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commentsmeta6"/>
  <Override ContentType="application/binary" PartName="/xl/commentsmeta7"/>
  <Override ContentType="application/binary" PartName="/xl/commentsmeta4"/>
  <Override ContentType="application/binary" PartName="/xl/commentsmeta5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lanilha1" sheetId="1" r:id="rId4"/>
    <sheet state="visible" name="Obra " sheetId="2" r:id="rId5"/>
    <sheet state="hidden" name="EAP ANALISE" sheetId="3" r:id="rId6"/>
    <sheet state="visible" name="Ger_Tec e Adm" sheetId="4" r:id="rId7"/>
    <sheet state="visible" name="Ger_Executivo" sheetId="5" r:id="rId8"/>
    <sheet state="visible" name="Custos Enxoval" sheetId="6" r:id="rId9"/>
    <sheet state="visible" name="EPCs" sheetId="7" r:id="rId10"/>
    <sheet state="visible" name="PISO E TETO" sheetId="8" r:id="rId11"/>
    <sheet state="visible" name="CANTEIRO" sheetId="9" r:id="rId12"/>
    <sheet state="hidden" name="Quadro resumo estrutural" sheetId="10" r:id="rId13"/>
    <sheet state="visible" name="Arquitetura" sheetId="11" r:id="rId14"/>
    <sheet state="visible" name="Louças e metais" sheetId="12" r:id="rId15"/>
    <sheet state="visible" name="Mobiliário" sheetId="13" r:id="rId16"/>
    <sheet state="hidden" name="MO Infra" sheetId="14" r:id="rId17"/>
    <sheet state="hidden" name="Cotações" sheetId="15" r:id="rId18"/>
    <sheet state="hidden" name="Arm. Cortina" sheetId="16" r:id="rId19"/>
    <sheet state="hidden" name="Cortina" sheetId="17" r:id="rId20"/>
    <sheet state="hidden" name="Tabela de Aço" sheetId="18" r:id="rId21"/>
    <sheet state="hidden" name="Piso Arm.Térreo" sheetId="19" r:id="rId22"/>
    <sheet state="hidden" name="Pilares" sheetId="20" r:id="rId23"/>
    <sheet state="hidden" name="Vigas - T1 " sheetId="21" r:id="rId24"/>
    <sheet state="hidden" name="Lajes - T1 " sheetId="22" r:id="rId25"/>
    <sheet state="hidden" name="Escada - T1" sheetId="23" r:id="rId26"/>
    <sheet state="hidden" name="Indices de Bloco" sheetId="24" r:id="rId27"/>
    <sheet state="hidden" name="Resumo Esquadrias - T1" sheetId="25" r:id="rId28"/>
  </sheets>
  <definedNames>
    <definedName localSheetId="10" name="___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5" name="___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4" name="___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3" name="___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1" name="___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2" name="___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" name="___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0" name="_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5" name="_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4" name="_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3" name="_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1" name="_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2" name="_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" name="_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0" name="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5" name="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4" name="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3" name="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1" name="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2" name="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" name="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0" name="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5" name="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4" name="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3" name="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1" name="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2" name="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" name="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0" name="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5" name="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4" name="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3" name="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1" name="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2" name="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" name="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0" name="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5" name="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4" name="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3" name="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1" name="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2" name="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" name="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0" name="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5" name="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4" name="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3" name="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1" name="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2" name="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" name="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0" name="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5" name="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4" name="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3" name="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1" name="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2" name="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" name="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0" name="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5" name="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4" name="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3" name="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1" name="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2" name="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" name="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0" name="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5" name="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4" name="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3" name="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1" name="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2" name="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" name="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0" name="____PK2">{"'장비'!$A$3:$M$12"}</definedName>
    <definedName localSheetId="5" name="____PK2">{"'장비'!$A$3:$M$12"}</definedName>
    <definedName localSheetId="4" name="____PK2">{"'장비'!$A$3:$M$12"}</definedName>
    <definedName localSheetId="3" name="____PK2">{"'장비'!$A$3:$M$12"}</definedName>
    <definedName localSheetId="11" name="____PK2">{"'장비'!$A$3:$M$12"}</definedName>
    <definedName localSheetId="12" name="____PK2">{"'장비'!$A$3:$M$12"}</definedName>
    <definedName localSheetId="1" name="____PK2">{"'장비'!$A$3:$M$12"}</definedName>
    <definedName name="____PK2">{"'장비'!$A$3:$M$12"}</definedName>
    <definedName localSheetId="10" name="____PKG3">{"'장비'!$A$3:$M$12"}</definedName>
    <definedName localSheetId="5" name="____PKG3">{"'장비'!$A$3:$M$12"}</definedName>
    <definedName localSheetId="4" name="____PKG3">{"'장비'!$A$3:$M$12"}</definedName>
    <definedName localSheetId="3" name="____PKG3">{"'장비'!$A$3:$M$12"}</definedName>
    <definedName localSheetId="11" name="____PKG3">{"'장비'!$A$3:$M$12"}</definedName>
    <definedName localSheetId="12" name="____PKG3">{"'장비'!$A$3:$M$12"}</definedName>
    <definedName localSheetId="1" name="____PKG3">{"'장비'!$A$3:$M$12"}</definedName>
    <definedName name="____PKG3">{"'장비'!$A$3:$M$12"}</definedName>
    <definedName localSheetId="10" name="____qqq222">{"'장비'!$A$3:$M$12"}</definedName>
    <definedName localSheetId="5" name="____qqq222">{"'장비'!$A$3:$M$12"}</definedName>
    <definedName localSheetId="4" name="____qqq222">{"'장비'!$A$3:$M$12"}</definedName>
    <definedName localSheetId="3" name="____qqq222">{"'장비'!$A$3:$M$12"}</definedName>
    <definedName localSheetId="11" name="____qqq222">{"'장비'!$A$3:$M$12"}</definedName>
    <definedName localSheetId="12" name="____qqq222">{"'장비'!$A$3:$M$12"}</definedName>
    <definedName localSheetId="1" name="____qqq222">{"'장비'!$A$3:$M$12"}</definedName>
    <definedName name="____qqq222">{"'장비'!$A$3:$M$12"}</definedName>
    <definedName localSheetId="10" name="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5" name="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4" name="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3" name="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1" name="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2" name="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" name="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0" name="__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__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__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__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__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__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__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__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__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__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__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__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__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__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___PK2">{"'장비'!$A$3:$M$12"}</definedName>
    <definedName localSheetId="5" name="___PK2">{"'장비'!$A$3:$M$12"}</definedName>
    <definedName localSheetId="4" name="___PK2">{"'장비'!$A$3:$M$12"}</definedName>
    <definedName localSheetId="3" name="___PK2">{"'장비'!$A$3:$M$12"}</definedName>
    <definedName localSheetId="11" name="___PK2">{"'장비'!$A$3:$M$12"}</definedName>
    <definedName localSheetId="12" name="___PK2">{"'장비'!$A$3:$M$12"}</definedName>
    <definedName localSheetId="1" name="___PK2">{"'장비'!$A$3:$M$12"}</definedName>
    <definedName name="___PK2">{"'장비'!$A$3:$M$12"}</definedName>
    <definedName localSheetId="10" name="___PKG3">{"'장비'!$A$3:$M$12"}</definedName>
    <definedName localSheetId="5" name="___PKG3">{"'장비'!$A$3:$M$12"}</definedName>
    <definedName localSheetId="4" name="___PKG3">{"'장비'!$A$3:$M$12"}</definedName>
    <definedName localSheetId="3" name="___PKG3">{"'장비'!$A$3:$M$12"}</definedName>
    <definedName localSheetId="11" name="___PKG3">{"'장비'!$A$3:$M$12"}</definedName>
    <definedName localSheetId="12" name="___PKG3">{"'장비'!$A$3:$M$12"}</definedName>
    <definedName localSheetId="1" name="___PKG3">{"'장비'!$A$3:$M$12"}</definedName>
    <definedName name="___PKG3">{"'장비'!$A$3:$M$12"}</definedName>
    <definedName localSheetId="10" name="___qqq222">{"'장비'!$A$3:$M$12"}</definedName>
    <definedName localSheetId="5" name="___qqq222">{"'장비'!$A$3:$M$12"}</definedName>
    <definedName localSheetId="4" name="___qqq222">{"'장비'!$A$3:$M$12"}</definedName>
    <definedName localSheetId="3" name="___qqq222">{"'장비'!$A$3:$M$12"}</definedName>
    <definedName localSheetId="11" name="___qqq222">{"'장비'!$A$3:$M$12"}</definedName>
    <definedName localSheetId="12" name="___qqq222">{"'장비'!$A$3:$M$12"}</definedName>
    <definedName localSheetId="1" name="___qqq222">{"'장비'!$A$3:$M$12"}</definedName>
    <definedName name="___qqq222">{"'장비'!$A$3:$M$12"}</definedName>
    <definedName localSheetId="10" name="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5" name="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4" name="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3" name="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1" name="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2" name="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" name="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0" name="_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_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_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_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_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_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_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_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_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_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_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_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_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_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__PK2">{"'장비'!$A$3:$M$12"}</definedName>
    <definedName localSheetId="5" name="__PK2">{"'장비'!$A$3:$M$12"}</definedName>
    <definedName localSheetId="4" name="__PK2">{"'장비'!$A$3:$M$12"}</definedName>
    <definedName localSheetId="3" name="__PK2">{"'장비'!$A$3:$M$12"}</definedName>
    <definedName localSheetId="11" name="__PK2">{"'장비'!$A$3:$M$12"}</definedName>
    <definedName localSheetId="12" name="__PK2">{"'장비'!$A$3:$M$12"}</definedName>
    <definedName localSheetId="1" name="__PK2">{"'장비'!$A$3:$M$12"}</definedName>
    <definedName name="__PK2">{"'장비'!$A$3:$M$12"}</definedName>
    <definedName localSheetId="10" name="__PKG3">{"'장비'!$A$3:$M$12"}</definedName>
    <definedName localSheetId="5" name="__PKG3">{"'장비'!$A$3:$M$12"}</definedName>
    <definedName localSheetId="4" name="__PKG3">{"'장비'!$A$3:$M$12"}</definedName>
    <definedName localSheetId="3" name="__PKG3">{"'장비'!$A$3:$M$12"}</definedName>
    <definedName localSheetId="11" name="__PKG3">{"'장비'!$A$3:$M$12"}</definedName>
    <definedName localSheetId="12" name="__PKG3">{"'장비'!$A$3:$M$12"}</definedName>
    <definedName localSheetId="1" name="__PKG3">{"'장비'!$A$3:$M$12"}</definedName>
    <definedName name="__PKG3">{"'장비'!$A$3:$M$12"}</definedName>
    <definedName localSheetId="10" name="__qqq222">{"'장비'!$A$3:$M$12"}</definedName>
    <definedName localSheetId="5" name="__qqq222">{"'장비'!$A$3:$M$12"}</definedName>
    <definedName localSheetId="4" name="__qqq222">{"'장비'!$A$3:$M$12"}</definedName>
    <definedName localSheetId="3" name="__qqq222">{"'장비'!$A$3:$M$12"}</definedName>
    <definedName localSheetId="11" name="__qqq222">{"'장비'!$A$3:$M$12"}</definedName>
    <definedName localSheetId="12" name="__qqq222">{"'장비'!$A$3:$M$12"}</definedName>
    <definedName localSheetId="1" name="__qqq222">{"'장비'!$A$3:$M$12"}</definedName>
    <definedName name="__qqq222">{"'장비'!$A$3:$M$12"}</definedName>
    <definedName localSheetId="10" name="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5" name="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4" name="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3" name="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1" name="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2" name="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" name="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0" name="__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5" name="__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4" name="__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3" name="__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1" name="__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2" name="__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" name="__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AMO_UniqueIdentifier">"'54256040-62ff-475a-9348-dbdfce08df30'"</definedName>
    <definedName name="_AtRisk_SimSetting_AutomaticallyGenerateReports">FALSE</definedName>
    <definedName name="_AtRisk_SimSetting_AutomaticResultsDisplayMode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RandomNumberGenerator">7</definedName>
    <definedName name="_AtRisk_SimSetting_ReportsList">0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localSheetId="10" name="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_IA0542">{#N/A,#N/A,FALSE,"Plan1";#N/A,#N/A,FALSE,"Plan2"}</definedName>
    <definedName localSheetId="5" name="_IA0542">{#N/A,#N/A,FALSE,"Plan1";#N/A,#N/A,FALSE,"Plan2"}</definedName>
    <definedName localSheetId="4" name="_IA0542">{#N/A,#N/A,FALSE,"Plan1";#N/A,#N/A,FALSE,"Plan2"}</definedName>
    <definedName localSheetId="3" name="_IA0542">{#N/A,#N/A,FALSE,"Plan1";#N/A,#N/A,FALSE,"Plan2"}</definedName>
    <definedName localSheetId="11" name="_IA0542">{#N/A,#N/A,FALSE,"Plan1";#N/A,#N/A,FALSE,"Plan2"}</definedName>
    <definedName localSheetId="12" name="_IA0542">{#N/A,#N/A,FALSE,"Plan1";#N/A,#N/A,FALSE,"Plan2"}</definedName>
    <definedName localSheetId="1" name="_IA0542">{#N/A,#N/A,FALSE,"Plan1";#N/A,#N/A,FALSE,"Plan2"}</definedName>
    <definedName name="_IA0542">{#N/A,#N/A,FALSE,"Plan1";#N/A,#N/A,FALSE,"Plan2"}</definedName>
    <definedName localSheetId="10" name="_new11">{#N/A,#N/A,FALSE,"Global by BU";#N/A,#N/A,FALSE,"U.S. by BU";#N/A,#N/A,FALSE,"Canada by BU";#N/A,#N/A,FALSE,"Europe by BU";#N/A,#N/A,FALSE,"Asia by BU";#N/A,#N/A,FALSE,"Cala by BU"}</definedName>
    <definedName localSheetId="5" name="_new11">{#N/A,#N/A,FALSE,"Global by BU";#N/A,#N/A,FALSE,"U.S. by BU";#N/A,#N/A,FALSE,"Canada by BU";#N/A,#N/A,FALSE,"Europe by BU";#N/A,#N/A,FALSE,"Asia by BU";#N/A,#N/A,FALSE,"Cala by BU"}</definedName>
    <definedName localSheetId="4" name="_new11">{#N/A,#N/A,FALSE,"Global by BU";#N/A,#N/A,FALSE,"U.S. by BU";#N/A,#N/A,FALSE,"Canada by BU";#N/A,#N/A,FALSE,"Europe by BU";#N/A,#N/A,FALSE,"Asia by BU";#N/A,#N/A,FALSE,"Cala by BU"}</definedName>
    <definedName localSheetId="3" name="_new11">{#N/A,#N/A,FALSE,"Global by BU";#N/A,#N/A,FALSE,"U.S. by BU";#N/A,#N/A,FALSE,"Canada by BU";#N/A,#N/A,FALSE,"Europe by BU";#N/A,#N/A,FALSE,"Asia by BU";#N/A,#N/A,FALSE,"Cala by BU"}</definedName>
    <definedName localSheetId="11" name="_new11">{#N/A,#N/A,FALSE,"Global by BU";#N/A,#N/A,FALSE,"U.S. by BU";#N/A,#N/A,FALSE,"Canada by BU";#N/A,#N/A,FALSE,"Europe by BU";#N/A,#N/A,FALSE,"Asia by BU";#N/A,#N/A,FALSE,"Cala by BU"}</definedName>
    <definedName localSheetId="12" name="_new11">{#N/A,#N/A,FALSE,"Global by BU";#N/A,#N/A,FALSE,"U.S. by BU";#N/A,#N/A,FALSE,"Canada by BU";#N/A,#N/A,FALSE,"Europe by BU";#N/A,#N/A,FALSE,"Asia by BU";#N/A,#N/A,FALSE,"Cala by BU"}</definedName>
    <definedName localSheetId="1" name="_new11">{#N/A,#N/A,FALSE,"Global by BU";#N/A,#N/A,FALSE,"U.S. by BU";#N/A,#N/A,FALSE,"Canada by BU";#N/A,#N/A,FALSE,"Europe by BU";#N/A,#N/A,FALSE,"Asia by BU";#N/A,#N/A,FALSE,"Cala by BU"}</definedName>
    <definedName name="_new11">{#N/A,#N/A,FALSE,"Global by BU";#N/A,#N/A,FALSE,"U.S. by BU";#N/A,#N/A,FALSE,"Canada by BU";#N/A,#N/A,FALSE,"Europe by BU";#N/A,#N/A,FALSE,"Asia by BU";#N/A,#N/A,FALSE,"Cala by BU"}</definedName>
    <definedName name="_Order1">0</definedName>
    <definedName localSheetId="5" name="_Order2">255</definedName>
    <definedName localSheetId="4" name="_Order2">255</definedName>
    <definedName localSheetId="12" name="_Order2">0</definedName>
    <definedName localSheetId="1" name="_Order2">255</definedName>
    <definedName name="_Order2">255</definedName>
    <definedName localSheetId="10" name="_PK2">{"'장비'!$A$3:$M$12"}</definedName>
    <definedName localSheetId="5" name="_PK2">{"'장비'!$A$3:$M$12"}</definedName>
    <definedName localSheetId="4" name="_PK2">{"'장비'!$A$3:$M$12"}</definedName>
    <definedName localSheetId="3" name="_PK2">{"'장비'!$A$3:$M$12"}</definedName>
    <definedName localSheetId="11" name="_PK2">{"'장비'!$A$3:$M$12"}</definedName>
    <definedName localSheetId="12" name="_PK2">{"'장비'!$A$3:$M$12"}</definedName>
    <definedName localSheetId="1" name="_PK2">{"'장비'!$A$3:$M$12"}</definedName>
    <definedName name="_PK2">{"'장비'!$A$3:$M$12"}</definedName>
    <definedName localSheetId="10" name="_PKG3">{"'장비'!$A$3:$M$12"}</definedName>
    <definedName localSheetId="5" name="_PKG3">{"'장비'!$A$3:$M$12"}</definedName>
    <definedName localSheetId="4" name="_PKG3">{"'장비'!$A$3:$M$12"}</definedName>
    <definedName localSheetId="3" name="_PKG3">{"'장비'!$A$3:$M$12"}</definedName>
    <definedName localSheetId="11" name="_PKG3">{"'장비'!$A$3:$M$12"}</definedName>
    <definedName localSheetId="12" name="_PKG3">{"'장비'!$A$3:$M$12"}</definedName>
    <definedName localSheetId="1" name="_PKG3">{"'장비'!$A$3:$M$12"}</definedName>
    <definedName name="_PKG3">{"'장비'!$A$3:$M$12"}</definedName>
    <definedName localSheetId="10" name="_qqq222">{"'장비'!$A$3:$M$12"}</definedName>
    <definedName localSheetId="5" name="_qqq222">{"'장비'!$A$3:$M$12"}</definedName>
    <definedName localSheetId="4" name="_qqq222">{"'장비'!$A$3:$M$12"}</definedName>
    <definedName localSheetId="3" name="_qqq222">{"'장비'!$A$3:$M$12"}</definedName>
    <definedName localSheetId="11" name="_qqq222">{"'장비'!$A$3:$M$12"}</definedName>
    <definedName localSheetId="12" name="_qqq222">{"'장비'!$A$3:$M$12"}</definedName>
    <definedName localSheetId="1" name="_qqq222">{"'장비'!$A$3:$M$12"}</definedName>
    <definedName name="_qqq222">{"'장비'!$A$3:$M$12"}</definedName>
    <definedName localSheetId="10" name="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5" name="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4" name="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3" name="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1" name="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2" name="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" name="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0" name="_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5" name="_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4" name="_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3" name="_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1" name="_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2" name="_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" name="_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>1</definedName>
    <definedName localSheetId="10" name="_sfe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_sfe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_sfe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_sfe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_sfe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_sfe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_sfe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_wer3">{#N/A,#N/A,FALSE,"Plan1";#N/A,#N/A,FALSE,"Plan2"}</definedName>
    <definedName localSheetId="5" name="_wer3">{#N/A,#N/A,FALSE,"Plan1";#N/A,#N/A,FALSE,"Plan2"}</definedName>
    <definedName localSheetId="4" name="_wer3">{#N/A,#N/A,FALSE,"Plan1";#N/A,#N/A,FALSE,"Plan2"}</definedName>
    <definedName localSheetId="3" name="_wer3">{#N/A,#N/A,FALSE,"Plan1";#N/A,#N/A,FALSE,"Plan2"}</definedName>
    <definedName localSheetId="11" name="_wer3">{#N/A,#N/A,FALSE,"Plan1";#N/A,#N/A,FALSE,"Plan2"}</definedName>
    <definedName localSheetId="12" name="_wer3">{#N/A,#N/A,FALSE,"Plan1";#N/A,#N/A,FALSE,"Plan2"}</definedName>
    <definedName localSheetId="1" name="_wer3">{#N/A,#N/A,FALSE,"Plan1";#N/A,#N/A,FALSE,"Plan2"}</definedName>
    <definedName name="_wer3">{#N/A,#N/A,FALSE,"Plan1";#N/A,#N/A,FALSE,"Plan2"}</definedName>
    <definedName localSheetId="10" name="_wrn.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5" name="_wrn.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4" name="_wrn.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3" name="_wrn.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1" name="_wrn.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2" name="_wrn.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" name="_wrn.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0" name="AAAA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AAAA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AAAA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AAAA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AAAA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AAAA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aaaaaaaaa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aaaaaaaaa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aaaaaaaaa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aaaaaaaaa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aaaaaaaaa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aaaaaaaaa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aaaaaaaaa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aaacccc">{#N/A,#N/A,FALSE,"Plan1";#N/A,#N/A,FALSE,"Plan2"}</definedName>
    <definedName localSheetId="5" name="aaacccc">{#N/A,#N/A,FALSE,"Plan1";#N/A,#N/A,FALSE,"Plan2"}</definedName>
    <definedName localSheetId="4" name="aaacccc">{#N/A,#N/A,FALSE,"Plan1";#N/A,#N/A,FALSE,"Plan2"}</definedName>
    <definedName localSheetId="3" name="aaacccc">{#N/A,#N/A,FALSE,"Plan1";#N/A,#N/A,FALSE,"Plan2"}</definedName>
    <definedName localSheetId="11" name="aaacccc">{#N/A,#N/A,FALSE,"Plan1";#N/A,#N/A,FALSE,"Plan2"}</definedName>
    <definedName localSheetId="12" name="aaacccc">{#N/A,#N/A,FALSE,"Plan1";#N/A,#N/A,FALSE,"Plan2"}</definedName>
    <definedName localSheetId="1" name="aaacccc">{#N/A,#N/A,FALSE,"Plan1";#N/A,#N/A,FALSE,"Plan2"}</definedName>
    <definedName name="aaacccc">{#N/A,#N/A,FALSE,"Plan1";#N/A,#N/A,FALSE,"Plan2"}</definedName>
    <definedName localSheetId="12" name="AB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AB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ab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ab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ab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ab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ab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ab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ab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ccessDatabase">"C:\posec\DATABASE\vlv_list\vlvlist1.mdb"</definedName>
    <definedName name="ACCLINK.XLS_Localization_Table_List">"$A$1:$B$11"</definedName>
    <definedName name="ACCLINK.XLS_Localization_Table_List1">"$A$13:$B$31"</definedName>
    <definedName name="ACCLINK.XLS_Localization_Table_List10">"$A$13:$B$33"</definedName>
    <definedName name="ACCLINK.XLS_Localization_Table_List11">"$A$13:$B$33"</definedName>
    <definedName name="ACCLINK.XLS_Localization_Table_List12">"$A$13:$B$33"</definedName>
    <definedName name="ACCLINK.XLS_Localization_Table_List13">"$A$13:$B$33"</definedName>
    <definedName name="ACCLINK.XLS_Localization_Table_List14">"$A$13:$B$33"</definedName>
    <definedName name="ACCLINK.XLS_Localization_Table_List15">"$A$13:$B$33"</definedName>
    <definedName name="ACCLINK.XLS_Localization_Table_List16">"$A$13:$B$33"</definedName>
    <definedName name="ACCLINK.XLS_Localization_Table_List17">"$A$13:$B$33"</definedName>
    <definedName name="ACCLINK.XLS_Localization_Table_List18">"$A$13:$B$33"</definedName>
    <definedName name="ACCLINK.XLS_Localization_Table_List19">"$A$13:$B$33"</definedName>
    <definedName name="ACCLINK.XLS_Localization_Table_List2">"$A$13:$B$31"</definedName>
    <definedName name="ACCLINK.XLS_Localization_Table_List3">"$A$13:$B$31"</definedName>
    <definedName name="ACCLINK.XLS_Localization_Table_List4">"$A$13:$B$31"</definedName>
    <definedName name="ACCLINK.XLS_Localization_Table_List5">"$A$13:$B$31"</definedName>
    <definedName name="ACCLINK.XLS_Localization_Table_List6">"$A$13:$B$31"</definedName>
    <definedName name="ACCLINK.XLS_Localization_Table_List7">"$A$13:$B$31"</definedName>
    <definedName name="ACCLINK.XLS_Localization_Table_List8">"$A$13:$B$31"</definedName>
    <definedName name="ACCLINK.XLS_Localization_Table_List9">"$A$13:$B$33"</definedName>
    <definedName localSheetId="10" name="açoeeer">{#N/A,#N/A,FALSE,"Plan1";#N/A,#N/A,FALSE,"Plan2"}</definedName>
    <definedName localSheetId="5" name="açoeeer">{#N/A,#N/A,FALSE,"Plan1";#N/A,#N/A,FALSE,"Plan2"}</definedName>
    <definedName localSheetId="4" name="açoeeer">{#N/A,#N/A,FALSE,"Plan1";#N/A,#N/A,FALSE,"Plan2"}</definedName>
    <definedName localSheetId="3" name="açoeeer">{#N/A,#N/A,FALSE,"Plan1";#N/A,#N/A,FALSE,"Plan2"}</definedName>
    <definedName localSheetId="11" name="açoeeer">{#N/A,#N/A,FALSE,"Plan1";#N/A,#N/A,FALSE,"Plan2"}</definedName>
    <definedName localSheetId="12" name="açoeeer">{#N/A,#N/A,FALSE,"Plan1";#N/A,#N/A,FALSE,"Plan2"}</definedName>
    <definedName localSheetId="1" name="açoeeer">{#N/A,#N/A,FALSE,"Plan1";#N/A,#N/A,FALSE,"Plan2"}</definedName>
    <definedName name="açoeeer">{#N/A,#N/A,FALSE,"Plan1";#N/A,#N/A,FALSE,"Plan2"}</definedName>
    <definedName localSheetId="10" name="ad">{#N/A,#N/A,FALSE,"Plan1";#N/A,#N/A,FALSE,"Plan2"}</definedName>
    <definedName localSheetId="5" name="ad">{#N/A,#N/A,FALSE,"Plan1";#N/A,#N/A,FALSE,"Plan2"}</definedName>
    <definedName localSheetId="4" name="ad">{#N/A,#N/A,FALSE,"Plan1";#N/A,#N/A,FALSE,"Plan2"}</definedName>
    <definedName localSheetId="3" name="ad">{#N/A,#N/A,FALSE,"Plan1";#N/A,#N/A,FALSE,"Plan2"}</definedName>
    <definedName localSheetId="11" name="ad">{#N/A,#N/A,FALSE,"Plan1";#N/A,#N/A,FALSE,"Plan2"}</definedName>
    <definedName localSheetId="12" name="ad">{#N/A,#N/A,FALSE,"Plan1";#N/A,#N/A,FALSE,"Plan2"}</definedName>
    <definedName localSheetId="1" name="ad">{#N/A,#N/A,FALSE,"Plan1";#N/A,#N/A,FALSE,"Plan2"}</definedName>
    <definedName name="ad">{#N/A,#N/A,FALSE,"Plan1";#N/A,#N/A,FALSE,"Plan2"}</definedName>
    <definedName localSheetId="10" name="adads">{#N/A,#N/A,FALSE,"Plan1";#N/A,#N/A,FALSE,"Plan2"}</definedName>
    <definedName localSheetId="5" name="adads">{#N/A,#N/A,FALSE,"Plan1";#N/A,#N/A,FALSE,"Plan2"}</definedName>
    <definedName localSheetId="4" name="adads">{#N/A,#N/A,FALSE,"Plan1";#N/A,#N/A,FALSE,"Plan2"}</definedName>
    <definedName localSheetId="3" name="adads">{#N/A,#N/A,FALSE,"Plan1";#N/A,#N/A,FALSE,"Plan2"}</definedName>
    <definedName localSheetId="11" name="adads">{#N/A,#N/A,FALSE,"Plan1";#N/A,#N/A,FALSE,"Plan2"}</definedName>
    <definedName localSheetId="12" name="adads">{#N/A,#N/A,FALSE,"Plan1";#N/A,#N/A,FALSE,"Plan2"}</definedName>
    <definedName localSheetId="1" name="adads">{#N/A,#N/A,FALSE,"Plan1";#N/A,#N/A,FALSE,"Plan2"}</definedName>
    <definedName name="adads">{#N/A,#N/A,FALSE,"Plan1";#N/A,#N/A,FALSE,"Plan2"}</definedName>
    <definedName localSheetId="10" name="adads2">{#N/A,#N/A,FALSE,"Plan1";#N/A,#N/A,FALSE,"Plan2"}</definedName>
    <definedName localSheetId="5" name="adads2">{#N/A,#N/A,FALSE,"Plan1";#N/A,#N/A,FALSE,"Plan2"}</definedName>
    <definedName localSheetId="4" name="adads2">{#N/A,#N/A,FALSE,"Plan1";#N/A,#N/A,FALSE,"Plan2"}</definedName>
    <definedName localSheetId="3" name="adads2">{#N/A,#N/A,FALSE,"Plan1";#N/A,#N/A,FALSE,"Plan2"}</definedName>
    <definedName localSheetId="11" name="adads2">{#N/A,#N/A,FALSE,"Plan1";#N/A,#N/A,FALSE,"Plan2"}</definedName>
    <definedName localSheetId="12" name="adads2">{#N/A,#N/A,FALSE,"Plan1";#N/A,#N/A,FALSE,"Plan2"}</definedName>
    <definedName localSheetId="1" name="adads2">{#N/A,#N/A,FALSE,"Plan1";#N/A,#N/A,FALSE,"Plan2"}</definedName>
    <definedName name="adads2">{#N/A,#N/A,FALSE,"Plan1";#N/A,#N/A,FALSE,"Plan2"}</definedName>
    <definedName localSheetId="10" name="adced">{#N/A,#N/A,FALSE,"Plan1";#N/A,#N/A,FALSE,"Plan2"}</definedName>
    <definedName localSheetId="5" name="adced">{#N/A,#N/A,FALSE,"Plan1";#N/A,#N/A,FALSE,"Plan2"}</definedName>
    <definedName localSheetId="4" name="adced">{#N/A,#N/A,FALSE,"Plan1";#N/A,#N/A,FALSE,"Plan2"}</definedName>
    <definedName localSheetId="3" name="adced">{#N/A,#N/A,FALSE,"Plan1";#N/A,#N/A,FALSE,"Plan2"}</definedName>
    <definedName localSheetId="11" name="adced">{#N/A,#N/A,FALSE,"Plan1";#N/A,#N/A,FALSE,"Plan2"}</definedName>
    <definedName localSheetId="12" name="adced">{#N/A,#N/A,FALSE,"Plan1";#N/A,#N/A,FALSE,"Plan2"}</definedName>
    <definedName localSheetId="1" name="adced">{#N/A,#N/A,FALSE,"Plan1";#N/A,#N/A,FALSE,"Plan2"}</definedName>
    <definedName name="adced">{#N/A,#N/A,FALSE,"Plan1";#N/A,#N/A,FALSE,"Plan2"}</definedName>
    <definedName localSheetId="10" name="adced2">{#N/A,#N/A,FALSE,"Plan1";#N/A,#N/A,FALSE,"Plan2"}</definedName>
    <definedName localSheetId="5" name="adced2">{#N/A,#N/A,FALSE,"Plan1";#N/A,#N/A,FALSE,"Plan2"}</definedName>
    <definedName localSheetId="4" name="adced2">{#N/A,#N/A,FALSE,"Plan1";#N/A,#N/A,FALSE,"Plan2"}</definedName>
    <definedName localSheetId="3" name="adced2">{#N/A,#N/A,FALSE,"Plan1";#N/A,#N/A,FALSE,"Plan2"}</definedName>
    <definedName localSheetId="11" name="adced2">{#N/A,#N/A,FALSE,"Plan1";#N/A,#N/A,FALSE,"Plan2"}</definedName>
    <definedName localSheetId="12" name="adced2">{#N/A,#N/A,FALSE,"Plan1";#N/A,#N/A,FALSE,"Plan2"}</definedName>
    <definedName localSheetId="1" name="adced2">{#N/A,#N/A,FALSE,"Plan1";#N/A,#N/A,FALSE,"Plan2"}</definedName>
    <definedName name="adced2">{#N/A,#N/A,FALSE,"Plan1";#N/A,#N/A,FALSE,"Plan2"}</definedName>
    <definedName localSheetId="10" name="ader">{#N/A,#N/A,FALSE,"Plan1";#N/A,#N/A,FALSE,"Plan2"}</definedName>
    <definedName localSheetId="5" name="ader">{#N/A,#N/A,FALSE,"Plan1";#N/A,#N/A,FALSE,"Plan2"}</definedName>
    <definedName localSheetId="4" name="ader">{#N/A,#N/A,FALSE,"Plan1";#N/A,#N/A,FALSE,"Plan2"}</definedName>
    <definedName localSheetId="3" name="ader">{#N/A,#N/A,FALSE,"Plan1";#N/A,#N/A,FALSE,"Plan2"}</definedName>
    <definedName localSheetId="11" name="ader">{#N/A,#N/A,FALSE,"Plan1";#N/A,#N/A,FALSE,"Plan2"}</definedName>
    <definedName localSheetId="12" name="ader">{#N/A,#N/A,FALSE,"Plan1";#N/A,#N/A,FALSE,"Plan2"}</definedName>
    <definedName localSheetId="1" name="ader">{#N/A,#N/A,FALSE,"Plan1";#N/A,#N/A,FALSE,"Plan2"}</definedName>
    <definedName name="ader">{#N/A,#N/A,FALSE,"Plan1";#N/A,#N/A,FALSE,"Plan2"}</definedName>
    <definedName localSheetId="10" name="ader2">{#N/A,#N/A,FALSE,"Plan1";#N/A,#N/A,FALSE,"Plan2"}</definedName>
    <definedName localSheetId="5" name="ader2">{#N/A,#N/A,FALSE,"Plan1";#N/A,#N/A,FALSE,"Plan2"}</definedName>
    <definedName localSheetId="4" name="ader2">{#N/A,#N/A,FALSE,"Plan1";#N/A,#N/A,FALSE,"Plan2"}</definedName>
    <definedName localSheetId="3" name="ader2">{#N/A,#N/A,FALSE,"Plan1";#N/A,#N/A,FALSE,"Plan2"}</definedName>
    <definedName localSheetId="11" name="ader2">{#N/A,#N/A,FALSE,"Plan1";#N/A,#N/A,FALSE,"Plan2"}</definedName>
    <definedName localSheetId="12" name="ader2">{#N/A,#N/A,FALSE,"Plan1";#N/A,#N/A,FALSE,"Plan2"}</definedName>
    <definedName localSheetId="1" name="ader2">{#N/A,#N/A,FALSE,"Plan1";#N/A,#N/A,FALSE,"Plan2"}</definedName>
    <definedName name="ader2">{#N/A,#N/A,FALSE,"Plan1";#N/A,#N/A,FALSE,"Plan2"}</definedName>
    <definedName localSheetId="10" name="adesr">{#N/A,#N/A,FALSE,"Plan1";#N/A,#N/A,FALSE,"Plan2"}</definedName>
    <definedName localSheetId="5" name="adesr">{#N/A,#N/A,FALSE,"Plan1";#N/A,#N/A,FALSE,"Plan2"}</definedName>
    <definedName localSheetId="4" name="adesr">{#N/A,#N/A,FALSE,"Plan1";#N/A,#N/A,FALSE,"Plan2"}</definedName>
    <definedName localSheetId="3" name="adesr">{#N/A,#N/A,FALSE,"Plan1";#N/A,#N/A,FALSE,"Plan2"}</definedName>
    <definedName localSheetId="11" name="adesr">{#N/A,#N/A,FALSE,"Plan1";#N/A,#N/A,FALSE,"Plan2"}</definedName>
    <definedName localSheetId="12" name="adesr">{#N/A,#N/A,FALSE,"Plan1";#N/A,#N/A,FALSE,"Plan2"}</definedName>
    <definedName localSheetId="1" name="adesr">{#N/A,#N/A,FALSE,"Plan1";#N/A,#N/A,FALSE,"Plan2"}</definedName>
    <definedName name="adesr">{#N/A,#N/A,FALSE,"Plan1";#N/A,#N/A,FALSE,"Plan2"}</definedName>
    <definedName name="adew">"3ORZTPXRHBU97C8AJ5UM8CAVA"</definedName>
    <definedName localSheetId="10" name="adewr">{#N/A,#N/A,FALSE,"Plan1";#N/A,#N/A,FALSE,"Plan2"}</definedName>
    <definedName localSheetId="5" name="adewr">{#N/A,#N/A,FALSE,"Plan1";#N/A,#N/A,FALSE,"Plan2"}</definedName>
    <definedName localSheetId="4" name="adewr">{#N/A,#N/A,FALSE,"Plan1";#N/A,#N/A,FALSE,"Plan2"}</definedName>
    <definedName localSheetId="3" name="adewr">{#N/A,#N/A,FALSE,"Plan1";#N/A,#N/A,FALSE,"Plan2"}</definedName>
    <definedName localSheetId="11" name="adewr">{#N/A,#N/A,FALSE,"Plan1";#N/A,#N/A,FALSE,"Plan2"}</definedName>
    <definedName localSheetId="12" name="adewr">{#N/A,#N/A,FALSE,"Plan1";#N/A,#N/A,FALSE,"Plan2"}</definedName>
    <definedName localSheetId="1" name="adewr">{#N/A,#N/A,FALSE,"Plan1";#N/A,#N/A,FALSE,"Plan2"}</definedName>
    <definedName name="adewr">{#N/A,#N/A,FALSE,"Plan1";#N/A,#N/A,FALSE,"Plan2"}</definedName>
    <definedName localSheetId="10" name="adf">{#N/A,#N/A,FALSE,"Plan1";#N/A,#N/A,FALSE,"Plan2"}</definedName>
    <definedName localSheetId="5" name="adf">{#N/A,#N/A,FALSE,"Plan1";#N/A,#N/A,FALSE,"Plan2"}</definedName>
    <definedName localSheetId="4" name="adf">{#N/A,#N/A,FALSE,"Plan1";#N/A,#N/A,FALSE,"Plan2"}</definedName>
    <definedName localSheetId="3" name="adf">{#N/A,#N/A,FALSE,"Plan1";#N/A,#N/A,FALSE,"Plan2"}</definedName>
    <definedName localSheetId="11" name="adf">{#N/A,#N/A,FALSE,"Plan1";#N/A,#N/A,FALSE,"Plan2"}</definedName>
    <definedName localSheetId="12" name="adf">{#N/A,#N/A,FALSE,"Plan1";#N/A,#N/A,FALSE,"Plan2"}</definedName>
    <definedName localSheetId="1" name="adf">{#N/A,#N/A,FALSE,"Plan1";#N/A,#N/A,FALSE,"Plan2"}</definedName>
    <definedName name="adf">{#N/A,#N/A,FALSE,"Plan1";#N/A,#N/A,FALSE,"Plan2"}</definedName>
    <definedName localSheetId="10" name="adsfr">{#N/A,#N/A,FALSE,"Plan1";#N/A,#N/A,FALSE,"Plan2"}</definedName>
    <definedName localSheetId="5" name="adsfr">{#N/A,#N/A,FALSE,"Plan1";#N/A,#N/A,FALSE,"Plan2"}</definedName>
    <definedName localSheetId="4" name="adsfr">{#N/A,#N/A,FALSE,"Plan1";#N/A,#N/A,FALSE,"Plan2"}</definedName>
    <definedName localSheetId="3" name="adsfr">{#N/A,#N/A,FALSE,"Plan1";#N/A,#N/A,FALSE,"Plan2"}</definedName>
    <definedName localSheetId="11" name="adsfr">{#N/A,#N/A,FALSE,"Plan1";#N/A,#N/A,FALSE,"Plan2"}</definedName>
    <definedName localSheetId="12" name="adsfr">{#N/A,#N/A,FALSE,"Plan1";#N/A,#N/A,FALSE,"Plan2"}</definedName>
    <definedName localSheetId="1" name="adsfr">{#N/A,#N/A,FALSE,"Plan1";#N/A,#N/A,FALSE,"Plan2"}</definedName>
    <definedName name="adsfr">{#N/A,#N/A,FALSE,"Plan1";#N/A,#N/A,FALSE,"Plan2"}</definedName>
    <definedName localSheetId="10" name="adssrgtg">{#N/A,#N/A,FALSE,"Plan1";#N/A,#N/A,FALSE,"Plan2"}</definedName>
    <definedName localSheetId="5" name="adssrgtg">{#N/A,#N/A,FALSE,"Plan1";#N/A,#N/A,FALSE,"Plan2"}</definedName>
    <definedName localSheetId="4" name="adssrgtg">{#N/A,#N/A,FALSE,"Plan1";#N/A,#N/A,FALSE,"Plan2"}</definedName>
    <definedName localSheetId="3" name="adssrgtg">{#N/A,#N/A,FALSE,"Plan1";#N/A,#N/A,FALSE,"Plan2"}</definedName>
    <definedName localSheetId="11" name="adssrgtg">{#N/A,#N/A,FALSE,"Plan1";#N/A,#N/A,FALSE,"Plan2"}</definedName>
    <definedName localSheetId="12" name="adssrgtg">{#N/A,#N/A,FALSE,"Plan1";#N/A,#N/A,FALSE,"Plan2"}</definedName>
    <definedName localSheetId="1" name="adssrgtg">{#N/A,#N/A,FALSE,"Plan1";#N/A,#N/A,FALSE,"Plan2"}</definedName>
    <definedName name="adssrgtg">{#N/A,#N/A,FALSE,"Plan1";#N/A,#N/A,FALSE,"Plan2"}</definedName>
    <definedName localSheetId="10" name="adtsetrr6t">{#N/A,#N/A,FALSE,"Plan1";#N/A,#N/A,FALSE,"Plan2"}</definedName>
    <definedName localSheetId="5" name="adtsetrr6t">{#N/A,#N/A,FALSE,"Plan1";#N/A,#N/A,FALSE,"Plan2"}</definedName>
    <definedName localSheetId="4" name="adtsetrr6t">{#N/A,#N/A,FALSE,"Plan1";#N/A,#N/A,FALSE,"Plan2"}</definedName>
    <definedName localSheetId="3" name="adtsetrr6t">{#N/A,#N/A,FALSE,"Plan1";#N/A,#N/A,FALSE,"Plan2"}</definedName>
    <definedName localSheetId="11" name="adtsetrr6t">{#N/A,#N/A,FALSE,"Plan1";#N/A,#N/A,FALSE,"Plan2"}</definedName>
    <definedName localSheetId="12" name="adtsetrr6t">{#N/A,#N/A,FALSE,"Plan1";#N/A,#N/A,FALSE,"Plan2"}</definedName>
    <definedName localSheetId="1" name="adtsetrr6t">{#N/A,#N/A,FALSE,"Plan1";#N/A,#N/A,FALSE,"Plan2"}</definedName>
    <definedName name="adtsetrr6t">{#N/A,#N/A,FALSE,"Plan1";#N/A,#N/A,FALSE,"Plan2"}</definedName>
    <definedName localSheetId="10" name="adwr">{#N/A,#N/A,FALSE,"Plan1";#N/A,#N/A,FALSE,"Plan2"}</definedName>
    <definedName localSheetId="5" name="adwr">{#N/A,#N/A,FALSE,"Plan1";#N/A,#N/A,FALSE,"Plan2"}</definedName>
    <definedName localSheetId="4" name="adwr">{#N/A,#N/A,FALSE,"Plan1";#N/A,#N/A,FALSE,"Plan2"}</definedName>
    <definedName localSheetId="3" name="adwr">{#N/A,#N/A,FALSE,"Plan1";#N/A,#N/A,FALSE,"Plan2"}</definedName>
    <definedName localSheetId="11" name="adwr">{#N/A,#N/A,FALSE,"Plan1";#N/A,#N/A,FALSE,"Plan2"}</definedName>
    <definedName localSheetId="12" name="adwr">{#N/A,#N/A,FALSE,"Plan1";#N/A,#N/A,FALSE,"Plan2"}</definedName>
    <definedName localSheetId="1" name="adwr">{#N/A,#N/A,FALSE,"Plan1";#N/A,#N/A,FALSE,"Plan2"}</definedName>
    <definedName name="adwr">{#N/A,#N/A,FALSE,"Plan1";#N/A,#N/A,FALSE,"Plan2"}</definedName>
    <definedName localSheetId="10" name="aeiresft">{#N/A,#N/A,FALSE,"Plan1";#N/A,#N/A,FALSE,"Plan2"}</definedName>
    <definedName localSheetId="5" name="aeiresft">{#N/A,#N/A,FALSE,"Plan1";#N/A,#N/A,FALSE,"Plan2"}</definedName>
    <definedName localSheetId="4" name="aeiresft">{#N/A,#N/A,FALSE,"Plan1";#N/A,#N/A,FALSE,"Plan2"}</definedName>
    <definedName localSheetId="3" name="aeiresft">{#N/A,#N/A,FALSE,"Plan1";#N/A,#N/A,FALSE,"Plan2"}</definedName>
    <definedName localSheetId="11" name="aeiresft">{#N/A,#N/A,FALSE,"Plan1";#N/A,#N/A,FALSE,"Plan2"}</definedName>
    <definedName localSheetId="12" name="aeiresft">{#N/A,#N/A,FALSE,"Plan1";#N/A,#N/A,FALSE,"Plan2"}</definedName>
    <definedName localSheetId="1" name="aeiresft">{#N/A,#N/A,FALSE,"Plan1";#N/A,#N/A,FALSE,"Plan2"}</definedName>
    <definedName name="aeiresft">{#N/A,#N/A,FALSE,"Plan1";#N/A,#N/A,FALSE,"Plan2"}</definedName>
    <definedName localSheetId="10" name="aEL3QE">{#N/A,#N/A,FALSE,"Plan1";#N/A,#N/A,FALSE,"Plan2"}</definedName>
    <definedName localSheetId="5" name="aEL3QE">{#N/A,#N/A,FALSE,"Plan1";#N/A,#N/A,FALSE,"Plan2"}</definedName>
    <definedName localSheetId="4" name="aEL3QE">{#N/A,#N/A,FALSE,"Plan1";#N/A,#N/A,FALSE,"Plan2"}</definedName>
    <definedName localSheetId="3" name="aEL3QE">{#N/A,#N/A,FALSE,"Plan1";#N/A,#N/A,FALSE,"Plan2"}</definedName>
    <definedName localSheetId="11" name="aEL3QE">{#N/A,#N/A,FALSE,"Plan1";#N/A,#N/A,FALSE,"Plan2"}</definedName>
    <definedName localSheetId="12" name="aEL3QE">{#N/A,#N/A,FALSE,"Plan1";#N/A,#N/A,FALSE,"Plan2"}</definedName>
    <definedName localSheetId="1" name="aEL3QE">{#N/A,#N/A,FALSE,"Plan1";#N/A,#N/A,FALSE,"Plan2"}</definedName>
    <definedName name="aEL3QE">{#N/A,#N/A,FALSE,"Plan1";#N/A,#N/A,FALSE,"Plan2"}</definedName>
    <definedName localSheetId="10" name="afeasfre">{#N/A,#N/A,FALSE,"Plan1";#N/A,#N/A,FALSE,"Plan2"}</definedName>
    <definedName localSheetId="5" name="afeasfre">{#N/A,#N/A,FALSE,"Plan1";#N/A,#N/A,FALSE,"Plan2"}</definedName>
    <definedName localSheetId="4" name="afeasfre">{#N/A,#N/A,FALSE,"Plan1";#N/A,#N/A,FALSE,"Plan2"}</definedName>
    <definedName localSheetId="3" name="afeasfre">{#N/A,#N/A,FALSE,"Plan1";#N/A,#N/A,FALSE,"Plan2"}</definedName>
    <definedName localSheetId="11" name="afeasfre">{#N/A,#N/A,FALSE,"Plan1";#N/A,#N/A,FALSE,"Plan2"}</definedName>
    <definedName localSheetId="12" name="afeasfre">{#N/A,#N/A,FALSE,"Plan1";#N/A,#N/A,FALSE,"Plan2"}</definedName>
    <definedName localSheetId="1" name="afeasfre">{#N/A,#N/A,FALSE,"Plan1";#N/A,#N/A,FALSE,"Plan2"}</definedName>
    <definedName name="afeasfre">{#N/A,#N/A,FALSE,"Plan1";#N/A,#N/A,FALSE,"Plan2"}</definedName>
    <definedName localSheetId="10" name="agu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5" name="agu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4" name="agu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3" name="agu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1" name="agu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2" name="agu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" name="agu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0" name="AH">{#N/A,#N/A,FALSE,"CCTV"}</definedName>
    <definedName localSheetId="5" name="AH">{#N/A,#N/A,FALSE,"CCTV"}</definedName>
    <definedName localSheetId="4" name="AH">{#N/A,#N/A,FALSE,"CCTV"}</definedName>
    <definedName localSheetId="3" name="AH">{#N/A,#N/A,FALSE,"CCTV"}</definedName>
    <definedName localSheetId="11" name="AH">{#N/A,#N/A,FALSE,"CCTV"}</definedName>
    <definedName localSheetId="12" name="AH">{#N/A,#N/A,FALSE,"CCTV"}</definedName>
    <definedName localSheetId="1" name="AH">{#N/A,#N/A,FALSE,"CCTV"}</definedName>
    <definedName name="AH">{#N/A,#N/A,FALSE,"CCTV"}</definedName>
    <definedName localSheetId="5" name="anscount">3</definedName>
    <definedName localSheetId="4" name="anscount">3</definedName>
    <definedName localSheetId="12" name="anscount">1</definedName>
    <definedName localSheetId="1" name="anscount">3</definedName>
    <definedName name="anscount">3</definedName>
    <definedName localSheetId="10" name="AQE">{"'장비'!$A$3:$M$12"}</definedName>
    <definedName localSheetId="5" name="AQE">{"'장비'!$A$3:$M$12"}</definedName>
    <definedName localSheetId="4" name="AQE">{"'장비'!$A$3:$M$12"}</definedName>
    <definedName localSheetId="3" name="AQE">{"'장비'!$A$3:$M$12"}</definedName>
    <definedName localSheetId="11" name="AQE">{"'장비'!$A$3:$M$12"}</definedName>
    <definedName localSheetId="12" name="AQE">{"'장비'!$A$3:$M$12"}</definedName>
    <definedName localSheetId="1" name="AQE">{"'장비'!$A$3:$M$12"}</definedName>
    <definedName name="AQE">{"'장비'!$A$3:$M$12"}</definedName>
    <definedName localSheetId="10" name="ArComprimido">{"'Estimativa de Lançamento-JAN'!$A$1:$AI$85"}</definedName>
    <definedName localSheetId="5" name="ArComprimido">{"'Estimativa de Lançamento-JAN'!$A$1:$AI$85"}</definedName>
    <definedName localSheetId="4" name="ArComprimido">{"'Estimativa de Lançamento-JAN'!$A$1:$AI$85"}</definedName>
    <definedName localSheetId="3" name="ArComprimido">{"'Estimativa de Lançamento-JAN'!$A$1:$AI$85"}</definedName>
    <definedName localSheetId="11" name="ArComprimido">{"'Estimativa de Lançamento-JAN'!$A$1:$AI$85"}</definedName>
    <definedName localSheetId="12" name="ArComprimido">{"'Estimativa de Lançamento-JAN'!$A$1:$AI$85"}</definedName>
    <definedName localSheetId="1" name="ArComprimido">{"'Estimativa de Lançamento-JAN'!$A$1:$AI$85"}</definedName>
    <definedName name="ArComprimido">{"'Estimativa de Lançamento-JAN'!$A$1:$AI$85"}</definedName>
    <definedName localSheetId="10" name="area">{#N/A,#N/A,FALSE,"Plan1";#N/A,#N/A,FALSE,"Plan2"}</definedName>
    <definedName localSheetId="5" name="area">{#N/A,#N/A,FALSE,"Plan1";#N/A,#N/A,FALSE,"Plan2"}</definedName>
    <definedName localSheetId="4" name="area">{#N/A,#N/A,FALSE,"Plan1";#N/A,#N/A,FALSE,"Plan2"}</definedName>
    <definedName localSheetId="3" name="area">{#N/A,#N/A,FALSE,"Plan1";#N/A,#N/A,FALSE,"Plan2"}</definedName>
    <definedName localSheetId="11" name="area">{#N/A,#N/A,FALSE,"Plan1";#N/A,#N/A,FALSE,"Plan2"}</definedName>
    <definedName localSheetId="1" name="area">{#N/A,#N/A,FALSE,"Plan1";#N/A,#N/A,FALSE,"Plan2"}</definedName>
    <definedName name="area">{#N/A,#N/A,FALSE,"Plan1";#N/A,#N/A,FALSE,"Plan2"}</definedName>
    <definedName name="AS2DocOpenMode">"AS2DocumentBrowse"</definedName>
    <definedName localSheetId="10" name="asawe3">{#N/A,#N/A,FALSE,"Plan1";#N/A,#N/A,FALSE,"Plan2"}</definedName>
    <definedName localSheetId="5" name="asawe3">{#N/A,#N/A,FALSE,"Plan1";#N/A,#N/A,FALSE,"Plan2"}</definedName>
    <definedName localSheetId="4" name="asawe3">{#N/A,#N/A,FALSE,"Plan1";#N/A,#N/A,FALSE,"Plan2"}</definedName>
    <definedName localSheetId="3" name="asawe3">{#N/A,#N/A,FALSE,"Plan1";#N/A,#N/A,FALSE,"Plan2"}</definedName>
    <definedName localSheetId="11" name="asawe3">{#N/A,#N/A,FALSE,"Plan1";#N/A,#N/A,FALSE,"Plan2"}</definedName>
    <definedName localSheetId="12" name="asawe3">{#N/A,#N/A,FALSE,"Plan1";#N/A,#N/A,FALSE,"Plan2"}</definedName>
    <definedName localSheetId="1" name="asawe3">{#N/A,#N/A,FALSE,"Plan1";#N/A,#N/A,FALSE,"Plan2"}</definedName>
    <definedName name="asawe3">{#N/A,#N/A,FALSE,"Plan1";#N/A,#N/A,FALSE,"Plan2"}</definedName>
    <definedName localSheetId="5" name="ASD">17</definedName>
    <definedName localSheetId="4" name="ASD">17</definedName>
    <definedName localSheetId="12" name="asd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ASD">17</definedName>
    <definedName name="ASD">17</definedName>
    <definedName localSheetId="10" name="ASDA">{#N/A,#N/A,FALSE,"Plan1";#N/A,#N/A,FALSE,"Plan2"}</definedName>
    <definedName localSheetId="5" name="ASDA">{#N/A,#N/A,FALSE,"Plan1";#N/A,#N/A,FALSE,"Plan2"}</definedName>
    <definedName localSheetId="4" name="ASDA">{#N/A,#N/A,FALSE,"Plan1";#N/A,#N/A,FALSE,"Plan2"}</definedName>
    <definedName localSheetId="3" name="ASDA">{#N/A,#N/A,FALSE,"Plan1";#N/A,#N/A,FALSE,"Plan2"}</definedName>
    <definedName localSheetId="11" name="ASDA">{#N/A,#N/A,FALSE,"Plan1";#N/A,#N/A,FALSE,"Plan2"}</definedName>
    <definedName localSheetId="12" name="ASDA">{#N/A,#N/A,FALSE,"Plan1";#N/A,#N/A,FALSE,"Plan2"}</definedName>
    <definedName localSheetId="1" name="ASDA">{#N/A,#N/A,FALSE,"Plan1";#N/A,#N/A,FALSE,"Plan2"}</definedName>
    <definedName name="ASDA">{#N/A,#N/A,FALSE,"Plan1";#N/A,#N/A,FALSE,"Plan2"}</definedName>
    <definedName localSheetId="10" name="asdade">{#N/A,#N/A,FALSE,"Plan1";#N/A,#N/A,FALSE,"Plan2"}</definedName>
    <definedName localSheetId="5" name="asdade">{#N/A,#N/A,FALSE,"Plan1";#N/A,#N/A,FALSE,"Plan2"}</definedName>
    <definedName localSheetId="4" name="asdade">{#N/A,#N/A,FALSE,"Plan1";#N/A,#N/A,FALSE,"Plan2"}</definedName>
    <definedName localSheetId="3" name="asdade">{#N/A,#N/A,FALSE,"Plan1";#N/A,#N/A,FALSE,"Plan2"}</definedName>
    <definedName localSheetId="11" name="asdade">{#N/A,#N/A,FALSE,"Plan1";#N/A,#N/A,FALSE,"Plan2"}</definedName>
    <definedName localSheetId="12" name="asdade">{#N/A,#N/A,FALSE,"Plan1";#N/A,#N/A,FALSE,"Plan2"}</definedName>
    <definedName localSheetId="1" name="asdade">{#N/A,#N/A,FALSE,"Plan1";#N/A,#N/A,FALSE,"Plan2"}</definedName>
    <definedName name="asdade">{#N/A,#N/A,FALSE,"Plan1";#N/A,#N/A,FALSE,"Plan2"}</definedName>
    <definedName localSheetId="10" name="asdas">{#N/A,#N/A,FALSE,"Plan1";#N/A,#N/A,FALSE,"Plan2"}</definedName>
    <definedName localSheetId="5" name="asdas">{#N/A,#N/A,FALSE,"Plan1";#N/A,#N/A,FALSE,"Plan2"}</definedName>
    <definedName localSheetId="4" name="asdas">{#N/A,#N/A,FALSE,"Plan1";#N/A,#N/A,FALSE,"Plan2"}</definedName>
    <definedName localSheetId="3" name="asdas">{#N/A,#N/A,FALSE,"Plan1";#N/A,#N/A,FALSE,"Plan2"}</definedName>
    <definedName localSheetId="11" name="asdas">{#N/A,#N/A,FALSE,"Plan1";#N/A,#N/A,FALSE,"Plan2"}</definedName>
    <definedName localSheetId="12" name="asdas">{#N/A,#N/A,FALSE,"Plan1";#N/A,#N/A,FALSE,"Plan2"}</definedName>
    <definedName localSheetId="1" name="asdas">{#N/A,#N/A,FALSE,"Plan1";#N/A,#N/A,FALSE,"Plan2"}</definedName>
    <definedName name="asdas">{#N/A,#N/A,FALSE,"Plan1";#N/A,#N/A,FALSE,"Plan2"}</definedName>
    <definedName localSheetId="10" name="asdawed">{#N/A,#N/A,FALSE,"Plan1";#N/A,#N/A,FALSE,"Plan2"}</definedName>
    <definedName localSheetId="5" name="asdawed">{#N/A,#N/A,FALSE,"Plan1";#N/A,#N/A,FALSE,"Plan2"}</definedName>
    <definedName localSheetId="4" name="asdawed">{#N/A,#N/A,FALSE,"Plan1";#N/A,#N/A,FALSE,"Plan2"}</definedName>
    <definedName localSheetId="3" name="asdawed">{#N/A,#N/A,FALSE,"Plan1";#N/A,#N/A,FALSE,"Plan2"}</definedName>
    <definedName localSheetId="11" name="asdawed">{#N/A,#N/A,FALSE,"Plan1";#N/A,#N/A,FALSE,"Plan2"}</definedName>
    <definedName localSheetId="12" name="asdawed">{#N/A,#N/A,FALSE,"Plan1";#N/A,#N/A,FALSE,"Plan2"}</definedName>
    <definedName localSheetId="1" name="asdawed">{#N/A,#N/A,FALSE,"Plan1";#N/A,#N/A,FALSE,"Plan2"}</definedName>
    <definedName name="asdawed">{#N/A,#N/A,FALSE,"Plan1";#N/A,#N/A,FALSE,"Plan2"}</definedName>
    <definedName localSheetId="10" name="ASDER">{#N/A,#N/A,FALSE,"Plan1";#N/A,#N/A,FALSE,"Plan2"}</definedName>
    <definedName localSheetId="5" name="ASDER">{#N/A,#N/A,FALSE,"Plan1";#N/A,#N/A,FALSE,"Plan2"}</definedName>
    <definedName localSheetId="4" name="ASDER">{#N/A,#N/A,FALSE,"Plan1";#N/A,#N/A,FALSE,"Plan2"}</definedName>
    <definedName localSheetId="3" name="ASDER">{#N/A,#N/A,FALSE,"Plan1";#N/A,#N/A,FALSE,"Plan2"}</definedName>
    <definedName localSheetId="11" name="ASDER">{#N/A,#N/A,FALSE,"Plan1";#N/A,#N/A,FALSE,"Plan2"}</definedName>
    <definedName localSheetId="12" name="ASDER">{#N/A,#N/A,FALSE,"Plan1";#N/A,#N/A,FALSE,"Plan2"}</definedName>
    <definedName localSheetId="1" name="ASDER">{#N/A,#N/A,FALSE,"Plan1";#N/A,#N/A,FALSE,"Plan2"}</definedName>
    <definedName name="ASDER">{#N/A,#N/A,FALSE,"Plan1";#N/A,#N/A,FALSE,"Plan2"}</definedName>
    <definedName localSheetId="10" name="asderr">{#N/A,#N/A,FALSE,"Plan1";#N/A,#N/A,FALSE,"Plan2"}</definedName>
    <definedName localSheetId="5" name="asderr">{#N/A,#N/A,FALSE,"Plan1";#N/A,#N/A,FALSE,"Plan2"}</definedName>
    <definedName localSheetId="4" name="asderr">{#N/A,#N/A,FALSE,"Plan1";#N/A,#N/A,FALSE,"Plan2"}</definedName>
    <definedName localSheetId="3" name="asderr">{#N/A,#N/A,FALSE,"Plan1";#N/A,#N/A,FALSE,"Plan2"}</definedName>
    <definedName localSheetId="11" name="asderr">{#N/A,#N/A,FALSE,"Plan1";#N/A,#N/A,FALSE,"Plan2"}</definedName>
    <definedName localSheetId="12" name="asderr">{#N/A,#N/A,FALSE,"Plan1";#N/A,#N/A,FALSE,"Plan2"}</definedName>
    <definedName localSheetId="1" name="asderr">{#N/A,#N/A,FALSE,"Plan1";#N/A,#N/A,FALSE,"Plan2"}</definedName>
    <definedName name="asderr">{#N/A,#N/A,FALSE,"Plan1";#N/A,#N/A,FALSE,"Plan2"}</definedName>
    <definedName localSheetId="10" name="asdesre">{#N/A,#N/A,FALSE,"Plan1";#N/A,#N/A,FALSE,"Plan2"}</definedName>
    <definedName localSheetId="5" name="asdesre">{#N/A,#N/A,FALSE,"Plan1";#N/A,#N/A,FALSE,"Plan2"}</definedName>
    <definedName localSheetId="4" name="asdesre">{#N/A,#N/A,FALSE,"Plan1";#N/A,#N/A,FALSE,"Plan2"}</definedName>
    <definedName localSheetId="3" name="asdesre">{#N/A,#N/A,FALSE,"Plan1";#N/A,#N/A,FALSE,"Plan2"}</definedName>
    <definedName localSheetId="11" name="asdesre">{#N/A,#N/A,FALSE,"Plan1";#N/A,#N/A,FALSE,"Plan2"}</definedName>
    <definedName localSheetId="12" name="asdesre">{#N/A,#N/A,FALSE,"Plan1";#N/A,#N/A,FALSE,"Plan2"}</definedName>
    <definedName localSheetId="1" name="asdesre">{#N/A,#N/A,FALSE,"Plan1";#N/A,#N/A,FALSE,"Plan2"}</definedName>
    <definedName name="asdesre">{#N/A,#N/A,FALSE,"Plan1";#N/A,#N/A,FALSE,"Plan2"}</definedName>
    <definedName localSheetId="10" name="asdewr">{#N/A,#N/A,FALSE,"Plan1";#N/A,#N/A,FALSE,"Plan2"}</definedName>
    <definedName localSheetId="5" name="asdewr">{#N/A,#N/A,FALSE,"Plan1";#N/A,#N/A,FALSE,"Plan2"}</definedName>
    <definedName localSheetId="4" name="asdewr">{#N/A,#N/A,FALSE,"Plan1";#N/A,#N/A,FALSE,"Plan2"}</definedName>
    <definedName localSheetId="3" name="asdewr">{#N/A,#N/A,FALSE,"Plan1";#N/A,#N/A,FALSE,"Plan2"}</definedName>
    <definedName localSheetId="11" name="asdewr">{#N/A,#N/A,FALSE,"Plan1";#N/A,#N/A,FALSE,"Plan2"}</definedName>
    <definedName localSheetId="12" name="asdewr">{#N/A,#N/A,FALSE,"Plan1";#N/A,#N/A,FALSE,"Plan2"}</definedName>
    <definedName localSheetId="1" name="asdewr">{#N/A,#N/A,FALSE,"Plan1";#N/A,#N/A,FALSE,"Plan2"}</definedName>
    <definedName name="asdewr">{#N/A,#N/A,FALSE,"Plan1";#N/A,#N/A,FALSE,"Plan2"}</definedName>
    <definedName localSheetId="10" name="ASDFASDFA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ASDFASDFA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ASDFASDFA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ASDFASDFA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ASDFASDFA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ASDFASDFA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ASDFASDFA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ASDFASDFADF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ASDFASDFADF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ASDFASDFADF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ASDFASDFADF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ASDFASDFADF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ASDFASDFADF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ASDFASDFADF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asdfrr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asdfrr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asdfrr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asdfrr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asdfrr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asdfrr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asdfrr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asdfs">{#N/A,#N/A,FALSE,"Plan1";#N/A,#N/A,FALSE,"Plan2"}</definedName>
    <definedName localSheetId="5" name="asdfs">{#N/A,#N/A,FALSE,"Plan1";#N/A,#N/A,FALSE,"Plan2"}</definedName>
    <definedName localSheetId="4" name="asdfs">{#N/A,#N/A,FALSE,"Plan1";#N/A,#N/A,FALSE,"Plan2"}</definedName>
    <definedName localSheetId="3" name="asdfs">{#N/A,#N/A,FALSE,"Plan1";#N/A,#N/A,FALSE,"Plan2"}</definedName>
    <definedName localSheetId="11" name="asdfs">{#N/A,#N/A,FALSE,"Plan1";#N/A,#N/A,FALSE,"Plan2"}</definedName>
    <definedName localSheetId="12" name="asdfs">{#N/A,#N/A,FALSE,"Plan1";#N/A,#N/A,FALSE,"Plan2"}</definedName>
    <definedName localSheetId="1" name="asdfs">{#N/A,#N/A,FALSE,"Plan1";#N/A,#N/A,FALSE,"Plan2"}</definedName>
    <definedName name="asdfs">{#N/A,#N/A,FALSE,"Plan1";#N/A,#N/A,FALSE,"Plan2"}</definedName>
    <definedName localSheetId="10" name="asdg">{#N/A,#N/A,FALSE,"Plan1";#N/A,#N/A,FALSE,"Plan2"}</definedName>
    <definedName localSheetId="5" name="asdg">{#N/A,#N/A,FALSE,"Plan1";#N/A,#N/A,FALSE,"Plan2"}</definedName>
    <definedName localSheetId="4" name="asdg">{#N/A,#N/A,FALSE,"Plan1";#N/A,#N/A,FALSE,"Plan2"}</definedName>
    <definedName localSheetId="3" name="asdg">{#N/A,#N/A,FALSE,"Plan1";#N/A,#N/A,FALSE,"Plan2"}</definedName>
    <definedName localSheetId="11" name="asdg">{#N/A,#N/A,FALSE,"Plan1";#N/A,#N/A,FALSE,"Plan2"}</definedName>
    <definedName localSheetId="12" name="asdg">{#N/A,#N/A,FALSE,"Plan1";#N/A,#N/A,FALSE,"Plan2"}</definedName>
    <definedName localSheetId="1" name="asdg">{#N/A,#N/A,FALSE,"Plan1";#N/A,#N/A,FALSE,"Plan2"}</definedName>
    <definedName name="asdg">{#N/A,#N/A,FALSE,"Plan1";#N/A,#N/A,FALSE,"Plan2"}</definedName>
    <definedName localSheetId="10" name="asdk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asdk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asdk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asdk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asdk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asdk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asdk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asdlas">{#N/A,#N/A,FALSE,"Plan1";#N/A,#N/A,FALSE,"Plan2"}</definedName>
    <definedName localSheetId="5" name="asdlas">{#N/A,#N/A,FALSE,"Plan1";#N/A,#N/A,FALSE,"Plan2"}</definedName>
    <definedName localSheetId="4" name="asdlas">{#N/A,#N/A,FALSE,"Plan1";#N/A,#N/A,FALSE,"Plan2"}</definedName>
    <definedName localSheetId="3" name="asdlas">{#N/A,#N/A,FALSE,"Plan1";#N/A,#N/A,FALSE,"Plan2"}</definedName>
    <definedName localSheetId="11" name="asdlas">{#N/A,#N/A,FALSE,"Plan1";#N/A,#N/A,FALSE,"Plan2"}</definedName>
    <definedName localSheetId="12" name="asdlas">{#N/A,#N/A,FALSE,"Plan1";#N/A,#N/A,FALSE,"Plan2"}</definedName>
    <definedName localSheetId="1" name="asdlas">{#N/A,#N/A,FALSE,"Plan1";#N/A,#N/A,FALSE,"Plan2"}</definedName>
    <definedName name="asdlas">{#N/A,#N/A,FALSE,"Plan1";#N/A,#N/A,FALSE,"Plan2"}</definedName>
    <definedName localSheetId="10" name="asdqwe">{#N/A,#N/A,FALSE,"Plan1";#N/A,#N/A,FALSE,"Plan2"}</definedName>
    <definedName localSheetId="5" name="asdqwe">{#N/A,#N/A,FALSE,"Plan1";#N/A,#N/A,FALSE,"Plan2"}</definedName>
    <definedName localSheetId="4" name="asdqwe">{#N/A,#N/A,FALSE,"Plan1";#N/A,#N/A,FALSE,"Plan2"}</definedName>
    <definedName localSheetId="3" name="asdqwe">{#N/A,#N/A,FALSE,"Plan1";#N/A,#N/A,FALSE,"Plan2"}</definedName>
    <definedName localSheetId="11" name="asdqwe">{#N/A,#N/A,FALSE,"Plan1";#N/A,#N/A,FALSE,"Plan2"}</definedName>
    <definedName localSheetId="12" name="asdqwe">{#N/A,#N/A,FALSE,"Plan1";#N/A,#N/A,FALSE,"Plan2"}</definedName>
    <definedName localSheetId="1" name="asdqwe">{#N/A,#N/A,FALSE,"Plan1";#N/A,#N/A,FALSE,"Plan2"}</definedName>
    <definedName name="asdqwe">{#N/A,#N/A,FALSE,"Plan1";#N/A,#N/A,FALSE,"Plan2"}</definedName>
    <definedName localSheetId="10" name="asdsa">{#N/A,#N/A,FALSE,"Plan1";#N/A,#N/A,FALSE,"Plan2"}</definedName>
    <definedName localSheetId="5" name="asdsa">{#N/A,#N/A,FALSE,"Plan1";#N/A,#N/A,FALSE,"Plan2"}</definedName>
    <definedName localSheetId="4" name="asdsa">{#N/A,#N/A,FALSE,"Plan1";#N/A,#N/A,FALSE,"Plan2"}</definedName>
    <definedName localSheetId="3" name="asdsa">{#N/A,#N/A,FALSE,"Plan1";#N/A,#N/A,FALSE,"Plan2"}</definedName>
    <definedName localSheetId="11" name="asdsa">{#N/A,#N/A,FALSE,"Plan1";#N/A,#N/A,FALSE,"Plan2"}</definedName>
    <definedName localSheetId="12" name="asdsa">{#N/A,#N/A,FALSE,"Plan1";#N/A,#N/A,FALSE,"Plan2"}</definedName>
    <definedName localSheetId="1" name="asdsa">{#N/A,#N/A,FALSE,"Plan1";#N/A,#N/A,FALSE,"Plan2"}</definedName>
    <definedName name="asdsa">{#N/A,#N/A,FALSE,"Plan1";#N/A,#N/A,FALSE,"Plan2"}</definedName>
    <definedName localSheetId="10" name="asdser">{#N/A,#N/A,FALSE,"Plan1";#N/A,#N/A,FALSE,"Plan2"}</definedName>
    <definedName localSheetId="5" name="asdser">{#N/A,#N/A,FALSE,"Plan1";#N/A,#N/A,FALSE,"Plan2"}</definedName>
    <definedName localSheetId="4" name="asdser">{#N/A,#N/A,FALSE,"Plan1";#N/A,#N/A,FALSE,"Plan2"}</definedName>
    <definedName localSheetId="3" name="asdser">{#N/A,#N/A,FALSE,"Plan1";#N/A,#N/A,FALSE,"Plan2"}</definedName>
    <definedName localSheetId="11" name="asdser">{#N/A,#N/A,FALSE,"Plan1";#N/A,#N/A,FALSE,"Plan2"}</definedName>
    <definedName localSheetId="12" name="asdser">{#N/A,#N/A,FALSE,"Plan1";#N/A,#N/A,FALSE,"Plan2"}</definedName>
    <definedName localSheetId="1" name="asdser">{#N/A,#N/A,FALSE,"Plan1";#N/A,#N/A,FALSE,"Plan2"}</definedName>
    <definedName name="asdser">{#N/A,#N/A,FALSE,"Plan1";#N/A,#N/A,FALSE,"Plan2"}</definedName>
    <definedName localSheetId="10" name="asdwef">{#N/A,#N/A,FALSE,"Plan1";#N/A,#N/A,FALSE,"Plan2"}</definedName>
    <definedName localSheetId="5" name="asdwef">{#N/A,#N/A,FALSE,"Plan1";#N/A,#N/A,FALSE,"Plan2"}</definedName>
    <definedName localSheetId="4" name="asdwef">{#N/A,#N/A,FALSE,"Plan1";#N/A,#N/A,FALSE,"Plan2"}</definedName>
    <definedName localSheetId="3" name="asdwef">{#N/A,#N/A,FALSE,"Plan1";#N/A,#N/A,FALSE,"Plan2"}</definedName>
    <definedName localSheetId="11" name="asdwef">{#N/A,#N/A,FALSE,"Plan1";#N/A,#N/A,FALSE,"Plan2"}</definedName>
    <definedName localSheetId="12" name="asdwef">{#N/A,#N/A,FALSE,"Plan1";#N/A,#N/A,FALSE,"Plan2"}</definedName>
    <definedName localSheetId="1" name="asdwef">{#N/A,#N/A,FALSE,"Plan1";#N/A,#N/A,FALSE,"Plan2"}</definedName>
    <definedName name="asdwef">{#N/A,#N/A,FALSE,"Plan1";#N/A,#N/A,FALSE,"Plan2"}</definedName>
    <definedName localSheetId="10" name="ASET">{#N/A,#N/A,FALSE,"Plan1";#N/A,#N/A,FALSE,"Plan2"}</definedName>
    <definedName localSheetId="5" name="ASET">{#N/A,#N/A,FALSE,"Plan1";#N/A,#N/A,FALSE,"Plan2"}</definedName>
    <definedName localSheetId="4" name="ASET">{#N/A,#N/A,FALSE,"Plan1";#N/A,#N/A,FALSE,"Plan2"}</definedName>
    <definedName localSheetId="3" name="ASET">{#N/A,#N/A,FALSE,"Plan1";#N/A,#N/A,FALSE,"Plan2"}</definedName>
    <definedName localSheetId="11" name="ASET">{#N/A,#N/A,FALSE,"Plan1";#N/A,#N/A,FALSE,"Plan2"}</definedName>
    <definedName localSheetId="12" name="ASET">{#N/A,#N/A,FALSE,"Plan1";#N/A,#N/A,FALSE,"Plan2"}</definedName>
    <definedName localSheetId="1" name="ASET">{#N/A,#N/A,FALSE,"Plan1";#N/A,#N/A,FALSE,"Plan2"}</definedName>
    <definedName name="ASET">{#N/A,#N/A,FALSE,"Plan1";#N/A,#N/A,FALSE,"Plan2"}</definedName>
    <definedName localSheetId="10" name="asfDSF">{#N/A,#N/A,FALSE,"Plan1";#N/A,#N/A,FALSE,"Plan2"}</definedName>
    <definedName localSheetId="5" name="asfDSF">{#N/A,#N/A,FALSE,"Plan1";#N/A,#N/A,FALSE,"Plan2"}</definedName>
    <definedName localSheetId="4" name="asfDSF">{#N/A,#N/A,FALSE,"Plan1";#N/A,#N/A,FALSE,"Plan2"}</definedName>
    <definedName localSheetId="3" name="asfDSF">{#N/A,#N/A,FALSE,"Plan1";#N/A,#N/A,FALSE,"Plan2"}</definedName>
    <definedName localSheetId="11" name="asfDSF">{#N/A,#N/A,FALSE,"Plan1";#N/A,#N/A,FALSE,"Plan2"}</definedName>
    <definedName localSheetId="12" name="asfDSF">{#N/A,#N/A,FALSE,"Plan1";#N/A,#N/A,FALSE,"Plan2"}</definedName>
    <definedName localSheetId="1" name="asfDSF">{#N/A,#N/A,FALSE,"Plan1";#N/A,#N/A,FALSE,"Plan2"}</definedName>
    <definedName name="asfDSF">{#N/A,#N/A,FALSE,"Plan1";#N/A,#N/A,FALSE,"Plan2"}</definedName>
    <definedName localSheetId="10" name="ASFERTE">{#N/A,#N/A,FALSE,"Plan1";#N/A,#N/A,FALSE,"Plan2"}</definedName>
    <definedName localSheetId="5" name="ASFERTE">{#N/A,#N/A,FALSE,"Plan1";#N/A,#N/A,FALSE,"Plan2"}</definedName>
    <definedName localSheetId="4" name="ASFERTE">{#N/A,#N/A,FALSE,"Plan1";#N/A,#N/A,FALSE,"Plan2"}</definedName>
    <definedName localSheetId="3" name="ASFERTE">{#N/A,#N/A,FALSE,"Plan1";#N/A,#N/A,FALSE,"Plan2"}</definedName>
    <definedName localSheetId="11" name="ASFERTE">{#N/A,#N/A,FALSE,"Plan1";#N/A,#N/A,FALSE,"Plan2"}</definedName>
    <definedName localSheetId="12" name="ASFERTE">{#N/A,#N/A,FALSE,"Plan1";#N/A,#N/A,FALSE,"Plan2"}</definedName>
    <definedName localSheetId="1" name="ASFERTE">{#N/A,#N/A,FALSE,"Plan1";#N/A,#N/A,FALSE,"Plan2"}</definedName>
    <definedName name="ASFERTE">{#N/A,#N/A,FALSE,"Plan1";#N/A,#N/A,FALSE,"Plan2"}</definedName>
    <definedName localSheetId="10" name="asfl">{#N/A,#N/A,FALSE,"Plan1";#N/A,#N/A,FALSE,"Plan2"}</definedName>
    <definedName localSheetId="5" name="asfl">{#N/A,#N/A,FALSE,"Plan1";#N/A,#N/A,FALSE,"Plan2"}</definedName>
    <definedName localSheetId="4" name="asfl">{#N/A,#N/A,FALSE,"Plan1";#N/A,#N/A,FALSE,"Plan2"}</definedName>
    <definedName localSheetId="3" name="asfl">{#N/A,#N/A,FALSE,"Plan1";#N/A,#N/A,FALSE,"Plan2"}</definedName>
    <definedName localSheetId="11" name="asfl">{#N/A,#N/A,FALSE,"Plan1";#N/A,#N/A,FALSE,"Plan2"}</definedName>
    <definedName localSheetId="12" name="asfl">{#N/A,#N/A,FALSE,"Plan1";#N/A,#N/A,FALSE,"Plan2"}</definedName>
    <definedName localSheetId="1" name="asfl">{#N/A,#N/A,FALSE,"Plan1";#N/A,#N/A,FALSE,"Plan2"}</definedName>
    <definedName name="asfl">{#N/A,#N/A,FALSE,"Plan1";#N/A,#N/A,FALSE,"Plan2"}</definedName>
    <definedName localSheetId="10" name="asfsz">{#N/A,#N/A,FALSE,"Plan1";#N/A,#N/A,FALSE,"Plan2"}</definedName>
    <definedName localSheetId="5" name="asfsz">{#N/A,#N/A,FALSE,"Plan1";#N/A,#N/A,FALSE,"Plan2"}</definedName>
    <definedName localSheetId="4" name="asfsz">{#N/A,#N/A,FALSE,"Plan1";#N/A,#N/A,FALSE,"Plan2"}</definedName>
    <definedName localSheetId="3" name="asfsz">{#N/A,#N/A,FALSE,"Plan1";#N/A,#N/A,FALSE,"Plan2"}</definedName>
    <definedName localSheetId="11" name="asfsz">{#N/A,#N/A,FALSE,"Plan1";#N/A,#N/A,FALSE,"Plan2"}</definedName>
    <definedName localSheetId="12" name="asfsz">{#N/A,#N/A,FALSE,"Plan1";#N/A,#N/A,FALSE,"Plan2"}</definedName>
    <definedName localSheetId="1" name="asfsz">{#N/A,#N/A,FALSE,"Plan1";#N/A,#N/A,FALSE,"Plan2"}</definedName>
    <definedName name="asfsz">{#N/A,#N/A,FALSE,"Plan1";#N/A,#N/A,FALSE,"Plan2"}</definedName>
    <definedName localSheetId="10" name="askserf">{#N/A,#N/A,FALSE,"Plan1";#N/A,#N/A,FALSE,"Plan2"}</definedName>
    <definedName localSheetId="5" name="askserf">{#N/A,#N/A,FALSE,"Plan1";#N/A,#N/A,FALSE,"Plan2"}</definedName>
    <definedName localSheetId="4" name="askserf">{#N/A,#N/A,FALSE,"Plan1";#N/A,#N/A,FALSE,"Plan2"}</definedName>
    <definedName localSheetId="3" name="askserf">{#N/A,#N/A,FALSE,"Plan1";#N/A,#N/A,FALSE,"Plan2"}</definedName>
    <definedName localSheetId="11" name="askserf">{#N/A,#N/A,FALSE,"Plan1";#N/A,#N/A,FALSE,"Plan2"}</definedName>
    <definedName localSheetId="12" name="askserf">{#N/A,#N/A,FALSE,"Plan1";#N/A,#N/A,FALSE,"Plan2"}</definedName>
    <definedName localSheetId="1" name="askserf">{#N/A,#N/A,FALSE,"Plan1";#N/A,#N/A,FALSE,"Plan2"}</definedName>
    <definedName name="askserf">{#N/A,#N/A,FALSE,"Plan1";#N/A,#N/A,FALSE,"Plan2"}</definedName>
    <definedName localSheetId="10" name="ASSFSDF">{#N/A,#N/A,FALSE,"Plan1";#N/A,#N/A,FALSE,"Plan2"}</definedName>
    <definedName localSheetId="5" name="ASSFSDF">{#N/A,#N/A,FALSE,"Plan1";#N/A,#N/A,FALSE,"Plan2"}</definedName>
    <definedName localSheetId="4" name="ASSFSDF">{#N/A,#N/A,FALSE,"Plan1";#N/A,#N/A,FALSE,"Plan2"}</definedName>
    <definedName localSheetId="3" name="ASSFSDF">{#N/A,#N/A,FALSE,"Plan1";#N/A,#N/A,FALSE,"Plan2"}</definedName>
    <definedName localSheetId="11" name="ASSFSDF">{#N/A,#N/A,FALSE,"Plan1";#N/A,#N/A,FALSE,"Plan2"}</definedName>
    <definedName localSheetId="12" name="ASSFSDF">{#N/A,#N/A,FALSE,"Plan1";#N/A,#N/A,FALSE,"Plan2"}</definedName>
    <definedName localSheetId="1" name="ASSFSDF">{#N/A,#N/A,FALSE,"Plan1";#N/A,#N/A,FALSE,"Plan2"}</definedName>
    <definedName name="ASSFSDF">{#N/A,#N/A,FALSE,"Plan1";#N/A,#N/A,FALSE,"Plan2"}</definedName>
    <definedName localSheetId="10" name="asw">{#N/A,#N/A,FALSE,"Plan1";#N/A,#N/A,FALSE,"Plan2"}</definedName>
    <definedName localSheetId="5" name="asw">{#N/A,#N/A,FALSE,"Plan1";#N/A,#N/A,FALSE,"Plan2"}</definedName>
    <definedName localSheetId="4" name="asw">{#N/A,#N/A,FALSE,"Plan1";#N/A,#N/A,FALSE,"Plan2"}</definedName>
    <definedName localSheetId="3" name="asw">{#N/A,#N/A,FALSE,"Plan1";#N/A,#N/A,FALSE,"Plan2"}</definedName>
    <definedName localSheetId="11" name="asw">{#N/A,#N/A,FALSE,"Plan1";#N/A,#N/A,FALSE,"Plan2"}</definedName>
    <definedName localSheetId="12" name="asw">{#N/A,#N/A,FALSE,"Plan1";#N/A,#N/A,FALSE,"Plan2"}</definedName>
    <definedName localSheetId="1" name="asw">{#N/A,#N/A,FALSE,"Plan1";#N/A,#N/A,FALSE,"Plan2"}</definedName>
    <definedName name="asw">{#N/A,#N/A,FALSE,"Plan1";#N/A,#N/A,FALSE,"Plan2"}</definedName>
    <definedName localSheetId="10" name="ATIVOS">{#N/A,#N/A,FALSE,"F-01"}</definedName>
    <definedName localSheetId="5" name="ATIVOS">{#N/A,#N/A,FALSE,"F-01"}</definedName>
    <definedName localSheetId="4" name="ATIVOS">{#N/A,#N/A,FALSE,"F-01"}</definedName>
    <definedName localSheetId="3" name="ATIVOS">{#N/A,#N/A,FALSE,"F-01"}</definedName>
    <definedName localSheetId="11" name="ATIVOS">{#N/A,#N/A,FALSE,"F-01"}</definedName>
    <definedName localSheetId="12" name="ATIVOS">{#N/A,#N/A,FALSE,"F-01"}</definedName>
    <definedName localSheetId="1" name="ATIVOS">{#N/A,#N/A,FALSE,"F-01"}</definedName>
    <definedName name="ATIVOS">{#N/A,#N/A,FALSE,"F-01"}</definedName>
    <definedName localSheetId="10" name="awdjw">{#N/A,#N/A,FALSE,"Plan1";#N/A,#N/A,FALSE,"Plan2"}</definedName>
    <definedName localSheetId="5" name="awdjw">{#N/A,#N/A,FALSE,"Plan1";#N/A,#N/A,FALSE,"Plan2"}</definedName>
    <definedName localSheetId="4" name="awdjw">{#N/A,#N/A,FALSE,"Plan1";#N/A,#N/A,FALSE,"Plan2"}</definedName>
    <definedName localSheetId="3" name="awdjw">{#N/A,#N/A,FALSE,"Plan1";#N/A,#N/A,FALSE,"Plan2"}</definedName>
    <definedName localSheetId="11" name="awdjw">{#N/A,#N/A,FALSE,"Plan1";#N/A,#N/A,FALSE,"Plan2"}</definedName>
    <definedName localSheetId="12" name="awdjw">{#N/A,#N/A,FALSE,"Plan1";#N/A,#N/A,FALSE,"Plan2"}</definedName>
    <definedName localSheetId="1" name="awdjw">{#N/A,#N/A,FALSE,"Plan1";#N/A,#N/A,FALSE,"Plan2"}</definedName>
    <definedName name="awdjw">{#N/A,#N/A,FALSE,"Plan1";#N/A,#N/A,FALSE,"Plan2"}</definedName>
    <definedName localSheetId="10" name="aweqw4">{#N/A,#N/A,FALSE,"Plan1";#N/A,#N/A,FALSE,"Plan2"}</definedName>
    <definedName localSheetId="5" name="aweqw4">{#N/A,#N/A,FALSE,"Plan1";#N/A,#N/A,FALSE,"Plan2"}</definedName>
    <definedName localSheetId="4" name="aweqw4">{#N/A,#N/A,FALSE,"Plan1";#N/A,#N/A,FALSE,"Plan2"}</definedName>
    <definedName localSheetId="3" name="aweqw4">{#N/A,#N/A,FALSE,"Plan1";#N/A,#N/A,FALSE,"Plan2"}</definedName>
    <definedName localSheetId="11" name="aweqw4">{#N/A,#N/A,FALSE,"Plan1";#N/A,#N/A,FALSE,"Plan2"}</definedName>
    <definedName localSheetId="12" name="aweqw4">{#N/A,#N/A,FALSE,"Plan1";#N/A,#N/A,FALSE,"Plan2"}</definedName>
    <definedName localSheetId="1" name="aweqw4">{#N/A,#N/A,FALSE,"Plan1";#N/A,#N/A,FALSE,"Plan2"}</definedName>
    <definedName name="aweqw4">{#N/A,#N/A,FALSE,"Plan1";#N/A,#N/A,FALSE,"Plan2"}</definedName>
    <definedName localSheetId="10" name="awssdwaer">{#N/A,#N/A,FALSE,"Plan1";#N/A,#N/A,FALSE,"Plan2"}</definedName>
    <definedName localSheetId="5" name="awssdwaer">{#N/A,#N/A,FALSE,"Plan1";#N/A,#N/A,FALSE,"Plan2"}</definedName>
    <definedName localSheetId="4" name="awssdwaer">{#N/A,#N/A,FALSE,"Plan1";#N/A,#N/A,FALSE,"Plan2"}</definedName>
    <definedName localSheetId="3" name="awssdwaer">{#N/A,#N/A,FALSE,"Plan1";#N/A,#N/A,FALSE,"Plan2"}</definedName>
    <definedName localSheetId="11" name="awssdwaer">{#N/A,#N/A,FALSE,"Plan1";#N/A,#N/A,FALSE,"Plan2"}</definedName>
    <definedName localSheetId="12" name="awssdwaer">{#N/A,#N/A,FALSE,"Plan1";#N/A,#N/A,FALSE,"Plan2"}</definedName>
    <definedName localSheetId="1" name="awssdwaer">{#N/A,#N/A,FALSE,"Plan1";#N/A,#N/A,FALSE,"Plan2"}</definedName>
    <definedName name="awssdwaer">{#N/A,#N/A,FALSE,"Plan1";#N/A,#N/A,FALSE,"Plan2"}</definedName>
    <definedName localSheetId="12" name="b">{#N/A,#N/A,FALSE,"Plan1";#N/A,#N/A,FALSE,"Plan2"}</definedName>
    <definedName localSheetId="1" name="b">{#N/A,#N/A,FALSE,"Plan1";#N/A,#N/A,FALSE,"Plan2"}</definedName>
    <definedName name="balão1">"AutoForma 17"</definedName>
    <definedName localSheetId="5" name="BASE">OFFSET(#REF!,0,0,COUNTA(#REF!)+1,5)</definedName>
    <definedName localSheetId="4" name="BASE">OFFSET(#REF!,0,0,COUNTA(#REF!)+1,5)</definedName>
    <definedName localSheetId="12" name="BASE">OFFSET(#REF!,0,0,COUNTA(#REF!)+1,5)</definedName>
    <definedName name="BASE">OFFSET(#REF!,0,0,COUNTA(#REF!)+1,5)</definedName>
    <definedName localSheetId="5" name="BASE_DE_DADOS_FLUXO_DE_CAIXA">OFFSET(#REF!,0,0,COUNTA(#REF!),COUNTA(#REF!))</definedName>
    <definedName localSheetId="4" name="BASE_DE_DADOS_FLUXO_DE_CAIXA">OFFSET(#REF!,0,0,COUNTA(#REF!),COUNTA(#REF!))</definedName>
    <definedName localSheetId="12" name="BASE_DE_DADOS_FLUXO_DE_CAIXA">OFFSET(#REF!,0,0,COUNTA(#REF!),COUNTA(#REF!))</definedName>
    <definedName name="BASE_DE_DADOS_FLUXO_DE_CAIXA">OFFSET(#REF!,0,0,COUNTA(#REF!),COUNTA(#REF!))</definedName>
    <definedName localSheetId="5" name="BASE_FL_CX_3S">OFFSET(#REF!,0,0,COUNTA(#REF!),COUNTA(#REF!))</definedName>
    <definedName localSheetId="4" name="BASE_FL_CX_3S">OFFSET(#REF!,0,0,COUNTA(#REF!),COUNTA(#REF!))</definedName>
    <definedName localSheetId="12" name="BASE_FL_CX_3S">OFFSET(#REF!,0,0,COUNTA(#REF!),COUNTA(#REF!))</definedName>
    <definedName name="BASE_FL_CX_3S">OFFSET(#REF!,0,0,COUNTA(#REF!),COUNTA(#REF!))</definedName>
    <definedName localSheetId="5" name="BASE_FLUXO_CAIXA_2017">OFFSET(#REF!,0,0,COUNTA(#REF!),COUNTA(#REF!))</definedName>
    <definedName localSheetId="4" name="BASE_FLUXO_CAIXA_2017">OFFSET(#REF!,0,0,COUNTA(#REF!),COUNTA(#REF!))</definedName>
    <definedName localSheetId="12" name="BASE_FLUXO_CAIXA_2017">OFFSET(#REF!,0,0,COUNTA(#REF!),COUNTA(#REF!))</definedName>
    <definedName name="BASE_FLUXO_CAIXA_2017">OFFSET(#REF!,0,0,COUNTA(#REF!),COUNTA(#REF!))</definedName>
    <definedName localSheetId="10" name="bbbbbbbbbbbbbbb">{"'Edit'!$A$1:$V$2277"}</definedName>
    <definedName localSheetId="5" name="bbbbbbbbbbbbbbb">{"'Edit'!$A$1:$V$2277"}</definedName>
    <definedName localSheetId="4" name="bbbbbbbbbbbbbbb">{"'Edit'!$A$1:$V$2277"}</definedName>
    <definedName localSheetId="3" name="bbbbbbbbbbbbbbb">{"'Edit'!$A$1:$V$2277"}</definedName>
    <definedName localSheetId="11" name="bbbbbbbbbbbbbbb">{"'Edit'!$A$1:$V$2277"}</definedName>
    <definedName localSheetId="12" name="bbbbbbbbbbbbbbb">{"'Edit'!$A$1:$V$2277"}</definedName>
    <definedName localSheetId="1" name="bbbbbbbbbbbbbbb">{"'Edit'!$A$1:$V$2277"}</definedName>
    <definedName name="bbbbbbbbbbbbbbb">{"'Edit'!$A$1:$V$2277"}</definedName>
    <definedName localSheetId="10" name="bdfjghf">{#N/A,#N/A,FALSE,"Plan1";#N/A,#N/A,FALSE,"Plan2"}</definedName>
    <definedName localSheetId="5" name="bdfjghf">{#N/A,#N/A,FALSE,"Plan1";#N/A,#N/A,FALSE,"Plan2"}</definedName>
    <definedName localSheetId="4" name="bdfjghf">{#N/A,#N/A,FALSE,"Plan1";#N/A,#N/A,FALSE,"Plan2"}</definedName>
    <definedName localSheetId="3" name="bdfjghf">{#N/A,#N/A,FALSE,"Plan1";#N/A,#N/A,FALSE,"Plan2"}</definedName>
    <definedName localSheetId="11" name="bdfjghf">{#N/A,#N/A,FALSE,"Plan1";#N/A,#N/A,FALSE,"Plan2"}</definedName>
    <definedName localSheetId="12" name="bdfjghf">{#N/A,#N/A,FALSE,"Plan1";#N/A,#N/A,FALSE,"Plan2"}</definedName>
    <definedName localSheetId="1" name="bdfjghf">{#N/A,#N/A,FALSE,"Plan1";#N/A,#N/A,FALSE,"Plan2"}</definedName>
    <definedName name="bdfjghf">{#N/A,#N/A,FALSE,"Plan1";#N/A,#N/A,FALSE,"Plan2"}</definedName>
    <definedName localSheetId="10" name="bdzbfbdr">{#N/A,#N/A,FALSE,"Plan1";#N/A,#N/A,FALSE,"Plan2"}</definedName>
    <definedName localSheetId="5" name="bdzbfbdr">{#N/A,#N/A,FALSE,"Plan1";#N/A,#N/A,FALSE,"Plan2"}</definedName>
    <definedName localSheetId="4" name="bdzbfbdr">{#N/A,#N/A,FALSE,"Plan1";#N/A,#N/A,FALSE,"Plan2"}</definedName>
    <definedName localSheetId="3" name="bdzbfbdr">{#N/A,#N/A,FALSE,"Plan1";#N/A,#N/A,FALSE,"Plan2"}</definedName>
    <definedName localSheetId="11" name="bdzbfbdr">{#N/A,#N/A,FALSE,"Plan1";#N/A,#N/A,FALSE,"Plan2"}</definedName>
    <definedName localSheetId="12" name="bdzbfbdr">{#N/A,#N/A,FALSE,"Plan1";#N/A,#N/A,FALSE,"Plan2"}</definedName>
    <definedName localSheetId="1" name="bdzbfbdr">{#N/A,#N/A,FALSE,"Plan1";#N/A,#N/A,FALSE,"Plan2"}</definedName>
    <definedName name="bdzbfbdr">{#N/A,#N/A,FALSE,"Plan1";#N/A,#N/A,FALSE,"Plan2"}</definedName>
    <definedName localSheetId="10" name="BGG">{#N/A,#N/A,FALSE,"Plan1";#N/A,#N/A,FALSE,"Plan2"}</definedName>
    <definedName localSheetId="5" name="BGG">{#N/A,#N/A,FALSE,"Plan1";#N/A,#N/A,FALSE,"Plan2"}</definedName>
    <definedName localSheetId="4" name="BGG">{#N/A,#N/A,FALSE,"Plan1";#N/A,#N/A,FALSE,"Plan2"}</definedName>
    <definedName localSheetId="3" name="BGG">{#N/A,#N/A,FALSE,"Plan1";#N/A,#N/A,FALSE,"Plan2"}</definedName>
    <definedName localSheetId="11" name="BGG">{#N/A,#N/A,FALSE,"Plan1";#N/A,#N/A,FALSE,"Plan2"}</definedName>
    <definedName localSheetId="12" name="BGG">{#N/A,#N/A,FALSE,"Plan1";#N/A,#N/A,FALSE,"Plan2"}</definedName>
    <definedName localSheetId="1" name="BGG">{#N/A,#N/A,FALSE,"Plan1";#N/A,#N/A,FALSE,"Plan2"}</definedName>
    <definedName name="BGG">{#N/A,#N/A,FALSE,"Plan1";#N/A,#N/A,FALSE,"Plan2"}</definedName>
    <definedName localSheetId="10" name="bhjgfhfh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bhjgfhfh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bhjgfhfh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bhjgfhfh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bhjgfhfh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bhjgfhfh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bhjgfhfh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BJG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BJG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BJG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BJG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BJG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BJG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BJG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BJSDKHFE">{#N/A,#N/A,FALSE,"Plan1";#N/A,#N/A,FALSE,"Plan2"}</definedName>
    <definedName localSheetId="5" name="BJSDKHFE">{#N/A,#N/A,FALSE,"Plan1";#N/A,#N/A,FALSE,"Plan2"}</definedName>
    <definedName localSheetId="4" name="BJSDKHFE">{#N/A,#N/A,FALSE,"Plan1";#N/A,#N/A,FALSE,"Plan2"}</definedName>
    <definedName localSheetId="3" name="BJSDKHFE">{#N/A,#N/A,FALSE,"Plan1";#N/A,#N/A,FALSE,"Plan2"}</definedName>
    <definedName localSheetId="11" name="BJSDKHFE">{#N/A,#N/A,FALSE,"Plan1";#N/A,#N/A,FALSE,"Plan2"}</definedName>
    <definedName localSheetId="12" name="BJSDKHFE">{#N/A,#N/A,FALSE,"Plan1";#N/A,#N/A,FALSE,"Plan2"}</definedName>
    <definedName localSheetId="1" name="BJSDKHFE">{#N/A,#N/A,FALSE,"Plan1";#N/A,#N/A,FALSE,"Plan2"}</definedName>
    <definedName name="BJSDKHFE">{#N/A,#N/A,FALSE,"Plan1";#N/A,#N/A,FALSE,"Plan2"}</definedName>
    <definedName localSheetId="10" name="bmdgghrtfde">{#N/A,#N/A,FALSE,"Plan1";#N/A,#N/A,FALSE,"Plan2"}</definedName>
    <definedName localSheetId="5" name="bmdgghrtfde">{#N/A,#N/A,FALSE,"Plan1";#N/A,#N/A,FALSE,"Plan2"}</definedName>
    <definedName localSheetId="4" name="bmdgghrtfde">{#N/A,#N/A,FALSE,"Plan1";#N/A,#N/A,FALSE,"Plan2"}</definedName>
    <definedName localSheetId="3" name="bmdgghrtfde">{#N/A,#N/A,FALSE,"Plan1";#N/A,#N/A,FALSE,"Plan2"}</definedName>
    <definedName localSheetId="11" name="bmdgghrtfde">{#N/A,#N/A,FALSE,"Plan1";#N/A,#N/A,FALSE,"Plan2"}</definedName>
    <definedName localSheetId="12" name="bmdgghrtfde">{#N/A,#N/A,FALSE,"Plan1";#N/A,#N/A,FALSE,"Plan2"}</definedName>
    <definedName localSheetId="1" name="bmdgghrtfde">{#N/A,#N/A,FALSE,"Plan1";#N/A,#N/A,FALSE,"Plan2"}</definedName>
    <definedName name="bmdgghrtfde">{#N/A,#N/A,FALSE,"Plan1";#N/A,#N/A,FALSE,"Plan2"}</definedName>
    <definedName localSheetId="10" name="bnkjhjhdfxgt">{#N/A,#N/A,FALSE,"Plan1";#N/A,#N/A,FALSE,"Plan2"}</definedName>
    <definedName localSheetId="5" name="bnkjhjhdfxgt">{#N/A,#N/A,FALSE,"Plan1";#N/A,#N/A,FALSE,"Plan2"}</definedName>
    <definedName localSheetId="4" name="bnkjhjhdfxgt">{#N/A,#N/A,FALSE,"Plan1";#N/A,#N/A,FALSE,"Plan2"}</definedName>
    <definedName localSheetId="3" name="bnkjhjhdfxgt">{#N/A,#N/A,FALSE,"Plan1";#N/A,#N/A,FALSE,"Plan2"}</definedName>
    <definedName localSheetId="11" name="bnkjhjhdfxgt">{#N/A,#N/A,FALSE,"Plan1";#N/A,#N/A,FALSE,"Plan2"}</definedName>
    <definedName localSheetId="12" name="bnkjhjhdfxgt">{#N/A,#N/A,FALSE,"Plan1";#N/A,#N/A,FALSE,"Plan2"}</definedName>
    <definedName localSheetId="1" name="bnkjhjhdfxgt">{#N/A,#N/A,FALSE,"Plan1";#N/A,#N/A,FALSE,"Plan2"}</definedName>
    <definedName name="bnkjhjhdfxgt">{#N/A,#N/A,FALSE,"Plan1";#N/A,#N/A,FALSE,"Plan2"}</definedName>
    <definedName localSheetId="10" name="bxnzfmkzxbhdf">{#N/A,#N/A,FALSE,"Plan1";#N/A,#N/A,FALSE,"Plan2"}</definedName>
    <definedName localSheetId="5" name="bxnzfmkzxbhdf">{#N/A,#N/A,FALSE,"Plan1";#N/A,#N/A,FALSE,"Plan2"}</definedName>
    <definedName localSheetId="4" name="bxnzfmkzxbhdf">{#N/A,#N/A,FALSE,"Plan1";#N/A,#N/A,FALSE,"Plan2"}</definedName>
    <definedName localSheetId="3" name="bxnzfmkzxbhdf">{#N/A,#N/A,FALSE,"Plan1";#N/A,#N/A,FALSE,"Plan2"}</definedName>
    <definedName localSheetId="11" name="bxnzfmkzxbhdf">{#N/A,#N/A,FALSE,"Plan1";#N/A,#N/A,FALSE,"Plan2"}</definedName>
    <definedName localSheetId="12" name="bxnzfmkzxbhdf">{#N/A,#N/A,FALSE,"Plan1";#N/A,#N/A,FALSE,"Plan2"}</definedName>
    <definedName localSheetId="1" name="bxnzfmkzxbhdf">{#N/A,#N/A,FALSE,"Plan1";#N/A,#N/A,FALSE,"Plan2"}</definedName>
    <definedName name="bxnzfmkzxbhdf">{#N/A,#N/A,FALSE,"Plan1";#N/A,#N/A,FALSE,"Plan2"}</definedName>
    <definedName name="CAFS">"Carlos Antonio Fernandes da Silva"</definedName>
    <definedName localSheetId="10" name="caix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5" name="caix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4" name="caix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3" name="caix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1" name="caix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2" name="caix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" name="caix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0" name="CAT6_IP">{#N/A,#N/A,FALSE,"F-01"}</definedName>
    <definedName localSheetId="5" name="CAT6_IP">{#N/A,#N/A,FALSE,"F-01"}</definedName>
    <definedName localSheetId="4" name="CAT6_IP">{#N/A,#N/A,FALSE,"F-01"}</definedName>
    <definedName localSheetId="3" name="CAT6_IP">{#N/A,#N/A,FALSE,"F-01"}</definedName>
    <definedName localSheetId="11" name="CAT6_IP">{#N/A,#N/A,FALSE,"F-01"}</definedName>
    <definedName localSheetId="12" name="CAT6_IP">{#N/A,#N/A,FALSE,"F-01"}</definedName>
    <definedName localSheetId="1" name="CAT6_IP">{#N/A,#N/A,FALSE,"F-01"}</definedName>
    <definedName name="CAT6_IP">{#N/A,#N/A,FALSE,"F-01"}</definedName>
    <definedName localSheetId="5" name="CAUX2">OFFSET(#REF!,0,0,COUNTA(#REF!)+1,1)</definedName>
    <definedName localSheetId="4" name="CAUX2">OFFSET(#REF!,0,0,COUNTA(#REF!)+1,1)</definedName>
    <definedName localSheetId="12" name="CAUX2">OFFSET(#REF!,0,0,COUNTA(#REF!)+1,1)</definedName>
    <definedName name="CAUX2">OFFSET(#REF!,0,0,COUNTA(#REF!)+1,1)</definedName>
    <definedName localSheetId="5" name="CAUX3">OFFSET(#REF!,0,0,COUNTA(#REF!)+1,1)</definedName>
    <definedName localSheetId="4" name="CAUX3">OFFSET(#REF!,0,0,COUNTA(#REF!)+1,1)</definedName>
    <definedName localSheetId="12" name="CAUX3">OFFSET(#REF!,0,0,COUNTA(#REF!)+1,1)</definedName>
    <definedName name="CAUX3">OFFSET(#REF!,0,0,COUNTA(#REF!)+1,1)</definedName>
    <definedName localSheetId="10" name="ççç">{#N/A,#N/A,FALSE,"Plan1";#N/A,#N/A,FALSE,"Plan2"}</definedName>
    <definedName localSheetId="5" name="ççç">{#N/A,#N/A,FALSE,"Plan1";#N/A,#N/A,FALSE,"Plan2"}</definedName>
    <definedName localSheetId="4" name="ççç">{#N/A,#N/A,FALSE,"Plan1";#N/A,#N/A,FALSE,"Plan2"}</definedName>
    <definedName localSheetId="3" name="ççç">{#N/A,#N/A,FALSE,"Plan1";#N/A,#N/A,FALSE,"Plan2"}</definedName>
    <definedName localSheetId="11" name="ççç">{#N/A,#N/A,FALSE,"Plan1";#N/A,#N/A,FALSE,"Plan2"}</definedName>
    <definedName localSheetId="12" name="ççç">{#N/A,#N/A,FALSE,"Plan1";#N/A,#N/A,FALSE,"Plan2"}</definedName>
    <definedName localSheetId="1" name="ççç">{#N/A,#N/A,FALSE,"Plan1";#N/A,#N/A,FALSE,"Plan2"}</definedName>
    <definedName name="ççç">{#N/A,#N/A,FALSE,"Plan1";#N/A,#N/A,FALSE,"Plan2"}</definedName>
    <definedName localSheetId="10" name="cccc">{#N/A,#N/A,FALSE,"Plan1";#N/A,#N/A,FALSE,"Plan2"}</definedName>
    <definedName localSheetId="5" name="cccc">{#N/A,#N/A,FALSE,"Plan1";#N/A,#N/A,FALSE,"Plan2"}</definedName>
    <definedName localSheetId="4" name="cccc">{#N/A,#N/A,FALSE,"Plan1";#N/A,#N/A,FALSE,"Plan2"}</definedName>
    <definedName localSheetId="3" name="cccc">{#N/A,#N/A,FALSE,"Plan1";#N/A,#N/A,FALSE,"Plan2"}</definedName>
    <definedName localSheetId="11" name="cccc">{#N/A,#N/A,FALSE,"Plan1";#N/A,#N/A,FALSE,"Plan2"}</definedName>
    <definedName localSheetId="12" name="cccc">{#N/A,#N/A,FALSE,"Plan1";#N/A,#N/A,FALSE,"Plan2"}</definedName>
    <definedName localSheetId="1" name="cccc">{#N/A,#N/A,FALSE,"Plan1";#N/A,#N/A,FALSE,"Plan2"}</definedName>
    <definedName name="cccc">{#N/A,#N/A,FALSE,"Plan1";#N/A,#N/A,FALSE,"Plan2"}</definedName>
    <definedName localSheetId="10" name="ççççççç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ççççççç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ççççççç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ççççççç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ççççççç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ççççççç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ççççççç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cccccccc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cccccccc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cccccccc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cccccccc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cccccccc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cccccccc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cccccccc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cccccccccccccccc">{"HW",#N/A,FALSE,"1998"}</definedName>
    <definedName localSheetId="5" name="cccccccccccccccc">{"HW",#N/A,FALSE,"1998"}</definedName>
    <definedName localSheetId="4" name="cccccccccccccccc">{"HW",#N/A,FALSE,"1998"}</definedName>
    <definedName localSheetId="3" name="cccccccccccccccc">{"HW",#N/A,FALSE,"1998"}</definedName>
    <definedName localSheetId="11" name="cccccccccccccccc">{"HW",#N/A,FALSE,"1998"}</definedName>
    <definedName localSheetId="12" name="cccccccccccccccc">{"HW",#N/A,FALSE,"1998"}</definedName>
    <definedName localSheetId="1" name="cccccccccccccccc">{"HW",#N/A,FALSE,"1998"}</definedName>
    <definedName name="cccccccccccccccc">{"HW",#N/A,FALSE,"1998"}</definedName>
    <definedName localSheetId="10" name="çcklfj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çcklfj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çcklfj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çcklfj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çcklfj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çcklfj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çcklfj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çdfmerf">{#N/A,#N/A,FALSE,"Plan1";#N/A,#N/A,FALSE,"Plan2"}</definedName>
    <definedName localSheetId="5" name="çdfmerf">{#N/A,#N/A,FALSE,"Plan1";#N/A,#N/A,FALSE,"Plan2"}</definedName>
    <definedName localSheetId="4" name="çdfmerf">{#N/A,#N/A,FALSE,"Plan1";#N/A,#N/A,FALSE,"Plan2"}</definedName>
    <definedName localSheetId="3" name="çdfmerf">{#N/A,#N/A,FALSE,"Plan1";#N/A,#N/A,FALSE,"Plan2"}</definedName>
    <definedName localSheetId="11" name="çdfmerf">{#N/A,#N/A,FALSE,"Plan1";#N/A,#N/A,FALSE,"Plan2"}</definedName>
    <definedName localSheetId="12" name="çdfmerf">{#N/A,#N/A,FALSE,"Plan1";#N/A,#N/A,FALSE,"Plan2"}</definedName>
    <definedName localSheetId="1" name="çdfmerf">{#N/A,#N/A,FALSE,"Plan1";#N/A,#N/A,FALSE,"Plan2"}</definedName>
    <definedName name="çdfmerf">{#N/A,#N/A,FALSE,"Plan1";#N/A,#N/A,FALSE,"Plan2"}</definedName>
    <definedName localSheetId="10" name="CDSGHE">{#N/A,#N/A,FALSE,"Plan1";#N/A,#N/A,FALSE,"Plan2"}</definedName>
    <definedName localSheetId="5" name="CDSGHE">{#N/A,#N/A,FALSE,"Plan1";#N/A,#N/A,FALSE,"Plan2"}</definedName>
    <definedName localSheetId="4" name="CDSGHE">{#N/A,#N/A,FALSE,"Plan1";#N/A,#N/A,FALSE,"Plan2"}</definedName>
    <definedName localSheetId="3" name="CDSGHE">{#N/A,#N/A,FALSE,"Plan1";#N/A,#N/A,FALSE,"Plan2"}</definedName>
    <definedName localSheetId="11" name="CDSGHE">{#N/A,#N/A,FALSE,"Plan1";#N/A,#N/A,FALSE,"Plan2"}</definedName>
    <definedName localSheetId="12" name="CDSGHE">{#N/A,#N/A,FALSE,"Plan1";#N/A,#N/A,FALSE,"Plan2"}</definedName>
    <definedName localSheetId="1" name="CDSGHE">{#N/A,#N/A,FALSE,"Plan1";#N/A,#N/A,FALSE,"Plan2"}</definedName>
    <definedName name="CDSGHE">{#N/A,#N/A,FALSE,"Plan1";#N/A,#N/A,FALSE,"Plan2"}</definedName>
    <definedName localSheetId="10" name="çfhjglkjhkljy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çfhjglkjhkljy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çfhjglkjhkljy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çfhjglkjhkljy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çfhjglkjhkljy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çfhjglkjhkljy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çfhjglkjhkljy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çflçf">{#N/A,#N/A,FALSE,"Plan1";#N/A,#N/A,FALSE,"Plan2"}</definedName>
    <definedName localSheetId="5" name="çflçf">{#N/A,#N/A,FALSE,"Plan1";#N/A,#N/A,FALSE,"Plan2"}</definedName>
    <definedName localSheetId="4" name="çflçf">{#N/A,#N/A,FALSE,"Plan1";#N/A,#N/A,FALSE,"Plan2"}</definedName>
    <definedName localSheetId="3" name="çflçf">{#N/A,#N/A,FALSE,"Plan1";#N/A,#N/A,FALSE,"Plan2"}</definedName>
    <definedName localSheetId="11" name="çflçf">{#N/A,#N/A,FALSE,"Plan1";#N/A,#N/A,FALSE,"Plan2"}</definedName>
    <definedName localSheetId="12" name="çflçf">{#N/A,#N/A,FALSE,"Plan1";#N/A,#N/A,FALSE,"Plan2"}</definedName>
    <definedName localSheetId="1" name="çflçf">{#N/A,#N/A,FALSE,"Plan1";#N/A,#N/A,FALSE,"Plan2"}</definedName>
    <definedName name="çflçf">{#N/A,#N/A,FALSE,"Plan1";#N/A,#N/A,FALSE,"Plan2"}</definedName>
    <definedName localSheetId="10" name="chfch">{#N/A,#N/A,FALSE,"Plan1";#N/A,#N/A,FALSE,"Plan2"}</definedName>
    <definedName localSheetId="5" name="chfch">{#N/A,#N/A,FALSE,"Plan1";#N/A,#N/A,FALSE,"Plan2"}</definedName>
    <definedName localSheetId="4" name="chfch">{#N/A,#N/A,FALSE,"Plan1";#N/A,#N/A,FALSE,"Plan2"}</definedName>
    <definedName localSheetId="3" name="chfch">{#N/A,#N/A,FALSE,"Plan1";#N/A,#N/A,FALSE,"Plan2"}</definedName>
    <definedName localSheetId="11" name="chfch">{#N/A,#N/A,FALSE,"Plan1";#N/A,#N/A,FALSE,"Plan2"}</definedName>
    <definedName localSheetId="12" name="chfch">{#N/A,#N/A,FALSE,"Plan1";#N/A,#N/A,FALSE,"Plan2"}</definedName>
    <definedName localSheetId="1" name="chfch">{#N/A,#N/A,FALSE,"Plan1";#N/A,#N/A,FALSE,"Plan2"}</definedName>
    <definedName name="chfch">{#N/A,#N/A,FALSE,"Plan1";#N/A,#N/A,FALSE,"Plan2"}</definedName>
    <definedName localSheetId="10" name="ÇJKRÇLFS">{"Econ Consolidado",#N/A,FALSE,"Econ Consol";"Fluxo de Caixa",#N/A,FALSE,"Fluxo Caixa";"Investimentos",#N/A,FALSE,"Investimentos"}</definedName>
    <definedName localSheetId="5" name="ÇJKRÇLFS">{"Econ Consolidado",#N/A,FALSE,"Econ Consol";"Fluxo de Caixa",#N/A,FALSE,"Fluxo Caixa";"Investimentos",#N/A,FALSE,"Investimentos"}</definedName>
    <definedName localSheetId="4" name="ÇJKRÇLFS">{"Econ Consolidado",#N/A,FALSE,"Econ Consol";"Fluxo de Caixa",#N/A,FALSE,"Fluxo Caixa";"Investimentos",#N/A,FALSE,"Investimentos"}</definedName>
    <definedName localSheetId="3" name="ÇJKRÇLFS">{"Econ Consolidado",#N/A,FALSE,"Econ Consol";"Fluxo de Caixa",#N/A,FALSE,"Fluxo Caixa";"Investimentos",#N/A,FALSE,"Investimentos"}</definedName>
    <definedName localSheetId="11" name="ÇJKRÇLFS">{"Econ Consolidado",#N/A,FALSE,"Econ Consol";"Fluxo de Caixa",#N/A,FALSE,"Fluxo Caixa";"Investimentos",#N/A,FALSE,"Investimentos"}</definedName>
    <definedName localSheetId="12" name="ÇJKRÇLFS">{"Econ Consolidado",#N/A,FALSE,"Econ Consol";"Fluxo de Caixa",#N/A,FALSE,"Fluxo Caixa";"Investimentos",#N/A,FALSE,"Investimentos"}</definedName>
    <definedName localSheetId="1" name="ÇJKRÇLFS">{"Econ Consolidado",#N/A,FALSE,"Econ Consol";"Fluxo de Caixa",#N/A,FALSE,"Fluxo Caixa";"Investimentos",#N/A,FALSE,"Investimentos"}</definedName>
    <definedName name="ÇJKRÇLFS">{"Econ Consolidado",#N/A,FALSE,"Econ Consol";"Fluxo de Caixa",#N/A,FALSE,"Fluxo Caixa";"Investimentos",#N/A,FALSE,"Investimentos"}</definedName>
    <definedName localSheetId="10" name="ÇJsrejtçe">{#N/A,#N/A,FALSE,"Plan1";#N/A,#N/A,FALSE,"Plan2"}</definedName>
    <definedName localSheetId="5" name="ÇJsrejtçe">{#N/A,#N/A,FALSE,"Plan1";#N/A,#N/A,FALSE,"Plan2"}</definedName>
    <definedName localSheetId="4" name="ÇJsrejtçe">{#N/A,#N/A,FALSE,"Plan1";#N/A,#N/A,FALSE,"Plan2"}</definedName>
    <definedName localSheetId="3" name="ÇJsrejtçe">{#N/A,#N/A,FALSE,"Plan1";#N/A,#N/A,FALSE,"Plan2"}</definedName>
    <definedName localSheetId="11" name="ÇJsrejtçe">{#N/A,#N/A,FALSE,"Plan1";#N/A,#N/A,FALSE,"Plan2"}</definedName>
    <definedName localSheetId="12" name="ÇJsrejtçe">{#N/A,#N/A,FALSE,"Plan1";#N/A,#N/A,FALSE,"Plan2"}</definedName>
    <definedName localSheetId="1" name="ÇJsrejtçe">{#N/A,#N/A,FALSE,"Plan1";#N/A,#N/A,FALSE,"Plan2"}</definedName>
    <definedName name="ÇJsrejtçe">{#N/A,#N/A,FALSE,"Plan1";#N/A,#N/A,FALSE,"Plan2"}</definedName>
    <definedName localSheetId="10" name="çkaçekow">{#N/A,#N/A,FALSE,"Plan1";#N/A,#N/A,FALSE,"Plan2"}</definedName>
    <definedName localSheetId="5" name="çkaçekow">{#N/A,#N/A,FALSE,"Plan1";#N/A,#N/A,FALSE,"Plan2"}</definedName>
    <definedName localSheetId="4" name="çkaçekow">{#N/A,#N/A,FALSE,"Plan1";#N/A,#N/A,FALSE,"Plan2"}</definedName>
    <definedName localSheetId="3" name="çkaçekow">{#N/A,#N/A,FALSE,"Plan1";#N/A,#N/A,FALSE,"Plan2"}</definedName>
    <definedName localSheetId="11" name="çkaçekow">{#N/A,#N/A,FALSE,"Plan1";#N/A,#N/A,FALSE,"Plan2"}</definedName>
    <definedName localSheetId="12" name="çkaçekow">{#N/A,#N/A,FALSE,"Plan1";#N/A,#N/A,FALSE,"Plan2"}</definedName>
    <definedName localSheetId="1" name="çkaçekow">{#N/A,#N/A,FALSE,"Plan1";#N/A,#N/A,FALSE,"Plan2"}</definedName>
    <definedName name="çkaçekow">{#N/A,#N/A,FALSE,"Plan1";#N/A,#N/A,FALSE,"Plan2"}</definedName>
    <definedName localSheetId="10" name="ÇKSDOEKR">{#N/A,#N/A,FALSE,"Plan1";#N/A,#N/A,FALSE,"Plan2"}</definedName>
    <definedName localSheetId="5" name="ÇKSDOEKR">{#N/A,#N/A,FALSE,"Plan1";#N/A,#N/A,FALSE,"Plan2"}</definedName>
    <definedName localSheetId="4" name="ÇKSDOEKR">{#N/A,#N/A,FALSE,"Plan1";#N/A,#N/A,FALSE,"Plan2"}</definedName>
    <definedName localSheetId="3" name="ÇKSDOEKR">{#N/A,#N/A,FALSE,"Plan1";#N/A,#N/A,FALSE,"Plan2"}</definedName>
    <definedName localSheetId="11" name="ÇKSDOEKR">{#N/A,#N/A,FALSE,"Plan1";#N/A,#N/A,FALSE,"Plan2"}</definedName>
    <definedName localSheetId="12" name="ÇKSDOEKR">{#N/A,#N/A,FALSE,"Plan1";#N/A,#N/A,FALSE,"Plan2"}</definedName>
    <definedName localSheetId="1" name="ÇKSDOEKR">{#N/A,#N/A,FALSE,"Plan1";#N/A,#N/A,FALSE,"Plan2"}</definedName>
    <definedName name="ÇKSDOEKR">{#N/A,#N/A,FALSE,"Plan1";#N/A,#N/A,FALSE,"Plan2"}</definedName>
    <definedName localSheetId="10" name="çl">{#N/A,#N/A,FALSE,"Plan1";#N/A,#N/A,FALSE,"Plan2"}</definedName>
    <definedName localSheetId="5" name="çl">{#N/A,#N/A,FALSE,"Plan1";#N/A,#N/A,FALSE,"Plan2"}</definedName>
    <definedName localSheetId="4" name="çl">{#N/A,#N/A,FALSE,"Plan1";#N/A,#N/A,FALSE,"Plan2"}</definedName>
    <definedName localSheetId="3" name="çl">{#N/A,#N/A,FALSE,"Plan1";#N/A,#N/A,FALSE,"Plan2"}</definedName>
    <definedName localSheetId="11" name="çl">{#N/A,#N/A,FALSE,"Plan1";#N/A,#N/A,FALSE,"Plan2"}</definedName>
    <definedName localSheetId="12" name="çl">{#N/A,#N/A,FALSE,"Plan1";#N/A,#N/A,FALSE,"Plan2"}</definedName>
    <definedName localSheetId="1" name="çl">{#N/A,#N/A,FALSE,"Plan1";#N/A,#N/A,FALSE,"Plan2"}</definedName>
    <definedName name="çl">{#N/A,#N/A,FALSE,"Plan1";#N/A,#N/A,FALSE,"Plan2"}</definedName>
    <definedName localSheetId="10" name="çlassde">{#N/A,#N/A,FALSE,"Plan1";#N/A,#N/A,FALSE,"Plan2"}</definedName>
    <definedName localSheetId="5" name="çlassde">{#N/A,#N/A,FALSE,"Plan1";#N/A,#N/A,FALSE,"Plan2"}</definedName>
    <definedName localSheetId="4" name="çlassde">{#N/A,#N/A,FALSE,"Plan1";#N/A,#N/A,FALSE,"Plan2"}</definedName>
    <definedName localSheetId="3" name="çlassde">{#N/A,#N/A,FALSE,"Plan1";#N/A,#N/A,FALSE,"Plan2"}</definedName>
    <definedName localSheetId="11" name="çlassde">{#N/A,#N/A,FALSE,"Plan1";#N/A,#N/A,FALSE,"Plan2"}</definedName>
    <definedName localSheetId="12" name="çlassde">{#N/A,#N/A,FALSE,"Plan1";#N/A,#N/A,FALSE,"Plan2"}</definedName>
    <definedName localSheetId="1" name="çlassde">{#N/A,#N/A,FALSE,"Plan1";#N/A,#N/A,FALSE,"Plan2"}</definedName>
    <definedName name="çlassde">{#N/A,#N/A,FALSE,"Plan1";#N/A,#N/A,FALSE,"Plan2"}</definedName>
    <definedName localSheetId="10" name="çlçlç">{#N/A,#N/A,FALSE,"Plan1";#N/A,#N/A,FALSE,"Plan2"}</definedName>
    <definedName localSheetId="5" name="çlçlç">{#N/A,#N/A,FALSE,"Plan1";#N/A,#N/A,FALSE,"Plan2"}</definedName>
    <definedName localSheetId="4" name="çlçlç">{#N/A,#N/A,FALSE,"Plan1";#N/A,#N/A,FALSE,"Plan2"}</definedName>
    <definedName localSheetId="3" name="çlçlç">{#N/A,#N/A,FALSE,"Plan1";#N/A,#N/A,FALSE,"Plan2"}</definedName>
    <definedName localSheetId="11" name="çlçlç">{#N/A,#N/A,FALSE,"Plan1";#N/A,#N/A,FALSE,"Plan2"}</definedName>
    <definedName localSheetId="12" name="çlçlç">{#N/A,#N/A,FALSE,"Plan1";#N/A,#N/A,FALSE,"Plan2"}</definedName>
    <definedName localSheetId="1" name="çlçlç">{#N/A,#N/A,FALSE,"Plan1";#N/A,#N/A,FALSE,"Plan2"}</definedName>
    <definedName name="çlçlç">{#N/A,#N/A,FALSE,"Plan1";#N/A,#N/A,FALSE,"Plan2"}</definedName>
    <definedName localSheetId="10" name="çld">{#N/A,#N/A,FALSE,"Plan1";#N/A,#N/A,FALSE,"Plan2"}</definedName>
    <definedName localSheetId="5" name="çld">{#N/A,#N/A,FALSE,"Plan1";#N/A,#N/A,FALSE,"Plan2"}</definedName>
    <definedName localSheetId="4" name="çld">{#N/A,#N/A,FALSE,"Plan1";#N/A,#N/A,FALSE,"Plan2"}</definedName>
    <definedName localSheetId="3" name="çld">{#N/A,#N/A,FALSE,"Plan1";#N/A,#N/A,FALSE,"Plan2"}</definedName>
    <definedName localSheetId="11" name="çld">{#N/A,#N/A,FALSE,"Plan1";#N/A,#N/A,FALSE,"Plan2"}</definedName>
    <definedName localSheetId="12" name="çld">{#N/A,#N/A,FALSE,"Plan1";#N/A,#N/A,FALSE,"Plan2"}</definedName>
    <definedName localSheetId="1" name="çld">{#N/A,#N/A,FALSE,"Plan1";#N/A,#N/A,FALSE,"Plan2"}</definedName>
    <definedName name="çld">{#N/A,#N/A,FALSE,"Plan1";#N/A,#N/A,FALSE,"Plan2"}</definedName>
    <definedName localSheetId="10" name="çlererr">{#N/A,#N/A,FALSE,"Plan1";#N/A,#N/A,FALSE,"Plan2"}</definedName>
    <definedName localSheetId="5" name="çlererr">{#N/A,#N/A,FALSE,"Plan1";#N/A,#N/A,FALSE,"Plan2"}</definedName>
    <definedName localSheetId="4" name="çlererr">{#N/A,#N/A,FALSE,"Plan1";#N/A,#N/A,FALSE,"Plan2"}</definedName>
    <definedName localSheetId="3" name="çlererr">{#N/A,#N/A,FALSE,"Plan1";#N/A,#N/A,FALSE,"Plan2"}</definedName>
    <definedName localSheetId="11" name="çlererr">{#N/A,#N/A,FALSE,"Plan1";#N/A,#N/A,FALSE,"Plan2"}</definedName>
    <definedName localSheetId="12" name="çlererr">{#N/A,#N/A,FALSE,"Plan1";#N/A,#N/A,FALSE,"Plan2"}</definedName>
    <definedName localSheetId="1" name="çlererr">{#N/A,#N/A,FALSE,"Plan1";#N/A,#N/A,FALSE,"Plan2"}</definedName>
    <definedName name="çlererr">{#N/A,#N/A,FALSE,"Plan1";#N/A,#N/A,FALSE,"Plan2"}</definedName>
    <definedName localSheetId="10" name="çlertert">{#N/A,#N/A,FALSE,"Plan1";#N/A,#N/A,FALSE,"Plan2"}</definedName>
    <definedName localSheetId="5" name="çlertert">{#N/A,#N/A,FALSE,"Plan1";#N/A,#N/A,FALSE,"Plan2"}</definedName>
    <definedName localSheetId="4" name="çlertert">{#N/A,#N/A,FALSE,"Plan1";#N/A,#N/A,FALSE,"Plan2"}</definedName>
    <definedName localSheetId="3" name="çlertert">{#N/A,#N/A,FALSE,"Plan1";#N/A,#N/A,FALSE,"Plan2"}</definedName>
    <definedName localSheetId="11" name="çlertert">{#N/A,#N/A,FALSE,"Plan1";#N/A,#N/A,FALSE,"Plan2"}</definedName>
    <definedName localSheetId="12" name="çlertert">{#N/A,#N/A,FALSE,"Plan1";#N/A,#N/A,FALSE,"Plan2"}</definedName>
    <definedName localSheetId="1" name="çlertert">{#N/A,#N/A,FALSE,"Plan1";#N/A,#N/A,FALSE,"Plan2"}</definedName>
    <definedName name="çlertert">{#N/A,#N/A,FALSE,"Plan1";#N/A,#N/A,FALSE,"Plan2"}</definedName>
    <definedName localSheetId="10" name="çll">{#N/A,#N/A,FALSE,"Plan1";#N/A,#N/A,FALSE,"Plan2"}</definedName>
    <definedName localSheetId="5" name="çll">{#N/A,#N/A,FALSE,"Plan1";#N/A,#N/A,FALSE,"Plan2"}</definedName>
    <definedName localSheetId="4" name="çll">{#N/A,#N/A,FALSE,"Plan1";#N/A,#N/A,FALSE,"Plan2"}</definedName>
    <definedName localSheetId="3" name="çll">{#N/A,#N/A,FALSE,"Plan1";#N/A,#N/A,FALSE,"Plan2"}</definedName>
    <definedName localSheetId="11" name="çll">{#N/A,#N/A,FALSE,"Plan1";#N/A,#N/A,FALSE,"Plan2"}</definedName>
    <definedName localSheetId="12" name="çll">{#N/A,#N/A,FALSE,"Plan1";#N/A,#N/A,FALSE,"Plan2"}</definedName>
    <definedName localSheetId="1" name="çll">{#N/A,#N/A,FALSE,"Plan1";#N/A,#N/A,FALSE,"Plan2"}</definedName>
    <definedName name="çll">{#N/A,#N/A,FALSE,"Plan1";#N/A,#N/A,FALSE,"Plan2"}</definedName>
    <definedName localSheetId="10" name="C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5" name="C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4" name="C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3" name="C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1" name="C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2" name="C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" name="C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5" name="CÓDG">OFFSET(#REF!,0,0,COUNTA(#REF!),1)</definedName>
    <definedName localSheetId="4" name="CÓDG">OFFSET(#REF!,0,0,COUNTA(#REF!),1)</definedName>
    <definedName localSheetId="12" name="CÓDG">OFFSET(#REF!,0,0,COUNTA(#REF!),1)</definedName>
    <definedName name="CÓDG">OFFSET(#REF!,0,0,COUNTA(#REF!),1)</definedName>
    <definedName localSheetId="5" name="CÓDT">OFFSET(#REF!,0,0,COUNTA(#REF!)+1,1)</definedName>
    <definedName localSheetId="4" name="CÓDT">OFFSET(#REF!,0,0,COUNTA(#REF!)+1,1)</definedName>
    <definedName localSheetId="12" name="CÓDT">OFFSET(#REF!,0,0,COUNTA(#REF!)+1,1)</definedName>
    <definedName name="CÓDT">OFFSET(#REF!,0,0,COUNTA(#REF!)+1,1)</definedName>
    <definedName localSheetId="10" name="CONFIRMAR">{#N/A,#N/A,TRUE,"Quinzena 01 à 15-04-98 "}</definedName>
    <definedName localSheetId="5" name="CONFIRMAR">{#N/A,#N/A,TRUE,"Quinzena 01 à 15-04-98 "}</definedName>
    <definedName localSheetId="4" name="CONFIRMAR">{#N/A,#N/A,TRUE,"Quinzena 01 à 15-04-98 "}</definedName>
    <definedName localSheetId="3" name="CONFIRMAR">{#N/A,#N/A,TRUE,"Quinzena 01 à 15-04-98 "}</definedName>
    <definedName localSheetId="11" name="CONFIRMAR">{#N/A,#N/A,TRUE,"Quinzena 01 à 15-04-98 "}</definedName>
    <definedName localSheetId="12" name="CONFIRMAR">{#N/A,#N/A,TRUE,"Quinzena 01 à 15-04-98 "}</definedName>
    <definedName localSheetId="1" name="CONFIRMAR">{#N/A,#N/A,TRUE,"Quinzena 01 à 15-04-98 "}</definedName>
    <definedName name="CONFIRMAR">{#N/A,#N/A,TRUE,"Quinzena 01 à 15-04-98 "}</definedName>
    <definedName localSheetId="10" name="cont">{#N/A,#N/A,FALSE,"Plan1";#N/A,#N/A,FALSE,"Plan2"}</definedName>
    <definedName localSheetId="5" name="cont">{#N/A,#N/A,FALSE,"Plan1";#N/A,#N/A,FALSE,"Plan2"}</definedName>
    <definedName localSheetId="4" name="cont">{#N/A,#N/A,FALSE,"Plan1";#N/A,#N/A,FALSE,"Plan2"}</definedName>
    <definedName localSheetId="3" name="cont">{#N/A,#N/A,FALSE,"Plan1";#N/A,#N/A,FALSE,"Plan2"}</definedName>
    <definedName localSheetId="11" name="cont">{#N/A,#N/A,FALSE,"Plan1";#N/A,#N/A,FALSE,"Plan2"}</definedName>
    <definedName localSheetId="12" name="cont">{#N/A,#N/A,FALSE,"Plan1";#N/A,#N/A,FALSE,"Plan2"}</definedName>
    <definedName localSheetId="1" name="cont">{#N/A,#N/A,FALSE,"Plan1";#N/A,#N/A,FALSE,"Plan2"}</definedName>
    <definedName name="cont">{#N/A,#N/A,FALSE,"Plan1";#N/A,#N/A,FALSE,"Plan2"}</definedName>
    <definedName localSheetId="10" name="ÇSAÇDFW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ÇSAÇDFW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ÇSAÇDFW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ÇSAÇDFW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ÇSAÇDFW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ÇSAÇDFW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ÇSAÇDFW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CS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CS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CS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CS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CS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CS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CS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ÇSLÇDLFKD">{#N/A,#N/A,FALSE,"Plan1";#N/A,#N/A,FALSE,"Plan2"}</definedName>
    <definedName localSheetId="5" name="ÇSLÇDLFKD">{#N/A,#N/A,FALSE,"Plan1";#N/A,#N/A,FALSE,"Plan2"}</definedName>
    <definedName localSheetId="4" name="ÇSLÇDLFKD">{#N/A,#N/A,FALSE,"Plan1";#N/A,#N/A,FALSE,"Plan2"}</definedName>
    <definedName localSheetId="3" name="ÇSLÇDLFKD">{#N/A,#N/A,FALSE,"Plan1";#N/A,#N/A,FALSE,"Plan2"}</definedName>
    <definedName localSheetId="11" name="ÇSLÇDLFKD">{#N/A,#N/A,FALSE,"Plan1";#N/A,#N/A,FALSE,"Plan2"}</definedName>
    <definedName localSheetId="12" name="ÇSLÇDLFKD">{#N/A,#N/A,FALSE,"Plan1";#N/A,#N/A,FALSE,"Plan2"}</definedName>
    <definedName localSheetId="1" name="ÇSLÇDLFKD">{#N/A,#N/A,FALSE,"Plan1";#N/A,#N/A,FALSE,"Plan2"}</definedName>
    <definedName name="ÇSLÇDLFKD">{#N/A,#N/A,FALSE,"Plan1";#N/A,#N/A,FALSE,"Plan2"}</definedName>
    <definedName localSheetId="10" name="CT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5" name="CT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4" name="CT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3" name="CT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1" name="CT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2" name="CT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" name="CT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0" name="dalm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5" name="dalm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4" name="dalm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3" name="dalm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1" name="dalm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2" name="dalm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" name="dalm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0" name="dasfrt">{#N/A,#N/A,FALSE,"Plan1";#N/A,#N/A,FALSE,"Plan2"}</definedName>
    <definedName localSheetId="5" name="dasfrt">{#N/A,#N/A,FALSE,"Plan1";#N/A,#N/A,FALSE,"Plan2"}</definedName>
    <definedName localSheetId="4" name="dasfrt">{#N/A,#N/A,FALSE,"Plan1";#N/A,#N/A,FALSE,"Plan2"}</definedName>
    <definedName localSheetId="3" name="dasfrt">{#N/A,#N/A,FALSE,"Plan1";#N/A,#N/A,FALSE,"Plan2"}</definedName>
    <definedName localSheetId="11" name="dasfrt">{#N/A,#N/A,FALSE,"Plan1";#N/A,#N/A,FALSE,"Plan2"}</definedName>
    <definedName localSheetId="12" name="dasfrt">{#N/A,#N/A,FALSE,"Plan1";#N/A,#N/A,FALSE,"Plan2"}</definedName>
    <definedName localSheetId="1" name="dasfrt">{#N/A,#N/A,FALSE,"Plan1";#N/A,#N/A,FALSE,"Plan2"}</definedName>
    <definedName name="dasfrt">{#N/A,#N/A,FALSE,"Plan1";#N/A,#N/A,FALSE,"Plan2"}</definedName>
    <definedName localSheetId="10" name="DÇDL">{#N/A,#N/A,FALSE,"Plan1";#N/A,#N/A,FALSE,"Plan2"}</definedName>
    <definedName localSheetId="5" name="DÇDL">{#N/A,#N/A,FALSE,"Plan1";#N/A,#N/A,FALSE,"Plan2"}</definedName>
    <definedName localSheetId="4" name="DÇDL">{#N/A,#N/A,FALSE,"Plan1";#N/A,#N/A,FALSE,"Plan2"}</definedName>
    <definedName localSheetId="3" name="DÇDL">{#N/A,#N/A,FALSE,"Plan1";#N/A,#N/A,FALSE,"Plan2"}</definedName>
    <definedName localSheetId="11" name="DÇDL">{#N/A,#N/A,FALSE,"Plan1";#N/A,#N/A,FALSE,"Plan2"}</definedName>
    <definedName localSheetId="12" name="DÇDL">{#N/A,#N/A,FALSE,"Plan1";#N/A,#N/A,FALSE,"Plan2"}</definedName>
    <definedName localSheetId="1" name="DÇDL">{#N/A,#N/A,FALSE,"Plan1";#N/A,#N/A,FALSE,"Plan2"}</definedName>
    <definedName name="DÇDL">{#N/A,#N/A,FALSE,"Plan1";#N/A,#N/A,FALSE,"Plan2"}</definedName>
    <definedName localSheetId="10" name="dcnsfgdjkgb">{#N/A,#N/A,FALSE,"Plan1";#N/A,#N/A,FALSE,"Plan2"}</definedName>
    <definedName localSheetId="5" name="dcnsfgdjkgb">{#N/A,#N/A,FALSE,"Plan1";#N/A,#N/A,FALSE,"Plan2"}</definedName>
    <definedName localSheetId="4" name="dcnsfgdjkgb">{#N/A,#N/A,FALSE,"Plan1";#N/A,#N/A,FALSE,"Plan2"}</definedName>
    <definedName localSheetId="3" name="dcnsfgdjkgb">{#N/A,#N/A,FALSE,"Plan1";#N/A,#N/A,FALSE,"Plan2"}</definedName>
    <definedName localSheetId="11" name="dcnsfgdjkgb">{#N/A,#N/A,FALSE,"Plan1";#N/A,#N/A,FALSE,"Plan2"}</definedName>
    <definedName localSheetId="12" name="dcnsfgdjkgb">{#N/A,#N/A,FALSE,"Plan1";#N/A,#N/A,FALSE,"Plan2"}</definedName>
    <definedName localSheetId="1" name="dcnsfgdjkgb">{#N/A,#N/A,FALSE,"Plan1";#N/A,#N/A,FALSE,"Plan2"}</definedName>
    <definedName name="dcnsfgdjkgb">{#N/A,#N/A,FALSE,"Plan1";#N/A,#N/A,FALSE,"Plan2"}</definedName>
    <definedName localSheetId="10" name="DÇWK">{#N/A,#N/A,FALSE,"Plan1";#N/A,#N/A,FALSE,"Plan2"}</definedName>
    <definedName localSheetId="5" name="DÇWK">{#N/A,#N/A,FALSE,"Plan1";#N/A,#N/A,FALSE,"Plan2"}</definedName>
    <definedName localSheetId="4" name="DÇWK">{#N/A,#N/A,FALSE,"Plan1";#N/A,#N/A,FALSE,"Plan2"}</definedName>
    <definedName localSheetId="3" name="DÇWK">{#N/A,#N/A,FALSE,"Plan1";#N/A,#N/A,FALSE,"Plan2"}</definedName>
    <definedName localSheetId="11" name="DÇWK">{#N/A,#N/A,FALSE,"Plan1";#N/A,#N/A,FALSE,"Plan2"}</definedName>
    <definedName localSheetId="12" name="DÇWK">{#N/A,#N/A,FALSE,"Plan1";#N/A,#N/A,FALSE,"Plan2"}</definedName>
    <definedName localSheetId="1" name="DÇWK">{#N/A,#N/A,FALSE,"Plan1";#N/A,#N/A,FALSE,"Plan2"}</definedName>
    <definedName name="DÇWK">{#N/A,#N/A,FALSE,"Plan1";#N/A,#N/A,FALSE,"Plan2"}</definedName>
    <definedName localSheetId="10" name="DD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DD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DD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DD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DD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DD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DD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ddd">{"'장비'!$A$3:$M$12"}</definedName>
    <definedName localSheetId="1" name="ddd">{"'장비'!$A$3:$M$12"}</definedName>
    <definedName localSheetId="10" name="ddddd">{#N/A,#N/A,FALSE,"Plan1";#N/A,#N/A,FALSE,"Plan2"}</definedName>
    <definedName localSheetId="5" name="ddddd">{#N/A,#N/A,FALSE,"Plan1";#N/A,#N/A,FALSE,"Plan2"}</definedName>
    <definedName localSheetId="4" name="ddddd">{#N/A,#N/A,FALSE,"Plan1";#N/A,#N/A,FALSE,"Plan2"}</definedName>
    <definedName localSheetId="3" name="ddddd">{#N/A,#N/A,FALSE,"Plan1";#N/A,#N/A,FALSE,"Plan2"}</definedName>
    <definedName localSheetId="11" name="ddddd">{#N/A,#N/A,FALSE,"Plan1";#N/A,#N/A,FALSE,"Plan2"}</definedName>
    <definedName localSheetId="12" name="ddddd">{#N/A,#N/A,FALSE,"Plan1";#N/A,#N/A,FALSE,"Plan2"}</definedName>
    <definedName localSheetId="1" name="ddddd">{#N/A,#N/A,FALSE,"Plan1";#N/A,#N/A,FALSE,"Plan2"}</definedName>
    <definedName name="ddddd">{#N/A,#N/A,FALSE,"Plan1";#N/A,#N/A,FALSE,"Plan2"}</definedName>
    <definedName localSheetId="10" name="dde">{#N/A,#N/A,FALSE,"Plan1";#N/A,#N/A,FALSE,"Plan2"}</definedName>
    <definedName localSheetId="5" name="dde">{#N/A,#N/A,FALSE,"Plan1";#N/A,#N/A,FALSE,"Plan2"}</definedName>
    <definedName localSheetId="4" name="dde">{#N/A,#N/A,FALSE,"Plan1";#N/A,#N/A,FALSE,"Plan2"}</definedName>
    <definedName localSheetId="3" name="dde">{#N/A,#N/A,FALSE,"Plan1";#N/A,#N/A,FALSE,"Plan2"}</definedName>
    <definedName localSheetId="11" name="dde">{#N/A,#N/A,FALSE,"Plan1";#N/A,#N/A,FALSE,"Plan2"}</definedName>
    <definedName localSheetId="12" name="dde">{#N/A,#N/A,FALSE,"Plan1";#N/A,#N/A,FALSE,"Plan2"}</definedName>
    <definedName localSheetId="1" name="dde">{#N/A,#N/A,FALSE,"Plan1";#N/A,#N/A,FALSE,"Plan2"}</definedName>
    <definedName name="dde">{#N/A,#N/A,FALSE,"Plan1";#N/A,#N/A,FALSE,"Plan2"}</definedName>
    <definedName localSheetId="10" name="ddgfdvgd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ddgfdvgd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ddgfdvgd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ddgfdvgd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ddgfdvgd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ddgfdvgd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ddgfdvgd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DDGSFG">{#N/A,#N/A,FALSE,"Plan1";#N/A,#N/A,FALSE,"Plan2"}</definedName>
    <definedName localSheetId="5" name="DDGSFG">{#N/A,#N/A,FALSE,"Plan1";#N/A,#N/A,FALSE,"Plan2"}</definedName>
    <definedName localSheetId="4" name="DDGSFG">{#N/A,#N/A,FALSE,"Plan1";#N/A,#N/A,FALSE,"Plan2"}</definedName>
    <definedName localSheetId="3" name="DDGSFG">{#N/A,#N/A,FALSE,"Plan1";#N/A,#N/A,FALSE,"Plan2"}</definedName>
    <definedName localSheetId="11" name="DDGSFG">{#N/A,#N/A,FALSE,"Plan1";#N/A,#N/A,FALSE,"Plan2"}</definedName>
    <definedName localSheetId="12" name="DDGSFG">{#N/A,#N/A,FALSE,"Plan1";#N/A,#N/A,FALSE,"Plan2"}</definedName>
    <definedName localSheetId="1" name="DDGSFG">{#N/A,#N/A,FALSE,"Plan1";#N/A,#N/A,FALSE,"Plan2"}</definedName>
    <definedName name="DDGSFG">{#N/A,#N/A,FALSE,"Plan1";#N/A,#N/A,FALSE,"Plan2"}</definedName>
    <definedName localSheetId="10" name="dede">{#N/A,#N/A,FALSE,"Plan1";#N/A,#N/A,FALSE,"Plan2"}</definedName>
    <definedName localSheetId="5" name="dede">{#N/A,#N/A,FALSE,"Plan1";#N/A,#N/A,FALSE,"Plan2"}</definedName>
    <definedName localSheetId="4" name="dede">{#N/A,#N/A,FALSE,"Plan1";#N/A,#N/A,FALSE,"Plan2"}</definedName>
    <definedName localSheetId="3" name="dede">{#N/A,#N/A,FALSE,"Plan1";#N/A,#N/A,FALSE,"Plan2"}</definedName>
    <definedName localSheetId="11" name="dede">{#N/A,#N/A,FALSE,"Plan1";#N/A,#N/A,FALSE,"Plan2"}</definedName>
    <definedName localSheetId="12" name="dede">{#N/A,#N/A,FALSE,"Plan1";#N/A,#N/A,FALSE,"Plan2"}</definedName>
    <definedName localSheetId="1" name="dede">{#N/A,#N/A,FALSE,"Plan1";#N/A,#N/A,FALSE,"Plan2"}</definedName>
    <definedName name="dede">{#N/A,#N/A,FALSE,"Plan1";#N/A,#N/A,FALSE,"Plan2"}</definedName>
    <definedName localSheetId="5" name="defasagem">OFFSET(INDEX(#REF!,MATCH(#REF!,#REF!,0)),1,0,COUNTA(#REF!)-1)</definedName>
    <definedName localSheetId="4" name="defasagem">OFFSET(INDEX(#REF!,MATCH(#REF!,#REF!,0)),1,0,COUNTA(#REF!)-1)</definedName>
    <definedName localSheetId="12" name="defasagem">OFFSET(INDEX(#REF!,MATCH(#REF!,#REF!,0)),1,0,COUNTA(#REF!)-1)</definedName>
    <definedName name="defasagem">OFFSET(INDEX(#REF!,MATCH(#REF!,#REF!,0)),1,0,COUNTA(#REF!)-1)</definedName>
    <definedName localSheetId="10" name="des">{#N/A,#N/A,FALSE,"Plan1";#N/A,#N/A,FALSE,"Plan2"}</definedName>
    <definedName localSheetId="5" name="des">{#N/A,#N/A,FALSE,"Plan1";#N/A,#N/A,FALSE,"Plan2"}</definedName>
    <definedName localSheetId="4" name="des">{#N/A,#N/A,FALSE,"Plan1";#N/A,#N/A,FALSE,"Plan2"}</definedName>
    <definedName localSheetId="3" name="des">{#N/A,#N/A,FALSE,"Plan1";#N/A,#N/A,FALSE,"Plan2"}</definedName>
    <definedName localSheetId="11" name="des">{#N/A,#N/A,FALSE,"Plan1";#N/A,#N/A,FALSE,"Plan2"}</definedName>
    <definedName localSheetId="12" name="des">{#N/A,#N/A,FALSE,"Plan1";#N/A,#N/A,FALSE,"Plan2"}</definedName>
    <definedName localSheetId="1" name="des">{#N/A,#N/A,FALSE,"Plan1";#N/A,#N/A,FALSE,"Plan2"}</definedName>
    <definedName name="des">{#N/A,#N/A,FALSE,"Plan1";#N/A,#N/A,FALSE,"Plan2"}</definedName>
    <definedName localSheetId="10" name="desc">{#N/A,#N/A,FALSE,"Plan1";#N/A,#N/A,FALSE,"Plan2"}</definedName>
    <definedName localSheetId="5" name="desc">{#N/A,#N/A,FALSE,"Plan1";#N/A,#N/A,FALSE,"Plan2"}</definedName>
    <definedName localSheetId="4" name="desc">{#N/A,#N/A,FALSE,"Plan1";#N/A,#N/A,FALSE,"Plan2"}</definedName>
    <definedName localSheetId="3" name="desc">{#N/A,#N/A,FALSE,"Plan1";#N/A,#N/A,FALSE,"Plan2"}</definedName>
    <definedName localSheetId="11" name="desc">{#N/A,#N/A,FALSE,"Plan1";#N/A,#N/A,FALSE,"Plan2"}</definedName>
    <definedName localSheetId="12" name="desc">{#N/A,#N/A,FALSE,"Plan1";#N/A,#N/A,FALSE,"Plan2"}</definedName>
    <definedName localSheetId="1" name="desc">{#N/A,#N/A,FALSE,"Plan1";#N/A,#N/A,FALSE,"Plan2"}</definedName>
    <definedName name="desc">{#N/A,#N/A,FALSE,"Plan1";#N/A,#N/A,FALSE,"Plan2"}</definedName>
    <definedName localSheetId="10" name="d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d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d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d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d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d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d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DFD">{#N/A,#N/A,FALSE,"명세표"}</definedName>
    <definedName localSheetId="5" name="DFD">{#N/A,#N/A,FALSE,"명세표"}</definedName>
    <definedName localSheetId="4" name="DFD">{#N/A,#N/A,FALSE,"명세표"}</definedName>
    <definedName localSheetId="3" name="DFD">{#N/A,#N/A,FALSE,"명세표"}</definedName>
    <definedName localSheetId="11" name="DFD">{#N/A,#N/A,FALSE,"명세표"}</definedName>
    <definedName localSheetId="12" name="DFD">{#N/A,#N/A,FALSE,"명세표"}</definedName>
    <definedName localSheetId="1" name="DFD">{#N/A,#N/A,FALSE,"명세표"}</definedName>
    <definedName name="DFD">{#N/A,#N/A,FALSE,"명세표"}</definedName>
    <definedName localSheetId="10" name="dfdfty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dfdfty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dfdfty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dfdfty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dfdfty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dfdfty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dfdfty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dfdjgfdfgdf">{#N/A,#N/A,FALSE,"Plan1";#N/A,#N/A,FALSE,"Plan2"}</definedName>
    <definedName localSheetId="5" name="dfdjgfdfgdf">{#N/A,#N/A,FALSE,"Plan1";#N/A,#N/A,FALSE,"Plan2"}</definedName>
    <definedName localSheetId="4" name="dfdjgfdfgdf">{#N/A,#N/A,FALSE,"Plan1";#N/A,#N/A,FALSE,"Plan2"}</definedName>
    <definedName localSheetId="3" name="dfdjgfdfgdf">{#N/A,#N/A,FALSE,"Plan1";#N/A,#N/A,FALSE,"Plan2"}</definedName>
    <definedName localSheetId="11" name="dfdjgfdfgdf">{#N/A,#N/A,FALSE,"Plan1";#N/A,#N/A,FALSE,"Plan2"}</definedName>
    <definedName localSheetId="12" name="dfdjgfdfgdf">{#N/A,#N/A,FALSE,"Plan1";#N/A,#N/A,FALSE,"Plan2"}</definedName>
    <definedName localSheetId="1" name="dfdjgfdfgdf">{#N/A,#N/A,FALSE,"Plan1";#N/A,#N/A,FALSE,"Plan2"}</definedName>
    <definedName name="dfdjgfdfgdf">{#N/A,#N/A,FALSE,"Plan1";#N/A,#N/A,FALSE,"Plan2"}</definedName>
    <definedName localSheetId="10" name="dfdrtrr">{#N/A,#N/A,FALSE,"Plan1";#N/A,#N/A,FALSE,"Plan2"}</definedName>
    <definedName localSheetId="5" name="dfdrtrr">{#N/A,#N/A,FALSE,"Plan1";#N/A,#N/A,FALSE,"Plan2"}</definedName>
    <definedName localSheetId="4" name="dfdrtrr">{#N/A,#N/A,FALSE,"Plan1";#N/A,#N/A,FALSE,"Plan2"}</definedName>
    <definedName localSheetId="3" name="dfdrtrr">{#N/A,#N/A,FALSE,"Plan1";#N/A,#N/A,FALSE,"Plan2"}</definedName>
    <definedName localSheetId="11" name="dfdrtrr">{#N/A,#N/A,FALSE,"Plan1";#N/A,#N/A,FALSE,"Plan2"}</definedName>
    <definedName localSheetId="12" name="dfdrtrr">{#N/A,#N/A,FALSE,"Plan1";#N/A,#N/A,FALSE,"Plan2"}</definedName>
    <definedName localSheetId="1" name="dfdrtrr">{#N/A,#N/A,FALSE,"Plan1";#N/A,#N/A,FALSE,"Plan2"}</definedName>
    <definedName name="dfdrtrr">{#N/A,#N/A,FALSE,"Plan1";#N/A,#N/A,FALSE,"Plan2"}</definedName>
    <definedName localSheetId="10" name="DFDSG">{#N/A,#N/A,FALSE,"Plan1";#N/A,#N/A,FALSE,"Plan2"}</definedName>
    <definedName localSheetId="5" name="DFDSG">{#N/A,#N/A,FALSE,"Plan1";#N/A,#N/A,FALSE,"Plan2"}</definedName>
    <definedName localSheetId="4" name="DFDSG">{#N/A,#N/A,FALSE,"Plan1";#N/A,#N/A,FALSE,"Plan2"}</definedName>
    <definedName localSheetId="3" name="DFDSG">{#N/A,#N/A,FALSE,"Plan1";#N/A,#N/A,FALSE,"Plan2"}</definedName>
    <definedName localSheetId="11" name="DFDSG">{#N/A,#N/A,FALSE,"Plan1";#N/A,#N/A,FALSE,"Plan2"}</definedName>
    <definedName localSheetId="12" name="DFDSG">{#N/A,#N/A,FALSE,"Plan1";#N/A,#N/A,FALSE,"Plan2"}</definedName>
    <definedName localSheetId="1" name="DFDSG">{#N/A,#N/A,FALSE,"Plan1";#N/A,#N/A,FALSE,"Plan2"}</definedName>
    <definedName name="DFDSG">{#N/A,#N/A,FALSE,"Plan1";#N/A,#N/A,FALSE,"Plan2"}</definedName>
    <definedName localSheetId="10" name="dfer">{#N/A,#N/A,FALSE,"Plan1";#N/A,#N/A,FALSE,"Plan2"}</definedName>
    <definedName localSheetId="5" name="dfer">{#N/A,#N/A,FALSE,"Plan1";#N/A,#N/A,FALSE,"Plan2"}</definedName>
    <definedName localSheetId="4" name="dfer">{#N/A,#N/A,FALSE,"Plan1";#N/A,#N/A,FALSE,"Plan2"}</definedName>
    <definedName localSheetId="3" name="dfer">{#N/A,#N/A,FALSE,"Plan1";#N/A,#N/A,FALSE,"Plan2"}</definedName>
    <definedName localSheetId="11" name="dfer">{#N/A,#N/A,FALSE,"Plan1";#N/A,#N/A,FALSE,"Plan2"}</definedName>
    <definedName localSheetId="12" name="dfer">{#N/A,#N/A,FALSE,"Plan1";#N/A,#N/A,FALSE,"Plan2"}</definedName>
    <definedName localSheetId="1" name="dfer">{#N/A,#N/A,FALSE,"Plan1";#N/A,#N/A,FALSE,"Plan2"}</definedName>
    <definedName name="dfer">{#N/A,#N/A,FALSE,"Plan1";#N/A,#N/A,FALSE,"Plan2"}</definedName>
    <definedName localSheetId="10" name="dffbty">{#N/A,#N/A,FALSE,"Plan1";#N/A,#N/A,FALSE,"Plan2"}</definedName>
    <definedName localSheetId="5" name="dffbty">{#N/A,#N/A,FALSE,"Plan1";#N/A,#N/A,FALSE,"Plan2"}</definedName>
    <definedName localSheetId="4" name="dffbty">{#N/A,#N/A,FALSE,"Plan1";#N/A,#N/A,FALSE,"Plan2"}</definedName>
    <definedName localSheetId="3" name="dffbty">{#N/A,#N/A,FALSE,"Plan1";#N/A,#N/A,FALSE,"Plan2"}</definedName>
    <definedName localSheetId="11" name="dffbty">{#N/A,#N/A,FALSE,"Plan1";#N/A,#N/A,FALSE,"Plan2"}</definedName>
    <definedName localSheetId="12" name="dffbty">{#N/A,#N/A,FALSE,"Plan1";#N/A,#N/A,FALSE,"Plan2"}</definedName>
    <definedName localSheetId="1" name="dffbty">{#N/A,#N/A,FALSE,"Plan1";#N/A,#N/A,FALSE,"Plan2"}</definedName>
    <definedName name="dffbty">{#N/A,#N/A,FALSE,"Plan1";#N/A,#N/A,FALSE,"Plan2"}</definedName>
    <definedName localSheetId="10" name="dffg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dffg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dffg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dffg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dffg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dffg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dffg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dffhg">{#N/A,#N/A,FALSE,"Plan1";#N/A,#N/A,FALSE,"Plan2"}</definedName>
    <definedName localSheetId="5" name="dffhg">{#N/A,#N/A,FALSE,"Plan1";#N/A,#N/A,FALSE,"Plan2"}</definedName>
    <definedName localSheetId="4" name="dffhg">{#N/A,#N/A,FALSE,"Plan1";#N/A,#N/A,FALSE,"Plan2"}</definedName>
    <definedName localSheetId="3" name="dffhg">{#N/A,#N/A,FALSE,"Plan1";#N/A,#N/A,FALSE,"Plan2"}</definedName>
    <definedName localSheetId="11" name="dffhg">{#N/A,#N/A,FALSE,"Plan1";#N/A,#N/A,FALSE,"Plan2"}</definedName>
    <definedName localSheetId="12" name="dffhg">{#N/A,#N/A,FALSE,"Plan1";#N/A,#N/A,FALSE,"Plan2"}</definedName>
    <definedName localSheetId="1" name="dffhg">{#N/A,#N/A,FALSE,"Plan1";#N/A,#N/A,FALSE,"Plan2"}</definedName>
    <definedName name="dffhg">{#N/A,#N/A,FALSE,"Plan1";#N/A,#N/A,FALSE,"Plan2"}</definedName>
    <definedName localSheetId="10" name="dfg">{#N/A,#N/A,FALSE,"Plan1";#N/A,#N/A,FALSE,"Plan2"}</definedName>
    <definedName localSheetId="5" name="dfg">{#N/A,#N/A,FALSE,"Plan1";#N/A,#N/A,FALSE,"Plan2"}</definedName>
    <definedName localSheetId="4" name="dfg">{#N/A,#N/A,FALSE,"Plan1";#N/A,#N/A,FALSE,"Plan2"}</definedName>
    <definedName localSheetId="3" name="dfg">{#N/A,#N/A,FALSE,"Plan1";#N/A,#N/A,FALSE,"Plan2"}</definedName>
    <definedName localSheetId="11" name="dfg">{#N/A,#N/A,FALSE,"Plan1";#N/A,#N/A,FALSE,"Plan2"}</definedName>
    <definedName localSheetId="12" name="dfg">{#N/A,#N/A,FALSE,"Plan1";#N/A,#N/A,FALSE,"Plan2"}</definedName>
    <definedName localSheetId="1" name="dfg">{#N/A,#N/A,FALSE,"Plan1";#N/A,#N/A,FALSE,"Plan2"}</definedName>
    <definedName name="dfg">{#N/A,#N/A,FALSE,"Plan1";#N/A,#N/A,FALSE,"Plan2"}</definedName>
    <definedName localSheetId="10" name="dfgdf">{#N/A,#N/A,FALSE,"Plan1";#N/A,#N/A,FALSE,"Plan2"}</definedName>
    <definedName localSheetId="5" name="dfgdf">{#N/A,#N/A,FALSE,"Plan1";#N/A,#N/A,FALSE,"Plan2"}</definedName>
    <definedName localSheetId="4" name="dfgdf">{#N/A,#N/A,FALSE,"Plan1";#N/A,#N/A,FALSE,"Plan2"}</definedName>
    <definedName localSheetId="3" name="dfgdf">{#N/A,#N/A,FALSE,"Plan1";#N/A,#N/A,FALSE,"Plan2"}</definedName>
    <definedName localSheetId="11" name="dfgdf">{#N/A,#N/A,FALSE,"Plan1";#N/A,#N/A,FALSE,"Plan2"}</definedName>
    <definedName localSheetId="12" name="dfgdf">{#N/A,#N/A,FALSE,"Plan1";#N/A,#N/A,FALSE,"Plan2"}</definedName>
    <definedName localSheetId="1" name="dfgdf">{#N/A,#N/A,FALSE,"Plan1";#N/A,#N/A,FALSE,"Plan2"}</definedName>
    <definedName name="dfgdf">{#N/A,#N/A,FALSE,"Plan1";#N/A,#N/A,FALSE,"Plan2"}</definedName>
    <definedName localSheetId="10" name="dfgdytygr">{#N/A,#N/A,FALSE,"Plan1";#N/A,#N/A,FALSE,"Plan2"}</definedName>
    <definedName localSheetId="5" name="dfgdytygr">{#N/A,#N/A,FALSE,"Plan1";#N/A,#N/A,FALSE,"Plan2"}</definedName>
    <definedName localSheetId="4" name="dfgdytygr">{#N/A,#N/A,FALSE,"Plan1";#N/A,#N/A,FALSE,"Plan2"}</definedName>
    <definedName localSheetId="3" name="dfgdytygr">{#N/A,#N/A,FALSE,"Plan1";#N/A,#N/A,FALSE,"Plan2"}</definedName>
    <definedName localSheetId="11" name="dfgdytygr">{#N/A,#N/A,FALSE,"Plan1";#N/A,#N/A,FALSE,"Plan2"}</definedName>
    <definedName localSheetId="12" name="dfgdytygr">{#N/A,#N/A,FALSE,"Plan1";#N/A,#N/A,FALSE,"Plan2"}</definedName>
    <definedName localSheetId="1" name="dfgdytygr">{#N/A,#N/A,FALSE,"Plan1";#N/A,#N/A,FALSE,"Plan2"}</definedName>
    <definedName name="dfgdytygr">{#N/A,#N/A,FALSE,"Plan1";#N/A,#N/A,FALSE,"Plan2"}</definedName>
    <definedName localSheetId="10" name="dfgftrrdt5">{#N/A,#N/A,FALSE,"Plan1";#N/A,#N/A,FALSE,"Plan2"}</definedName>
    <definedName localSheetId="5" name="dfgftrrdt5">{#N/A,#N/A,FALSE,"Plan1";#N/A,#N/A,FALSE,"Plan2"}</definedName>
    <definedName localSheetId="4" name="dfgftrrdt5">{#N/A,#N/A,FALSE,"Plan1";#N/A,#N/A,FALSE,"Plan2"}</definedName>
    <definedName localSheetId="3" name="dfgftrrdt5">{#N/A,#N/A,FALSE,"Plan1";#N/A,#N/A,FALSE,"Plan2"}</definedName>
    <definedName localSheetId="11" name="dfgftrrdt5">{#N/A,#N/A,FALSE,"Plan1";#N/A,#N/A,FALSE,"Plan2"}</definedName>
    <definedName localSheetId="12" name="dfgftrrdt5">{#N/A,#N/A,FALSE,"Plan1";#N/A,#N/A,FALSE,"Plan2"}</definedName>
    <definedName localSheetId="1" name="dfgftrrdt5">{#N/A,#N/A,FALSE,"Plan1";#N/A,#N/A,FALSE,"Plan2"}</definedName>
    <definedName name="dfgftrrdt5">{#N/A,#N/A,FALSE,"Plan1";#N/A,#N/A,FALSE,"Plan2"}</definedName>
    <definedName localSheetId="10" name="dfghjfhsg">{#N/A,#N/A,FALSE,"Plan1";#N/A,#N/A,FALSE,"Plan2"}</definedName>
    <definedName localSheetId="5" name="dfghjfhsg">{#N/A,#N/A,FALSE,"Plan1";#N/A,#N/A,FALSE,"Plan2"}</definedName>
    <definedName localSheetId="4" name="dfghjfhsg">{#N/A,#N/A,FALSE,"Plan1";#N/A,#N/A,FALSE,"Plan2"}</definedName>
    <definedName localSheetId="3" name="dfghjfhsg">{#N/A,#N/A,FALSE,"Plan1";#N/A,#N/A,FALSE,"Plan2"}</definedName>
    <definedName localSheetId="11" name="dfghjfhsg">{#N/A,#N/A,FALSE,"Plan1";#N/A,#N/A,FALSE,"Plan2"}</definedName>
    <definedName localSheetId="12" name="dfghjfhsg">{#N/A,#N/A,FALSE,"Plan1";#N/A,#N/A,FALSE,"Plan2"}</definedName>
    <definedName localSheetId="1" name="dfghjfhsg">{#N/A,#N/A,FALSE,"Plan1";#N/A,#N/A,FALSE,"Plan2"}</definedName>
    <definedName name="dfghjfhsg">{#N/A,#N/A,FALSE,"Plan1";#N/A,#N/A,FALSE,"Plan2"}</definedName>
    <definedName localSheetId="10" name="dfgj">{#N/A,#N/A,FALSE,"Plan1";#N/A,#N/A,FALSE,"Plan2"}</definedName>
    <definedName localSheetId="5" name="dfgj">{#N/A,#N/A,FALSE,"Plan1";#N/A,#N/A,FALSE,"Plan2"}</definedName>
    <definedName localSheetId="4" name="dfgj">{#N/A,#N/A,FALSE,"Plan1";#N/A,#N/A,FALSE,"Plan2"}</definedName>
    <definedName localSheetId="3" name="dfgj">{#N/A,#N/A,FALSE,"Plan1";#N/A,#N/A,FALSE,"Plan2"}</definedName>
    <definedName localSheetId="11" name="dfgj">{#N/A,#N/A,FALSE,"Plan1";#N/A,#N/A,FALSE,"Plan2"}</definedName>
    <definedName localSheetId="12" name="dfgj">{#N/A,#N/A,FALSE,"Plan1";#N/A,#N/A,FALSE,"Plan2"}</definedName>
    <definedName localSheetId="1" name="dfgj">{#N/A,#N/A,FALSE,"Plan1";#N/A,#N/A,FALSE,"Plan2"}</definedName>
    <definedName name="dfgj">{#N/A,#N/A,FALSE,"Plan1";#N/A,#N/A,FALSE,"Plan2"}</definedName>
    <definedName localSheetId="10" name="dfgjfttyd">{#N/A,#N/A,FALSE,"Plan1";#N/A,#N/A,FALSE,"Plan2"}</definedName>
    <definedName localSheetId="5" name="dfgjfttyd">{#N/A,#N/A,FALSE,"Plan1";#N/A,#N/A,FALSE,"Plan2"}</definedName>
    <definedName localSheetId="4" name="dfgjfttyd">{#N/A,#N/A,FALSE,"Plan1";#N/A,#N/A,FALSE,"Plan2"}</definedName>
    <definedName localSheetId="3" name="dfgjfttyd">{#N/A,#N/A,FALSE,"Plan1";#N/A,#N/A,FALSE,"Plan2"}</definedName>
    <definedName localSheetId="11" name="dfgjfttyd">{#N/A,#N/A,FALSE,"Plan1";#N/A,#N/A,FALSE,"Plan2"}</definedName>
    <definedName localSheetId="12" name="dfgjfttyd">{#N/A,#N/A,FALSE,"Plan1";#N/A,#N/A,FALSE,"Plan2"}</definedName>
    <definedName localSheetId="1" name="dfgjfttyd">{#N/A,#N/A,FALSE,"Plan1";#N/A,#N/A,FALSE,"Plan2"}</definedName>
    <definedName name="dfgjfttyd">{#N/A,#N/A,FALSE,"Plan1";#N/A,#N/A,FALSE,"Plan2"}</definedName>
    <definedName localSheetId="10" name="dfgjjtdrtg">{#N/A,#N/A,FALSE,"Plan1";#N/A,#N/A,FALSE,"Plan2"}</definedName>
    <definedName localSheetId="5" name="dfgjjtdrtg">{#N/A,#N/A,FALSE,"Plan1";#N/A,#N/A,FALSE,"Plan2"}</definedName>
    <definedName localSheetId="4" name="dfgjjtdrtg">{#N/A,#N/A,FALSE,"Plan1";#N/A,#N/A,FALSE,"Plan2"}</definedName>
    <definedName localSheetId="3" name="dfgjjtdrtg">{#N/A,#N/A,FALSE,"Plan1";#N/A,#N/A,FALSE,"Plan2"}</definedName>
    <definedName localSheetId="11" name="dfgjjtdrtg">{#N/A,#N/A,FALSE,"Plan1";#N/A,#N/A,FALSE,"Plan2"}</definedName>
    <definedName localSheetId="12" name="dfgjjtdrtg">{#N/A,#N/A,FALSE,"Plan1";#N/A,#N/A,FALSE,"Plan2"}</definedName>
    <definedName localSheetId="1" name="dfgjjtdrtg">{#N/A,#N/A,FALSE,"Plan1";#N/A,#N/A,FALSE,"Plan2"}</definedName>
    <definedName name="dfgjjtdrtg">{#N/A,#N/A,FALSE,"Plan1";#N/A,#N/A,FALSE,"Plan2"}</definedName>
    <definedName localSheetId="10" name="dfgt">{#N/A,#N/A,FALSE,"Plan1";#N/A,#N/A,FALSE,"Plan2"}</definedName>
    <definedName localSheetId="5" name="dfgt">{#N/A,#N/A,FALSE,"Plan1";#N/A,#N/A,FALSE,"Plan2"}</definedName>
    <definedName localSheetId="4" name="dfgt">{#N/A,#N/A,FALSE,"Plan1";#N/A,#N/A,FALSE,"Plan2"}</definedName>
    <definedName localSheetId="3" name="dfgt">{#N/A,#N/A,FALSE,"Plan1";#N/A,#N/A,FALSE,"Plan2"}</definedName>
    <definedName localSheetId="11" name="dfgt">{#N/A,#N/A,FALSE,"Plan1";#N/A,#N/A,FALSE,"Plan2"}</definedName>
    <definedName localSheetId="12" name="dfgt">{#N/A,#N/A,FALSE,"Plan1";#N/A,#N/A,FALSE,"Plan2"}</definedName>
    <definedName localSheetId="1" name="dfgt">{#N/A,#N/A,FALSE,"Plan1";#N/A,#N/A,FALSE,"Plan2"}</definedName>
    <definedName name="dfgt">{#N/A,#N/A,FALSE,"Plan1";#N/A,#N/A,FALSE,"Plan2"}</definedName>
    <definedName localSheetId="10" name="dfgtrkjhk">{#N/A,#N/A,FALSE,"Plan1";#N/A,#N/A,FALSE,"Plan2"}</definedName>
    <definedName localSheetId="5" name="dfgtrkjhk">{#N/A,#N/A,FALSE,"Plan1";#N/A,#N/A,FALSE,"Plan2"}</definedName>
    <definedName localSheetId="4" name="dfgtrkjhk">{#N/A,#N/A,FALSE,"Plan1";#N/A,#N/A,FALSE,"Plan2"}</definedName>
    <definedName localSheetId="3" name="dfgtrkjhk">{#N/A,#N/A,FALSE,"Plan1";#N/A,#N/A,FALSE,"Plan2"}</definedName>
    <definedName localSheetId="11" name="dfgtrkjhk">{#N/A,#N/A,FALSE,"Plan1";#N/A,#N/A,FALSE,"Plan2"}</definedName>
    <definedName localSheetId="12" name="dfgtrkjhk">{#N/A,#N/A,FALSE,"Plan1";#N/A,#N/A,FALSE,"Plan2"}</definedName>
    <definedName localSheetId="1" name="dfgtrkjhk">{#N/A,#N/A,FALSE,"Plan1";#N/A,#N/A,FALSE,"Plan2"}</definedName>
    <definedName name="dfgtrkjhk">{#N/A,#N/A,FALSE,"Plan1";#N/A,#N/A,FALSE,"Plan2"}</definedName>
    <definedName localSheetId="10" name="dfgty">{#N/A,#N/A,FALSE,"Plan1";#N/A,#N/A,FALSE,"Plan2"}</definedName>
    <definedName localSheetId="5" name="dfgty">{#N/A,#N/A,FALSE,"Plan1";#N/A,#N/A,FALSE,"Plan2"}</definedName>
    <definedName localSheetId="4" name="dfgty">{#N/A,#N/A,FALSE,"Plan1";#N/A,#N/A,FALSE,"Plan2"}</definedName>
    <definedName localSheetId="3" name="dfgty">{#N/A,#N/A,FALSE,"Plan1";#N/A,#N/A,FALSE,"Plan2"}</definedName>
    <definedName localSheetId="11" name="dfgty">{#N/A,#N/A,FALSE,"Plan1";#N/A,#N/A,FALSE,"Plan2"}</definedName>
    <definedName localSheetId="12" name="dfgty">{#N/A,#N/A,FALSE,"Plan1";#N/A,#N/A,FALSE,"Plan2"}</definedName>
    <definedName localSheetId="1" name="dfgty">{#N/A,#N/A,FALSE,"Plan1";#N/A,#N/A,FALSE,"Plan2"}</definedName>
    <definedName name="dfgty">{#N/A,#N/A,FALSE,"Plan1";#N/A,#N/A,FALSE,"Plan2"}</definedName>
    <definedName localSheetId="10" name="dfhdgfdgf">{#N/A,#N/A,FALSE,"Plan1";#N/A,#N/A,FALSE,"Plan2"}</definedName>
    <definedName localSheetId="5" name="dfhdgfdgf">{#N/A,#N/A,FALSE,"Plan1";#N/A,#N/A,FALSE,"Plan2"}</definedName>
    <definedName localSheetId="4" name="dfhdgfdgf">{#N/A,#N/A,FALSE,"Plan1";#N/A,#N/A,FALSE,"Plan2"}</definedName>
    <definedName localSheetId="3" name="dfhdgfdgf">{#N/A,#N/A,FALSE,"Plan1";#N/A,#N/A,FALSE,"Plan2"}</definedName>
    <definedName localSheetId="11" name="dfhdgfdgf">{#N/A,#N/A,FALSE,"Plan1";#N/A,#N/A,FALSE,"Plan2"}</definedName>
    <definedName localSheetId="12" name="dfhdgfdgf">{#N/A,#N/A,FALSE,"Plan1";#N/A,#N/A,FALSE,"Plan2"}</definedName>
    <definedName localSheetId="1" name="dfhdgfdgf">{#N/A,#N/A,FALSE,"Plan1";#N/A,#N/A,FALSE,"Plan2"}</definedName>
    <definedName name="dfhdgfdgf">{#N/A,#N/A,FALSE,"Plan1";#N/A,#N/A,FALSE,"Plan2"}</definedName>
    <definedName localSheetId="10" name="DFHDJGJFHJGF">{#N/A,#N/A,FALSE,"Plan1";#N/A,#N/A,FALSE,"Plan2"}</definedName>
    <definedName localSheetId="5" name="DFHDJGJFHJGF">{#N/A,#N/A,FALSE,"Plan1";#N/A,#N/A,FALSE,"Plan2"}</definedName>
    <definedName localSheetId="4" name="DFHDJGJFHJGF">{#N/A,#N/A,FALSE,"Plan1";#N/A,#N/A,FALSE,"Plan2"}</definedName>
    <definedName localSheetId="3" name="DFHDJGJFHJGF">{#N/A,#N/A,FALSE,"Plan1";#N/A,#N/A,FALSE,"Plan2"}</definedName>
    <definedName localSheetId="11" name="DFHDJGJFHJGF">{#N/A,#N/A,FALSE,"Plan1";#N/A,#N/A,FALSE,"Plan2"}</definedName>
    <definedName localSheetId="12" name="DFHDJGJFHJGF">{#N/A,#N/A,FALSE,"Plan1";#N/A,#N/A,FALSE,"Plan2"}</definedName>
    <definedName localSheetId="1" name="DFHDJGJFHJGF">{#N/A,#N/A,FALSE,"Plan1";#N/A,#N/A,FALSE,"Plan2"}</definedName>
    <definedName name="DFHDJGJFHJGF">{#N/A,#N/A,FALSE,"Plan1";#N/A,#N/A,FALSE,"Plan2"}</definedName>
    <definedName localSheetId="10" name="dfhdyg">{#N/A,#N/A,FALSE,"Plan1";#N/A,#N/A,FALSE,"Plan2"}</definedName>
    <definedName localSheetId="5" name="dfhdyg">{#N/A,#N/A,FALSE,"Plan1";#N/A,#N/A,FALSE,"Plan2"}</definedName>
    <definedName localSheetId="4" name="dfhdyg">{#N/A,#N/A,FALSE,"Plan1";#N/A,#N/A,FALSE,"Plan2"}</definedName>
    <definedName localSheetId="3" name="dfhdyg">{#N/A,#N/A,FALSE,"Plan1";#N/A,#N/A,FALSE,"Plan2"}</definedName>
    <definedName localSheetId="11" name="dfhdyg">{#N/A,#N/A,FALSE,"Plan1";#N/A,#N/A,FALSE,"Plan2"}</definedName>
    <definedName localSheetId="12" name="dfhdyg">{#N/A,#N/A,FALSE,"Plan1";#N/A,#N/A,FALSE,"Plan2"}</definedName>
    <definedName localSheetId="1" name="dfhdyg">{#N/A,#N/A,FALSE,"Plan1";#N/A,#N/A,FALSE,"Plan2"}</definedName>
    <definedName name="dfhdyg">{#N/A,#N/A,FALSE,"Plan1";#N/A,#N/A,FALSE,"Plan2"}</definedName>
    <definedName localSheetId="10" name="DFHGDHUR">{#N/A,#N/A,FALSE,"Plan1";#N/A,#N/A,FALSE,"Plan2"}</definedName>
    <definedName localSheetId="5" name="DFHGDHUR">{#N/A,#N/A,FALSE,"Plan1";#N/A,#N/A,FALSE,"Plan2"}</definedName>
    <definedName localSheetId="4" name="DFHGDHUR">{#N/A,#N/A,FALSE,"Plan1";#N/A,#N/A,FALSE,"Plan2"}</definedName>
    <definedName localSheetId="3" name="DFHGDHUR">{#N/A,#N/A,FALSE,"Plan1";#N/A,#N/A,FALSE,"Plan2"}</definedName>
    <definedName localSheetId="11" name="DFHGDHUR">{#N/A,#N/A,FALSE,"Plan1";#N/A,#N/A,FALSE,"Plan2"}</definedName>
    <definedName localSheetId="12" name="DFHGDHUR">{#N/A,#N/A,FALSE,"Plan1";#N/A,#N/A,FALSE,"Plan2"}</definedName>
    <definedName localSheetId="1" name="DFHGDHUR">{#N/A,#N/A,FALSE,"Plan1";#N/A,#N/A,FALSE,"Plan2"}</definedName>
    <definedName name="DFHGDHUR">{#N/A,#N/A,FALSE,"Plan1";#N/A,#N/A,FALSE,"Plan2"}</definedName>
    <definedName localSheetId="10" name="dfhgjfgdhfjdrf">{#N/A,#N/A,FALSE,"Plan1";#N/A,#N/A,FALSE,"Plan2"}</definedName>
    <definedName localSheetId="5" name="dfhgjfgdhfjdrf">{#N/A,#N/A,FALSE,"Plan1";#N/A,#N/A,FALSE,"Plan2"}</definedName>
    <definedName localSheetId="4" name="dfhgjfgdhfjdrf">{#N/A,#N/A,FALSE,"Plan1";#N/A,#N/A,FALSE,"Plan2"}</definedName>
    <definedName localSheetId="3" name="dfhgjfgdhfjdrf">{#N/A,#N/A,FALSE,"Plan1";#N/A,#N/A,FALSE,"Plan2"}</definedName>
    <definedName localSheetId="11" name="dfhgjfgdhfjdrf">{#N/A,#N/A,FALSE,"Plan1";#N/A,#N/A,FALSE,"Plan2"}</definedName>
    <definedName localSheetId="12" name="dfhgjfgdhfjdrf">{#N/A,#N/A,FALSE,"Plan1";#N/A,#N/A,FALSE,"Plan2"}</definedName>
    <definedName localSheetId="1" name="dfhgjfgdhfjdrf">{#N/A,#N/A,FALSE,"Plan1";#N/A,#N/A,FALSE,"Plan2"}</definedName>
    <definedName name="dfhgjfgdhfjdrf">{#N/A,#N/A,FALSE,"Plan1";#N/A,#N/A,FALSE,"Plan2"}</definedName>
    <definedName localSheetId="10" name="dfhgkhfut">{#N/A,#N/A,FALSE,"Plan1";#N/A,#N/A,FALSE,"Plan2"}</definedName>
    <definedName localSheetId="5" name="dfhgkhfut">{#N/A,#N/A,FALSE,"Plan1";#N/A,#N/A,FALSE,"Plan2"}</definedName>
    <definedName localSheetId="4" name="dfhgkhfut">{#N/A,#N/A,FALSE,"Plan1";#N/A,#N/A,FALSE,"Plan2"}</definedName>
    <definedName localSheetId="3" name="dfhgkhfut">{#N/A,#N/A,FALSE,"Plan1";#N/A,#N/A,FALSE,"Plan2"}</definedName>
    <definedName localSheetId="11" name="dfhgkhfut">{#N/A,#N/A,FALSE,"Plan1";#N/A,#N/A,FALSE,"Plan2"}</definedName>
    <definedName localSheetId="12" name="dfhgkhfut">{#N/A,#N/A,FALSE,"Plan1";#N/A,#N/A,FALSE,"Plan2"}</definedName>
    <definedName localSheetId="1" name="dfhgkhfut">{#N/A,#N/A,FALSE,"Plan1";#N/A,#N/A,FALSE,"Plan2"}</definedName>
    <definedName name="dfhgkhfut">{#N/A,#N/A,FALSE,"Plan1";#N/A,#N/A,FALSE,"Plan2"}</definedName>
    <definedName localSheetId="10" name="dfhguitrhfg">{#N/A,#N/A,FALSE,"Plan1";#N/A,#N/A,FALSE,"Plan2"}</definedName>
    <definedName localSheetId="5" name="dfhguitrhfg">{#N/A,#N/A,FALSE,"Plan1";#N/A,#N/A,FALSE,"Plan2"}</definedName>
    <definedName localSheetId="4" name="dfhguitrhfg">{#N/A,#N/A,FALSE,"Plan1";#N/A,#N/A,FALSE,"Plan2"}</definedName>
    <definedName localSheetId="3" name="dfhguitrhfg">{#N/A,#N/A,FALSE,"Plan1";#N/A,#N/A,FALSE,"Plan2"}</definedName>
    <definedName localSheetId="11" name="dfhguitrhfg">{#N/A,#N/A,FALSE,"Plan1";#N/A,#N/A,FALSE,"Plan2"}</definedName>
    <definedName localSheetId="12" name="dfhguitrhfg">{#N/A,#N/A,FALSE,"Plan1";#N/A,#N/A,FALSE,"Plan2"}</definedName>
    <definedName localSheetId="1" name="dfhguitrhfg">{#N/A,#N/A,FALSE,"Plan1";#N/A,#N/A,FALSE,"Plan2"}</definedName>
    <definedName name="dfhguitrhfg">{#N/A,#N/A,FALSE,"Plan1";#N/A,#N/A,FALSE,"Plan2"}</definedName>
    <definedName localSheetId="10" name="DFHKHDGKJHDKS">{#N/A,#N/A,FALSE,"Plan1";#N/A,#N/A,FALSE,"Plan2"}</definedName>
    <definedName localSheetId="5" name="DFHKHDGKJHDKS">{#N/A,#N/A,FALSE,"Plan1";#N/A,#N/A,FALSE,"Plan2"}</definedName>
    <definedName localSheetId="4" name="DFHKHDGKJHDKS">{#N/A,#N/A,FALSE,"Plan1";#N/A,#N/A,FALSE,"Plan2"}</definedName>
    <definedName localSheetId="3" name="DFHKHDGKJHDKS">{#N/A,#N/A,FALSE,"Plan1";#N/A,#N/A,FALSE,"Plan2"}</definedName>
    <definedName localSheetId="11" name="DFHKHDGKJHDKS">{#N/A,#N/A,FALSE,"Plan1";#N/A,#N/A,FALSE,"Plan2"}</definedName>
    <definedName localSheetId="12" name="DFHKHDGKJHDKS">{#N/A,#N/A,FALSE,"Plan1";#N/A,#N/A,FALSE,"Plan2"}</definedName>
    <definedName localSheetId="1" name="DFHKHDGKJHDKS">{#N/A,#N/A,FALSE,"Plan1";#N/A,#N/A,FALSE,"Plan2"}</definedName>
    <definedName name="DFHKHDGKJHDKS">{#N/A,#N/A,FALSE,"Plan1";#N/A,#N/A,FALSE,"Plan2"}</definedName>
    <definedName localSheetId="10" name="dfjgjfhykj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dfjgjfhykj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dfjgjfhykj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dfjgjfhykj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dfjgjfhykj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dfjgjfhykj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dfjgjfhykj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dfjkgtdftr">{#N/A,#N/A,FALSE,"Plan1";#N/A,#N/A,FALSE,"Plan2"}</definedName>
    <definedName localSheetId="5" name="dfjkgtdftr">{#N/A,#N/A,FALSE,"Plan1";#N/A,#N/A,FALSE,"Plan2"}</definedName>
    <definedName localSheetId="4" name="dfjkgtdftr">{#N/A,#N/A,FALSE,"Plan1";#N/A,#N/A,FALSE,"Plan2"}</definedName>
    <definedName localSheetId="3" name="dfjkgtdftr">{#N/A,#N/A,FALSE,"Plan1";#N/A,#N/A,FALSE,"Plan2"}</definedName>
    <definedName localSheetId="11" name="dfjkgtdftr">{#N/A,#N/A,FALSE,"Plan1";#N/A,#N/A,FALSE,"Plan2"}</definedName>
    <definedName localSheetId="12" name="dfjkgtdftr">{#N/A,#N/A,FALSE,"Plan1";#N/A,#N/A,FALSE,"Plan2"}</definedName>
    <definedName localSheetId="1" name="dfjkgtdftr">{#N/A,#N/A,FALSE,"Plan1";#N/A,#N/A,FALSE,"Plan2"}</definedName>
    <definedName name="dfjkgtdftr">{#N/A,#N/A,FALSE,"Plan1";#N/A,#N/A,FALSE,"Plan2"}</definedName>
    <definedName localSheetId="10" name="dfkhgf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dfkhgf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dfkhgf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dfkhgf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dfkhgf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dfkhgf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dfkhgf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dfk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dfk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dfk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dfk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dfk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dfk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dfk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dfknfhkdrj">{#N/A,#N/A,FALSE,"Plan1";#N/A,#N/A,FALSE,"Plan2"}</definedName>
    <definedName localSheetId="5" name="dfknfhkdrj">{#N/A,#N/A,FALSE,"Plan1";#N/A,#N/A,FALSE,"Plan2"}</definedName>
    <definedName localSheetId="4" name="dfknfhkdrj">{#N/A,#N/A,FALSE,"Plan1";#N/A,#N/A,FALSE,"Plan2"}</definedName>
    <definedName localSheetId="3" name="dfknfhkdrj">{#N/A,#N/A,FALSE,"Plan1";#N/A,#N/A,FALSE,"Plan2"}</definedName>
    <definedName localSheetId="11" name="dfknfhkdrj">{#N/A,#N/A,FALSE,"Plan1";#N/A,#N/A,FALSE,"Plan2"}</definedName>
    <definedName localSheetId="12" name="dfknfhkdrj">{#N/A,#N/A,FALSE,"Plan1";#N/A,#N/A,FALSE,"Plan2"}</definedName>
    <definedName localSheetId="1" name="dfknfhkdrj">{#N/A,#N/A,FALSE,"Plan1";#N/A,#N/A,FALSE,"Plan2"}</definedName>
    <definedName name="dfknfhkdrj">{#N/A,#N/A,FALSE,"Plan1";#N/A,#N/A,FALSE,"Plan2"}</definedName>
    <definedName localSheetId="10" name="dfnert">{#N/A,#N/A,FALSE,"Plan1";#N/A,#N/A,FALSE,"Plan2"}</definedName>
    <definedName localSheetId="5" name="dfnert">{#N/A,#N/A,FALSE,"Plan1";#N/A,#N/A,FALSE,"Plan2"}</definedName>
    <definedName localSheetId="4" name="dfnert">{#N/A,#N/A,FALSE,"Plan1";#N/A,#N/A,FALSE,"Plan2"}</definedName>
    <definedName localSheetId="3" name="dfnert">{#N/A,#N/A,FALSE,"Plan1";#N/A,#N/A,FALSE,"Plan2"}</definedName>
    <definedName localSheetId="11" name="dfnert">{#N/A,#N/A,FALSE,"Plan1";#N/A,#N/A,FALSE,"Plan2"}</definedName>
    <definedName localSheetId="12" name="dfnert">{#N/A,#N/A,FALSE,"Plan1";#N/A,#N/A,FALSE,"Plan2"}</definedName>
    <definedName localSheetId="1" name="dfnert">{#N/A,#N/A,FALSE,"Plan1";#N/A,#N/A,FALSE,"Plan2"}</definedName>
    <definedName name="dfnert">{#N/A,#N/A,FALSE,"Plan1";#N/A,#N/A,FALSE,"Plan2"}</definedName>
    <definedName localSheetId="10" name="dfrt">{#N/A,#N/A,FALSE,"Plan1";#N/A,#N/A,FALSE,"Plan2"}</definedName>
    <definedName localSheetId="5" name="dfrt">{#N/A,#N/A,FALSE,"Plan1";#N/A,#N/A,FALSE,"Plan2"}</definedName>
    <definedName localSheetId="4" name="dfrt">{#N/A,#N/A,FALSE,"Plan1";#N/A,#N/A,FALSE,"Plan2"}</definedName>
    <definedName localSheetId="3" name="dfrt">{#N/A,#N/A,FALSE,"Plan1";#N/A,#N/A,FALSE,"Plan2"}</definedName>
    <definedName localSheetId="11" name="dfrt">{#N/A,#N/A,FALSE,"Plan1";#N/A,#N/A,FALSE,"Plan2"}</definedName>
    <definedName localSheetId="12" name="dfrt">{#N/A,#N/A,FALSE,"Plan1";#N/A,#N/A,FALSE,"Plan2"}</definedName>
    <definedName localSheetId="1" name="dfrt">{#N/A,#N/A,FALSE,"Plan1";#N/A,#N/A,FALSE,"Plan2"}</definedName>
    <definedName name="dfrt">{#N/A,#N/A,FALSE,"Plan1";#N/A,#N/A,FALSE,"Plan2"}</definedName>
    <definedName localSheetId="10" name="dfsdr5tt">{#N/A,#N/A,FALSE,"Plan1";#N/A,#N/A,FALSE,"Plan2"}</definedName>
    <definedName localSheetId="5" name="dfsdr5tt">{#N/A,#N/A,FALSE,"Plan1";#N/A,#N/A,FALSE,"Plan2"}</definedName>
    <definedName localSheetId="4" name="dfsdr5tt">{#N/A,#N/A,FALSE,"Plan1";#N/A,#N/A,FALSE,"Plan2"}</definedName>
    <definedName localSheetId="3" name="dfsdr5tt">{#N/A,#N/A,FALSE,"Plan1";#N/A,#N/A,FALSE,"Plan2"}</definedName>
    <definedName localSheetId="11" name="dfsdr5tt">{#N/A,#N/A,FALSE,"Plan1";#N/A,#N/A,FALSE,"Plan2"}</definedName>
    <definedName localSheetId="12" name="dfsdr5tt">{#N/A,#N/A,FALSE,"Plan1";#N/A,#N/A,FALSE,"Plan2"}</definedName>
    <definedName localSheetId="1" name="dfsdr5tt">{#N/A,#N/A,FALSE,"Plan1";#N/A,#N/A,FALSE,"Plan2"}</definedName>
    <definedName name="dfsdr5tt">{#N/A,#N/A,FALSE,"Plan1";#N/A,#N/A,FALSE,"Plan2"}</definedName>
    <definedName localSheetId="10" name="dfsd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dfsd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dfsd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dfsd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dfsd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dfsd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dfsd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dfsdtr">{#N/A,#N/A,FALSE,"Plan1";#N/A,#N/A,FALSE,"Plan2"}</definedName>
    <definedName localSheetId="5" name="dfsdtr">{#N/A,#N/A,FALSE,"Plan1";#N/A,#N/A,FALSE,"Plan2"}</definedName>
    <definedName localSheetId="4" name="dfsdtr">{#N/A,#N/A,FALSE,"Plan1";#N/A,#N/A,FALSE,"Plan2"}</definedName>
    <definedName localSheetId="3" name="dfsdtr">{#N/A,#N/A,FALSE,"Plan1";#N/A,#N/A,FALSE,"Plan2"}</definedName>
    <definedName localSheetId="11" name="dfsdtr">{#N/A,#N/A,FALSE,"Plan1";#N/A,#N/A,FALSE,"Plan2"}</definedName>
    <definedName localSheetId="12" name="dfsdtr">{#N/A,#N/A,FALSE,"Plan1";#N/A,#N/A,FALSE,"Plan2"}</definedName>
    <definedName localSheetId="1" name="dfsdtr">{#N/A,#N/A,FALSE,"Plan1";#N/A,#N/A,FALSE,"Plan2"}</definedName>
    <definedName name="dfsdtr">{#N/A,#N/A,FALSE,"Plan1";#N/A,#N/A,FALSE,"Plan2"}</definedName>
    <definedName localSheetId="10" name="dfsf">{#N/A,#N/A,FALSE,"Plan1";#N/A,#N/A,FALSE,"Plan2"}</definedName>
    <definedName localSheetId="5" name="dfsf">{#N/A,#N/A,FALSE,"Plan1";#N/A,#N/A,FALSE,"Plan2"}</definedName>
    <definedName localSheetId="4" name="dfsf">{#N/A,#N/A,FALSE,"Plan1";#N/A,#N/A,FALSE,"Plan2"}</definedName>
    <definedName localSheetId="3" name="dfsf">{#N/A,#N/A,FALSE,"Plan1";#N/A,#N/A,FALSE,"Plan2"}</definedName>
    <definedName localSheetId="11" name="dfsf">{#N/A,#N/A,FALSE,"Plan1";#N/A,#N/A,FALSE,"Plan2"}</definedName>
    <definedName localSheetId="12" name="dfsf">{#N/A,#N/A,FALSE,"Plan1";#N/A,#N/A,FALSE,"Plan2"}</definedName>
    <definedName localSheetId="1" name="dfsf">{#N/A,#N/A,FALSE,"Plan1";#N/A,#N/A,FALSE,"Plan2"}</definedName>
    <definedName name="dfsf">{#N/A,#N/A,FALSE,"Plan1";#N/A,#N/A,FALSE,"Plan2"}</definedName>
    <definedName localSheetId="10" name="DFT">{#N/A,#N/A,FALSE,"Plan1";#N/A,#N/A,FALSE,"Plan2"}</definedName>
    <definedName localSheetId="5" name="DFT">{#N/A,#N/A,FALSE,"Plan1";#N/A,#N/A,FALSE,"Plan2"}</definedName>
    <definedName localSheetId="4" name="DFT">{#N/A,#N/A,FALSE,"Plan1";#N/A,#N/A,FALSE,"Plan2"}</definedName>
    <definedName localSheetId="3" name="DFT">{#N/A,#N/A,FALSE,"Plan1";#N/A,#N/A,FALSE,"Plan2"}</definedName>
    <definedName localSheetId="11" name="DFT">{#N/A,#N/A,FALSE,"Plan1";#N/A,#N/A,FALSE,"Plan2"}</definedName>
    <definedName localSheetId="12" name="DFT">{#N/A,#N/A,FALSE,"Plan1";#N/A,#N/A,FALSE,"Plan2"}</definedName>
    <definedName localSheetId="1" name="DFT">{#N/A,#N/A,FALSE,"Plan1";#N/A,#N/A,FALSE,"Plan2"}</definedName>
    <definedName name="DFT">{#N/A,#N/A,FALSE,"Plan1";#N/A,#N/A,FALSE,"Plan2"}</definedName>
    <definedName localSheetId="10" name="DFTRTTY">{#N/A,#N/A,FALSE,"Plan1";#N/A,#N/A,FALSE,"Plan2"}</definedName>
    <definedName localSheetId="5" name="DFTRTTY">{#N/A,#N/A,FALSE,"Plan1";#N/A,#N/A,FALSE,"Plan2"}</definedName>
    <definedName localSheetId="4" name="DFTRTTY">{#N/A,#N/A,FALSE,"Plan1";#N/A,#N/A,FALSE,"Plan2"}</definedName>
    <definedName localSheetId="3" name="DFTRTTY">{#N/A,#N/A,FALSE,"Plan1";#N/A,#N/A,FALSE,"Plan2"}</definedName>
    <definedName localSheetId="11" name="DFTRTTY">{#N/A,#N/A,FALSE,"Plan1";#N/A,#N/A,FALSE,"Plan2"}</definedName>
    <definedName localSheetId="12" name="DFTRTTY">{#N/A,#N/A,FALSE,"Plan1";#N/A,#N/A,FALSE,"Plan2"}</definedName>
    <definedName localSheetId="1" name="DFTRTTY">{#N/A,#N/A,FALSE,"Plan1";#N/A,#N/A,FALSE,"Plan2"}</definedName>
    <definedName name="DFTRTTY">{#N/A,#N/A,FALSE,"Plan1";#N/A,#N/A,FALSE,"Plan2"}</definedName>
    <definedName localSheetId="10" name="dfurghifdjyhits">{#N/A,#N/A,FALSE,"Plan1";#N/A,#N/A,FALSE,"Plan2"}</definedName>
    <definedName localSheetId="5" name="dfurghifdjyhits">{#N/A,#N/A,FALSE,"Plan1";#N/A,#N/A,FALSE,"Plan2"}</definedName>
    <definedName localSheetId="4" name="dfurghifdjyhits">{#N/A,#N/A,FALSE,"Plan1";#N/A,#N/A,FALSE,"Plan2"}</definedName>
    <definedName localSheetId="3" name="dfurghifdjyhits">{#N/A,#N/A,FALSE,"Plan1";#N/A,#N/A,FALSE,"Plan2"}</definedName>
    <definedName localSheetId="11" name="dfurghifdjyhits">{#N/A,#N/A,FALSE,"Plan1";#N/A,#N/A,FALSE,"Plan2"}</definedName>
    <definedName localSheetId="12" name="dfurghifdjyhits">{#N/A,#N/A,FALSE,"Plan1";#N/A,#N/A,FALSE,"Plan2"}</definedName>
    <definedName localSheetId="1" name="dfurghifdjyhits">{#N/A,#N/A,FALSE,"Plan1";#N/A,#N/A,FALSE,"Plan2"}</definedName>
    <definedName name="dfurghifdjyhits">{#N/A,#N/A,FALSE,"Plan1";#N/A,#N/A,FALSE,"Plan2"}</definedName>
    <definedName localSheetId="10" name="dfxgdrged">{#N/A,#N/A,FALSE,"Plan1";#N/A,#N/A,FALSE,"Plan2"}</definedName>
    <definedName localSheetId="5" name="dfxgdrged">{#N/A,#N/A,FALSE,"Plan1";#N/A,#N/A,FALSE,"Plan2"}</definedName>
    <definedName localSheetId="4" name="dfxgdrged">{#N/A,#N/A,FALSE,"Plan1";#N/A,#N/A,FALSE,"Plan2"}</definedName>
    <definedName localSheetId="3" name="dfxgdrged">{#N/A,#N/A,FALSE,"Plan1";#N/A,#N/A,FALSE,"Plan2"}</definedName>
    <definedName localSheetId="11" name="dfxgdrged">{#N/A,#N/A,FALSE,"Plan1";#N/A,#N/A,FALSE,"Plan2"}</definedName>
    <definedName localSheetId="12" name="dfxgdrged">{#N/A,#N/A,FALSE,"Plan1";#N/A,#N/A,FALSE,"Plan2"}</definedName>
    <definedName localSheetId="1" name="dfxgdrged">{#N/A,#N/A,FALSE,"Plan1";#N/A,#N/A,FALSE,"Plan2"}</definedName>
    <definedName name="dfxgdrged">{#N/A,#N/A,FALSE,"Plan1";#N/A,#N/A,FALSE,"Plan2"}</definedName>
    <definedName localSheetId="10" name="dgfrtyt">{#N/A,#N/A,FALSE,"Plan1";#N/A,#N/A,FALSE,"Plan2"}</definedName>
    <definedName localSheetId="5" name="dgfrtyt">{#N/A,#N/A,FALSE,"Plan1";#N/A,#N/A,FALSE,"Plan2"}</definedName>
    <definedName localSheetId="4" name="dgfrtyt">{#N/A,#N/A,FALSE,"Plan1";#N/A,#N/A,FALSE,"Plan2"}</definedName>
    <definedName localSheetId="3" name="dgfrtyt">{#N/A,#N/A,FALSE,"Plan1";#N/A,#N/A,FALSE,"Plan2"}</definedName>
    <definedName localSheetId="11" name="dgfrtyt">{#N/A,#N/A,FALSE,"Plan1";#N/A,#N/A,FALSE,"Plan2"}</definedName>
    <definedName localSheetId="12" name="dgfrtyt">{#N/A,#N/A,FALSE,"Plan1";#N/A,#N/A,FALSE,"Plan2"}</definedName>
    <definedName localSheetId="1" name="dgfrtyt">{#N/A,#N/A,FALSE,"Plan1";#N/A,#N/A,FALSE,"Plan2"}</definedName>
    <definedName name="dgfrtyt">{#N/A,#N/A,FALSE,"Plan1";#N/A,#N/A,FALSE,"Plan2"}</definedName>
    <definedName localSheetId="10" name="dggfdg">{#N/A,#N/A,FALSE,"Plan1";#N/A,#N/A,FALSE,"Plan2"}</definedName>
    <definedName localSheetId="5" name="dggfdg">{#N/A,#N/A,FALSE,"Plan1";#N/A,#N/A,FALSE,"Plan2"}</definedName>
    <definedName localSheetId="4" name="dggfdg">{#N/A,#N/A,FALSE,"Plan1";#N/A,#N/A,FALSE,"Plan2"}</definedName>
    <definedName localSheetId="3" name="dggfdg">{#N/A,#N/A,FALSE,"Plan1";#N/A,#N/A,FALSE,"Plan2"}</definedName>
    <definedName localSheetId="11" name="dggfdg">{#N/A,#N/A,FALSE,"Plan1";#N/A,#N/A,FALSE,"Plan2"}</definedName>
    <definedName localSheetId="12" name="dggfdg">{#N/A,#N/A,FALSE,"Plan1";#N/A,#N/A,FALSE,"Plan2"}</definedName>
    <definedName localSheetId="1" name="dggfdg">{#N/A,#N/A,FALSE,"Plan1";#N/A,#N/A,FALSE,"Plan2"}</definedName>
    <definedName name="dggfdg">{#N/A,#N/A,FALSE,"Plan1";#N/A,#N/A,FALSE,"Plan2"}</definedName>
    <definedName localSheetId="10" name="dgldfhgkljslh">{#N/A,#N/A,FALSE,"Plan1";#N/A,#N/A,FALSE,"Plan2"}</definedName>
    <definedName localSheetId="5" name="dgldfhgkljslh">{#N/A,#N/A,FALSE,"Plan1";#N/A,#N/A,FALSE,"Plan2"}</definedName>
    <definedName localSheetId="4" name="dgldfhgkljslh">{#N/A,#N/A,FALSE,"Plan1";#N/A,#N/A,FALSE,"Plan2"}</definedName>
    <definedName localSheetId="3" name="dgldfhgkljslh">{#N/A,#N/A,FALSE,"Plan1";#N/A,#N/A,FALSE,"Plan2"}</definedName>
    <definedName localSheetId="11" name="dgldfhgkljslh">{#N/A,#N/A,FALSE,"Plan1";#N/A,#N/A,FALSE,"Plan2"}</definedName>
    <definedName localSheetId="12" name="dgldfhgkljslh">{#N/A,#N/A,FALSE,"Plan1";#N/A,#N/A,FALSE,"Plan2"}</definedName>
    <definedName localSheetId="1" name="dgldfhgkljslh">{#N/A,#N/A,FALSE,"Plan1";#N/A,#N/A,FALSE,"Plan2"}</definedName>
    <definedName name="dgldfhgkljslh">{#N/A,#N/A,FALSE,"Plan1";#N/A,#N/A,FALSE,"Plan2"}</definedName>
    <definedName localSheetId="10" name="dhfgdhrehrwe">{#N/A,#N/A,FALSE,"Plan1";#N/A,#N/A,FALSE,"Plan2"}</definedName>
    <definedName localSheetId="5" name="dhfgdhrehrwe">{#N/A,#N/A,FALSE,"Plan1";#N/A,#N/A,FALSE,"Plan2"}</definedName>
    <definedName localSheetId="4" name="dhfgdhrehrwe">{#N/A,#N/A,FALSE,"Plan1";#N/A,#N/A,FALSE,"Plan2"}</definedName>
    <definedName localSheetId="3" name="dhfgdhrehrwe">{#N/A,#N/A,FALSE,"Plan1";#N/A,#N/A,FALSE,"Plan2"}</definedName>
    <definedName localSheetId="11" name="dhfgdhrehrwe">{#N/A,#N/A,FALSE,"Plan1";#N/A,#N/A,FALSE,"Plan2"}</definedName>
    <definedName localSheetId="12" name="dhfgdhrehrwe">{#N/A,#N/A,FALSE,"Plan1";#N/A,#N/A,FALSE,"Plan2"}</definedName>
    <definedName localSheetId="1" name="dhfgdhrehrwe">{#N/A,#N/A,FALSE,"Plan1";#N/A,#N/A,FALSE,"Plan2"}</definedName>
    <definedName name="dhfgdhrehrwe">{#N/A,#N/A,FALSE,"Plan1";#N/A,#N/A,FALSE,"Plan2"}</definedName>
    <definedName localSheetId="10" name="dhgfdgrfgdfgd">{#N/A,#N/A,FALSE,"Plan1";#N/A,#N/A,FALSE,"Plan2"}</definedName>
    <definedName localSheetId="5" name="dhgfdgrfgdfgd">{#N/A,#N/A,FALSE,"Plan1";#N/A,#N/A,FALSE,"Plan2"}</definedName>
    <definedName localSheetId="4" name="dhgfdgrfgdfgd">{#N/A,#N/A,FALSE,"Plan1";#N/A,#N/A,FALSE,"Plan2"}</definedName>
    <definedName localSheetId="3" name="dhgfdgrfgdfgd">{#N/A,#N/A,FALSE,"Plan1";#N/A,#N/A,FALSE,"Plan2"}</definedName>
    <definedName localSheetId="11" name="dhgfdgrfgdfgd">{#N/A,#N/A,FALSE,"Plan1";#N/A,#N/A,FALSE,"Plan2"}</definedName>
    <definedName localSheetId="12" name="dhgfdgrfgdfgd">{#N/A,#N/A,FALSE,"Plan1";#N/A,#N/A,FALSE,"Plan2"}</definedName>
    <definedName localSheetId="1" name="dhgfdgrfgdfgd">{#N/A,#N/A,FALSE,"Plan1";#N/A,#N/A,FALSE,"Plan2"}</definedName>
    <definedName name="dhgfdgrfgdfgd">{#N/A,#N/A,FALSE,"Plan1";#N/A,#N/A,FALSE,"Plan2"}</definedName>
    <definedName localSheetId="10" name="dhkjfhdhfjdh">{#N/A,#N/A,FALSE,"Plan1";#N/A,#N/A,FALSE,"Plan2"}</definedName>
    <definedName localSheetId="5" name="dhkjfhdhfjdh">{#N/A,#N/A,FALSE,"Plan1";#N/A,#N/A,FALSE,"Plan2"}</definedName>
    <definedName localSheetId="4" name="dhkjfhdhfjdh">{#N/A,#N/A,FALSE,"Plan1";#N/A,#N/A,FALSE,"Plan2"}</definedName>
    <definedName localSheetId="3" name="dhkjfhdhfjdh">{#N/A,#N/A,FALSE,"Plan1";#N/A,#N/A,FALSE,"Plan2"}</definedName>
    <definedName localSheetId="11" name="dhkjfhdhfjdh">{#N/A,#N/A,FALSE,"Plan1";#N/A,#N/A,FALSE,"Plan2"}</definedName>
    <definedName localSheetId="12" name="dhkjfhdhfjdh">{#N/A,#N/A,FALSE,"Plan1";#N/A,#N/A,FALSE,"Plan2"}</definedName>
    <definedName localSheetId="1" name="dhkjfhdhfjdh">{#N/A,#N/A,FALSE,"Plan1";#N/A,#N/A,FALSE,"Plan2"}</definedName>
    <definedName name="dhkjfhdhfjdh">{#N/A,#N/A,FALSE,"Plan1";#N/A,#N/A,FALSE,"Plan2"}</definedName>
    <definedName localSheetId="10" name="DHTJRT">{#N/A,#N/A,FALSE,"Plan1";#N/A,#N/A,FALSE,"Plan2"}</definedName>
    <definedName localSheetId="5" name="DHTJRT">{#N/A,#N/A,FALSE,"Plan1";#N/A,#N/A,FALSE,"Plan2"}</definedName>
    <definedName localSheetId="4" name="DHTJRT">{#N/A,#N/A,FALSE,"Plan1";#N/A,#N/A,FALSE,"Plan2"}</definedName>
    <definedName localSheetId="3" name="DHTJRT">{#N/A,#N/A,FALSE,"Plan1";#N/A,#N/A,FALSE,"Plan2"}</definedName>
    <definedName localSheetId="11" name="DHTJRT">{#N/A,#N/A,FALSE,"Plan1";#N/A,#N/A,FALSE,"Plan2"}</definedName>
    <definedName localSheetId="12" name="DHTJRT">{#N/A,#N/A,FALSE,"Plan1";#N/A,#N/A,FALSE,"Plan2"}</definedName>
    <definedName localSheetId="1" name="DHTJRT">{#N/A,#N/A,FALSE,"Plan1";#N/A,#N/A,FALSE,"Plan2"}</definedName>
    <definedName name="DHTJRT">{#N/A,#N/A,FALSE,"Plan1";#N/A,#N/A,FALSE,"Plan2"}</definedName>
    <definedName localSheetId="10" name="dijghdhks">{#N/A,#N/A,FALSE,"Plan1";#N/A,#N/A,FALSE,"Plan2"}</definedName>
    <definedName localSheetId="5" name="dijghdhks">{#N/A,#N/A,FALSE,"Plan1";#N/A,#N/A,FALSE,"Plan2"}</definedName>
    <definedName localSheetId="4" name="dijghdhks">{#N/A,#N/A,FALSE,"Plan1";#N/A,#N/A,FALSE,"Plan2"}</definedName>
    <definedName localSheetId="3" name="dijghdhks">{#N/A,#N/A,FALSE,"Plan1";#N/A,#N/A,FALSE,"Plan2"}</definedName>
    <definedName localSheetId="11" name="dijghdhks">{#N/A,#N/A,FALSE,"Plan1";#N/A,#N/A,FALSE,"Plan2"}</definedName>
    <definedName localSheetId="12" name="dijghdhks">{#N/A,#N/A,FALSE,"Plan1";#N/A,#N/A,FALSE,"Plan2"}</definedName>
    <definedName localSheetId="1" name="dijghdhks">{#N/A,#N/A,FALSE,"Plan1";#N/A,#N/A,FALSE,"Plan2"}</definedName>
    <definedName name="dijghdhks">{#N/A,#N/A,FALSE,"Plan1";#N/A,#N/A,FALSE,"Plan2"}</definedName>
    <definedName localSheetId="10" name="djasdrjas">{#N/A,#N/A,FALSE,"Plan1";#N/A,#N/A,FALSE,"Plan2"}</definedName>
    <definedName localSheetId="5" name="djasdrjas">{#N/A,#N/A,FALSE,"Plan1";#N/A,#N/A,FALSE,"Plan2"}</definedName>
    <definedName localSheetId="4" name="djasdrjas">{#N/A,#N/A,FALSE,"Plan1";#N/A,#N/A,FALSE,"Plan2"}</definedName>
    <definedName localSheetId="3" name="djasdrjas">{#N/A,#N/A,FALSE,"Plan1";#N/A,#N/A,FALSE,"Plan2"}</definedName>
    <definedName localSheetId="11" name="djasdrjas">{#N/A,#N/A,FALSE,"Plan1";#N/A,#N/A,FALSE,"Plan2"}</definedName>
    <definedName localSheetId="12" name="djasdrjas">{#N/A,#N/A,FALSE,"Plan1";#N/A,#N/A,FALSE,"Plan2"}</definedName>
    <definedName localSheetId="1" name="djasdrjas">{#N/A,#N/A,FALSE,"Plan1";#N/A,#N/A,FALSE,"Plan2"}</definedName>
    <definedName name="djasdrjas">{#N/A,#N/A,FALSE,"Plan1";#N/A,#N/A,FALSE,"Plan2"}</definedName>
    <definedName localSheetId="10" name="dj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dj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dj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dj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dj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dj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dj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djfkhjhfgrgdfh">{#N/A,#N/A,FALSE,"Plan1";#N/A,#N/A,FALSE,"Plan2"}</definedName>
    <definedName localSheetId="5" name="djfkhjhfgrgdfh">{#N/A,#N/A,FALSE,"Plan1";#N/A,#N/A,FALSE,"Plan2"}</definedName>
    <definedName localSheetId="4" name="djfkhjhfgrgdfh">{#N/A,#N/A,FALSE,"Plan1";#N/A,#N/A,FALSE,"Plan2"}</definedName>
    <definedName localSheetId="3" name="djfkhjhfgrgdfh">{#N/A,#N/A,FALSE,"Plan1";#N/A,#N/A,FALSE,"Plan2"}</definedName>
    <definedName localSheetId="11" name="djfkhjhfgrgdfh">{#N/A,#N/A,FALSE,"Plan1";#N/A,#N/A,FALSE,"Plan2"}</definedName>
    <definedName localSheetId="12" name="djfkhjhfgrgdfh">{#N/A,#N/A,FALSE,"Plan1";#N/A,#N/A,FALSE,"Plan2"}</definedName>
    <definedName localSheetId="1" name="djfkhjhfgrgdfh">{#N/A,#N/A,FALSE,"Plan1";#N/A,#N/A,FALSE,"Plan2"}</definedName>
    <definedName name="djfkhjhfgrgdfh">{#N/A,#N/A,FALSE,"Plan1";#N/A,#N/A,FALSE,"Plan2"}</definedName>
    <definedName localSheetId="10" name="djfkhsdkjhf">{#N/A,#N/A,FALSE,"Plan1";#N/A,#N/A,FALSE,"Plan2"}</definedName>
    <definedName localSheetId="5" name="djfkhsdkjhf">{#N/A,#N/A,FALSE,"Plan1";#N/A,#N/A,FALSE,"Plan2"}</definedName>
    <definedName localSheetId="4" name="djfkhsdkjhf">{#N/A,#N/A,FALSE,"Plan1";#N/A,#N/A,FALSE,"Plan2"}</definedName>
    <definedName localSheetId="3" name="djfkhsdkjhf">{#N/A,#N/A,FALSE,"Plan1";#N/A,#N/A,FALSE,"Plan2"}</definedName>
    <definedName localSheetId="11" name="djfkhsdkjhf">{#N/A,#N/A,FALSE,"Plan1";#N/A,#N/A,FALSE,"Plan2"}</definedName>
    <definedName localSheetId="12" name="djfkhsdkjhf">{#N/A,#N/A,FALSE,"Plan1";#N/A,#N/A,FALSE,"Plan2"}</definedName>
    <definedName localSheetId="1" name="djfkhsdkjhf">{#N/A,#N/A,FALSE,"Plan1";#N/A,#N/A,FALSE,"Plan2"}</definedName>
    <definedName name="djfkhsdkjhf">{#N/A,#N/A,FALSE,"Plan1";#N/A,#N/A,FALSE,"Plan2"}</definedName>
    <definedName localSheetId="10" name="djfldjsgljslkjtg">{#N/A,#N/A,FALSE,"Plan1";#N/A,#N/A,FALSE,"Plan2"}</definedName>
    <definedName localSheetId="5" name="djfldjsgljslkjtg">{#N/A,#N/A,FALSE,"Plan1";#N/A,#N/A,FALSE,"Plan2"}</definedName>
    <definedName localSheetId="4" name="djfldjsgljslkjtg">{#N/A,#N/A,FALSE,"Plan1";#N/A,#N/A,FALSE,"Plan2"}</definedName>
    <definedName localSheetId="3" name="djfldjsgljslkjtg">{#N/A,#N/A,FALSE,"Plan1";#N/A,#N/A,FALSE,"Plan2"}</definedName>
    <definedName localSheetId="11" name="djfldjsgljslkjtg">{#N/A,#N/A,FALSE,"Plan1";#N/A,#N/A,FALSE,"Plan2"}</definedName>
    <definedName localSheetId="12" name="djfldjsgljslkjtg">{#N/A,#N/A,FALSE,"Plan1";#N/A,#N/A,FALSE,"Plan2"}</definedName>
    <definedName localSheetId="1" name="djfldjsgljslkjtg">{#N/A,#N/A,FALSE,"Plan1";#N/A,#N/A,FALSE,"Plan2"}</definedName>
    <definedName name="djfldjsgljslkjtg">{#N/A,#N/A,FALSE,"Plan1";#N/A,#N/A,FALSE,"Plan2"}</definedName>
    <definedName localSheetId="10" name="djflkdjgdth">{#N/A,#N/A,FALSE,"Plan1";#N/A,#N/A,FALSE,"Plan2"}</definedName>
    <definedName localSheetId="5" name="djflkdjgdth">{#N/A,#N/A,FALSE,"Plan1";#N/A,#N/A,FALSE,"Plan2"}</definedName>
    <definedName localSheetId="4" name="djflkdjgdth">{#N/A,#N/A,FALSE,"Plan1";#N/A,#N/A,FALSE,"Plan2"}</definedName>
    <definedName localSheetId="3" name="djflkdjgdth">{#N/A,#N/A,FALSE,"Plan1";#N/A,#N/A,FALSE,"Plan2"}</definedName>
    <definedName localSheetId="11" name="djflkdjgdth">{#N/A,#N/A,FALSE,"Plan1";#N/A,#N/A,FALSE,"Plan2"}</definedName>
    <definedName localSheetId="12" name="djflkdjgdth">{#N/A,#N/A,FALSE,"Plan1";#N/A,#N/A,FALSE,"Plan2"}</definedName>
    <definedName localSheetId="1" name="djflkdjgdth">{#N/A,#N/A,FALSE,"Plan1";#N/A,#N/A,FALSE,"Plan2"}</definedName>
    <definedName name="djflkdjgdth">{#N/A,#N/A,FALSE,"Plan1";#N/A,#N/A,FALSE,"Plan2"}</definedName>
    <definedName localSheetId="10" name="DJFLKDJGKTJYJT">{#N/A,#N/A,FALSE,"Plan1";#N/A,#N/A,FALSE,"Plan2"}</definedName>
    <definedName localSheetId="5" name="DJFLKDJGKTJYJT">{#N/A,#N/A,FALSE,"Plan1";#N/A,#N/A,FALSE,"Plan2"}</definedName>
    <definedName localSheetId="4" name="DJFLKDJGKTJYJT">{#N/A,#N/A,FALSE,"Plan1";#N/A,#N/A,FALSE,"Plan2"}</definedName>
    <definedName localSheetId="3" name="DJFLKDJGKTJYJT">{#N/A,#N/A,FALSE,"Plan1";#N/A,#N/A,FALSE,"Plan2"}</definedName>
    <definedName localSheetId="11" name="DJFLKDJGKTJYJT">{#N/A,#N/A,FALSE,"Plan1";#N/A,#N/A,FALSE,"Plan2"}</definedName>
    <definedName localSheetId="12" name="DJFLKDJGKTJYJT">{#N/A,#N/A,FALSE,"Plan1";#N/A,#N/A,FALSE,"Plan2"}</definedName>
    <definedName localSheetId="1" name="DJFLKDJGKTJYJT">{#N/A,#N/A,FALSE,"Plan1";#N/A,#N/A,FALSE,"Plan2"}</definedName>
    <definedName name="DJFLKDJGKTJYJT">{#N/A,#N/A,FALSE,"Plan1";#N/A,#N/A,FALSE,"Plan2"}</definedName>
    <definedName localSheetId="10" name="djgkfjgtiyty">{#N/A,#N/A,FALSE,"Plan1";#N/A,#N/A,FALSE,"Plan2"}</definedName>
    <definedName localSheetId="5" name="djgkfjgtiyty">{#N/A,#N/A,FALSE,"Plan1";#N/A,#N/A,FALSE,"Plan2"}</definedName>
    <definedName localSheetId="4" name="djgkfjgtiyty">{#N/A,#N/A,FALSE,"Plan1";#N/A,#N/A,FALSE,"Plan2"}</definedName>
    <definedName localSheetId="3" name="djgkfjgtiyty">{#N/A,#N/A,FALSE,"Plan1";#N/A,#N/A,FALSE,"Plan2"}</definedName>
    <definedName localSheetId="11" name="djgkfjgtiyty">{#N/A,#N/A,FALSE,"Plan1";#N/A,#N/A,FALSE,"Plan2"}</definedName>
    <definedName localSheetId="12" name="djgkfjgtiyty">{#N/A,#N/A,FALSE,"Plan1";#N/A,#N/A,FALSE,"Plan2"}</definedName>
    <definedName localSheetId="1" name="djgkfjgtiyty">{#N/A,#N/A,FALSE,"Plan1";#N/A,#N/A,FALSE,"Plan2"}</definedName>
    <definedName name="djgkfjgtiyty">{#N/A,#N/A,FALSE,"Plan1";#N/A,#N/A,FALSE,"Plan2"}</definedName>
    <definedName localSheetId="10" name="djrkehrjfhng">{#N/A,#N/A,FALSE,"Plan1";#N/A,#N/A,FALSE,"Plan2"}</definedName>
    <definedName localSheetId="5" name="djrkehrjfhng">{#N/A,#N/A,FALSE,"Plan1";#N/A,#N/A,FALSE,"Plan2"}</definedName>
    <definedName localSheetId="4" name="djrkehrjfhng">{#N/A,#N/A,FALSE,"Plan1";#N/A,#N/A,FALSE,"Plan2"}</definedName>
    <definedName localSheetId="3" name="djrkehrjfhng">{#N/A,#N/A,FALSE,"Plan1";#N/A,#N/A,FALSE,"Plan2"}</definedName>
    <definedName localSheetId="11" name="djrkehrjfhng">{#N/A,#N/A,FALSE,"Plan1";#N/A,#N/A,FALSE,"Plan2"}</definedName>
    <definedName localSheetId="12" name="djrkehrjfhng">{#N/A,#N/A,FALSE,"Plan1";#N/A,#N/A,FALSE,"Plan2"}</definedName>
    <definedName localSheetId="1" name="djrkehrjfhng">{#N/A,#N/A,FALSE,"Plan1";#N/A,#N/A,FALSE,"Plan2"}</definedName>
    <definedName name="djrkehrjfhng">{#N/A,#N/A,FALSE,"Plan1";#N/A,#N/A,FALSE,"Plan2"}</definedName>
    <definedName localSheetId="10" name="djtkjldfr">{#N/A,#N/A,FALSE,"Plan1";#N/A,#N/A,FALSE,"Plan2"}</definedName>
    <definedName localSheetId="5" name="djtkjldfr">{#N/A,#N/A,FALSE,"Plan1";#N/A,#N/A,FALSE,"Plan2"}</definedName>
    <definedName localSheetId="4" name="djtkjldfr">{#N/A,#N/A,FALSE,"Plan1";#N/A,#N/A,FALSE,"Plan2"}</definedName>
    <definedName localSheetId="3" name="djtkjldfr">{#N/A,#N/A,FALSE,"Plan1";#N/A,#N/A,FALSE,"Plan2"}</definedName>
    <definedName localSheetId="11" name="djtkjldfr">{#N/A,#N/A,FALSE,"Plan1";#N/A,#N/A,FALSE,"Plan2"}</definedName>
    <definedName localSheetId="12" name="djtkjldfr">{#N/A,#N/A,FALSE,"Plan1";#N/A,#N/A,FALSE,"Plan2"}</definedName>
    <definedName localSheetId="1" name="djtkjldfr">{#N/A,#N/A,FALSE,"Plan1";#N/A,#N/A,FALSE,"Plan2"}</definedName>
    <definedName name="djtkjldfr">{#N/A,#N/A,FALSE,"Plan1";#N/A,#N/A,FALSE,"Plan2"}</definedName>
    <definedName localSheetId="10" name="DJXDLFGDFG">{#N/A,#N/A,FALSE,"Plan1";#N/A,#N/A,FALSE,"Plan2"}</definedName>
    <definedName localSheetId="5" name="DJXDLFGDFG">{#N/A,#N/A,FALSE,"Plan1";#N/A,#N/A,FALSE,"Plan2"}</definedName>
    <definedName localSheetId="4" name="DJXDLFGDFG">{#N/A,#N/A,FALSE,"Plan1";#N/A,#N/A,FALSE,"Plan2"}</definedName>
    <definedName localSheetId="3" name="DJXDLFGDFG">{#N/A,#N/A,FALSE,"Plan1";#N/A,#N/A,FALSE,"Plan2"}</definedName>
    <definedName localSheetId="11" name="DJXDLFGDFG">{#N/A,#N/A,FALSE,"Plan1";#N/A,#N/A,FALSE,"Plan2"}</definedName>
    <definedName localSheetId="12" name="DJXDLFGDFG">{#N/A,#N/A,FALSE,"Plan1";#N/A,#N/A,FALSE,"Plan2"}</definedName>
    <definedName localSheetId="1" name="DJXDLFGDFG">{#N/A,#N/A,FALSE,"Plan1";#N/A,#N/A,FALSE,"Plan2"}</definedName>
    <definedName name="DJXDLFGDFG">{#N/A,#N/A,FALSE,"Plan1";#N/A,#N/A,FALSE,"Plan2"}</definedName>
    <definedName localSheetId="10" name="dkdkdkdkd">{#N/A,#N/A,FALSE,"명세표"}</definedName>
    <definedName localSheetId="5" name="dkdkdkdkd">{#N/A,#N/A,FALSE,"명세표"}</definedName>
    <definedName localSheetId="4" name="dkdkdkdkd">{#N/A,#N/A,FALSE,"명세표"}</definedName>
    <definedName localSheetId="3" name="dkdkdkdkd">{#N/A,#N/A,FALSE,"명세표"}</definedName>
    <definedName localSheetId="11" name="dkdkdkdkd">{#N/A,#N/A,FALSE,"명세표"}</definedName>
    <definedName localSheetId="12" name="dkdkdkdkd">{#N/A,#N/A,FALSE,"명세표"}</definedName>
    <definedName localSheetId="1" name="dkdkdkdkd">{#N/A,#N/A,FALSE,"명세표"}</definedName>
    <definedName name="dkdkdkdkd">{#N/A,#N/A,FALSE,"명세표"}</definedName>
    <definedName localSheetId="10" name="dkfhskgf">{#N/A,#N/A,FALSE,"Plan1";#N/A,#N/A,FALSE,"Plan2"}</definedName>
    <definedName localSheetId="5" name="dkfhskgf">{#N/A,#N/A,FALSE,"Plan1";#N/A,#N/A,FALSE,"Plan2"}</definedName>
    <definedName localSheetId="4" name="dkfhskgf">{#N/A,#N/A,FALSE,"Plan1";#N/A,#N/A,FALSE,"Plan2"}</definedName>
    <definedName localSheetId="3" name="dkfhskgf">{#N/A,#N/A,FALSE,"Plan1";#N/A,#N/A,FALSE,"Plan2"}</definedName>
    <definedName localSheetId="11" name="dkfhskgf">{#N/A,#N/A,FALSE,"Plan1";#N/A,#N/A,FALSE,"Plan2"}</definedName>
    <definedName localSheetId="12" name="dkfhskgf">{#N/A,#N/A,FALSE,"Plan1";#N/A,#N/A,FALSE,"Plan2"}</definedName>
    <definedName localSheetId="1" name="dkfhskgf">{#N/A,#N/A,FALSE,"Plan1";#N/A,#N/A,FALSE,"Plan2"}</definedName>
    <definedName name="dkfhskgf">{#N/A,#N/A,FALSE,"Plan1";#N/A,#N/A,FALSE,"Plan2"}</definedName>
    <definedName localSheetId="10" name="dkjfk">{#N/A,#N/A,FALSE,"Plan1";#N/A,#N/A,FALSE,"Plan2"}</definedName>
    <definedName localSheetId="5" name="dkjfk">{#N/A,#N/A,FALSE,"Plan1";#N/A,#N/A,FALSE,"Plan2"}</definedName>
    <definedName localSheetId="4" name="dkjfk">{#N/A,#N/A,FALSE,"Plan1";#N/A,#N/A,FALSE,"Plan2"}</definedName>
    <definedName localSheetId="3" name="dkjfk">{#N/A,#N/A,FALSE,"Plan1";#N/A,#N/A,FALSE,"Plan2"}</definedName>
    <definedName localSheetId="11" name="dkjfk">{#N/A,#N/A,FALSE,"Plan1";#N/A,#N/A,FALSE,"Plan2"}</definedName>
    <definedName localSheetId="12" name="dkjfk">{#N/A,#N/A,FALSE,"Plan1";#N/A,#N/A,FALSE,"Plan2"}</definedName>
    <definedName localSheetId="1" name="dkjfk">{#N/A,#N/A,FALSE,"Plan1";#N/A,#N/A,FALSE,"Plan2"}</definedName>
    <definedName name="dkjfk">{#N/A,#N/A,FALSE,"Plan1";#N/A,#N/A,FALSE,"Plan2"}</definedName>
    <definedName localSheetId="10" name="DKLD">{#N/A,#N/A,FALSE,"Plan1";#N/A,#N/A,FALSE,"Plan2"}</definedName>
    <definedName localSheetId="5" name="DKLD">{#N/A,#N/A,FALSE,"Plan1";#N/A,#N/A,FALSE,"Plan2"}</definedName>
    <definedName localSheetId="4" name="DKLD">{#N/A,#N/A,FALSE,"Plan1";#N/A,#N/A,FALSE,"Plan2"}</definedName>
    <definedName localSheetId="3" name="DKLD">{#N/A,#N/A,FALSE,"Plan1";#N/A,#N/A,FALSE,"Plan2"}</definedName>
    <definedName localSheetId="11" name="DKLD">{#N/A,#N/A,FALSE,"Plan1";#N/A,#N/A,FALSE,"Plan2"}</definedName>
    <definedName localSheetId="12" name="DKLD">{#N/A,#N/A,FALSE,"Plan1";#N/A,#N/A,FALSE,"Plan2"}</definedName>
    <definedName localSheetId="1" name="DKLD">{#N/A,#N/A,FALSE,"Plan1";#N/A,#N/A,FALSE,"Plan2"}</definedName>
    <definedName name="DKLD">{#N/A,#N/A,FALSE,"Plan1";#N/A,#N/A,FALSE,"Plan2"}</definedName>
    <definedName localSheetId="10" name="DKLFJDKFD">{#N/A,#N/A,FALSE,"Plan1";#N/A,#N/A,FALSE,"Plan2"}</definedName>
    <definedName localSheetId="5" name="DKLFJDKFD">{#N/A,#N/A,FALSE,"Plan1";#N/A,#N/A,FALSE,"Plan2"}</definedName>
    <definedName localSheetId="4" name="DKLFJDKFD">{#N/A,#N/A,FALSE,"Plan1";#N/A,#N/A,FALSE,"Plan2"}</definedName>
    <definedName localSheetId="3" name="DKLFJDKFD">{#N/A,#N/A,FALSE,"Plan1";#N/A,#N/A,FALSE,"Plan2"}</definedName>
    <definedName localSheetId="11" name="DKLFJDKFD">{#N/A,#N/A,FALSE,"Plan1";#N/A,#N/A,FALSE,"Plan2"}</definedName>
    <definedName localSheetId="12" name="DKLFJDKFD">{#N/A,#N/A,FALSE,"Plan1";#N/A,#N/A,FALSE,"Plan2"}</definedName>
    <definedName localSheetId="1" name="DKLFJDKFD">{#N/A,#N/A,FALSE,"Plan1";#N/A,#N/A,FALSE,"Plan2"}</definedName>
    <definedName name="DKLFJDKFD">{#N/A,#N/A,FALSE,"Plan1";#N/A,#N/A,FALSE,"Plan2"}</definedName>
    <definedName localSheetId="10" name="dklfjgirtgid">{#N/A,#N/A,FALSE,"Plan1";#N/A,#N/A,FALSE,"Plan2"}</definedName>
    <definedName localSheetId="5" name="dklfjgirtgid">{#N/A,#N/A,FALSE,"Plan1";#N/A,#N/A,FALSE,"Plan2"}</definedName>
    <definedName localSheetId="4" name="dklfjgirtgid">{#N/A,#N/A,FALSE,"Plan1";#N/A,#N/A,FALSE,"Plan2"}</definedName>
    <definedName localSheetId="3" name="dklfjgirtgid">{#N/A,#N/A,FALSE,"Plan1";#N/A,#N/A,FALSE,"Plan2"}</definedName>
    <definedName localSheetId="11" name="dklfjgirtgid">{#N/A,#N/A,FALSE,"Plan1";#N/A,#N/A,FALSE,"Plan2"}</definedName>
    <definedName localSheetId="12" name="dklfjgirtgid">{#N/A,#N/A,FALSE,"Plan1";#N/A,#N/A,FALSE,"Plan2"}</definedName>
    <definedName localSheetId="1" name="dklfjgirtgid">{#N/A,#N/A,FALSE,"Plan1";#N/A,#N/A,FALSE,"Plan2"}</definedName>
    <definedName name="dklfjgirtgid">{#N/A,#N/A,FALSE,"Plan1";#N/A,#N/A,FALSE,"Plan2"}</definedName>
    <definedName localSheetId="10" name="dklf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dklf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dklf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dklf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dklf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dklf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dklf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dmbfmndbmtrhed">{#N/A,#N/A,FALSE,"Plan1";#N/A,#N/A,FALSE,"Plan2"}</definedName>
    <definedName localSheetId="5" name="dmbfmndbmtrhed">{#N/A,#N/A,FALSE,"Plan1";#N/A,#N/A,FALSE,"Plan2"}</definedName>
    <definedName localSheetId="4" name="dmbfmndbmtrhed">{#N/A,#N/A,FALSE,"Plan1";#N/A,#N/A,FALSE,"Plan2"}</definedName>
    <definedName localSheetId="3" name="dmbfmndbmtrhed">{#N/A,#N/A,FALSE,"Plan1";#N/A,#N/A,FALSE,"Plan2"}</definedName>
    <definedName localSheetId="11" name="dmbfmndbmtrhed">{#N/A,#N/A,FALSE,"Plan1";#N/A,#N/A,FALSE,"Plan2"}</definedName>
    <definedName localSheetId="12" name="dmbfmndbmtrhed">{#N/A,#N/A,FALSE,"Plan1";#N/A,#N/A,FALSE,"Plan2"}</definedName>
    <definedName localSheetId="1" name="dmbfmndbmtrhed">{#N/A,#N/A,FALSE,"Plan1";#N/A,#N/A,FALSE,"Plan2"}</definedName>
    <definedName name="dmbfmndbmtrhed">{#N/A,#N/A,FALSE,"Plan1";#N/A,#N/A,FALSE,"Plan2"}</definedName>
    <definedName localSheetId="10" name="DNFJKDHTKRE">{#N/A,#N/A,FALSE,"Plan1";#N/A,#N/A,FALSE,"Plan2"}</definedName>
    <definedName localSheetId="5" name="DNFJKDHTKRE">{#N/A,#N/A,FALSE,"Plan1";#N/A,#N/A,FALSE,"Plan2"}</definedName>
    <definedName localSheetId="4" name="DNFJKDHTKRE">{#N/A,#N/A,FALSE,"Plan1";#N/A,#N/A,FALSE,"Plan2"}</definedName>
    <definedName localSheetId="3" name="DNFJKDHTKRE">{#N/A,#N/A,FALSE,"Plan1";#N/A,#N/A,FALSE,"Plan2"}</definedName>
    <definedName localSheetId="11" name="DNFJKDHTKRE">{#N/A,#N/A,FALSE,"Plan1";#N/A,#N/A,FALSE,"Plan2"}</definedName>
    <definedName localSheetId="12" name="DNFJKDHTKRE">{#N/A,#N/A,FALSE,"Plan1";#N/A,#N/A,FALSE,"Plan2"}</definedName>
    <definedName localSheetId="1" name="DNFJKDHTKRE">{#N/A,#N/A,FALSE,"Plan1";#N/A,#N/A,FALSE,"Plan2"}</definedName>
    <definedName name="DNFJKDHTKRE">{#N/A,#N/A,FALSE,"Plan1";#N/A,#N/A,FALSE,"Plan2"}</definedName>
    <definedName localSheetId="10" name="dn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5" name="dn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4" name="dn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3" name="dn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1" name="dn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2" name="dn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" name="dn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0" name="drewr">{#N/A,#N/A,FALSE,"Plan1";#N/A,#N/A,FALSE,"Plan2"}</definedName>
    <definedName localSheetId="5" name="drewr">{#N/A,#N/A,FALSE,"Plan1";#N/A,#N/A,FALSE,"Plan2"}</definedName>
    <definedName localSheetId="4" name="drewr">{#N/A,#N/A,FALSE,"Plan1";#N/A,#N/A,FALSE,"Plan2"}</definedName>
    <definedName localSheetId="3" name="drewr">{#N/A,#N/A,FALSE,"Plan1";#N/A,#N/A,FALSE,"Plan2"}</definedName>
    <definedName localSheetId="11" name="drewr">{#N/A,#N/A,FALSE,"Plan1";#N/A,#N/A,FALSE,"Plan2"}</definedName>
    <definedName localSheetId="12" name="drewr">{#N/A,#N/A,FALSE,"Plan1";#N/A,#N/A,FALSE,"Plan2"}</definedName>
    <definedName localSheetId="1" name="drewr">{#N/A,#N/A,FALSE,"Plan1";#N/A,#N/A,FALSE,"Plan2"}</definedName>
    <definedName name="drewr">{#N/A,#N/A,FALSE,"Plan1";#N/A,#N/A,FALSE,"Plan2"}</definedName>
    <definedName localSheetId="10" name="DRRJR">{#N/A,#N/A,FALSE,"Plan1";#N/A,#N/A,FALSE,"Plan2"}</definedName>
    <definedName localSheetId="5" name="DRRJR">{#N/A,#N/A,FALSE,"Plan1";#N/A,#N/A,FALSE,"Plan2"}</definedName>
    <definedName localSheetId="4" name="DRRJR">{#N/A,#N/A,FALSE,"Plan1";#N/A,#N/A,FALSE,"Plan2"}</definedName>
    <definedName localSheetId="3" name="DRRJR">{#N/A,#N/A,FALSE,"Plan1";#N/A,#N/A,FALSE,"Plan2"}</definedName>
    <definedName localSheetId="11" name="DRRJR">{#N/A,#N/A,FALSE,"Plan1";#N/A,#N/A,FALSE,"Plan2"}</definedName>
    <definedName localSheetId="12" name="DRRJR">{#N/A,#N/A,FALSE,"Plan1";#N/A,#N/A,FALSE,"Plan2"}</definedName>
    <definedName localSheetId="1" name="DRRJR">{#N/A,#N/A,FALSE,"Plan1";#N/A,#N/A,FALSE,"Plan2"}</definedName>
    <definedName name="DRRJR">{#N/A,#N/A,FALSE,"Plan1";#N/A,#N/A,FALSE,"Plan2"}</definedName>
    <definedName localSheetId="10" name="drtrt">{"'Estimativa de Lançamento-JAN'!$A$1:$AI$85"}</definedName>
    <definedName localSheetId="5" name="drtrt">{"'Estimativa de Lançamento-JAN'!$A$1:$AI$85"}</definedName>
    <definedName localSheetId="4" name="drtrt">{"'Estimativa de Lançamento-JAN'!$A$1:$AI$85"}</definedName>
    <definedName localSheetId="3" name="drtrt">{"'Estimativa de Lançamento-JAN'!$A$1:$AI$85"}</definedName>
    <definedName localSheetId="11" name="drtrt">{"'Estimativa de Lançamento-JAN'!$A$1:$AI$85"}</definedName>
    <definedName localSheetId="12" name="drtrt">{"'Estimativa de Lançamento-JAN'!$A$1:$AI$85"}</definedName>
    <definedName localSheetId="1" name="drtrt">{"'Estimativa de Lançamento-JAN'!$A$1:$AI$85"}</definedName>
    <definedName name="drtrt">{"'Estimativa de Lançamento-JAN'!$A$1:$AI$85"}</definedName>
    <definedName localSheetId="10" name="dsdrf">{#N/A,#N/A,FALSE,"Plan1";#N/A,#N/A,FALSE,"Plan2"}</definedName>
    <definedName localSheetId="5" name="dsdrf">{#N/A,#N/A,FALSE,"Plan1";#N/A,#N/A,FALSE,"Plan2"}</definedName>
    <definedName localSheetId="4" name="dsdrf">{#N/A,#N/A,FALSE,"Plan1";#N/A,#N/A,FALSE,"Plan2"}</definedName>
    <definedName localSheetId="3" name="dsdrf">{#N/A,#N/A,FALSE,"Plan1";#N/A,#N/A,FALSE,"Plan2"}</definedName>
    <definedName localSheetId="11" name="dsdrf">{#N/A,#N/A,FALSE,"Plan1";#N/A,#N/A,FALSE,"Plan2"}</definedName>
    <definedName localSheetId="12" name="dsdrf">{#N/A,#N/A,FALSE,"Plan1";#N/A,#N/A,FALSE,"Plan2"}</definedName>
    <definedName localSheetId="1" name="dsdrf">{#N/A,#N/A,FALSE,"Plan1";#N/A,#N/A,FALSE,"Plan2"}</definedName>
    <definedName name="dsdrf">{#N/A,#N/A,FALSE,"Plan1";#N/A,#N/A,FALSE,"Plan2"}</definedName>
    <definedName localSheetId="10" name="dsfdf">{#N/A,#N/A,FALSE,"Plan1";#N/A,#N/A,FALSE,"Plan2"}</definedName>
    <definedName localSheetId="5" name="dsfdf">{#N/A,#N/A,FALSE,"Plan1";#N/A,#N/A,FALSE,"Plan2"}</definedName>
    <definedName localSheetId="4" name="dsfdf">{#N/A,#N/A,FALSE,"Plan1";#N/A,#N/A,FALSE,"Plan2"}</definedName>
    <definedName localSheetId="3" name="dsfdf">{#N/A,#N/A,FALSE,"Plan1";#N/A,#N/A,FALSE,"Plan2"}</definedName>
    <definedName localSheetId="11" name="dsfdf">{#N/A,#N/A,FALSE,"Plan1";#N/A,#N/A,FALSE,"Plan2"}</definedName>
    <definedName localSheetId="12" name="dsfdf">{#N/A,#N/A,FALSE,"Plan1";#N/A,#N/A,FALSE,"Plan2"}</definedName>
    <definedName localSheetId="1" name="dsfdf">{#N/A,#N/A,FALSE,"Plan1";#N/A,#N/A,FALSE,"Plan2"}</definedName>
    <definedName name="dsfdf">{#N/A,#N/A,FALSE,"Plan1";#N/A,#N/A,FALSE,"Plan2"}</definedName>
    <definedName localSheetId="10" name="dsfg">{#N/A,#N/A,FALSE,"Plan1";#N/A,#N/A,FALSE,"Plan2"}</definedName>
    <definedName localSheetId="5" name="dsfg">{#N/A,#N/A,FALSE,"Plan1";#N/A,#N/A,FALSE,"Plan2"}</definedName>
    <definedName localSheetId="4" name="dsfg">{#N/A,#N/A,FALSE,"Plan1";#N/A,#N/A,FALSE,"Plan2"}</definedName>
    <definedName localSheetId="3" name="dsfg">{#N/A,#N/A,FALSE,"Plan1";#N/A,#N/A,FALSE,"Plan2"}</definedName>
    <definedName localSheetId="11" name="dsfg">{#N/A,#N/A,FALSE,"Plan1";#N/A,#N/A,FALSE,"Plan2"}</definedName>
    <definedName localSheetId="12" name="dsfg">{#N/A,#N/A,FALSE,"Plan1";#N/A,#N/A,FALSE,"Plan2"}</definedName>
    <definedName localSheetId="1" name="dsfg">{#N/A,#N/A,FALSE,"Plan1";#N/A,#N/A,FALSE,"Plan2"}</definedName>
    <definedName name="dsfg">{#N/A,#N/A,FALSE,"Plan1";#N/A,#N/A,FALSE,"Plan2"}</definedName>
    <definedName localSheetId="10" name="DSFKDSKH">{#N/A,#N/A,FALSE,"Plan1";#N/A,#N/A,FALSE,"Plan2"}</definedName>
    <definedName localSheetId="5" name="DSFKDSKH">{#N/A,#N/A,FALSE,"Plan1";#N/A,#N/A,FALSE,"Plan2"}</definedName>
    <definedName localSheetId="4" name="DSFKDSKH">{#N/A,#N/A,FALSE,"Plan1";#N/A,#N/A,FALSE,"Plan2"}</definedName>
    <definedName localSheetId="3" name="DSFKDSKH">{#N/A,#N/A,FALSE,"Plan1";#N/A,#N/A,FALSE,"Plan2"}</definedName>
    <definedName localSheetId="11" name="DSFKDSKH">{#N/A,#N/A,FALSE,"Plan1";#N/A,#N/A,FALSE,"Plan2"}</definedName>
    <definedName localSheetId="12" name="DSFKDSKH">{#N/A,#N/A,FALSE,"Plan1";#N/A,#N/A,FALSE,"Plan2"}</definedName>
    <definedName localSheetId="1" name="DSFKDSKH">{#N/A,#N/A,FALSE,"Plan1";#N/A,#N/A,FALSE,"Plan2"}</definedName>
    <definedName name="DSFKDSKH">{#N/A,#N/A,FALSE,"Plan1";#N/A,#N/A,FALSE,"Plan2"}</definedName>
    <definedName localSheetId="10" name="DSF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DSF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DSF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DSF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DSF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DSF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DSF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dsfrtyy">{#N/A,#N/A,FALSE,"Plan1";#N/A,#N/A,FALSE,"Plan2"}</definedName>
    <definedName localSheetId="5" name="dsfrtyy">{#N/A,#N/A,FALSE,"Plan1";#N/A,#N/A,FALSE,"Plan2"}</definedName>
    <definedName localSheetId="4" name="dsfrtyy">{#N/A,#N/A,FALSE,"Plan1";#N/A,#N/A,FALSE,"Plan2"}</definedName>
    <definedName localSheetId="3" name="dsfrtyy">{#N/A,#N/A,FALSE,"Plan1";#N/A,#N/A,FALSE,"Plan2"}</definedName>
    <definedName localSheetId="11" name="dsfrtyy">{#N/A,#N/A,FALSE,"Plan1";#N/A,#N/A,FALSE,"Plan2"}</definedName>
    <definedName localSheetId="12" name="dsfrtyy">{#N/A,#N/A,FALSE,"Plan1";#N/A,#N/A,FALSE,"Plan2"}</definedName>
    <definedName localSheetId="1" name="dsfrtyy">{#N/A,#N/A,FALSE,"Plan1";#N/A,#N/A,FALSE,"Plan2"}</definedName>
    <definedName name="dsfrtyy">{#N/A,#N/A,FALSE,"Plan1";#N/A,#N/A,FALSE,"Plan2"}</definedName>
    <definedName localSheetId="10" name="DSFSAD">{#N/A,#N/A,FALSE,"Plan1";#N/A,#N/A,FALSE,"Plan2"}</definedName>
    <definedName localSheetId="5" name="DSFSAD">{#N/A,#N/A,FALSE,"Plan1";#N/A,#N/A,FALSE,"Plan2"}</definedName>
    <definedName localSheetId="4" name="DSFSAD">{#N/A,#N/A,FALSE,"Plan1";#N/A,#N/A,FALSE,"Plan2"}</definedName>
    <definedName localSheetId="3" name="DSFSAD">{#N/A,#N/A,FALSE,"Plan1";#N/A,#N/A,FALSE,"Plan2"}</definedName>
    <definedName localSheetId="11" name="DSFSAD">{#N/A,#N/A,FALSE,"Plan1";#N/A,#N/A,FALSE,"Plan2"}</definedName>
    <definedName localSheetId="12" name="DSFSAD">{#N/A,#N/A,FALSE,"Plan1";#N/A,#N/A,FALSE,"Plan2"}</definedName>
    <definedName localSheetId="1" name="DSFSAD">{#N/A,#N/A,FALSE,"Plan1";#N/A,#N/A,FALSE,"Plan2"}</definedName>
    <definedName name="DSFSAD">{#N/A,#N/A,FALSE,"Plan1";#N/A,#N/A,FALSE,"Plan2"}</definedName>
    <definedName localSheetId="10" name="dsfsdf">{#N/A,#N/A,FALSE,"Plan1";#N/A,#N/A,FALSE,"Plan2"}</definedName>
    <definedName localSheetId="5" name="dsfsdf">{#N/A,#N/A,FALSE,"Plan1";#N/A,#N/A,FALSE,"Plan2"}</definedName>
    <definedName localSheetId="4" name="dsfsdf">{#N/A,#N/A,FALSE,"Plan1";#N/A,#N/A,FALSE,"Plan2"}</definedName>
    <definedName localSheetId="3" name="dsfsdf">{#N/A,#N/A,FALSE,"Plan1";#N/A,#N/A,FALSE,"Plan2"}</definedName>
    <definedName localSheetId="11" name="dsfsdf">{#N/A,#N/A,FALSE,"Plan1";#N/A,#N/A,FALSE,"Plan2"}</definedName>
    <definedName localSheetId="12" name="dsfsdf">{#N/A,#N/A,FALSE,"Plan1";#N/A,#N/A,FALSE,"Plan2"}</definedName>
    <definedName localSheetId="1" name="dsfsdf">{#N/A,#N/A,FALSE,"Plan1";#N/A,#N/A,FALSE,"Plan2"}</definedName>
    <definedName name="dsfsdf">{#N/A,#N/A,FALSE,"Plan1";#N/A,#N/A,FALSE,"Plan2"}</definedName>
    <definedName localSheetId="10" name="dsfsdgfb">{#N/A,#N/A,FALSE,"Plan1";#N/A,#N/A,FALSE,"Plan2"}</definedName>
    <definedName localSheetId="5" name="dsfsdgfb">{#N/A,#N/A,FALSE,"Plan1";#N/A,#N/A,FALSE,"Plan2"}</definedName>
    <definedName localSheetId="4" name="dsfsdgfb">{#N/A,#N/A,FALSE,"Plan1";#N/A,#N/A,FALSE,"Plan2"}</definedName>
    <definedName localSheetId="3" name="dsfsdgfb">{#N/A,#N/A,FALSE,"Plan1";#N/A,#N/A,FALSE,"Plan2"}</definedName>
    <definedName localSheetId="11" name="dsfsdgfb">{#N/A,#N/A,FALSE,"Plan1";#N/A,#N/A,FALSE,"Plan2"}</definedName>
    <definedName localSheetId="12" name="dsfsdgfb">{#N/A,#N/A,FALSE,"Plan1";#N/A,#N/A,FALSE,"Plan2"}</definedName>
    <definedName localSheetId="1" name="dsfsdgfb">{#N/A,#N/A,FALSE,"Plan1";#N/A,#N/A,FALSE,"Plan2"}</definedName>
    <definedName name="dsfsdgfb">{#N/A,#N/A,FALSE,"Plan1";#N/A,#N/A,FALSE,"Plan2"}</definedName>
    <definedName localSheetId="10" name="dsgfr">{#N/A,#N/A,FALSE,"Plan1";#N/A,#N/A,FALSE,"Plan2"}</definedName>
    <definedName localSheetId="5" name="dsgfr">{#N/A,#N/A,FALSE,"Plan1";#N/A,#N/A,FALSE,"Plan2"}</definedName>
    <definedName localSheetId="4" name="dsgfr">{#N/A,#N/A,FALSE,"Plan1";#N/A,#N/A,FALSE,"Plan2"}</definedName>
    <definedName localSheetId="3" name="dsgfr">{#N/A,#N/A,FALSE,"Plan1";#N/A,#N/A,FALSE,"Plan2"}</definedName>
    <definedName localSheetId="11" name="dsgfr">{#N/A,#N/A,FALSE,"Plan1";#N/A,#N/A,FALSE,"Plan2"}</definedName>
    <definedName localSheetId="12" name="dsgfr">{#N/A,#N/A,FALSE,"Plan1";#N/A,#N/A,FALSE,"Plan2"}</definedName>
    <definedName localSheetId="1" name="dsgfr">{#N/A,#N/A,FALSE,"Plan1";#N/A,#N/A,FALSE,"Plan2"}</definedName>
    <definedName name="dsgfr">{#N/A,#N/A,FALSE,"Plan1";#N/A,#N/A,FALSE,"Plan2"}</definedName>
    <definedName localSheetId="10" name="dshfkhkrhesru">{#N/A,#N/A,FALSE,"Plan1";#N/A,#N/A,FALSE,"Plan2"}</definedName>
    <definedName localSheetId="5" name="dshfkhkrhesru">{#N/A,#N/A,FALSE,"Plan1";#N/A,#N/A,FALSE,"Plan2"}</definedName>
    <definedName localSheetId="4" name="dshfkhkrhesru">{#N/A,#N/A,FALSE,"Plan1";#N/A,#N/A,FALSE,"Plan2"}</definedName>
    <definedName localSheetId="3" name="dshfkhkrhesru">{#N/A,#N/A,FALSE,"Plan1";#N/A,#N/A,FALSE,"Plan2"}</definedName>
    <definedName localSheetId="11" name="dshfkhkrhesru">{#N/A,#N/A,FALSE,"Plan1";#N/A,#N/A,FALSE,"Plan2"}</definedName>
    <definedName localSheetId="12" name="dshfkhkrhesru">{#N/A,#N/A,FALSE,"Plan1";#N/A,#N/A,FALSE,"Plan2"}</definedName>
    <definedName localSheetId="1" name="dshfkhkrhesru">{#N/A,#N/A,FALSE,"Plan1";#N/A,#N/A,FALSE,"Plan2"}</definedName>
    <definedName name="dshfkhkrhesru">{#N/A,#N/A,FALSE,"Plan1";#N/A,#N/A,FALSE,"Plan2"}</definedName>
    <definedName localSheetId="10" name="dsjkthkr">{#N/A,#N/A,FALSE,"Plan1";#N/A,#N/A,FALSE,"Plan2"}</definedName>
    <definedName localSheetId="5" name="dsjkthkr">{#N/A,#N/A,FALSE,"Plan1";#N/A,#N/A,FALSE,"Plan2"}</definedName>
    <definedName localSheetId="4" name="dsjkthkr">{#N/A,#N/A,FALSE,"Plan1";#N/A,#N/A,FALSE,"Plan2"}</definedName>
    <definedName localSheetId="3" name="dsjkthkr">{#N/A,#N/A,FALSE,"Plan1";#N/A,#N/A,FALSE,"Plan2"}</definedName>
    <definedName localSheetId="11" name="dsjkthkr">{#N/A,#N/A,FALSE,"Plan1";#N/A,#N/A,FALSE,"Plan2"}</definedName>
    <definedName localSheetId="12" name="dsjkthkr">{#N/A,#N/A,FALSE,"Plan1";#N/A,#N/A,FALSE,"Plan2"}</definedName>
    <definedName localSheetId="1" name="dsjkthkr">{#N/A,#N/A,FALSE,"Plan1";#N/A,#N/A,FALSE,"Plan2"}</definedName>
    <definedName name="dsjkthkr">{#N/A,#N/A,FALSE,"Plan1";#N/A,#N/A,FALSE,"Plan2"}</definedName>
    <definedName name="dskfdhksdfh">4</definedName>
    <definedName localSheetId="10" name="DSLFJSLFJ">{#N/A,#N/A,FALSE,"Plan1";#N/A,#N/A,FALSE,"Plan2"}</definedName>
    <definedName localSheetId="5" name="DSLFJSLFJ">{#N/A,#N/A,FALSE,"Plan1";#N/A,#N/A,FALSE,"Plan2"}</definedName>
    <definedName localSheetId="4" name="DSLFJSLFJ">{#N/A,#N/A,FALSE,"Plan1";#N/A,#N/A,FALSE,"Plan2"}</definedName>
    <definedName localSheetId="3" name="DSLFJSLFJ">{#N/A,#N/A,FALSE,"Plan1";#N/A,#N/A,FALSE,"Plan2"}</definedName>
    <definedName localSheetId="11" name="DSLFJSLFJ">{#N/A,#N/A,FALSE,"Plan1";#N/A,#N/A,FALSE,"Plan2"}</definedName>
    <definedName localSheetId="12" name="DSLFJSLFJ">{#N/A,#N/A,FALSE,"Plan1";#N/A,#N/A,FALSE,"Plan2"}</definedName>
    <definedName localSheetId="1" name="DSLFJSLFJ">{#N/A,#N/A,FALSE,"Plan1";#N/A,#N/A,FALSE,"Plan2"}</definedName>
    <definedName name="DSLFJSLFJ">{#N/A,#N/A,FALSE,"Plan1";#N/A,#N/A,FALSE,"Plan2"}</definedName>
    <definedName name="dslfkf">4</definedName>
    <definedName localSheetId="10" name="dsrff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dsrff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dsrff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dsrff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dsrff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dsrff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dsrff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dsrgdergdr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5" name="dsrgdergdr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4" name="dsrgdergdr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3" name="dsrgdergdr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1" name="dsrgdergdr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2" name="dsrgdergdr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" name="dsrgdergdr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0" name="dss">{#N/A,#N/A,FALSE,"Plan1";#N/A,#N/A,FALSE,"Plan2"}</definedName>
    <definedName localSheetId="5" name="dss">{#N/A,#N/A,FALSE,"Plan1";#N/A,#N/A,FALSE,"Plan2"}</definedName>
    <definedName localSheetId="4" name="dss">{#N/A,#N/A,FALSE,"Plan1";#N/A,#N/A,FALSE,"Plan2"}</definedName>
    <definedName localSheetId="3" name="dss">{#N/A,#N/A,FALSE,"Plan1";#N/A,#N/A,FALSE,"Plan2"}</definedName>
    <definedName localSheetId="11" name="dss">{#N/A,#N/A,FALSE,"Plan1";#N/A,#N/A,FALSE,"Plan2"}</definedName>
    <definedName localSheetId="12" name="dss">{#N/A,#N/A,FALSE,"Plan1";#N/A,#N/A,FALSE,"Plan2"}</definedName>
    <definedName localSheetId="1" name="dss">{#N/A,#N/A,FALSE,"Plan1";#N/A,#N/A,FALSE,"Plan2"}</definedName>
    <definedName name="dss">{#N/A,#N/A,FALSE,"Plan1";#N/A,#N/A,FALSE,"Plan2"}</definedName>
    <definedName localSheetId="10" name="dtgsrytt">{#N/A,#N/A,FALSE,"Plan1";#N/A,#N/A,FALSE,"Plan2"}</definedName>
    <definedName localSheetId="5" name="dtgsrytt">{#N/A,#N/A,FALSE,"Plan1";#N/A,#N/A,FALSE,"Plan2"}</definedName>
    <definedName localSheetId="4" name="dtgsrytt">{#N/A,#N/A,FALSE,"Plan1";#N/A,#N/A,FALSE,"Plan2"}</definedName>
    <definedName localSheetId="3" name="dtgsrytt">{#N/A,#N/A,FALSE,"Plan1";#N/A,#N/A,FALSE,"Plan2"}</definedName>
    <definedName localSheetId="11" name="dtgsrytt">{#N/A,#N/A,FALSE,"Plan1";#N/A,#N/A,FALSE,"Plan2"}</definedName>
    <definedName localSheetId="12" name="dtgsrytt">{#N/A,#N/A,FALSE,"Plan1";#N/A,#N/A,FALSE,"Plan2"}</definedName>
    <definedName localSheetId="1" name="dtgsrytt">{#N/A,#N/A,FALSE,"Plan1";#N/A,#N/A,FALSE,"Plan2"}</definedName>
    <definedName name="dtgsrytt">{#N/A,#N/A,FALSE,"Plan1";#N/A,#N/A,FALSE,"Plan2"}</definedName>
    <definedName localSheetId="10" name="dtrjkhtrgkfh">{#N/A,#N/A,FALSE,"Plan1";#N/A,#N/A,FALSE,"Plan2"}</definedName>
    <definedName localSheetId="5" name="dtrjkhtrgkfh">{#N/A,#N/A,FALSE,"Plan1";#N/A,#N/A,FALSE,"Plan2"}</definedName>
    <definedName localSheetId="4" name="dtrjkhtrgkfh">{#N/A,#N/A,FALSE,"Plan1";#N/A,#N/A,FALSE,"Plan2"}</definedName>
    <definedName localSheetId="3" name="dtrjkhtrgkfh">{#N/A,#N/A,FALSE,"Plan1";#N/A,#N/A,FALSE,"Plan2"}</definedName>
    <definedName localSheetId="11" name="dtrjkhtrgkfh">{#N/A,#N/A,FALSE,"Plan1";#N/A,#N/A,FALSE,"Plan2"}</definedName>
    <definedName localSheetId="12" name="dtrjkhtrgkfh">{#N/A,#N/A,FALSE,"Plan1";#N/A,#N/A,FALSE,"Plan2"}</definedName>
    <definedName localSheetId="1" name="dtrjkhtrgkfh">{#N/A,#N/A,FALSE,"Plan1";#N/A,#N/A,FALSE,"Plan2"}</definedName>
    <definedName name="dtrjkhtrgkfh">{#N/A,#N/A,FALSE,"Plan1";#N/A,#N/A,FALSE,"Plan2"}</definedName>
    <definedName localSheetId="10" name="dttjuk">{#N/A,#N/A,FALSE,"Plan1";#N/A,#N/A,FALSE,"Plan2"}</definedName>
    <definedName localSheetId="5" name="dttjuk">{#N/A,#N/A,FALSE,"Plan1";#N/A,#N/A,FALSE,"Plan2"}</definedName>
    <definedName localSheetId="4" name="dttjuk">{#N/A,#N/A,FALSE,"Plan1";#N/A,#N/A,FALSE,"Plan2"}</definedName>
    <definedName localSheetId="3" name="dttjuk">{#N/A,#N/A,FALSE,"Plan1";#N/A,#N/A,FALSE,"Plan2"}</definedName>
    <definedName localSheetId="11" name="dttjuk">{#N/A,#N/A,FALSE,"Plan1";#N/A,#N/A,FALSE,"Plan2"}</definedName>
    <definedName localSheetId="12" name="dttjuk">{#N/A,#N/A,FALSE,"Plan1";#N/A,#N/A,FALSE,"Plan2"}</definedName>
    <definedName localSheetId="1" name="dttjuk">{#N/A,#N/A,FALSE,"Plan1";#N/A,#N/A,FALSE,"Plan2"}</definedName>
    <definedName name="dttjuk">{#N/A,#N/A,FALSE,"Plan1";#N/A,#N/A,FALSE,"Plan2"}</definedName>
    <definedName localSheetId="10" name="dvtry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dvtry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dvtry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dvtry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dvtry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dvtry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dvtry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dwetrt">{#N/A,#N/A,FALSE,"Plan1";#N/A,#N/A,FALSE,"Plan2"}</definedName>
    <definedName localSheetId="5" name="dwetrt">{#N/A,#N/A,FALSE,"Plan1";#N/A,#N/A,FALSE,"Plan2"}</definedName>
    <definedName localSheetId="4" name="dwetrt">{#N/A,#N/A,FALSE,"Plan1";#N/A,#N/A,FALSE,"Plan2"}</definedName>
    <definedName localSheetId="3" name="dwetrt">{#N/A,#N/A,FALSE,"Plan1";#N/A,#N/A,FALSE,"Plan2"}</definedName>
    <definedName localSheetId="11" name="dwetrt">{#N/A,#N/A,FALSE,"Plan1";#N/A,#N/A,FALSE,"Plan2"}</definedName>
    <definedName localSheetId="12" name="dwetrt">{#N/A,#N/A,FALSE,"Plan1";#N/A,#N/A,FALSE,"Plan2"}</definedName>
    <definedName localSheetId="1" name="dwetrt">{#N/A,#N/A,FALSE,"Plan1";#N/A,#N/A,FALSE,"Plan2"}</definedName>
    <definedName name="dwetrt">{#N/A,#N/A,FALSE,"Plan1";#N/A,#N/A,FALSE,"Plan2"}</definedName>
    <definedName localSheetId="10" name="DY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DY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DY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DY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DY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DY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DY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DYHYGJDHZKGF">{#N/A,#N/A,FALSE,"Plan1";#N/A,#N/A,FALSE,"Plan2"}</definedName>
    <definedName localSheetId="5" name="DYHYGJDHZKGF">{#N/A,#N/A,FALSE,"Plan1";#N/A,#N/A,FALSE,"Plan2"}</definedName>
    <definedName localSheetId="4" name="DYHYGJDHZKGF">{#N/A,#N/A,FALSE,"Plan1";#N/A,#N/A,FALSE,"Plan2"}</definedName>
    <definedName localSheetId="3" name="DYHYGJDHZKGF">{#N/A,#N/A,FALSE,"Plan1";#N/A,#N/A,FALSE,"Plan2"}</definedName>
    <definedName localSheetId="11" name="DYHYGJDHZKGF">{#N/A,#N/A,FALSE,"Plan1";#N/A,#N/A,FALSE,"Plan2"}</definedName>
    <definedName localSheetId="12" name="DYHYGJDHZKGF">{#N/A,#N/A,FALSE,"Plan1";#N/A,#N/A,FALSE,"Plan2"}</definedName>
    <definedName localSheetId="1" name="DYHYGJDHZKGF">{#N/A,#N/A,FALSE,"Plan1";#N/A,#N/A,FALSE,"Plan2"}</definedName>
    <definedName name="DYHYGJDHZKGF">{#N/A,#N/A,FALSE,"Plan1";#N/A,#N/A,FALSE,"Plan2"}</definedName>
    <definedName localSheetId="10" name="dzdfr">{#N/A,#N/A,FALSE,"Plan1";#N/A,#N/A,FALSE,"Plan2"}</definedName>
    <definedName localSheetId="5" name="dzdfr">{#N/A,#N/A,FALSE,"Plan1";#N/A,#N/A,FALSE,"Plan2"}</definedName>
    <definedName localSheetId="4" name="dzdfr">{#N/A,#N/A,FALSE,"Plan1";#N/A,#N/A,FALSE,"Plan2"}</definedName>
    <definedName localSheetId="3" name="dzdfr">{#N/A,#N/A,FALSE,"Plan1";#N/A,#N/A,FALSE,"Plan2"}</definedName>
    <definedName localSheetId="11" name="dzdfr">{#N/A,#N/A,FALSE,"Plan1";#N/A,#N/A,FALSE,"Plan2"}</definedName>
    <definedName localSheetId="12" name="dzdfr">{#N/A,#N/A,FALSE,"Plan1";#N/A,#N/A,FALSE,"Plan2"}</definedName>
    <definedName localSheetId="1" name="dzdfr">{#N/A,#N/A,FALSE,"Plan1";#N/A,#N/A,FALSE,"Plan2"}</definedName>
    <definedName name="dzdfr">{#N/A,#N/A,FALSE,"Plan1";#N/A,#N/A,FALSE,"Plan2"}</definedName>
    <definedName localSheetId="10" name="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E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E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E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E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E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E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E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ECEW">{#N/A,#N/A,FALSE,"F-01"}</definedName>
    <definedName localSheetId="5" name="ECEW">{#N/A,#N/A,FALSE,"F-01"}</definedName>
    <definedName localSheetId="4" name="ECEW">{#N/A,#N/A,FALSE,"F-01"}</definedName>
    <definedName localSheetId="3" name="ECEW">{#N/A,#N/A,FALSE,"F-01"}</definedName>
    <definedName localSheetId="11" name="ECEW">{#N/A,#N/A,FALSE,"F-01"}</definedName>
    <definedName localSheetId="12" name="ECEW">{#N/A,#N/A,FALSE,"F-01"}</definedName>
    <definedName localSheetId="1" name="ECEW">{#N/A,#N/A,FALSE,"F-01"}</definedName>
    <definedName name="ECEW">{#N/A,#N/A,FALSE,"F-01"}</definedName>
    <definedName localSheetId="10" name="ECEW_1">{#N/A,#N/A,FALSE,"F-01"}</definedName>
    <definedName localSheetId="5" name="ECEW_1">{#N/A,#N/A,FALSE,"F-01"}</definedName>
    <definedName localSheetId="4" name="ECEW_1">{#N/A,#N/A,FALSE,"F-01"}</definedName>
    <definedName localSheetId="3" name="ECEW_1">{#N/A,#N/A,FALSE,"F-01"}</definedName>
    <definedName localSheetId="11" name="ECEW_1">{#N/A,#N/A,FALSE,"F-01"}</definedName>
    <definedName localSheetId="12" name="ECEW_1">{#N/A,#N/A,FALSE,"F-01"}</definedName>
    <definedName localSheetId="1" name="ECEW_1">{#N/A,#N/A,FALSE,"F-01"}</definedName>
    <definedName name="ECEW_1">{#N/A,#N/A,FALSE,"F-01"}</definedName>
    <definedName localSheetId="10" name="ECS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ECS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ECS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ECS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ECS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ECS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ECS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ECS기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ECS기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ECS기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ECS기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ECS기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ECS기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ECS기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EDE">{#N/A,#N/A,FALSE,"Plan1";#N/A,#N/A,FALSE,"Plan2"}</definedName>
    <definedName localSheetId="5" name="EDE">{#N/A,#N/A,FALSE,"Plan1";#N/A,#N/A,FALSE,"Plan2"}</definedName>
    <definedName localSheetId="4" name="EDE">{#N/A,#N/A,FALSE,"Plan1";#N/A,#N/A,FALSE,"Plan2"}</definedName>
    <definedName localSheetId="3" name="EDE">{#N/A,#N/A,FALSE,"Plan1";#N/A,#N/A,FALSE,"Plan2"}</definedName>
    <definedName localSheetId="11" name="EDE">{#N/A,#N/A,FALSE,"Plan1";#N/A,#N/A,FALSE,"Plan2"}</definedName>
    <definedName localSheetId="12" name="EDE">{#N/A,#N/A,FALSE,"Plan1";#N/A,#N/A,FALSE,"Plan2"}</definedName>
    <definedName localSheetId="1" name="EDE">{#N/A,#N/A,FALSE,"Plan1";#N/A,#N/A,FALSE,"Plan2"}</definedName>
    <definedName name="EDE">{#N/A,#N/A,FALSE,"Plan1";#N/A,#N/A,FALSE,"Plan2"}</definedName>
    <definedName localSheetId="10" name="eee">{#N/A,#N/A,FALSE,"ET-CAPA";#N/A,#N/A,FALSE,"ET-PAG1";#N/A,#N/A,FALSE,"ET-PAG2";#N/A,#N/A,FALSE,"ET-PAG3";#N/A,#N/A,FALSE,"ET-PAG4";#N/A,#N/A,FALSE,"ET-PAG5"}</definedName>
    <definedName localSheetId="8" name="eee">{#N/A,#N/A,FALSE,"ET-CAPA";#N/A,#N/A,FALSE,"ET-PAG1";#N/A,#N/A,FALSE,"ET-PAG2";#N/A,#N/A,FALSE,"ET-PAG3";#N/A,#N/A,FALSE,"ET-PAG4";#N/A,#N/A,FALSE,"ET-PAG5"}</definedName>
    <definedName localSheetId="5" name="eee">{#N/A,#N/A,FALSE,"ET-CAPA";#N/A,#N/A,FALSE,"ET-PAG1";#N/A,#N/A,FALSE,"ET-PAG2";#N/A,#N/A,FALSE,"ET-PAG3";#N/A,#N/A,FALSE,"ET-PAG4";#N/A,#N/A,FALSE,"ET-PAG5"}</definedName>
    <definedName localSheetId="6" name="eee">{#N/A,#N/A,FALSE,"ET-CAPA";#N/A,#N/A,FALSE,"ET-PAG1";#N/A,#N/A,FALSE,"ET-PAG2";#N/A,#N/A,FALSE,"ET-PAG3";#N/A,#N/A,FALSE,"ET-PAG4";#N/A,#N/A,FALSE,"ET-PAG5"}</definedName>
    <definedName localSheetId="4" name="eee">{#N/A,#N/A,FALSE,"ET-CAPA";#N/A,#N/A,FALSE,"ET-PAG1";#N/A,#N/A,FALSE,"ET-PAG2";#N/A,#N/A,FALSE,"ET-PAG3";#N/A,#N/A,FALSE,"ET-PAG4";#N/A,#N/A,FALSE,"ET-PAG5"}</definedName>
    <definedName localSheetId="3" name="eee">{#N/A,#N/A,FALSE,"ET-CAPA";#N/A,#N/A,FALSE,"ET-PAG1";#N/A,#N/A,FALSE,"ET-PAG2";#N/A,#N/A,FALSE,"ET-PAG3";#N/A,#N/A,FALSE,"ET-PAG4";#N/A,#N/A,FALSE,"ET-PAG5"}</definedName>
    <definedName localSheetId="11" name="eee">{#N/A,#N/A,FALSE,"ET-CAPA";#N/A,#N/A,FALSE,"ET-PAG1";#N/A,#N/A,FALSE,"ET-PAG2";#N/A,#N/A,FALSE,"ET-PAG3";#N/A,#N/A,FALSE,"ET-PAG4";#N/A,#N/A,FALSE,"ET-PAG5"}</definedName>
    <definedName localSheetId="12" name="eee">{#N/A,#N/A,FALSE,"ET-CAPA";#N/A,#N/A,FALSE,"ET-PAG1";#N/A,#N/A,FALSE,"ET-PAG2";#N/A,#N/A,FALSE,"ET-PAG3";#N/A,#N/A,FALSE,"ET-PAG4";#N/A,#N/A,FALSE,"ET-PAG5"}</definedName>
    <definedName localSheetId="1" name="eee">{#N/A,#N/A,FALSE,"ET-CAPA";#N/A,#N/A,FALSE,"ET-PAG1";#N/A,#N/A,FALSE,"ET-PAG2";#N/A,#N/A,FALSE,"ET-PAG3";#N/A,#N/A,FALSE,"ET-PAG4";#N/A,#N/A,FALSE,"ET-PAG5"}</definedName>
    <definedName localSheetId="7" name="eee">{#N/A,#N/A,FALSE,"ET-CAPA";#N/A,#N/A,FALSE,"ET-PAG1";#N/A,#N/A,FALSE,"ET-PAG2";#N/A,#N/A,FALSE,"ET-PAG3";#N/A,#N/A,FALSE,"ET-PAG4";#N/A,#N/A,FALSE,"ET-PAG5"}</definedName>
    <definedName name="eee">{#N/A,#N/A,FALSE,"ET-CAPA";#N/A,#N/A,FALSE,"ET-PAG1";#N/A,#N/A,FALSE,"ET-PAG2";#N/A,#N/A,FALSE,"ET-PAG3";#N/A,#N/A,FALSE,"ET-PAG4";#N/A,#N/A,FALSE,"ET-PAG5"}</definedName>
    <definedName localSheetId="10" name="efestfr">{#N/A,#N/A,FALSE,"Plan1";#N/A,#N/A,FALSE,"Plan2"}</definedName>
    <definedName localSheetId="5" name="efestfr">{#N/A,#N/A,FALSE,"Plan1";#N/A,#N/A,FALSE,"Plan2"}</definedName>
    <definedName localSheetId="4" name="efestfr">{#N/A,#N/A,FALSE,"Plan1";#N/A,#N/A,FALSE,"Plan2"}</definedName>
    <definedName localSheetId="3" name="efestfr">{#N/A,#N/A,FALSE,"Plan1";#N/A,#N/A,FALSE,"Plan2"}</definedName>
    <definedName localSheetId="11" name="efestfr">{#N/A,#N/A,FALSE,"Plan1";#N/A,#N/A,FALSE,"Plan2"}</definedName>
    <definedName localSheetId="12" name="efestfr">{#N/A,#N/A,FALSE,"Plan1";#N/A,#N/A,FALSE,"Plan2"}</definedName>
    <definedName localSheetId="1" name="efestfr">{#N/A,#N/A,FALSE,"Plan1";#N/A,#N/A,FALSE,"Plan2"}</definedName>
    <definedName name="efestfr">{#N/A,#N/A,FALSE,"Plan1";#N/A,#N/A,FALSE,"Plan2"}</definedName>
    <definedName localSheetId="10" name="efrdrt">{#N/A,#N/A,FALSE,"Plan1";#N/A,#N/A,FALSE,"Plan2"}</definedName>
    <definedName localSheetId="5" name="efrdrt">{#N/A,#N/A,FALSE,"Plan1";#N/A,#N/A,FALSE,"Plan2"}</definedName>
    <definedName localSheetId="4" name="efrdrt">{#N/A,#N/A,FALSE,"Plan1";#N/A,#N/A,FALSE,"Plan2"}</definedName>
    <definedName localSheetId="3" name="efrdrt">{#N/A,#N/A,FALSE,"Plan1";#N/A,#N/A,FALSE,"Plan2"}</definedName>
    <definedName localSheetId="11" name="efrdrt">{#N/A,#N/A,FALSE,"Plan1";#N/A,#N/A,FALSE,"Plan2"}</definedName>
    <definedName localSheetId="12" name="efrdrt">{#N/A,#N/A,FALSE,"Plan1";#N/A,#N/A,FALSE,"Plan2"}</definedName>
    <definedName localSheetId="1" name="efrdrt">{#N/A,#N/A,FALSE,"Plan1";#N/A,#N/A,FALSE,"Plan2"}</definedName>
    <definedName name="efrdrt">{#N/A,#N/A,FALSE,"Plan1";#N/A,#N/A,FALSE,"Plan2"}</definedName>
    <definedName localSheetId="10" name="efrg">{#N/A,#N/A,FALSE,"Plan1";#N/A,#N/A,FALSE,"Plan2"}</definedName>
    <definedName localSheetId="5" name="efrg">{#N/A,#N/A,FALSE,"Plan1";#N/A,#N/A,FALSE,"Plan2"}</definedName>
    <definedName localSheetId="4" name="efrg">{#N/A,#N/A,FALSE,"Plan1";#N/A,#N/A,FALSE,"Plan2"}</definedName>
    <definedName localSheetId="3" name="efrg">{#N/A,#N/A,FALSE,"Plan1";#N/A,#N/A,FALSE,"Plan2"}</definedName>
    <definedName localSheetId="11" name="efrg">{#N/A,#N/A,FALSE,"Plan1";#N/A,#N/A,FALSE,"Plan2"}</definedName>
    <definedName localSheetId="12" name="efrg">{#N/A,#N/A,FALSE,"Plan1";#N/A,#N/A,FALSE,"Plan2"}</definedName>
    <definedName localSheetId="1" name="efrg">{#N/A,#N/A,FALSE,"Plan1";#N/A,#N/A,FALSE,"Plan2"}</definedName>
    <definedName name="efrg">{#N/A,#N/A,FALSE,"Plan1";#N/A,#N/A,FALSE,"Plan2"}</definedName>
    <definedName localSheetId="10" name="efsgfr">{#N/A,#N/A,FALSE,"Plan1";#N/A,#N/A,FALSE,"Plan2"}</definedName>
    <definedName localSheetId="5" name="efsgfr">{#N/A,#N/A,FALSE,"Plan1";#N/A,#N/A,FALSE,"Plan2"}</definedName>
    <definedName localSheetId="4" name="efsgfr">{#N/A,#N/A,FALSE,"Plan1";#N/A,#N/A,FALSE,"Plan2"}</definedName>
    <definedName localSheetId="3" name="efsgfr">{#N/A,#N/A,FALSE,"Plan1";#N/A,#N/A,FALSE,"Plan2"}</definedName>
    <definedName localSheetId="11" name="efsgfr">{#N/A,#N/A,FALSE,"Plan1";#N/A,#N/A,FALSE,"Plan2"}</definedName>
    <definedName localSheetId="12" name="efsgfr">{#N/A,#N/A,FALSE,"Plan1";#N/A,#N/A,FALSE,"Plan2"}</definedName>
    <definedName localSheetId="1" name="efsgfr">{#N/A,#N/A,FALSE,"Plan1";#N/A,#N/A,FALSE,"Plan2"}</definedName>
    <definedName name="efsgfr">{#N/A,#N/A,FALSE,"Plan1";#N/A,#N/A,FALSE,"Plan2"}</definedName>
    <definedName localSheetId="5" name="eixo_x_fluxo_graf1">IFERROR(OFFSET(INDEX(#REF!,MATCH((INDEX(#REF!,MATCH(1,#REF!,0))),#REF!,0)),0,0,1,COUNTIF(#REF!,"&gt;=0")+COUNTIF(#REF!,"&lt;0")),0)</definedName>
    <definedName localSheetId="4" name="eixo_x_fluxo_graf1">IFERROR(OFFSET(INDEX(#REF!,MATCH((INDEX(#REF!,MATCH(1,#REF!,0))),#REF!,0)),0,0,1,COUNTIF(#REF!,"&gt;=0")+COUNTIF(#REF!,"&lt;0")),0)</definedName>
    <definedName localSheetId="12" name="eixo_x_fluxo_graf1">IFERROR(OFFSET(INDEX(#REF!,MATCH((INDEX(#REF!,MATCH(1,#REF!,0))),#REF!,0)),0,0,1,COUNTIF(#REF!,"&gt;=0")+COUNTIF(#REF!,"&lt;0")),0)</definedName>
    <definedName name="eixo_x_fluxo_graf1">IFERROR(OFFSET(INDEX(#REF!,MATCH((INDEX(#REF!,MATCH(1,#REF!,0))),#REF!,0)),0,0,1,COUNTIF(#REF!,"&gt;=0")+COUNTIF(#REF!,"&lt;0")),0)</definedName>
    <definedName localSheetId="5" name="eixo_x_graf2">IFERROR(OFFSET(INDEX(#REF!,MATCH((INDEX(#REF!,MATCH(1,#REF!,0))),#REF!,0)),0,0,1,COUNTIF(#REF!,"&gt;=0")+COUNTIF(#REF!,"&lt;0")),0)</definedName>
    <definedName localSheetId="4" name="eixo_x_graf2">IFERROR(OFFSET(INDEX(#REF!,MATCH((INDEX(#REF!,MATCH(1,#REF!,0))),#REF!,0)),0,0,1,COUNTIF(#REF!,"&gt;=0")+COUNTIF(#REF!,"&lt;0")),0)</definedName>
    <definedName localSheetId="12" name="eixo_x_graf2">IFERROR(OFFSET(INDEX(#REF!,MATCH((INDEX(#REF!,MATCH(1,#REF!,0))),#REF!,0)),0,0,1,COUNTIF(#REF!,"&gt;=0")+COUNTIF(#REF!,"&lt;0")),0)</definedName>
    <definedName name="eixo_x_graf2">IFERROR(OFFSET(INDEX(#REF!,MATCH((INDEX(#REF!,MATCH(1,#REF!,0))),#REF!,0)),0,0,1,COUNTIF(#REF!,"&gt;=0")+COUNTIF(#REF!,"&lt;0")),0)</definedName>
    <definedName localSheetId="5" name="eixo_y_cury_graf2">IFERROR(OFFSET(INDEX(#REF!,MATCH((INDEX(#REF!,MATCH(1,#REF!,0))),#REF!,0)),0,0,1,COUNTIF(#REF!,"&gt;=0")+COUNTIF(#REF!,"&lt;0")),0)</definedName>
    <definedName localSheetId="4" name="eixo_y_cury_graf2">IFERROR(OFFSET(INDEX(#REF!,MATCH((INDEX(#REF!,MATCH(1,#REF!,0))),#REF!,0)),0,0,1,COUNTIF(#REF!,"&gt;=0")+COUNTIF(#REF!,"&lt;0")),0)</definedName>
    <definedName localSheetId="12" name="eixo_y_cury_graf2">IFERROR(OFFSET(INDEX(#REF!,MATCH((INDEX(#REF!,MATCH(1,#REF!,0))),#REF!,0)),0,0,1,COUNTIF(#REF!,"&gt;=0")+COUNTIF(#REF!,"&lt;0")),0)</definedName>
    <definedName name="eixo_y_cury_graf2">IFERROR(OFFSET(INDEX(#REF!,MATCH((INDEX(#REF!,MATCH(1,#REF!,0))),#REF!,0)),0,0,1,COUNTIF(#REF!,"&gt;=0")+COUNTIF(#REF!,"&lt;0")),0)</definedName>
    <definedName localSheetId="5" name="eixo_y_fluxo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localSheetId="4" name="eixo_y_fluxo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localSheetId="12" name="eixo_y_fluxo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luxo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localSheetId="5" name="eixo_y_forecast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localSheetId="4" name="eixo_y_forecast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localSheetId="12" name="eixo_y_forecast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localSheetId="5" name="eixo_y_graf1_obrarea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localSheetId="4" name="eixo_y_graf1_obrarea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localSheetId="12" name="eixo_y_graf1_obrarea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localSheetId="5" name="eixo_y_graf1_obraV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localSheetId="4" name="eixo_y_graf1_obraV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localSheetId="12" name="eixo_y_graf1_obraV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localSheetId="5" name="eixo_y_socio_graf2">IFERROR(OFFSET(INDEX(#REF!,MATCH((INDEX(#REF!,MATCH(1,#REF!,0))),#REF!,0)),0,0,1,COUNTIF(#REF!,"&gt;=0")+COUNTIF(#REF!,"&lt;0")),0)</definedName>
    <definedName localSheetId="4" name="eixo_y_socio_graf2">IFERROR(OFFSET(INDEX(#REF!,MATCH((INDEX(#REF!,MATCH(1,#REF!,0))),#REF!,0)),0,0,1,COUNTIF(#REF!,"&gt;=0")+COUNTIF(#REF!,"&lt;0")),0)</definedName>
    <definedName localSheetId="12" name="eixo_y_socio_graf2">IFERROR(OFFSET(INDEX(#REF!,MATCH((INDEX(#REF!,MATCH(1,#REF!,0))),#REF!,0)),0,0,1,COUNTIF(#REF!,"&gt;=0")+COUNTIF(#REF!,"&lt;0")),0)</definedName>
    <definedName name="eixo_y_socio_graf2">IFERROR(OFFSET(INDEX(#REF!,MATCH((INDEX(#REF!,MATCH(1,#REF!,0))),#REF!,0)),0,0,1,COUNTIF(#REF!,"&gt;=0")+COUNTIF(#REF!,"&lt;0")),0)</definedName>
    <definedName localSheetId="5" name="eixo_y_viab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localSheetId="4" name="eixo_y_viab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localSheetId="12" name="eixo_y_viab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viab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localSheetId="10" name="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5" name="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4" name="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3" name="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1" name="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2" name="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" name="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0" name="ergerg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ergerg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ergerg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ergerg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ergerg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ergerg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ergerg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ergfhyu">{#N/A,#N/A,FALSE,"Plan1";#N/A,#N/A,FALSE,"Plan2"}</definedName>
    <definedName localSheetId="5" name="ergfhyu">{#N/A,#N/A,FALSE,"Plan1";#N/A,#N/A,FALSE,"Plan2"}</definedName>
    <definedName localSheetId="4" name="ergfhyu">{#N/A,#N/A,FALSE,"Plan1";#N/A,#N/A,FALSE,"Plan2"}</definedName>
    <definedName localSheetId="3" name="ergfhyu">{#N/A,#N/A,FALSE,"Plan1";#N/A,#N/A,FALSE,"Plan2"}</definedName>
    <definedName localSheetId="11" name="ergfhyu">{#N/A,#N/A,FALSE,"Plan1";#N/A,#N/A,FALSE,"Plan2"}</definedName>
    <definedName localSheetId="12" name="ergfhyu">{#N/A,#N/A,FALSE,"Plan1";#N/A,#N/A,FALSE,"Plan2"}</definedName>
    <definedName localSheetId="1" name="ergfhyu">{#N/A,#N/A,FALSE,"Plan1";#N/A,#N/A,FALSE,"Plan2"}</definedName>
    <definedName name="ergfhyu">{#N/A,#N/A,FALSE,"Plan1";#N/A,#N/A,FALSE,"Plan2"}</definedName>
    <definedName localSheetId="10" name="ESGFDSFD">{#N/A,#N/A,FALSE,"Plan1";#N/A,#N/A,FALSE,"Plan2"}</definedName>
    <definedName localSheetId="5" name="ESGFDSFD">{#N/A,#N/A,FALSE,"Plan1";#N/A,#N/A,FALSE,"Plan2"}</definedName>
    <definedName localSheetId="4" name="ESGFDSFD">{#N/A,#N/A,FALSE,"Plan1";#N/A,#N/A,FALSE,"Plan2"}</definedName>
    <definedName localSheetId="3" name="ESGFDSFD">{#N/A,#N/A,FALSE,"Plan1";#N/A,#N/A,FALSE,"Plan2"}</definedName>
    <definedName localSheetId="11" name="ESGFDSFD">{#N/A,#N/A,FALSE,"Plan1";#N/A,#N/A,FALSE,"Plan2"}</definedName>
    <definedName localSheetId="12" name="ESGFDSFD">{#N/A,#N/A,FALSE,"Plan1";#N/A,#N/A,FALSE,"Plan2"}</definedName>
    <definedName localSheetId="1" name="ESGFDSFD">{#N/A,#N/A,FALSE,"Plan1";#N/A,#N/A,FALSE,"Plan2"}</definedName>
    <definedName name="ESGFDSFD">{#N/A,#N/A,FALSE,"Plan1";#N/A,#N/A,FALSE,"Plan2"}</definedName>
    <definedName localSheetId="10" name="EU">{#N/A,#N/A,FALSE,"Plan1";#N/A,#N/A,FALSE,"Plan2"}</definedName>
    <definedName localSheetId="5" name="EU">{#N/A,#N/A,FALSE,"Plan1";#N/A,#N/A,FALSE,"Plan2"}</definedName>
    <definedName localSheetId="4" name="EU">{#N/A,#N/A,FALSE,"Plan1";#N/A,#N/A,FALSE,"Plan2"}</definedName>
    <definedName localSheetId="3" name="EU">{#N/A,#N/A,FALSE,"Plan1";#N/A,#N/A,FALSE,"Plan2"}</definedName>
    <definedName localSheetId="11" name="EU">{#N/A,#N/A,FALSE,"Plan1";#N/A,#N/A,FALSE,"Plan2"}</definedName>
    <definedName localSheetId="12" name="EU">{#N/A,#N/A,FALSE,"Plan1";#N/A,#N/A,FALSE,"Plan2"}</definedName>
    <definedName localSheetId="1" name="EU">{#N/A,#N/A,FALSE,"Plan1";#N/A,#N/A,FALSE,"Plan2"}</definedName>
    <definedName name="EU">{#N/A,#N/A,FALSE,"Plan1";#N/A,#N/A,FALSE,"Plan2"}</definedName>
    <definedName name="EV__LASTREFTIME__">39965.7223611111</definedName>
    <definedName localSheetId="10" name="EVL">{"Econ Consolidado",#N/A,FALSE,"Econ Consol";"Fluxo de Caixa",#N/A,FALSE,"Fluxo Caixa";"Investimentos",#N/A,FALSE,"Investimentos"}</definedName>
    <definedName localSheetId="5" name="EVL">{"Econ Consolidado",#N/A,FALSE,"Econ Consol";"Fluxo de Caixa",#N/A,FALSE,"Fluxo Caixa";"Investimentos",#N/A,FALSE,"Investimentos"}</definedName>
    <definedName localSheetId="4" name="EVL">{"Econ Consolidado",#N/A,FALSE,"Econ Consol";"Fluxo de Caixa",#N/A,FALSE,"Fluxo Caixa";"Investimentos",#N/A,FALSE,"Investimentos"}</definedName>
    <definedName localSheetId="3" name="EVL">{"Econ Consolidado",#N/A,FALSE,"Econ Consol";"Fluxo de Caixa",#N/A,FALSE,"Fluxo Caixa";"Investimentos",#N/A,FALSE,"Investimentos"}</definedName>
    <definedName localSheetId="11" name="EVL">{"Econ Consolidado",#N/A,FALSE,"Econ Consol";"Fluxo de Caixa",#N/A,FALSE,"Fluxo Caixa";"Investimentos",#N/A,FALSE,"Investimentos"}</definedName>
    <definedName localSheetId="12" name="EVL">{"Econ Consolidado",#N/A,FALSE,"Econ Consol";"Fluxo de Caixa",#N/A,FALSE,"Fluxo Caixa";"Investimentos",#N/A,FALSE,"Investimentos"}</definedName>
    <definedName localSheetId="1" name="EVL">{"Econ Consolidado",#N/A,FALSE,"Econ Consol";"Fluxo de Caixa",#N/A,FALSE,"Fluxo Caixa";"Investimentos",#N/A,FALSE,"Investimentos"}</definedName>
    <definedName name="EVL">{"Econ Consolidado",#N/A,FALSE,"Econ Consol";"Fluxo de Caixa",#N/A,FALSE,"Fluxo Caixa";"Investimentos",#N/A,FALSE,"Investimentos"}</definedName>
    <definedName localSheetId="10" name="Evol.">{"Econ Consolidado",#N/A,FALSE,"Econ Consol";"Fluxo de Caixa",#N/A,FALSE,"Fluxo Caixa";"Investimentos",#N/A,FALSE,"Investimentos"}</definedName>
    <definedName localSheetId="5" name="Evol.">{"Econ Consolidado",#N/A,FALSE,"Econ Consol";"Fluxo de Caixa",#N/A,FALSE,"Fluxo Caixa";"Investimentos",#N/A,FALSE,"Investimentos"}</definedName>
    <definedName localSheetId="4" name="Evol.">{"Econ Consolidado",#N/A,FALSE,"Econ Consol";"Fluxo de Caixa",#N/A,FALSE,"Fluxo Caixa";"Investimentos",#N/A,FALSE,"Investimentos"}</definedName>
    <definedName localSheetId="3" name="Evol.">{"Econ Consolidado",#N/A,FALSE,"Econ Consol";"Fluxo de Caixa",#N/A,FALSE,"Fluxo Caixa";"Investimentos",#N/A,FALSE,"Investimentos"}</definedName>
    <definedName localSheetId="11" name="Evol.">{"Econ Consolidado",#N/A,FALSE,"Econ Consol";"Fluxo de Caixa",#N/A,FALSE,"Fluxo Caixa";"Investimentos",#N/A,FALSE,"Investimentos"}</definedName>
    <definedName localSheetId="12" name="Evol.">{"Econ Consolidado",#N/A,FALSE,"Econ Consol";"Fluxo de Caixa",#N/A,FALSE,"Fluxo Caixa";"Investimentos",#N/A,FALSE,"Investimentos"}</definedName>
    <definedName localSheetId="1" name="Evol.">{"Econ Consolidado",#N/A,FALSE,"Econ Consol";"Fluxo de Caixa",#N/A,FALSE,"Fluxo Caixa";"Investimentos",#N/A,FALSE,"Investimentos"}</definedName>
    <definedName name="Evol.">{"Econ Consolidado",#N/A,FALSE,"Econ Consol";"Fluxo de Caixa",#N/A,FALSE,"Fluxo Caixa";"Investimentos",#N/A,FALSE,"Investimentos"}</definedName>
    <definedName localSheetId="10" name="ewfr">{#N/A,#N/A,FALSE,"Plan1";#N/A,#N/A,FALSE,"Plan2"}</definedName>
    <definedName localSheetId="5" name="ewfr">{#N/A,#N/A,FALSE,"Plan1";#N/A,#N/A,FALSE,"Plan2"}</definedName>
    <definedName localSheetId="4" name="ewfr">{#N/A,#N/A,FALSE,"Plan1";#N/A,#N/A,FALSE,"Plan2"}</definedName>
    <definedName localSheetId="3" name="ewfr">{#N/A,#N/A,FALSE,"Plan1";#N/A,#N/A,FALSE,"Plan2"}</definedName>
    <definedName localSheetId="11" name="ewfr">{#N/A,#N/A,FALSE,"Plan1";#N/A,#N/A,FALSE,"Plan2"}</definedName>
    <definedName localSheetId="12" name="ewfr">{#N/A,#N/A,FALSE,"Plan1";#N/A,#N/A,FALSE,"Plan2"}</definedName>
    <definedName localSheetId="1" name="ewfr">{#N/A,#N/A,FALSE,"Plan1";#N/A,#N/A,FALSE,"Plan2"}</definedName>
    <definedName name="ewfr">{#N/A,#N/A,FALSE,"Plan1";#N/A,#N/A,FALSE,"Plan2"}</definedName>
    <definedName localSheetId="10" name="eyruieyteta">{#N/A,#N/A,FALSE,"Plan1";#N/A,#N/A,FALSE,"Plan2"}</definedName>
    <definedName localSheetId="5" name="eyruieyteta">{#N/A,#N/A,FALSE,"Plan1";#N/A,#N/A,FALSE,"Plan2"}</definedName>
    <definedName localSheetId="4" name="eyruieyteta">{#N/A,#N/A,FALSE,"Plan1";#N/A,#N/A,FALSE,"Plan2"}</definedName>
    <definedName localSheetId="3" name="eyruieyteta">{#N/A,#N/A,FALSE,"Plan1";#N/A,#N/A,FALSE,"Plan2"}</definedName>
    <definedName localSheetId="11" name="eyruieyteta">{#N/A,#N/A,FALSE,"Plan1";#N/A,#N/A,FALSE,"Plan2"}</definedName>
    <definedName localSheetId="12" name="eyruieyteta">{#N/A,#N/A,FALSE,"Plan1";#N/A,#N/A,FALSE,"Plan2"}</definedName>
    <definedName localSheetId="1" name="eyruieyteta">{#N/A,#N/A,FALSE,"Plan1";#N/A,#N/A,FALSE,"Plan2"}</definedName>
    <definedName name="eyruieyteta">{#N/A,#N/A,FALSE,"Plan1";#N/A,#N/A,FALSE,"Plan2"}</definedName>
    <definedName localSheetId="12" name="f">{#N/A,#N/A,FALSE,"Plan1";#N/A,#N/A,FALSE,"Plan2"}</definedName>
    <definedName localSheetId="1" name="f">{#N/A,#N/A,FALSE,"Plan1";#N/A,#N/A,FALSE,"Plan2"}</definedName>
    <definedName localSheetId="10" name="FAS">{"'Total'!$A$1","'Total'!$A$3"}</definedName>
    <definedName localSheetId="5" name="FAS">{"'Total'!$A$1","'Total'!$A$3"}</definedName>
    <definedName localSheetId="4" name="FAS">{"'Total'!$A$1","'Total'!$A$3"}</definedName>
    <definedName localSheetId="3" name="FAS">{"'Total'!$A$1","'Total'!$A$3"}</definedName>
    <definedName localSheetId="11" name="FAS">{"'Total'!$A$1","'Total'!$A$3"}</definedName>
    <definedName localSheetId="12" name="FAS">{"'Total'!$A$1","'Total'!$A$3"}</definedName>
    <definedName localSheetId="1" name="FAS">{"'Total'!$A$1","'Total'!$A$3"}</definedName>
    <definedName name="FAS">{"'Total'!$A$1","'Total'!$A$3"}</definedName>
    <definedName localSheetId="10" name="fasfasf">{#N/A,#N/A,TRUE,"Quinzena 01 à 15-04-98 "}</definedName>
    <definedName localSheetId="5" name="fasfasf">{#N/A,#N/A,TRUE,"Quinzena 01 à 15-04-98 "}</definedName>
    <definedName localSheetId="4" name="fasfasf">{#N/A,#N/A,TRUE,"Quinzena 01 à 15-04-98 "}</definedName>
    <definedName localSheetId="3" name="fasfasf">{#N/A,#N/A,TRUE,"Quinzena 01 à 15-04-98 "}</definedName>
    <definedName localSheetId="11" name="fasfasf">{#N/A,#N/A,TRUE,"Quinzena 01 à 15-04-98 "}</definedName>
    <definedName localSheetId="12" name="fasfasf">{#N/A,#N/A,TRUE,"Quinzena 01 à 15-04-98 "}</definedName>
    <definedName localSheetId="1" name="fasfasf">{#N/A,#N/A,TRUE,"Quinzena 01 à 15-04-98 "}</definedName>
    <definedName name="fasfasf">{#N/A,#N/A,TRUE,"Quinzena 01 à 15-04-98 "}</definedName>
    <definedName localSheetId="10" name="fddhght">{#N/A,#N/A,FALSE,"Plan1";#N/A,#N/A,FALSE,"Plan2"}</definedName>
    <definedName localSheetId="5" name="fddhght">{#N/A,#N/A,FALSE,"Plan1";#N/A,#N/A,FALSE,"Plan2"}</definedName>
    <definedName localSheetId="4" name="fddhght">{#N/A,#N/A,FALSE,"Plan1";#N/A,#N/A,FALSE,"Plan2"}</definedName>
    <definedName localSheetId="3" name="fddhght">{#N/A,#N/A,FALSE,"Plan1";#N/A,#N/A,FALSE,"Plan2"}</definedName>
    <definedName localSheetId="11" name="fddhght">{#N/A,#N/A,FALSE,"Plan1";#N/A,#N/A,FALSE,"Plan2"}</definedName>
    <definedName localSheetId="12" name="fddhght">{#N/A,#N/A,FALSE,"Plan1";#N/A,#N/A,FALSE,"Plan2"}</definedName>
    <definedName localSheetId="1" name="fddhght">{#N/A,#N/A,FALSE,"Plan1";#N/A,#N/A,FALSE,"Plan2"}</definedName>
    <definedName name="fddhght">{#N/A,#N/A,FALSE,"Plan1";#N/A,#N/A,FALSE,"Plan2"}</definedName>
    <definedName localSheetId="10" name="fdfgd">{#N/A,#N/A,FALSE,"Plan1";#N/A,#N/A,FALSE,"Plan2"}</definedName>
    <definedName localSheetId="5" name="fdfgd">{#N/A,#N/A,FALSE,"Plan1";#N/A,#N/A,FALSE,"Plan2"}</definedName>
    <definedName localSheetId="4" name="fdfgd">{#N/A,#N/A,FALSE,"Plan1";#N/A,#N/A,FALSE,"Plan2"}</definedName>
    <definedName localSheetId="3" name="fdfgd">{#N/A,#N/A,FALSE,"Plan1";#N/A,#N/A,FALSE,"Plan2"}</definedName>
    <definedName localSheetId="11" name="fdfgd">{#N/A,#N/A,FALSE,"Plan1";#N/A,#N/A,FALSE,"Plan2"}</definedName>
    <definedName localSheetId="12" name="fdfgd">{#N/A,#N/A,FALSE,"Plan1";#N/A,#N/A,FALSE,"Plan2"}</definedName>
    <definedName localSheetId="1" name="fdfgd">{#N/A,#N/A,FALSE,"Plan1";#N/A,#N/A,FALSE,"Plan2"}</definedName>
    <definedName name="fdfgd">{#N/A,#N/A,FALSE,"Plan1";#N/A,#N/A,FALSE,"Plan2"}</definedName>
    <definedName localSheetId="10" name="fdfn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5" name="fdfn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4" name="fdfn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3" name="fdfn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1" name="fdfn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2" name="fdfn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" name="fdfn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0" name="fdgaf">{#N/A,#N/A,FALSE,"Plan1";#N/A,#N/A,FALSE,"Plan2"}</definedName>
    <definedName localSheetId="5" name="fdgaf">{#N/A,#N/A,FALSE,"Plan1";#N/A,#N/A,FALSE,"Plan2"}</definedName>
    <definedName localSheetId="4" name="fdgaf">{#N/A,#N/A,FALSE,"Plan1";#N/A,#N/A,FALSE,"Plan2"}</definedName>
    <definedName localSheetId="3" name="fdgaf">{#N/A,#N/A,FALSE,"Plan1";#N/A,#N/A,FALSE,"Plan2"}</definedName>
    <definedName localSheetId="11" name="fdgaf">{#N/A,#N/A,FALSE,"Plan1";#N/A,#N/A,FALSE,"Plan2"}</definedName>
    <definedName localSheetId="12" name="fdgaf">{#N/A,#N/A,FALSE,"Plan1";#N/A,#N/A,FALSE,"Plan2"}</definedName>
    <definedName localSheetId="1" name="fdgaf">{#N/A,#N/A,FALSE,"Plan1";#N/A,#N/A,FALSE,"Plan2"}</definedName>
    <definedName name="fdgaf">{#N/A,#N/A,FALSE,"Plan1";#N/A,#N/A,FALSE,"Plan2"}</definedName>
    <definedName localSheetId="10" name="fdgdf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fdgdf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fdgdf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fdgdf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fdgdf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fdgdf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fdgdf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FDGFDJHGZEDR">{#N/A,#N/A,FALSE,"Plan1";#N/A,#N/A,FALSE,"Plan2"}</definedName>
    <definedName localSheetId="5" name="FDGFDJHGZEDR">{#N/A,#N/A,FALSE,"Plan1";#N/A,#N/A,FALSE,"Plan2"}</definedName>
    <definedName localSheetId="4" name="FDGFDJHGZEDR">{#N/A,#N/A,FALSE,"Plan1";#N/A,#N/A,FALSE,"Plan2"}</definedName>
    <definedName localSheetId="3" name="FDGFDJHGZEDR">{#N/A,#N/A,FALSE,"Plan1";#N/A,#N/A,FALSE,"Plan2"}</definedName>
    <definedName localSheetId="11" name="FDGFDJHGZEDR">{#N/A,#N/A,FALSE,"Plan1";#N/A,#N/A,FALSE,"Plan2"}</definedName>
    <definedName localSheetId="12" name="FDGFDJHGZEDR">{#N/A,#N/A,FALSE,"Plan1";#N/A,#N/A,FALSE,"Plan2"}</definedName>
    <definedName localSheetId="1" name="FDGFDJHGZEDR">{#N/A,#N/A,FALSE,"Plan1";#N/A,#N/A,FALSE,"Plan2"}</definedName>
    <definedName name="FDGFDJHGZEDR">{#N/A,#N/A,FALSE,"Plan1";#N/A,#N/A,FALSE,"Plan2"}</definedName>
    <definedName localSheetId="10" name="fdgfyhygfuj">{#N/A,#N/A,FALSE,"Plan1";#N/A,#N/A,FALSE,"Plan2"}</definedName>
    <definedName localSheetId="5" name="fdgfyhygfuj">{#N/A,#N/A,FALSE,"Plan1";#N/A,#N/A,FALSE,"Plan2"}</definedName>
    <definedName localSheetId="4" name="fdgfyhygfuj">{#N/A,#N/A,FALSE,"Plan1";#N/A,#N/A,FALSE,"Plan2"}</definedName>
    <definedName localSheetId="3" name="fdgfyhygfuj">{#N/A,#N/A,FALSE,"Plan1";#N/A,#N/A,FALSE,"Plan2"}</definedName>
    <definedName localSheetId="11" name="fdgfyhygfuj">{#N/A,#N/A,FALSE,"Plan1";#N/A,#N/A,FALSE,"Plan2"}</definedName>
    <definedName localSheetId="12" name="fdgfyhygfuj">{#N/A,#N/A,FALSE,"Plan1";#N/A,#N/A,FALSE,"Plan2"}</definedName>
    <definedName localSheetId="1" name="fdgfyhygfuj">{#N/A,#N/A,FALSE,"Plan1";#N/A,#N/A,FALSE,"Plan2"}</definedName>
    <definedName name="fdgfyhygfuj">{#N/A,#N/A,FALSE,"Plan1";#N/A,#N/A,FALSE,"Plan2"}</definedName>
    <definedName localSheetId="10" name="fdhgfdf">{#N/A,#N/A,FALSE,"Plan1";#N/A,#N/A,FALSE,"Plan2"}</definedName>
    <definedName localSheetId="5" name="fdhgfdf">{#N/A,#N/A,FALSE,"Plan1";#N/A,#N/A,FALSE,"Plan2"}</definedName>
    <definedName localSheetId="4" name="fdhgfdf">{#N/A,#N/A,FALSE,"Plan1";#N/A,#N/A,FALSE,"Plan2"}</definedName>
    <definedName localSheetId="3" name="fdhgfdf">{#N/A,#N/A,FALSE,"Plan1";#N/A,#N/A,FALSE,"Plan2"}</definedName>
    <definedName localSheetId="11" name="fdhgfdf">{#N/A,#N/A,FALSE,"Plan1";#N/A,#N/A,FALSE,"Plan2"}</definedName>
    <definedName localSheetId="12" name="fdhgfdf">{#N/A,#N/A,FALSE,"Plan1";#N/A,#N/A,FALSE,"Plan2"}</definedName>
    <definedName localSheetId="1" name="fdhgfdf">{#N/A,#N/A,FALSE,"Plan1";#N/A,#N/A,FALSE,"Plan2"}</definedName>
    <definedName name="fdhgfdf">{#N/A,#N/A,FALSE,"Plan1";#N/A,#N/A,FALSE,"Plan2"}</definedName>
    <definedName localSheetId="10" name="fdjfgdfjg">{#N/A,#N/A,FALSE,"Plan1";#N/A,#N/A,FALSE,"Plan2"}</definedName>
    <definedName localSheetId="5" name="fdjfgdfjg">{#N/A,#N/A,FALSE,"Plan1";#N/A,#N/A,FALSE,"Plan2"}</definedName>
    <definedName localSheetId="4" name="fdjfgdfjg">{#N/A,#N/A,FALSE,"Plan1";#N/A,#N/A,FALSE,"Plan2"}</definedName>
    <definedName localSheetId="3" name="fdjfgdfjg">{#N/A,#N/A,FALSE,"Plan1";#N/A,#N/A,FALSE,"Plan2"}</definedName>
    <definedName localSheetId="11" name="fdjfgdfjg">{#N/A,#N/A,FALSE,"Plan1";#N/A,#N/A,FALSE,"Plan2"}</definedName>
    <definedName localSheetId="12" name="fdjfgdfjg">{#N/A,#N/A,FALSE,"Plan1";#N/A,#N/A,FALSE,"Plan2"}</definedName>
    <definedName localSheetId="1" name="fdjfgdfjg">{#N/A,#N/A,FALSE,"Plan1";#N/A,#N/A,FALSE,"Plan2"}</definedName>
    <definedName name="fdjfgdfjg">{#N/A,#N/A,FALSE,"Plan1";#N/A,#N/A,FALSE,"Plan2"}</definedName>
    <definedName localSheetId="10" name="fdjghkshtygt">{#N/A,#N/A,FALSE,"Plan1";#N/A,#N/A,FALSE,"Plan2"}</definedName>
    <definedName localSheetId="5" name="fdjghkshtygt">{#N/A,#N/A,FALSE,"Plan1";#N/A,#N/A,FALSE,"Plan2"}</definedName>
    <definedName localSheetId="4" name="fdjghkshtygt">{#N/A,#N/A,FALSE,"Plan1";#N/A,#N/A,FALSE,"Plan2"}</definedName>
    <definedName localSheetId="3" name="fdjghkshtygt">{#N/A,#N/A,FALSE,"Plan1";#N/A,#N/A,FALSE,"Plan2"}</definedName>
    <definedName localSheetId="11" name="fdjghkshtygt">{#N/A,#N/A,FALSE,"Plan1";#N/A,#N/A,FALSE,"Plan2"}</definedName>
    <definedName localSheetId="12" name="fdjghkshtygt">{#N/A,#N/A,FALSE,"Plan1";#N/A,#N/A,FALSE,"Plan2"}</definedName>
    <definedName localSheetId="1" name="fdjghkshtygt">{#N/A,#N/A,FALSE,"Plan1";#N/A,#N/A,FALSE,"Plan2"}</definedName>
    <definedName name="fdjghkshtygt">{#N/A,#N/A,FALSE,"Plan1";#N/A,#N/A,FALSE,"Plan2"}</definedName>
    <definedName localSheetId="10" name="fdnhgf">{"'Estimativa de Lançamento-JAN'!$A$1:$AI$85"}</definedName>
    <definedName localSheetId="5" name="fdnhgf">{"'Estimativa de Lançamento-JAN'!$A$1:$AI$85"}</definedName>
    <definedName localSheetId="4" name="fdnhgf">{"'Estimativa de Lançamento-JAN'!$A$1:$AI$85"}</definedName>
    <definedName localSheetId="3" name="fdnhgf">{"'Estimativa de Lançamento-JAN'!$A$1:$AI$85"}</definedName>
    <definedName localSheetId="11" name="fdnhgf">{"'Estimativa de Lançamento-JAN'!$A$1:$AI$85"}</definedName>
    <definedName localSheetId="12" name="fdnhgf">{"'Estimativa de Lançamento-JAN'!$A$1:$AI$85"}</definedName>
    <definedName localSheetId="1" name="fdnhgf">{"'Estimativa de Lançamento-JAN'!$A$1:$AI$85"}</definedName>
    <definedName name="fdnhgf">{"'Estimativa de Lançamento-JAN'!$A$1:$AI$85"}</definedName>
    <definedName localSheetId="10" name="fdsf">{#N/A,#N/A,FALSE,"Plan1";#N/A,#N/A,FALSE,"Plan2"}</definedName>
    <definedName localSheetId="5" name="fdsf">{#N/A,#N/A,FALSE,"Plan1";#N/A,#N/A,FALSE,"Plan2"}</definedName>
    <definedName localSheetId="4" name="fdsf">{#N/A,#N/A,FALSE,"Plan1";#N/A,#N/A,FALSE,"Plan2"}</definedName>
    <definedName localSheetId="3" name="fdsf">{#N/A,#N/A,FALSE,"Plan1";#N/A,#N/A,FALSE,"Plan2"}</definedName>
    <definedName localSheetId="11" name="fdsf">{#N/A,#N/A,FALSE,"Plan1";#N/A,#N/A,FALSE,"Plan2"}</definedName>
    <definedName localSheetId="12" name="fdsf">{#N/A,#N/A,FALSE,"Plan1";#N/A,#N/A,FALSE,"Plan2"}</definedName>
    <definedName localSheetId="1" name="fdsf">{#N/A,#N/A,FALSE,"Plan1";#N/A,#N/A,FALSE,"Plan2"}</definedName>
    <definedName name="fdsf">{#N/A,#N/A,FALSE,"Plan1";#N/A,#N/A,FALSE,"Plan2"}</definedName>
    <definedName localSheetId="10" name="fffff">{#N/A,#N/A,FALSE,"Plan1";#N/A,#N/A,FALSE,"Plan2"}</definedName>
    <definedName localSheetId="5" name="fffff">{#N/A,#N/A,FALSE,"Plan1";#N/A,#N/A,FALSE,"Plan2"}</definedName>
    <definedName localSheetId="4" name="fffff">{#N/A,#N/A,FALSE,"Plan1";#N/A,#N/A,FALSE,"Plan2"}</definedName>
    <definedName localSheetId="3" name="fffff">{#N/A,#N/A,FALSE,"Plan1";#N/A,#N/A,FALSE,"Plan2"}</definedName>
    <definedName localSheetId="11" name="fffff">{#N/A,#N/A,FALSE,"Plan1";#N/A,#N/A,FALSE,"Plan2"}</definedName>
    <definedName localSheetId="12" name="fffff">{#N/A,#N/A,FALSE,"Plan1";#N/A,#N/A,FALSE,"Plan2"}</definedName>
    <definedName localSheetId="1" name="fffff">{#N/A,#N/A,FALSE,"Plan1";#N/A,#N/A,FALSE,"Plan2"}</definedName>
    <definedName name="fffff">{#N/A,#N/A,FALSE,"Plan1";#N/A,#N/A,FALSE,"Plan2"}</definedName>
    <definedName localSheetId="10" name="FFTY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5" name="FFTY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4" name="FFTY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3" name="FFTY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1" name="FFTY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2" name="FFTY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" name="FFTY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0" name="fg">{#N/A,#N/A,FALSE,"Plan1";#N/A,#N/A,FALSE,"Plan2"}</definedName>
    <definedName localSheetId="5" name="fg">{#N/A,#N/A,FALSE,"Plan1";#N/A,#N/A,FALSE,"Plan2"}</definedName>
    <definedName localSheetId="4" name="fg">{#N/A,#N/A,FALSE,"Plan1";#N/A,#N/A,FALSE,"Plan2"}</definedName>
    <definedName localSheetId="3" name="fg">{#N/A,#N/A,FALSE,"Plan1";#N/A,#N/A,FALSE,"Plan2"}</definedName>
    <definedName localSheetId="11" name="fg">{#N/A,#N/A,FALSE,"Plan1";#N/A,#N/A,FALSE,"Plan2"}</definedName>
    <definedName localSheetId="12" name="fg">{#N/A,#N/A,FALSE,"Plan1";#N/A,#N/A,FALSE,"Plan2"}</definedName>
    <definedName localSheetId="1" name="fg">{#N/A,#N/A,FALSE,"Plan1";#N/A,#N/A,FALSE,"Plan2"}</definedName>
    <definedName name="fg">{#N/A,#N/A,FALSE,"Plan1";#N/A,#N/A,FALSE,"Plan2"}</definedName>
    <definedName localSheetId="10" name="fgg">{"'장비'!$A$3:$M$12"}</definedName>
    <definedName localSheetId="5" name="fgg">{"'장비'!$A$3:$M$12"}</definedName>
    <definedName localSheetId="4" name="fgg">{"'장비'!$A$3:$M$12"}</definedName>
    <definedName localSheetId="3" name="fgg">{"'장비'!$A$3:$M$12"}</definedName>
    <definedName localSheetId="11" name="fgg">{"'장비'!$A$3:$M$12"}</definedName>
    <definedName localSheetId="12" name="fgg">{"'장비'!$A$3:$M$12"}</definedName>
    <definedName localSheetId="1" name="fgg">{"'장비'!$A$3:$M$12"}</definedName>
    <definedName name="fgg">{"'장비'!$A$3:$M$12"}</definedName>
    <definedName localSheetId="10" name="fghfh">{"'Estimativa de Lançamento-JAN'!$A$1:$AI$85"}</definedName>
    <definedName localSheetId="5" name="fghfh">{"'Estimativa de Lançamento-JAN'!$A$1:$AI$85"}</definedName>
    <definedName localSheetId="4" name="fghfh">{"'Estimativa de Lançamento-JAN'!$A$1:$AI$85"}</definedName>
    <definedName localSheetId="3" name="fghfh">{"'Estimativa de Lançamento-JAN'!$A$1:$AI$85"}</definedName>
    <definedName localSheetId="11" name="fghfh">{"'Estimativa de Lançamento-JAN'!$A$1:$AI$85"}</definedName>
    <definedName localSheetId="12" name="fghfh">{"'Estimativa de Lançamento-JAN'!$A$1:$AI$85"}</definedName>
    <definedName localSheetId="1" name="fghfh">{"'Estimativa de Lançamento-JAN'!$A$1:$AI$85"}</definedName>
    <definedName name="fghfh">{"'Estimativa de Lançamento-JAN'!$A$1:$AI$85"}</definedName>
    <definedName localSheetId="10" name="fghgfh">{#N/A,#N/A,FALSE,"Plan1";#N/A,#N/A,FALSE,"Plan2"}</definedName>
    <definedName localSheetId="5" name="fghgfh">{#N/A,#N/A,FALSE,"Plan1";#N/A,#N/A,FALSE,"Plan2"}</definedName>
    <definedName localSheetId="4" name="fghgfh">{#N/A,#N/A,FALSE,"Plan1";#N/A,#N/A,FALSE,"Plan2"}</definedName>
    <definedName localSheetId="3" name="fghgfh">{#N/A,#N/A,FALSE,"Plan1";#N/A,#N/A,FALSE,"Plan2"}</definedName>
    <definedName localSheetId="11" name="fghgfh">{#N/A,#N/A,FALSE,"Plan1";#N/A,#N/A,FALSE,"Plan2"}</definedName>
    <definedName localSheetId="12" name="fghgfh">{#N/A,#N/A,FALSE,"Plan1";#N/A,#N/A,FALSE,"Plan2"}</definedName>
    <definedName localSheetId="1" name="fghgfh">{#N/A,#N/A,FALSE,"Plan1";#N/A,#N/A,FALSE,"Plan2"}</definedName>
    <definedName name="fghgfh">{#N/A,#N/A,FALSE,"Plan1";#N/A,#N/A,FALSE,"Plan2"}</definedName>
    <definedName localSheetId="10" name="FGJHFGK">{#N/A,#N/A,FALSE,"Plan1";#N/A,#N/A,FALSE,"Plan2"}</definedName>
    <definedName localSheetId="5" name="FGJHFGK">{#N/A,#N/A,FALSE,"Plan1";#N/A,#N/A,FALSE,"Plan2"}</definedName>
    <definedName localSheetId="4" name="FGJHFGK">{#N/A,#N/A,FALSE,"Plan1";#N/A,#N/A,FALSE,"Plan2"}</definedName>
    <definedName localSheetId="3" name="FGJHFGK">{#N/A,#N/A,FALSE,"Plan1";#N/A,#N/A,FALSE,"Plan2"}</definedName>
    <definedName localSheetId="11" name="FGJHFGK">{#N/A,#N/A,FALSE,"Plan1";#N/A,#N/A,FALSE,"Plan2"}</definedName>
    <definedName localSheetId="12" name="FGJHFGK">{#N/A,#N/A,FALSE,"Plan1";#N/A,#N/A,FALSE,"Plan2"}</definedName>
    <definedName localSheetId="1" name="FGJHFGK">{#N/A,#N/A,FALSE,"Plan1";#N/A,#N/A,FALSE,"Plan2"}</definedName>
    <definedName name="FGJHFGK">{#N/A,#N/A,FALSE,"Plan1";#N/A,#N/A,FALSE,"Plan2"}</definedName>
    <definedName localSheetId="10" name="fgktyhd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fgktyhd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fgktyhd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fgktyhd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fgktyhd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fgktyhd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fgktyhd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fgtrgty">{#N/A,#N/A,FALSE,"Plan1";#N/A,#N/A,FALSE,"Plan2"}</definedName>
    <definedName localSheetId="5" name="fgtrgty">{#N/A,#N/A,FALSE,"Plan1";#N/A,#N/A,FALSE,"Plan2"}</definedName>
    <definedName localSheetId="4" name="fgtrgty">{#N/A,#N/A,FALSE,"Plan1";#N/A,#N/A,FALSE,"Plan2"}</definedName>
    <definedName localSheetId="3" name="fgtrgty">{#N/A,#N/A,FALSE,"Plan1";#N/A,#N/A,FALSE,"Plan2"}</definedName>
    <definedName localSheetId="11" name="fgtrgty">{#N/A,#N/A,FALSE,"Plan1";#N/A,#N/A,FALSE,"Plan2"}</definedName>
    <definedName localSheetId="12" name="fgtrgty">{#N/A,#N/A,FALSE,"Plan1";#N/A,#N/A,FALSE,"Plan2"}</definedName>
    <definedName localSheetId="1" name="fgtrgty">{#N/A,#N/A,FALSE,"Plan1";#N/A,#N/A,FALSE,"Plan2"}</definedName>
    <definedName name="fgtrgty">{#N/A,#N/A,FALSE,"Plan1";#N/A,#N/A,FALSE,"Plan2"}</definedName>
    <definedName localSheetId="10" name="fhgjfgyt">{#N/A,#N/A,FALSE,"Plan1";#N/A,#N/A,FALSE,"Plan2"}</definedName>
    <definedName localSheetId="5" name="fhgjfgyt">{#N/A,#N/A,FALSE,"Plan1";#N/A,#N/A,FALSE,"Plan2"}</definedName>
    <definedName localSheetId="4" name="fhgjfgyt">{#N/A,#N/A,FALSE,"Plan1";#N/A,#N/A,FALSE,"Plan2"}</definedName>
    <definedName localSheetId="3" name="fhgjfgyt">{#N/A,#N/A,FALSE,"Plan1";#N/A,#N/A,FALSE,"Plan2"}</definedName>
    <definedName localSheetId="11" name="fhgjfgyt">{#N/A,#N/A,FALSE,"Plan1";#N/A,#N/A,FALSE,"Plan2"}</definedName>
    <definedName localSheetId="12" name="fhgjfgyt">{#N/A,#N/A,FALSE,"Plan1";#N/A,#N/A,FALSE,"Plan2"}</definedName>
    <definedName localSheetId="1" name="fhgjfgyt">{#N/A,#N/A,FALSE,"Plan1";#N/A,#N/A,FALSE,"Plan2"}</definedName>
    <definedName name="fhgjfgyt">{#N/A,#N/A,FALSE,"Plan1";#N/A,#N/A,FALSE,"Plan2"}</definedName>
    <definedName localSheetId="10" name="fhgjkhtrfg">{#N/A,#N/A,FALSE,"Plan1";#N/A,#N/A,FALSE,"Plan2"}</definedName>
    <definedName localSheetId="5" name="fhgjkhtrfg">{#N/A,#N/A,FALSE,"Plan1";#N/A,#N/A,FALSE,"Plan2"}</definedName>
    <definedName localSheetId="4" name="fhgjkhtrfg">{#N/A,#N/A,FALSE,"Plan1";#N/A,#N/A,FALSE,"Plan2"}</definedName>
    <definedName localSheetId="3" name="fhgjkhtrfg">{#N/A,#N/A,FALSE,"Plan1";#N/A,#N/A,FALSE,"Plan2"}</definedName>
    <definedName localSheetId="11" name="fhgjkhtrfg">{#N/A,#N/A,FALSE,"Plan1";#N/A,#N/A,FALSE,"Plan2"}</definedName>
    <definedName localSheetId="12" name="fhgjkhtrfg">{#N/A,#N/A,FALSE,"Plan1";#N/A,#N/A,FALSE,"Plan2"}</definedName>
    <definedName localSheetId="1" name="fhgjkhtrfg">{#N/A,#N/A,FALSE,"Plan1";#N/A,#N/A,FALSE,"Plan2"}</definedName>
    <definedName name="fhgjkhtrfg">{#N/A,#N/A,FALSE,"Plan1";#N/A,#N/A,FALSE,"Plan2"}</definedName>
    <definedName localSheetId="10" name="FHGTGSRSG">{#N/A,#N/A,FALSE,"Plan1";#N/A,#N/A,FALSE,"Plan2"}</definedName>
    <definedName localSheetId="5" name="FHGTGSRSG">{#N/A,#N/A,FALSE,"Plan1";#N/A,#N/A,FALSE,"Plan2"}</definedName>
    <definedName localSheetId="4" name="FHGTGSRSG">{#N/A,#N/A,FALSE,"Plan1";#N/A,#N/A,FALSE,"Plan2"}</definedName>
    <definedName localSheetId="3" name="FHGTGSRSG">{#N/A,#N/A,FALSE,"Plan1";#N/A,#N/A,FALSE,"Plan2"}</definedName>
    <definedName localSheetId="11" name="FHGTGSRSG">{#N/A,#N/A,FALSE,"Plan1";#N/A,#N/A,FALSE,"Plan2"}</definedName>
    <definedName localSheetId="12" name="FHGTGSRSG">{#N/A,#N/A,FALSE,"Plan1";#N/A,#N/A,FALSE,"Plan2"}</definedName>
    <definedName localSheetId="1" name="FHGTGSRSG">{#N/A,#N/A,FALSE,"Plan1";#N/A,#N/A,FALSE,"Plan2"}</definedName>
    <definedName name="FHGTGSRSG">{#N/A,#N/A,FALSE,"Plan1";#N/A,#N/A,FALSE,"Plan2"}</definedName>
    <definedName localSheetId="10" name="FIELD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FIELD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FIELD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FIELD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FIELD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FIELD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FIELD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FILTRO">{#N/A,#N/A,TRUE,"Quinzena 01 à 15-04-98 "}</definedName>
    <definedName localSheetId="5" name="FILTRO">{#N/A,#N/A,TRUE,"Quinzena 01 à 15-04-98 "}</definedName>
    <definedName localSheetId="4" name="FILTRO">{#N/A,#N/A,TRUE,"Quinzena 01 à 15-04-98 "}</definedName>
    <definedName localSheetId="3" name="FILTRO">{#N/A,#N/A,TRUE,"Quinzena 01 à 15-04-98 "}</definedName>
    <definedName localSheetId="11" name="FILTRO">{#N/A,#N/A,TRUE,"Quinzena 01 à 15-04-98 "}</definedName>
    <definedName localSheetId="12" name="FILTRO">{#N/A,#N/A,TRUE,"Quinzena 01 à 15-04-98 "}</definedName>
    <definedName localSheetId="1" name="FILTRO">{#N/A,#N/A,TRUE,"Quinzena 01 à 15-04-98 "}</definedName>
    <definedName name="FILTRO">{#N/A,#N/A,TRUE,"Quinzena 01 à 15-04-98 "}</definedName>
    <definedName localSheetId="10" name="fjdhfgjdhtgu">{#N/A,#N/A,FALSE,"Plan1";#N/A,#N/A,FALSE,"Plan2"}</definedName>
    <definedName localSheetId="5" name="fjdhfgjdhtgu">{#N/A,#N/A,FALSE,"Plan1";#N/A,#N/A,FALSE,"Plan2"}</definedName>
    <definedName localSheetId="4" name="fjdhfgjdhtgu">{#N/A,#N/A,FALSE,"Plan1";#N/A,#N/A,FALSE,"Plan2"}</definedName>
    <definedName localSheetId="3" name="fjdhfgjdhtgu">{#N/A,#N/A,FALSE,"Plan1";#N/A,#N/A,FALSE,"Plan2"}</definedName>
    <definedName localSheetId="11" name="fjdhfgjdhtgu">{#N/A,#N/A,FALSE,"Plan1";#N/A,#N/A,FALSE,"Plan2"}</definedName>
    <definedName localSheetId="12" name="fjdhfgjdhtgu">{#N/A,#N/A,FALSE,"Plan1";#N/A,#N/A,FALSE,"Plan2"}</definedName>
    <definedName localSheetId="1" name="fjdhfgjdhtgu">{#N/A,#N/A,FALSE,"Plan1";#N/A,#N/A,FALSE,"Plan2"}</definedName>
    <definedName name="fjdhfgjdhtgu">{#N/A,#N/A,FALSE,"Plan1";#N/A,#N/A,FALSE,"Plan2"}</definedName>
    <definedName localSheetId="10" name="fjfjg">{#N/A,#N/A,FALSE,"명세표"}</definedName>
    <definedName localSheetId="5" name="fjfjg">{#N/A,#N/A,FALSE,"명세표"}</definedName>
    <definedName localSheetId="4" name="fjfjg">{#N/A,#N/A,FALSE,"명세표"}</definedName>
    <definedName localSheetId="3" name="fjfjg">{#N/A,#N/A,FALSE,"명세표"}</definedName>
    <definedName localSheetId="11" name="fjfjg">{#N/A,#N/A,FALSE,"명세표"}</definedName>
    <definedName localSheetId="12" name="fjfjg">{#N/A,#N/A,FALSE,"명세표"}</definedName>
    <definedName localSheetId="1" name="fjfjg">{#N/A,#N/A,FALSE,"명세표"}</definedName>
    <definedName name="fjfjg">{#N/A,#N/A,FALSE,"명세표"}</definedName>
    <definedName localSheetId="10" name="FJG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FJG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FJG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FJG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FJG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FJG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FJG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FJHJHG">{#N/A,#N/A,FALSE,"Plan1";#N/A,#N/A,FALSE,"Plan2"}</definedName>
    <definedName localSheetId="5" name="FJHJHG">{#N/A,#N/A,FALSE,"Plan1";#N/A,#N/A,FALSE,"Plan2"}</definedName>
    <definedName localSheetId="4" name="FJHJHG">{#N/A,#N/A,FALSE,"Plan1";#N/A,#N/A,FALSE,"Plan2"}</definedName>
    <definedName localSheetId="3" name="FJHJHG">{#N/A,#N/A,FALSE,"Plan1";#N/A,#N/A,FALSE,"Plan2"}</definedName>
    <definedName localSheetId="11" name="FJHJHG">{#N/A,#N/A,FALSE,"Plan1";#N/A,#N/A,FALSE,"Plan2"}</definedName>
    <definedName localSheetId="12" name="FJHJHG">{#N/A,#N/A,FALSE,"Plan1";#N/A,#N/A,FALSE,"Plan2"}</definedName>
    <definedName localSheetId="1" name="FJHJHG">{#N/A,#N/A,FALSE,"Plan1";#N/A,#N/A,FALSE,"Plan2"}</definedName>
    <definedName name="FJHJHG">{#N/A,#N/A,FALSE,"Plan1";#N/A,#N/A,FALSE,"Plan2"}</definedName>
    <definedName localSheetId="10" name="fjtgfh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fjtgfh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fjtgfh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fjtgfh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fjtgfh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fjtgfh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fjtgfh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FKF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FKF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FKF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FKF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FKF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FKF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FKF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fkfw">{#N/A,#N/A,FALSE,"Plan1";#N/A,#N/A,FALSE,"Plan2"}</definedName>
    <definedName localSheetId="5" name="fkfw">{#N/A,#N/A,FALSE,"Plan1";#N/A,#N/A,FALSE,"Plan2"}</definedName>
    <definedName localSheetId="4" name="fkfw">{#N/A,#N/A,FALSE,"Plan1";#N/A,#N/A,FALSE,"Plan2"}</definedName>
    <definedName localSheetId="3" name="fkfw">{#N/A,#N/A,FALSE,"Plan1";#N/A,#N/A,FALSE,"Plan2"}</definedName>
    <definedName localSheetId="11" name="fkfw">{#N/A,#N/A,FALSE,"Plan1";#N/A,#N/A,FALSE,"Plan2"}</definedName>
    <definedName localSheetId="12" name="fkfw">{#N/A,#N/A,FALSE,"Plan1";#N/A,#N/A,FALSE,"Plan2"}</definedName>
    <definedName localSheetId="1" name="fkfw">{#N/A,#N/A,FALSE,"Plan1";#N/A,#N/A,FALSE,"Plan2"}</definedName>
    <definedName name="fkfw">{#N/A,#N/A,FALSE,"Plan1";#N/A,#N/A,FALSE,"Plan2"}</definedName>
    <definedName localSheetId="12" name="f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f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FORNECEDOR">OFFSET(#REF!,6,0,COUNTA(#REF!))</definedName>
    <definedName localSheetId="4" name="FORNECEDOR">OFFSET(#REF!,6,0,COUNTA(#REF!))</definedName>
    <definedName localSheetId="12" name="FORNECEDOR">OFFSET(#REF!,6,0,COUNTA(#REF!))</definedName>
    <definedName name="FORNECEDOR">OFFSET(#REF!,6,0,COUNTA(#REF!))</definedName>
    <definedName localSheetId="5" name="FORNECEDOR_2">OFFSET(#REF!,6,0,COUNTA(#REF!))</definedName>
    <definedName localSheetId="4" name="FORNECEDOR_2">OFFSET(#REF!,6,0,COUNTA(#REF!))</definedName>
    <definedName localSheetId="12" name="FORNECEDOR_2">OFFSET(#REF!,6,0,COUNTA(#REF!))</definedName>
    <definedName name="FORNECEDOR_2">OFFSET(#REF!,6,0,COUNTA(#REF!))</definedName>
    <definedName localSheetId="5" name="FORNECEDOR_3">OFFSET(#REF!,6,0,COUNTA(#REF!))</definedName>
    <definedName localSheetId="4" name="FORNECEDOR_3">OFFSET(#REF!,6,0,COUNTA(#REF!))</definedName>
    <definedName localSheetId="12" name="FORNECEDOR_3">OFFSET(#REF!,6,0,COUNTA(#REF!))</definedName>
    <definedName name="FORNECEDOR_3">OFFSET(#REF!,6,0,COUNTA(#REF!))</definedName>
    <definedName localSheetId="5" name="FORNECEDOR_4">OFFSET(#REF!,6,0,COUNTA(#REF!))</definedName>
    <definedName localSheetId="4" name="FORNECEDOR_4">OFFSET(#REF!,6,0,COUNTA(#REF!))</definedName>
    <definedName localSheetId="12" name="FORNECEDOR_4">OFFSET(#REF!,6,0,COUNTA(#REF!))</definedName>
    <definedName name="FORNECEDOR_4">OFFSET(#REF!,6,0,COUNTA(#REF!))</definedName>
    <definedName localSheetId="5" name="FORNECEDOR_5">OFFSET(#REF!,6,0,COUNTA(#REF!))</definedName>
    <definedName localSheetId="4" name="FORNECEDOR_5">OFFSET(#REF!,6,0,COUNTA(#REF!))</definedName>
    <definedName localSheetId="12" name="FORNECEDOR_5">OFFSET(#REF!,6,0,COUNTA(#REF!))</definedName>
    <definedName name="FORNECEDOR_5">OFFSET(#REF!,6,0,COUNTA(#REF!))</definedName>
    <definedName localSheetId="5" name="FORNECEDOR_7">OFFSET(#REF!,6,0,COUNTA(#REF!))</definedName>
    <definedName localSheetId="4" name="FORNECEDOR_7">OFFSET(#REF!,6,0,COUNTA(#REF!))</definedName>
    <definedName localSheetId="12" name="FORNECEDOR_7">OFFSET(#REF!,6,0,COUNTA(#REF!))</definedName>
    <definedName name="FORNECEDOR_7">OFFSET(#REF!,6,0,COUNTA(#REF!))</definedName>
    <definedName localSheetId="5" name="FORNECEDOR_8">OFFSET(#REF!,6,0,COUNTA(#REF!))</definedName>
    <definedName localSheetId="4" name="FORNECEDOR_8">OFFSET(#REF!,6,0,COUNTA(#REF!))</definedName>
    <definedName localSheetId="12" name="FORNECEDOR_8">OFFSET(#REF!,6,0,COUNTA(#REF!))</definedName>
    <definedName name="FORNECEDOR_8">OFFSET(#REF!,6,0,COUNTA(#REF!))</definedName>
    <definedName localSheetId="10" name="frçt4r">{#N/A,#N/A,FALSE,"Plan1";#N/A,#N/A,FALSE,"Plan2"}</definedName>
    <definedName localSheetId="5" name="frçt4r">{#N/A,#N/A,FALSE,"Plan1";#N/A,#N/A,FALSE,"Plan2"}</definedName>
    <definedName localSheetId="4" name="frçt4r">{#N/A,#N/A,FALSE,"Plan1";#N/A,#N/A,FALSE,"Plan2"}</definedName>
    <definedName localSheetId="3" name="frçt4r">{#N/A,#N/A,FALSE,"Plan1";#N/A,#N/A,FALSE,"Plan2"}</definedName>
    <definedName localSheetId="11" name="frçt4r">{#N/A,#N/A,FALSE,"Plan1";#N/A,#N/A,FALSE,"Plan2"}</definedName>
    <definedName localSheetId="12" name="frçt4r">{#N/A,#N/A,FALSE,"Plan1";#N/A,#N/A,FALSE,"Plan2"}</definedName>
    <definedName localSheetId="1" name="frçt4r">{#N/A,#N/A,FALSE,"Plan1";#N/A,#N/A,FALSE,"Plan2"}</definedName>
    <definedName name="frçt4r">{#N/A,#N/A,FALSE,"Plan1";#N/A,#N/A,FALSE,"Plan2"}</definedName>
    <definedName localSheetId="10" name="frdtty">{#N/A,#N/A,FALSE,"Plan1";#N/A,#N/A,FALSE,"Plan2"}</definedName>
    <definedName localSheetId="5" name="frdtty">{#N/A,#N/A,FALSE,"Plan1";#N/A,#N/A,FALSE,"Plan2"}</definedName>
    <definedName localSheetId="4" name="frdtty">{#N/A,#N/A,FALSE,"Plan1";#N/A,#N/A,FALSE,"Plan2"}</definedName>
    <definedName localSheetId="3" name="frdtty">{#N/A,#N/A,FALSE,"Plan1";#N/A,#N/A,FALSE,"Plan2"}</definedName>
    <definedName localSheetId="11" name="frdtty">{#N/A,#N/A,FALSE,"Plan1";#N/A,#N/A,FALSE,"Plan2"}</definedName>
    <definedName localSheetId="12" name="frdtty">{#N/A,#N/A,FALSE,"Plan1";#N/A,#N/A,FALSE,"Plan2"}</definedName>
    <definedName localSheetId="1" name="frdtty">{#N/A,#N/A,FALSE,"Plan1";#N/A,#N/A,FALSE,"Plan2"}</definedName>
    <definedName name="frdtty">{#N/A,#N/A,FALSE,"Plan1";#N/A,#N/A,FALSE,"Plan2"}</definedName>
    <definedName localSheetId="10" name="fsdfs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5" name="fsdfs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4" name="fsdfs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3" name="fsdfs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1" name="fsdfs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2" name="fsdfs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" name="fsdfs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0" name="fuihgjk">{#N/A,#N/A,FALSE,"Plan1";#N/A,#N/A,FALSE,"Plan2"}</definedName>
    <definedName localSheetId="5" name="fuihgjk">{#N/A,#N/A,FALSE,"Plan1";#N/A,#N/A,FALSE,"Plan2"}</definedName>
    <definedName localSheetId="4" name="fuihgjk">{#N/A,#N/A,FALSE,"Plan1";#N/A,#N/A,FALSE,"Plan2"}</definedName>
    <definedName localSheetId="3" name="fuihgjk">{#N/A,#N/A,FALSE,"Plan1";#N/A,#N/A,FALSE,"Plan2"}</definedName>
    <definedName localSheetId="11" name="fuihgjk">{#N/A,#N/A,FALSE,"Plan1";#N/A,#N/A,FALSE,"Plan2"}</definedName>
    <definedName localSheetId="12" name="fuihgjk">{#N/A,#N/A,FALSE,"Plan1";#N/A,#N/A,FALSE,"Plan2"}</definedName>
    <definedName localSheetId="1" name="fuihgjk">{#N/A,#N/A,FALSE,"Plan1";#N/A,#N/A,FALSE,"Plan2"}</definedName>
    <definedName name="fuihgjk">{#N/A,#N/A,FALSE,"Plan1";#N/A,#N/A,FALSE,"Plan2"}</definedName>
    <definedName localSheetId="10" name="fxjghkfg">{#N/A,#N/A,FALSE,"Plan1";#N/A,#N/A,FALSE,"Plan2"}</definedName>
    <definedName localSheetId="5" name="fxjghkfg">{#N/A,#N/A,FALSE,"Plan1";#N/A,#N/A,FALSE,"Plan2"}</definedName>
    <definedName localSheetId="4" name="fxjghkfg">{#N/A,#N/A,FALSE,"Plan1";#N/A,#N/A,FALSE,"Plan2"}</definedName>
    <definedName localSheetId="3" name="fxjghkfg">{#N/A,#N/A,FALSE,"Plan1";#N/A,#N/A,FALSE,"Plan2"}</definedName>
    <definedName localSheetId="11" name="fxjghkfg">{#N/A,#N/A,FALSE,"Plan1";#N/A,#N/A,FALSE,"Plan2"}</definedName>
    <definedName localSheetId="12" name="fxjghkfg">{#N/A,#N/A,FALSE,"Plan1";#N/A,#N/A,FALSE,"Plan2"}</definedName>
    <definedName localSheetId="1" name="fxjghkfg">{#N/A,#N/A,FALSE,"Plan1";#N/A,#N/A,FALSE,"Plan2"}</definedName>
    <definedName name="fxjghkfg">{#N/A,#N/A,FALSE,"Plan1";#N/A,#N/A,FALSE,"Plan2"}</definedName>
    <definedName localSheetId="10" name="gal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5" name="gal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4" name="gal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3" name="gal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1" name="gal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2" name="gal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" name="gal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0" name="gbdjkvhgd">{#N/A,#N/A,FALSE,"Plan1";#N/A,#N/A,FALSE,"Plan2"}</definedName>
    <definedName localSheetId="5" name="gbdjkvhgd">{#N/A,#N/A,FALSE,"Plan1";#N/A,#N/A,FALSE,"Plan2"}</definedName>
    <definedName localSheetId="4" name="gbdjkvhgd">{#N/A,#N/A,FALSE,"Plan1";#N/A,#N/A,FALSE,"Plan2"}</definedName>
    <definedName localSheetId="3" name="gbdjkvhgd">{#N/A,#N/A,FALSE,"Plan1";#N/A,#N/A,FALSE,"Plan2"}</definedName>
    <definedName localSheetId="11" name="gbdjkvhgd">{#N/A,#N/A,FALSE,"Plan1";#N/A,#N/A,FALSE,"Plan2"}</definedName>
    <definedName localSheetId="12" name="gbdjkvhgd">{#N/A,#N/A,FALSE,"Plan1";#N/A,#N/A,FALSE,"Plan2"}</definedName>
    <definedName localSheetId="1" name="gbdjkvhgd">{#N/A,#N/A,FALSE,"Plan1";#N/A,#N/A,FALSE,"Plan2"}</definedName>
    <definedName name="gbdjkvhgd">{#N/A,#N/A,FALSE,"Plan1";#N/A,#N/A,FALSE,"Plan2"}</definedName>
    <definedName localSheetId="10" name="gbdsjgsjfdgj">{#N/A,#N/A,FALSE,"Plan1";#N/A,#N/A,FALSE,"Plan2"}</definedName>
    <definedName localSheetId="5" name="gbdsjgsjfdgj">{#N/A,#N/A,FALSE,"Plan1";#N/A,#N/A,FALSE,"Plan2"}</definedName>
    <definedName localSheetId="4" name="gbdsjgsjfdgj">{#N/A,#N/A,FALSE,"Plan1";#N/A,#N/A,FALSE,"Plan2"}</definedName>
    <definedName localSheetId="3" name="gbdsjgsjfdgj">{#N/A,#N/A,FALSE,"Plan1";#N/A,#N/A,FALSE,"Plan2"}</definedName>
    <definedName localSheetId="11" name="gbdsjgsjfdgj">{#N/A,#N/A,FALSE,"Plan1";#N/A,#N/A,FALSE,"Plan2"}</definedName>
    <definedName localSheetId="12" name="gbdsjgsjfdgj">{#N/A,#N/A,FALSE,"Plan1";#N/A,#N/A,FALSE,"Plan2"}</definedName>
    <definedName localSheetId="1" name="gbdsjgsjfdgj">{#N/A,#N/A,FALSE,"Plan1";#N/A,#N/A,FALSE,"Plan2"}</definedName>
    <definedName name="gbdsjgsjfdgj">{#N/A,#N/A,FALSE,"Plan1";#N/A,#N/A,FALSE,"Plan2"}</definedName>
    <definedName localSheetId="10" name="gdfdhgfjgj">{#N/A,#N/A,FALSE,"Plan1";#N/A,#N/A,FALSE,"Plan2"}</definedName>
    <definedName localSheetId="5" name="gdfdhgfjgj">{#N/A,#N/A,FALSE,"Plan1";#N/A,#N/A,FALSE,"Plan2"}</definedName>
    <definedName localSheetId="4" name="gdfdhgfjgj">{#N/A,#N/A,FALSE,"Plan1";#N/A,#N/A,FALSE,"Plan2"}</definedName>
    <definedName localSheetId="3" name="gdfdhgfjgj">{#N/A,#N/A,FALSE,"Plan1";#N/A,#N/A,FALSE,"Plan2"}</definedName>
    <definedName localSheetId="11" name="gdfdhgfjgj">{#N/A,#N/A,FALSE,"Plan1";#N/A,#N/A,FALSE,"Plan2"}</definedName>
    <definedName localSheetId="12" name="gdfdhgfjgj">{#N/A,#N/A,FALSE,"Plan1";#N/A,#N/A,FALSE,"Plan2"}</definedName>
    <definedName localSheetId="1" name="gdfdhgfjgj">{#N/A,#N/A,FALSE,"Plan1";#N/A,#N/A,FALSE,"Plan2"}</definedName>
    <definedName name="gdfdhgfjgj">{#N/A,#N/A,FALSE,"Plan1";#N/A,#N/A,FALSE,"Plan2"}</definedName>
    <definedName localSheetId="10" name="gdfgdstggt">{#N/A,#N/A,FALSE,"Plan1";#N/A,#N/A,FALSE,"Plan2"}</definedName>
    <definedName localSheetId="5" name="gdfgdstggt">{#N/A,#N/A,FALSE,"Plan1";#N/A,#N/A,FALSE,"Plan2"}</definedName>
    <definedName localSheetId="4" name="gdfgdstggt">{#N/A,#N/A,FALSE,"Plan1";#N/A,#N/A,FALSE,"Plan2"}</definedName>
    <definedName localSheetId="3" name="gdfgdstggt">{#N/A,#N/A,FALSE,"Plan1";#N/A,#N/A,FALSE,"Plan2"}</definedName>
    <definedName localSheetId="11" name="gdfgdstggt">{#N/A,#N/A,FALSE,"Plan1";#N/A,#N/A,FALSE,"Plan2"}</definedName>
    <definedName localSheetId="12" name="gdfgdstggt">{#N/A,#N/A,FALSE,"Plan1";#N/A,#N/A,FALSE,"Plan2"}</definedName>
    <definedName localSheetId="1" name="gdfgdstggt">{#N/A,#N/A,FALSE,"Plan1";#N/A,#N/A,FALSE,"Plan2"}</definedName>
    <definedName name="gdfgdstggt">{#N/A,#N/A,FALSE,"Plan1";#N/A,#N/A,FALSE,"Plan2"}</definedName>
    <definedName localSheetId="10" name="GDFHGRJGFJDRF">{"Econ Consolidado",#N/A,FALSE,"Econ Consol";"Fluxo de Caixa",#N/A,FALSE,"Fluxo Caixa";"Investimentos",#N/A,FALSE,"Investimentos"}</definedName>
    <definedName localSheetId="5" name="GDFHGRJGFJDRF">{"Econ Consolidado",#N/A,FALSE,"Econ Consol";"Fluxo de Caixa",#N/A,FALSE,"Fluxo Caixa";"Investimentos",#N/A,FALSE,"Investimentos"}</definedName>
    <definedName localSheetId="4" name="GDFHGRJGFJDRF">{"Econ Consolidado",#N/A,FALSE,"Econ Consol";"Fluxo de Caixa",#N/A,FALSE,"Fluxo Caixa";"Investimentos",#N/A,FALSE,"Investimentos"}</definedName>
    <definedName localSheetId="3" name="GDFHGRJGFJDRF">{"Econ Consolidado",#N/A,FALSE,"Econ Consol";"Fluxo de Caixa",#N/A,FALSE,"Fluxo Caixa";"Investimentos",#N/A,FALSE,"Investimentos"}</definedName>
    <definedName localSheetId="11" name="GDFHGRJGFJDRF">{"Econ Consolidado",#N/A,FALSE,"Econ Consol";"Fluxo de Caixa",#N/A,FALSE,"Fluxo Caixa";"Investimentos",#N/A,FALSE,"Investimentos"}</definedName>
    <definedName localSheetId="12" name="GDFHGRJGFJDRF">{"Econ Consolidado",#N/A,FALSE,"Econ Consol";"Fluxo de Caixa",#N/A,FALSE,"Fluxo Caixa";"Investimentos",#N/A,FALSE,"Investimentos"}</definedName>
    <definedName localSheetId="1" name="GDFHGRJGFJDRF">{"Econ Consolidado",#N/A,FALSE,"Econ Consol";"Fluxo de Caixa",#N/A,FALSE,"Fluxo Caixa";"Investimentos",#N/A,FALSE,"Investimentos"}</definedName>
    <definedName name="GDFHGRJGFJDRF">{"Econ Consolidado",#N/A,FALSE,"Econ Consol";"Fluxo de Caixa",#N/A,FALSE,"Fluxo Caixa";"Investimentos",#N/A,FALSE,"Investimentos"}</definedName>
    <definedName localSheetId="10" name="gdfigfhuyuy">{#N/A,#N/A,FALSE,"Plan1";#N/A,#N/A,FALSE,"Plan2"}</definedName>
    <definedName localSheetId="5" name="gdfigfhuyuy">{#N/A,#N/A,FALSE,"Plan1";#N/A,#N/A,FALSE,"Plan2"}</definedName>
    <definedName localSheetId="4" name="gdfigfhuyuy">{#N/A,#N/A,FALSE,"Plan1";#N/A,#N/A,FALSE,"Plan2"}</definedName>
    <definedName localSheetId="3" name="gdfigfhuyuy">{#N/A,#N/A,FALSE,"Plan1";#N/A,#N/A,FALSE,"Plan2"}</definedName>
    <definedName localSheetId="11" name="gdfigfhuyuy">{#N/A,#N/A,FALSE,"Plan1";#N/A,#N/A,FALSE,"Plan2"}</definedName>
    <definedName localSheetId="12" name="gdfigfhuyuy">{#N/A,#N/A,FALSE,"Plan1";#N/A,#N/A,FALSE,"Plan2"}</definedName>
    <definedName localSheetId="1" name="gdfigfhuyuy">{#N/A,#N/A,FALSE,"Plan1";#N/A,#N/A,FALSE,"Plan2"}</definedName>
    <definedName name="gdfigfhuyuy">{#N/A,#N/A,FALSE,"Plan1";#N/A,#N/A,FALSE,"Plan2"}</definedName>
    <definedName localSheetId="10" name="gdfsgfew">{#N/A,#N/A,FALSE,"Plan1";#N/A,#N/A,FALSE,"Plan2"}</definedName>
    <definedName localSheetId="5" name="gdfsgfew">{#N/A,#N/A,FALSE,"Plan1";#N/A,#N/A,FALSE,"Plan2"}</definedName>
    <definedName localSheetId="4" name="gdfsgfew">{#N/A,#N/A,FALSE,"Plan1";#N/A,#N/A,FALSE,"Plan2"}</definedName>
    <definedName localSheetId="3" name="gdfsgfew">{#N/A,#N/A,FALSE,"Plan1";#N/A,#N/A,FALSE,"Plan2"}</definedName>
    <definedName localSheetId="11" name="gdfsgfew">{#N/A,#N/A,FALSE,"Plan1";#N/A,#N/A,FALSE,"Plan2"}</definedName>
    <definedName localSheetId="12" name="gdfsgfew">{#N/A,#N/A,FALSE,"Plan1";#N/A,#N/A,FALSE,"Plan2"}</definedName>
    <definedName localSheetId="1" name="gdfsgfew">{#N/A,#N/A,FALSE,"Plan1";#N/A,#N/A,FALSE,"Plan2"}</definedName>
    <definedName name="gdfsgfew">{#N/A,#N/A,FALSE,"Plan1";#N/A,#N/A,FALSE,"Plan2"}</definedName>
    <definedName localSheetId="10" name="gdhfgdhfgf">{#N/A,#N/A,FALSE,"Plan1";#N/A,#N/A,FALSE,"Plan2"}</definedName>
    <definedName localSheetId="5" name="gdhfgdhfgf">{#N/A,#N/A,FALSE,"Plan1";#N/A,#N/A,FALSE,"Plan2"}</definedName>
    <definedName localSheetId="4" name="gdhfgdhfgf">{#N/A,#N/A,FALSE,"Plan1";#N/A,#N/A,FALSE,"Plan2"}</definedName>
    <definedName localSheetId="3" name="gdhfgdhfgf">{#N/A,#N/A,FALSE,"Plan1";#N/A,#N/A,FALSE,"Plan2"}</definedName>
    <definedName localSheetId="11" name="gdhfgdhfgf">{#N/A,#N/A,FALSE,"Plan1";#N/A,#N/A,FALSE,"Plan2"}</definedName>
    <definedName localSheetId="12" name="gdhfgdhfgf">{#N/A,#N/A,FALSE,"Plan1";#N/A,#N/A,FALSE,"Plan2"}</definedName>
    <definedName localSheetId="1" name="gdhfgdhfgf">{#N/A,#N/A,FALSE,"Plan1";#N/A,#N/A,FALSE,"Plan2"}</definedName>
    <definedName name="gdhfgdhfgf">{#N/A,#N/A,FALSE,"Plan1";#N/A,#N/A,FALSE,"Plan2"}</definedName>
    <definedName localSheetId="10" name="gdsfhefrwrw">{#N/A,#N/A,FALSE,"Plan1";#N/A,#N/A,FALSE,"Plan2"}</definedName>
    <definedName localSheetId="5" name="gdsfhefrwrw">{#N/A,#N/A,FALSE,"Plan1";#N/A,#N/A,FALSE,"Plan2"}</definedName>
    <definedName localSheetId="4" name="gdsfhefrwrw">{#N/A,#N/A,FALSE,"Plan1";#N/A,#N/A,FALSE,"Plan2"}</definedName>
    <definedName localSheetId="3" name="gdsfhefrwrw">{#N/A,#N/A,FALSE,"Plan1";#N/A,#N/A,FALSE,"Plan2"}</definedName>
    <definedName localSheetId="11" name="gdsfhefrwrw">{#N/A,#N/A,FALSE,"Plan1";#N/A,#N/A,FALSE,"Plan2"}</definedName>
    <definedName localSheetId="12" name="gdsfhefrwrw">{#N/A,#N/A,FALSE,"Plan1";#N/A,#N/A,FALSE,"Plan2"}</definedName>
    <definedName localSheetId="1" name="gdsfhefrwrw">{#N/A,#N/A,FALSE,"Plan1";#N/A,#N/A,FALSE,"Plan2"}</definedName>
    <definedName name="gdsfhefrwrw">{#N/A,#N/A,FALSE,"Plan1";#N/A,#N/A,FALSE,"Plan2"}</definedName>
    <definedName localSheetId="10" name="geshrjhed">{#N/A,#N/A,FALSE,"Plan1";#N/A,#N/A,FALSE,"Plan2"}</definedName>
    <definedName localSheetId="5" name="geshrjhed">{#N/A,#N/A,FALSE,"Plan1";#N/A,#N/A,FALSE,"Plan2"}</definedName>
    <definedName localSheetId="4" name="geshrjhed">{#N/A,#N/A,FALSE,"Plan1";#N/A,#N/A,FALSE,"Plan2"}</definedName>
    <definedName localSheetId="3" name="geshrjhed">{#N/A,#N/A,FALSE,"Plan1";#N/A,#N/A,FALSE,"Plan2"}</definedName>
    <definedName localSheetId="11" name="geshrjhed">{#N/A,#N/A,FALSE,"Plan1";#N/A,#N/A,FALSE,"Plan2"}</definedName>
    <definedName localSheetId="12" name="geshrjhed">{#N/A,#N/A,FALSE,"Plan1";#N/A,#N/A,FALSE,"Plan2"}</definedName>
    <definedName localSheetId="1" name="geshrjhed">{#N/A,#N/A,FALSE,"Plan1";#N/A,#N/A,FALSE,"Plan2"}</definedName>
    <definedName name="geshrjhed">{#N/A,#N/A,FALSE,"Plan1";#N/A,#N/A,FALSE,"Plan2"}</definedName>
    <definedName localSheetId="5" name="gestao">OFFSET(INDEX(#REF!,MATCH(#REF!,#REF!,0)),1,0,COUNTA(#REF!)-1)</definedName>
    <definedName localSheetId="4" name="gestao">OFFSET(INDEX(#REF!,MATCH(#REF!,#REF!,0)),1,0,COUNTA(#REF!)-1)</definedName>
    <definedName localSheetId="12" name="gestao">OFFSET(INDEX(#REF!,MATCH(#REF!,#REF!,0)),1,0,COUNTA(#REF!)-1)</definedName>
    <definedName localSheetId="1" name="gestao">OFFSET(INDEX(#REF!,MATCH(#REF!,#REF!,0)),1,0,COUNTA(#REF!)-1)</definedName>
    <definedName name="gestao">OFFSET(INDEX(#REF!,MATCH(#REF!,#REF!,0)),1,0,COUNTA(#REF!)-1)</definedName>
    <definedName localSheetId="10" name="gfdcgnkf">{#N/A,#N/A,FALSE,"Plan1";#N/A,#N/A,FALSE,"Plan2"}</definedName>
    <definedName localSheetId="5" name="gfdcgnkf">{#N/A,#N/A,FALSE,"Plan1";#N/A,#N/A,FALSE,"Plan2"}</definedName>
    <definedName localSheetId="4" name="gfdcgnkf">{#N/A,#N/A,FALSE,"Plan1";#N/A,#N/A,FALSE,"Plan2"}</definedName>
    <definedName localSheetId="3" name="gfdcgnkf">{#N/A,#N/A,FALSE,"Plan1";#N/A,#N/A,FALSE,"Plan2"}</definedName>
    <definedName localSheetId="11" name="gfdcgnkf">{#N/A,#N/A,FALSE,"Plan1";#N/A,#N/A,FALSE,"Plan2"}</definedName>
    <definedName localSheetId="12" name="gfdcgnkf">{#N/A,#N/A,FALSE,"Plan1";#N/A,#N/A,FALSE,"Plan2"}</definedName>
    <definedName localSheetId="1" name="gfdcgnkf">{#N/A,#N/A,FALSE,"Plan1";#N/A,#N/A,FALSE,"Plan2"}</definedName>
    <definedName name="gfdcgnkf">{#N/A,#N/A,FALSE,"Plan1";#N/A,#N/A,FALSE,"Plan2"}</definedName>
    <definedName localSheetId="10" name="gfdjtgur">{#N/A,#N/A,FALSE,"Plan1";#N/A,#N/A,FALSE,"Plan2"}</definedName>
    <definedName localSheetId="5" name="gfdjtgur">{#N/A,#N/A,FALSE,"Plan1";#N/A,#N/A,FALSE,"Plan2"}</definedName>
    <definedName localSheetId="4" name="gfdjtgur">{#N/A,#N/A,FALSE,"Plan1";#N/A,#N/A,FALSE,"Plan2"}</definedName>
    <definedName localSheetId="3" name="gfdjtgur">{#N/A,#N/A,FALSE,"Plan1";#N/A,#N/A,FALSE,"Plan2"}</definedName>
    <definedName localSheetId="11" name="gfdjtgur">{#N/A,#N/A,FALSE,"Plan1";#N/A,#N/A,FALSE,"Plan2"}</definedName>
    <definedName localSheetId="12" name="gfdjtgur">{#N/A,#N/A,FALSE,"Plan1";#N/A,#N/A,FALSE,"Plan2"}</definedName>
    <definedName localSheetId="1" name="gfdjtgur">{#N/A,#N/A,FALSE,"Plan1";#N/A,#N/A,FALSE,"Plan2"}</definedName>
    <definedName name="gfdjtgur">{#N/A,#N/A,FALSE,"Plan1";#N/A,#N/A,FALSE,"Plan2"}</definedName>
    <definedName localSheetId="10" name="gfgdhxgfdhf">{#N/A,#N/A,FALSE,"Plan1";#N/A,#N/A,FALSE,"Plan2"}</definedName>
    <definedName localSheetId="5" name="gfgdhxgfdhf">{#N/A,#N/A,FALSE,"Plan1";#N/A,#N/A,FALSE,"Plan2"}</definedName>
    <definedName localSheetId="4" name="gfgdhxgfdhf">{#N/A,#N/A,FALSE,"Plan1";#N/A,#N/A,FALSE,"Plan2"}</definedName>
    <definedName localSheetId="3" name="gfgdhxgfdhf">{#N/A,#N/A,FALSE,"Plan1";#N/A,#N/A,FALSE,"Plan2"}</definedName>
    <definedName localSheetId="11" name="gfgdhxgfdhf">{#N/A,#N/A,FALSE,"Plan1";#N/A,#N/A,FALSE,"Plan2"}</definedName>
    <definedName localSheetId="12" name="gfgdhxgfdhf">{#N/A,#N/A,FALSE,"Plan1";#N/A,#N/A,FALSE,"Plan2"}</definedName>
    <definedName localSheetId="1" name="gfgdhxgfdhf">{#N/A,#N/A,FALSE,"Plan1";#N/A,#N/A,FALSE,"Plan2"}</definedName>
    <definedName name="gfgdhxgfdhf">{#N/A,#N/A,FALSE,"Plan1";#N/A,#N/A,FALSE,"Plan2"}</definedName>
    <definedName localSheetId="10" name="gfhfdtgjb">{#N/A,#N/A,FALSE,"Plan1";#N/A,#N/A,FALSE,"Plan2"}</definedName>
    <definedName localSheetId="5" name="gfhfdtgjb">{#N/A,#N/A,FALSE,"Plan1";#N/A,#N/A,FALSE,"Plan2"}</definedName>
    <definedName localSheetId="4" name="gfhfdtgjb">{#N/A,#N/A,FALSE,"Plan1";#N/A,#N/A,FALSE,"Plan2"}</definedName>
    <definedName localSheetId="3" name="gfhfdtgjb">{#N/A,#N/A,FALSE,"Plan1";#N/A,#N/A,FALSE,"Plan2"}</definedName>
    <definedName localSheetId="11" name="gfhfdtgjb">{#N/A,#N/A,FALSE,"Plan1";#N/A,#N/A,FALSE,"Plan2"}</definedName>
    <definedName localSheetId="12" name="gfhfdtgjb">{#N/A,#N/A,FALSE,"Plan1";#N/A,#N/A,FALSE,"Plan2"}</definedName>
    <definedName localSheetId="1" name="gfhfdtgjb">{#N/A,#N/A,FALSE,"Plan1";#N/A,#N/A,FALSE,"Plan2"}</definedName>
    <definedName name="gfhfdtgjb">{#N/A,#N/A,FALSE,"Plan1";#N/A,#N/A,FALSE,"Plan2"}</definedName>
    <definedName localSheetId="10" name="gfjdshrtjhtged">{#N/A,#N/A,FALSE,"Plan1";#N/A,#N/A,FALSE,"Plan2"}</definedName>
    <definedName localSheetId="5" name="gfjdshrtjhtged">{#N/A,#N/A,FALSE,"Plan1";#N/A,#N/A,FALSE,"Plan2"}</definedName>
    <definedName localSheetId="4" name="gfjdshrtjhtged">{#N/A,#N/A,FALSE,"Plan1";#N/A,#N/A,FALSE,"Plan2"}</definedName>
    <definedName localSheetId="3" name="gfjdshrtjhtged">{#N/A,#N/A,FALSE,"Plan1";#N/A,#N/A,FALSE,"Plan2"}</definedName>
    <definedName localSheetId="11" name="gfjdshrtjhtged">{#N/A,#N/A,FALSE,"Plan1";#N/A,#N/A,FALSE,"Plan2"}</definedName>
    <definedName localSheetId="12" name="gfjdshrtjhtged">{#N/A,#N/A,FALSE,"Plan1";#N/A,#N/A,FALSE,"Plan2"}</definedName>
    <definedName localSheetId="1" name="gfjdshrtjhtged">{#N/A,#N/A,FALSE,"Plan1";#N/A,#N/A,FALSE,"Plan2"}</definedName>
    <definedName name="gfjdshrtjhtged">{#N/A,#N/A,FALSE,"Plan1";#N/A,#N/A,FALSE,"Plan2"}</definedName>
    <definedName localSheetId="10" name="gfjgkddgfd">{#N/A,#N/A,FALSE,"Plan1";#N/A,#N/A,FALSE,"Plan2"}</definedName>
    <definedName localSheetId="5" name="gfjgkddgfd">{#N/A,#N/A,FALSE,"Plan1";#N/A,#N/A,FALSE,"Plan2"}</definedName>
    <definedName localSheetId="4" name="gfjgkddgfd">{#N/A,#N/A,FALSE,"Plan1";#N/A,#N/A,FALSE,"Plan2"}</definedName>
    <definedName localSheetId="3" name="gfjgkddgfd">{#N/A,#N/A,FALSE,"Plan1";#N/A,#N/A,FALSE,"Plan2"}</definedName>
    <definedName localSheetId="11" name="gfjgkddgfd">{#N/A,#N/A,FALSE,"Plan1";#N/A,#N/A,FALSE,"Plan2"}</definedName>
    <definedName localSheetId="12" name="gfjgkddgfd">{#N/A,#N/A,FALSE,"Plan1";#N/A,#N/A,FALSE,"Plan2"}</definedName>
    <definedName localSheetId="1" name="gfjgkddgfd">{#N/A,#N/A,FALSE,"Plan1";#N/A,#N/A,FALSE,"Plan2"}</definedName>
    <definedName name="gfjgkddgfd">{#N/A,#N/A,FALSE,"Plan1";#N/A,#N/A,FALSE,"Plan2"}</definedName>
    <definedName localSheetId="10" name="gfsghjdgygr">{#N/A,#N/A,FALSE,"Plan1";#N/A,#N/A,FALSE,"Plan2"}</definedName>
    <definedName localSheetId="5" name="gfsghjdgygr">{#N/A,#N/A,FALSE,"Plan1";#N/A,#N/A,FALSE,"Plan2"}</definedName>
    <definedName localSheetId="4" name="gfsghjdgygr">{#N/A,#N/A,FALSE,"Plan1";#N/A,#N/A,FALSE,"Plan2"}</definedName>
    <definedName localSheetId="3" name="gfsghjdgygr">{#N/A,#N/A,FALSE,"Plan1";#N/A,#N/A,FALSE,"Plan2"}</definedName>
    <definedName localSheetId="11" name="gfsghjdgygr">{#N/A,#N/A,FALSE,"Plan1";#N/A,#N/A,FALSE,"Plan2"}</definedName>
    <definedName localSheetId="12" name="gfsghjdgygr">{#N/A,#N/A,FALSE,"Plan1";#N/A,#N/A,FALSE,"Plan2"}</definedName>
    <definedName localSheetId="1" name="gfsghjdgygr">{#N/A,#N/A,FALSE,"Plan1";#N/A,#N/A,FALSE,"Plan2"}</definedName>
    <definedName name="gfsghjdgygr">{#N/A,#N/A,FALSE,"Plan1";#N/A,#N/A,FALSE,"Plan2"}</definedName>
    <definedName localSheetId="10" name="gftfy">{#N/A,#N/A,FALSE,"Plan1";#N/A,#N/A,FALSE,"Plan2"}</definedName>
    <definedName localSheetId="5" name="gftfy">{#N/A,#N/A,FALSE,"Plan1";#N/A,#N/A,FALSE,"Plan2"}</definedName>
    <definedName localSheetId="4" name="gftfy">{#N/A,#N/A,FALSE,"Plan1";#N/A,#N/A,FALSE,"Plan2"}</definedName>
    <definedName localSheetId="3" name="gftfy">{#N/A,#N/A,FALSE,"Plan1";#N/A,#N/A,FALSE,"Plan2"}</definedName>
    <definedName localSheetId="11" name="gftfy">{#N/A,#N/A,FALSE,"Plan1";#N/A,#N/A,FALSE,"Plan2"}</definedName>
    <definedName localSheetId="12" name="gftfy">{#N/A,#N/A,FALSE,"Plan1";#N/A,#N/A,FALSE,"Plan2"}</definedName>
    <definedName localSheetId="1" name="gftfy">{#N/A,#N/A,FALSE,"Plan1";#N/A,#N/A,FALSE,"Plan2"}</definedName>
    <definedName name="gftfy">{#N/A,#N/A,FALSE,"Plan1";#N/A,#N/A,FALSE,"Plan2"}</definedName>
    <definedName localSheetId="10" name="gfty">{#N/A,#N/A,FALSE,"Plan1";#N/A,#N/A,FALSE,"Plan2"}</definedName>
    <definedName localSheetId="5" name="gfty">{#N/A,#N/A,FALSE,"Plan1";#N/A,#N/A,FALSE,"Plan2"}</definedName>
    <definedName localSheetId="4" name="gfty">{#N/A,#N/A,FALSE,"Plan1";#N/A,#N/A,FALSE,"Plan2"}</definedName>
    <definedName localSheetId="3" name="gfty">{#N/A,#N/A,FALSE,"Plan1";#N/A,#N/A,FALSE,"Plan2"}</definedName>
    <definedName localSheetId="11" name="gfty">{#N/A,#N/A,FALSE,"Plan1";#N/A,#N/A,FALSE,"Plan2"}</definedName>
    <definedName localSheetId="12" name="gfty">{#N/A,#N/A,FALSE,"Plan1";#N/A,#N/A,FALSE,"Plan2"}</definedName>
    <definedName localSheetId="1" name="gfty">{#N/A,#N/A,FALSE,"Plan1";#N/A,#N/A,FALSE,"Plan2"}</definedName>
    <definedName name="gfty">{#N/A,#N/A,FALSE,"Plan1";#N/A,#N/A,FALSE,"Plan2"}</definedName>
    <definedName localSheetId="10" name="GFUJU9">{#N/A,#N/A,FALSE,"Plan1";#N/A,#N/A,FALSE,"Plan2"}</definedName>
    <definedName localSheetId="5" name="GFUJU9">{#N/A,#N/A,FALSE,"Plan1";#N/A,#N/A,FALSE,"Plan2"}</definedName>
    <definedName localSheetId="4" name="GFUJU9">{#N/A,#N/A,FALSE,"Plan1";#N/A,#N/A,FALSE,"Plan2"}</definedName>
    <definedName localSheetId="3" name="GFUJU9">{#N/A,#N/A,FALSE,"Plan1";#N/A,#N/A,FALSE,"Plan2"}</definedName>
    <definedName localSheetId="11" name="GFUJU9">{#N/A,#N/A,FALSE,"Plan1";#N/A,#N/A,FALSE,"Plan2"}</definedName>
    <definedName localSheetId="12" name="GFUJU9">{#N/A,#N/A,FALSE,"Plan1";#N/A,#N/A,FALSE,"Plan2"}</definedName>
    <definedName localSheetId="1" name="GFUJU9">{#N/A,#N/A,FALSE,"Plan1";#N/A,#N/A,FALSE,"Plan2"}</definedName>
    <definedName name="GFUJU9">{#N/A,#N/A,FALSE,"Plan1";#N/A,#N/A,FALSE,"Plan2"}</definedName>
    <definedName localSheetId="10" name="ggg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ggg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ggg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ggg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ggg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ggg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ggg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GGGG">{#N/A,#N/A,FALSE,"Plan1";#N/A,#N/A,FALSE,"Plan2"}</definedName>
    <definedName localSheetId="5" name="GGGG">{#N/A,#N/A,FALSE,"Plan1";#N/A,#N/A,FALSE,"Plan2"}</definedName>
    <definedName localSheetId="4" name="GGGG">{#N/A,#N/A,FALSE,"Plan1";#N/A,#N/A,FALSE,"Plan2"}</definedName>
    <definedName localSheetId="3" name="GGGG">{#N/A,#N/A,FALSE,"Plan1";#N/A,#N/A,FALSE,"Plan2"}</definedName>
    <definedName localSheetId="11" name="GGGG">{#N/A,#N/A,FALSE,"Plan1";#N/A,#N/A,FALSE,"Plan2"}</definedName>
    <definedName localSheetId="12" name="gggg">{"'장비'!$A$3:$M$12"}</definedName>
    <definedName localSheetId="1" name="GGGG">{#N/A,#N/A,FALSE,"Plan1";#N/A,#N/A,FALSE,"Plan2"}</definedName>
    <definedName name="GGGG">{#N/A,#N/A,FALSE,"Plan1";#N/A,#N/A,FALSE,"Plan2"}</definedName>
    <definedName localSheetId="10" name="ggggggggg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ggggggggg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ggggggggg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ggggggggg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ggggggggg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ggggggggg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ggggggggg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gh">{"'장비'!$A$3:$M$12"}</definedName>
    <definedName localSheetId="5" name="gh">{"'장비'!$A$3:$M$12"}</definedName>
    <definedName localSheetId="4" name="gh">{"'장비'!$A$3:$M$12"}</definedName>
    <definedName localSheetId="3" name="gh">{"'장비'!$A$3:$M$12"}</definedName>
    <definedName localSheetId="11" name="gh">{"'장비'!$A$3:$M$12"}</definedName>
    <definedName localSheetId="12" name="gh">{"'장비'!$A$3:$M$12"}</definedName>
    <definedName localSheetId="1" name="gh">{"'장비'!$A$3:$M$12"}</definedName>
    <definedName name="gh">{"'장비'!$A$3:$M$12"}</definedName>
    <definedName localSheetId="10" name="ghfgdfrtert">{#N/A,#N/A,FALSE,"Plan1";#N/A,#N/A,FALSE,"Plan2"}</definedName>
    <definedName localSheetId="5" name="ghfgdfrtert">{#N/A,#N/A,FALSE,"Plan1";#N/A,#N/A,FALSE,"Plan2"}</definedName>
    <definedName localSheetId="4" name="ghfgdfrtert">{#N/A,#N/A,FALSE,"Plan1";#N/A,#N/A,FALSE,"Plan2"}</definedName>
    <definedName localSheetId="3" name="ghfgdfrtert">{#N/A,#N/A,FALSE,"Plan1";#N/A,#N/A,FALSE,"Plan2"}</definedName>
    <definedName localSheetId="11" name="ghfgdfrtert">{#N/A,#N/A,FALSE,"Plan1";#N/A,#N/A,FALSE,"Plan2"}</definedName>
    <definedName localSheetId="12" name="ghfgdfrtert">{#N/A,#N/A,FALSE,"Plan1";#N/A,#N/A,FALSE,"Plan2"}</definedName>
    <definedName localSheetId="1" name="ghfgdfrtert">{#N/A,#N/A,FALSE,"Plan1";#N/A,#N/A,FALSE,"Plan2"}</definedName>
    <definedName name="ghfgdfrtert">{#N/A,#N/A,FALSE,"Plan1";#N/A,#N/A,FALSE,"Plan2"}</definedName>
    <definedName localSheetId="10" name="ghfhghft">{#N/A,#N/A,FALSE,"Plan1";#N/A,#N/A,FALSE,"Plan2"}</definedName>
    <definedName localSheetId="5" name="ghfhghft">{#N/A,#N/A,FALSE,"Plan1";#N/A,#N/A,FALSE,"Plan2"}</definedName>
    <definedName localSheetId="4" name="ghfhghft">{#N/A,#N/A,FALSE,"Plan1";#N/A,#N/A,FALSE,"Plan2"}</definedName>
    <definedName localSheetId="3" name="ghfhghft">{#N/A,#N/A,FALSE,"Plan1";#N/A,#N/A,FALSE,"Plan2"}</definedName>
    <definedName localSheetId="11" name="ghfhghft">{#N/A,#N/A,FALSE,"Plan1";#N/A,#N/A,FALSE,"Plan2"}</definedName>
    <definedName localSheetId="12" name="ghfhghft">{#N/A,#N/A,FALSE,"Plan1";#N/A,#N/A,FALSE,"Plan2"}</definedName>
    <definedName localSheetId="1" name="ghfhghft">{#N/A,#N/A,FALSE,"Plan1";#N/A,#N/A,FALSE,"Plan2"}</definedName>
    <definedName name="ghfhghft">{#N/A,#N/A,FALSE,"Plan1";#N/A,#N/A,FALSE,"Plan2"}</definedName>
    <definedName localSheetId="10" name="ghjg">{"'Estimativa de Lançamento-JAN'!$A$1:$AI$85"}</definedName>
    <definedName localSheetId="5" name="ghjg">{"'Estimativa de Lançamento-JAN'!$A$1:$AI$85"}</definedName>
    <definedName localSheetId="4" name="ghjg">{"'Estimativa de Lançamento-JAN'!$A$1:$AI$85"}</definedName>
    <definedName localSheetId="3" name="ghjg">{"'Estimativa de Lançamento-JAN'!$A$1:$AI$85"}</definedName>
    <definedName localSheetId="11" name="ghjg">{"'Estimativa de Lançamento-JAN'!$A$1:$AI$85"}</definedName>
    <definedName localSheetId="12" name="ghjg">{"'Estimativa de Lançamento-JAN'!$A$1:$AI$85"}</definedName>
    <definedName localSheetId="1" name="ghjg">{"'Estimativa de Lançamento-JAN'!$A$1:$AI$85"}</definedName>
    <definedName name="ghjg">{"'Estimativa de Lançamento-JAN'!$A$1:$AI$85"}</definedName>
    <definedName localSheetId="10" name="ghkfhgh">{#N/A,#N/A,FALSE,"Plan1";#N/A,#N/A,FALSE,"Plan2"}</definedName>
    <definedName localSheetId="5" name="ghkfhgh">{#N/A,#N/A,FALSE,"Plan1";#N/A,#N/A,FALSE,"Plan2"}</definedName>
    <definedName localSheetId="4" name="ghkfhgh">{#N/A,#N/A,FALSE,"Plan1";#N/A,#N/A,FALSE,"Plan2"}</definedName>
    <definedName localSheetId="3" name="ghkfhgh">{#N/A,#N/A,FALSE,"Plan1";#N/A,#N/A,FALSE,"Plan2"}</definedName>
    <definedName localSheetId="11" name="ghkfhgh">{#N/A,#N/A,FALSE,"Plan1";#N/A,#N/A,FALSE,"Plan2"}</definedName>
    <definedName localSheetId="12" name="ghkfhgh">{#N/A,#N/A,FALSE,"Plan1";#N/A,#N/A,FALSE,"Plan2"}</definedName>
    <definedName localSheetId="1" name="ghkfhgh">{#N/A,#N/A,FALSE,"Plan1";#N/A,#N/A,FALSE,"Plan2"}</definedName>
    <definedName name="ghkfhgh">{#N/A,#N/A,FALSE,"Plan1";#N/A,#N/A,FALSE,"Plan2"}</definedName>
    <definedName localSheetId="10" name="ghkjh">{#N/A,#N/A,FALSE,"ENG'G(보호계전기)"}</definedName>
    <definedName localSheetId="5" name="ghkjh">{#N/A,#N/A,FALSE,"ENG'G(보호계전기)"}</definedName>
    <definedName localSheetId="4" name="ghkjh">{#N/A,#N/A,FALSE,"ENG'G(보호계전기)"}</definedName>
    <definedName localSheetId="3" name="ghkjh">{#N/A,#N/A,FALSE,"ENG'G(보호계전기)"}</definedName>
    <definedName localSheetId="11" name="ghkjh">{#N/A,#N/A,FALSE,"ENG'G(보호계전기)"}</definedName>
    <definedName localSheetId="12" name="ghkjh">{#N/A,#N/A,FALSE,"ENG'G(보호계전기)"}</definedName>
    <definedName localSheetId="1" name="ghkjh">{#N/A,#N/A,FALSE,"ENG'G(보호계전기)"}</definedName>
    <definedName name="ghkjh">{#N/A,#N/A,FALSE,"ENG'G(보호계전기)"}</definedName>
    <definedName localSheetId="10" name="GJ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5" name="GJ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4" name="GJ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3" name="GJ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1" name="GJ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2" name="GJ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" name="GJ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0" name="gjfhjktgcf">{#N/A,#N/A,FALSE,"Plan1";#N/A,#N/A,FALSE,"Plan2"}</definedName>
    <definedName localSheetId="5" name="gjfhjktgcf">{#N/A,#N/A,FALSE,"Plan1";#N/A,#N/A,FALSE,"Plan2"}</definedName>
    <definedName localSheetId="4" name="gjfhjktgcf">{#N/A,#N/A,FALSE,"Plan1";#N/A,#N/A,FALSE,"Plan2"}</definedName>
    <definedName localSheetId="3" name="gjfhjktgcf">{#N/A,#N/A,FALSE,"Plan1";#N/A,#N/A,FALSE,"Plan2"}</definedName>
    <definedName localSheetId="11" name="gjfhjktgcf">{#N/A,#N/A,FALSE,"Plan1";#N/A,#N/A,FALSE,"Plan2"}</definedName>
    <definedName localSheetId="12" name="gjfhjktgcf">{#N/A,#N/A,FALSE,"Plan1";#N/A,#N/A,FALSE,"Plan2"}</definedName>
    <definedName localSheetId="1" name="gjfhjktgcf">{#N/A,#N/A,FALSE,"Plan1";#N/A,#N/A,FALSE,"Plan2"}</definedName>
    <definedName name="gjfhjktgcf">{#N/A,#N/A,FALSE,"Plan1";#N/A,#N/A,FALSE,"Plan2"}</definedName>
    <definedName localSheetId="10" name="GJ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GJ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GJ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GJ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GJ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GJ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GJ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gjg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5" name="gjg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4" name="gjg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3" name="gjg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1" name="gjg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2" name="gjg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" name="gjg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0" name="GJK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5" name="GJK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4" name="GJK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3" name="GJK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1" name="GJK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2" name="GJK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" name="GJK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0" name="gjkhgjhjfggfjhfg">{#N/A,#N/A,FALSE,"Plan1";#N/A,#N/A,FALSE,"Plan2"}</definedName>
    <definedName localSheetId="5" name="gjkhgjhjfggfjhfg">{#N/A,#N/A,FALSE,"Plan1";#N/A,#N/A,FALSE,"Plan2"}</definedName>
    <definedName localSheetId="4" name="gjkhgjhjfggfjhfg">{#N/A,#N/A,FALSE,"Plan1";#N/A,#N/A,FALSE,"Plan2"}</definedName>
    <definedName localSheetId="3" name="gjkhgjhjfggfjhfg">{#N/A,#N/A,FALSE,"Plan1";#N/A,#N/A,FALSE,"Plan2"}</definedName>
    <definedName localSheetId="11" name="gjkhgjhjfggfjhfg">{#N/A,#N/A,FALSE,"Plan1";#N/A,#N/A,FALSE,"Plan2"}</definedName>
    <definedName localSheetId="12" name="gjkhgjhjfggfjhfg">{#N/A,#N/A,FALSE,"Plan1";#N/A,#N/A,FALSE,"Plan2"}</definedName>
    <definedName localSheetId="1" name="gjkhgjhjfggfjhfg">{#N/A,#N/A,FALSE,"Plan1";#N/A,#N/A,FALSE,"Plan2"}</definedName>
    <definedName name="gjkhgjhjfggfjhfg">{#N/A,#N/A,FALSE,"Plan1";#N/A,#N/A,FALSE,"Plan2"}</definedName>
    <definedName localSheetId="10" name="glgl">{#N/A,#N/A,FALSE,"Plan1";#N/A,#N/A,FALSE,"Plan2"}</definedName>
    <definedName localSheetId="5" name="glgl">{#N/A,#N/A,FALSE,"Plan1";#N/A,#N/A,FALSE,"Plan2"}</definedName>
    <definedName localSheetId="4" name="glgl">{#N/A,#N/A,FALSE,"Plan1";#N/A,#N/A,FALSE,"Plan2"}</definedName>
    <definedName localSheetId="3" name="glgl">{#N/A,#N/A,FALSE,"Plan1";#N/A,#N/A,FALSE,"Plan2"}</definedName>
    <definedName localSheetId="11" name="glgl">{#N/A,#N/A,FALSE,"Plan1";#N/A,#N/A,FALSE,"Plan2"}</definedName>
    <definedName localSheetId="12" name="glgl">{#N/A,#N/A,FALSE,"Plan1";#N/A,#N/A,FALSE,"Plan2"}</definedName>
    <definedName localSheetId="1" name="glgl">{#N/A,#N/A,FALSE,"Plan1";#N/A,#N/A,FALSE,"Plan2"}</definedName>
    <definedName name="glgl">{#N/A,#N/A,FALSE,"Plan1";#N/A,#N/A,FALSE,"Plan2"}</definedName>
    <definedName localSheetId="12" name="global">{"'Estimativa de Lançamento-JAN'!$A$1:$AI$85"}</definedName>
    <definedName localSheetId="1" name="global">{"'Estimativa de Lançamento-JAN'!$A$1:$AI$85"}</definedName>
    <definedName localSheetId="10" name="gnfrt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gnfrt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gnfrt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gnfrt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gnfrt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gnfrt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gnfrt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GSDWJSTG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GSDWJSTG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GSDWJSTG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GSDWJSTG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GSDWJSTG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GSDWJSTG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GSDWJSTG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gtuigsdyugsdf">{#N/A,#N/A,FALSE,"Plan1";#N/A,#N/A,FALSE,"Plan2"}</definedName>
    <definedName localSheetId="5" name="gtuigsdyugsdf">{#N/A,#N/A,FALSE,"Plan1";#N/A,#N/A,FALSE,"Plan2"}</definedName>
    <definedName localSheetId="4" name="gtuigsdyugsdf">{#N/A,#N/A,FALSE,"Plan1";#N/A,#N/A,FALSE,"Plan2"}</definedName>
    <definedName localSheetId="3" name="gtuigsdyugsdf">{#N/A,#N/A,FALSE,"Plan1";#N/A,#N/A,FALSE,"Plan2"}</definedName>
    <definedName localSheetId="11" name="gtuigsdyugsdf">{#N/A,#N/A,FALSE,"Plan1";#N/A,#N/A,FALSE,"Plan2"}</definedName>
    <definedName localSheetId="12" name="gtuigsdyugsdf">{#N/A,#N/A,FALSE,"Plan1";#N/A,#N/A,FALSE,"Plan2"}</definedName>
    <definedName localSheetId="1" name="gtuigsdyugsdf">{#N/A,#N/A,FALSE,"Plan1";#N/A,#N/A,FALSE,"Plan2"}</definedName>
    <definedName name="gtuigsdyugsdf">{#N/A,#N/A,FALSE,"Plan1";#N/A,#N/A,FALSE,"Plan2"}</definedName>
    <definedName localSheetId="10" name="GUI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5" name="GUI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4" name="GUI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3" name="GUI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1" name="GUI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2" name="GUI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" name="GUI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0" name="GV">{#N/A,#N/A,FALSE,"CCTV"}</definedName>
    <definedName localSheetId="5" name="GV">{#N/A,#N/A,FALSE,"CCTV"}</definedName>
    <definedName localSheetId="4" name="GV">{#N/A,#N/A,FALSE,"CCTV"}</definedName>
    <definedName localSheetId="3" name="GV">{#N/A,#N/A,FALSE,"CCTV"}</definedName>
    <definedName localSheetId="11" name="GV">{#N/A,#N/A,FALSE,"CCTV"}</definedName>
    <definedName localSheetId="12" name="GV">{#N/A,#N/A,FALSE,"CCTV"}</definedName>
    <definedName localSheetId="1" name="GV">{#N/A,#N/A,FALSE,"CCTV"}</definedName>
    <definedName name="GV">{#N/A,#N/A,FALSE,"CCTV"}</definedName>
    <definedName localSheetId="10" name="hcjfkhdghfktg">{#N/A,#N/A,FALSE,"Plan1";#N/A,#N/A,FALSE,"Plan2"}</definedName>
    <definedName localSheetId="5" name="hcjfkhdghfktg">{#N/A,#N/A,FALSE,"Plan1";#N/A,#N/A,FALSE,"Plan2"}</definedName>
    <definedName localSheetId="4" name="hcjfkhdghfktg">{#N/A,#N/A,FALSE,"Plan1";#N/A,#N/A,FALSE,"Plan2"}</definedName>
    <definedName localSheetId="3" name="hcjfkhdghfktg">{#N/A,#N/A,FALSE,"Plan1";#N/A,#N/A,FALSE,"Plan2"}</definedName>
    <definedName localSheetId="11" name="hcjfkhdghfktg">{#N/A,#N/A,FALSE,"Plan1";#N/A,#N/A,FALSE,"Plan2"}</definedName>
    <definedName localSheetId="12" name="hcjfkhdghfktg">{#N/A,#N/A,FALSE,"Plan1";#N/A,#N/A,FALSE,"Plan2"}</definedName>
    <definedName localSheetId="1" name="hcjfkhdghfktg">{#N/A,#N/A,FALSE,"Plan1";#N/A,#N/A,FALSE,"Plan2"}</definedName>
    <definedName name="hcjfkhdghfktg">{#N/A,#N/A,FALSE,"Plan1";#N/A,#N/A,FALSE,"Plan2"}</definedName>
    <definedName localSheetId="10" name="hddfndgdf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hddfndgdf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hddfndgdf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hddfndgdf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hddfndgdf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hddfndgdf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hddfndgdf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HDFGHGST">{#N/A,#N/A,FALSE,"Plan1";#N/A,#N/A,FALSE,"Plan2"}</definedName>
    <definedName localSheetId="5" name="HDFGHGST">{#N/A,#N/A,FALSE,"Plan1";#N/A,#N/A,FALSE,"Plan2"}</definedName>
    <definedName localSheetId="4" name="HDFGHGST">{#N/A,#N/A,FALSE,"Plan1";#N/A,#N/A,FALSE,"Plan2"}</definedName>
    <definedName localSheetId="3" name="HDFGHGST">{#N/A,#N/A,FALSE,"Plan1";#N/A,#N/A,FALSE,"Plan2"}</definedName>
    <definedName localSheetId="11" name="HDFGHGST">{#N/A,#N/A,FALSE,"Plan1";#N/A,#N/A,FALSE,"Plan2"}</definedName>
    <definedName localSheetId="12" name="HDFGHGST">{#N/A,#N/A,FALSE,"Plan1";#N/A,#N/A,FALSE,"Plan2"}</definedName>
    <definedName localSheetId="1" name="HDFGHGST">{#N/A,#N/A,FALSE,"Plan1";#N/A,#N/A,FALSE,"Plan2"}</definedName>
    <definedName name="HDFGHGST">{#N/A,#N/A,FALSE,"Plan1";#N/A,#N/A,FALSE,"Plan2"}</definedName>
    <definedName localSheetId="10" name="HDFGJKHKFDHTY">{#N/A,#N/A,FALSE,"Plan1";#N/A,#N/A,FALSE,"Plan2"}</definedName>
    <definedName localSheetId="5" name="HDFGJKHKFDHTY">{#N/A,#N/A,FALSE,"Plan1";#N/A,#N/A,FALSE,"Plan2"}</definedName>
    <definedName localSheetId="4" name="HDFGJKHKFDHTY">{#N/A,#N/A,FALSE,"Plan1";#N/A,#N/A,FALSE,"Plan2"}</definedName>
    <definedName localSheetId="3" name="HDFGJKHKFDHTY">{#N/A,#N/A,FALSE,"Plan1";#N/A,#N/A,FALSE,"Plan2"}</definedName>
    <definedName localSheetId="11" name="HDFGJKHKFDHTY">{#N/A,#N/A,FALSE,"Plan1";#N/A,#N/A,FALSE,"Plan2"}</definedName>
    <definedName localSheetId="12" name="HDFGJKHKFDHTY">{#N/A,#N/A,FALSE,"Plan1";#N/A,#N/A,FALSE,"Plan2"}</definedName>
    <definedName localSheetId="1" name="HDFGJKHKFDHTY">{#N/A,#N/A,FALSE,"Plan1";#N/A,#N/A,FALSE,"Plan2"}</definedName>
    <definedName name="HDFGJKHKFDHTY">{#N/A,#N/A,FALSE,"Plan1";#N/A,#N/A,FALSE,"Plan2"}</definedName>
    <definedName localSheetId="10" name="hdfhdhrtgd">{#N/A,#N/A,FALSE,"Plan1";#N/A,#N/A,FALSE,"Plan2"}</definedName>
    <definedName localSheetId="5" name="hdfhdhrtgd">{#N/A,#N/A,FALSE,"Plan1";#N/A,#N/A,FALSE,"Plan2"}</definedName>
    <definedName localSheetId="4" name="hdfhdhrtgd">{#N/A,#N/A,FALSE,"Plan1";#N/A,#N/A,FALSE,"Plan2"}</definedName>
    <definedName localSheetId="3" name="hdfhdhrtgd">{#N/A,#N/A,FALSE,"Plan1";#N/A,#N/A,FALSE,"Plan2"}</definedName>
    <definedName localSheetId="11" name="hdfhdhrtgd">{#N/A,#N/A,FALSE,"Plan1";#N/A,#N/A,FALSE,"Plan2"}</definedName>
    <definedName localSheetId="12" name="hdfhdhrtgd">{#N/A,#N/A,FALSE,"Plan1";#N/A,#N/A,FALSE,"Plan2"}</definedName>
    <definedName localSheetId="1" name="hdfhdhrtgd">{#N/A,#N/A,FALSE,"Plan1";#N/A,#N/A,FALSE,"Plan2"}</definedName>
    <definedName name="hdfhdhrtgd">{#N/A,#N/A,FALSE,"Plan1";#N/A,#N/A,FALSE,"Plan2"}</definedName>
    <definedName localSheetId="10" name="hdfhftde">{#N/A,#N/A,FALSE,"Plan1";#N/A,#N/A,FALSE,"Plan2"}</definedName>
    <definedName localSheetId="5" name="hdfhftde">{#N/A,#N/A,FALSE,"Plan1";#N/A,#N/A,FALSE,"Plan2"}</definedName>
    <definedName localSheetId="4" name="hdfhftde">{#N/A,#N/A,FALSE,"Plan1";#N/A,#N/A,FALSE,"Plan2"}</definedName>
    <definedName localSheetId="3" name="hdfhftde">{#N/A,#N/A,FALSE,"Plan1";#N/A,#N/A,FALSE,"Plan2"}</definedName>
    <definedName localSheetId="11" name="hdfhftde">{#N/A,#N/A,FALSE,"Plan1";#N/A,#N/A,FALSE,"Plan2"}</definedName>
    <definedName localSheetId="12" name="hdfhftde">{#N/A,#N/A,FALSE,"Plan1";#N/A,#N/A,FALSE,"Plan2"}</definedName>
    <definedName localSheetId="1" name="hdfhftde">{#N/A,#N/A,FALSE,"Plan1";#N/A,#N/A,FALSE,"Plan2"}</definedName>
    <definedName name="hdfhftde">{#N/A,#N/A,FALSE,"Plan1";#N/A,#N/A,FALSE,"Plan2"}</definedName>
    <definedName localSheetId="10" name="hdfhgkdhgtrf">{#N/A,#N/A,FALSE,"Plan1";#N/A,#N/A,FALSE,"Plan2"}</definedName>
    <definedName localSheetId="5" name="hdfhgkdhgtrf">{#N/A,#N/A,FALSE,"Plan1";#N/A,#N/A,FALSE,"Plan2"}</definedName>
    <definedName localSheetId="4" name="hdfhgkdhgtrf">{#N/A,#N/A,FALSE,"Plan1";#N/A,#N/A,FALSE,"Plan2"}</definedName>
    <definedName localSheetId="3" name="hdfhgkdhgtrf">{#N/A,#N/A,FALSE,"Plan1";#N/A,#N/A,FALSE,"Plan2"}</definedName>
    <definedName localSheetId="11" name="hdfhgkdhgtrf">{#N/A,#N/A,FALSE,"Plan1";#N/A,#N/A,FALSE,"Plan2"}</definedName>
    <definedName localSheetId="12" name="hdfhgkdhgtrf">{#N/A,#N/A,FALSE,"Plan1";#N/A,#N/A,FALSE,"Plan2"}</definedName>
    <definedName localSheetId="1" name="hdfhgkdhgtrf">{#N/A,#N/A,FALSE,"Plan1";#N/A,#N/A,FALSE,"Plan2"}</definedName>
    <definedName name="hdfhgkdhgtrf">{#N/A,#N/A,FALSE,"Plan1";#N/A,#N/A,FALSE,"Plan2"}</definedName>
    <definedName localSheetId="10" name="hdfjhdkzhgdr">{#N/A,#N/A,FALSE,"Plan1";#N/A,#N/A,FALSE,"Plan2"}</definedName>
    <definedName localSheetId="5" name="hdfjhdkzhgdr">{#N/A,#N/A,FALSE,"Plan1";#N/A,#N/A,FALSE,"Plan2"}</definedName>
    <definedName localSheetId="4" name="hdfjhdkzhgdr">{#N/A,#N/A,FALSE,"Plan1";#N/A,#N/A,FALSE,"Plan2"}</definedName>
    <definedName localSheetId="3" name="hdfjhdkzhgdr">{#N/A,#N/A,FALSE,"Plan1";#N/A,#N/A,FALSE,"Plan2"}</definedName>
    <definedName localSheetId="11" name="hdfjhdkzhgdr">{#N/A,#N/A,FALSE,"Plan1";#N/A,#N/A,FALSE,"Plan2"}</definedName>
    <definedName localSheetId="12" name="hdfjhdkzhgdr">{#N/A,#N/A,FALSE,"Plan1";#N/A,#N/A,FALSE,"Plan2"}</definedName>
    <definedName localSheetId="1" name="hdfjhdkzhgdr">{#N/A,#N/A,FALSE,"Plan1";#N/A,#N/A,FALSE,"Plan2"}</definedName>
    <definedName name="hdfjhdkzhgdr">{#N/A,#N/A,FALSE,"Plan1";#N/A,#N/A,FALSE,"Plan2"}</definedName>
    <definedName localSheetId="10" name="hdfjkgvjgtd">{#N/A,#N/A,FALSE,"Plan1";#N/A,#N/A,FALSE,"Plan2"}</definedName>
    <definedName localSheetId="5" name="hdfjkgvjgtd">{#N/A,#N/A,FALSE,"Plan1";#N/A,#N/A,FALSE,"Plan2"}</definedName>
    <definedName localSheetId="4" name="hdfjkgvjgtd">{#N/A,#N/A,FALSE,"Plan1";#N/A,#N/A,FALSE,"Plan2"}</definedName>
    <definedName localSheetId="3" name="hdfjkgvjgtd">{#N/A,#N/A,FALSE,"Plan1";#N/A,#N/A,FALSE,"Plan2"}</definedName>
    <definedName localSheetId="11" name="hdfjkgvjgtd">{#N/A,#N/A,FALSE,"Plan1";#N/A,#N/A,FALSE,"Plan2"}</definedName>
    <definedName localSheetId="12" name="hdfjkgvjgtd">{#N/A,#N/A,FALSE,"Plan1";#N/A,#N/A,FALSE,"Plan2"}</definedName>
    <definedName localSheetId="1" name="hdfjkgvjgtd">{#N/A,#N/A,FALSE,"Plan1";#N/A,#N/A,FALSE,"Plan2"}</definedName>
    <definedName name="hdfjkgvjgtd">{#N/A,#N/A,FALSE,"Plan1";#N/A,#N/A,FALSE,"Plan2"}</definedName>
    <definedName localSheetId="10" name="hdfjkhdhrute">{#N/A,#N/A,FALSE,"Plan1";#N/A,#N/A,FALSE,"Plan2"}</definedName>
    <definedName localSheetId="5" name="hdfjkhdhrute">{#N/A,#N/A,FALSE,"Plan1";#N/A,#N/A,FALSE,"Plan2"}</definedName>
    <definedName localSheetId="4" name="hdfjkhdhrute">{#N/A,#N/A,FALSE,"Plan1";#N/A,#N/A,FALSE,"Plan2"}</definedName>
    <definedName localSheetId="3" name="hdfjkhdhrute">{#N/A,#N/A,FALSE,"Plan1";#N/A,#N/A,FALSE,"Plan2"}</definedName>
    <definedName localSheetId="11" name="hdfjkhdhrute">{#N/A,#N/A,FALSE,"Plan1";#N/A,#N/A,FALSE,"Plan2"}</definedName>
    <definedName localSheetId="12" name="hdfjkhdhrute">{#N/A,#N/A,FALSE,"Plan1";#N/A,#N/A,FALSE,"Plan2"}</definedName>
    <definedName localSheetId="1" name="hdfjkhdhrute">{#N/A,#N/A,FALSE,"Plan1";#N/A,#N/A,FALSE,"Plan2"}</definedName>
    <definedName name="hdfjkhdhrute">{#N/A,#N/A,FALSE,"Plan1";#N/A,#N/A,FALSE,"Plan2"}</definedName>
    <definedName localSheetId="10" name="HDFKGVF">{#N/A,#N/A,FALSE,"Plan1";#N/A,#N/A,FALSE,"Plan2"}</definedName>
    <definedName localSheetId="5" name="HDFKGVF">{#N/A,#N/A,FALSE,"Plan1";#N/A,#N/A,FALSE,"Plan2"}</definedName>
    <definedName localSheetId="4" name="HDFKGVF">{#N/A,#N/A,FALSE,"Plan1";#N/A,#N/A,FALSE,"Plan2"}</definedName>
    <definedName localSheetId="3" name="HDFKGVF">{#N/A,#N/A,FALSE,"Plan1";#N/A,#N/A,FALSE,"Plan2"}</definedName>
    <definedName localSheetId="11" name="HDFKGVF">{#N/A,#N/A,FALSE,"Plan1";#N/A,#N/A,FALSE,"Plan2"}</definedName>
    <definedName localSheetId="12" name="HDFKGVF">{#N/A,#N/A,FALSE,"Plan1";#N/A,#N/A,FALSE,"Plan2"}</definedName>
    <definedName localSheetId="1" name="HDFKGVF">{#N/A,#N/A,FALSE,"Plan1";#N/A,#N/A,FALSE,"Plan2"}</definedName>
    <definedName name="HDFKGVF">{#N/A,#N/A,FALSE,"Plan1";#N/A,#N/A,FALSE,"Plan2"}</definedName>
    <definedName localSheetId="10" name="hdgfhdgtdrt">{#N/A,#N/A,FALSE,"Plan1";#N/A,#N/A,FALSE,"Plan2"}</definedName>
    <definedName localSheetId="5" name="hdgfhdgtdrt">{#N/A,#N/A,FALSE,"Plan1";#N/A,#N/A,FALSE,"Plan2"}</definedName>
    <definedName localSheetId="4" name="hdgfhdgtdrt">{#N/A,#N/A,FALSE,"Plan1";#N/A,#N/A,FALSE,"Plan2"}</definedName>
    <definedName localSheetId="3" name="hdgfhdgtdrt">{#N/A,#N/A,FALSE,"Plan1";#N/A,#N/A,FALSE,"Plan2"}</definedName>
    <definedName localSheetId="11" name="hdgfhdgtdrt">{#N/A,#N/A,FALSE,"Plan1";#N/A,#N/A,FALSE,"Plan2"}</definedName>
    <definedName localSheetId="12" name="hdgfhdgtdrt">{#N/A,#N/A,FALSE,"Plan1";#N/A,#N/A,FALSE,"Plan2"}</definedName>
    <definedName localSheetId="1" name="hdgfhdgtdrt">{#N/A,#N/A,FALSE,"Plan1";#N/A,#N/A,FALSE,"Plan2"}</definedName>
    <definedName name="hdgfhdgtdrt">{#N/A,#N/A,FALSE,"Plan1";#N/A,#N/A,FALSE,"Plan2"}</definedName>
    <definedName localSheetId="10" name="hdghgtgtrgd">{#N/A,#N/A,FALSE,"Plan1";#N/A,#N/A,FALSE,"Plan2"}</definedName>
    <definedName localSheetId="5" name="hdghgtgtrgd">{#N/A,#N/A,FALSE,"Plan1";#N/A,#N/A,FALSE,"Plan2"}</definedName>
    <definedName localSheetId="4" name="hdghgtgtrgd">{#N/A,#N/A,FALSE,"Plan1";#N/A,#N/A,FALSE,"Plan2"}</definedName>
    <definedName localSheetId="3" name="hdghgtgtrgd">{#N/A,#N/A,FALSE,"Plan1";#N/A,#N/A,FALSE,"Plan2"}</definedName>
    <definedName localSheetId="11" name="hdghgtgtrgd">{#N/A,#N/A,FALSE,"Plan1";#N/A,#N/A,FALSE,"Plan2"}</definedName>
    <definedName localSheetId="12" name="hdghgtgtrgd">{#N/A,#N/A,FALSE,"Plan1";#N/A,#N/A,FALSE,"Plan2"}</definedName>
    <definedName localSheetId="1" name="hdghgtgtrgd">{#N/A,#N/A,FALSE,"Plan1";#N/A,#N/A,FALSE,"Plan2"}</definedName>
    <definedName name="hdghgtgtrgd">{#N/A,#N/A,FALSE,"Plan1";#N/A,#N/A,FALSE,"Plan2"}</definedName>
    <definedName localSheetId="10" name="HDHDGHTUHDTG">{#N/A,#N/A,FALSE,"Plan1";#N/A,#N/A,FALSE,"Plan2"}</definedName>
    <definedName localSheetId="5" name="HDHDGHTUHDTG">{#N/A,#N/A,FALSE,"Plan1";#N/A,#N/A,FALSE,"Plan2"}</definedName>
    <definedName localSheetId="4" name="HDHDGHTUHDTG">{#N/A,#N/A,FALSE,"Plan1";#N/A,#N/A,FALSE,"Plan2"}</definedName>
    <definedName localSheetId="3" name="HDHDGHTUHDTG">{#N/A,#N/A,FALSE,"Plan1";#N/A,#N/A,FALSE,"Plan2"}</definedName>
    <definedName localSheetId="11" name="HDHDGHTUHDTG">{#N/A,#N/A,FALSE,"Plan1";#N/A,#N/A,FALSE,"Plan2"}</definedName>
    <definedName localSheetId="12" name="HDHDGHTUHDTG">{#N/A,#N/A,FALSE,"Plan1";#N/A,#N/A,FALSE,"Plan2"}</definedName>
    <definedName localSheetId="1" name="HDHDGHTUHDTG">{#N/A,#N/A,FALSE,"Plan1";#N/A,#N/A,FALSE,"Plan2"}</definedName>
    <definedName name="HDHDGHTUHDTG">{#N/A,#N/A,FALSE,"Plan1";#N/A,#N/A,FALSE,"Plan2"}</definedName>
    <definedName localSheetId="10" name="hdhghfthrrhy">{#N/A,#N/A,FALSE,"Plan1";#N/A,#N/A,FALSE,"Plan2"}</definedName>
    <definedName localSheetId="5" name="hdhghfthrrhy">{#N/A,#N/A,FALSE,"Plan1";#N/A,#N/A,FALSE,"Plan2"}</definedName>
    <definedName localSheetId="4" name="hdhghfthrrhy">{#N/A,#N/A,FALSE,"Plan1";#N/A,#N/A,FALSE,"Plan2"}</definedName>
    <definedName localSheetId="3" name="hdhghfthrrhy">{#N/A,#N/A,FALSE,"Plan1";#N/A,#N/A,FALSE,"Plan2"}</definedName>
    <definedName localSheetId="11" name="hdhghfthrrhy">{#N/A,#N/A,FALSE,"Plan1";#N/A,#N/A,FALSE,"Plan2"}</definedName>
    <definedName localSheetId="12" name="hdhghfthrrhy">{#N/A,#N/A,FALSE,"Plan1";#N/A,#N/A,FALSE,"Plan2"}</definedName>
    <definedName localSheetId="1" name="hdhghfthrrhy">{#N/A,#N/A,FALSE,"Plan1";#N/A,#N/A,FALSE,"Plan2"}</definedName>
    <definedName name="hdhghfthrrhy">{#N/A,#N/A,FALSE,"Plan1";#N/A,#N/A,FALSE,"Plan2"}</definedName>
    <definedName localSheetId="10" name="hdkfjhydjh">{#N/A,#N/A,FALSE,"Plan1";#N/A,#N/A,FALSE,"Plan2"}</definedName>
    <definedName localSheetId="5" name="hdkfjhydjh">{#N/A,#N/A,FALSE,"Plan1";#N/A,#N/A,FALSE,"Plan2"}</definedName>
    <definedName localSheetId="4" name="hdkfjhydjh">{#N/A,#N/A,FALSE,"Plan1";#N/A,#N/A,FALSE,"Plan2"}</definedName>
    <definedName localSheetId="3" name="hdkfjhydjh">{#N/A,#N/A,FALSE,"Plan1";#N/A,#N/A,FALSE,"Plan2"}</definedName>
    <definedName localSheetId="11" name="hdkfjhydjh">{#N/A,#N/A,FALSE,"Plan1";#N/A,#N/A,FALSE,"Plan2"}</definedName>
    <definedName localSheetId="12" name="hdkfjhydjh">{#N/A,#N/A,FALSE,"Plan1";#N/A,#N/A,FALSE,"Plan2"}</definedName>
    <definedName localSheetId="1" name="hdkfjhydjh">{#N/A,#N/A,FALSE,"Plan1";#N/A,#N/A,FALSE,"Plan2"}</definedName>
    <definedName name="hdkfjhydjh">{#N/A,#N/A,FALSE,"Plan1";#N/A,#N/A,FALSE,"Plan2"}</definedName>
    <definedName localSheetId="10" name="hdsgfgrrdgr">{#N/A,#N/A,FALSE,"Plan1";#N/A,#N/A,FALSE,"Plan2"}</definedName>
    <definedName localSheetId="5" name="hdsgfgrrdgr">{#N/A,#N/A,FALSE,"Plan1";#N/A,#N/A,FALSE,"Plan2"}</definedName>
    <definedName localSheetId="4" name="hdsgfgrrdgr">{#N/A,#N/A,FALSE,"Plan1";#N/A,#N/A,FALSE,"Plan2"}</definedName>
    <definedName localSheetId="3" name="hdsgfgrrdgr">{#N/A,#N/A,FALSE,"Plan1";#N/A,#N/A,FALSE,"Plan2"}</definedName>
    <definedName localSheetId="11" name="hdsgfgrrdgr">{#N/A,#N/A,FALSE,"Plan1";#N/A,#N/A,FALSE,"Plan2"}</definedName>
    <definedName localSheetId="12" name="hdsgfgrrdgr">{#N/A,#N/A,FALSE,"Plan1";#N/A,#N/A,FALSE,"Plan2"}</definedName>
    <definedName localSheetId="1" name="hdsgfgrrdgr">{#N/A,#N/A,FALSE,"Plan1";#N/A,#N/A,FALSE,"Plan2"}</definedName>
    <definedName name="hdsgfgrrdgr">{#N/A,#N/A,FALSE,"Plan1";#N/A,#N/A,FALSE,"Plan2"}</definedName>
    <definedName localSheetId="10" name="hdtertkkdsa">{#N/A,#N/A,FALSE,"Plan1";#N/A,#N/A,FALSE,"Plan2"}</definedName>
    <definedName localSheetId="5" name="hdtertkkdsa">{#N/A,#N/A,FALSE,"Plan1";#N/A,#N/A,FALSE,"Plan2"}</definedName>
    <definedName localSheetId="4" name="hdtertkkdsa">{#N/A,#N/A,FALSE,"Plan1";#N/A,#N/A,FALSE,"Plan2"}</definedName>
    <definedName localSheetId="3" name="hdtertkkdsa">{#N/A,#N/A,FALSE,"Plan1";#N/A,#N/A,FALSE,"Plan2"}</definedName>
    <definedName localSheetId="11" name="hdtertkkdsa">{#N/A,#N/A,FALSE,"Plan1";#N/A,#N/A,FALSE,"Plan2"}</definedName>
    <definedName localSheetId="12" name="hdtertkkdsa">{#N/A,#N/A,FALSE,"Plan1";#N/A,#N/A,FALSE,"Plan2"}</definedName>
    <definedName localSheetId="1" name="hdtertkkdsa">{#N/A,#N/A,FALSE,"Plan1";#N/A,#N/A,FALSE,"Plan2"}</definedName>
    <definedName name="hdtertkkdsa">{#N/A,#N/A,FALSE,"Plan1";#N/A,#N/A,FALSE,"Plan2"}</definedName>
    <definedName localSheetId="10" name="HEDHA">{#N/A,#N/A,FALSE,"Plan1";#N/A,#N/A,FALSE,"Plan2"}</definedName>
    <definedName localSheetId="5" name="HEDHA">{#N/A,#N/A,FALSE,"Plan1";#N/A,#N/A,FALSE,"Plan2"}</definedName>
    <definedName localSheetId="4" name="HEDHA">{#N/A,#N/A,FALSE,"Plan1";#N/A,#N/A,FALSE,"Plan2"}</definedName>
    <definedName localSheetId="3" name="HEDHA">{#N/A,#N/A,FALSE,"Plan1";#N/A,#N/A,FALSE,"Plan2"}</definedName>
    <definedName localSheetId="11" name="HEDHA">{#N/A,#N/A,FALSE,"Plan1";#N/A,#N/A,FALSE,"Plan2"}</definedName>
    <definedName localSheetId="12" name="HEDHA">{#N/A,#N/A,FALSE,"Plan1";#N/A,#N/A,FALSE,"Plan2"}</definedName>
    <definedName localSheetId="1" name="HEDHA">{#N/A,#N/A,FALSE,"Plan1";#N/A,#N/A,FALSE,"Plan2"}</definedName>
    <definedName name="HEDHA">{#N/A,#N/A,FALSE,"Plan1";#N/A,#N/A,FALSE,"Plan2"}</definedName>
    <definedName localSheetId="10" name="heif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heif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heif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heif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heif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heif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heif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herkfdshfker">{#N/A,#N/A,FALSE,"Plan1";#N/A,#N/A,FALSE,"Plan2"}</definedName>
    <definedName localSheetId="5" name="herkfdshfker">{#N/A,#N/A,FALSE,"Plan1";#N/A,#N/A,FALSE,"Plan2"}</definedName>
    <definedName localSheetId="4" name="herkfdshfker">{#N/A,#N/A,FALSE,"Plan1";#N/A,#N/A,FALSE,"Plan2"}</definedName>
    <definedName localSheetId="3" name="herkfdshfker">{#N/A,#N/A,FALSE,"Plan1";#N/A,#N/A,FALSE,"Plan2"}</definedName>
    <definedName localSheetId="11" name="herkfdshfker">{#N/A,#N/A,FALSE,"Plan1";#N/A,#N/A,FALSE,"Plan2"}</definedName>
    <definedName localSheetId="12" name="herkfdshfker">{#N/A,#N/A,FALSE,"Plan1";#N/A,#N/A,FALSE,"Plan2"}</definedName>
    <definedName localSheetId="1" name="herkfdshfker">{#N/A,#N/A,FALSE,"Plan1";#N/A,#N/A,FALSE,"Plan2"}</definedName>
    <definedName name="herkfdshfker">{#N/A,#N/A,FALSE,"Plan1";#N/A,#N/A,FALSE,"Plan2"}</definedName>
    <definedName localSheetId="10" name="hersdtretyt">{#N/A,#N/A,FALSE,"Plan1";#N/A,#N/A,FALSE,"Plan2"}</definedName>
    <definedName localSheetId="5" name="hersdtretyt">{#N/A,#N/A,FALSE,"Plan1";#N/A,#N/A,FALSE,"Plan2"}</definedName>
    <definedName localSheetId="4" name="hersdtretyt">{#N/A,#N/A,FALSE,"Plan1";#N/A,#N/A,FALSE,"Plan2"}</definedName>
    <definedName localSheetId="3" name="hersdtretyt">{#N/A,#N/A,FALSE,"Plan1";#N/A,#N/A,FALSE,"Plan2"}</definedName>
    <definedName localSheetId="11" name="hersdtretyt">{#N/A,#N/A,FALSE,"Plan1";#N/A,#N/A,FALSE,"Plan2"}</definedName>
    <definedName localSheetId="12" name="hersdtretyt">{#N/A,#N/A,FALSE,"Plan1";#N/A,#N/A,FALSE,"Plan2"}</definedName>
    <definedName localSheetId="1" name="hersdtretyt">{#N/A,#N/A,FALSE,"Plan1";#N/A,#N/A,FALSE,"Plan2"}</definedName>
    <definedName name="hersdtretyt">{#N/A,#N/A,FALSE,"Plan1";#N/A,#N/A,FALSE,"Plan2"}</definedName>
    <definedName localSheetId="10" name="HFDJTHTRS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HFDJTHTRS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HFDJTHTRS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HFDJTHTRS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HFDJTHTRS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HFDJTHTRS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HFDJTHTRS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HFDKHGFR">{#N/A,#N/A,FALSE,"Plan1";#N/A,#N/A,FALSE,"Plan2"}</definedName>
    <definedName localSheetId="5" name="HFDKHGFR">{#N/A,#N/A,FALSE,"Plan1";#N/A,#N/A,FALSE,"Plan2"}</definedName>
    <definedName localSheetId="4" name="HFDKHGFR">{#N/A,#N/A,FALSE,"Plan1";#N/A,#N/A,FALSE,"Plan2"}</definedName>
    <definedName localSheetId="3" name="HFDKHGFR">{#N/A,#N/A,FALSE,"Plan1";#N/A,#N/A,FALSE,"Plan2"}</definedName>
    <definedName localSheetId="11" name="HFDKHGFR">{#N/A,#N/A,FALSE,"Plan1";#N/A,#N/A,FALSE,"Plan2"}</definedName>
    <definedName localSheetId="12" name="HFDKHGFR">{#N/A,#N/A,FALSE,"Plan1";#N/A,#N/A,FALSE,"Plan2"}</definedName>
    <definedName localSheetId="1" name="HFDKHGFR">{#N/A,#N/A,FALSE,"Plan1";#N/A,#N/A,FALSE,"Plan2"}</definedName>
    <definedName name="HFDKHGFR">{#N/A,#N/A,FALSE,"Plan1";#N/A,#N/A,FALSE,"Plan2"}</definedName>
    <definedName localSheetId="10" name="hfdkhgkfdhtj">{#N/A,#N/A,FALSE,"Plan1";#N/A,#N/A,FALSE,"Plan2"}</definedName>
    <definedName localSheetId="5" name="hfdkhgkfdhtj">{#N/A,#N/A,FALSE,"Plan1";#N/A,#N/A,FALSE,"Plan2"}</definedName>
    <definedName localSheetId="4" name="hfdkhgkfdhtj">{#N/A,#N/A,FALSE,"Plan1";#N/A,#N/A,FALSE,"Plan2"}</definedName>
    <definedName localSheetId="3" name="hfdkhgkfdhtj">{#N/A,#N/A,FALSE,"Plan1";#N/A,#N/A,FALSE,"Plan2"}</definedName>
    <definedName localSheetId="11" name="hfdkhgkfdhtj">{#N/A,#N/A,FALSE,"Plan1";#N/A,#N/A,FALSE,"Plan2"}</definedName>
    <definedName localSheetId="12" name="hfdkhgkfdhtj">{#N/A,#N/A,FALSE,"Plan1";#N/A,#N/A,FALSE,"Plan2"}</definedName>
    <definedName localSheetId="1" name="hfdkhgkfdhtj">{#N/A,#N/A,FALSE,"Plan1";#N/A,#N/A,FALSE,"Plan2"}</definedName>
    <definedName name="hfdkhgkfdhtj">{#N/A,#N/A,FALSE,"Plan1";#N/A,#N/A,FALSE,"Plan2"}</definedName>
    <definedName localSheetId="10" name="hfgfktgkhyt">{#N/A,#N/A,FALSE,"Plan1";#N/A,#N/A,FALSE,"Plan2"}</definedName>
    <definedName localSheetId="5" name="hfgfktgkhyt">{#N/A,#N/A,FALSE,"Plan1";#N/A,#N/A,FALSE,"Plan2"}</definedName>
    <definedName localSheetId="4" name="hfgfktgkhyt">{#N/A,#N/A,FALSE,"Plan1";#N/A,#N/A,FALSE,"Plan2"}</definedName>
    <definedName localSheetId="3" name="hfgfktgkhyt">{#N/A,#N/A,FALSE,"Plan1";#N/A,#N/A,FALSE,"Plan2"}</definedName>
    <definedName localSheetId="11" name="hfgfktgkhyt">{#N/A,#N/A,FALSE,"Plan1";#N/A,#N/A,FALSE,"Plan2"}</definedName>
    <definedName localSheetId="12" name="hfgfktgkhyt">{#N/A,#N/A,FALSE,"Plan1";#N/A,#N/A,FALSE,"Plan2"}</definedName>
    <definedName localSheetId="1" name="hfgfktgkhyt">{#N/A,#N/A,FALSE,"Plan1";#N/A,#N/A,FALSE,"Plan2"}</definedName>
    <definedName name="hfgfktgkhyt">{#N/A,#N/A,FALSE,"Plan1";#N/A,#N/A,FALSE,"Plan2"}</definedName>
    <definedName localSheetId="10" name="hfghdkhrgkjg">{#N/A,#N/A,FALSE,"Plan1";#N/A,#N/A,FALSE,"Plan2"}</definedName>
    <definedName localSheetId="5" name="hfghdkhrgkjg">{#N/A,#N/A,FALSE,"Plan1";#N/A,#N/A,FALSE,"Plan2"}</definedName>
    <definedName localSheetId="4" name="hfghdkhrgkjg">{#N/A,#N/A,FALSE,"Plan1";#N/A,#N/A,FALSE,"Plan2"}</definedName>
    <definedName localSheetId="3" name="hfghdkhrgkjg">{#N/A,#N/A,FALSE,"Plan1";#N/A,#N/A,FALSE,"Plan2"}</definedName>
    <definedName localSheetId="11" name="hfghdkhrgkjg">{#N/A,#N/A,FALSE,"Plan1";#N/A,#N/A,FALSE,"Plan2"}</definedName>
    <definedName localSheetId="12" name="hfghdkhrgkjg">{#N/A,#N/A,FALSE,"Plan1";#N/A,#N/A,FALSE,"Plan2"}</definedName>
    <definedName localSheetId="1" name="hfghdkhrgkjg">{#N/A,#N/A,FALSE,"Plan1";#N/A,#N/A,FALSE,"Plan2"}</definedName>
    <definedName name="hfghdkhrgkjg">{#N/A,#N/A,FALSE,"Plan1";#N/A,#N/A,FALSE,"Plan2"}</definedName>
    <definedName localSheetId="10" name="hfighfth">{#N/A,#N/A,FALSE,"Plan1";#N/A,#N/A,FALSE,"Plan2"}</definedName>
    <definedName localSheetId="5" name="hfighfth">{#N/A,#N/A,FALSE,"Plan1";#N/A,#N/A,FALSE,"Plan2"}</definedName>
    <definedName localSheetId="4" name="hfighfth">{#N/A,#N/A,FALSE,"Plan1";#N/A,#N/A,FALSE,"Plan2"}</definedName>
    <definedName localSheetId="3" name="hfighfth">{#N/A,#N/A,FALSE,"Plan1";#N/A,#N/A,FALSE,"Plan2"}</definedName>
    <definedName localSheetId="11" name="hfighfth">{#N/A,#N/A,FALSE,"Plan1";#N/A,#N/A,FALSE,"Plan2"}</definedName>
    <definedName localSheetId="12" name="hfighfth">{#N/A,#N/A,FALSE,"Plan1";#N/A,#N/A,FALSE,"Plan2"}</definedName>
    <definedName localSheetId="1" name="hfighfth">{#N/A,#N/A,FALSE,"Plan1";#N/A,#N/A,FALSE,"Plan2"}</definedName>
    <definedName name="hfighfth">{#N/A,#N/A,FALSE,"Plan1";#N/A,#N/A,FALSE,"Plan2"}</definedName>
    <definedName localSheetId="10" name="hfjghtfuyrf">{#N/A,#N/A,FALSE,"Plan1";#N/A,#N/A,FALSE,"Plan2"}</definedName>
    <definedName localSheetId="5" name="hfjghtfuyrf">{#N/A,#N/A,FALSE,"Plan1";#N/A,#N/A,FALSE,"Plan2"}</definedName>
    <definedName localSheetId="4" name="hfjghtfuyrf">{#N/A,#N/A,FALSE,"Plan1";#N/A,#N/A,FALSE,"Plan2"}</definedName>
    <definedName localSheetId="3" name="hfjghtfuyrf">{#N/A,#N/A,FALSE,"Plan1";#N/A,#N/A,FALSE,"Plan2"}</definedName>
    <definedName localSheetId="11" name="hfjghtfuyrf">{#N/A,#N/A,FALSE,"Plan1";#N/A,#N/A,FALSE,"Plan2"}</definedName>
    <definedName localSheetId="12" name="hfjghtfuyrf">{#N/A,#N/A,FALSE,"Plan1";#N/A,#N/A,FALSE,"Plan2"}</definedName>
    <definedName localSheetId="1" name="hfjghtfuyrf">{#N/A,#N/A,FALSE,"Plan1";#N/A,#N/A,FALSE,"Plan2"}</definedName>
    <definedName name="hfjghtfuyrf">{#N/A,#N/A,FALSE,"Plan1";#N/A,#N/A,FALSE,"Plan2"}</definedName>
    <definedName localSheetId="10" name="HFKJHDJGHFJ">{#N/A,#N/A,FALSE,"Plan1";#N/A,#N/A,FALSE,"Plan2"}</definedName>
    <definedName localSheetId="5" name="HFKJHDJGHFJ">{#N/A,#N/A,FALSE,"Plan1";#N/A,#N/A,FALSE,"Plan2"}</definedName>
    <definedName localSheetId="4" name="HFKJHDJGHFJ">{#N/A,#N/A,FALSE,"Plan1";#N/A,#N/A,FALSE,"Plan2"}</definedName>
    <definedName localSheetId="3" name="HFKJHDJGHFJ">{#N/A,#N/A,FALSE,"Plan1";#N/A,#N/A,FALSE,"Plan2"}</definedName>
    <definedName localSheetId="11" name="HFKJHDJGHFJ">{#N/A,#N/A,FALSE,"Plan1";#N/A,#N/A,FALSE,"Plan2"}</definedName>
    <definedName localSheetId="12" name="HFKJHDJGHFJ">{#N/A,#N/A,FALSE,"Plan1";#N/A,#N/A,FALSE,"Plan2"}</definedName>
    <definedName localSheetId="1" name="HFKJHDJGHFJ">{#N/A,#N/A,FALSE,"Plan1";#N/A,#N/A,FALSE,"Plan2"}</definedName>
    <definedName name="HFKJHDJGHFJ">{#N/A,#N/A,FALSE,"Plan1";#N/A,#N/A,FALSE,"Plan2"}</definedName>
    <definedName localSheetId="10" name="hgdesgfgsj">{#N/A,#N/A,FALSE,"Plan1";#N/A,#N/A,FALSE,"Plan2"}</definedName>
    <definedName localSheetId="5" name="hgdesgfgsj">{#N/A,#N/A,FALSE,"Plan1";#N/A,#N/A,FALSE,"Plan2"}</definedName>
    <definedName localSheetId="4" name="hgdesgfgsj">{#N/A,#N/A,FALSE,"Plan1";#N/A,#N/A,FALSE,"Plan2"}</definedName>
    <definedName localSheetId="3" name="hgdesgfgsj">{#N/A,#N/A,FALSE,"Plan1";#N/A,#N/A,FALSE,"Plan2"}</definedName>
    <definedName localSheetId="11" name="hgdesgfgsj">{#N/A,#N/A,FALSE,"Plan1";#N/A,#N/A,FALSE,"Plan2"}</definedName>
    <definedName localSheetId="12" name="hgdesgfgsj">{#N/A,#N/A,FALSE,"Plan1";#N/A,#N/A,FALSE,"Plan2"}</definedName>
    <definedName localSheetId="1" name="hgdesgfgsj">{#N/A,#N/A,FALSE,"Plan1";#N/A,#N/A,FALSE,"Plan2"}</definedName>
    <definedName name="hgdesgfgsj">{#N/A,#N/A,FALSE,"Plan1";#N/A,#N/A,FALSE,"Plan2"}</definedName>
    <definedName localSheetId="10" name="hgdgfd">{#N/A,#N/A,FALSE,"Plan1";#N/A,#N/A,FALSE,"Plan2"}</definedName>
    <definedName localSheetId="5" name="hgdgfd">{#N/A,#N/A,FALSE,"Plan1";#N/A,#N/A,FALSE,"Plan2"}</definedName>
    <definedName localSheetId="4" name="hgdgfd">{#N/A,#N/A,FALSE,"Plan1";#N/A,#N/A,FALSE,"Plan2"}</definedName>
    <definedName localSheetId="3" name="hgdgfd">{#N/A,#N/A,FALSE,"Plan1";#N/A,#N/A,FALSE,"Plan2"}</definedName>
    <definedName localSheetId="11" name="hgdgfd">{#N/A,#N/A,FALSE,"Plan1";#N/A,#N/A,FALSE,"Plan2"}</definedName>
    <definedName localSheetId="12" name="hgdgfd">{#N/A,#N/A,FALSE,"Plan1";#N/A,#N/A,FALSE,"Plan2"}</definedName>
    <definedName localSheetId="1" name="hgdgfd">{#N/A,#N/A,FALSE,"Plan1";#N/A,#N/A,FALSE,"Plan2"}</definedName>
    <definedName name="hgdgfd">{#N/A,#N/A,FALSE,"Plan1";#N/A,#N/A,FALSE,"Plan2"}</definedName>
    <definedName localSheetId="10" name="hgfhjkdfhj">{#N/A,#N/A,FALSE,"Plan1";#N/A,#N/A,FALSE,"Plan2"}</definedName>
    <definedName localSheetId="5" name="hgfhjkdfhj">{#N/A,#N/A,FALSE,"Plan1";#N/A,#N/A,FALSE,"Plan2"}</definedName>
    <definedName localSheetId="4" name="hgfhjkdfhj">{#N/A,#N/A,FALSE,"Plan1";#N/A,#N/A,FALSE,"Plan2"}</definedName>
    <definedName localSheetId="3" name="hgfhjkdfhj">{#N/A,#N/A,FALSE,"Plan1";#N/A,#N/A,FALSE,"Plan2"}</definedName>
    <definedName localSheetId="11" name="hgfhjkdfhj">{#N/A,#N/A,FALSE,"Plan1";#N/A,#N/A,FALSE,"Plan2"}</definedName>
    <definedName localSheetId="12" name="hgfhjkdfhj">{#N/A,#N/A,FALSE,"Plan1";#N/A,#N/A,FALSE,"Plan2"}</definedName>
    <definedName localSheetId="1" name="hgfhjkdfhj">{#N/A,#N/A,FALSE,"Plan1";#N/A,#N/A,FALSE,"Plan2"}</definedName>
    <definedName name="hgfhjkdfhj">{#N/A,#N/A,FALSE,"Plan1";#N/A,#N/A,FALSE,"Plan2"}</definedName>
    <definedName localSheetId="10" name="hgg">{#N/A,#N/A,FALSE,"Plan1";#N/A,#N/A,FALSE,"Plan2"}</definedName>
    <definedName localSheetId="5" name="hgg">{#N/A,#N/A,FALSE,"Plan1";#N/A,#N/A,FALSE,"Plan2"}</definedName>
    <definedName localSheetId="4" name="hgg">{#N/A,#N/A,FALSE,"Plan1";#N/A,#N/A,FALSE,"Plan2"}</definedName>
    <definedName localSheetId="3" name="hgg">{#N/A,#N/A,FALSE,"Plan1";#N/A,#N/A,FALSE,"Plan2"}</definedName>
    <definedName localSheetId="11" name="hgg">{#N/A,#N/A,FALSE,"Plan1";#N/A,#N/A,FALSE,"Plan2"}</definedName>
    <definedName localSheetId="12" name="hgg">{#N/A,#N/A,FALSE,"Plan1";#N/A,#N/A,FALSE,"Plan2"}</definedName>
    <definedName localSheetId="1" name="hgg">{#N/A,#N/A,FALSE,"Plan1";#N/A,#N/A,FALSE,"Plan2"}</definedName>
    <definedName name="hgg">{#N/A,#N/A,FALSE,"Plan1";#N/A,#N/A,FALSE,"Plan2"}</definedName>
    <definedName localSheetId="10" name="hgjdfgghg">{#N/A,#N/A,FALSE,"Plan1";#N/A,#N/A,FALSE,"Plan2"}</definedName>
    <definedName localSheetId="5" name="hgjdfgghg">{#N/A,#N/A,FALSE,"Plan1";#N/A,#N/A,FALSE,"Plan2"}</definedName>
    <definedName localSheetId="4" name="hgjdfgghg">{#N/A,#N/A,FALSE,"Plan1";#N/A,#N/A,FALSE,"Plan2"}</definedName>
    <definedName localSheetId="3" name="hgjdfgghg">{#N/A,#N/A,FALSE,"Plan1";#N/A,#N/A,FALSE,"Plan2"}</definedName>
    <definedName localSheetId="11" name="hgjdfgghg">{#N/A,#N/A,FALSE,"Plan1";#N/A,#N/A,FALSE,"Plan2"}</definedName>
    <definedName localSheetId="12" name="hgjdfgghg">{#N/A,#N/A,FALSE,"Plan1";#N/A,#N/A,FALSE,"Plan2"}</definedName>
    <definedName localSheetId="1" name="hgjdfgghg">{#N/A,#N/A,FALSE,"Plan1";#N/A,#N/A,FALSE,"Plan2"}</definedName>
    <definedName name="hgjdfgghg">{#N/A,#N/A,FALSE,"Plan1";#N/A,#N/A,FALSE,"Plan2"}</definedName>
    <definedName localSheetId="10" name="hgjkfdhg">{#N/A,#N/A,FALSE,"Plan1";#N/A,#N/A,FALSE,"Plan2"}</definedName>
    <definedName localSheetId="5" name="hgjkfdhg">{#N/A,#N/A,FALSE,"Plan1";#N/A,#N/A,FALSE,"Plan2"}</definedName>
    <definedName localSheetId="4" name="hgjkfdhg">{#N/A,#N/A,FALSE,"Plan1";#N/A,#N/A,FALSE,"Plan2"}</definedName>
    <definedName localSheetId="3" name="hgjkfdhg">{#N/A,#N/A,FALSE,"Plan1";#N/A,#N/A,FALSE,"Plan2"}</definedName>
    <definedName localSheetId="11" name="hgjkfdhg">{#N/A,#N/A,FALSE,"Plan1";#N/A,#N/A,FALSE,"Plan2"}</definedName>
    <definedName localSheetId="12" name="hgjkfdhg">{#N/A,#N/A,FALSE,"Plan1";#N/A,#N/A,FALSE,"Plan2"}</definedName>
    <definedName localSheetId="1" name="hgjkfdhg">{#N/A,#N/A,FALSE,"Plan1";#N/A,#N/A,FALSE,"Plan2"}</definedName>
    <definedName name="hgjkfdhg">{#N/A,#N/A,FALSE,"Plan1";#N/A,#N/A,FALSE,"Plan2"}</definedName>
    <definedName localSheetId="10" name="hgkdfhkfk">{#N/A,#N/A,FALSE,"Plan1";#N/A,#N/A,FALSE,"Plan2"}</definedName>
    <definedName localSheetId="5" name="hgkdfhkfk">{#N/A,#N/A,FALSE,"Plan1";#N/A,#N/A,FALSE,"Plan2"}</definedName>
    <definedName localSheetId="4" name="hgkdfhkfk">{#N/A,#N/A,FALSE,"Plan1";#N/A,#N/A,FALSE,"Plan2"}</definedName>
    <definedName localSheetId="3" name="hgkdfhkfk">{#N/A,#N/A,FALSE,"Plan1";#N/A,#N/A,FALSE,"Plan2"}</definedName>
    <definedName localSheetId="11" name="hgkdfhkfk">{#N/A,#N/A,FALSE,"Plan1";#N/A,#N/A,FALSE,"Plan2"}</definedName>
    <definedName localSheetId="12" name="hgkdfhkfk">{#N/A,#N/A,FALSE,"Plan1";#N/A,#N/A,FALSE,"Plan2"}</definedName>
    <definedName localSheetId="1" name="hgkdfhkfk">{#N/A,#N/A,FALSE,"Plan1";#N/A,#N/A,FALSE,"Plan2"}</definedName>
    <definedName name="hgkdfhkfk">{#N/A,#N/A,FALSE,"Plan1";#N/A,#N/A,FALSE,"Plan2"}</definedName>
    <definedName localSheetId="10" name="hgkjhdfhtrdyt">{#N/A,#N/A,FALSE,"Plan1";#N/A,#N/A,FALSE,"Plan2"}</definedName>
    <definedName localSheetId="5" name="hgkjhdfhtrdyt">{#N/A,#N/A,FALSE,"Plan1";#N/A,#N/A,FALSE,"Plan2"}</definedName>
    <definedName localSheetId="4" name="hgkjhdfhtrdyt">{#N/A,#N/A,FALSE,"Plan1";#N/A,#N/A,FALSE,"Plan2"}</definedName>
    <definedName localSheetId="3" name="hgkjhdfhtrdyt">{#N/A,#N/A,FALSE,"Plan1";#N/A,#N/A,FALSE,"Plan2"}</definedName>
    <definedName localSheetId="11" name="hgkjhdfhtrdyt">{#N/A,#N/A,FALSE,"Plan1";#N/A,#N/A,FALSE,"Plan2"}</definedName>
    <definedName localSheetId="12" name="hgkjhdfhtrdyt">{#N/A,#N/A,FALSE,"Plan1";#N/A,#N/A,FALSE,"Plan2"}</definedName>
    <definedName localSheetId="1" name="hgkjhdfhtrdyt">{#N/A,#N/A,FALSE,"Plan1";#N/A,#N/A,FALSE,"Plan2"}</definedName>
    <definedName name="hgkjhdfhtrdyt">{#N/A,#N/A,FALSE,"Plan1";#N/A,#N/A,FALSE,"Plan2"}</definedName>
    <definedName localSheetId="10" name="hgkjhdfkhgtfhg">{#N/A,#N/A,FALSE,"Plan1";#N/A,#N/A,FALSE,"Plan2"}</definedName>
    <definedName localSheetId="5" name="hgkjhdfkhgtfhg">{#N/A,#N/A,FALSE,"Plan1";#N/A,#N/A,FALSE,"Plan2"}</definedName>
    <definedName localSheetId="4" name="hgkjhdfkhgtfhg">{#N/A,#N/A,FALSE,"Plan1";#N/A,#N/A,FALSE,"Plan2"}</definedName>
    <definedName localSheetId="3" name="hgkjhdfkhgtfhg">{#N/A,#N/A,FALSE,"Plan1";#N/A,#N/A,FALSE,"Plan2"}</definedName>
    <definedName localSheetId="11" name="hgkjhdfkhgtfhg">{#N/A,#N/A,FALSE,"Plan1";#N/A,#N/A,FALSE,"Plan2"}</definedName>
    <definedName localSheetId="12" name="hgkjhdfkhgtfhg">{#N/A,#N/A,FALSE,"Plan1";#N/A,#N/A,FALSE,"Plan2"}</definedName>
    <definedName localSheetId="1" name="hgkjhdfkhgtfhg">{#N/A,#N/A,FALSE,"Plan1";#N/A,#N/A,FALSE,"Plan2"}</definedName>
    <definedName name="hgkjhdfkhgtfhg">{#N/A,#N/A,FALSE,"Plan1";#N/A,#N/A,FALSE,"Plan2"}</definedName>
    <definedName localSheetId="10" name="hgkjhkfhsdkdhgk">{#N/A,#N/A,FALSE,"Plan1";#N/A,#N/A,FALSE,"Plan2"}</definedName>
    <definedName localSheetId="5" name="hgkjhkfhsdkdhgk">{#N/A,#N/A,FALSE,"Plan1";#N/A,#N/A,FALSE,"Plan2"}</definedName>
    <definedName localSheetId="4" name="hgkjhkfhsdkdhgk">{#N/A,#N/A,FALSE,"Plan1";#N/A,#N/A,FALSE,"Plan2"}</definedName>
    <definedName localSheetId="3" name="hgkjhkfhsdkdhgk">{#N/A,#N/A,FALSE,"Plan1";#N/A,#N/A,FALSE,"Plan2"}</definedName>
    <definedName localSheetId="11" name="hgkjhkfhsdkdhgk">{#N/A,#N/A,FALSE,"Plan1";#N/A,#N/A,FALSE,"Plan2"}</definedName>
    <definedName localSheetId="12" name="hgkjhkfhsdkdhgk">{#N/A,#N/A,FALSE,"Plan1";#N/A,#N/A,FALSE,"Plan2"}</definedName>
    <definedName localSheetId="1" name="hgkjhkfhsdkdhgk">{#N/A,#N/A,FALSE,"Plan1";#N/A,#N/A,FALSE,"Plan2"}</definedName>
    <definedName name="hgkjhkfhsdkdhgk">{#N/A,#N/A,FALSE,"Plan1";#N/A,#N/A,FALSE,"Plan2"}</definedName>
    <definedName localSheetId="10" name="hgsufgdhghd">{#N/A,#N/A,FALSE,"Plan1";#N/A,#N/A,FALSE,"Plan2"}</definedName>
    <definedName localSheetId="5" name="hgsufgdhghd">{#N/A,#N/A,FALSE,"Plan1";#N/A,#N/A,FALSE,"Plan2"}</definedName>
    <definedName localSheetId="4" name="hgsufgdhghd">{#N/A,#N/A,FALSE,"Plan1";#N/A,#N/A,FALSE,"Plan2"}</definedName>
    <definedName localSheetId="3" name="hgsufgdhghd">{#N/A,#N/A,FALSE,"Plan1";#N/A,#N/A,FALSE,"Plan2"}</definedName>
    <definedName localSheetId="11" name="hgsufgdhghd">{#N/A,#N/A,FALSE,"Plan1";#N/A,#N/A,FALSE,"Plan2"}</definedName>
    <definedName localSheetId="12" name="hgsufgdhghd">{#N/A,#N/A,FALSE,"Plan1";#N/A,#N/A,FALSE,"Plan2"}</definedName>
    <definedName localSheetId="1" name="hgsufgdhghd">{#N/A,#N/A,FALSE,"Plan1";#N/A,#N/A,FALSE,"Plan2"}</definedName>
    <definedName name="hgsufgdhghd">{#N/A,#N/A,FALSE,"Plan1";#N/A,#N/A,FALSE,"Plan2"}</definedName>
    <definedName localSheetId="10" name="HHGFHTYUT">{#N/A,#N/A,FALSE,"Plan1";#N/A,#N/A,FALSE,"Plan2"}</definedName>
    <definedName localSheetId="5" name="HHGFHTYUT">{#N/A,#N/A,FALSE,"Plan1";#N/A,#N/A,FALSE,"Plan2"}</definedName>
    <definedName localSheetId="4" name="HHGFHTYUT">{#N/A,#N/A,FALSE,"Plan1";#N/A,#N/A,FALSE,"Plan2"}</definedName>
    <definedName localSheetId="3" name="HHGFHTYUT">{#N/A,#N/A,FALSE,"Plan1";#N/A,#N/A,FALSE,"Plan2"}</definedName>
    <definedName localSheetId="11" name="HHGFHTYUT">{#N/A,#N/A,FALSE,"Plan1";#N/A,#N/A,FALSE,"Plan2"}</definedName>
    <definedName localSheetId="12" name="HHGFHTYUT">{#N/A,#N/A,FALSE,"Plan1";#N/A,#N/A,FALSE,"Plan2"}</definedName>
    <definedName localSheetId="1" name="HHGFHTYUT">{#N/A,#N/A,FALSE,"Plan1";#N/A,#N/A,FALSE,"Plan2"}</definedName>
    <definedName name="HHGFHTYUT">{#N/A,#N/A,FALSE,"Plan1";#N/A,#N/A,FALSE,"Plan2"}</definedName>
    <definedName localSheetId="10" name="hhh">{"'Total'!$A$1","'Total'!$A$3"}</definedName>
    <definedName localSheetId="5" name="hhh">{"'Total'!$A$1","'Total'!$A$3"}</definedName>
    <definedName localSheetId="4" name="hhh">{"'Total'!$A$1","'Total'!$A$3"}</definedName>
    <definedName localSheetId="3" name="hhh">{"'Total'!$A$1","'Total'!$A$3"}</definedName>
    <definedName localSheetId="11" name="hhh">{"'Total'!$A$1","'Total'!$A$3"}</definedName>
    <definedName localSheetId="12" name="hhh">{"'Total'!$A$1","'Total'!$A$3"}</definedName>
    <definedName localSheetId="1" name="hhh">{"'Total'!$A$1","'Total'!$A$3"}</definedName>
    <definedName name="hhh">{"'Total'!$A$1","'Total'!$A$3"}</definedName>
    <definedName localSheetId="10" name="hik">{#N/A,#N/A,FALSE,"TABLE"}</definedName>
    <definedName localSheetId="5" name="hik">{#N/A,#N/A,FALSE,"TABLE"}</definedName>
    <definedName localSheetId="4" name="hik">{#N/A,#N/A,FALSE,"TABLE"}</definedName>
    <definedName localSheetId="3" name="hik">{#N/A,#N/A,FALSE,"TABLE"}</definedName>
    <definedName localSheetId="11" name="hik">{#N/A,#N/A,FALSE,"TABLE"}</definedName>
    <definedName localSheetId="12" name="hik">{#N/A,#N/A,FALSE,"TABLE"}</definedName>
    <definedName localSheetId="1" name="hik">{#N/A,#N/A,FALSE,"TABLE"}</definedName>
    <definedName name="hik">{#N/A,#N/A,FALSE,"TABLE"}</definedName>
    <definedName localSheetId="10" name="hjdgtjdjxrfg">{#N/A,#N/A,FALSE,"Plan1";#N/A,#N/A,FALSE,"Plan2"}</definedName>
    <definedName localSheetId="5" name="hjdgtjdjxrfg">{#N/A,#N/A,FALSE,"Plan1";#N/A,#N/A,FALSE,"Plan2"}</definedName>
    <definedName localSheetId="4" name="hjdgtjdjxrfg">{#N/A,#N/A,FALSE,"Plan1";#N/A,#N/A,FALSE,"Plan2"}</definedName>
    <definedName localSheetId="3" name="hjdgtjdjxrfg">{#N/A,#N/A,FALSE,"Plan1";#N/A,#N/A,FALSE,"Plan2"}</definedName>
    <definedName localSheetId="11" name="hjdgtjdjxrfg">{#N/A,#N/A,FALSE,"Plan1";#N/A,#N/A,FALSE,"Plan2"}</definedName>
    <definedName localSheetId="12" name="hjdgtjdjxrfg">{#N/A,#N/A,FALSE,"Plan1";#N/A,#N/A,FALSE,"Plan2"}</definedName>
    <definedName localSheetId="1" name="hjdgtjdjxrfg">{#N/A,#N/A,FALSE,"Plan1";#N/A,#N/A,FALSE,"Plan2"}</definedName>
    <definedName name="hjdgtjdjxrfg">{#N/A,#N/A,FALSE,"Plan1";#N/A,#N/A,FALSE,"Plan2"}</definedName>
    <definedName localSheetId="10" name="HJFDGD">{#N/A,#N/A,FALSE,"Plan1";#N/A,#N/A,FALSE,"Plan2"}</definedName>
    <definedName localSheetId="5" name="HJFDGD">{#N/A,#N/A,FALSE,"Plan1";#N/A,#N/A,FALSE,"Plan2"}</definedName>
    <definedName localSheetId="4" name="HJFDGD">{#N/A,#N/A,FALSE,"Plan1";#N/A,#N/A,FALSE,"Plan2"}</definedName>
    <definedName localSheetId="3" name="HJFDGD">{#N/A,#N/A,FALSE,"Plan1";#N/A,#N/A,FALSE,"Plan2"}</definedName>
    <definedName localSheetId="11" name="HJFDGD">{#N/A,#N/A,FALSE,"Plan1";#N/A,#N/A,FALSE,"Plan2"}</definedName>
    <definedName localSheetId="12" name="HJFDGD">{#N/A,#N/A,FALSE,"Plan1";#N/A,#N/A,FALSE,"Plan2"}</definedName>
    <definedName localSheetId="1" name="HJFDGD">{#N/A,#N/A,FALSE,"Plan1";#N/A,#N/A,FALSE,"Plan2"}</definedName>
    <definedName name="HJFDGD">{#N/A,#N/A,FALSE,"Plan1";#N/A,#N/A,FALSE,"Plan2"}</definedName>
    <definedName localSheetId="10" name="HJGASD">{#N/A,#N/A,FALSE,"Plan1";#N/A,#N/A,FALSE,"Plan2"}</definedName>
    <definedName localSheetId="5" name="HJGASD">{#N/A,#N/A,FALSE,"Plan1";#N/A,#N/A,FALSE,"Plan2"}</definedName>
    <definedName localSheetId="4" name="HJGASD">{#N/A,#N/A,FALSE,"Plan1";#N/A,#N/A,FALSE,"Plan2"}</definedName>
    <definedName localSheetId="3" name="HJGASD">{#N/A,#N/A,FALSE,"Plan1";#N/A,#N/A,FALSE,"Plan2"}</definedName>
    <definedName localSheetId="11" name="HJGASD">{#N/A,#N/A,FALSE,"Plan1";#N/A,#N/A,FALSE,"Plan2"}</definedName>
    <definedName localSheetId="12" name="HJGASD">{#N/A,#N/A,FALSE,"Plan1";#N/A,#N/A,FALSE,"Plan2"}</definedName>
    <definedName localSheetId="1" name="HJGASD">{#N/A,#N/A,FALSE,"Plan1";#N/A,#N/A,FALSE,"Plan2"}</definedName>
    <definedName name="HJGASD">{#N/A,#N/A,FALSE,"Plan1";#N/A,#N/A,FALSE,"Plan2"}</definedName>
    <definedName localSheetId="10" name="HJGFGTFDG">{#N/A,#N/A,FALSE,"Plan1";#N/A,#N/A,FALSE,"Plan2"}</definedName>
    <definedName localSheetId="5" name="HJGFGTFDG">{#N/A,#N/A,FALSE,"Plan1";#N/A,#N/A,FALSE,"Plan2"}</definedName>
    <definedName localSheetId="4" name="HJGFGTFDG">{#N/A,#N/A,FALSE,"Plan1";#N/A,#N/A,FALSE,"Plan2"}</definedName>
    <definedName localSheetId="3" name="HJGFGTFDG">{#N/A,#N/A,FALSE,"Plan1";#N/A,#N/A,FALSE,"Plan2"}</definedName>
    <definedName localSheetId="11" name="HJGFGTFDG">{#N/A,#N/A,FALSE,"Plan1";#N/A,#N/A,FALSE,"Plan2"}</definedName>
    <definedName localSheetId="12" name="HJGFGTFDG">{#N/A,#N/A,FALSE,"Plan1";#N/A,#N/A,FALSE,"Plan2"}</definedName>
    <definedName localSheetId="1" name="HJGFGTFDG">{#N/A,#N/A,FALSE,"Plan1";#N/A,#N/A,FALSE,"Plan2"}</definedName>
    <definedName name="HJGFGTFDG">{#N/A,#N/A,FALSE,"Plan1";#N/A,#N/A,FALSE,"Plan2"}</definedName>
    <definedName localSheetId="10" name="hjgfhdsgfhsd">{#N/A,#N/A,FALSE,"Plan1";#N/A,#N/A,FALSE,"Plan2"}</definedName>
    <definedName localSheetId="5" name="hjgfhdsgfhsd">{#N/A,#N/A,FALSE,"Plan1";#N/A,#N/A,FALSE,"Plan2"}</definedName>
    <definedName localSheetId="4" name="hjgfhdsgfhsd">{#N/A,#N/A,FALSE,"Plan1";#N/A,#N/A,FALSE,"Plan2"}</definedName>
    <definedName localSheetId="3" name="hjgfhdsgfhsd">{#N/A,#N/A,FALSE,"Plan1";#N/A,#N/A,FALSE,"Plan2"}</definedName>
    <definedName localSheetId="11" name="hjgfhdsgfhsd">{#N/A,#N/A,FALSE,"Plan1";#N/A,#N/A,FALSE,"Plan2"}</definedName>
    <definedName localSheetId="12" name="hjgfhdsgfhsd">{#N/A,#N/A,FALSE,"Plan1";#N/A,#N/A,FALSE,"Plan2"}</definedName>
    <definedName localSheetId="1" name="hjgfhdsgfhsd">{#N/A,#N/A,FALSE,"Plan1";#N/A,#N/A,FALSE,"Plan2"}</definedName>
    <definedName name="hjgfhdsgfhsd">{#N/A,#N/A,FALSE,"Plan1";#N/A,#N/A,FALSE,"Plan2"}</definedName>
    <definedName localSheetId="10" name="hjgxfjgdjyftr">{#N/A,#N/A,FALSE,"Plan1";#N/A,#N/A,FALSE,"Plan2"}</definedName>
    <definedName localSheetId="5" name="hjgxfjgdjyftr">{#N/A,#N/A,FALSE,"Plan1";#N/A,#N/A,FALSE,"Plan2"}</definedName>
    <definedName localSheetId="4" name="hjgxfjgdjyftr">{#N/A,#N/A,FALSE,"Plan1";#N/A,#N/A,FALSE,"Plan2"}</definedName>
    <definedName localSheetId="3" name="hjgxfjgdjyftr">{#N/A,#N/A,FALSE,"Plan1";#N/A,#N/A,FALSE,"Plan2"}</definedName>
    <definedName localSheetId="11" name="hjgxfjgdjyftr">{#N/A,#N/A,FALSE,"Plan1";#N/A,#N/A,FALSE,"Plan2"}</definedName>
    <definedName localSheetId="12" name="hjgxfjgdjyftr">{#N/A,#N/A,FALSE,"Plan1";#N/A,#N/A,FALSE,"Plan2"}</definedName>
    <definedName localSheetId="1" name="hjgxfjgdjyftr">{#N/A,#N/A,FALSE,"Plan1";#N/A,#N/A,FALSE,"Plan2"}</definedName>
    <definedName name="hjgxfjgdjyftr">{#N/A,#N/A,FALSE,"Plan1";#N/A,#N/A,FALSE,"Plan2"}</definedName>
    <definedName localSheetId="10" name="hjgyugasd">{#N/A,#N/A,FALSE,"Plan1";#N/A,#N/A,FALSE,"Plan2"}</definedName>
    <definedName localSheetId="5" name="hjgyugasd">{#N/A,#N/A,FALSE,"Plan1";#N/A,#N/A,FALSE,"Plan2"}</definedName>
    <definedName localSheetId="4" name="hjgyugasd">{#N/A,#N/A,FALSE,"Plan1";#N/A,#N/A,FALSE,"Plan2"}</definedName>
    <definedName localSheetId="3" name="hjgyugasd">{#N/A,#N/A,FALSE,"Plan1";#N/A,#N/A,FALSE,"Plan2"}</definedName>
    <definedName localSheetId="11" name="hjgyugasd">{#N/A,#N/A,FALSE,"Plan1";#N/A,#N/A,FALSE,"Plan2"}</definedName>
    <definedName localSheetId="12" name="hjgyugasd">{#N/A,#N/A,FALSE,"Plan1";#N/A,#N/A,FALSE,"Plan2"}</definedName>
    <definedName localSheetId="1" name="hjgyugasd">{#N/A,#N/A,FALSE,"Plan1";#N/A,#N/A,FALSE,"Plan2"}</definedName>
    <definedName name="hjgyugasd">{#N/A,#N/A,FALSE,"Plan1";#N/A,#N/A,FALSE,"Plan2"}</definedName>
    <definedName localSheetId="10" name="hjjfyfy">{#N/A,#N/A,FALSE,"Plan1";#N/A,#N/A,FALSE,"Plan2"}</definedName>
    <definedName localSheetId="5" name="hjjfyfy">{#N/A,#N/A,FALSE,"Plan1";#N/A,#N/A,FALSE,"Plan2"}</definedName>
    <definedName localSheetId="4" name="hjjfyfy">{#N/A,#N/A,FALSE,"Plan1";#N/A,#N/A,FALSE,"Plan2"}</definedName>
    <definedName localSheetId="3" name="hjjfyfy">{#N/A,#N/A,FALSE,"Plan1";#N/A,#N/A,FALSE,"Plan2"}</definedName>
    <definedName localSheetId="11" name="hjjfyfy">{#N/A,#N/A,FALSE,"Plan1";#N/A,#N/A,FALSE,"Plan2"}</definedName>
    <definedName localSheetId="12" name="hjjfyfy">{#N/A,#N/A,FALSE,"Plan1";#N/A,#N/A,FALSE,"Plan2"}</definedName>
    <definedName localSheetId="1" name="hjjfyfy">{#N/A,#N/A,FALSE,"Plan1";#N/A,#N/A,FALSE,"Plan2"}</definedName>
    <definedName name="hjjfyfy">{#N/A,#N/A,FALSE,"Plan1";#N/A,#N/A,FALSE,"Plan2"}</definedName>
    <definedName localSheetId="10" name="hjkchkvjhdjkgh">{#N/A,#N/A,FALSE,"Plan1";#N/A,#N/A,FALSE,"Plan2"}</definedName>
    <definedName localSheetId="5" name="hjkchkvjhdjkgh">{#N/A,#N/A,FALSE,"Plan1";#N/A,#N/A,FALSE,"Plan2"}</definedName>
    <definedName localSheetId="4" name="hjkchkvjhdjkgh">{#N/A,#N/A,FALSE,"Plan1";#N/A,#N/A,FALSE,"Plan2"}</definedName>
    <definedName localSheetId="3" name="hjkchkvjhdjkgh">{#N/A,#N/A,FALSE,"Plan1";#N/A,#N/A,FALSE,"Plan2"}</definedName>
    <definedName localSheetId="11" name="hjkchkvjhdjkgh">{#N/A,#N/A,FALSE,"Plan1";#N/A,#N/A,FALSE,"Plan2"}</definedName>
    <definedName localSheetId="12" name="hjkchkvjhdjkgh">{#N/A,#N/A,FALSE,"Plan1";#N/A,#N/A,FALSE,"Plan2"}</definedName>
    <definedName localSheetId="1" name="hjkchkvjhdjkgh">{#N/A,#N/A,FALSE,"Plan1";#N/A,#N/A,FALSE,"Plan2"}</definedName>
    <definedName name="hjkchkvjhdjkgh">{#N/A,#N/A,FALSE,"Plan1";#N/A,#N/A,FALSE,"Plan2"}</definedName>
    <definedName localSheetId="10" name="hjkfjdyht">{#N/A,#N/A,FALSE,"Plan1";#N/A,#N/A,FALSE,"Plan2"}</definedName>
    <definedName localSheetId="5" name="hjkfjdyht">{#N/A,#N/A,FALSE,"Plan1";#N/A,#N/A,FALSE,"Plan2"}</definedName>
    <definedName localSheetId="4" name="hjkfjdyht">{#N/A,#N/A,FALSE,"Plan1";#N/A,#N/A,FALSE,"Plan2"}</definedName>
    <definedName localSheetId="3" name="hjkfjdyht">{#N/A,#N/A,FALSE,"Plan1";#N/A,#N/A,FALSE,"Plan2"}</definedName>
    <definedName localSheetId="11" name="hjkfjdyht">{#N/A,#N/A,FALSE,"Plan1";#N/A,#N/A,FALSE,"Plan2"}</definedName>
    <definedName localSheetId="12" name="hjkfjdyht">{#N/A,#N/A,FALSE,"Plan1";#N/A,#N/A,FALSE,"Plan2"}</definedName>
    <definedName localSheetId="1" name="hjkfjdyht">{#N/A,#N/A,FALSE,"Plan1";#N/A,#N/A,FALSE,"Plan2"}</definedName>
    <definedName name="hjkfjdyht">{#N/A,#N/A,FALSE,"Plan1";#N/A,#N/A,FALSE,"Plan2"}</definedName>
    <definedName localSheetId="10" name="hjsdff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hjsdff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hjsdff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hjsdff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hjsdff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hjsdff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hjsdff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hjsdkhk">{#N/A,#N/A,FALSE,"Plan1";#N/A,#N/A,FALSE,"Plan2"}</definedName>
    <definedName localSheetId="5" name="hjsdkhk">{#N/A,#N/A,FALSE,"Plan1";#N/A,#N/A,FALSE,"Plan2"}</definedName>
    <definedName localSheetId="4" name="hjsdkhk">{#N/A,#N/A,FALSE,"Plan1";#N/A,#N/A,FALSE,"Plan2"}</definedName>
    <definedName localSheetId="3" name="hjsdkhk">{#N/A,#N/A,FALSE,"Plan1";#N/A,#N/A,FALSE,"Plan2"}</definedName>
    <definedName localSheetId="11" name="hjsdkhk">{#N/A,#N/A,FALSE,"Plan1";#N/A,#N/A,FALSE,"Plan2"}</definedName>
    <definedName localSheetId="12" name="hjsdkhk">{#N/A,#N/A,FALSE,"Plan1";#N/A,#N/A,FALSE,"Plan2"}</definedName>
    <definedName localSheetId="1" name="hjsdkhk">{#N/A,#N/A,FALSE,"Plan1";#N/A,#N/A,FALSE,"Plan2"}</definedName>
    <definedName name="hjsdkhk">{#N/A,#N/A,FALSE,"Plan1";#N/A,#N/A,FALSE,"Plan2"}</definedName>
    <definedName name="hjsdsdrjfrh">2</definedName>
    <definedName localSheetId="10" name="hjsrdfre">{"Econ Consolidado",#N/A,FALSE,"Econ Consol";"Fluxo de Caixa",#N/A,FALSE,"Fluxo Caixa";"Investimentos",#N/A,FALSE,"Investimentos"}</definedName>
    <definedName localSheetId="5" name="hjsrdfre">{"Econ Consolidado",#N/A,FALSE,"Econ Consol";"Fluxo de Caixa",#N/A,FALSE,"Fluxo Caixa";"Investimentos",#N/A,FALSE,"Investimentos"}</definedName>
    <definedName localSheetId="4" name="hjsrdfre">{"Econ Consolidado",#N/A,FALSE,"Econ Consol";"Fluxo de Caixa",#N/A,FALSE,"Fluxo Caixa";"Investimentos",#N/A,FALSE,"Investimentos"}</definedName>
    <definedName localSheetId="3" name="hjsrdfre">{"Econ Consolidado",#N/A,FALSE,"Econ Consol";"Fluxo de Caixa",#N/A,FALSE,"Fluxo Caixa";"Investimentos",#N/A,FALSE,"Investimentos"}</definedName>
    <definedName localSheetId="11" name="hjsrdfre">{"Econ Consolidado",#N/A,FALSE,"Econ Consol";"Fluxo de Caixa",#N/A,FALSE,"Fluxo Caixa";"Investimentos",#N/A,FALSE,"Investimentos"}</definedName>
    <definedName localSheetId="12" name="hjsrdfre">{"Econ Consolidado",#N/A,FALSE,"Econ Consol";"Fluxo de Caixa",#N/A,FALSE,"Fluxo Caixa";"Investimentos",#N/A,FALSE,"Investimentos"}</definedName>
    <definedName localSheetId="1" name="hjsrdfre">{"Econ Consolidado",#N/A,FALSE,"Econ Consol";"Fluxo de Caixa",#N/A,FALSE,"Fluxo Caixa";"Investimentos",#N/A,FALSE,"Investimentos"}</definedName>
    <definedName name="hjsrdfre">{"Econ Consolidado",#N/A,FALSE,"Econ Consol";"Fluxo de Caixa",#N/A,FALSE,"Fluxo Caixa";"Investimentos",#N/A,FALSE,"Investimentos"}</definedName>
    <definedName localSheetId="10" name="HKewewsr">{#N/A,#N/A,FALSE,"Plan1";#N/A,#N/A,FALSE,"Plan2"}</definedName>
    <definedName localSheetId="5" name="HKewewsr">{#N/A,#N/A,FALSE,"Plan1";#N/A,#N/A,FALSE,"Plan2"}</definedName>
    <definedName localSheetId="4" name="HKewewsr">{#N/A,#N/A,FALSE,"Plan1";#N/A,#N/A,FALSE,"Plan2"}</definedName>
    <definedName localSheetId="3" name="HKewewsr">{#N/A,#N/A,FALSE,"Plan1";#N/A,#N/A,FALSE,"Plan2"}</definedName>
    <definedName localSheetId="11" name="HKewewsr">{#N/A,#N/A,FALSE,"Plan1";#N/A,#N/A,FALSE,"Plan2"}</definedName>
    <definedName localSheetId="12" name="HKewewsr">{#N/A,#N/A,FALSE,"Plan1";#N/A,#N/A,FALSE,"Plan2"}</definedName>
    <definedName localSheetId="1" name="HKewewsr">{#N/A,#N/A,FALSE,"Plan1";#N/A,#N/A,FALSE,"Plan2"}</definedName>
    <definedName name="HKewewsr">{#N/A,#N/A,FALSE,"Plan1";#N/A,#N/A,FALSE,"Plan2"}</definedName>
    <definedName localSheetId="10" name="hkhdskacd">{#N/A,#N/A,FALSE,"Plan1";#N/A,#N/A,FALSE,"Plan2"}</definedName>
    <definedName localSheetId="5" name="hkhdskacd">{#N/A,#N/A,FALSE,"Plan1";#N/A,#N/A,FALSE,"Plan2"}</definedName>
    <definedName localSheetId="4" name="hkhdskacd">{#N/A,#N/A,FALSE,"Plan1";#N/A,#N/A,FALSE,"Plan2"}</definedName>
    <definedName localSheetId="3" name="hkhdskacd">{#N/A,#N/A,FALSE,"Plan1";#N/A,#N/A,FALSE,"Plan2"}</definedName>
    <definedName localSheetId="11" name="hkhdskacd">{#N/A,#N/A,FALSE,"Plan1";#N/A,#N/A,FALSE,"Plan2"}</definedName>
    <definedName localSheetId="12" name="hkhdskacd">{#N/A,#N/A,FALSE,"Plan1";#N/A,#N/A,FALSE,"Plan2"}</definedName>
    <definedName localSheetId="1" name="hkhdskacd">{#N/A,#N/A,FALSE,"Plan1";#N/A,#N/A,FALSE,"Plan2"}</definedName>
    <definedName name="hkhdskacd">{#N/A,#N/A,FALSE,"Plan1";#N/A,#N/A,FALSE,"Plan2"}</definedName>
    <definedName localSheetId="10" name="hkjfgfhgfh">{#N/A,#N/A,FALSE,"Plan1";#N/A,#N/A,FALSE,"Plan2"}</definedName>
    <definedName localSheetId="5" name="hkjfgfhgfh">{#N/A,#N/A,FALSE,"Plan1";#N/A,#N/A,FALSE,"Plan2"}</definedName>
    <definedName localSheetId="4" name="hkjfgfhgfh">{#N/A,#N/A,FALSE,"Plan1";#N/A,#N/A,FALSE,"Plan2"}</definedName>
    <definedName localSheetId="3" name="hkjfgfhgfh">{#N/A,#N/A,FALSE,"Plan1";#N/A,#N/A,FALSE,"Plan2"}</definedName>
    <definedName localSheetId="11" name="hkjfgfhgfh">{#N/A,#N/A,FALSE,"Plan1";#N/A,#N/A,FALSE,"Plan2"}</definedName>
    <definedName localSheetId="12" name="hkjfgfhgfh">{#N/A,#N/A,FALSE,"Plan1";#N/A,#N/A,FALSE,"Plan2"}</definedName>
    <definedName localSheetId="1" name="hkjfgfhgfh">{#N/A,#N/A,FALSE,"Plan1";#N/A,#N/A,FALSE,"Plan2"}</definedName>
    <definedName name="hkjfgfhgfh">{#N/A,#N/A,FALSE,"Plan1";#N/A,#N/A,FALSE,"Plan2"}</definedName>
    <definedName localSheetId="10" name="hkjfhgjkfhghfg">{#N/A,#N/A,FALSE,"Plan1";#N/A,#N/A,FALSE,"Plan2"}</definedName>
    <definedName localSheetId="5" name="hkjfhgjkfhghfg">{#N/A,#N/A,FALSE,"Plan1";#N/A,#N/A,FALSE,"Plan2"}</definedName>
    <definedName localSheetId="4" name="hkjfhgjkfhghfg">{#N/A,#N/A,FALSE,"Plan1";#N/A,#N/A,FALSE,"Plan2"}</definedName>
    <definedName localSheetId="3" name="hkjfhgjkfhghfg">{#N/A,#N/A,FALSE,"Plan1";#N/A,#N/A,FALSE,"Plan2"}</definedName>
    <definedName localSheetId="11" name="hkjfhgjkfhghfg">{#N/A,#N/A,FALSE,"Plan1";#N/A,#N/A,FALSE,"Plan2"}</definedName>
    <definedName localSheetId="12" name="hkjfhgjkfhghfg">{#N/A,#N/A,FALSE,"Plan1";#N/A,#N/A,FALSE,"Plan2"}</definedName>
    <definedName localSheetId="1" name="hkjfhgjkfhghfg">{#N/A,#N/A,FALSE,"Plan1";#N/A,#N/A,FALSE,"Plan2"}</definedName>
    <definedName name="hkjfhgjkfhghfg">{#N/A,#N/A,FALSE,"Plan1";#N/A,#N/A,FALSE,"Plan2"}</definedName>
    <definedName localSheetId="10" name="HKLZHFRH">{#N/A,#N/A,FALSE,"Plan1";#N/A,#N/A,FALSE,"Plan2"}</definedName>
    <definedName localSheetId="5" name="HKLZHFRH">{#N/A,#N/A,FALSE,"Plan1";#N/A,#N/A,FALSE,"Plan2"}</definedName>
    <definedName localSheetId="4" name="HKLZHFRH">{#N/A,#N/A,FALSE,"Plan1";#N/A,#N/A,FALSE,"Plan2"}</definedName>
    <definedName localSheetId="3" name="HKLZHFRH">{#N/A,#N/A,FALSE,"Plan1";#N/A,#N/A,FALSE,"Plan2"}</definedName>
    <definedName localSheetId="11" name="HKLZHFRH">{#N/A,#N/A,FALSE,"Plan1";#N/A,#N/A,FALSE,"Plan2"}</definedName>
    <definedName localSheetId="12" name="HKLZHFRH">{#N/A,#N/A,FALSE,"Plan1";#N/A,#N/A,FALSE,"Plan2"}</definedName>
    <definedName localSheetId="1" name="HKLZHFRH">{#N/A,#N/A,FALSE,"Plan1";#N/A,#N/A,FALSE,"Plan2"}</definedName>
    <definedName name="HKLZHFRH">{#N/A,#N/A,FALSE,"Plan1";#N/A,#N/A,FALSE,"Plan2"}</definedName>
    <definedName localSheetId="10" name="ho">{#N/A,#N/A,FALSE,"TABLE"}</definedName>
    <definedName localSheetId="5" name="ho">{#N/A,#N/A,FALSE,"TABLE"}</definedName>
    <definedName localSheetId="4" name="ho">{#N/A,#N/A,FALSE,"TABLE"}</definedName>
    <definedName localSheetId="3" name="ho">{#N/A,#N/A,FALSE,"TABLE"}</definedName>
    <definedName localSheetId="11" name="ho">{#N/A,#N/A,FALSE,"TABLE"}</definedName>
    <definedName localSheetId="12" name="ho">{#N/A,#N/A,FALSE,"TABLE"}</definedName>
    <definedName localSheetId="1" name="ho">{#N/A,#N/A,FALSE,"TABLE"}</definedName>
    <definedName name="ho">{#N/A,#N/A,FALSE,"TABLE"}</definedName>
    <definedName localSheetId="10" name="hrterte">{#N/A,#N/A,FALSE,"Plan1";#N/A,#N/A,FALSE,"Plan2"}</definedName>
    <definedName localSheetId="5" name="hrterte">{#N/A,#N/A,FALSE,"Plan1";#N/A,#N/A,FALSE,"Plan2"}</definedName>
    <definedName localSheetId="4" name="hrterte">{#N/A,#N/A,FALSE,"Plan1";#N/A,#N/A,FALSE,"Plan2"}</definedName>
    <definedName localSheetId="3" name="hrterte">{#N/A,#N/A,FALSE,"Plan1";#N/A,#N/A,FALSE,"Plan2"}</definedName>
    <definedName localSheetId="11" name="hrterte">{#N/A,#N/A,FALSE,"Plan1";#N/A,#N/A,FALSE,"Plan2"}</definedName>
    <definedName localSheetId="12" name="hrterte">{#N/A,#N/A,FALSE,"Plan1";#N/A,#N/A,FALSE,"Plan2"}</definedName>
    <definedName localSheetId="1" name="hrterte">{#N/A,#N/A,FALSE,"Plan1";#N/A,#N/A,FALSE,"Plan2"}</definedName>
    <definedName name="hrterte">{#N/A,#N/A,FALSE,"Plan1";#N/A,#N/A,FALSE,"Plan2"}</definedName>
    <definedName localSheetId="10" name="hsdf">{#N/A,#N/A,FALSE,"Plan1";#N/A,#N/A,FALSE,"Plan2"}</definedName>
    <definedName localSheetId="5" name="hsdf">{#N/A,#N/A,FALSE,"Plan1";#N/A,#N/A,FALSE,"Plan2"}</definedName>
    <definedName localSheetId="4" name="hsdf">{#N/A,#N/A,FALSE,"Plan1";#N/A,#N/A,FALSE,"Plan2"}</definedName>
    <definedName localSheetId="3" name="hsdf">{#N/A,#N/A,FALSE,"Plan1";#N/A,#N/A,FALSE,"Plan2"}</definedName>
    <definedName localSheetId="11" name="hsdf">{#N/A,#N/A,FALSE,"Plan1";#N/A,#N/A,FALSE,"Plan2"}</definedName>
    <definedName localSheetId="12" name="hsdf">{#N/A,#N/A,FALSE,"Plan1";#N/A,#N/A,FALSE,"Plan2"}</definedName>
    <definedName localSheetId="1" name="hsdf">{#N/A,#N/A,FALSE,"Plan1";#N/A,#N/A,FALSE,"Plan2"}</definedName>
    <definedName name="hsdf">{#N/A,#N/A,FALSE,"Plan1";#N/A,#N/A,FALSE,"Plan2"}</definedName>
    <definedName localSheetId="10" name="hsdfgdgudrt">{#N/A,#N/A,FALSE,"Plan1";#N/A,#N/A,FALSE,"Plan2"}</definedName>
    <definedName localSheetId="5" name="hsdfgdgudrt">{#N/A,#N/A,FALSE,"Plan1";#N/A,#N/A,FALSE,"Plan2"}</definedName>
    <definedName localSheetId="4" name="hsdfgdgudrt">{#N/A,#N/A,FALSE,"Plan1";#N/A,#N/A,FALSE,"Plan2"}</definedName>
    <definedName localSheetId="3" name="hsdfgdgudrt">{#N/A,#N/A,FALSE,"Plan1";#N/A,#N/A,FALSE,"Plan2"}</definedName>
    <definedName localSheetId="11" name="hsdfgdgudrt">{#N/A,#N/A,FALSE,"Plan1";#N/A,#N/A,FALSE,"Plan2"}</definedName>
    <definedName localSheetId="12" name="hsdfgdgudrt">{#N/A,#N/A,FALSE,"Plan1";#N/A,#N/A,FALSE,"Plan2"}</definedName>
    <definedName localSheetId="1" name="hsdfgdgudrt">{#N/A,#N/A,FALSE,"Plan1";#N/A,#N/A,FALSE,"Plan2"}</definedName>
    <definedName name="hsdfgdgudrt">{#N/A,#N/A,FALSE,"Plan1";#N/A,#N/A,FALSE,"Plan2"}</definedName>
    <definedName localSheetId="10" name="hsdfjkdhur">{#N/A,#N/A,FALSE,"Plan1";#N/A,#N/A,FALSE,"Plan2"}</definedName>
    <definedName localSheetId="5" name="hsdfjkdhur">{#N/A,#N/A,FALSE,"Plan1";#N/A,#N/A,FALSE,"Plan2"}</definedName>
    <definedName localSheetId="4" name="hsdfjkdhur">{#N/A,#N/A,FALSE,"Plan1";#N/A,#N/A,FALSE,"Plan2"}</definedName>
    <definedName localSheetId="3" name="hsdfjkdhur">{#N/A,#N/A,FALSE,"Plan1";#N/A,#N/A,FALSE,"Plan2"}</definedName>
    <definedName localSheetId="11" name="hsdfjkdhur">{#N/A,#N/A,FALSE,"Plan1";#N/A,#N/A,FALSE,"Plan2"}</definedName>
    <definedName localSheetId="12" name="hsdfjkdhur">{#N/A,#N/A,FALSE,"Plan1";#N/A,#N/A,FALSE,"Plan2"}</definedName>
    <definedName localSheetId="1" name="hsdfjkdhur">{#N/A,#N/A,FALSE,"Plan1";#N/A,#N/A,FALSE,"Plan2"}</definedName>
    <definedName name="hsdfjkdhur">{#N/A,#N/A,FALSE,"Plan1";#N/A,#N/A,FALSE,"Plan2"}</definedName>
    <definedName localSheetId="10" name="hsdgftdh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hsdgftdh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hsdgftdh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hsdgftdh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hsdgftdh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hsdgftdh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hsdgftdh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hsdjffd">{#N/A,#N/A,FALSE,"Plan1";#N/A,#N/A,FALSE,"Plan2"}</definedName>
    <definedName localSheetId="5" name="hsdjffd">{#N/A,#N/A,FALSE,"Plan1";#N/A,#N/A,FALSE,"Plan2"}</definedName>
    <definedName localSheetId="4" name="hsdjffd">{#N/A,#N/A,FALSE,"Plan1";#N/A,#N/A,FALSE,"Plan2"}</definedName>
    <definedName localSheetId="3" name="hsdjffd">{#N/A,#N/A,FALSE,"Plan1";#N/A,#N/A,FALSE,"Plan2"}</definedName>
    <definedName localSheetId="11" name="hsdjffd">{#N/A,#N/A,FALSE,"Plan1";#N/A,#N/A,FALSE,"Plan2"}</definedName>
    <definedName localSheetId="12" name="hsdjffd">{#N/A,#N/A,FALSE,"Plan1";#N/A,#N/A,FALSE,"Plan2"}</definedName>
    <definedName localSheetId="1" name="hsdjffd">{#N/A,#N/A,FALSE,"Plan1";#N/A,#N/A,FALSE,"Plan2"}</definedName>
    <definedName name="hsdjffd">{#N/A,#N/A,FALSE,"Plan1";#N/A,#N/A,FALSE,"Plan2"}</definedName>
    <definedName localSheetId="10" name="hsdjffe">{#N/A,#N/A,FALSE,"Plan1";#N/A,#N/A,FALSE,"Plan2"}</definedName>
    <definedName localSheetId="5" name="hsdjffe">{#N/A,#N/A,FALSE,"Plan1";#N/A,#N/A,FALSE,"Plan2"}</definedName>
    <definedName localSheetId="4" name="hsdjffe">{#N/A,#N/A,FALSE,"Plan1";#N/A,#N/A,FALSE,"Plan2"}</definedName>
    <definedName localSheetId="3" name="hsdjffe">{#N/A,#N/A,FALSE,"Plan1";#N/A,#N/A,FALSE,"Plan2"}</definedName>
    <definedName localSheetId="11" name="hsdjffe">{#N/A,#N/A,FALSE,"Plan1";#N/A,#N/A,FALSE,"Plan2"}</definedName>
    <definedName localSheetId="12" name="hsdjffe">{#N/A,#N/A,FALSE,"Plan1";#N/A,#N/A,FALSE,"Plan2"}</definedName>
    <definedName localSheetId="1" name="hsdjffe">{#N/A,#N/A,FALSE,"Plan1";#N/A,#N/A,FALSE,"Plan2"}</definedName>
    <definedName name="hsdjffe">{#N/A,#N/A,FALSE,"Plan1";#N/A,#N/A,FALSE,"Plan2"}</definedName>
    <definedName localSheetId="10" name="HSFIHDTR">{"Econ Consolidado",#N/A,FALSE,"Econ Consol";"Fluxo de Caixa",#N/A,FALSE,"Fluxo Caixa";"Investimentos",#N/A,FALSE,"Investimentos"}</definedName>
    <definedName localSheetId="5" name="HSFIHDTR">{"Econ Consolidado",#N/A,FALSE,"Econ Consol";"Fluxo de Caixa",#N/A,FALSE,"Fluxo Caixa";"Investimentos",#N/A,FALSE,"Investimentos"}</definedName>
    <definedName localSheetId="4" name="HSFIHDTR">{"Econ Consolidado",#N/A,FALSE,"Econ Consol";"Fluxo de Caixa",#N/A,FALSE,"Fluxo Caixa";"Investimentos",#N/A,FALSE,"Investimentos"}</definedName>
    <definedName localSheetId="3" name="HSFIHDTR">{"Econ Consolidado",#N/A,FALSE,"Econ Consol";"Fluxo de Caixa",#N/A,FALSE,"Fluxo Caixa";"Investimentos",#N/A,FALSE,"Investimentos"}</definedName>
    <definedName localSheetId="11" name="HSFIHDTR">{"Econ Consolidado",#N/A,FALSE,"Econ Consol";"Fluxo de Caixa",#N/A,FALSE,"Fluxo Caixa";"Investimentos",#N/A,FALSE,"Investimentos"}</definedName>
    <definedName localSheetId="12" name="HSFIHDTR">{"Econ Consolidado",#N/A,FALSE,"Econ Consol";"Fluxo de Caixa",#N/A,FALSE,"Fluxo Caixa";"Investimentos",#N/A,FALSE,"Investimentos"}</definedName>
    <definedName localSheetId="1" name="HSFIHDTR">{"Econ Consolidado",#N/A,FALSE,"Econ Consol";"Fluxo de Caixa",#N/A,FALSE,"Fluxo Caixa";"Investimentos",#N/A,FALSE,"Investimentos"}</definedName>
    <definedName name="HSFIHDTR">{"Econ Consolidado",#N/A,FALSE,"Econ Consol";"Fluxo de Caixa",#N/A,FALSE,"Fluxo Caixa";"Investimentos",#N/A,FALSE,"Investimentos"}</definedName>
    <definedName localSheetId="10" name="hsfjkdshrgf">{#N/A,#N/A,FALSE,"Plan1";#N/A,#N/A,FALSE,"Plan2"}</definedName>
    <definedName localSheetId="5" name="hsfjkdshrgf">{#N/A,#N/A,FALSE,"Plan1";#N/A,#N/A,FALSE,"Plan2"}</definedName>
    <definedName localSheetId="4" name="hsfjkdshrgf">{#N/A,#N/A,FALSE,"Plan1";#N/A,#N/A,FALSE,"Plan2"}</definedName>
    <definedName localSheetId="3" name="hsfjkdshrgf">{#N/A,#N/A,FALSE,"Plan1";#N/A,#N/A,FALSE,"Plan2"}</definedName>
    <definedName localSheetId="11" name="hsfjkdshrgf">{#N/A,#N/A,FALSE,"Plan1";#N/A,#N/A,FALSE,"Plan2"}</definedName>
    <definedName localSheetId="12" name="hsfjkdshrgf">{#N/A,#N/A,FALSE,"Plan1";#N/A,#N/A,FALSE,"Plan2"}</definedName>
    <definedName localSheetId="1" name="hsfjkdshrgf">{#N/A,#N/A,FALSE,"Plan1";#N/A,#N/A,FALSE,"Plan2"}</definedName>
    <definedName name="hsfjkdshrgf">{#N/A,#N/A,FALSE,"Plan1";#N/A,#N/A,FALSE,"Plan2"}</definedName>
    <definedName localSheetId="10" name="hthhrtetdre">{#N/A,#N/A,FALSE,"Plan1";#N/A,#N/A,FALSE,"Plan2"}</definedName>
    <definedName localSheetId="5" name="hthhrtetdre">{#N/A,#N/A,FALSE,"Plan1";#N/A,#N/A,FALSE,"Plan2"}</definedName>
    <definedName localSheetId="4" name="hthhrtetdre">{#N/A,#N/A,FALSE,"Plan1";#N/A,#N/A,FALSE,"Plan2"}</definedName>
    <definedName localSheetId="3" name="hthhrtetdre">{#N/A,#N/A,FALSE,"Plan1";#N/A,#N/A,FALSE,"Plan2"}</definedName>
    <definedName localSheetId="11" name="hthhrtetdre">{#N/A,#N/A,FALSE,"Plan1";#N/A,#N/A,FALSE,"Plan2"}</definedName>
    <definedName localSheetId="12" name="hthhrtetdre">{#N/A,#N/A,FALSE,"Plan1";#N/A,#N/A,FALSE,"Plan2"}</definedName>
    <definedName localSheetId="1" name="hthhrtetdre">{#N/A,#N/A,FALSE,"Plan1";#N/A,#N/A,FALSE,"Plan2"}</definedName>
    <definedName name="hthhrtetdre">{#N/A,#N/A,FALSE,"Plan1";#N/A,#N/A,FALSE,"Plan2"}</definedName>
    <definedName name="HTML_CodePage">949</definedName>
    <definedName localSheetId="10" name="HTML_Control">{"'장비'!$A$3:$M$12"}</definedName>
    <definedName localSheetId="5" name="HTML_Control">{"'장비'!$A$3:$M$12"}</definedName>
    <definedName localSheetId="4" name="HTML_Control">{"'장비'!$A$3:$M$12"}</definedName>
    <definedName localSheetId="3" name="HTML_Control">{"'장비'!$A$3:$M$12"}</definedName>
    <definedName localSheetId="11" name="HTML_Control">{"'장비'!$A$3:$M$12"}</definedName>
    <definedName localSheetId="12" name="HTML_Control">{"'장비'!$A$3:$M$12"}</definedName>
    <definedName localSheetId="1" name="HTML_Control">{"'장비'!$A$3:$M$12"}</definedName>
    <definedName name="HTML_Control">{"'장비'!$A$3:$M$12"}</definedName>
    <definedName name="HTML_Description">""</definedName>
    <definedName name="HTML_Email">""</definedName>
    <definedName name="HTML_Header">"장비"</definedName>
    <definedName name="HTML_LastUpdate">"97-08-05"</definedName>
    <definedName name="HTML_LineAfter">FALSE</definedName>
    <definedName name="HTML_LineBefore">FALSE</definedName>
    <definedName name="HTML_Name">"이진화"</definedName>
    <definedName name="HTML_OBDlg2">TRUE</definedName>
    <definedName name="HTML_OBDlg4">TRUE</definedName>
    <definedName name="HTML_OS">0</definedName>
    <definedName name="HTML_PathFile">"C:\My Documents\MyHTML.htm"</definedName>
    <definedName name="HTML_Title">"가산동미라보"</definedName>
    <definedName localSheetId="10" name="HTML2_CONTROL">{"'Estimativa de Lançamento-JAN'!$A$1:$AI$85"}</definedName>
    <definedName localSheetId="5" name="HTML2_CONTROL">{"'Estimativa de Lançamento-JAN'!$A$1:$AI$85"}</definedName>
    <definedName localSheetId="4" name="HTML2_CONTROL">{"'Estimativa de Lançamento-JAN'!$A$1:$AI$85"}</definedName>
    <definedName localSheetId="3" name="HTML2_CONTROL">{"'Estimativa de Lançamento-JAN'!$A$1:$AI$85"}</definedName>
    <definedName localSheetId="11" name="HTML2_CONTROL">{"'Estimativa de Lançamento-JAN'!$A$1:$AI$85"}</definedName>
    <definedName localSheetId="12" name="HTML2_CONTROL">{"'Estimativa de Lançamento-JAN'!$A$1:$AI$85"}</definedName>
    <definedName localSheetId="1" name="HTML2_CONTROL">{"'Estimativa de Lançamento-JAN'!$A$1:$AI$85"}</definedName>
    <definedName name="HTML2_CONTROL">{"'Estimativa de Lançamento-JAN'!$A$1:$AI$85"}</definedName>
    <definedName localSheetId="10" name="HTML3_CONTROL">{"'Estimativa de Lançamento-JAN'!$A$1:$AI$85"}</definedName>
    <definedName localSheetId="5" name="HTML3_CONTROL">{"'Estimativa de Lançamento-JAN'!$A$1:$AI$85"}</definedName>
    <definedName localSheetId="4" name="HTML3_CONTROL">{"'Estimativa de Lançamento-JAN'!$A$1:$AI$85"}</definedName>
    <definedName localSheetId="3" name="HTML3_CONTROL">{"'Estimativa de Lançamento-JAN'!$A$1:$AI$85"}</definedName>
    <definedName localSheetId="11" name="HTML3_CONTROL">{"'Estimativa de Lançamento-JAN'!$A$1:$AI$85"}</definedName>
    <definedName localSheetId="12" name="HTML3_CONTROL">{"'Estimativa de Lançamento-JAN'!$A$1:$AI$85"}</definedName>
    <definedName localSheetId="1" name="HTML3_CONTROL">{"'Estimativa de Lançamento-JAN'!$A$1:$AI$85"}</definedName>
    <definedName name="HTML3_CONTROL">{"'Estimativa de Lançamento-JAN'!$A$1:$AI$85"}</definedName>
    <definedName localSheetId="10" name="HTMLControl">{"'Edit'!$A$1:$V$2277"}</definedName>
    <definedName localSheetId="5" name="HTMLControl">{"'Edit'!$A$1:$V$2277"}</definedName>
    <definedName localSheetId="4" name="HTMLControl">{"'Edit'!$A$1:$V$2277"}</definedName>
    <definedName localSheetId="3" name="HTMLControl">{"'Edit'!$A$1:$V$2277"}</definedName>
    <definedName localSheetId="11" name="HTMLControl">{"'Edit'!$A$1:$V$2277"}</definedName>
    <definedName localSheetId="12" name="HTMLControl">{"'Edit'!$A$1:$V$2277"}</definedName>
    <definedName localSheetId="1" name="HTMLControl">{"'Edit'!$A$1:$V$2277"}</definedName>
    <definedName name="HTMLControl">{"'Edit'!$A$1:$V$2277"}</definedName>
    <definedName localSheetId="10" name="HVJKHGKFXHFD">{#N/A,#N/A,FALSE,"Plan1";#N/A,#N/A,FALSE,"Plan2"}</definedName>
    <definedName localSheetId="5" name="HVJKHGKFXHFD">{#N/A,#N/A,FALSE,"Plan1";#N/A,#N/A,FALSE,"Plan2"}</definedName>
    <definedName localSheetId="4" name="HVJKHGKFXHFD">{#N/A,#N/A,FALSE,"Plan1";#N/A,#N/A,FALSE,"Plan2"}</definedName>
    <definedName localSheetId="3" name="HVJKHGKFXHFD">{#N/A,#N/A,FALSE,"Plan1";#N/A,#N/A,FALSE,"Plan2"}</definedName>
    <definedName localSheetId="11" name="HVJKHGKFXHFD">{#N/A,#N/A,FALSE,"Plan1";#N/A,#N/A,FALSE,"Plan2"}</definedName>
    <definedName localSheetId="12" name="HVJKHGKFXHFD">{#N/A,#N/A,FALSE,"Plan1";#N/A,#N/A,FALSE,"Plan2"}</definedName>
    <definedName localSheetId="1" name="HVJKHGKFXHFD">{#N/A,#N/A,FALSE,"Plan1";#N/A,#N/A,FALSE,"Plan2"}</definedName>
    <definedName name="HVJKHGKFXHFD">{#N/A,#N/A,FALSE,"Plan1";#N/A,#N/A,FALSE,"Plan2"}</definedName>
    <definedName localSheetId="10" name="hwekjhekhf">{#N/A,#N/A,FALSE,"Plan1";#N/A,#N/A,FALSE,"Plan2"}</definedName>
    <definedName localSheetId="5" name="hwekjhekhf">{#N/A,#N/A,FALSE,"Plan1";#N/A,#N/A,FALSE,"Plan2"}</definedName>
    <definedName localSheetId="4" name="hwekjhekhf">{#N/A,#N/A,FALSE,"Plan1";#N/A,#N/A,FALSE,"Plan2"}</definedName>
    <definedName localSheetId="3" name="hwekjhekhf">{#N/A,#N/A,FALSE,"Plan1";#N/A,#N/A,FALSE,"Plan2"}</definedName>
    <definedName localSheetId="11" name="hwekjhekhf">{#N/A,#N/A,FALSE,"Plan1";#N/A,#N/A,FALSE,"Plan2"}</definedName>
    <definedName localSheetId="12" name="hwekjhekhf">{#N/A,#N/A,FALSE,"Plan1";#N/A,#N/A,FALSE,"Plan2"}</definedName>
    <definedName localSheetId="1" name="hwekjhekhf">{#N/A,#N/A,FALSE,"Plan1";#N/A,#N/A,FALSE,"Plan2"}</definedName>
    <definedName name="hwekjhekhf">{#N/A,#N/A,FALSE,"Plan1";#N/A,#N/A,FALSE,"Plan2"}</definedName>
    <definedName localSheetId="10" name="HXFRE">{#N/A,#N/A,FALSE,"Plan1";#N/A,#N/A,FALSE,"Plan2"}</definedName>
    <definedName localSheetId="5" name="HXFRE">{#N/A,#N/A,FALSE,"Plan1";#N/A,#N/A,FALSE,"Plan2"}</definedName>
    <definedName localSheetId="4" name="HXFRE">{#N/A,#N/A,FALSE,"Plan1";#N/A,#N/A,FALSE,"Plan2"}</definedName>
    <definedName localSheetId="3" name="HXFRE">{#N/A,#N/A,FALSE,"Plan1";#N/A,#N/A,FALSE,"Plan2"}</definedName>
    <definedName localSheetId="11" name="HXFRE">{#N/A,#N/A,FALSE,"Plan1";#N/A,#N/A,FALSE,"Plan2"}</definedName>
    <definedName localSheetId="12" name="HXFRE">{#N/A,#N/A,FALSE,"Plan1";#N/A,#N/A,FALSE,"Plan2"}</definedName>
    <definedName localSheetId="1" name="HXFRE">{#N/A,#N/A,FALSE,"Plan1";#N/A,#N/A,FALSE,"Plan2"}</definedName>
    <definedName name="HXFRE">{#N/A,#N/A,FALSE,"Plan1";#N/A,#N/A,FALSE,"Plan2"}</definedName>
    <definedName localSheetId="10" name="HXKJFGDKHG">{#N/A,#N/A,FALSE,"Plan1";#N/A,#N/A,FALSE,"Plan2"}</definedName>
    <definedName localSheetId="5" name="HXKJFGDKHG">{#N/A,#N/A,FALSE,"Plan1";#N/A,#N/A,FALSE,"Plan2"}</definedName>
    <definedName localSheetId="4" name="HXKJFGDKHG">{#N/A,#N/A,FALSE,"Plan1";#N/A,#N/A,FALSE,"Plan2"}</definedName>
    <definedName localSheetId="3" name="HXKJFGDKHG">{#N/A,#N/A,FALSE,"Plan1";#N/A,#N/A,FALSE,"Plan2"}</definedName>
    <definedName localSheetId="11" name="HXKJFGDKHG">{#N/A,#N/A,FALSE,"Plan1";#N/A,#N/A,FALSE,"Plan2"}</definedName>
    <definedName localSheetId="12" name="HXKJFGDKHG">{#N/A,#N/A,FALSE,"Plan1";#N/A,#N/A,FALSE,"Plan2"}</definedName>
    <definedName localSheetId="1" name="HXKJFGDKHG">{#N/A,#N/A,FALSE,"Plan1";#N/A,#N/A,FALSE,"Plan2"}</definedName>
    <definedName name="HXKJFGDKHG">{#N/A,#N/A,FALSE,"Plan1";#N/A,#N/A,FALSE,"Plan2"}</definedName>
    <definedName localSheetId="10" name="idfhgkjhfkthy">{#N/A,#N/A,FALSE,"Plan1";#N/A,#N/A,FALSE,"Plan2"}</definedName>
    <definedName localSheetId="5" name="idfhgkjhfkthy">{#N/A,#N/A,FALSE,"Plan1";#N/A,#N/A,FALSE,"Plan2"}</definedName>
    <definedName localSheetId="4" name="idfhgkjhfkthy">{#N/A,#N/A,FALSE,"Plan1";#N/A,#N/A,FALSE,"Plan2"}</definedName>
    <definedName localSheetId="3" name="idfhgkjhfkthy">{#N/A,#N/A,FALSE,"Plan1";#N/A,#N/A,FALSE,"Plan2"}</definedName>
    <definedName localSheetId="11" name="idfhgkjhfkthy">{#N/A,#N/A,FALSE,"Plan1";#N/A,#N/A,FALSE,"Plan2"}</definedName>
    <definedName localSheetId="12" name="idfhgkjhfkthy">{#N/A,#N/A,FALSE,"Plan1";#N/A,#N/A,FALSE,"Plan2"}</definedName>
    <definedName localSheetId="1" name="idfhgkjhfkthy">{#N/A,#N/A,FALSE,"Plan1";#N/A,#N/A,FALSE,"Plan2"}</definedName>
    <definedName name="idfhgkjhfkthy">{#N/A,#N/A,FALSE,"Plan1";#N/A,#N/A,FALSE,"Plan2"}</definedName>
    <definedName localSheetId="10" name="ieroweft">{#N/A,#N/A,FALSE,"Plan1";#N/A,#N/A,FALSE,"Plan2"}</definedName>
    <definedName localSheetId="5" name="ieroweft">{#N/A,#N/A,FALSE,"Plan1";#N/A,#N/A,FALSE,"Plan2"}</definedName>
    <definedName localSheetId="4" name="ieroweft">{#N/A,#N/A,FALSE,"Plan1";#N/A,#N/A,FALSE,"Plan2"}</definedName>
    <definedName localSheetId="3" name="ieroweft">{#N/A,#N/A,FALSE,"Plan1";#N/A,#N/A,FALSE,"Plan2"}</definedName>
    <definedName localSheetId="11" name="ieroweft">{#N/A,#N/A,FALSE,"Plan1";#N/A,#N/A,FALSE,"Plan2"}</definedName>
    <definedName localSheetId="12" name="ieroweft">{#N/A,#N/A,FALSE,"Plan1";#N/A,#N/A,FALSE,"Plan2"}</definedName>
    <definedName localSheetId="1" name="ieroweft">{#N/A,#N/A,FALSE,"Plan1";#N/A,#N/A,FALSE,"Plan2"}</definedName>
    <definedName name="ieroweft">{#N/A,#N/A,FALSE,"Plan1";#N/A,#N/A,FALSE,"Plan2"}</definedName>
    <definedName localSheetId="10" name="iewpotqi5poejy">{#N/A,#N/A,FALSE,"Plan1";#N/A,#N/A,FALSE,"Plan2"}</definedName>
    <definedName localSheetId="5" name="iewpotqi5poejy">{#N/A,#N/A,FALSE,"Plan1";#N/A,#N/A,FALSE,"Plan2"}</definedName>
    <definedName localSheetId="4" name="iewpotqi5poejy">{#N/A,#N/A,FALSE,"Plan1";#N/A,#N/A,FALSE,"Plan2"}</definedName>
    <definedName localSheetId="3" name="iewpotqi5poejy">{#N/A,#N/A,FALSE,"Plan1";#N/A,#N/A,FALSE,"Plan2"}</definedName>
    <definedName localSheetId="11" name="iewpotqi5poejy">{#N/A,#N/A,FALSE,"Plan1";#N/A,#N/A,FALSE,"Plan2"}</definedName>
    <definedName localSheetId="12" name="iewpotqi5poejy">{#N/A,#N/A,FALSE,"Plan1";#N/A,#N/A,FALSE,"Plan2"}</definedName>
    <definedName localSheetId="1" name="iewpotqi5poejy">{#N/A,#N/A,FALSE,"Plan1";#N/A,#N/A,FALSE,"Plan2"}</definedName>
    <definedName name="iewpotqi5poejy">{#N/A,#N/A,FALSE,"Plan1";#N/A,#N/A,FALSE,"Plan2"}</definedName>
    <definedName localSheetId="10" name="ihdfifguhgfuiy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ihdfifguhgfuiy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ihdfifguhgfuiy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ihdfifguhgfuiy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ihdfifguhgfuiy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ihdfifguhgfuiy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ihdfifguhgfuiy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ihdsitr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ihdsitr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ihdsitr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ihdsitr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ihdsitr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ihdsitr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ihdsitr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ihfdkjhktgrd">{#N/A,#N/A,FALSE,"Plan1";#N/A,#N/A,FALSE,"Plan2"}</definedName>
    <definedName localSheetId="5" name="ihfdkjhktgrd">{#N/A,#N/A,FALSE,"Plan1";#N/A,#N/A,FALSE,"Plan2"}</definedName>
    <definedName localSheetId="4" name="ihfdkjhktgrd">{#N/A,#N/A,FALSE,"Plan1";#N/A,#N/A,FALSE,"Plan2"}</definedName>
    <definedName localSheetId="3" name="ihfdkjhktgrd">{#N/A,#N/A,FALSE,"Plan1";#N/A,#N/A,FALSE,"Plan2"}</definedName>
    <definedName localSheetId="11" name="ihfdkjhktgrd">{#N/A,#N/A,FALSE,"Plan1";#N/A,#N/A,FALSE,"Plan2"}</definedName>
    <definedName localSheetId="12" name="ihfdkjhktgrd">{#N/A,#N/A,FALSE,"Plan1";#N/A,#N/A,FALSE,"Plan2"}</definedName>
    <definedName localSheetId="1" name="ihfdkjhktgrd">{#N/A,#N/A,FALSE,"Plan1";#N/A,#N/A,FALSE,"Plan2"}</definedName>
    <definedName name="ihfdkjhktgrd">{#N/A,#N/A,FALSE,"Plan1";#N/A,#N/A,FALSE,"Plan2"}</definedName>
    <definedName localSheetId="10" name="ihrtetw4r">{#N/A,#N/A,FALSE,"Plan1";#N/A,#N/A,FALSE,"Plan2"}</definedName>
    <definedName localSheetId="5" name="ihrtetw4r">{#N/A,#N/A,FALSE,"Plan1";#N/A,#N/A,FALSE,"Plan2"}</definedName>
    <definedName localSheetId="4" name="ihrtetw4r">{#N/A,#N/A,FALSE,"Plan1";#N/A,#N/A,FALSE,"Plan2"}</definedName>
    <definedName localSheetId="3" name="ihrtetw4r">{#N/A,#N/A,FALSE,"Plan1";#N/A,#N/A,FALSE,"Plan2"}</definedName>
    <definedName localSheetId="11" name="ihrtetw4r">{#N/A,#N/A,FALSE,"Plan1";#N/A,#N/A,FALSE,"Plan2"}</definedName>
    <definedName localSheetId="12" name="ihrtetw4r">{#N/A,#N/A,FALSE,"Plan1";#N/A,#N/A,FALSE,"Plan2"}</definedName>
    <definedName localSheetId="1" name="ihrtetw4r">{#N/A,#N/A,FALSE,"Plan1";#N/A,#N/A,FALSE,"Plan2"}</definedName>
    <definedName name="ihrtetw4r">{#N/A,#N/A,FALSE,"Plan1";#N/A,#N/A,FALSE,"Plan2"}</definedName>
    <definedName localSheetId="10" name="IIASDSAWE">{"Econ Consolidado",#N/A,FALSE,"Econ Consol";"Fluxo de Caixa",#N/A,FALSE,"Fluxo Caixa";"Investimentos",#N/A,FALSE,"Investimentos"}</definedName>
    <definedName localSheetId="5" name="IIASDSAWE">{"Econ Consolidado",#N/A,FALSE,"Econ Consol";"Fluxo de Caixa",#N/A,FALSE,"Fluxo Caixa";"Investimentos",#N/A,FALSE,"Investimentos"}</definedName>
    <definedName localSheetId="4" name="IIASDSAWE">{"Econ Consolidado",#N/A,FALSE,"Econ Consol";"Fluxo de Caixa",#N/A,FALSE,"Fluxo Caixa";"Investimentos",#N/A,FALSE,"Investimentos"}</definedName>
    <definedName localSheetId="3" name="IIASDSAWE">{"Econ Consolidado",#N/A,FALSE,"Econ Consol";"Fluxo de Caixa",#N/A,FALSE,"Fluxo Caixa";"Investimentos",#N/A,FALSE,"Investimentos"}</definedName>
    <definedName localSheetId="11" name="IIASDSAWE">{"Econ Consolidado",#N/A,FALSE,"Econ Consol";"Fluxo de Caixa",#N/A,FALSE,"Fluxo Caixa";"Investimentos",#N/A,FALSE,"Investimentos"}</definedName>
    <definedName localSheetId="12" name="IIASDSAWE">{"Econ Consolidado",#N/A,FALSE,"Econ Consol";"Fluxo de Caixa",#N/A,FALSE,"Fluxo Caixa";"Investimentos",#N/A,FALSE,"Investimentos"}</definedName>
    <definedName localSheetId="1" name="IIASDSAWE">{"Econ Consolidado",#N/A,FALSE,"Econ Consol";"Fluxo de Caixa",#N/A,FALSE,"Fluxo Caixa";"Investimentos",#N/A,FALSE,"Investimentos"}</definedName>
    <definedName name="IIASDSAWE">{"Econ Consolidado",#N/A,FALSE,"Econ Consol";"Fluxo de Caixa",#N/A,FALSE,"Fluxo Caixa";"Investimentos",#N/A,FALSE,"Investimentos"}</definedName>
    <definedName localSheetId="10" name="iinstalaçõ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5" name="iinstalaçõ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4" name="iinstalaçõ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3" name="iinstalaçõ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1" name="iinstalaçõ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2" name="iinstalaçõ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" name="iinstalaçõ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0" name="ilhweilrji4e">{#N/A,#N/A,FALSE,"Plan1";#N/A,#N/A,FALSE,"Plan2"}</definedName>
    <definedName localSheetId="5" name="ilhweilrji4e">{#N/A,#N/A,FALSE,"Plan1";#N/A,#N/A,FALSE,"Plan2"}</definedName>
    <definedName localSheetId="4" name="ilhweilrji4e">{#N/A,#N/A,FALSE,"Plan1";#N/A,#N/A,FALSE,"Plan2"}</definedName>
    <definedName localSheetId="3" name="ilhweilrji4e">{#N/A,#N/A,FALSE,"Plan1";#N/A,#N/A,FALSE,"Plan2"}</definedName>
    <definedName localSheetId="11" name="ilhweilrji4e">{#N/A,#N/A,FALSE,"Plan1";#N/A,#N/A,FALSE,"Plan2"}</definedName>
    <definedName localSheetId="12" name="ilhweilrji4e">{#N/A,#N/A,FALSE,"Plan1";#N/A,#N/A,FALSE,"Plan2"}</definedName>
    <definedName localSheetId="1" name="ilhweilrji4e">{#N/A,#N/A,FALSE,"Plan1";#N/A,#N/A,FALSE,"Plan2"}</definedName>
    <definedName name="ilhweilrji4e">{#N/A,#N/A,FALSE,"Plan1";#N/A,#N/A,FALSE,"Plan2"}</definedName>
    <definedName localSheetId="10" name="ilsdr4wf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ilsdr4wf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ilsdr4wf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ilsdr4wf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ilsdr4wf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ilsdr4wf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ilsdr4wf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Insatalaçõ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5" name="Insatalaçõ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4" name="Insatalaçõ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3" name="Insatalaçõ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1" name="Insatalaçõ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2" name="Insatalaçõ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" name="Insatalaçõ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0" name="instalaçoe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5" name="instalaçoe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4" name="instalaçoe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3" name="instalaçoe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1" name="instalaçoe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2" name="instalaçoe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" name="instalaçoe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5" name="INSU">OFFSET(#REF!,0,0,COUNTA(#REF!),1)</definedName>
    <definedName localSheetId="4" name="INSU">OFFSET(#REF!,0,0,COUNTA(#REF!),1)</definedName>
    <definedName localSheetId="12" name="INSU">OFFSET(#REF!,0,0,COUNTA(#REF!),1)</definedName>
    <definedName name="INSU">OFFSET(#REF!,0,0,COUNTA(#REF!),1)</definedName>
    <definedName localSheetId="10" name="INTEGRA">{"'Edit'!$A$1:$V$2277"}</definedName>
    <definedName localSheetId="5" name="INTEGRA">{"'Edit'!$A$1:$V$2277"}</definedName>
    <definedName localSheetId="4" name="INTEGRA">{"'Edit'!$A$1:$V$2277"}</definedName>
    <definedName localSheetId="3" name="INTEGRA">{"'Edit'!$A$1:$V$2277"}</definedName>
    <definedName localSheetId="11" name="INTEGRA">{"'Edit'!$A$1:$V$2277"}</definedName>
    <definedName localSheetId="12" name="INTEGRA">{"'Edit'!$A$1:$V$2277"}</definedName>
    <definedName localSheetId="1" name="INTEGRA">{"'Edit'!$A$1:$V$2277"}</definedName>
    <definedName name="INTEGRA">{"'Edit'!$A$1:$V$2277"}</definedName>
    <definedName name="IO">196.003</definedName>
    <definedName localSheetId="10" name="ioeriotyt">{#N/A,#N/A,FALSE,"Plan1";#N/A,#N/A,FALSE,"Plan2"}</definedName>
    <definedName localSheetId="5" name="ioeriotyt">{#N/A,#N/A,FALSE,"Plan1";#N/A,#N/A,FALSE,"Plan2"}</definedName>
    <definedName localSheetId="4" name="ioeriotyt">{#N/A,#N/A,FALSE,"Plan1";#N/A,#N/A,FALSE,"Plan2"}</definedName>
    <definedName localSheetId="3" name="ioeriotyt">{#N/A,#N/A,FALSE,"Plan1";#N/A,#N/A,FALSE,"Plan2"}</definedName>
    <definedName localSheetId="11" name="ioeriotyt">{#N/A,#N/A,FALSE,"Plan1";#N/A,#N/A,FALSE,"Plan2"}</definedName>
    <definedName localSheetId="12" name="ioeriotyt">{#N/A,#N/A,FALSE,"Plan1";#N/A,#N/A,FALSE,"Plan2"}</definedName>
    <definedName localSheetId="1" name="ioeriotyt">{#N/A,#N/A,FALSE,"Plan1";#N/A,#N/A,FALSE,"Plan2"}</definedName>
    <definedName name="ioeriotyt">{#N/A,#N/A,FALSE,"Plan1";#N/A,#N/A,FALSE,"Plan2"}</definedName>
    <definedName localSheetId="10" name="iohudtorh">{#N/A,#N/A,FALSE,"Plan1";#N/A,#N/A,FALSE,"Plan2"}</definedName>
    <definedName localSheetId="5" name="iohudtorh">{#N/A,#N/A,FALSE,"Plan1";#N/A,#N/A,FALSE,"Plan2"}</definedName>
    <definedName localSheetId="4" name="iohudtorh">{#N/A,#N/A,FALSE,"Plan1";#N/A,#N/A,FALSE,"Plan2"}</definedName>
    <definedName localSheetId="3" name="iohudtorh">{#N/A,#N/A,FALSE,"Plan1";#N/A,#N/A,FALSE,"Plan2"}</definedName>
    <definedName localSheetId="11" name="iohudtorh">{#N/A,#N/A,FALSE,"Plan1";#N/A,#N/A,FALSE,"Plan2"}</definedName>
    <definedName localSheetId="12" name="iohudtorh">{#N/A,#N/A,FALSE,"Plan1";#N/A,#N/A,FALSE,"Plan2"}</definedName>
    <definedName localSheetId="1" name="iohudtorh">{#N/A,#N/A,FALSE,"Plan1";#N/A,#N/A,FALSE,"Plan2"}</definedName>
    <definedName name="iohudtorh">{#N/A,#N/A,FALSE,"Plan1";#N/A,#N/A,FALSE,"Plan2"}</definedName>
    <definedName localSheetId="10" name="iojtkheayed">{#N/A,#N/A,FALSE,"Plan1";#N/A,#N/A,FALSE,"Plan2"}</definedName>
    <definedName localSheetId="5" name="iojtkheayed">{#N/A,#N/A,FALSE,"Plan1";#N/A,#N/A,FALSE,"Plan2"}</definedName>
    <definedName localSheetId="4" name="iojtkheayed">{#N/A,#N/A,FALSE,"Plan1";#N/A,#N/A,FALSE,"Plan2"}</definedName>
    <definedName localSheetId="3" name="iojtkheayed">{#N/A,#N/A,FALSE,"Plan1";#N/A,#N/A,FALSE,"Plan2"}</definedName>
    <definedName localSheetId="11" name="iojtkheayed">{#N/A,#N/A,FALSE,"Plan1";#N/A,#N/A,FALSE,"Plan2"}</definedName>
    <definedName localSheetId="12" name="iojtkheayed">{#N/A,#N/A,FALSE,"Plan1";#N/A,#N/A,FALSE,"Plan2"}</definedName>
    <definedName localSheetId="1" name="iojtkheayed">{#N/A,#N/A,FALSE,"Plan1";#N/A,#N/A,FALSE,"Plan2"}</definedName>
    <definedName name="iojtkheayed">{#N/A,#N/A,FALSE,"Plan1";#N/A,#N/A,FALSE,"Plan2"}</definedName>
    <definedName localSheetId="10" name="iouweroieuw4">{#N/A,#N/A,FALSE,"Plan1";#N/A,#N/A,FALSE,"Plan2"}</definedName>
    <definedName localSheetId="5" name="iouweroieuw4">{#N/A,#N/A,FALSE,"Plan1";#N/A,#N/A,FALSE,"Plan2"}</definedName>
    <definedName localSheetId="4" name="iouweroieuw4">{#N/A,#N/A,FALSE,"Plan1";#N/A,#N/A,FALSE,"Plan2"}</definedName>
    <definedName localSheetId="3" name="iouweroieuw4">{#N/A,#N/A,FALSE,"Plan1";#N/A,#N/A,FALSE,"Plan2"}</definedName>
    <definedName localSheetId="11" name="iouweroieuw4">{#N/A,#N/A,FALSE,"Plan1";#N/A,#N/A,FALSE,"Plan2"}</definedName>
    <definedName localSheetId="12" name="iouweroieuw4">{#N/A,#N/A,FALSE,"Plan1";#N/A,#N/A,FALSE,"Plan2"}</definedName>
    <definedName localSheetId="1" name="iouweroieuw4">{#N/A,#N/A,FALSE,"Plan1";#N/A,#N/A,FALSE,"Plan2"}</definedName>
    <definedName name="iouweroieuw4">{#N/A,#N/A,FALSE,"Plan1";#N/A,#N/A,FALSE,"Plan2"}</definedName>
    <definedName localSheetId="10" name="iphifpgh">{#N/A,#N/A,FALSE,"Plan1";#N/A,#N/A,FALSE,"Plan2"}</definedName>
    <definedName localSheetId="5" name="iphifpgh">{#N/A,#N/A,FALSE,"Plan1";#N/A,#N/A,FALSE,"Plan2"}</definedName>
    <definedName localSheetId="4" name="iphifpgh">{#N/A,#N/A,FALSE,"Plan1";#N/A,#N/A,FALSE,"Plan2"}</definedName>
    <definedName localSheetId="3" name="iphifpgh">{#N/A,#N/A,FALSE,"Plan1";#N/A,#N/A,FALSE,"Plan2"}</definedName>
    <definedName localSheetId="11" name="iphifpgh">{#N/A,#N/A,FALSE,"Plan1";#N/A,#N/A,FALSE,"Plan2"}</definedName>
    <definedName localSheetId="12" name="iphifpgh">{#N/A,#N/A,FALSE,"Plan1";#N/A,#N/A,FALSE,"Plan2"}</definedName>
    <definedName localSheetId="1" name="iphifpgh">{#N/A,#N/A,FALSE,"Plan1";#N/A,#N/A,FALSE,"Plan2"}</definedName>
    <definedName name="iphifpgh">{#N/A,#N/A,FALSE,"Plan1";#N/A,#N/A,FALSE,"Plan2"}</definedName>
    <definedName localSheetId="10" name="ipodsifgpds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ipodsifgpds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ipodsifgpds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ipodsifgpds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ipodsifgpds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ipodsifgpds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ipodsifgpds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ipotjrjketjr">{#N/A,#N/A,FALSE,"Plan1";#N/A,#N/A,FALSE,"Plan2"}</definedName>
    <definedName localSheetId="5" name="ipotjrjketjr">{#N/A,#N/A,FALSE,"Plan1";#N/A,#N/A,FALSE,"Plan2"}</definedName>
    <definedName localSheetId="4" name="ipotjrjketjr">{#N/A,#N/A,FALSE,"Plan1";#N/A,#N/A,FALSE,"Plan2"}</definedName>
    <definedName localSheetId="3" name="ipotjrjketjr">{#N/A,#N/A,FALSE,"Plan1";#N/A,#N/A,FALSE,"Plan2"}</definedName>
    <definedName localSheetId="11" name="ipotjrjketjr">{#N/A,#N/A,FALSE,"Plan1";#N/A,#N/A,FALSE,"Plan2"}</definedName>
    <definedName localSheetId="12" name="ipotjrjketjr">{#N/A,#N/A,FALSE,"Plan1";#N/A,#N/A,FALSE,"Plan2"}</definedName>
    <definedName localSheetId="1" name="ipotjrjketjr">{#N/A,#N/A,FALSE,"Plan1";#N/A,#N/A,FALSE,"Plan2"}</definedName>
    <definedName name="ipotjrjketjr">{#N/A,#N/A,FALSE,"Plan1";#N/A,#N/A,FALSE,"Plan2"}</definedName>
    <definedName name="IQ_ADDIN">"AUTO"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NAMES_REVISION_DATE_">40730.4399768518</definedName>
    <definedName name="IQ_NTM">6000</definedName>
    <definedName name="IQ_TODAY">0</definedName>
    <definedName name="IQ_WEEK">50000</definedName>
    <definedName name="IQ_YTD">3000</definedName>
    <definedName name="IQ_YTDMONTH">130000</definedName>
    <definedName localSheetId="10" name="ITEM별상세업무분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ITEM별상세업무분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ITEM별상세업무분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ITEM별상세업무분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ITEM별상세업무분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ITEM별상세업무분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ITEM별상세업무분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ITEM별업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ITEM별업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ITEM별업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ITEM별업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ITEM별업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ITEM별업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ITEM별업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IUGFGDFUY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IUGFGDFUY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IUGFGDFUY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IUGFGDFUY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IUGFGDFUY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IUGFGDFUY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IUGFGDFUY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iyguygiyt">{#N/A,#N/A,FALSE,"Plan1";#N/A,#N/A,FALSE,"Plan2"}</definedName>
    <definedName localSheetId="5" name="iyguygiyt">{#N/A,#N/A,FALSE,"Plan1";#N/A,#N/A,FALSE,"Plan2"}</definedName>
    <definedName localSheetId="4" name="iyguygiyt">{#N/A,#N/A,FALSE,"Plan1";#N/A,#N/A,FALSE,"Plan2"}</definedName>
    <definedName localSheetId="3" name="iyguygiyt">{#N/A,#N/A,FALSE,"Plan1";#N/A,#N/A,FALSE,"Plan2"}</definedName>
    <definedName localSheetId="11" name="iyguygiyt">{#N/A,#N/A,FALSE,"Plan1";#N/A,#N/A,FALSE,"Plan2"}</definedName>
    <definedName localSheetId="12" name="iyguygiyt">{#N/A,#N/A,FALSE,"Plan1";#N/A,#N/A,FALSE,"Plan2"}</definedName>
    <definedName localSheetId="1" name="iyguygiyt">{#N/A,#N/A,FALSE,"Plan1";#N/A,#N/A,FALSE,"Plan2"}</definedName>
    <definedName name="iyguygiyt">{#N/A,#N/A,FALSE,"Plan1";#N/A,#N/A,FALSE,"Plan2"}</definedName>
    <definedName localSheetId="10" name="iyuyheturtd">{#N/A,#N/A,FALSE,"Plan1";#N/A,#N/A,FALSE,"Plan2"}</definedName>
    <definedName localSheetId="5" name="iyuyheturtd">{#N/A,#N/A,FALSE,"Plan1";#N/A,#N/A,FALSE,"Plan2"}</definedName>
    <definedName localSheetId="4" name="iyuyheturtd">{#N/A,#N/A,FALSE,"Plan1";#N/A,#N/A,FALSE,"Plan2"}</definedName>
    <definedName localSheetId="3" name="iyuyheturtd">{#N/A,#N/A,FALSE,"Plan1";#N/A,#N/A,FALSE,"Plan2"}</definedName>
    <definedName localSheetId="11" name="iyuyheturtd">{#N/A,#N/A,FALSE,"Plan1";#N/A,#N/A,FALSE,"Plan2"}</definedName>
    <definedName localSheetId="12" name="iyuyheturtd">{#N/A,#N/A,FALSE,"Plan1";#N/A,#N/A,FALSE,"Plan2"}</definedName>
    <definedName localSheetId="1" name="iyuyheturtd">{#N/A,#N/A,FALSE,"Plan1";#N/A,#N/A,FALSE,"Plan2"}</definedName>
    <definedName name="iyuyheturtd">{#N/A,#N/A,FALSE,"Plan1";#N/A,#N/A,FALSE,"Plan2"}</definedName>
    <definedName localSheetId="10" name="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jalejdasjf">{#N/A,#N/A,FALSE,"Plan1";#N/A,#N/A,FALSE,"Plan2"}</definedName>
    <definedName localSheetId="5" name="jalejdasjf">{#N/A,#N/A,FALSE,"Plan1";#N/A,#N/A,FALSE,"Plan2"}</definedName>
    <definedName localSheetId="4" name="jalejdasjf">{#N/A,#N/A,FALSE,"Plan1";#N/A,#N/A,FALSE,"Plan2"}</definedName>
    <definedName localSheetId="3" name="jalejdasjf">{#N/A,#N/A,FALSE,"Plan1";#N/A,#N/A,FALSE,"Plan2"}</definedName>
    <definedName localSheetId="11" name="jalejdasjf">{#N/A,#N/A,FALSE,"Plan1";#N/A,#N/A,FALSE,"Plan2"}</definedName>
    <definedName localSheetId="12" name="jalejdasjf">{#N/A,#N/A,FALSE,"Plan1";#N/A,#N/A,FALSE,"Plan2"}</definedName>
    <definedName localSheetId="1" name="jalejdasjf">{#N/A,#N/A,FALSE,"Plan1";#N/A,#N/A,FALSE,"Plan2"}</definedName>
    <definedName name="jalejdasjf">{#N/A,#N/A,FALSE,"Plan1";#N/A,#N/A,FALSE,"Plan2"}</definedName>
    <definedName localSheetId="10" name="JASDJS">{#N/A,#N/A,FALSE,"Plan1";#N/A,#N/A,FALSE,"Plan2"}</definedName>
    <definedName localSheetId="5" name="JASDJS">{#N/A,#N/A,FALSE,"Plan1";#N/A,#N/A,FALSE,"Plan2"}</definedName>
    <definedName localSheetId="4" name="JASDJS">{#N/A,#N/A,FALSE,"Plan1";#N/A,#N/A,FALSE,"Plan2"}</definedName>
    <definedName localSheetId="3" name="JASDJS">{#N/A,#N/A,FALSE,"Plan1";#N/A,#N/A,FALSE,"Plan2"}</definedName>
    <definedName localSheetId="11" name="JASDJS">{#N/A,#N/A,FALSE,"Plan1";#N/A,#N/A,FALSE,"Plan2"}</definedName>
    <definedName localSheetId="12" name="JASDJS">{#N/A,#N/A,FALSE,"Plan1";#N/A,#N/A,FALSE,"Plan2"}</definedName>
    <definedName localSheetId="1" name="JASDJS">{#N/A,#N/A,FALSE,"Plan1";#N/A,#N/A,FALSE,"Plan2"}</definedName>
    <definedName name="JASDJS">{#N/A,#N/A,FALSE,"Plan1";#N/A,#N/A,FALSE,"Plan2"}</definedName>
    <definedName localSheetId="10" name="jaskldjlse">{#N/A,#N/A,FALSE,"Plan1";#N/A,#N/A,FALSE,"Plan2"}</definedName>
    <definedName localSheetId="5" name="jaskldjlse">{#N/A,#N/A,FALSE,"Plan1";#N/A,#N/A,FALSE,"Plan2"}</definedName>
    <definedName localSheetId="4" name="jaskldjlse">{#N/A,#N/A,FALSE,"Plan1";#N/A,#N/A,FALSE,"Plan2"}</definedName>
    <definedName localSheetId="3" name="jaskldjlse">{#N/A,#N/A,FALSE,"Plan1";#N/A,#N/A,FALSE,"Plan2"}</definedName>
    <definedName localSheetId="11" name="jaskldjlse">{#N/A,#N/A,FALSE,"Plan1";#N/A,#N/A,FALSE,"Plan2"}</definedName>
    <definedName localSheetId="12" name="jaskldjlse">{#N/A,#N/A,FALSE,"Plan1";#N/A,#N/A,FALSE,"Plan2"}</definedName>
    <definedName localSheetId="1" name="jaskldjlse">{#N/A,#N/A,FALSE,"Plan1";#N/A,#N/A,FALSE,"Plan2"}</definedName>
    <definedName name="jaskldjlse">{#N/A,#N/A,FALSE,"Plan1";#N/A,#N/A,FALSE,"Plan2"}</definedName>
    <definedName localSheetId="10" name="JASLDKLD">{#N/A,#N/A,FALSE,"Plan1";#N/A,#N/A,FALSE,"Plan2"}</definedName>
    <definedName localSheetId="5" name="JASLDKLD">{#N/A,#N/A,FALSE,"Plan1";#N/A,#N/A,FALSE,"Plan2"}</definedName>
    <definedName localSheetId="4" name="JASLDKLD">{#N/A,#N/A,FALSE,"Plan1";#N/A,#N/A,FALSE,"Plan2"}</definedName>
    <definedName localSheetId="3" name="JASLDKLD">{#N/A,#N/A,FALSE,"Plan1";#N/A,#N/A,FALSE,"Plan2"}</definedName>
    <definedName localSheetId="11" name="JASLDKLD">{#N/A,#N/A,FALSE,"Plan1";#N/A,#N/A,FALSE,"Plan2"}</definedName>
    <definedName localSheetId="12" name="JASLDKLD">{#N/A,#N/A,FALSE,"Plan1";#N/A,#N/A,FALSE,"Plan2"}</definedName>
    <definedName localSheetId="1" name="JASLDKLD">{#N/A,#N/A,FALSE,"Plan1";#N/A,#N/A,FALSE,"Plan2"}</definedName>
    <definedName name="JASLDKLD">{#N/A,#N/A,FALSE,"Plan1";#N/A,#N/A,FALSE,"Plan2"}</definedName>
    <definedName localSheetId="10" name="JÇDFHDF">{"Econ Consolidado",#N/A,FALSE,"Econ Consol";"Fluxo de Caixa",#N/A,FALSE,"Fluxo Caixa";"Investimentos",#N/A,FALSE,"Investimentos"}</definedName>
    <definedName localSheetId="5" name="JÇDFHDF">{"Econ Consolidado",#N/A,FALSE,"Econ Consol";"Fluxo de Caixa",#N/A,FALSE,"Fluxo Caixa";"Investimentos",#N/A,FALSE,"Investimentos"}</definedName>
    <definedName localSheetId="4" name="JÇDFHDF">{"Econ Consolidado",#N/A,FALSE,"Econ Consol";"Fluxo de Caixa",#N/A,FALSE,"Fluxo Caixa";"Investimentos",#N/A,FALSE,"Investimentos"}</definedName>
    <definedName localSheetId="3" name="JÇDFHDF">{"Econ Consolidado",#N/A,FALSE,"Econ Consol";"Fluxo de Caixa",#N/A,FALSE,"Fluxo Caixa";"Investimentos",#N/A,FALSE,"Investimentos"}</definedName>
    <definedName localSheetId="11" name="JÇDFHDF">{"Econ Consolidado",#N/A,FALSE,"Econ Consol";"Fluxo de Caixa",#N/A,FALSE,"Fluxo Caixa";"Investimentos",#N/A,FALSE,"Investimentos"}</definedName>
    <definedName localSheetId="12" name="JÇDFHDF">{"Econ Consolidado",#N/A,FALSE,"Econ Consol";"Fluxo de Caixa",#N/A,FALSE,"Fluxo Caixa";"Investimentos",#N/A,FALSE,"Investimentos"}</definedName>
    <definedName localSheetId="1" name="JÇDFHDF">{"Econ Consolidado",#N/A,FALSE,"Econ Consol";"Fluxo de Caixa",#N/A,FALSE,"Fluxo Caixa";"Investimentos",#N/A,FALSE,"Investimentos"}</definedName>
    <definedName name="JÇDFHDF">{"Econ Consolidado",#N/A,FALSE,"Econ Consol";"Fluxo de Caixa",#N/A,FALSE,"Fluxo Caixa";"Investimentos",#N/A,FALSE,"Investimentos"}</definedName>
    <definedName localSheetId="10" name="jdbgftbhr">{#N/A,#N/A,FALSE,"Plan1";#N/A,#N/A,FALSE,"Plan2"}</definedName>
    <definedName localSheetId="5" name="jdbgftbhr">{#N/A,#N/A,FALSE,"Plan1";#N/A,#N/A,FALSE,"Plan2"}</definedName>
    <definedName localSheetId="4" name="jdbgftbhr">{#N/A,#N/A,FALSE,"Plan1";#N/A,#N/A,FALSE,"Plan2"}</definedName>
    <definedName localSheetId="3" name="jdbgftbhr">{#N/A,#N/A,FALSE,"Plan1";#N/A,#N/A,FALSE,"Plan2"}</definedName>
    <definedName localSheetId="11" name="jdbgftbhr">{#N/A,#N/A,FALSE,"Plan1";#N/A,#N/A,FALSE,"Plan2"}</definedName>
    <definedName localSheetId="12" name="jdbgftbhr">{#N/A,#N/A,FALSE,"Plan1";#N/A,#N/A,FALSE,"Plan2"}</definedName>
    <definedName localSheetId="1" name="jdbgftbhr">{#N/A,#N/A,FALSE,"Plan1";#N/A,#N/A,FALSE,"Plan2"}</definedName>
    <definedName name="jdbgftbhr">{#N/A,#N/A,FALSE,"Plan1";#N/A,#N/A,FALSE,"Plan2"}</definedName>
    <definedName localSheetId="10" name="jdfgldfjgklh">{#N/A,#N/A,FALSE,"Plan1";#N/A,#N/A,FALSE,"Plan2"}</definedName>
    <definedName localSheetId="5" name="jdfgldfjgklh">{#N/A,#N/A,FALSE,"Plan1";#N/A,#N/A,FALSE,"Plan2"}</definedName>
    <definedName localSheetId="4" name="jdfgldfjgklh">{#N/A,#N/A,FALSE,"Plan1";#N/A,#N/A,FALSE,"Plan2"}</definedName>
    <definedName localSheetId="3" name="jdfgldfjgklh">{#N/A,#N/A,FALSE,"Plan1";#N/A,#N/A,FALSE,"Plan2"}</definedName>
    <definedName localSheetId="11" name="jdfgldfjgklh">{#N/A,#N/A,FALSE,"Plan1";#N/A,#N/A,FALSE,"Plan2"}</definedName>
    <definedName localSheetId="12" name="jdfgldfjgklh">{#N/A,#N/A,FALSE,"Plan1";#N/A,#N/A,FALSE,"Plan2"}</definedName>
    <definedName localSheetId="1" name="jdfgldfjgklh">{#N/A,#N/A,FALSE,"Plan1";#N/A,#N/A,FALSE,"Plan2"}</definedName>
    <definedName name="jdfgldfjgklh">{#N/A,#N/A,FALSE,"Plan1";#N/A,#N/A,FALSE,"Plan2"}</definedName>
    <definedName localSheetId="10" name="jdfhjkdrhjtkg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jdfhjkdrhjtkg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jdfhjkdrhjtkg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jdfhjkdrhjtkg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jdfhjkdrhjtkg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jdfhjkdrhjtkg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jdfhjkdrhjtkg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jdfjdtrgt">{#N/A,#N/A,FALSE,"Plan1";#N/A,#N/A,FALSE,"Plan2"}</definedName>
    <definedName localSheetId="5" name="jdfjdtrgt">{#N/A,#N/A,FALSE,"Plan1";#N/A,#N/A,FALSE,"Plan2"}</definedName>
    <definedName localSheetId="4" name="jdfjdtrgt">{#N/A,#N/A,FALSE,"Plan1";#N/A,#N/A,FALSE,"Plan2"}</definedName>
    <definedName localSheetId="3" name="jdfjdtrgt">{#N/A,#N/A,FALSE,"Plan1";#N/A,#N/A,FALSE,"Plan2"}</definedName>
    <definedName localSheetId="11" name="jdfjdtrgt">{#N/A,#N/A,FALSE,"Plan1";#N/A,#N/A,FALSE,"Plan2"}</definedName>
    <definedName localSheetId="12" name="jdfjdtrgt">{#N/A,#N/A,FALSE,"Plan1";#N/A,#N/A,FALSE,"Plan2"}</definedName>
    <definedName localSheetId="1" name="jdfjdtrgt">{#N/A,#N/A,FALSE,"Plan1";#N/A,#N/A,FALSE,"Plan2"}</definedName>
    <definedName name="jdfjdtrgt">{#N/A,#N/A,FALSE,"Plan1";#N/A,#N/A,FALSE,"Plan2"}</definedName>
    <definedName localSheetId="10" name="JDFJLDJR">{#N/A,#N/A,FALSE,"Plan1";#N/A,#N/A,FALSE,"Plan2"}</definedName>
    <definedName localSheetId="5" name="JDFJLDJR">{#N/A,#N/A,FALSE,"Plan1";#N/A,#N/A,FALSE,"Plan2"}</definedName>
    <definedName localSheetId="4" name="JDFJLDJR">{#N/A,#N/A,FALSE,"Plan1";#N/A,#N/A,FALSE,"Plan2"}</definedName>
    <definedName localSheetId="3" name="JDFJLDJR">{#N/A,#N/A,FALSE,"Plan1";#N/A,#N/A,FALSE,"Plan2"}</definedName>
    <definedName localSheetId="11" name="JDFJLDJR">{#N/A,#N/A,FALSE,"Plan1";#N/A,#N/A,FALSE,"Plan2"}</definedName>
    <definedName localSheetId="12" name="JDFJLDJR">{#N/A,#N/A,FALSE,"Plan1";#N/A,#N/A,FALSE,"Plan2"}</definedName>
    <definedName localSheetId="1" name="JDFJLDJR">{#N/A,#N/A,FALSE,"Plan1";#N/A,#N/A,FALSE,"Plan2"}</definedName>
    <definedName name="JDFJLDJR">{#N/A,#N/A,FALSE,"Plan1";#N/A,#N/A,FALSE,"Plan2"}</definedName>
    <definedName localSheetId="10" name="jdfkgitfgdrtt">{#N/A,#N/A,FALSE,"Plan1";#N/A,#N/A,FALSE,"Plan2"}</definedName>
    <definedName localSheetId="5" name="jdfkgitfgdrtt">{#N/A,#N/A,FALSE,"Plan1";#N/A,#N/A,FALSE,"Plan2"}</definedName>
    <definedName localSheetId="4" name="jdfkgitfgdrtt">{#N/A,#N/A,FALSE,"Plan1";#N/A,#N/A,FALSE,"Plan2"}</definedName>
    <definedName localSheetId="3" name="jdfkgitfgdrtt">{#N/A,#N/A,FALSE,"Plan1";#N/A,#N/A,FALSE,"Plan2"}</definedName>
    <definedName localSheetId="11" name="jdfkgitfgdrtt">{#N/A,#N/A,FALSE,"Plan1";#N/A,#N/A,FALSE,"Plan2"}</definedName>
    <definedName localSheetId="12" name="jdfkgitfgdrtt">{#N/A,#N/A,FALSE,"Plan1";#N/A,#N/A,FALSE,"Plan2"}</definedName>
    <definedName localSheetId="1" name="jdfkgitfgdrtt">{#N/A,#N/A,FALSE,"Plan1";#N/A,#N/A,FALSE,"Plan2"}</definedName>
    <definedName name="jdfkgitfgdrtt">{#N/A,#N/A,FALSE,"Plan1";#N/A,#N/A,FALSE,"Plan2"}</definedName>
    <definedName localSheetId="10" name="JDFKHFKJ">{#N/A,#N/A,FALSE,"Plan1";#N/A,#N/A,FALSE,"Plan2"}</definedName>
    <definedName localSheetId="5" name="JDFKHFKJ">{#N/A,#N/A,FALSE,"Plan1";#N/A,#N/A,FALSE,"Plan2"}</definedName>
    <definedName localSheetId="4" name="JDFKHFKJ">{#N/A,#N/A,FALSE,"Plan1";#N/A,#N/A,FALSE,"Plan2"}</definedName>
    <definedName localSheetId="3" name="JDFKHFKJ">{#N/A,#N/A,FALSE,"Plan1";#N/A,#N/A,FALSE,"Plan2"}</definedName>
    <definedName localSheetId="11" name="JDFKHFKJ">{#N/A,#N/A,FALSE,"Plan1";#N/A,#N/A,FALSE,"Plan2"}</definedName>
    <definedName localSheetId="12" name="JDFKHFKJ">{#N/A,#N/A,FALSE,"Plan1";#N/A,#N/A,FALSE,"Plan2"}</definedName>
    <definedName localSheetId="1" name="JDFKHFKJ">{#N/A,#N/A,FALSE,"Plan1";#N/A,#N/A,FALSE,"Plan2"}</definedName>
    <definedName name="JDFKHFKJ">{#N/A,#N/A,FALSE,"Plan1";#N/A,#N/A,FALSE,"Plan2"}</definedName>
    <definedName localSheetId="10" name="jdfklgtdtr">{#N/A,#N/A,FALSE,"Plan1";#N/A,#N/A,FALSE,"Plan2"}</definedName>
    <definedName localSheetId="5" name="jdfklgtdtr">{#N/A,#N/A,FALSE,"Plan1";#N/A,#N/A,FALSE,"Plan2"}</definedName>
    <definedName localSheetId="4" name="jdfklgtdtr">{#N/A,#N/A,FALSE,"Plan1";#N/A,#N/A,FALSE,"Plan2"}</definedName>
    <definedName localSheetId="3" name="jdfklgtdtr">{#N/A,#N/A,FALSE,"Plan1";#N/A,#N/A,FALSE,"Plan2"}</definedName>
    <definedName localSheetId="11" name="jdfklgtdtr">{#N/A,#N/A,FALSE,"Plan1";#N/A,#N/A,FALSE,"Plan2"}</definedName>
    <definedName localSheetId="12" name="jdfklgtdtr">{#N/A,#N/A,FALSE,"Plan1";#N/A,#N/A,FALSE,"Plan2"}</definedName>
    <definedName localSheetId="1" name="jdfklgtdtr">{#N/A,#N/A,FALSE,"Plan1";#N/A,#N/A,FALSE,"Plan2"}</definedName>
    <definedName name="jdfklgtdtr">{#N/A,#N/A,FALSE,"Plan1";#N/A,#N/A,FALSE,"Plan2"}</definedName>
    <definedName localSheetId="10" name="JDFKTHRT">{#N/A,#N/A,FALSE,"Plan1";#N/A,#N/A,FALSE,"Plan2"}</definedName>
    <definedName localSheetId="5" name="JDFKTHRT">{#N/A,#N/A,FALSE,"Plan1";#N/A,#N/A,FALSE,"Plan2"}</definedName>
    <definedName localSheetId="4" name="JDFKTHRT">{#N/A,#N/A,FALSE,"Plan1";#N/A,#N/A,FALSE,"Plan2"}</definedName>
    <definedName localSheetId="3" name="JDFKTHRT">{#N/A,#N/A,FALSE,"Plan1";#N/A,#N/A,FALSE,"Plan2"}</definedName>
    <definedName localSheetId="11" name="JDFKTHRT">{#N/A,#N/A,FALSE,"Plan1";#N/A,#N/A,FALSE,"Plan2"}</definedName>
    <definedName localSheetId="12" name="JDFKTHRT">{#N/A,#N/A,FALSE,"Plan1";#N/A,#N/A,FALSE,"Plan2"}</definedName>
    <definedName localSheetId="1" name="JDFKTHRT">{#N/A,#N/A,FALSE,"Plan1";#N/A,#N/A,FALSE,"Plan2"}</definedName>
    <definedName name="JDFKTHRT">{#N/A,#N/A,FALSE,"Plan1";#N/A,#N/A,FALSE,"Plan2"}</definedName>
    <definedName localSheetId="10" name="JDFLKJDRF">{#N/A,#N/A,FALSE,"Plan1";#N/A,#N/A,FALSE,"Plan2"}</definedName>
    <definedName localSheetId="5" name="JDFLKJDRF">{#N/A,#N/A,FALSE,"Plan1";#N/A,#N/A,FALSE,"Plan2"}</definedName>
    <definedName localSheetId="4" name="JDFLKJDRF">{#N/A,#N/A,FALSE,"Plan1";#N/A,#N/A,FALSE,"Plan2"}</definedName>
    <definedName localSheetId="3" name="JDFLKJDRF">{#N/A,#N/A,FALSE,"Plan1";#N/A,#N/A,FALSE,"Plan2"}</definedName>
    <definedName localSheetId="11" name="JDFLKJDRF">{#N/A,#N/A,FALSE,"Plan1";#N/A,#N/A,FALSE,"Plan2"}</definedName>
    <definedName localSheetId="12" name="JDFLKJDRF">{#N/A,#N/A,FALSE,"Plan1";#N/A,#N/A,FALSE,"Plan2"}</definedName>
    <definedName localSheetId="1" name="JDFLKJDRF">{#N/A,#N/A,FALSE,"Plan1";#N/A,#N/A,FALSE,"Plan2"}</definedName>
    <definedName name="JDFLKJDRF">{#N/A,#N/A,FALSE,"Plan1";#N/A,#N/A,FALSE,"Plan2"}</definedName>
    <definedName localSheetId="10" name="jdfzlkjgfdht">{#N/A,#N/A,FALSE,"Plan1";#N/A,#N/A,FALSE,"Plan2"}</definedName>
    <definedName localSheetId="5" name="jdfzlkjgfdht">{#N/A,#N/A,FALSE,"Plan1";#N/A,#N/A,FALSE,"Plan2"}</definedName>
    <definedName localSheetId="4" name="jdfzlkjgfdht">{#N/A,#N/A,FALSE,"Plan1";#N/A,#N/A,FALSE,"Plan2"}</definedName>
    <definedName localSheetId="3" name="jdfzlkjgfdht">{#N/A,#N/A,FALSE,"Plan1";#N/A,#N/A,FALSE,"Plan2"}</definedName>
    <definedName localSheetId="11" name="jdfzlkjgfdht">{#N/A,#N/A,FALSE,"Plan1";#N/A,#N/A,FALSE,"Plan2"}</definedName>
    <definedName localSheetId="12" name="jdfzlkjgfdht">{#N/A,#N/A,FALSE,"Plan1";#N/A,#N/A,FALSE,"Plan2"}</definedName>
    <definedName localSheetId="1" name="jdfzlkjgfdht">{#N/A,#N/A,FALSE,"Plan1";#N/A,#N/A,FALSE,"Plan2"}</definedName>
    <definedName name="jdfzlkjgfdht">{#N/A,#N/A,FALSE,"Plan1";#N/A,#N/A,FALSE,"Plan2"}</definedName>
    <definedName localSheetId="10" name="jdglhfghkt">{#N/A,#N/A,FALSE,"Plan1";#N/A,#N/A,FALSE,"Plan2"}</definedName>
    <definedName localSheetId="5" name="jdglhfghkt">{#N/A,#N/A,FALSE,"Plan1";#N/A,#N/A,FALSE,"Plan2"}</definedName>
    <definedName localSheetId="4" name="jdglhfghkt">{#N/A,#N/A,FALSE,"Plan1";#N/A,#N/A,FALSE,"Plan2"}</definedName>
    <definedName localSheetId="3" name="jdglhfghkt">{#N/A,#N/A,FALSE,"Plan1";#N/A,#N/A,FALSE,"Plan2"}</definedName>
    <definedName localSheetId="11" name="jdglhfghkt">{#N/A,#N/A,FALSE,"Plan1";#N/A,#N/A,FALSE,"Plan2"}</definedName>
    <definedName localSheetId="12" name="jdglhfghkt">{#N/A,#N/A,FALSE,"Plan1";#N/A,#N/A,FALSE,"Plan2"}</definedName>
    <definedName localSheetId="1" name="jdglhfghkt">{#N/A,#N/A,FALSE,"Plan1";#N/A,#N/A,FALSE,"Plan2"}</definedName>
    <definedName name="jdglhfghkt">{#N/A,#N/A,FALSE,"Plan1";#N/A,#N/A,FALSE,"Plan2"}</definedName>
    <definedName localSheetId="10" name="jdhfjdhgfd">{#N/A,#N/A,FALSE,"Plan1";#N/A,#N/A,FALSE,"Plan2"}</definedName>
    <definedName localSheetId="5" name="jdhfjdhgfd">{#N/A,#N/A,FALSE,"Plan1";#N/A,#N/A,FALSE,"Plan2"}</definedName>
    <definedName localSheetId="4" name="jdhfjdhgfd">{#N/A,#N/A,FALSE,"Plan1";#N/A,#N/A,FALSE,"Plan2"}</definedName>
    <definedName localSheetId="3" name="jdhfjdhgfd">{#N/A,#N/A,FALSE,"Plan1";#N/A,#N/A,FALSE,"Plan2"}</definedName>
    <definedName localSheetId="11" name="jdhfjdhgfd">{#N/A,#N/A,FALSE,"Plan1";#N/A,#N/A,FALSE,"Plan2"}</definedName>
    <definedName localSheetId="12" name="jdhfjdhgfd">{#N/A,#N/A,FALSE,"Plan1";#N/A,#N/A,FALSE,"Plan2"}</definedName>
    <definedName localSheetId="1" name="jdhfjdhgfd">{#N/A,#N/A,FALSE,"Plan1";#N/A,#N/A,FALSE,"Plan2"}</definedName>
    <definedName name="jdhfjdhgfd">{#N/A,#N/A,FALSE,"Plan1";#N/A,#N/A,FALSE,"Plan2"}</definedName>
    <definedName localSheetId="10" name="jdjdjdjd">{#N/A,#N/A,FALSE,"명세표"}</definedName>
    <definedName localSheetId="5" name="jdjdjdjd">{#N/A,#N/A,FALSE,"명세표"}</definedName>
    <definedName localSheetId="4" name="jdjdjdjd">{#N/A,#N/A,FALSE,"명세표"}</definedName>
    <definedName localSheetId="3" name="jdjdjdjd">{#N/A,#N/A,FALSE,"명세표"}</definedName>
    <definedName localSheetId="11" name="jdjdjdjd">{#N/A,#N/A,FALSE,"명세표"}</definedName>
    <definedName localSheetId="12" name="jdjdjdjd">{#N/A,#N/A,FALSE,"명세표"}</definedName>
    <definedName localSheetId="1" name="jdjdjdjd">{#N/A,#N/A,FALSE,"명세표"}</definedName>
    <definedName name="jdjdjdjd">{#N/A,#N/A,FALSE,"명세표"}</definedName>
    <definedName localSheetId="10" name="jdkfhgjhf">{#N/A,#N/A,FALSE,"Plan1";#N/A,#N/A,FALSE,"Plan2"}</definedName>
    <definedName localSheetId="5" name="jdkfhgjhf">{#N/A,#N/A,FALSE,"Plan1";#N/A,#N/A,FALSE,"Plan2"}</definedName>
    <definedName localSheetId="4" name="jdkfhgjhf">{#N/A,#N/A,FALSE,"Plan1";#N/A,#N/A,FALSE,"Plan2"}</definedName>
    <definedName localSheetId="3" name="jdkfhgjhf">{#N/A,#N/A,FALSE,"Plan1";#N/A,#N/A,FALSE,"Plan2"}</definedName>
    <definedName localSheetId="11" name="jdkfhgjhf">{#N/A,#N/A,FALSE,"Plan1";#N/A,#N/A,FALSE,"Plan2"}</definedName>
    <definedName localSheetId="12" name="jdkfhgjhf">{#N/A,#N/A,FALSE,"Plan1";#N/A,#N/A,FALSE,"Plan2"}</definedName>
    <definedName localSheetId="1" name="jdkfhgjhf">{#N/A,#N/A,FALSE,"Plan1";#N/A,#N/A,FALSE,"Plan2"}</definedName>
    <definedName name="jdkfhgjhf">{#N/A,#N/A,FALSE,"Plan1";#N/A,#N/A,FALSE,"Plan2"}</definedName>
    <definedName localSheetId="10" name="jdkfjdtr">{#N/A,#N/A,FALSE,"Plan1";#N/A,#N/A,FALSE,"Plan2"}</definedName>
    <definedName localSheetId="5" name="jdkfjdtr">{#N/A,#N/A,FALSE,"Plan1";#N/A,#N/A,FALSE,"Plan2"}</definedName>
    <definedName localSheetId="4" name="jdkfjdtr">{#N/A,#N/A,FALSE,"Plan1";#N/A,#N/A,FALSE,"Plan2"}</definedName>
    <definedName localSheetId="3" name="jdkfjdtr">{#N/A,#N/A,FALSE,"Plan1";#N/A,#N/A,FALSE,"Plan2"}</definedName>
    <definedName localSheetId="11" name="jdkfjdtr">{#N/A,#N/A,FALSE,"Plan1";#N/A,#N/A,FALSE,"Plan2"}</definedName>
    <definedName localSheetId="12" name="jdkfjdtr">{#N/A,#N/A,FALSE,"Plan1";#N/A,#N/A,FALSE,"Plan2"}</definedName>
    <definedName localSheetId="1" name="jdkfjdtr">{#N/A,#N/A,FALSE,"Plan1";#N/A,#N/A,FALSE,"Plan2"}</definedName>
    <definedName name="jdkfjdtr">{#N/A,#N/A,FALSE,"Plan1";#N/A,#N/A,FALSE,"Plan2"}</definedName>
    <definedName localSheetId="10" name="jdljgftldjti5r">{#N/A,#N/A,FALSE,"Plan1";#N/A,#N/A,FALSE,"Plan2"}</definedName>
    <definedName localSheetId="5" name="jdljgftldjti5r">{#N/A,#N/A,FALSE,"Plan1";#N/A,#N/A,FALSE,"Plan2"}</definedName>
    <definedName localSheetId="4" name="jdljgftldjti5r">{#N/A,#N/A,FALSE,"Plan1";#N/A,#N/A,FALSE,"Plan2"}</definedName>
    <definedName localSheetId="3" name="jdljgftldjti5r">{#N/A,#N/A,FALSE,"Plan1";#N/A,#N/A,FALSE,"Plan2"}</definedName>
    <definedName localSheetId="11" name="jdljgftldjti5r">{#N/A,#N/A,FALSE,"Plan1";#N/A,#N/A,FALSE,"Plan2"}</definedName>
    <definedName localSheetId="12" name="jdljgftldjti5r">{#N/A,#N/A,FALSE,"Plan1";#N/A,#N/A,FALSE,"Plan2"}</definedName>
    <definedName localSheetId="1" name="jdljgftldjti5r">{#N/A,#N/A,FALSE,"Plan1";#N/A,#N/A,FALSE,"Plan2"}</definedName>
    <definedName name="jdljgftldjti5r">{#N/A,#N/A,FALSE,"Plan1";#N/A,#N/A,FALSE,"Plan2"}</definedName>
    <definedName localSheetId="10" name="JDLKJDASGF">{#N/A,#N/A,FALSE,"Plan1";#N/A,#N/A,FALSE,"Plan2"}</definedName>
    <definedName localSheetId="5" name="JDLKJDASGF">{#N/A,#N/A,FALSE,"Plan1";#N/A,#N/A,FALSE,"Plan2"}</definedName>
    <definedName localSheetId="4" name="JDLKJDASGF">{#N/A,#N/A,FALSE,"Plan1";#N/A,#N/A,FALSE,"Plan2"}</definedName>
    <definedName localSheetId="3" name="JDLKJDASGF">{#N/A,#N/A,FALSE,"Plan1";#N/A,#N/A,FALSE,"Plan2"}</definedName>
    <definedName localSheetId="11" name="JDLKJDASGF">{#N/A,#N/A,FALSE,"Plan1";#N/A,#N/A,FALSE,"Plan2"}</definedName>
    <definedName localSheetId="12" name="JDLKJDASGF">{#N/A,#N/A,FALSE,"Plan1";#N/A,#N/A,FALSE,"Plan2"}</definedName>
    <definedName localSheetId="1" name="JDLKJDASGF">{#N/A,#N/A,FALSE,"Plan1";#N/A,#N/A,FALSE,"Plan2"}</definedName>
    <definedName name="JDLKJDASGF">{#N/A,#N/A,FALSE,"Plan1";#N/A,#N/A,FALSE,"Plan2"}</definedName>
    <definedName localSheetId="10" name="jdrfkdjfghrtfjg">{#N/A,#N/A,FALSE,"Plan1";#N/A,#N/A,FALSE,"Plan2"}</definedName>
    <definedName localSheetId="5" name="jdrfkdjfghrtfjg">{#N/A,#N/A,FALSE,"Plan1";#N/A,#N/A,FALSE,"Plan2"}</definedName>
    <definedName localSheetId="4" name="jdrfkdjfghrtfjg">{#N/A,#N/A,FALSE,"Plan1";#N/A,#N/A,FALSE,"Plan2"}</definedName>
    <definedName localSheetId="3" name="jdrfkdjfghrtfjg">{#N/A,#N/A,FALSE,"Plan1";#N/A,#N/A,FALSE,"Plan2"}</definedName>
    <definedName localSheetId="11" name="jdrfkdjfghrtfjg">{#N/A,#N/A,FALSE,"Plan1";#N/A,#N/A,FALSE,"Plan2"}</definedName>
    <definedName localSheetId="12" name="jdrfkdjfghrtfjg">{#N/A,#N/A,FALSE,"Plan1";#N/A,#N/A,FALSE,"Plan2"}</definedName>
    <definedName localSheetId="1" name="jdrfkdjfghrtfjg">{#N/A,#N/A,FALSE,"Plan1";#N/A,#N/A,FALSE,"Plan2"}</definedName>
    <definedName name="jdrfkdjfghrtfjg">{#N/A,#N/A,FALSE,"Plan1";#N/A,#N/A,FALSE,"Plan2"}</definedName>
    <definedName localSheetId="10" name="jdskfhdk">{#N/A,#N/A,FALSE,"Plan1";#N/A,#N/A,FALSE,"Plan2"}</definedName>
    <definedName localSheetId="5" name="jdskfhdk">{#N/A,#N/A,FALSE,"Plan1";#N/A,#N/A,FALSE,"Plan2"}</definedName>
    <definedName localSheetId="4" name="jdskfhdk">{#N/A,#N/A,FALSE,"Plan1";#N/A,#N/A,FALSE,"Plan2"}</definedName>
    <definedName localSheetId="3" name="jdskfhdk">{#N/A,#N/A,FALSE,"Plan1";#N/A,#N/A,FALSE,"Plan2"}</definedName>
    <definedName localSheetId="11" name="jdskfhdk">{#N/A,#N/A,FALSE,"Plan1";#N/A,#N/A,FALSE,"Plan2"}</definedName>
    <definedName localSheetId="12" name="jdskfhdk">{#N/A,#N/A,FALSE,"Plan1";#N/A,#N/A,FALSE,"Plan2"}</definedName>
    <definedName localSheetId="1" name="jdskfhdk">{#N/A,#N/A,FALSE,"Plan1";#N/A,#N/A,FALSE,"Plan2"}</definedName>
    <definedName name="jdskfhdk">{#N/A,#N/A,FALSE,"Plan1";#N/A,#N/A,FALSE,"Plan2"}</definedName>
    <definedName localSheetId="10" name="JDSKLGKDRHGGF">{#N/A,#N/A,FALSE,"Plan1";#N/A,#N/A,FALSE,"Plan2"}</definedName>
    <definedName localSheetId="5" name="JDSKLGKDRHGGF">{#N/A,#N/A,FALSE,"Plan1";#N/A,#N/A,FALSE,"Plan2"}</definedName>
    <definedName localSheetId="4" name="JDSKLGKDRHGGF">{#N/A,#N/A,FALSE,"Plan1";#N/A,#N/A,FALSE,"Plan2"}</definedName>
    <definedName localSheetId="3" name="JDSKLGKDRHGGF">{#N/A,#N/A,FALSE,"Plan1";#N/A,#N/A,FALSE,"Plan2"}</definedName>
    <definedName localSheetId="11" name="JDSKLGKDRHGGF">{#N/A,#N/A,FALSE,"Plan1";#N/A,#N/A,FALSE,"Plan2"}</definedName>
    <definedName localSheetId="12" name="JDSKLGKDRHGGF">{#N/A,#N/A,FALSE,"Plan1";#N/A,#N/A,FALSE,"Plan2"}</definedName>
    <definedName localSheetId="1" name="JDSKLGKDRHGGF">{#N/A,#N/A,FALSE,"Plan1";#N/A,#N/A,FALSE,"Plan2"}</definedName>
    <definedName name="JDSKLGKDRHGGF">{#N/A,#N/A,FALSE,"Plan1";#N/A,#N/A,FALSE,"Plan2"}</definedName>
    <definedName localSheetId="10" name="jefsgfr">{#N/A,#N/A,FALSE,"Plan1";#N/A,#N/A,FALSE,"Plan2"}</definedName>
    <definedName localSheetId="5" name="jefsgfr">{#N/A,#N/A,FALSE,"Plan1";#N/A,#N/A,FALSE,"Plan2"}</definedName>
    <definedName localSheetId="4" name="jefsgfr">{#N/A,#N/A,FALSE,"Plan1";#N/A,#N/A,FALSE,"Plan2"}</definedName>
    <definedName localSheetId="3" name="jefsgfr">{#N/A,#N/A,FALSE,"Plan1";#N/A,#N/A,FALSE,"Plan2"}</definedName>
    <definedName localSheetId="11" name="jefsgfr">{#N/A,#N/A,FALSE,"Plan1";#N/A,#N/A,FALSE,"Plan2"}</definedName>
    <definedName localSheetId="12" name="jefsgfr">{#N/A,#N/A,FALSE,"Plan1";#N/A,#N/A,FALSE,"Plan2"}</definedName>
    <definedName localSheetId="1" name="jefsgfr">{#N/A,#N/A,FALSE,"Plan1";#N/A,#N/A,FALSE,"Plan2"}</definedName>
    <definedName name="jefsgfr">{#N/A,#N/A,FALSE,"Plan1";#N/A,#N/A,FALSE,"Plan2"}</definedName>
    <definedName localSheetId="10" name="JERHIEHYURE">{#N/A,#N/A,FALSE,"Plan1";#N/A,#N/A,FALSE,"Plan2"}</definedName>
    <definedName localSheetId="5" name="JERHIEHYURE">{#N/A,#N/A,FALSE,"Plan1";#N/A,#N/A,FALSE,"Plan2"}</definedName>
    <definedName localSheetId="4" name="JERHIEHYURE">{#N/A,#N/A,FALSE,"Plan1";#N/A,#N/A,FALSE,"Plan2"}</definedName>
    <definedName localSheetId="3" name="JERHIEHYURE">{#N/A,#N/A,FALSE,"Plan1";#N/A,#N/A,FALSE,"Plan2"}</definedName>
    <definedName localSheetId="11" name="JERHIEHYURE">{#N/A,#N/A,FALSE,"Plan1";#N/A,#N/A,FALSE,"Plan2"}</definedName>
    <definedName localSheetId="12" name="JERHIEHYURE">{#N/A,#N/A,FALSE,"Plan1";#N/A,#N/A,FALSE,"Plan2"}</definedName>
    <definedName localSheetId="1" name="JERHIEHYURE">{#N/A,#N/A,FALSE,"Plan1";#N/A,#N/A,FALSE,"Plan2"}</definedName>
    <definedName name="JERHIEHYURE">{#N/A,#N/A,FALSE,"Plan1";#N/A,#N/A,FALSE,"Plan2"}</definedName>
    <definedName localSheetId="10" name="jfddlsrtyty">{#N/A,#N/A,FALSE,"Plan1";#N/A,#N/A,FALSE,"Plan2"}</definedName>
    <definedName localSheetId="5" name="jfddlsrtyty">{#N/A,#N/A,FALSE,"Plan1";#N/A,#N/A,FALSE,"Plan2"}</definedName>
    <definedName localSheetId="4" name="jfddlsrtyty">{#N/A,#N/A,FALSE,"Plan1";#N/A,#N/A,FALSE,"Plan2"}</definedName>
    <definedName localSheetId="3" name="jfddlsrtyty">{#N/A,#N/A,FALSE,"Plan1";#N/A,#N/A,FALSE,"Plan2"}</definedName>
    <definedName localSheetId="11" name="jfddlsrtyty">{#N/A,#N/A,FALSE,"Plan1";#N/A,#N/A,FALSE,"Plan2"}</definedName>
    <definedName localSheetId="12" name="jfddlsrtyty">{#N/A,#N/A,FALSE,"Plan1";#N/A,#N/A,FALSE,"Plan2"}</definedName>
    <definedName localSheetId="1" name="jfddlsrtyty">{#N/A,#N/A,FALSE,"Plan1";#N/A,#N/A,FALSE,"Plan2"}</definedName>
    <definedName name="jfddlsrtyty">{#N/A,#N/A,FALSE,"Plan1";#N/A,#N/A,FALSE,"Plan2"}</definedName>
    <definedName localSheetId="10" name="jfdjtgdjghitfyh">{#N/A,#N/A,FALSE,"Plan1";#N/A,#N/A,FALSE,"Plan2"}</definedName>
    <definedName localSheetId="5" name="jfdjtgdjghitfyh">{#N/A,#N/A,FALSE,"Plan1";#N/A,#N/A,FALSE,"Plan2"}</definedName>
    <definedName localSheetId="4" name="jfdjtgdjghitfyh">{#N/A,#N/A,FALSE,"Plan1";#N/A,#N/A,FALSE,"Plan2"}</definedName>
    <definedName localSheetId="3" name="jfdjtgdjghitfyh">{#N/A,#N/A,FALSE,"Plan1";#N/A,#N/A,FALSE,"Plan2"}</definedName>
    <definedName localSheetId="11" name="jfdjtgdjghitfyh">{#N/A,#N/A,FALSE,"Plan1";#N/A,#N/A,FALSE,"Plan2"}</definedName>
    <definedName localSheetId="12" name="jfdjtgdjghitfyh">{#N/A,#N/A,FALSE,"Plan1";#N/A,#N/A,FALSE,"Plan2"}</definedName>
    <definedName localSheetId="1" name="jfdjtgdjghitfyh">{#N/A,#N/A,FALSE,"Plan1";#N/A,#N/A,FALSE,"Plan2"}</definedName>
    <definedName name="jfdjtgdjghitfyh">{#N/A,#N/A,FALSE,"Plan1";#N/A,#N/A,FALSE,"Plan2"}</definedName>
    <definedName localSheetId="10" name="jfdkgkftftg">{#N/A,#N/A,FALSE,"Plan1";#N/A,#N/A,FALSE,"Plan2"}</definedName>
    <definedName localSheetId="5" name="jfdkgkftftg">{#N/A,#N/A,FALSE,"Plan1";#N/A,#N/A,FALSE,"Plan2"}</definedName>
    <definedName localSheetId="4" name="jfdkgkftftg">{#N/A,#N/A,FALSE,"Plan1";#N/A,#N/A,FALSE,"Plan2"}</definedName>
    <definedName localSheetId="3" name="jfdkgkftftg">{#N/A,#N/A,FALSE,"Plan1";#N/A,#N/A,FALSE,"Plan2"}</definedName>
    <definedName localSheetId="11" name="jfdkgkftftg">{#N/A,#N/A,FALSE,"Plan1";#N/A,#N/A,FALSE,"Plan2"}</definedName>
    <definedName localSheetId="12" name="jfdkgkftftg">{#N/A,#N/A,FALSE,"Plan1";#N/A,#N/A,FALSE,"Plan2"}</definedName>
    <definedName localSheetId="1" name="jfdkgkftftg">{#N/A,#N/A,FALSE,"Plan1";#N/A,#N/A,FALSE,"Plan2"}</definedName>
    <definedName name="jfdkgkftftg">{#N/A,#N/A,FALSE,"Plan1";#N/A,#N/A,FALSE,"Plan2"}</definedName>
    <definedName localSheetId="10" name="jfghjkfdhtkyru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jfghjkfdhtkyru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jfghjkfdhtkyru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jfghjkfdhtkyru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jfghjkfdhtkyru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jfghjkfdhtkyru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jfghjkfdhtkyru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JFGJYHTY">{#N/A,#N/A,FALSE,"Plan1";#N/A,#N/A,FALSE,"Plan2"}</definedName>
    <definedName localSheetId="5" name="JFGJYHTY">{#N/A,#N/A,FALSE,"Plan1";#N/A,#N/A,FALSE,"Plan2"}</definedName>
    <definedName localSheetId="4" name="JFGJYHTY">{#N/A,#N/A,FALSE,"Plan1";#N/A,#N/A,FALSE,"Plan2"}</definedName>
    <definedName localSheetId="3" name="JFGJYHTY">{#N/A,#N/A,FALSE,"Plan1";#N/A,#N/A,FALSE,"Plan2"}</definedName>
    <definedName localSheetId="11" name="JFGJYHTY">{#N/A,#N/A,FALSE,"Plan1";#N/A,#N/A,FALSE,"Plan2"}</definedName>
    <definedName localSheetId="12" name="JFGJYHTY">{#N/A,#N/A,FALSE,"Plan1";#N/A,#N/A,FALSE,"Plan2"}</definedName>
    <definedName localSheetId="1" name="JFGJYHTY">{#N/A,#N/A,FALSE,"Plan1";#N/A,#N/A,FALSE,"Plan2"}</definedName>
    <definedName name="JFGJYHTY">{#N/A,#N/A,FALSE,"Plan1";#N/A,#N/A,FALSE,"Plan2"}</definedName>
    <definedName localSheetId="10" name="jfgkflcnjkglc">{#N/A,#N/A,FALSE,"Plan1";#N/A,#N/A,FALSE,"Plan2"}</definedName>
    <definedName localSheetId="5" name="jfgkflcnjkglc">{#N/A,#N/A,FALSE,"Plan1";#N/A,#N/A,FALSE,"Plan2"}</definedName>
    <definedName localSheetId="4" name="jfgkflcnjkglc">{#N/A,#N/A,FALSE,"Plan1";#N/A,#N/A,FALSE,"Plan2"}</definedName>
    <definedName localSheetId="3" name="jfgkflcnjkglc">{#N/A,#N/A,FALSE,"Plan1";#N/A,#N/A,FALSE,"Plan2"}</definedName>
    <definedName localSheetId="11" name="jfgkflcnjkglc">{#N/A,#N/A,FALSE,"Plan1";#N/A,#N/A,FALSE,"Plan2"}</definedName>
    <definedName localSheetId="12" name="jfgkflcnjkglc">{#N/A,#N/A,FALSE,"Plan1";#N/A,#N/A,FALSE,"Plan2"}</definedName>
    <definedName localSheetId="1" name="jfgkflcnjkglc">{#N/A,#N/A,FALSE,"Plan1";#N/A,#N/A,FALSE,"Plan2"}</definedName>
    <definedName name="jfgkflcnjkglc">{#N/A,#N/A,FALSE,"Plan1";#N/A,#N/A,FALSE,"Plan2"}</definedName>
    <definedName localSheetId="10" name="JFHRE">{#N/A,#N/A,FALSE,"Plan1";#N/A,#N/A,FALSE,"Plan2"}</definedName>
    <definedName localSheetId="5" name="JFHRE">{#N/A,#N/A,FALSE,"Plan1";#N/A,#N/A,FALSE,"Plan2"}</definedName>
    <definedName localSheetId="4" name="JFHRE">{#N/A,#N/A,FALSE,"Plan1";#N/A,#N/A,FALSE,"Plan2"}</definedName>
    <definedName localSheetId="3" name="JFHRE">{#N/A,#N/A,FALSE,"Plan1";#N/A,#N/A,FALSE,"Plan2"}</definedName>
    <definedName localSheetId="11" name="JFHRE">{#N/A,#N/A,FALSE,"Plan1";#N/A,#N/A,FALSE,"Plan2"}</definedName>
    <definedName localSheetId="12" name="JFHRE">{#N/A,#N/A,FALSE,"Plan1";#N/A,#N/A,FALSE,"Plan2"}</definedName>
    <definedName localSheetId="1" name="JFHRE">{#N/A,#N/A,FALSE,"Plan1";#N/A,#N/A,FALSE,"Plan2"}</definedName>
    <definedName name="JFHRE">{#N/A,#N/A,FALSE,"Plan1";#N/A,#N/A,FALSE,"Plan2"}</definedName>
    <definedName localSheetId="10" name="jfkdls5jtirjd">{#N/A,#N/A,FALSE,"Plan1";#N/A,#N/A,FALSE,"Plan2"}</definedName>
    <definedName localSheetId="5" name="jfkdls5jtirjd">{#N/A,#N/A,FALSE,"Plan1";#N/A,#N/A,FALSE,"Plan2"}</definedName>
    <definedName localSheetId="4" name="jfkdls5jtirjd">{#N/A,#N/A,FALSE,"Plan1";#N/A,#N/A,FALSE,"Plan2"}</definedName>
    <definedName localSheetId="3" name="jfkdls5jtirjd">{#N/A,#N/A,FALSE,"Plan1";#N/A,#N/A,FALSE,"Plan2"}</definedName>
    <definedName localSheetId="11" name="jfkdls5jtirjd">{#N/A,#N/A,FALSE,"Plan1";#N/A,#N/A,FALSE,"Plan2"}</definedName>
    <definedName localSheetId="12" name="jfkdls5jtirjd">{#N/A,#N/A,FALSE,"Plan1";#N/A,#N/A,FALSE,"Plan2"}</definedName>
    <definedName localSheetId="1" name="jfkdls5jtirjd">{#N/A,#N/A,FALSE,"Plan1";#N/A,#N/A,FALSE,"Plan2"}</definedName>
    <definedName name="jfkdls5jtirjd">{#N/A,#N/A,FALSE,"Plan1";#N/A,#N/A,FALSE,"Plan2"}</definedName>
    <definedName localSheetId="10" name="jfkljdkfcj">{#N/A,#N/A,FALSE,"Plan1";#N/A,#N/A,FALSE,"Plan2"}</definedName>
    <definedName localSheetId="5" name="jfkljdkfcj">{#N/A,#N/A,FALSE,"Plan1";#N/A,#N/A,FALSE,"Plan2"}</definedName>
    <definedName localSheetId="4" name="jfkljdkfcj">{#N/A,#N/A,FALSE,"Plan1";#N/A,#N/A,FALSE,"Plan2"}</definedName>
    <definedName localSheetId="3" name="jfkljdkfcj">{#N/A,#N/A,FALSE,"Plan1";#N/A,#N/A,FALSE,"Plan2"}</definedName>
    <definedName localSheetId="11" name="jfkljdkfcj">{#N/A,#N/A,FALSE,"Plan1";#N/A,#N/A,FALSE,"Plan2"}</definedName>
    <definedName localSheetId="12" name="jfkljdkfcj">{#N/A,#N/A,FALSE,"Plan1";#N/A,#N/A,FALSE,"Plan2"}</definedName>
    <definedName localSheetId="1" name="jfkljdkfcj">{#N/A,#N/A,FALSE,"Plan1";#N/A,#N/A,FALSE,"Plan2"}</definedName>
    <definedName name="jfkljdkfcj">{#N/A,#N/A,FALSE,"Plan1";#N/A,#N/A,FALSE,"Plan2"}</definedName>
    <definedName localSheetId="10" name="jfkrhdtghdut">{#N/A,#N/A,FALSE,"Plan1";#N/A,#N/A,FALSE,"Plan2"}</definedName>
    <definedName localSheetId="5" name="jfkrhdtghdut">{#N/A,#N/A,FALSE,"Plan1";#N/A,#N/A,FALSE,"Plan2"}</definedName>
    <definedName localSheetId="4" name="jfkrhdtghdut">{#N/A,#N/A,FALSE,"Plan1";#N/A,#N/A,FALSE,"Plan2"}</definedName>
    <definedName localSheetId="3" name="jfkrhdtghdut">{#N/A,#N/A,FALSE,"Plan1";#N/A,#N/A,FALSE,"Plan2"}</definedName>
    <definedName localSheetId="11" name="jfkrhdtghdut">{#N/A,#N/A,FALSE,"Plan1";#N/A,#N/A,FALSE,"Plan2"}</definedName>
    <definedName localSheetId="12" name="jfkrhdtghdut">{#N/A,#N/A,FALSE,"Plan1";#N/A,#N/A,FALSE,"Plan2"}</definedName>
    <definedName localSheetId="1" name="jfkrhdtghdut">{#N/A,#N/A,FALSE,"Plan1";#N/A,#N/A,FALSE,"Plan2"}</definedName>
    <definedName name="jfkrhdtghdut">{#N/A,#N/A,FALSE,"Plan1";#N/A,#N/A,FALSE,"Plan2"}</definedName>
    <definedName localSheetId="10" name="JFRESR">{#N/A,#N/A,FALSE,"Plan1";#N/A,#N/A,FALSE,"Plan2"}</definedName>
    <definedName localSheetId="5" name="JFRESR">{#N/A,#N/A,FALSE,"Plan1";#N/A,#N/A,FALSE,"Plan2"}</definedName>
    <definedName localSheetId="4" name="JFRESR">{#N/A,#N/A,FALSE,"Plan1";#N/A,#N/A,FALSE,"Plan2"}</definedName>
    <definedName localSheetId="3" name="JFRESR">{#N/A,#N/A,FALSE,"Plan1";#N/A,#N/A,FALSE,"Plan2"}</definedName>
    <definedName localSheetId="11" name="JFRESR">{#N/A,#N/A,FALSE,"Plan1";#N/A,#N/A,FALSE,"Plan2"}</definedName>
    <definedName localSheetId="12" name="JFRESR">{#N/A,#N/A,FALSE,"Plan1";#N/A,#N/A,FALSE,"Plan2"}</definedName>
    <definedName localSheetId="1" name="JFRESR">{#N/A,#N/A,FALSE,"Plan1";#N/A,#N/A,FALSE,"Plan2"}</definedName>
    <definedName name="JFRESR">{#N/A,#N/A,FALSE,"Plan1";#N/A,#N/A,FALSE,"Plan2"}</definedName>
    <definedName localSheetId="10" name="jgdfdgfjgdj">{#N/A,#N/A,FALSE,"Plan1";#N/A,#N/A,FALSE,"Plan2"}</definedName>
    <definedName localSheetId="5" name="jgdfdgfjgdj">{#N/A,#N/A,FALSE,"Plan1";#N/A,#N/A,FALSE,"Plan2"}</definedName>
    <definedName localSheetId="4" name="jgdfdgfjgdj">{#N/A,#N/A,FALSE,"Plan1";#N/A,#N/A,FALSE,"Plan2"}</definedName>
    <definedName localSheetId="3" name="jgdfdgfjgdj">{#N/A,#N/A,FALSE,"Plan1";#N/A,#N/A,FALSE,"Plan2"}</definedName>
    <definedName localSheetId="11" name="jgdfdgfjgdj">{#N/A,#N/A,FALSE,"Plan1";#N/A,#N/A,FALSE,"Plan2"}</definedName>
    <definedName localSheetId="12" name="jgdfdgfjgdj">{#N/A,#N/A,FALSE,"Plan1";#N/A,#N/A,FALSE,"Plan2"}</definedName>
    <definedName localSheetId="1" name="jgdfdgfjgdj">{#N/A,#N/A,FALSE,"Plan1";#N/A,#N/A,FALSE,"Plan2"}</definedName>
    <definedName name="jgdfdgfjgdj">{#N/A,#N/A,FALSE,"Plan1";#N/A,#N/A,FALSE,"Plan2"}</definedName>
    <definedName localSheetId="10" name="jgdfght">{#N/A,#N/A,FALSE,"Plan1";#N/A,#N/A,FALSE,"Plan2"}</definedName>
    <definedName localSheetId="5" name="jgdfght">{#N/A,#N/A,FALSE,"Plan1";#N/A,#N/A,FALSE,"Plan2"}</definedName>
    <definedName localSheetId="4" name="jgdfght">{#N/A,#N/A,FALSE,"Plan1";#N/A,#N/A,FALSE,"Plan2"}</definedName>
    <definedName localSheetId="3" name="jgdfght">{#N/A,#N/A,FALSE,"Plan1";#N/A,#N/A,FALSE,"Plan2"}</definedName>
    <definedName localSheetId="11" name="jgdfght">{#N/A,#N/A,FALSE,"Plan1";#N/A,#N/A,FALSE,"Plan2"}</definedName>
    <definedName localSheetId="12" name="jgdfght">{#N/A,#N/A,FALSE,"Plan1";#N/A,#N/A,FALSE,"Plan2"}</definedName>
    <definedName localSheetId="1" name="jgdfght">{#N/A,#N/A,FALSE,"Plan1";#N/A,#N/A,FALSE,"Plan2"}</definedName>
    <definedName name="jgdfght">{#N/A,#N/A,FALSE,"Plan1";#N/A,#N/A,FALSE,"Plan2"}</definedName>
    <definedName localSheetId="10" name="jgfgdsgfdhrf">{#N/A,#N/A,FALSE,"Plan1";#N/A,#N/A,FALSE,"Plan2"}</definedName>
    <definedName localSheetId="5" name="jgfgdsgfdhrf">{#N/A,#N/A,FALSE,"Plan1";#N/A,#N/A,FALSE,"Plan2"}</definedName>
    <definedName localSheetId="4" name="jgfgdsgfdhrf">{#N/A,#N/A,FALSE,"Plan1";#N/A,#N/A,FALSE,"Plan2"}</definedName>
    <definedName localSheetId="3" name="jgfgdsgfdhrf">{#N/A,#N/A,FALSE,"Plan1";#N/A,#N/A,FALSE,"Plan2"}</definedName>
    <definedName localSheetId="11" name="jgfgdsgfdhrf">{#N/A,#N/A,FALSE,"Plan1";#N/A,#N/A,FALSE,"Plan2"}</definedName>
    <definedName localSheetId="12" name="jgfgdsgfdhrf">{#N/A,#N/A,FALSE,"Plan1";#N/A,#N/A,FALSE,"Plan2"}</definedName>
    <definedName localSheetId="1" name="jgfgdsgfdhrf">{#N/A,#N/A,FALSE,"Plan1";#N/A,#N/A,FALSE,"Plan2"}</definedName>
    <definedName name="jgfgdsgfdhrf">{#N/A,#N/A,FALSE,"Plan1";#N/A,#N/A,FALSE,"Plan2"}</definedName>
    <definedName localSheetId="10" name="JGFJGTFT">{#N/A,#N/A,FALSE,"Plan1";#N/A,#N/A,FALSE,"Plan2"}</definedName>
    <definedName localSheetId="5" name="JGFJGTFT">{#N/A,#N/A,FALSE,"Plan1";#N/A,#N/A,FALSE,"Plan2"}</definedName>
    <definedName localSheetId="4" name="JGFJGTFT">{#N/A,#N/A,FALSE,"Plan1";#N/A,#N/A,FALSE,"Plan2"}</definedName>
    <definedName localSheetId="3" name="JGFJGTFT">{#N/A,#N/A,FALSE,"Plan1";#N/A,#N/A,FALSE,"Plan2"}</definedName>
    <definedName localSheetId="11" name="JGFJGTFT">{#N/A,#N/A,FALSE,"Plan1";#N/A,#N/A,FALSE,"Plan2"}</definedName>
    <definedName localSheetId="12" name="JGFJGTFT">{#N/A,#N/A,FALSE,"Plan1";#N/A,#N/A,FALSE,"Plan2"}</definedName>
    <definedName localSheetId="1" name="JGFJGTFT">{#N/A,#N/A,FALSE,"Plan1";#N/A,#N/A,FALSE,"Plan2"}</definedName>
    <definedName name="JGFJGTFT">{#N/A,#N/A,FALSE,"Plan1";#N/A,#N/A,FALSE,"Plan2"}</definedName>
    <definedName name="JGJSFJKSDGB">17</definedName>
    <definedName localSheetId="10" name="jgkjkhjuftgi">{#N/A,#N/A,FALSE,"Plan1";#N/A,#N/A,FALSE,"Plan2"}</definedName>
    <definedName localSheetId="5" name="jgkjkhjuftgi">{#N/A,#N/A,FALSE,"Plan1";#N/A,#N/A,FALSE,"Plan2"}</definedName>
    <definedName localSheetId="4" name="jgkjkhjuftgi">{#N/A,#N/A,FALSE,"Plan1";#N/A,#N/A,FALSE,"Plan2"}</definedName>
    <definedName localSheetId="3" name="jgkjkhjuftgi">{#N/A,#N/A,FALSE,"Plan1";#N/A,#N/A,FALSE,"Plan2"}</definedName>
    <definedName localSheetId="11" name="jgkjkhjuftgi">{#N/A,#N/A,FALSE,"Plan1";#N/A,#N/A,FALSE,"Plan2"}</definedName>
    <definedName localSheetId="12" name="jgkjkhjuftgi">{#N/A,#N/A,FALSE,"Plan1";#N/A,#N/A,FALSE,"Plan2"}</definedName>
    <definedName localSheetId="1" name="jgkjkhjuftgi">{#N/A,#N/A,FALSE,"Plan1";#N/A,#N/A,FALSE,"Plan2"}</definedName>
    <definedName name="jgkjkhjuftgi">{#N/A,#N/A,FALSE,"Plan1";#N/A,#N/A,FALSE,"Plan2"}</definedName>
    <definedName localSheetId="10" name="jh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jh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jh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jh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jh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jh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jh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jhdfjjhirft">{#N/A,#N/A,FALSE,"Plan1";#N/A,#N/A,FALSE,"Plan2"}</definedName>
    <definedName localSheetId="5" name="jhdfjjhirft">{#N/A,#N/A,FALSE,"Plan1";#N/A,#N/A,FALSE,"Plan2"}</definedName>
    <definedName localSheetId="4" name="jhdfjjhirft">{#N/A,#N/A,FALSE,"Plan1";#N/A,#N/A,FALSE,"Plan2"}</definedName>
    <definedName localSheetId="3" name="jhdfjjhirft">{#N/A,#N/A,FALSE,"Plan1";#N/A,#N/A,FALSE,"Plan2"}</definedName>
    <definedName localSheetId="11" name="jhdfjjhirft">{#N/A,#N/A,FALSE,"Plan1";#N/A,#N/A,FALSE,"Plan2"}</definedName>
    <definedName localSheetId="12" name="jhdfjjhirft">{#N/A,#N/A,FALSE,"Plan1";#N/A,#N/A,FALSE,"Plan2"}</definedName>
    <definedName localSheetId="1" name="jhdfjjhirft">{#N/A,#N/A,FALSE,"Plan1";#N/A,#N/A,FALSE,"Plan2"}</definedName>
    <definedName name="jhdfjjhirft">{#N/A,#N/A,FALSE,"Plan1";#N/A,#N/A,FALSE,"Plan2"}</definedName>
    <definedName localSheetId="10" name="jhdfjkhtrdhf">{#N/A,#N/A,FALSE,"Plan1";#N/A,#N/A,FALSE,"Plan2"}</definedName>
    <definedName localSheetId="5" name="jhdfjkhtrdhf">{#N/A,#N/A,FALSE,"Plan1";#N/A,#N/A,FALSE,"Plan2"}</definedName>
    <definedName localSheetId="4" name="jhdfjkhtrdhf">{#N/A,#N/A,FALSE,"Plan1";#N/A,#N/A,FALSE,"Plan2"}</definedName>
    <definedName localSheetId="3" name="jhdfjkhtrdhf">{#N/A,#N/A,FALSE,"Plan1";#N/A,#N/A,FALSE,"Plan2"}</definedName>
    <definedName localSheetId="11" name="jhdfjkhtrdhf">{#N/A,#N/A,FALSE,"Plan1";#N/A,#N/A,FALSE,"Plan2"}</definedName>
    <definedName localSheetId="12" name="jhdfjkhtrdhf">{#N/A,#N/A,FALSE,"Plan1";#N/A,#N/A,FALSE,"Plan2"}</definedName>
    <definedName localSheetId="1" name="jhdfjkhtrdhf">{#N/A,#N/A,FALSE,"Plan1";#N/A,#N/A,FALSE,"Plan2"}</definedName>
    <definedName name="jhdfjkhtrdhf">{#N/A,#N/A,FALSE,"Plan1";#N/A,#N/A,FALSE,"Plan2"}</definedName>
    <definedName localSheetId="10" name="jhdfuthr">{#N/A,#N/A,FALSE,"Plan1";#N/A,#N/A,FALSE,"Plan2"}</definedName>
    <definedName localSheetId="5" name="jhdfuthr">{#N/A,#N/A,FALSE,"Plan1";#N/A,#N/A,FALSE,"Plan2"}</definedName>
    <definedName localSheetId="4" name="jhdfuthr">{#N/A,#N/A,FALSE,"Plan1";#N/A,#N/A,FALSE,"Plan2"}</definedName>
    <definedName localSheetId="3" name="jhdfuthr">{#N/A,#N/A,FALSE,"Plan1";#N/A,#N/A,FALSE,"Plan2"}</definedName>
    <definedName localSheetId="11" name="jhdfuthr">{#N/A,#N/A,FALSE,"Plan1";#N/A,#N/A,FALSE,"Plan2"}</definedName>
    <definedName localSheetId="12" name="jhdfuthr">{#N/A,#N/A,FALSE,"Plan1";#N/A,#N/A,FALSE,"Plan2"}</definedName>
    <definedName localSheetId="1" name="jhdfuthr">{#N/A,#N/A,FALSE,"Plan1";#N/A,#N/A,FALSE,"Plan2"}</definedName>
    <definedName name="jhdfuthr">{#N/A,#N/A,FALSE,"Plan1";#N/A,#N/A,FALSE,"Plan2"}</definedName>
    <definedName localSheetId="10" name="JHDFZGRDHF">{"Econ Consolidado",#N/A,FALSE,"Econ Consol";"Fluxo de Caixa",#N/A,FALSE,"Fluxo Caixa";"Investimentos",#N/A,FALSE,"Investimentos"}</definedName>
    <definedName localSheetId="5" name="JHDFZGRDHF">{"Econ Consolidado",#N/A,FALSE,"Econ Consol";"Fluxo de Caixa",#N/A,FALSE,"Fluxo Caixa";"Investimentos",#N/A,FALSE,"Investimentos"}</definedName>
    <definedName localSheetId="4" name="JHDFZGRDHF">{"Econ Consolidado",#N/A,FALSE,"Econ Consol";"Fluxo de Caixa",#N/A,FALSE,"Fluxo Caixa";"Investimentos",#N/A,FALSE,"Investimentos"}</definedName>
    <definedName localSheetId="3" name="JHDFZGRDHF">{"Econ Consolidado",#N/A,FALSE,"Econ Consol";"Fluxo de Caixa",#N/A,FALSE,"Fluxo Caixa";"Investimentos",#N/A,FALSE,"Investimentos"}</definedName>
    <definedName localSheetId="11" name="JHDFZGRDHF">{"Econ Consolidado",#N/A,FALSE,"Econ Consol";"Fluxo de Caixa",#N/A,FALSE,"Fluxo Caixa";"Investimentos",#N/A,FALSE,"Investimentos"}</definedName>
    <definedName localSheetId="12" name="JHDFZGRDHF">{"Econ Consolidado",#N/A,FALSE,"Econ Consol";"Fluxo de Caixa",#N/A,FALSE,"Fluxo Caixa";"Investimentos",#N/A,FALSE,"Investimentos"}</definedName>
    <definedName localSheetId="1" name="JHDFZGRDHF">{"Econ Consolidado",#N/A,FALSE,"Econ Consol";"Fluxo de Caixa",#N/A,FALSE,"Fluxo Caixa";"Investimentos",#N/A,FALSE,"Investimentos"}</definedName>
    <definedName name="JHDFZGRDHF">{"Econ Consolidado",#N/A,FALSE,"Econ Consol";"Fluxo de Caixa",#N/A,FALSE,"Fluxo Caixa";"Investimentos",#N/A,FALSE,"Investimentos"}</definedName>
    <definedName localSheetId="10" name="JHERKHKFGH">{#N/A,#N/A,FALSE,"Plan1";#N/A,#N/A,FALSE,"Plan2"}</definedName>
    <definedName localSheetId="5" name="JHERKHKFGH">{#N/A,#N/A,FALSE,"Plan1";#N/A,#N/A,FALSE,"Plan2"}</definedName>
    <definedName localSheetId="4" name="JHERKHKFGH">{#N/A,#N/A,FALSE,"Plan1";#N/A,#N/A,FALSE,"Plan2"}</definedName>
    <definedName localSheetId="3" name="JHERKHKFGH">{#N/A,#N/A,FALSE,"Plan1";#N/A,#N/A,FALSE,"Plan2"}</definedName>
    <definedName localSheetId="11" name="JHERKHKFGH">{#N/A,#N/A,FALSE,"Plan1";#N/A,#N/A,FALSE,"Plan2"}</definedName>
    <definedName localSheetId="12" name="JHERKHKFGH">{#N/A,#N/A,FALSE,"Plan1";#N/A,#N/A,FALSE,"Plan2"}</definedName>
    <definedName localSheetId="1" name="JHERKHKFGH">{#N/A,#N/A,FALSE,"Plan1";#N/A,#N/A,FALSE,"Plan2"}</definedName>
    <definedName name="JHERKHKFGH">{#N/A,#N/A,FALSE,"Plan1";#N/A,#N/A,FALSE,"Plan2"}</definedName>
    <definedName localSheetId="10" name="JHGKJFJFJGL">{#N/A,#N/A,FALSE,"Plan1";#N/A,#N/A,FALSE,"Plan2"}</definedName>
    <definedName localSheetId="5" name="JHGKJFJFJGL">{#N/A,#N/A,FALSE,"Plan1";#N/A,#N/A,FALSE,"Plan2"}</definedName>
    <definedName localSheetId="4" name="JHGKJFJFJGL">{#N/A,#N/A,FALSE,"Plan1";#N/A,#N/A,FALSE,"Plan2"}</definedName>
    <definedName localSheetId="3" name="JHGKJFJFJGL">{#N/A,#N/A,FALSE,"Plan1";#N/A,#N/A,FALSE,"Plan2"}</definedName>
    <definedName localSheetId="11" name="JHGKJFJFJGL">{#N/A,#N/A,FALSE,"Plan1";#N/A,#N/A,FALSE,"Plan2"}</definedName>
    <definedName localSheetId="12" name="JHGKJFJFJGL">{#N/A,#N/A,FALSE,"Plan1";#N/A,#N/A,FALSE,"Plan2"}</definedName>
    <definedName localSheetId="1" name="JHGKJFJFJGL">{#N/A,#N/A,FALSE,"Plan1";#N/A,#N/A,FALSE,"Plan2"}</definedName>
    <definedName name="JHGKJFJFJGL">{#N/A,#N/A,FALSE,"Plan1";#N/A,#N/A,FALSE,"Plan2"}</definedName>
    <definedName localSheetId="10" name="jhsdjkhfuks">{#N/A,#N/A,FALSE,"Plan1";#N/A,#N/A,FALSE,"Plan2"}</definedName>
    <definedName localSheetId="5" name="jhsdjkhfuks">{#N/A,#N/A,FALSE,"Plan1";#N/A,#N/A,FALSE,"Plan2"}</definedName>
    <definedName localSheetId="4" name="jhsdjkhfuks">{#N/A,#N/A,FALSE,"Plan1";#N/A,#N/A,FALSE,"Plan2"}</definedName>
    <definedName localSheetId="3" name="jhsdjkhfuks">{#N/A,#N/A,FALSE,"Plan1";#N/A,#N/A,FALSE,"Plan2"}</definedName>
    <definedName localSheetId="11" name="jhsdjkhfuks">{#N/A,#N/A,FALSE,"Plan1";#N/A,#N/A,FALSE,"Plan2"}</definedName>
    <definedName localSheetId="12" name="jhsdjkhfuks">{#N/A,#N/A,FALSE,"Plan1";#N/A,#N/A,FALSE,"Plan2"}</definedName>
    <definedName localSheetId="1" name="jhsdjkhfuks">{#N/A,#N/A,FALSE,"Plan1";#N/A,#N/A,FALSE,"Plan2"}</definedName>
    <definedName name="jhsdjkhfuks">{#N/A,#N/A,FALSE,"Plan1";#N/A,#N/A,FALSE,"Plan2"}</definedName>
    <definedName localSheetId="10" name="jisdrkje">{#N/A,#N/A,FALSE,"Plan1";#N/A,#N/A,FALSE,"Plan2"}</definedName>
    <definedName localSheetId="5" name="jisdrkje">{#N/A,#N/A,FALSE,"Plan1";#N/A,#N/A,FALSE,"Plan2"}</definedName>
    <definedName localSheetId="4" name="jisdrkje">{#N/A,#N/A,FALSE,"Plan1";#N/A,#N/A,FALSE,"Plan2"}</definedName>
    <definedName localSheetId="3" name="jisdrkje">{#N/A,#N/A,FALSE,"Plan1";#N/A,#N/A,FALSE,"Plan2"}</definedName>
    <definedName localSheetId="11" name="jisdrkje">{#N/A,#N/A,FALSE,"Plan1";#N/A,#N/A,FALSE,"Plan2"}</definedName>
    <definedName localSheetId="12" name="jisdrkje">{#N/A,#N/A,FALSE,"Plan1";#N/A,#N/A,FALSE,"Plan2"}</definedName>
    <definedName localSheetId="1" name="jisdrkje">{#N/A,#N/A,FALSE,"Plan1";#N/A,#N/A,FALSE,"Plan2"}</definedName>
    <definedName name="jisdrkje">{#N/A,#N/A,FALSE,"Plan1";#N/A,#N/A,FALSE,"Plan2"}</definedName>
    <definedName localSheetId="10" name="jishfrieyhtau">{#N/A,#N/A,FALSE,"Plan1";#N/A,#N/A,FALSE,"Plan2"}</definedName>
    <definedName localSheetId="5" name="jishfrieyhtau">{#N/A,#N/A,FALSE,"Plan1";#N/A,#N/A,FALSE,"Plan2"}</definedName>
    <definedName localSheetId="4" name="jishfrieyhtau">{#N/A,#N/A,FALSE,"Plan1";#N/A,#N/A,FALSE,"Plan2"}</definedName>
    <definedName localSheetId="3" name="jishfrieyhtau">{#N/A,#N/A,FALSE,"Plan1";#N/A,#N/A,FALSE,"Plan2"}</definedName>
    <definedName localSheetId="11" name="jishfrieyhtau">{#N/A,#N/A,FALSE,"Plan1";#N/A,#N/A,FALSE,"Plan2"}</definedName>
    <definedName localSheetId="12" name="jishfrieyhtau">{#N/A,#N/A,FALSE,"Plan1";#N/A,#N/A,FALSE,"Plan2"}</definedName>
    <definedName localSheetId="1" name="jishfrieyhtau">{#N/A,#N/A,FALSE,"Plan1";#N/A,#N/A,FALSE,"Plan2"}</definedName>
    <definedName name="jishfrieyhtau">{#N/A,#N/A,FALSE,"Plan1";#N/A,#N/A,FALSE,"Plan2"}</definedName>
    <definedName localSheetId="10" name="jiu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jiu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jiu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jiu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jiu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jiu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jiu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jj">{"'Apr-00'!$B$4:$AD$44"}</definedName>
    <definedName localSheetId="5" name="jj">{"'Apr-00'!$B$4:$AD$44"}</definedName>
    <definedName localSheetId="4" name="jj">{"'Apr-00'!$B$4:$AD$44"}</definedName>
    <definedName localSheetId="3" name="jj">{"'Apr-00'!$B$4:$AD$44"}</definedName>
    <definedName localSheetId="11" name="jj">{"'Apr-00'!$B$4:$AD$44"}</definedName>
    <definedName localSheetId="12" name="jj">{"'Apr-00'!$B$4:$AD$44"}</definedName>
    <definedName localSheetId="1" name="jj">{"'Apr-00'!$B$4:$AD$44"}</definedName>
    <definedName name="jj">{"'Apr-00'!$B$4:$AD$44"}</definedName>
    <definedName localSheetId="10" name="jjfdsktyhhy">{#N/A,#N/A,FALSE,"Plan1";#N/A,#N/A,FALSE,"Plan2"}</definedName>
    <definedName localSheetId="5" name="jjfdsktyhhy">{#N/A,#N/A,FALSE,"Plan1";#N/A,#N/A,FALSE,"Plan2"}</definedName>
    <definedName localSheetId="4" name="jjfdsktyhhy">{#N/A,#N/A,FALSE,"Plan1";#N/A,#N/A,FALSE,"Plan2"}</definedName>
    <definedName localSheetId="3" name="jjfdsktyhhy">{#N/A,#N/A,FALSE,"Plan1";#N/A,#N/A,FALSE,"Plan2"}</definedName>
    <definedName localSheetId="11" name="jjfdsktyhhy">{#N/A,#N/A,FALSE,"Plan1";#N/A,#N/A,FALSE,"Plan2"}</definedName>
    <definedName localSheetId="12" name="jjfdsktyhhy">{#N/A,#N/A,FALSE,"Plan1";#N/A,#N/A,FALSE,"Plan2"}</definedName>
    <definedName localSheetId="1" name="jjfdsktyhhy">{#N/A,#N/A,FALSE,"Plan1";#N/A,#N/A,FALSE,"Plan2"}</definedName>
    <definedName name="jjfdsktyhhy">{#N/A,#N/A,FALSE,"Plan1";#N/A,#N/A,FALSE,"Plan2"}</definedName>
    <definedName localSheetId="10" name="jjkjkjk">{#N/A,#N/A,FALSE,"Plan1";#N/A,#N/A,FALSE,"Plan2"}</definedName>
    <definedName localSheetId="5" name="jjkjkjk">{#N/A,#N/A,FALSE,"Plan1";#N/A,#N/A,FALSE,"Plan2"}</definedName>
    <definedName localSheetId="4" name="jjkjkjk">{#N/A,#N/A,FALSE,"Plan1";#N/A,#N/A,FALSE,"Plan2"}</definedName>
    <definedName localSheetId="3" name="jjkjkjk">{#N/A,#N/A,FALSE,"Plan1";#N/A,#N/A,FALSE,"Plan2"}</definedName>
    <definedName localSheetId="11" name="jjkjkjk">{#N/A,#N/A,FALSE,"Plan1";#N/A,#N/A,FALSE,"Plan2"}</definedName>
    <definedName localSheetId="12" name="jjkjkjk">{#N/A,#N/A,FALSE,"Plan1";#N/A,#N/A,FALSE,"Plan2"}</definedName>
    <definedName localSheetId="1" name="jjkjkjk">{#N/A,#N/A,FALSE,"Plan1";#N/A,#N/A,FALSE,"Plan2"}</definedName>
    <definedName name="jjkjkjk">{#N/A,#N/A,FALSE,"Plan1";#N/A,#N/A,FALSE,"Plan2"}</definedName>
    <definedName localSheetId="10" name="JKDCK">{#N/A,#N/A,FALSE,"Plan1";#N/A,#N/A,FALSE,"Plan2"}</definedName>
    <definedName localSheetId="5" name="JKDCK">{#N/A,#N/A,FALSE,"Plan1";#N/A,#N/A,FALSE,"Plan2"}</definedName>
    <definedName localSheetId="4" name="JKDCK">{#N/A,#N/A,FALSE,"Plan1";#N/A,#N/A,FALSE,"Plan2"}</definedName>
    <definedName localSheetId="3" name="JKDCK">{#N/A,#N/A,FALSE,"Plan1";#N/A,#N/A,FALSE,"Plan2"}</definedName>
    <definedName localSheetId="11" name="JKDCK">{#N/A,#N/A,FALSE,"Plan1";#N/A,#N/A,FALSE,"Plan2"}</definedName>
    <definedName localSheetId="12" name="JKDCK">{#N/A,#N/A,FALSE,"Plan1";#N/A,#N/A,FALSE,"Plan2"}</definedName>
    <definedName localSheetId="1" name="JKDCK">{#N/A,#N/A,FALSE,"Plan1";#N/A,#N/A,FALSE,"Plan2"}</definedName>
    <definedName name="JKDCK">{#N/A,#N/A,FALSE,"Plan1";#N/A,#N/A,FALSE,"Plan2"}</definedName>
    <definedName localSheetId="10" name="JKDFHKHFR">{#N/A,#N/A,FALSE,"Plan1";#N/A,#N/A,FALSE,"Plan2"}</definedName>
    <definedName localSheetId="5" name="JKDFHKHFR">{#N/A,#N/A,FALSE,"Plan1";#N/A,#N/A,FALSE,"Plan2"}</definedName>
    <definedName localSheetId="4" name="JKDFHKHFR">{#N/A,#N/A,FALSE,"Plan1";#N/A,#N/A,FALSE,"Plan2"}</definedName>
    <definedName localSheetId="3" name="JKDFHKHFR">{#N/A,#N/A,FALSE,"Plan1";#N/A,#N/A,FALSE,"Plan2"}</definedName>
    <definedName localSheetId="11" name="JKDFHKHFR">{#N/A,#N/A,FALSE,"Plan1";#N/A,#N/A,FALSE,"Plan2"}</definedName>
    <definedName localSheetId="12" name="JKDFHKHFR">{#N/A,#N/A,FALSE,"Plan1";#N/A,#N/A,FALSE,"Plan2"}</definedName>
    <definedName localSheetId="1" name="JKDFHKHFR">{#N/A,#N/A,FALSE,"Plan1";#N/A,#N/A,FALSE,"Plan2"}</definedName>
    <definedName name="JKDFHKHFR">{#N/A,#N/A,FALSE,"Plan1";#N/A,#N/A,FALSE,"Plan2"}</definedName>
    <definedName localSheetId="10" name="JKDFTRDRJ">{#N/A,#N/A,FALSE,"Plan1";#N/A,#N/A,FALSE,"Plan2"}</definedName>
    <definedName localSheetId="5" name="JKDFTRDRJ">{#N/A,#N/A,FALSE,"Plan1";#N/A,#N/A,FALSE,"Plan2"}</definedName>
    <definedName localSheetId="4" name="JKDFTRDRJ">{#N/A,#N/A,FALSE,"Plan1";#N/A,#N/A,FALSE,"Plan2"}</definedName>
    <definedName localSheetId="3" name="JKDFTRDRJ">{#N/A,#N/A,FALSE,"Plan1";#N/A,#N/A,FALSE,"Plan2"}</definedName>
    <definedName localSheetId="11" name="JKDFTRDRJ">{#N/A,#N/A,FALSE,"Plan1";#N/A,#N/A,FALSE,"Plan2"}</definedName>
    <definedName localSheetId="12" name="JKDFTRDRJ">{#N/A,#N/A,FALSE,"Plan1";#N/A,#N/A,FALSE,"Plan2"}</definedName>
    <definedName localSheetId="1" name="JKDFTRDRJ">{#N/A,#N/A,FALSE,"Plan1";#N/A,#N/A,FALSE,"Plan2"}</definedName>
    <definedName name="JKDFTRDRJ">{#N/A,#N/A,FALSE,"Plan1";#N/A,#N/A,FALSE,"Plan2"}</definedName>
    <definedName localSheetId="10" name="jkdhfukhddf">{#N/A,#N/A,FALSE,"Plan1";#N/A,#N/A,FALSE,"Plan2"}</definedName>
    <definedName localSheetId="5" name="jkdhfukhddf">{#N/A,#N/A,FALSE,"Plan1";#N/A,#N/A,FALSE,"Plan2"}</definedName>
    <definedName localSheetId="4" name="jkdhfukhddf">{#N/A,#N/A,FALSE,"Plan1";#N/A,#N/A,FALSE,"Plan2"}</definedName>
    <definedName localSheetId="3" name="jkdhfukhddf">{#N/A,#N/A,FALSE,"Plan1";#N/A,#N/A,FALSE,"Plan2"}</definedName>
    <definedName localSheetId="11" name="jkdhfukhddf">{#N/A,#N/A,FALSE,"Plan1";#N/A,#N/A,FALSE,"Plan2"}</definedName>
    <definedName localSheetId="12" name="jkdhfukhddf">{#N/A,#N/A,FALSE,"Plan1";#N/A,#N/A,FALSE,"Plan2"}</definedName>
    <definedName localSheetId="1" name="jkdhfukhddf">{#N/A,#N/A,FALSE,"Plan1";#N/A,#N/A,FALSE,"Plan2"}</definedName>
    <definedName name="jkdhfukhddf">{#N/A,#N/A,FALSE,"Plan1";#N/A,#N/A,FALSE,"Plan2"}</definedName>
    <definedName localSheetId="10" name="JKDRKGJHTDR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JKDRKGJHTDR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JKDRKGJHTDR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JKDRKGJHTDR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JKDRKGJHTDR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JKDRKGJHTDR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JKDRKGJHTDR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jkelsjreja">{#N/A,#N/A,FALSE,"Plan1";#N/A,#N/A,FALSE,"Plan2"}</definedName>
    <definedName localSheetId="5" name="jkelsjreja">{#N/A,#N/A,FALSE,"Plan1";#N/A,#N/A,FALSE,"Plan2"}</definedName>
    <definedName localSheetId="4" name="jkelsjreja">{#N/A,#N/A,FALSE,"Plan1";#N/A,#N/A,FALSE,"Plan2"}</definedName>
    <definedName localSheetId="3" name="jkelsjreja">{#N/A,#N/A,FALSE,"Plan1";#N/A,#N/A,FALSE,"Plan2"}</definedName>
    <definedName localSheetId="11" name="jkelsjreja">{#N/A,#N/A,FALSE,"Plan1";#N/A,#N/A,FALSE,"Plan2"}</definedName>
    <definedName localSheetId="12" name="jkelsjreja">{#N/A,#N/A,FALSE,"Plan1";#N/A,#N/A,FALSE,"Plan2"}</definedName>
    <definedName localSheetId="1" name="jkelsjreja">{#N/A,#N/A,FALSE,"Plan1";#N/A,#N/A,FALSE,"Plan2"}</definedName>
    <definedName name="jkelsjreja">{#N/A,#N/A,FALSE,"Plan1";#N/A,#N/A,FALSE,"Plan2"}</definedName>
    <definedName localSheetId="10" name="jkfhjgkfhghh">{#N/A,#N/A,FALSE,"Plan1";#N/A,#N/A,FALSE,"Plan2"}</definedName>
    <definedName localSheetId="5" name="jkfhjgkfhghh">{#N/A,#N/A,FALSE,"Plan1";#N/A,#N/A,FALSE,"Plan2"}</definedName>
    <definedName localSheetId="4" name="jkfhjgkfhghh">{#N/A,#N/A,FALSE,"Plan1";#N/A,#N/A,FALSE,"Plan2"}</definedName>
    <definedName localSheetId="3" name="jkfhjgkfhghh">{#N/A,#N/A,FALSE,"Plan1";#N/A,#N/A,FALSE,"Plan2"}</definedName>
    <definedName localSheetId="11" name="jkfhjgkfhghh">{#N/A,#N/A,FALSE,"Plan1";#N/A,#N/A,FALSE,"Plan2"}</definedName>
    <definedName localSheetId="12" name="jkfhjgkfhghh">{#N/A,#N/A,FALSE,"Plan1";#N/A,#N/A,FALSE,"Plan2"}</definedName>
    <definedName localSheetId="1" name="jkfhjgkfhghh">{#N/A,#N/A,FALSE,"Plan1";#N/A,#N/A,FALSE,"Plan2"}</definedName>
    <definedName name="jkfhjgkfhghh">{#N/A,#N/A,FALSE,"Plan1";#N/A,#N/A,FALSE,"Plan2"}</definedName>
    <definedName localSheetId="10" name="jkhderjkhes">{#N/A,#N/A,FALSE,"Plan1";#N/A,#N/A,FALSE,"Plan2"}</definedName>
    <definedName localSheetId="5" name="jkhderjkhes">{#N/A,#N/A,FALSE,"Plan1";#N/A,#N/A,FALSE,"Plan2"}</definedName>
    <definedName localSheetId="4" name="jkhderjkhes">{#N/A,#N/A,FALSE,"Plan1";#N/A,#N/A,FALSE,"Plan2"}</definedName>
    <definedName localSheetId="3" name="jkhderjkhes">{#N/A,#N/A,FALSE,"Plan1";#N/A,#N/A,FALSE,"Plan2"}</definedName>
    <definedName localSheetId="11" name="jkhderjkhes">{#N/A,#N/A,FALSE,"Plan1";#N/A,#N/A,FALSE,"Plan2"}</definedName>
    <definedName localSheetId="12" name="jkhderjkhes">{#N/A,#N/A,FALSE,"Plan1";#N/A,#N/A,FALSE,"Plan2"}</definedName>
    <definedName localSheetId="1" name="jkhderjkhes">{#N/A,#N/A,FALSE,"Plan1";#N/A,#N/A,FALSE,"Plan2"}</definedName>
    <definedName name="jkhderjkhes">{#N/A,#N/A,FALSE,"Plan1";#N/A,#N/A,FALSE,"Plan2"}</definedName>
    <definedName localSheetId="10" name="jkhdfhfd">{#N/A,#N/A,FALSE,"Plan1";#N/A,#N/A,FALSE,"Plan2"}</definedName>
    <definedName localSheetId="5" name="jkhdfhfd">{#N/A,#N/A,FALSE,"Plan1";#N/A,#N/A,FALSE,"Plan2"}</definedName>
    <definedName localSheetId="4" name="jkhdfhfd">{#N/A,#N/A,FALSE,"Plan1";#N/A,#N/A,FALSE,"Plan2"}</definedName>
    <definedName localSheetId="3" name="jkhdfhfd">{#N/A,#N/A,FALSE,"Plan1";#N/A,#N/A,FALSE,"Plan2"}</definedName>
    <definedName localSheetId="11" name="jkhdfhfd">{#N/A,#N/A,FALSE,"Plan1";#N/A,#N/A,FALSE,"Plan2"}</definedName>
    <definedName localSheetId="12" name="jkhdfhfd">{#N/A,#N/A,FALSE,"Plan1";#N/A,#N/A,FALSE,"Plan2"}</definedName>
    <definedName localSheetId="1" name="jkhdfhfd">{#N/A,#N/A,FALSE,"Plan1";#N/A,#N/A,FALSE,"Plan2"}</definedName>
    <definedName name="jkhdfhfd">{#N/A,#N/A,FALSE,"Plan1";#N/A,#N/A,FALSE,"Plan2"}</definedName>
    <definedName localSheetId="10" name="jkhfhes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jkhfhes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jkhfhes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jkhfhes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jkhfhes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jkhfhes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jkhfhes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JKHFKJHGKFTHUDET">{#N/A,#N/A,FALSE,"Plan1";#N/A,#N/A,FALSE,"Plan2"}</definedName>
    <definedName localSheetId="5" name="JKHFKJHGKFTHUDET">{#N/A,#N/A,FALSE,"Plan1";#N/A,#N/A,FALSE,"Plan2"}</definedName>
    <definedName localSheetId="4" name="JKHFKJHGKFTHUDET">{#N/A,#N/A,FALSE,"Plan1";#N/A,#N/A,FALSE,"Plan2"}</definedName>
    <definedName localSheetId="3" name="JKHFKJHGKFTHUDET">{#N/A,#N/A,FALSE,"Plan1";#N/A,#N/A,FALSE,"Plan2"}</definedName>
    <definedName localSheetId="11" name="JKHFKJHGKFTHUDET">{#N/A,#N/A,FALSE,"Plan1";#N/A,#N/A,FALSE,"Plan2"}</definedName>
    <definedName localSheetId="12" name="JKHFKJHGKFTHUDET">{#N/A,#N/A,FALSE,"Plan1";#N/A,#N/A,FALSE,"Plan2"}</definedName>
    <definedName localSheetId="1" name="JKHFKJHGKFTHUDET">{#N/A,#N/A,FALSE,"Plan1";#N/A,#N/A,FALSE,"Plan2"}</definedName>
    <definedName name="JKHFKJHGKFTHUDET">{#N/A,#N/A,FALSE,"Plan1";#N/A,#N/A,FALSE,"Plan2"}</definedName>
    <definedName localSheetId="10" name="JKHGDHFUHTG">{#N/A,#N/A,FALSE,"Plan1";#N/A,#N/A,FALSE,"Plan2"}</definedName>
    <definedName localSheetId="5" name="JKHGDHFUHTG">{#N/A,#N/A,FALSE,"Plan1";#N/A,#N/A,FALSE,"Plan2"}</definedName>
    <definedName localSheetId="4" name="JKHGDHFUHTG">{#N/A,#N/A,FALSE,"Plan1";#N/A,#N/A,FALSE,"Plan2"}</definedName>
    <definedName localSheetId="3" name="JKHGDHFUHTG">{#N/A,#N/A,FALSE,"Plan1";#N/A,#N/A,FALSE,"Plan2"}</definedName>
    <definedName localSheetId="11" name="JKHGDHFUHTG">{#N/A,#N/A,FALSE,"Plan1";#N/A,#N/A,FALSE,"Plan2"}</definedName>
    <definedName localSheetId="12" name="JKHGDHFUHTG">{#N/A,#N/A,FALSE,"Plan1";#N/A,#N/A,FALSE,"Plan2"}</definedName>
    <definedName localSheetId="1" name="JKHGDHFUHTG">{#N/A,#N/A,FALSE,"Plan1";#N/A,#N/A,FALSE,"Plan2"}</definedName>
    <definedName name="JKHGDHFUHTG">{#N/A,#N/A,FALSE,"Plan1";#N/A,#N/A,FALSE,"Plan2"}</definedName>
    <definedName localSheetId="10" name="jkhsdzjkfyiu">{#N/A,#N/A,FALSE,"Plan1";#N/A,#N/A,FALSE,"Plan2"}</definedName>
    <definedName localSheetId="5" name="jkhsdzjkfyiu">{#N/A,#N/A,FALSE,"Plan1";#N/A,#N/A,FALSE,"Plan2"}</definedName>
    <definedName localSheetId="4" name="jkhsdzjkfyiu">{#N/A,#N/A,FALSE,"Plan1";#N/A,#N/A,FALSE,"Plan2"}</definedName>
    <definedName localSheetId="3" name="jkhsdzjkfyiu">{#N/A,#N/A,FALSE,"Plan1";#N/A,#N/A,FALSE,"Plan2"}</definedName>
    <definedName localSheetId="11" name="jkhsdzjkfyiu">{#N/A,#N/A,FALSE,"Plan1";#N/A,#N/A,FALSE,"Plan2"}</definedName>
    <definedName localSheetId="12" name="jkhsdzjkfyiu">{#N/A,#N/A,FALSE,"Plan1";#N/A,#N/A,FALSE,"Plan2"}</definedName>
    <definedName localSheetId="1" name="jkhsdzjkfyiu">{#N/A,#N/A,FALSE,"Plan1";#N/A,#N/A,FALSE,"Plan2"}</definedName>
    <definedName name="jkhsdzjkfyiu">{#N/A,#N/A,FALSE,"Plan1";#N/A,#N/A,FALSE,"Plan2"}</definedName>
    <definedName localSheetId="10" name="jkjsdkhfdhrf">{#N/A,#N/A,FALSE,"Plan1";#N/A,#N/A,FALSE,"Plan2"}</definedName>
    <definedName localSheetId="5" name="jkjsdkhfdhrf">{#N/A,#N/A,FALSE,"Plan1";#N/A,#N/A,FALSE,"Plan2"}</definedName>
    <definedName localSheetId="4" name="jkjsdkhfdhrf">{#N/A,#N/A,FALSE,"Plan1";#N/A,#N/A,FALSE,"Plan2"}</definedName>
    <definedName localSheetId="3" name="jkjsdkhfdhrf">{#N/A,#N/A,FALSE,"Plan1";#N/A,#N/A,FALSE,"Plan2"}</definedName>
    <definedName localSheetId="11" name="jkjsdkhfdhrf">{#N/A,#N/A,FALSE,"Plan1";#N/A,#N/A,FALSE,"Plan2"}</definedName>
    <definedName localSheetId="12" name="jkjsdkhfdhrf">{#N/A,#N/A,FALSE,"Plan1";#N/A,#N/A,FALSE,"Plan2"}</definedName>
    <definedName localSheetId="1" name="jkjsdkhfdhrf">{#N/A,#N/A,FALSE,"Plan1";#N/A,#N/A,FALSE,"Plan2"}</definedName>
    <definedName name="jkjsdkhfdhrf">{#N/A,#N/A,FALSE,"Plan1";#N/A,#N/A,FALSE,"Plan2"}</definedName>
    <definedName localSheetId="10" name="jklgfsjgtjtg">{#N/A,#N/A,FALSE,"Plan1";#N/A,#N/A,FALSE,"Plan2"}</definedName>
    <definedName localSheetId="5" name="jklgfsjgtjtg">{#N/A,#N/A,FALSE,"Plan1";#N/A,#N/A,FALSE,"Plan2"}</definedName>
    <definedName localSheetId="4" name="jklgfsjgtjtg">{#N/A,#N/A,FALSE,"Plan1";#N/A,#N/A,FALSE,"Plan2"}</definedName>
    <definedName localSheetId="3" name="jklgfsjgtjtg">{#N/A,#N/A,FALSE,"Plan1";#N/A,#N/A,FALSE,"Plan2"}</definedName>
    <definedName localSheetId="11" name="jklgfsjgtjtg">{#N/A,#N/A,FALSE,"Plan1";#N/A,#N/A,FALSE,"Plan2"}</definedName>
    <definedName localSheetId="12" name="jklgfsjgtjtg">{#N/A,#N/A,FALSE,"Plan1";#N/A,#N/A,FALSE,"Plan2"}</definedName>
    <definedName localSheetId="1" name="jklgfsjgtjtg">{#N/A,#N/A,FALSE,"Plan1";#N/A,#N/A,FALSE,"Plan2"}</definedName>
    <definedName name="jklgfsjgtjtg">{#N/A,#N/A,FALSE,"Plan1";#N/A,#N/A,FALSE,"Plan2"}</definedName>
    <definedName localSheetId="10" name="jksldfjsdhf">{#N/A,#N/A,FALSE,"Plan1";#N/A,#N/A,FALSE,"Plan2"}</definedName>
    <definedName localSheetId="5" name="jksldfjsdhf">{#N/A,#N/A,FALSE,"Plan1";#N/A,#N/A,FALSE,"Plan2"}</definedName>
    <definedName localSheetId="4" name="jksldfjsdhf">{#N/A,#N/A,FALSE,"Plan1";#N/A,#N/A,FALSE,"Plan2"}</definedName>
    <definedName localSheetId="3" name="jksldfjsdhf">{#N/A,#N/A,FALSE,"Plan1";#N/A,#N/A,FALSE,"Plan2"}</definedName>
    <definedName localSheetId="11" name="jksldfjsdhf">{#N/A,#N/A,FALSE,"Plan1";#N/A,#N/A,FALSE,"Plan2"}</definedName>
    <definedName localSheetId="12" name="jksldfjsdhf">{#N/A,#N/A,FALSE,"Plan1";#N/A,#N/A,FALSE,"Plan2"}</definedName>
    <definedName localSheetId="1" name="jksldfjsdhf">{#N/A,#N/A,FALSE,"Plan1";#N/A,#N/A,FALSE,"Plan2"}</definedName>
    <definedName name="jksldfjsdhf">{#N/A,#N/A,FALSE,"Plan1";#N/A,#N/A,FALSE,"Plan2"}</definedName>
    <definedName localSheetId="10" name="jkxhcjkhfr">{#N/A,#N/A,FALSE,"Plan1";#N/A,#N/A,FALSE,"Plan2"}</definedName>
    <definedName localSheetId="5" name="jkxhcjkhfr">{#N/A,#N/A,FALSE,"Plan1";#N/A,#N/A,FALSE,"Plan2"}</definedName>
    <definedName localSheetId="4" name="jkxhcjkhfr">{#N/A,#N/A,FALSE,"Plan1";#N/A,#N/A,FALSE,"Plan2"}</definedName>
    <definedName localSheetId="3" name="jkxhcjkhfr">{#N/A,#N/A,FALSE,"Plan1";#N/A,#N/A,FALSE,"Plan2"}</definedName>
    <definedName localSheetId="11" name="jkxhcjkhfr">{#N/A,#N/A,FALSE,"Plan1";#N/A,#N/A,FALSE,"Plan2"}</definedName>
    <definedName localSheetId="12" name="jkxhcjkhfr">{#N/A,#N/A,FALSE,"Plan1";#N/A,#N/A,FALSE,"Plan2"}</definedName>
    <definedName localSheetId="1" name="jkxhcjkhfr">{#N/A,#N/A,FALSE,"Plan1";#N/A,#N/A,FALSE,"Plan2"}</definedName>
    <definedName name="jkxhcjkhfr">{#N/A,#N/A,FALSE,"Plan1";#N/A,#N/A,FALSE,"Plan2"}</definedName>
    <definedName localSheetId="10" name="JNGCKFKJFGH">{#N/A,#N/A,FALSE,"Plan1";#N/A,#N/A,FALSE,"Plan2"}</definedName>
    <definedName localSheetId="5" name="JNGCKFKJFGH">{#N/A,#N/A,FALSE,"Plan1";#N/A,#N/A,FALSE,"Plan2"}</definedName>
    <definedName localSheetId="4" name="JNGCKFKJFGH">{#N/A,#N/A,FALSE,"Plan1";#N/A,#N/A,FALSE,"Plan2"}</definedName>
    <definedName localSheetId="3" name="JNGCKFKJFGH">{#N/A,#N/A,FALSE,"Plan1";#N/A,#N/A,FALSE,"Plan2"}</definedName>
    <definedName localSheetId="11" name="JNGCKFKJFGH">{#N/A,#N/A,FALSE,"Plan1";#N/A,#N/A,FALSE,"Plan2"}</definedName>
    <definedName localSheetId="12" name="JNGCKFKJFGH">{#N/A,#N/A,FALSE,"Plan1";#N/A,#N/A,FALSE,"Plan2"}</definedName>
    <definedName localSheetId="1" name="JNGCKFKJFGH">{#N/A,#N/A,FALSE,"Plan1";#N/A,#N/A,FALSE,"Plan2"}</definedName>
    <definedName name="JNGCKFKJFGH">{#N/A,#N/A,FALSE,"Plan1";#N/A,#N/A,FALSE,"Plan2"}</definedName>
    <definedName localSheetId="10" name="JREJRW">{#N/A,#N/A,FALSE,"Plan1";#N/A,#N/A,FALSE,"Plan2"}</definedName>
    <definedName localSheetId="5" name="JREJRW">{#N/A,#N/A,FALSE,"Plan1";#N/A,#N/A,FALSE,"Plan2"}</definedName>
    <definedName localSheetId="4" name="JREJRW">{#N/A,#N/A,FALSE,"Plan1";#N/A,#N/A,FALSE,"Plan2"}</definedName>
    <definedName localSheetId="3" name="JREJRW">{#N/A,#N/A,FALSE,"Plan1";#N/A,#N/A,FALSE,"Plan2"}</definedName>
    <definedName localSheetId="11" name="JREJRW">{#N/A,#N/A,FALSE,"Plan1";#N/A,#N/A,FALSE,"Plan2"}</definedName>
    <definedName localSheetId="12" name="JREJRW">{#N/A,#N/A,FALSE,"Plan1";#N/A,#N/A,FALSE,"Plan2"}</definedName>
    <definedName localSheetId="1" name="JREJRW">{#N/A,#N/A,FALSE,"Plan1";#N/A,#N/A,FALSE,"Plan2"}</definedName>
    <definedName name="JREJRW">{#N/A,#N/A,FALSE,"Plan1";#N/A,#N/A,FALSE,"Plan2"}</definedName>
    <definedName localSheetId="10" name="JSADKAH">{"Econ Consolidado",#N/A,FALSE,"Econ Consol";"Fluxo de Caixa",#N/A,FALSE,"Fluxo Caixa";"Investimentos",#N/A,FALSE,"Investimentos"}</definedName>
    <definedName localSheetId="5" name="JSADKAH">{"Econ Consolidado",#N/A,FALSE,"Econ Consol";"Fluxo de Caixa",#N/A,FALSE,"Fluxo Caixa";"Investimentos",#N/A,FALSE,"Investimentos"}</definedName>
    <definedName localSheetId="4" name="JSADKAH">{"Econ Consolidado",#N/A,FALSE,"Econ Consol";"Fluxo de Caixa",#N/A,FALSE,"Fluxo Caixa";"Investimentos",#N/A,FALSE,"Investimentos"}</definedName>
    <definedName localSheetId="3" name="JSADKAH">{"Econ Consolidado",#N/A,FALSE,"Econ Consol";"Fluxo de Caixa",#N/A,FALSE,"Fluxo Caixa";"Investimentos",#N/A,FALSE,"Investimentos"}</definedName>
    <definedName localSheetId="11" name="JSADKAH">{"Econ Consolidado",#N/A,FALSE,"Econ Consol";"Fluxo de Caixa",#N/A,FALSE,"Fluxo Caixa";"Investimentos",#N/A,FALSE,"Investimentos"}</definedName>
    <definedName localSheetId="12" name="JSADKAH">{"Econ Consolidado",#N/A,FALSE,"Econ Consol";"Fluxo de Caixa",#N/A,FALSE,"Fluxo Caixa";"Investimentos",#N/A,FALSE,"Investimentos"}</definedName>
    <definedName localSheetId="1" name="JSADKAH">{"Econ Consolidado",#N/A,FALSE,"Econ Consol";"Fluxo de Caixa",#N/A,FALSE,"Fluxo Caixa";"Investimentos",#N/A,FALSE,"Investimentos"}</definedName>
    <definedName name="JSADKAH">{"Econ Consolidado",#N/A,FALSE,"Econ Consol";"Fluxo de Caixa",#N/A,FALSE,"Fluxo Caixa";"Investimentos",#N/A,FALSE,"Investimentos"}</definedName>
    <definedName localSheetId="10" name="JSDAJRE">{#N/A,#N/A,FALSE,"Plan1";#N/A,#N/A,FALSE,"Plan2"}</definedName>
    <definedName localSheetId="5" name="JSDAJRE">{#N/A,#N/A,FALSE,"Plan1";#N/A,#N/A,FALSE,"Plan2"}</definedName>
    <definedName localSheetId="4" name="JSDAJRE">{#N/A,#N/A,FALSE,"Plan1";#N/A,#N/A,FALSE,"Plan2"}</definedName>
    <definedName localSheetId="3" name="JSDAJRE">{#N/A,#N/A,FALSE,"Plan1";#N/A,#N/A,FALSE,"Plan2"}</definedName>
    <definedName localSheetId="11" name="JSDAJRE">{#N/A,#N/A,FALSE,"Plan1";#N/A,#N/A,FALSE,"Plan2"}</definedName>
    <definedName localSheetId="12" name="JSDAJRE">{#N/A,#N/A,FALSE,"Plan1";#N/A,#N/A,FALSE,"Plan2"}</definedName>
    <definedName localSheetId="1" name="JSDAJRE">{#N/A,#N/A,FALSE,"Plan1";#N/A,#N/A,FALSE,"Plan2"}</definedName>
    <definedName name="JSDAJRE">{#N/A,#N/A,FALSE,"Plan1";#N/A,#N/A,FALSE,"Plan2"}</definedName>
    <definedName localSheetId="10" name="jsdffs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jsdffs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jsdffs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jsdffs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jsdffs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jsdffs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jsdffs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jsdfjgx">{#N/A,#N/A,FALSE,"Plan1";#N/A,#N/A,FALSE,"Plan2"}</definedName>
    <definedName localSheetId="5" name="jsdfjgx">{#N/A,#N/A,FALSE,"Plan1";#N/A,#N/A,FALSE,"Plan2"}</definedName>
    <definedName localSheetId="4" name="jsdfjgx">{#N/A,#N/A,FALSE,"Plan1";#N/A,#N/A,FALSE,"Plan2"}</definedName>
    <definedName localSheetId="3" name="jsdfjgx">{#N/A,#N/A,FALSE,"Plan1";#N/A,#N/A,FALSE,"Plan2"}</definedName>
    <definedName localSheetId="11" name="jsdfjgx">{#N/A,#N/A,FALSE,"Plan1";#N/A,#N/A,FALSE,"Plan2"}</definedName>
    <definedName localSheetId="12" name="jsdfjgx">{#N/A,#N/A,FALSE,"Plan1";#N/A,#N/A,FALSE,"Plan2"}</definedName>
    <definedName localSheetId="1" name="jsdfjgx">{#N/A,#N/A,FALSE,"Plan1";#N/A,#N/A,FALSE,"Plan2"}</definedName>
    <definedName name="jsdfjgx">{#N/A,#N/A,FALSE,"Plan1";#N/A,#N/A,FALSE,"Plan2"}</definedName>
    <definedName localSheetId="10" name="jsdfsdfd">{#N/A,#N/A,FALSE,"Plan1";#N/A,#N/A,FALSE,"Plan2"}</definedName>
    <definedName localSheetId="5" name="jsdfsdfd">{#N/A,#N/A,FALSE,"Plan1";#N/A,#N/A,FALSE,"Plan2"}</definedName>
    <definedName localSheetId="4" name="jsdfsdfd">{#N/A,#N/A,FALSE,"Plan1";#N/A,#N/A,FALSE,"Plan2"}</definedName>
    <definedName localSheetId="3" name="jsdfsdfd">{#N/A,#N/A,FALSE,"Plan1";#N/A,#N/A,FALSE,"Plan2"}</definedName>
    <definedName localSheetId="11" name="jsdfsdfd">{#N/A,#N/A,FALSE,"Plan1";#N/A,#N/A,FALSE,"Plan2"}</definedName>
    <definedName localSheetId="12" name="jsdfsdfd">{#N/A,#N/A,FALSE,"Plan1";#N/A,#N/A,FALSE,"Plan2"}</definedName>
    <definedName localSheetId="1" name="jsdfsdfd">{#N/A,#N/A,FALSE,"Plan1";#N/A,#N/A,FALSE,"Plan2"}</definedName>
    <definedName name="jsdfsdfd">{#N/A,#N/A,FALSE,"Plan1";#N/A,#N/A,FALSE,"Plan2"}</definedName>
    <definedName localSheetId="10" name="jsdljficd">{#N/A,#N/A,FALSE,"Plan1";#N/A,#N/A,FALSE,"Plan2"}</definedName>
    <definedName localSheetId="5" name="jsdljficd">{#N/A,#N/A,FALSE,"Plan1";#N/A,#N/A,FALSE,"Plan2"}</definedName>
    <definedName localSheetId="4" name="jsdljficd">{#N/A,#N/A,FALSE,"Plan1";#N/A,#N/A,FALSE,"Plan2"}</definedName>
    <definedName localSheetId="3" name="jsdljficd">{#N/A,#N/A,FALSE,"Plan1";#N/A,#N/A,FALSE,"Plan2"}</definedName>
    <definedName localSheetId="11" name="jsdljficd">{#N/A,#N/A,FALSE,"Plan1";#N/A,#N/A,FALSE,"Plan2"}</definedName>
    <definedName localSheetId="12" name="jsdljficd">{#N/A,#N/A,FALSE,"Plan1";#N/A,#N/A,FALSE,"Plan2"}</definedName>
    <definedName localSheetId="1" name="jsdljficd">{#N/A,#N/A,FALSE,"Plan1";#N/A,#N/A,FALSE,"Plan2"}</definedName>
    <definedName name="jsdljficd">{#N/A,#N/A,FALSE,"Plan1";#N/A,#N/A,FALSE,"Plan2"}</definedName>
    <definedName localSheetId="10" name="JSDTLFJDRG">{#N/A,#N/A,FALSE,"Plan1";#N/A,#N/A,FALSE,"Plan2"}</definedName>
    <definedName localSheetId="5" name="JSDTLFJDRG">{#N/A,#N/A,FALSE,"Plan1";#N/A,#N/A,FALSE,"Plan2"}</definedName>
    <definedName localSheetId="4" name="JSDTLFJDRG">{#N/A,#N/A,FALSE,"Plan1";#N/A,#N/A,FALSE,"Plan2"}</definedName>
    <definedName localSheetId="3" name="JSDTLFJDRG">{#N/A,#N/A,FALSE,"Plan1";#N/A,#N/A,FALSE,"Plan2"}</definedName>
    <definedName localSheetId="11" name="JSDTLFJDRG">{#N/A,#N/A,FALSE,"Plan1";#N/A,#N/A,FALSE,"Plan2"}</definedName>
    <definedName localSheetId="12" name="JSDTLFJDRG">{#N/A,#N/A,FALSE,"Plan1";#N/A,#N/A,FALSE,"Plan2"}</definedName>
    <definedName localSheetId="1" name="JSDTLFJDRG">{#N/A,#N/A,FALSE,"Plan1";#N/A,#N/A,FALSE,"Plan2"}</definedName>
    <definedName name="JSDTLFJDRG">{#N/A,#N/A,FALSE,"Plan1";#N/A,#N/A,FALSE,"Plan2"}</definedName>
    <definedName localSheetId="10" name="jsfjsjferwea">{#N/A,#N/A,FALSE,"Plan1";#N/A,#N/A,FALSE,"Plan2"}</definedName>
    <definedName localSheetId="5" name="jsfjsjferwea">{#N/A,#N/A,FALSE,"Plan1";#N/A,#N/A,FALSE,"Plan2"}</definedName>
    <definedName localSheetId="4" name="jsfjsjferwea">{#N/A,#N/A,FALSE,"Plan1";#N/A,#N/A,FALSE,"Plan2"}</definedName>
    <definedName localSheetId="3" name="jsfjsjferwea">{#N/A,#N/A,FALSE,"Plan1";#N/A,#N/A,FALSE,"Plan2"}</definedName>
    <definedName localSheetId="11" name="jsfjsjferwea">{#N/A,#N/A,FALSE,"Plan1";#N/A,#N/A,FALSE,"Plan2"}</definedName>
    <definedName localSheetId="12" name="jsfjsjferwea">{#N/A,#N/A,FALSE,"Plan1";#N/A,#N/A,FALSE,"Plan2"}</definedName>
    <definedName localSheetId="1" name="jsfjsjferwea">{#N/A,#N/A,FALSE,"Plan1";#N/A,#N/A,FALSE,"Plan2"}</definedName>
    <definedName name="jsfjsjferwea">{#N/A,#N/A,FALSE,"Plan1";#N/A,#N/A,FALSE,"Plan2"}</definedName>
    <definedName localSheetId="10" name="jslrjer">{#N/A,#N/A,FALSE,"Plan1";#N/A,#N/A,FALSE,"Plan2"}</definedName>
    <definedName localSheetId="5" name="jslrjer">{#N/A,#N/A,FALSE,"Plan1";#N/A,#N/A,FALSE,"Plan2"}</definedName>
    <definedName localSheetId="4" name="jslrjer">{#N/A,#N/A,FALSE,"Plan1";#N/A,#N/A,FALSE,"Plan2"}</definedName>
    <definedName localSheetId="3" name="jslrjer">{#N/A,#N/A,FALSE,"Plan1";#N/A,#N/A,FALSE,"Plan2"}</definedName>
    <definedName localSheetId="11" name="jslrjer">{#N/A,#N/A,FALSE,"Plan1";#N/A,#N/A,FALSE,"Plan2"}</definedName>
    <definedName localSheetId="12" name="jslrjer">{#N/A,#N/A,FALSE,"Plan1";#N/A,#N/A,FALSE,"Plan2"}</definedName>
    <definedName localSheetId="1" name="jslrjer">{#N/A,#N/A,FALSE,"Plan1";#N/A,#N/A,FALSE,"Plan2"}</definedName>
    <definedName name="jslrjer">{#N/A,#N/A,FALSE,"Plan1";#N/A,#N/A,FALSE,"Plan2"}</definedName>
    <definedName localSheetId="10" name="juklhkhdf">{#N/A,#N/A,FALSE,"Plan1";#N/A,#N/A,FALSE,"Plan2"}</definedName>
    <definedName localSheetId="5" name="juklhkhdf">{#N/A,#N/A,FALSE,"Plan1";#N/A,#N/A,FALSE,"Plan2"}</definedName>
    <definedName localSheetId="4" name="juklhkhdf">{#N/A,#N/A,FALSE,"Plan1";#N/A,#N/A,FALSE,"Plan2"}</definedName>
    <definedName localSheetId="3" name="juklhkhdf">{#N/A,#N/A,FALSE,"Plan1";#N/A,#N/A,FALSE,"Plan2"}</definedName>
    <definedName localSheetId="11" name="juklhkhdf">{#N/A,#N/A,FALSE,"Plan1";#N/A,#N/A,FALSE,"Plan2"}</definedName>
    <definedName localSheetId="12" name="juklhkhdf">{#N/A,#N/A,FALSE,"Plan1";#N/A,#N/A,FALSE,"Plan2"}</definedName>
    <definedName localSheetId="1" name="juklhkhdf">{#N/A,#N/A,FALSE,"Plan1";#N/A,#N/A,FALSE,"Plan2"}</definedName>
    <definedName name="juklhkhdf">{#N/A,#N/A,FALSE,"Plan1";#N/A,#N/A,FALSE,"Plan2"}</definedName>
    <definedName localSheetId="10" name="JULHO99">{#N/A,#N/A,TRUE,"Quinzena 01 à 15-04-98 "}</definedName>
    <definedName localSheetId="5" name="JULHO99">{#N/A,#N/A,TRUE,"Quinzena 01 à 15-04-98 "}</definedName>
    <definedName localSheetId="4" name="JULHO99">{#N/A,#N/A,TRUE,"Quinzena 01 à 15-04-98 "}</definedName>
    <definedName localSheetId="3" name="JULHO99">{#N/A,#N/A,TRUE,"Quinzena 01 à 15-04-98 "}</definedName>
    <definedName localSheetId="11" name="JULHO99">{#N/A,#N/A,TRUE,"Quinzena 01 à 15-04-98 "}</definedName>
    <definedName localSheetId="12" name="JULHO99">{#N/A,#N/A,TRUE,"Quinzena 01 à 15-04-98 "}</definedName>
    <definedName localSheetId="1" name="JULHO99">{#N/A,#N/A,TRUE,"Quinzena 01 à 15-04-98 "}</definedName>
    <definedName name="JULHO99">{#N/A,#N/A,TRUE,"Quinzena 01 à 15-04-98 "}</definedName>
    <definedName localSheetId="10" name="jwekljd">{#N/A,#N/A,FALSE,"Plan1";#N/A,#N/A,FALSE,"Plan2"}</definedName>
    <definedName localSheetId="5" name="jwekljd">{#N/A,#N/A,FALSE,"Plan1";#N/A,#N/A,FALSE,"Plan2"}</definedName>
    <definedName localSheetId="4" name="jwekljd">{#N/A,#N/A,FALSE,"Plan1";#N/A,#N/A,FALSE,"Plan2"}</definedName>
    <definedName localSheetId="3" name="jwekljd">{#N/A,#N/A,FALSE,"Plan1";#N/A,#N/A,FALSE,"Plan2"}</definedName>
    <definedName localSheetId="11" name="jwekljd">{#N/A,#N/A,FALSE,"Plan1";#N/A,#N/A,FALSE,"Plan2"}</definedName>
    <definedName localSheetId="12" name="jwekljd">{#N/A,#N/A,FALSE,"Plan1";#N/A,#N/A,FALSE,"Plan2"}</definedName>
    <definedName localSheetId="1" name="jwekljd">{#N/A,#N/A,FALSE,"Plan1";#N/A,#N/A,FALSE,"Plan2"}</definedName>
    <definedName name="jwekljd">{#N/A,#N/A,FALSE,"Plan1";#N/A,#N/A,FALSE,"Plan2"}</definedName>
    <definedName localSheetId="10" name="JWEOITORU5Y">{#N/A,#N/A,FALSE,"Plan1";#N/A,#N/A,FALSE,"Plan2"}</definedName>
    <definedName localSheetId="5" name="JWEOITORU5Y">{#N/A,#N/A,FALSE,"Plan1";#N/A,#N/A,FALSE,"Plan2"}</definedName>
    <definedName localSheetId="4" name="JWEOITORU5Y">{#N/A,#N/A,FALSE,"Plan1";#N/A,#N/A,FALSE,"Plan2"}</definedName>
    <definedName localSheetId="3" name="JWEOITORU5Y">{#N/A,#N/A,FALSE,"Plan1";#N/A,#N/A,FALSE,"Plan2"}</definedName>
    <definedName localSheetId="11" name="JWEOITORU5Y">{#N/A,#N/A,FALSE,"Plan1";#N/A,#N/A,FALSE,"Plan2"}</definedName>
    <definedName localSheetId="12" name="JWEOITORU5Y">{#N/A,#N/A,FALSE,"Plan1";#N/A,#N/A,FALSE,"Plan2"}</definedName>
    <definedName localSheetId="1" name="JWEOITORU5Y">{#N/A,#N/A,FALSE,"Plan1";#N/A,#N/A,FALSE,"Plan2"}</definedName>
    <definedName name="JWEOITORU5Y">{#N/A,#N/A,FALSE,"Plan1";#N/A,#N/A,FALSE,"Plan2"}</definedName>
    <definedName localSheetId="10" name="jxdfjsrf">{#N/A,#N/A,FALSE,"Plan1";#N/A,#N/A,FALSE,"Plan2"}</definedName>
    <definedName localSheetId="5" name="jxdfjsrf">{#N/A,#N/A,FALSE,"Plan1";#N/A,#N/A,FALSE,"Plan2"}</definedName>
    <definedName localSheetId="4" name="jxdfjsrf">{#N/A,#N/A,FALSE,"Plan1";#N/A,#N/A,FALSE,"Plan2"}</definedName>
    <definedName localSheetId="3" name="jxdfjsrf">{#N/A,#N/A,FALSE,"Plan1";#N/A,#N/A,FALSE,"Plan2"}</definedName>
    <definedName localSheetId="11" name="jxdfjsrf">{#N/A,#N/A,FALSE,"Plan1";#N/A,#N/A,FALSE,"Plan2"}</definedName>
    <definedName localSheetId="12" name="jxdfjsrf">{#N/A,#N/A,FALSE,"Plan1";#N/A,#N/A,FALSE,"Plan2"}</definedName>
    <definedName localSheetId="1" name="jxdfjsrf">{#N/A,#N/A,FALSE,"Plan1";#N/A,#N/A,FALSE,"Plan2"}</definedName>
    <definedName name="jxdfjsrf">{#N/A,#N/A,FALSE,"Plan1";#N/A,#N/A,FALSE,"Plan2"}</definedName>
    <definedName localSheetId="10" name="jxdklfjv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jxdklfjv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jxdklfjv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jxdklfjv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jxdklfjv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jxdklfjv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jxdklfjv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jzsdjkszl">{#N/A,#N/A,FALSE,"Plan1";#N/A,#N/A,FALSE,"Plan2"}</definedName>
    <definedName localSheetId="5" name="jzsdjkszl">{#N/A,#N/A,FALSE,"Plan1";#N/A,#N/A,FALSE,"Plan2"}</definedName>
    <definedName localSheetId="4" name="jzsdjkszl">{#N/A,#N/A,FALSE,"Plan1";#N/A,#N/A,FALSE,"Plan2"}</definedName>
    <definedName localSheetId="3" name="jzsdjkszl">{#N/A,#N/A,FALSE,"Plan1";#N/A,#N/A,FALSE,"Plan2"}</definedName>
    <definedName localSheetId="11" name="jzsdjkszl">{#N/A,#N/A,FALSE,"Plan1";#N/A,#N/A,FALSE,"Plan2"}</definedName>
    <definedName localSheetId="12" name="jzsdjkszl">{#N/A,#N/A,FALSE,"Plan1";#N/A,#N/A,FALSE,"Plan2"}</definedName>
    <definedName localSheetId="1" name="jzsdjkszl">{#N/A,#N/A,FALSE,"Plan1";#N/A,#N/A,FALSE,"Plan2"}</definedName>
    <definedName name="jzsdjkszl">{#N/A,#N/A,FALSE,"Plan1";#N/A,#N/A,FALSE,"Plan2"}</definedName>
    <definedName localSheetId="10" name="JZXFKLJLDJF">{#N/A,#N/A,FALSE,"Plan1";#N/A,#N/A,FALSE,"Plan2"}</definedName>
    <definedName localSheetId="5" name="JZXFKLJLDJF">{#N/A,#N/A,FALSE,"Plan1";#N/A,#N/A,FALSE,"Plan2"}</definedName>
    <definedName localSheetId="4" name="JZXFKLJLDJF">{#N/A,#N/A,FALSE,"Plan1";#N/A,#N/A,FALSE,"Plan2"}</definedName>
    <definedName localSheetId="3" name="JZXFKLJLDJF">{#N/A,#N/A,FALSE,"Plan1";#N/A,#N/A,FALSE,"Plan2"}</definedName>
    <definedName localSheetId="11" name="JZXFKLJLDJF">{#N/A,#N/A,FALSE,"Plan1";#N/A,#N/A,FALSE,"Plan2"}</definedName>
    <definedName localSheetId="12" name="JZXFKLJLDJF">{#N/A,#N/A,FALSE,"Plan1";#N/A,#N/A,FALSE,"Plan2"}</definedName>
    <definedName localSheetId="1" name="JZXFKLJLDJF">{#N/A,#N/A,FALSE,"Plan1";#N/A,#N/A,FALSE,"Plan2"}</definedName>
    <definedName name="JZXFKLJLDJF">{#N/A,#N/A,FALSE,"Plan1";#N/A,#N/A,FALSE,"Plan2"}</definedName>
    <definedName localSheetId="10" name="jzxklfdlvgfg">{#N/A,#N/A,FALSE,"Plan1";#N/A,#N/A,FALSE,"Plan2"}</definedName>
    <definedName localSheetId="5" name="jzxklfdlvgfg">{#N/A,#N/A,FALSE,"Plan1";#N/A,#N/A,FALSE,"Plan2"}</definedName>
    <definedName localSheetId="4" name="jzxklfdlvgfg">{#N/A,#N/A,FALSE,"Plan1";#N/A,#N/A,FALSE,"Plan2"}</definedName>
    <definedName localSheetId="3" name="jzxklfdlvgfg">{#N/A,#N/A,FALSE,"Plan1";#N/A,#N/A,FALSE,"Plan2"}</definedName>
    <definedName localSheetId="11" name="jzxklfdlvgfg">{#N/A,#N/A,FALSE,"Plan1";#N/A,#N/A,FALSE,"Plan2"}</definedName>
    <definedName localSheetId="12" name="jzxklfdlvgfg">{#N/A,#N/A,FALSE,"Plan1";#N/A,#N/A,FALSE,"Plan2"}</definedName>
    <definedName localSheetId="1" name="jzxklfdlvgfg">{#N/A,#N/A,FALSE,"Plan1";#N/A,#N/A,FALSE,"Plan2"}</definedName>
    <definedName name="jzxklfdlvgfg">{#N/A,#N/A,FALSE,"Plan1";#N/A,#N/A,FALSE,"Plan2"}</definedName>
    <definedName localSheetId="10" name="k">{#N/A,#N/A,FALSE,"Plan1";#N/A,#N/A,FALSE,"Plan2"}</definedName>
    <definedName localSheetId="5" name="k">{#N/A,#N/A,FALSE,"Plan1";#N/A,#N/A,FALSE,"Plan2"}</definedName>
    <definedName localSheetId="4" name="k">{#N/A,#N/A,FALSE,"Plan1";#N/A,#N/A,FALSE,"Plan2"}</definedName>
    <definedName localSheetId="3" name="k">{#N/A,#N/A,FALSE,"Plan1";#N/A,#N/A,FALSE,"Plan2"}</definedName>
    <definedName localSheetId="11" name="k">{#N/A,#N/A,FALSE,"Plan1";#N/A,#N/A,FALSE,"Plan2"}</definedName>
    <definedName localSheetId="12" name="k">{#N/A,#N/A,FALSE,"Plan1";#N/A,#N/A,FALSE,"Plan2"}</definedName>
    <definedName localSheetId="1" name="k">{#N/A,#N/A,FALSE,"Plan1";#N/A,#N/A,FALSE,"Plan2"}</definedName>
    <definedName name="k">{#N/A,#N/A,FALSE,"Plan1";#N/A,#N/A,FALSE,"Plan2"}</definedName>
    <definedName localSheetId="10" name="kaedkroswr">{"Econ Consolidado",#N/A,FALSE,"Econ Consol";"Fluxo de Caixa",#N/A,FALSE,"Fluxo Caixa";"Investimentos",#N/A,FALSE,"Investimentos"}</definedName>
    <definedName localSheetId="5" name="kaedkroswr">{"Econ Consolidado",#N/A,FALSE,"Econ Consol";"Fluxo de Caixa",#N/A,FALSE,"Fluxo Caixa";"Investimentos",#N/A,FALSE,"Investimentos"}</definedName>
    <definedName localSheetId="4" name="kaedkroswr">{"Econ Consolidado",#N/A,FALSE,"Econ Consol";"Fluxo de Caixa",#N/A,FALSE,"Fluxo Caixa";"Investimentos",#N/A,FALSE,"Investimentos"}</definedName>
    <definedName localSheetId="3" name="kaedkroswr">{"Econ Consolidado",#N/A,FALSE,"Econ Consol";"Fluxo de Caixa",#N/A,FALSE,"Fluxo Caixa";"Investimentos",#N/A,FALSE,"Investimentos"}</definedName>
    <definedName localSheetId="11" name="kaedkroswr">{"Econ Consolidado",#N/A,FALSE,"Econ Consol";"Fluxo de Caixa",#N/A,FALSE,"Fluxo Caixa";"Investimentos",#N/A,FALSE,"Investimentos"}</definedName>
    <definedName localSheetId="12" name="kaedkroswr">{"Econ Consolidado",#N/A,FALSE,"Econ Consol";"Fluxo de Caixa",#N/A,FALSE,"Fluxo Caixa";"Investimentos",#N/A,FALSE,"Investimentos"}</definedName>
    <definedName localSheetId="1" name="kaedkroswr">{"Econ Consolidado",#N/A,FALSE,"Econ Consol";"Fluxo de Caixa",#N/A,FALSE,"Fluxo Caixa";"Investimentos",#N/A,FALSE,"Investimentos"}</definedName>
    <definedName name="kaedkroswr">{"Econ Consolidado",#N/A,FALSE,"Econ Consol";"Fluxo de Caixa",#N/A,FALSE,"Fluxo Caixa";"Investimentos",#N/A,FALSE,"Investimentos"}</definedName>
    <definedName localSheetId="10" name="kçdasekr">{#N/A,#N/A,FALSE,"Plan1";#N/A,#N/A,FALSE,"Plan2"}</definedName>
    <definedName localSheetId="5" name="kçdasekr">{#N/A,#N/A,FALSE,"Plan1";#N/A,#N/A,FALSE,"Plan2"}</definedName>
    <definedName localSheetId="4" name="kçdasekr">{#N/A,#N/A,FALSE,"Plan1";#N/A,#N/A,FALSE,"Plan2"}</definedName>
    <definedName localSheetId="3" name="kçdasekr">{#N/A,#N/A,FALSE,"Plan1";#N/A,#N/A,FALSE,"Plan2"}</definedName>
    <definedName localSheetId="11" name="kçdasekr">{#N/A,#N/A,FALSE,"Plan1";#N/A,#N/A,FALSE,"Plan2"}</definedName>
    <definedName localSheetId="12" name="kçdasekr">{#N/A,#N/A,FALSE,"Plan1";#N/A,#N/A,FALSE,"Plan2"}</definedName>
    <definedName localSheetId="1" name="kçdasekr">{#N/A,#N/A,FALSE,"Plan1";#N/A,#N/A,FALSE,"Plan2"}</definedName>
    <definedName name="kçdasekr">{#N/A,#N/A,FALSE,"Plan1";#N/A,#N/A,FALSE,"Plan2"}</definedName>
    <definedName localSheetId="10" name="kçfdljtredr">{#N/A,#N/A,FALSE,"Plan1";#N/A,#N/A,FALSE,"Plan2"}</definedName>
    <definedName localSheetId="5" name="kçfdljtredr">{#N/A,#N/A,FALSE,"Plan1";#N/A,#N/A,FALSE,"Plan2"}</definedName>
    <definedName localSheetId="4" name="kçfdljtredr">{#N/A,#N/A,FALSE,"Plan1";#N/A,#N/A,FALSE,"Plan2"}</definedName>
    <definedName localSheetId="3" name="kçfdljtredr">{#N/A,#N/A,FALSE,"Plan1";#N/A,#N/A,FALSE,"Plan2"}</definedName>
    <definedName localSheetId="11" name="kçfdljtredr">{#N/A,#N/A,FALSE,"Plan1";#N/A,#N/A,FALSE,"Plan2"}</definedName>
    <definedName localSheetId="12" name="kçfdljtredr">{#N/A,#N/A,FALSE,"Plan1";#N/A,#N/A,FALSE,"Plan2"}</definedName>
    <definedName localSheetId="1" name="kçfdljtredr">{#N/A,#N/A,FALSE,"Plan1";#N/A,#N/A,FALSE,"Plan2"}</definedName>
    <definedName name="kçfdljtredr">{#N/A,#N/A,FALSE,"Plan1";#N/A,#N/A,FALSE,"Plan2"}</definedName>
    <definedName localSheetId="10" name="kclçkglf">{#N/A,#N/A,FALSE,"Plan1";#N/A,#N/A,FALSE,"Plan2"}</definedName>
    <definedName localSheetId="5" name="kclçkglf">{#N/A,#N/A,FALSE,"Plan1";#N/A,#N/A,FALSE,"Plan2"}</definedName>
    <definedName localSheetId="4" name="kclçkglf">{#N/A,#N/A,FALSE,"Plan1";#N/A,#N/A,FALSE,"Plan2"}</definedName>
    <definedName localSheetId="3" name="kclçkglf">{#N/A,#N/A,FALSE,"Plan1";#N/A,#N/A,FALSE,"Plan2"}</definedName>
    <definedName localSheetId="11" name="kclçkglf">{#N/A,#N/A,FALSE,"Plan1";#N/A,#N/A,FALSE,"Plan2"}</definedName>
    <definedName localSheetId="12" name="kclçkglf">{#N/A,#N/A,FALSE,"Plan1";#N/A,#N/A,FALSE,"Plan2"}</definedName>
    <definedName localSheetId="1" name="kclçkglf">{#N/A,#N/A,FALSE,"Plan1";#N/A,#N/A,FALSE,"Plan2"}</definedName>
    <definedName name="kclçkglf">{#N/A,#N/A,FALSE,"Plan1";#N/A,#N/A,FALSE,"Plan2"}</definedName>
    <definedName localSheetId="10" name="kçlkasçkere">{#N/A,#N/A,FALSE,"Plan1";#N/A,#N/A,FALSE,"Plan2"}</definedName>
    <definedName localSheetId="5" name="kçlkasçkere">{#N/A,#N/A,FALSE,"Plan1";#N/A,#N/A,FALSE,"Plan2"}</definedName>
    <definedName localSheetId="4" name="kçlkasçkere">{#N/A,#N/A,FALSE,"Plan1";#N/A,#N/A,FALSE,"Plan2"}</definedName>
    <definedName localSheetId="3" name="kçlkasçkere">{#N/A,#N/A,FALSE,"Plan1";#N/A,#N/A,FALSE,"Plan2"}</definedName>
    <definedName localSheetId="11" name="kçlkasçkere">{#N/A,#N/A,FALSE,"Plan1";#N/A,#N/A,FALSE,"Plan2"}</definedName>
    <definedName localSheetId="12" name="kçlkasçkere">{#N/A,#N/A,FALSE,"Plan1";#N/A,#N/A,FALSE,"Plan2"}</definedName>
    <definedName localSheetId="1" name="kçlkasçkere">{#N/A,#N/A,FALSE,"Plan1";#N/A,#N/A,FALSE,"Plan2"}</definedName>
    <definedName name="kçlkasçkere">{#N/A,#N/A,FALSE,"Plan1";#N/A,#N/A,FALSE,"Plan2"}</definedName>
    <definedName localSheetId="10" name="kdfbngtjkbf">{#N/A,#N/A,FALSE,"Plan1";#N/A,#N/A,FALSE,"Plan2"}</definedName>
    <definedName localSheetId="5" name="kdfbngtjkbf">{#N/A,#N/A,FALSE,"Plan1";#N/A,#N/A,FALSE,"Plan2"}</definedName>
    <definedName localSheetId="4" name="kdfbngtjkbf">{#N/A,#N/A,FALSE,"Plan1";#N/A,#N/A,FALSE,"Plan2"}</definedName>
    <definedName localSheetId="3" name="kdfbngtjkbf">{#N/A,#N/A,FALSE,"Plan1";#N/A,#N/A,FALSE,"Plan2"}</definedName>
    <definedName localSheetId="11" name="kdfbngtjkbf">{#N/A,#N/A,FALSE,"Plan1";#N/A,#N/A,FALSE,"Plan2"}</definedName>
    <definedName localSheetId="12" name="kdfbngtjkbf">{#N/A,#N/A,FALSE,"Plan1";#N/A,#N/A,FALSE,"Plan2"}</definedName>
    <definedName localSheetId="1" name="kdfbngtjkbf">{#N/A,#N/A,FALSE,"Plan1";#N/A,#N/A,FALSE,"Plan2"}</definedName>
    <definedName name="kdfbngtjkbf">{#N/A,#N/A,FALSE,"Plan1";#N/A,#N/A,FALSE,"Plan2"}</definedName>
    <definedName localSheetId="10" name="kdfhkghkrh">{#N/A,#N/A,FALSE,"Plan1";#N/A,#N/A,FALSE,"Plan2"}</definedName>
    <definedName localSheetId="5" name="kdfhkghkrh">{#N/A,#N/A,FALSE,"Plan1";#N/A,#N/A,FALSE,"Plan2"}</definedName>
    <definedName localSheetId="4" name="kdfhkghkrh">{#N/A,#N/A,FALSE,"Plan1";#N/A,#N/A,FALSE,"Plan2"}</definedName>
    <definedName localSheetId="3" name="kdfhkghkrh">{#N/A,#N/A,FALSE,"Plan1";#N/A,#N/A,FALSE,"Plan2"}</definedName>
    <definedName localSheetId="11" name="kdfhkghkrh">{#N/A,#N/A,FALSE,"Plan1";#N/A,#N/A,FALSE,"Plan2"}</definedName>
    <definedName localSheetId="12" name="kdfhkghkrh">{#N/A,#N/A,FALSE,"Plan1";#N/A,#N/A,FALSE,"Plan2"}</definedName>
    <definedName localSheetId="1" name="kdfhkghkrh">{#N/A,#N/A,FALSE,"Plan1";#N/A,#N/A,FALSE,"Plan2"}</definedName>
    <definedName name="kdfhkghkrh">{#N/A,#N/A,FALSE,"Plan1";#N/A,#N/A,FALSE,"Plan2"}</definedName>
    <definedName localSheetId="10" name="kdfier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kdfier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kdfier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kdfier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kdfier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kdfier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kdfier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kdfkçrkf">{#N/A,#N/A,FALSE,"Plan1";#N/A,#N/A,FALSE,"Plan2"}</definedName>
    <definedName localSheetId="5" name="kdfkçrkf">{#N/A,#N/A,FALSE,"Plan1";#N/A,#N/A,FALSE,"Plan2"}</definedName>
    <definedName localSheetId="4" name="kdfkçrkf">{#N/A,#N/A,FALSE,"Plan1";#N/A,#N/A,FALSE,"Plan2"}</definedName>
    <definedName localSheetId="3" name="kdfkçrkf">{#N/A,#N/A,FALSE,"Plan1";#N/A,#N/A,FALSE,"Plan2"}</definedName>
    <definedName localSheetId="11" name="kdfkçrkf">{#N/A,#N/A,FALSE,"Plan1";#N/A,#N/A,FALSE,"Plan2"}</definedName>
    <definedName localSheetId="12" name="kdfkçrkf">{#N/A,#N/A,FALSE,"Plan1";#N/A,#N/A,FALSE,"Plan2"}</definedName>
    <definedName localSheetId="1" name="kdfkçrkf">{#N/A,#N/A,FALSE,"Plan1";#N/A,#N/A,FALSE,"Plan2"}</definedName>
    <definedName name="kdfkçrkf">{#N/A,#N/A,FALSE,"Plan1";#N/A,#N/A,FALSE,"Plan2"}</definedName>
    <definedName localSheetId="10" name="kdfljlfr">{#N/A,#N/A,FALSE,"Plan1";#N/A,#N/A,FALSE,"Plan2"}</definedName>
    <definedName localSheetId="5" name="kdfljlfr">{#N/A,#N/A,FALSE,"Plan1";#N/A,#N/A,FALSE,"Plan2"}</definedName>
    <definedName localSheetId="4" name="kdfljlfr">{#N/A,#N/A,FALSE,"Plan1";#N/A,#N/A,FALSE,"Plan2"}</definedName>
    <definedName localSheetId="3" name="kdfljlfr">{#N/A,#N/A,FALSE,"Plan1";#N/A,#N/A,FALSE,"Plan2"}</definedName>
    <definedName localSheetId="11" name="kdfljlfr">{#N/A,#N/A,FALSE,"Plan1";#N/A,#N/A,FALSE,"Plan2"}</definedName>
    <definedName localSheetId="12" name="kdfljlfr">{#N/A,#N/A,FALSE,"Plan1";#N/A,#N/A,FALSE,"Plan2"}</definedName>
    <definedName localSheetId="1" name="kdfljlfr">{#N/A,#N/A,FALSE,"Plan1";#N/A,#N/A,FALSE,"Plan2"}</definedName>
    <definedName name="kdfljlfr">{#N/A,#N/A,FALSE,"Plan1";#N/A,#N/A,FALSE,"Plan2"}</definedName>
    <definedName localSheetId="10" name="kdhfgkdfhytgu">{#N/A,#N/A,FALSE,"Plan1";#N/A,#N/A,FALSE,"Plan2"}</definedName>
    <definedName localSheetId="5" name="kdhfgkdfhytgu">{#N/A,#N/A,FALSE,"Plan1";#N/A,#N/A,FALSE,"Plan2"}</definedName>
    <definedName localSheetId="4" name="kdhfgkdfhytgu">{#N/A,#N/A,FALSE,"Plan1";#N/A,#N/A,FALSE,"Plan2"}</definedName>
    <definedName localSheetId="3" name="kdhfgkdfhytgu">{#N/A,#N/A,FALSE,"Plan1";#N/A,#N/A,FALSE,"Plan2"}</definedName>
    <definedName localSheetId="11" name="kdhfgkdfhytgu">{#N/A,#N/A,FALSE,"Plan1";#N/A,#N/A,FALSE,"Plan2"}</definedName>
    <definedName localSheetId="12" name="kdhfgkdfhytgu">{#N/A,#N/A,FALSE,"Plan1";#N/A,#N/A,FALSE,"Plan2"}</definedName>
    <definedName localSheetId="1" name="kdhfgkdfhytgu">{#N/A,#N/A,FALSE,"Plan1";#N/A,#N/A,FALSE,"Plan2"}</definedName>
    <definedName name="kdhfgkdfhytgu">{#N/A,#N/A,FALSE,"Plan1";#N/A,#N/A,FALSE,"Plan2"}</definedName>
    <definedName localSheetId="10" name="kdhgftfg">{#N/A,#N/A,FALSE,"Plan1";#N/A,#N/A,FALSE,"Plan2"}</definedName>
    <definedName localSheetId="5" name="kdhgftfg">{#N/A,#N/A,FALSE,"Plan1";#N/A,#N/A,FALSE,"Plan2"}</definedName>
    <definedName localSheetId="4" name="kdhgftfg">{#N/A,#N/A,FALSE,"Plan1";#N/A,#N/A,FALSE,"Plan2"}</definedName>
    <definedName localSheetId="3" name="kdhgftfg">{#N/A,#N/A,FALSE,"Plan1";#N/A,#N/A,FALSE,"Plan2"}</definedName>
    <definedName localSheetId="11" name="kdhgftfg">{#N/A,#N/A,FALSE,"Plan1";#N/A,#N/A,FALSE,"Plan2"}</definedName>
    <definedName localSheetId="12" name="kdhgftfg">{#N/A,#N/A,FALSE,"Plan1";#N/A,#N/A,FALSE,"Plan2"}</definedName>
    <definedName localSheetId="1" name="kdhgftfg">{#N/A,#N/A,FALSE,"Plan1";#N/A,#N/A,FALSE,"Plan2"}</definedName>
    <definedName name="kdhgftfg">{#N/A,#N/A,FALSE,"Plan1";#N/A,#N/A,FALSE,"Plan2"}</definedName>
    <definedName localSheetId="10" name="KDHKFGKKHGF">{#N/A,#N/A,FALSE,"Plan1";#N/A,#N/A,FALSE,"Plan2"}</definedName>
    <definedName localSheetId="5" name="KDHKFGKKHGF">{#N/A,#N/A,FALSE,"Plan1";#N/A,#N/A,FALSE,"Plan2"}</definedName>
    <definedName localSheetId="4" name="KDHKFGKKHGF">{#N/A,#N/A,FALSE,"Plan1";#N/A,#N/A,FALSE,"Plan2"}</definedName>
    <definedName localSheetId="3" name="KDHKFGKKHGF">{#N/A,#N/A,FALSE,"Plan1";#N/A,#N/A,FALSE,"Plan2"}</definedName>
    <definedName localSheetId="11" name="KDHKFGKKHGF">{#N/A,#N/A,FALSE,"Plan1";#N/A,#N/A,FALSE,"Plan2"}</definedName>
    <definedName localSheetId="12" name="KDHKFGKKHGF">{#N/A,#N/A,FALSE,"Plan1";#N/A,#N/A,FALSE,"Plan2"}</definedName>
    <definedName localSheetId="1" name="KDHKFGKKHGF">{#N/A,#N/A,FALSE,"Plan1";#N/A,#N/A,FALSE,"Plan2"}</definedName>
    <definedName name="KDHKFGKKHGF">{#N/A,#N/A,FALSE,"Plan1";#N/A,#N/A,FALSE,"Plan2"}</definedName>
    <definedName localSheetId="10" name="kdjgkfjgd">{#N/A,#N/A,FALSE,"Plan1";#N/A,#N/A,FALSE,"Plan2"}</definedName>
    <definedName localSheetId="5" name="kdjgkfjgd">{#N/A,#N/A,FALSE,"Plan1";#N/A,#N/A,FALSE,"Plan2"}</definedName>
    <definedName localSheetId="4" name="kdjgkfjgd">{#N/A,#N/A,FALSE,"Plan1";#N/A,#N/A,FALSE,"Plan2"}</definedName>
    <definedName localSheetId="3" name="kdjgkfjgd">{#N/A,#N/A,FALSE,"Plan1";#N/A,#N/A,FALSE,"Plan2"}</definedName>
    <definedName localSheetId="11" name="kdjgkfjgd">{#N/A,#N/A,FALSE,"Plan1";#N/A,#N/A,FALSE,"Plan2"}</definedName>
    <definedName localSheetId="12" name="kdjgkfjgd">{#N/A,#N/A,FALSE,"Plan1";#N/A,#N/A,FALSE,"Plan2"}</definedName>
    <definedName localSheetId="1" name="kdjgkfjgd">{#N/A,#N/A,FALSE,"Plan1";#N/A,#N/A,FALSE,"Plan2"}</definedName>
    <definedName name="kdjgkfjgd">{#N/A,#N/A,FALSE,"Plan1";#N/A,#N/A,FALSE,"Plan2"}</definedName>
    <definedName localSheetId="10" name="kdjglkdlgjd">{#N/A,#N/A,FALSE,"Plan1";#N/A,#N/A,FALSE,"Plan2"}</definedName>
    <definedName localSheetId="5" name="kdjglkdlgjd">{#N/A,#N/A,FALSE,"Plan1";#N/A,#N/A,FALSE,"Plan2"}</definedName>
    <definedName localSheetId="4" name="kdjglkdlgjd">{#N/A,#N/A,FALSE,"Plan1";#N/A,#N/A,FALSE,"Plan2"}</definedName>
    <definedName localSheetId="3" name="kdjglkdlgjd">{#N/A,#N/A,FALSE,"Plan1";#N/A,#N/A,FALSE,"Plan2"}</definedName>
    <definedName localSheetId="11" name="kdjglkdlgjd">{#N/A,#N/A,FALSE,"Plan1";#N/A,#N/A,FALSE,"Plan2"}</definedName>
    <definedName localSheetId="12" name="kdjglkdlgjd">{#N/A,#N/A,FALSE,"Plan1";#N/A,#N/A,FALSE,"Plan2"}</definedName>
    <definedName localSheetId="1" name="kdjglkdlgjd">{#N/A,#N/A,FALSE,"Plan1";#N/A,#N/A,FALSE,"Plan2"}</definedName>
    <definedName name="kdjglkdlgjd">{#N/A,#N/A,FALSE,"Plan1";#N/A,#N/A,FALSE,"Plan2"}</definedName>
    <definedName localSheetId="10" name="kdjsfkldjgkty">{#N/A,#N/A,FALSE,"Plan1";#N/A,#N/A,FALSE,"Plan2"}</definedName>
    <definedName localSheetId="5" name="kdjsfkldjgkty">{#N/A,#N/A,FALSE,"Plan1";#N/A,#N/A,FALSE,"Plan2"}</definedName>
    <definedName localSheetId="4" name="kdjsfkldjgkty">{#N/A,#N/A,FALSE,"Plan1";#N/A,#N/A,FALSE,"Plan2"}</definedName>
    <definedName localSheetId="3" name="kdjsfkldjgkty">{#N/A,#N/A,FALSE,"Plan1";#N/A,#N/A,FALSE,"Plan2"}</definedName>
    <definedName localSheetId="11" name="kdjsfkldjgkty">{#N/A,#N/A,FALSE,"Plan1";#N/A,#N/A,FALSE,"Plan2"}</definedName>
    <definedName localSheetId="12" name="kdjsfkldjgkty">{#N/A,#N/A,FALSE,"Plan1";#N/A,#N/A,FALSE,"Plan2"}</definedName>
    <definedName localSheetId="1" name="kdjsfkldjgkty">{#N/A,#N/A,FALSE,"Plan1";#N/A,#N/A,FALSE,"Plan2"}</definedName>
    <definedName name="kdjsfkldjgkty">{#N/A,#N/A,FALSE,"Plan1";#N/A,#N/A,FALSE,"Plan2"}</definedName>
    <definedName localSheetId="10" name="KDJU">{"'장비'!$A$3:$M$12"}</definedName>
    <definedName localSheetId="5" name="KDJU">{"'장비'!$A$3:$M$12"}</definedName>
    <definedName localSheetId="4" name="KDJU">{"'장비'!$A$3:$M$12"}</definedName>
    <definedName localSheetId="3" name="KDJU">{"'장비'!$A$3:$M$12"}</definedName>
    <definedName localSheetId="11" name="KDJU">{"'장비'!$A$3:$M$12"}</definedName>
    <definedName localSheetId="12" name="KDJU">{"'장비'!$A$3:$M$12"}</definedName>
    <definedName localSheetId="1" name="KDJU">{"'장비'!$A$3:$M$12"}</definedName>
    <definedName name="KDJU">{"'장비'!$A$3:$M$12"}</definedName>
    <definedName localSheetId="10" name="kdkjhgdkfhjk">{#N/A,#N/A,FALSE,"Plan1";#N/A,#N/A,FALSE,"Plan2"}</definedName>
    <definedName localSheetId="5" name="kdkjhgdkfhjk">{#N/A,#N/A,FALSE,"Plan1";#N/A,#N/A,FALSE,"Plan2"}</definedName>
    <definedName localSheetId="4" name="kdkjhgdkfhjk">{#N/A,#N/A,FALSE,"Plan1";#N/A,#N/A,FALSE,"Plan2"}</definedName>
    <definedName localSheetId="3" name="kdkjhgdkfhjk">{#N/A,#N/A,FALSE,"Plan1";#N/A,#N/A,FALSE,"Plan2"}</definedName>
    <definedName localSheetId="11" name="kdkjhgdkfhjk">{#N/A,#N/A,FALSE,"Plan1";#N/A,#N/A,FALSE,"Plan2"}</definedName>
    <definedName localSheetId="12" name="kdkjhgdkfhjk">{#N/A,#N/A,FALSE,"Plan1";#N/A,#N/A,FALSE,"Plan2"}</definedName>
    <definedName localSheetId="1" name="kdkjhgdkfhjk">{#N/A,#N/A,FALSE,"Plan1";#N/A,#N/A,FALSE,"Plan2"}</definedName>
    <definedName name="kdkjhgdkfhjk">{#N/A,#N/A,FALSE,"Plan1";#N/A,#N/A,FALSE,"Plan2"}</definedName>
    <definedName localSheetId="10" name="kdsf">{#N/A,#N/A,FALSE,"Plan1";#N/A,#N/A,FALSE,"Plan2"}</definedName>
    <definedName localSheetId="5" name="kdsf">{#N/A,#N/A,FALSE,"Plan1";#N/A,#N/A,FALSE,"Plan2"}</definedName>
    <definedName localSheetId="4" name="kdsf">{#N/A,#N/A,FALSE,"Plan1";#N/A,#N/A,FALSE,"Plan2"}</definedName>
    <definedName localSheetId="3" name="kdsf">{#N/A,#N/A,FALSE,"Plan1";#N/A,#N/A,FALSE,"Plan2"}</definedName>
    <definedName localSheetId="11" name="kdsf">{#N/A,#N/A,FALSE,"Plan1";#N/A,#N/A,FALSE,"Plan2"}</definedName>
    <definedName localSheetId="12" name="kdsf">{#N/A,#N/A,FALSE,"Plan1";#N/A,#N/A,FALSE,"Plan2"}</definedName>
    <definedName localSheetId="1" name="kdsf">{#N/A,#N/A,FALSE,"Plan1";#N/A,#N/A,FALSE,"Plan2"}</definedName>
    <definedName name="kdsf">{#N/A,#N/A,FALSE,"Plan1";#N/A,#N/A,FALSE,"Plan2"}</definedName>
    <definedName localSheetId="10" name="kdsr">{#N/A,#N/A,FALSE,"Plan1";#N/A,#N/A,FALSE,"Plan2"}</definedName>
    <definedName localSheetId="5" name="kdsr">{#N/A,#N/A,FALSE,"Plan1";#N/A,#N/A,FALSE,"Plan2"}</definedName>
    <definedName localSheetId="4" name="kdsr">{#N/A,#N/A,FALSE,"Plan1";#N/A,#N/A,FALSE,"Plan2"}</definedName>
    <definedName localSheetId="3" name="kdsr">{#N/A,#N/A,FALSE,"Plan1";#N/A,#N/A,FALSE,"Plan2"}</definedName>
    <definedName localSheetId="11" name="kdsr">{#N/A,#N/A,FALSE,"Plan1";#N/A,#N/A,FALSE,"Plan2"}</definedName>
    <definedName localSheetId="12" name="kdsr">{#N/A,#N/A,FALSE,"Plan1";#N/A,#N/A,FALSE,"Plan2"}</definedName>
    <definedName localSheetId="1" name="kdsr">{#N/A,#N/A,FALSE,"Plan1";#N/A,#N/A,FALSE,"Plan2"}</definedName>
    <definedName name="kdsr">{#N/A,#N/A,FALSE,"Plan1";#N/A,#N/A,FALSE,"Plan2"}</definedName>
    <definedName localSheetId="10" name="kergtfdstr">{#N/A,#N/A,FALSE,"Plan1";#N/A,#N/A,FALSE,"Plan2"}</definedName>
    <definedName localSheetId="5" name="kergtfdstr">{#N/A,#N/A,FALSE,"Plan1";#N/A,#N/A,FALSE,"Plan2"}</definedName>
    <definedName localSheetId="4" name="kergtfdstr">{#N/A,#N/A,FALSE,"Plan1";#N/A,#N/A,FALSE,"Plan2"}</definedName>
    <definedName localSheetId="3" name="kergtfdstr">{#N/A,#N/A,FALSE,"Plan1";#N/A,#N/A,FALSE,"Plan2"}</definedName>
    <definedName localSheetId="11" name="kergtfdstr">{#N/A,#N/A,FALSE,"Plan1";#N/A,#N/A,FALSE,"Plan2"}</definedName>
    <definedName localSheetId="12" name="kergtfdstr">{#N/A,#N/A,FALSE,"Plan1";#N/A,#N/A,FALSE,"Plan2"}</definedName>
    <definedName localSheetId="1" name="kergtfdstr">{#N/A,#N/A,FALSE,"Plan1";#N/A,#N/A,FALSE,"Plan2"}</definedName>
    <definedName name="kergtfdstr">{#N/A,#N/A,FALSE,"Plan1";#N/A,#N/A,FALSE,"Plan2"}</definedName>
    <definedName localSheetId="10" name="KFDKTHGT">{#N/A,#N/A,FALSE,"Plan1";#N/A,#N/A,FALSE,"Plan2"}</definedName>
    <definedName localSheetId="5" name="KFDKTHGT">{#N/A,#N/A,FALSE,"Plan1";#N/A,#N/A,FALSE,"Plan2"}</definedName>
    <definedName localSheetId="4" name="KFDKTHGT">{#N/A,#N/A,FALSE,"Plan1";#N/A,#N/A,FALSE,"Plan2"}</definedName>
    <definedName localSheetId="3" name="KFDKTHGT">{#N/A,#N/A,FALSE,"Plan1";#N/A,#N/A,FALSE,"Plan2"}</definedName>
    <definedName localSheetId="11" name="KFDKTHGT">{#N/A,#N/A,FALSE,"Plan1";#N/A,#N/A,FALSE,"Plan2"}</definedName>
    <definedName localSheetId="12" name="KFDKTHGT">{#N/A,#N/A,FALSE,"Plan1";#N/A,#N/A,FALSE,"Plan2"}</definedName>
    <definedName localSheetId="1" name="KFDKTHGT">{#N/A,#N/A,FALSE,"Plan1";#N/A,#N/A,FALSE,"Plan2"}</definedName>
    <definedName name="KFDKTHGT">{#N/A,#N/A,FALSE,"Plan1";#N/A,#N/A,FALSE,"Plan2"}</definedName>
    <definedName localSheetId="10" name="kfdxlfdzs">{"Econ Consolidado",#N/A,FALSE,"Econ Consol";"Fluxo de Caixa",#N/A,FALSE,"Fluxo Caixa";"Investimentos",#N/A,FALSE,"Investimentos"}</definedName>
    <definedName localSheetId="5" name="kfdxlfdzs">{"Econ Consolidado",#N/A,FALSE,"Econ Consol";"Fluxo de Caixa",#N/A,FALSE,"Fluxo Caixa";"Investimentos",#N/A,FALSE,"Investimentos"}</definedName>
    <definedName localSheetId="4" name="kfdxlfdzs">{"Econ Consolidado",#N/A,FALSE,"Econ Consol";"Fluxo de Caixa",#N/A,FALSE,"Fluxo Caixa";"Investimentos",#N/A,FALSE,"Investimentos"}</definedName>
    <definedName localSheetId="3" name="kfdxlfdzs">{"Econ Consolidado",#N/A,FALSE,"Econ Consol";"Fluxo de Caixa",#N/A,FALSE,"Fluxo Caixa";"Investimentos",#N/A,FALSE,"Investimentos"}</definedName>
    <definedName localSheetId="11" name="kfdxlfdzs">{"Econ Consolidado",#N/A,FALSE,"Econ Consol";"Fluxo de Caixa",#N/A,FALSE,"Fluxo Caixa";"Investimentos",#N/A,FALSE,"Investimentos"}</definedName>
    <definedName localSheetId="12" name="kfdxlfdzs">{"Econ Consolidado",#N/A,FALSE,"Econ Consol";"Fluxo de Caixa",#N/A,FALSE,"Fluxo Caixa";"Investimentos",#N/A,FALSE,"Investimentos"}</definedName>
    <definedName localSheetId="1" name="kfdxlfdzs">{"Econ Consolidado",#N/A,FALSE,"Econ Consol";"Fluxo de Caixa",#N/A,FALSE,"Fluxo Caixa";"Investimentos",#N/A,FALSE,"Investimentos"}</definedName>
    <definedName name="kfdxlfdzs">{"Econ Consolidado",#N/A,FALSE,"Econ Consol";"Fluxo de Caixa",#N/A,FALSE,"Fluxo Caixa";"Investimentos",#N/A,FALSE,"Investimentos"}</definedName>
    <definedName localSheetId="10" name="kfgkhjkjhy">{#N/A,#N/A,FALSE,"Plan1";#N/A,#N/A,FALSE,"Plan2"}</definedName>
    <definedName localSheetId="5" name="kfgkhjkjhy">{#N/A,#N/A,FALSE,"Plan1";#N/A,#N/A,FALSE,"Plan2"}</definedName>
    <definedName localSheetId="4" name="kfgkhjkjhy">{#N/A,#N/A,FALSE,"Plan1";#N/A,#N/A,FALSE,"Plan2"}</definedName>
    <definedName localSheetId="3" name="kfgkhjkjhy">{#N/A,#N/A,FALSE,"Plan1";#N/A,#N/A,FALSE,"Plan2"}</definedName>
    <definedName localSheetId="11" name="kfgkhjkjhy">{#N/A,#N/A,FALSE,"Plan1";#N/A,#N/A,FALSE,"Plan2"}</definedName>
    <definedName localSheetId="12" name="kfgkhjkjhy">{#N/A,#N/A,FALSE,"Plan1";#N/A,#N/A,FALSE,"Plan2"}</definedName>
    <definedName localSheetId="1" name="kfgkhjkjhy">{#N/A,#N/A,FALSE,"Plan1";#N/A,#N/A,FALSE,"Plan2"}</definedName>
    <definedName name="kfgkhjkjhy">{#N/A,#N/A,FALSE,"Plan1";#N/A,#N/A,FALSE,"Plan2"}</definedName>
    <definedName localSheetId="10" name="KFJFDSDF">{#N/A,#N/A,FALSE,"Plan1";#N/A,#N/A,FALSE,"Plan2"}</definedName>
    <definedName localSheetId="5" name="KFJFDSDF">{#N/A,#N/A,FALSE,"Plan1";#N/A,#N/A,FALSE,"Plan2"}</definedName>
    <definedName localSheetId="4" name="KFJFDSDF">{#N/A,#N/A,FALSE,"Plan1";#N/A,#N/A,FALSE,"Plan2"}</definedName>
    <definedName localSheetId="3" name="KFJFDSDF">{#N/A,#N/A,FALSE,"Plan1";#N/A,#N/A,FALSE,"Plan2"}</definedName>
    <definedName localSheetId="11" name="KFJFDSDF">{#N/A,#N/A,FALSE,"Plan1";#N/A,#N/A,FALSE,"Plan2"}</definedName>
    <definedName localSheetId="12" name="KFJFDSDF">{#N/A,#N/A,FALSE,"Plan1";#N/A,#N/A,FALSE,"Plan2"}</definedName>
    <definedName localSheetId="1" name="KFJFDSDF">{#N/A,#N/A,FALSE,"Plan1";#N/A,#N/A,FALSE,"Plan2"}</definedName>
    <definedName name="KFJFDSDF">{#N/A,#N/A,FALSE,"Plan1";#N/A,#N/A,FALSE,"Plan2"}</definedName>
    <definedName localSheetId="10" name="kfnkeasd">{#N/A,#N/A,FALSE,"Plan1";#N/A,#N/A,FALSE,"Plan2"}</definedName>
    <definedName localSheetId="5" name="kfnkeasd">{#N/A,#N/A,FALSE,"Plan1";#N/A,#N/A,FALSE,"Plan2"}</definedName>
    <definedName localSheetId="4" name="kfnkeasd">{#N/A,#N/A,FALSE,"Plan1";#N/A,#N/A,FALSE,"Plan2"}</definedName>
    <definedName localSheetId="3" name="kfnkeasd">{#N/A,#N/A,FALSE,"Plan1";#N/A,#N/A,FALSE,"Plan2"}</definedName>
    <definedName localSheetId="11" name="kfnkeasd">{#N/A,#N/A,FALSE,"Plan1";#N/A,#N/A,FALSE,"Plan2"}</definedName>
    <definedName localSheetId="12" name="kfnkeasd">{#N/A,#N/A,FALSE,"Plan1";#N/A,#N/A,FALSE,"Plan2"}</definedName>
    <definedName localSheetId="1" name="kfnkeasd">{#N/A,#N/A,FALSE,"Plan1";#N/A,#N/A,FALSE,"Plan2"}</definedName>
    <definedName name="kfnkeasd">{#N/A,#N/A,FALSE,"Plan1";#N/A,#N/A,FALSE,"Plan2"}</definedName>
    <definedName localSheetId="10" name="khdjkfkjhtg">{#N/A,#N/A,FALSE,"Plan1";#N/A,#N/A,FALSE,"Plan2"}</definedName>
    <definedName localSheetId="5" name="khdjkfkjhtg">{#N/A,#N/A,FALSE,"Plan1";#N/A,#N/A,FALSE,"Plan2"}</definedName>
    <definedName localSheetId="4" name="khdjkfkjhtg">{#N/A,#N/A,FALSE,"Plan1";#N/A,#N/A,FALSE,"Plan2"}</definedName>
    <definedName localSheetId="3" name="khdjkfkjhtg">{#N/A,#N/A,FALSE,"Plan1";#N/A,#N/A,FALSE,"Plan2"}</definedName>
    <definedName localSheetId="11" name="khdjkfkjhtg">{#N/A,#N/A,FALSE,"Plan1";#N/A,#N/A,FALSE,"Plan2"}</definedName>
    <definedName localSheetId="12" name="khdjkfkjhtg">{#N/A,#N/A,FALSE,"Plan1";#N/A,#N/A,FALSE,"Plan2"}</definedName>
    <definedName localSheetId="1" name="khdjkfkjhtg">{#N/A,#N/A,FALSE,"Plan1";#N/A,#N/A,FALSE,"Plan2"}</definedName>
    <definedName name="khdjkfkjhtg">{#N/A,#N/A,FALSE,"Plan1";#N/A,#N/A,FALSE,"Plan2"}</definedName>
    <definedName localSheetId="10" name="khdkfjhhfsdg">{#N/A,#N/A,FALSE,"Plan1";#N/A,#N/A,FALSE,"Plan2"}</definedName>
    <definedName localSheetId="5" name="khdkfjhhfsdg">{#N/A,#N/A,FALSE,"Plan1";#N/A,#N/A,FALSE,"Plan2"}</definedName>
    <definedName localSheetId="4" name="khdkfjhhfsdg">{#N/A,#N/A,FALSE,"Plan1";#N/A,#N/A,FALSE,"Plan2"}</definedName>
    <definedName localSheetId="3" name="khdkfjhhfsdg">{#N/A,#N/A,FALSE,"Plan1";#N/A,#N/A,FALSE,"Plan2"}</definedName>
    <definedName localSheetId="11" name="khdkfjhhfsdg">{#N/A,#N/A,FALSE,"Plan1";#N/A,#N/A,FALSE,"Plan2"}</definedName>
    <definedName localSheetId="12" name="khdkfjhhfsdg">{#N/A,#N/A,FALSE,"Plan1";#N/A,#N/A,FALSE,"Plan2"}</definedName>
    <definedName localSheetId="1" name="khdkfjhhfsdg">{#N/A,#N/A,FALSE,"Plan1";#N/A,#N/A,FALSE,"Plan2"}</definedName>
    <definedName name="khdkfjhhfsdg">{#N/A,#N/A,FALSE,"Plan1";#N/A,#N/A,FALSE,"Plan2"}</definedName>
    <definedName localSheetId="10" name="khdkjfhgudytu">{#N/A,#N/A,FALSE,"Plan1";#N/A,#N/A,FALSE,"Plan2"}</definedName>
    <definedName localSheetId="5" name="khdkjfhgudytu">{#N/A,#N/A,FALSE,"Plan1";#N/A,#N/A,FALSE,"Plan2"}</definedName>
    <definedName localSheetId="4" name="khdkjfhgudytu">{#N/A,#N/A,FALSE,"Plan1";#N/A,#N/A,FALSE,"Plan2"}</definedName>
    <definedName localSheetId="3" name="khdkjfhgudytu">{#N/A,#N/A,FALSE,"Plan1";#N/A,#N/A,FALSE,"Plan2"}</definedName>
    <definedName localSheetId="11" name="khdkjfhgudytu">{#N/A,#N/A,FALSE,"Plan1";#N/A,#N/A,FALSE,"Plan2"}</definedName>
    <definedName localSheetId="12" name="khdkjfhgudytu">{#N/A,#N/A,FALSE,"Plan1";#N/A,#N/A,FALSE,"Plan2"}</definedName>
    <definedName localSheetId="1" name="khdkjfhgudytu">{#N/A,#N/A,FALSE,"Plan1";#N/A,#N/A,FALSE,"Plan2"}</definedName>
    <definedName name="khdkjfhgudytu">{#N/A,#N/A,FALSE,"Plan1";#N/A,#N/A,FALSE,"Plan2"}</definedName>
    <definedName localSheetId="10" name="khfdghhhgd">{#N/A,#N/A,FALSE,"Plan1";#N/A,#N/A,FALSE,"Plan2"}</definedName>
    <definedName localSheetId="5" name="khfdghhhgd">{#N/A,#N/A,FALSE,"Plan1";#N/A,#N/A,FALSE,"Plan2"}</definedName>
    <definedName localSheetId="4" name="khfdghhhgd">{#N/A,#N/A,FALSE,"Plan1";#N/A,#N/A,FALSE,"Plan2"}</definedName>
    <definedName localSheetId="3" name="khfdghhhgd">{#N/A,#N/A,FALSE,"Plan1";#N/A,#N/A,FALSE,"Plan2"}</definedName>
    <definedName localSheetId="11" name="khfdghhhgd">{#N/A,#N/A,FALSE,"Plan1";#N/A,#N/A,FALSE,"Plan2"}</definedName>
    <definedName localSheetId="12" name="khfdghhhgd">{#N/A,#N/A,FALSE,"Plan1";#N/A,#N/A,FALSE,"Plan2"}</definedName>
    <definedName localSheetId="1" name="khfdghhhgd">{#N/A,#N/A,FALSE,"Plan1";#N/A,#N/A,FALSE,"Plan2"}</definedName>
    <definedName name="khfdghhhgd">{#N/A,#N/A,FALSE,"Plan1";#N/A,#N/A,FALSE,"Plan2"}</definedName>
    <definedName localSheetId="10" name="khfdkjhsdjf">{#N/A,#N/A,FALSE,"Plan1";#N/A,#N/A,FALSE,"Plan2"}</definedName>
    <definedName localSheetId="5" name="khfdkjhsdjf">{#N/A,#N/A,FALSE,"Plan1";#N/A,#N/A,FALSE,"Plan2"}</definedName>
    <definedName localSheetId="4" name="khfdkjhsdjf">{#N/A,#N/A,FALSE,"Plan1";#N/A,#N/A,FALSE,"Plan2"}</definedName>
    <definedName localSheetId="3" name="khfdkjhsdjf">{#N/A,#N/A,FALSE,"Plan1";#N/A,#N/A,FALSE,"Plan2"}</definedName>
    <definedName localSheetId="11" name="khfdkjhsdjf">{#N/A,#N/A,FALSE,"Plan1";#N/A,#N/A,FALSE,"Plan2"}</definedName>
    <definedName localSheetId="12" name="khfdkjhsdjf">{#N/A,#N/A,FALSE,"Plan1";#N/A,#N/A,FALSE,"Plan2"}</definedName>
    <definedName localSheetId="1" name="khfdkjhsdjf">{#N/A,#N/A,FALSE,"Plan1";#N/A,#N/A,FALSE,"Plan2"}</definedName>
    <definedName name="khfdkjhsdjf">{#N/A,#N/A,FALSE,"Plan1";#N/A,#N/A,FALSE,"Plan2"}</definedName>
    <definedName localSheetId="10" name="khgdkftfy">{#N/A,#N/A,FALSE,"Plan1";#N/A,#N/A,FALSE,"Plan2"}</definedName>
    <definedName localSheetId="5" name="khgdkftfy">{#N/A,#N/A,FALSE,"Plan1";#N/A,#N/A,FALSE,"Plan2"}</definedName>
    <definedName localSheetId="4" name="khgdkftfy">{#N/A,#N/A,FALSE,"Plan1";#N/A,#N/A,FALSE,"Plan2"}</definedName>
    <definedName localSheetId="3" name="khgdkftfy">{#N/A,#N/A,FALSE,"Plan1";#N/A,#N/A,FALSE,"Plan2"}</definedName>
    <definedName localSheetId="11" name="khgdkftfy">{#N/A,#N/A,FALSE,"Plan1";#N/A,#N/A,FALSE,"Plan2"}</definedName>
    <definedName localSheetId="12" name="khgdkftfy">{#N/A,#N/A,FALSE,"Plan1";#N/A,#N/A,FALSE,"Plan2"}</definedName>
    <definedName localSheetId="1" name="khgdkftfy">{#N/A,#N/A,FALSE,"Plan1";#N/A,#N/A,FALSE,"Plan2"}</definedName>
    <definedName name="khgdkftfy">{#N/A,#N/A,FALSE,"Plan1";#N/A,#N/A,FALSE,"Plan2"}</definedName>
    <definedName localSheetId="10" name="khgfhhtuhf">{#N/A,#N/A,FALSE,"Plan1";#N/A,#N/A,FALSE,"Plan2"}</definedName>
    <definedName localSheetId="5" name="khgfhhtuhf">{#N/A,#N/A,FALSE,"Plan1";#N/A,#N/A,FALSE,"Plan2"}</definedName>
    <definedName localSheetId="4" name="khgfhhtuhf">{#N/A,#N/A,FALSE,"Plan1";#N/A,#N/A,FALSE,"Plan2"}</definedName>
    <definedName localSheetId="3" name="khgfhhtuhf">{#N/A,#N/A,FALSE,"Plan1";#N/A,#N/A,FALSE,"Plan2"}</definedName>
    <definedName localSheetId="11" name="khgfhhtuhf">{#N/A,#N/A,FALSE,"Plan1";#N/A,#N/A,FALSE,"Plan2"}</definedName>
    <definedName localSheetId="12" name="khgfhhtuhf">{#N/A,#N/A,FALSE,"Plan1";#N/A,#N/A,FALSE,"Plan2"}</definedName>
    <definedName localSheetId="1" name="khgfhhtuhf">{#N/A,#N/A,FALSE,"Plan1";#N/A,#N/A,FALSE,"Plan2"}</definedName>
    <definedName name="khgfhhtuhf">{#N/A,#N/A,FALSE,"Plan1";#N/A,#N/A,FALSE,"Plan2"}</definedName>
    <definedName localSheetId="10" name="khjk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khjk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khjk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khjk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khjk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khjk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khjk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KHJKLSDF">{#N/A,#N/A,FALSE,"Plan1";#N/A,#N/A,FALSE,"Plan2"}</definedName>
    <definedName localSheetId="5" name="KHJKLSDF">{#N/A,#N/A,FALSE,"Plan1";#N/A,#N/A,FALSE,"Plan2"}</definedName>
    <definedName localSheetId="4" name="KHJKLSDF">{#N/A,#N/A,FALSE,"Plan1";#N/A,#N/A,FALSE,"Plan2"}</definedName>
    <definedName localSheetId="3" name="KHJKLSDF">{#N/A,#N/A,FALSE,"Plan1";#N/A,#N/A,FALSE,"Plan2"}</definedName>
    <definedName localSheetId="11" name="KHJKLSDF">{#N/A,#N/A,FALSE,"Plan1";#N/A,#N/A,FALSE,"Plan2"}</definedName>
    <definedName localSheetId="12" name="KHJKLSDF">{#N/A,#N/A,FALSE,"Plan1";#N/A,#N/A,FALSE,"Plan2"}</definedName>
    <definedName localSheetId="1" name="KHJKLSDF">{#N/A,#N/A,FALSE,"Plan1";#N/A,#N/A,FALSE,"Plan2"}</definedName>
    <definedName name="KHJKLSDF">{#N/A,#N/A,FALSE,"Plan1";#N/A,#N/A,FALSE,"Plan2"}</definedName>
    <definedName localSheetId="10" name="kieret">{#N/A,#N/A,FALSE,"Plan1";#N/A,#N/A,FALSE,"Plan2"}</definedName>
    <definedName localSheetId="5" name="kieret">{#N/A,#N/A,FALSE,"Plan1";#N/A,#N/A,FALSE,"Plan2"}</definedName>
    <definedName localSheetId="4" name="kieret">{#N/A,#N/A,FALSE,"Plan1";#N/A,#N/A,FALSE,"Plan2"}</definedName>
    <definedName localSheetId="3" name="kieret">{#N/A,#N/A,FALSE,"Plan1";#N/A,#N/A,FALSE,"Plan2"}</definedName>
    <definedName localSheetId="11" name="kieret">{#N/A,#N/A,FALSE,"Plan1";#N/A,#N/A,FALSE,"Plan2"}</definedName>
    <definedName localSheetId="12" name="kieret">{#N/A,#N/A,FALSE,"Plan1";#N/A,#N/A,FALSE,"Plan2"}</definedName>
    <definedName localSheetId="1" name="kieret">{#N/A,#N/A,FALSE,"Plan1";#N/A,#N/A,FALSE,"Plan2"}</definedName>
    <definedName name="kieret">{#N/A,#N/A,FALSE,"Plan1";#N/A,#N/A,FALSE,"Plan2"}</definedName>
    <definedName localSheetId="10" name="kjchkfhsezk">{#N/A,#N/A,FALSE,"Plan1";#N/A,#N/A,FALSE,"Plan2"}</definedName>
    <definedName localSheetId="5" name="kjchkfhsezk">{#N/A,#N/A,FALSE,"Plan1";#N/A,#N/A,FALSE,"Plan2"}</definedName>
    <definedName localSheetId="4" name="kjchkfhsezk">{#N/A,#N/A,FALSE,"Plan1";#N/A,#N/A,FALSE,"Plan2"}</definedName>
    <definedName localSheetId="3" name="kjchkfhsezk">{#N/A,#N/A,FALSE,"Plan1";#N/A,#N/A,FALSE,"Plan2"}</definedName>
    <definedName localSheetId="11" name="kjchkfhsezk">{#N/A,#N/A,FALSE,"Plan1";#N/A,#N/A,FALSE,"Plan2"}</definedName>
    <definedName localSheetId="12" name="kjchkfhsezk">{#N/A,#N/A,FALSE,"Plan1";#N/A,#N/A,FALSE,"Plan2"}</definedName>
    <definedName localSheetId="1" name="kjchkfhsezk">{#N/A,#N/A,FALSE,"Plan1";#N/A,#N/A,FALSE,"Plan2"}</definedName>
    <definedName name="kjchkfhsezk">{#N/A,#N/A,FALSE,"Plan1";#N/A,#N/A,FALSE,"Plan2"}</definedName>
    <definedName localSheetId="10" name="kjdghksef">{#N/A,#N/A,FALSE,"Plan1";#N/A,#N/A,FALSE,"Plan2"}</definedName>
    <definedName localSheetId="5" name="kjdghksef">{#N/A,#N/A,FALSE,"Plan1";#N/A,#N/A,FALSE,"Plan2"}</definedName>
    <definedName localSheetId="4" name="kjdghksef">{#N/A,#N/A,FALSE,"Plan1";#N/A,#N/A,FALSE,"Plan2"}</definedName>
    <definedName localSheetId="3" name="kjdghksef">{#N/A,#N/A,FALSE,"Plan1";#N/A,#N/A,FALSE,"Plan2"}</definedName>
    <definedName localSheetId="11" name="kjdghksef">{#N/A,#N/A,FALSE,"Plan1";#N/A,#N/A,FALSE,"Plan2"}</definedName>
    <definedName localSheetId="12" name="kjdghksef">{#N/A,#N/A,FALSE,"Plan1";#N/A,#N/A,FALSE,"Plan2"}</definedName>
    <definedName localSheetId="1" name="kjdghksef">{#N/A,#N/A,FALSE,"Plan1";#N/A,#N/A,FALSE,"Plan2"}</definedName>
    <definedName name="kjdghksef">{#N/A,#N/A,FALSE,"Plan1";#N/A,#N/A,FALSE,"Plan2"}</definedName>
    <definedName localSheetId="10" name="kjdkftyhtert">{#N/A,#N/A,FALSE,"Plan1";#N/A,#N/A,FALSE,"Plan2"}</definedName>
    <definedName localSheetId="5" name="kjdkftyhtert">{#N/A,#N/A,FALSE,"Plan1";#N/A,#N/A,FALSE,"Plan2"}</definedName>
    <definedName localSheetId="4" name="kjdkftyhtert">{#N/A,#N/A,FALSE,"Plan1";#N/A,#N/A,FALSE,"Plan2"}</definedName>
    <definedName localSheetId="3" name="kjdkftyhtert">{#N/A,#N/A,FALSE,"Plan1";#N/A,#N/A,FALSE,"Plan2"}</definedName>
    <definedName localSheetId="11" name="kjdkftyhtert">{#N/A,#N/A,FALSE,"Plan1";#N/A,#N/A,FALSE,"Plan2"}</definedName>
    <definedName localSheetId="12" name="kjdkftyhtert">{#N/A,#N/A,FALSE,"Plan1";#N/A,#N/A,FALSE,"Plan2"}</definedName>
    <definedName localSheetId="1" name="kjdkftyhtert">{#N/A,#N/A,FALSE,"Plan1";#N/A,#N/A,FALSE,"Plan2"}</definedName>
    <definedName name="kjdkftyhtert">{#N/A,#N/A,FALSE,"Plan1";#N/A,#N/A,FALSE,"Plan2"}</definedName>
    <definedName localSheetId="10" name="kjdlfkjds">{#N/A,#N/A,FALSE,"Plan1";#N/A,#N/A,FALSE,"Plan2"}</definedName>
    <definedName localSheetId="5" name="kjdlfkjds">{#N/A,#N/A,FALSE,"Plan1";#N/A,#N/A,FALSE,"Plan2"}</definedName>
    <definedName localSheetId="4" name="kjdlfkjds">{#N/A,#N/A,FALSE,"Plan1";#N/A,#N/A,FALSE,"Plan2"}</definedName>
    <definedName localSheetId="3" name="kjdlfkjds">{#N/A,#N/A,FALSE,"Plan1";#N/A,#N/A,FALSE,"Plan2"}</definedName>
    <definedName localSheetId="11" name="kjdlfkjds">{#N/A,#N/A,FALSE,"Plan1";#N/A,#N/A,FALSE,"Plan2"}</definedName>
    <definedName localSheetId="12" name="kjdlfkjds">{#N/A,#N/A,FALSE,"Plan1";#N/A,#N/A,FALSE,"Plan2"}</definedName>
    <definedName localSheetId="1" name="kjdlfkjds">{#N/A,#N/A,FALSE,"Plan1";#N/A,#N/A,FALSE,"Plan2"}</definedName>
    <definedName name="kjdlfkjds">{#N/A,#N/A,FALSE,"Plan1";#N/A,#N/A,FALSE,"Plan2"}</definedName>
    <definedName localSheetId="10" name="kjdzhfytrfy">{#N/A,#N/A,FALSE,"Plan1";#N/A,#N/A,FALSE,"Plan2"}</definedName>
    <definedName localSheetId="5" name="kjdzhfytrfy">{#N/A,#N/A,FALSE,"Plan1";#N/A,#N/A,FALSE,"Plan2"}</definedName>
    <definedName localSheetId="4" name="kjdzhfytrfy">{#N/A,#N/A,FALSE,"Plan1";#N/A,#N/A,FALSE,"Plan2"}</definedName>
    <definedName localSheetId="3" name="kjdzhfytrfy">{#N/A,#N/A,FALSE,"Plan1";#N/A,#N/A,FALSE,"Plan2"}</definedName>
    <definedName localSheetId="11" name="kjdzhfytrfy">{#N/A,#N/A,FALSE,"Plan1";#N/A,#N/A,FALSE,"Plan2"}</definedName>
    <definedName localSheetId="12" name="kjdzhfytrfy">{#N/A,#N/A,FALSE,"Plan1";#N/A,#N/A,FALSE,"Plan2"}</definedName>
    <definedName localSheetId="1" name="kjdzhfytrfy">{#N/A,#N/A,FALSE,"Plan1";#N/A,#N/A,FALSE,"Plan2"}</definedName>
    <definedName name="kjdzhfytrfy">{#N/A,#N/A,FALSE,"Plan1";#N/A,#N/A,FALSE,"Plan2"}</definedName>
    <definedName localSheetId="10" name="kjhdfgjthdft">{#N/A,#N/A,FALSE,"Plan1";#N/A,#N/A,FALSE,"Plan2"}</definedName>
    <definedName localSheetId="5" name="kjhdfgjthdft">{#N/A,#N/A,FALSE,"Plan1";#N/A,#N/A,FALSE,"Plan2"}</definedName>
    <definedName localSheetId="4" name="kjhdfgjthdft">{#N/A,#N/A,FALSE,"Plan1";#N/A,#N/A,FALSE,"Plan2"}</definedName>
    <definedName localSheetId="3" name="kjhdfgjthdft">{#N/A,#N/A,FALSE,"Plan1";#N/A,#N/A,FALSE,"Plan2"}</definedName>
    <definedName localSheetId="11" name="kjhdfgjthdft">{#N/A,#N/A,FALSE,"Plan1";#N/A,#N/A,FALSE,"Plan2"}</definedName>
    <definedName localSheetId="12" name="kjhdfgjthdft">{#N/A,#N/A,FALSE,"Plan1";#N/A,#N/A,FALSE,"Plan2"}</definedName>
    <definedName localSheetId="1" name="kjhdfgjthdft">{#N/A,#N/A,FALSE,"Plan1";#N/A,#N/A,FALSE,"Plan2"}</definedName>
    <definedName name="kjhdfgjthdft">{#N/A,#N/A,FALSE,"Plan1";#N/A,#N/A,FALSE,"Plan2"}</definedName>
    <definedName localSheetId="10" name="kjhsdf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kjhsdf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kjhsdf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kjhsdf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kjhsdf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kjhsdf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kjhsdf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kjhsiorf">{#N/A,#N/A,FALSE,"Plan1";#N/A,#N/A,FALSE,"Plan2"}</definedName>
    <definedName localSheetId="5" name="kjhsiorf">{#N/A,#N/A,FALSE,"Plan1";#N/A,#N/A,FALSE,"Plan2"}</definedName>
    <definedName localSheetId="4" name="kjhsiorf">{#N/A,#N/A,FALSE,"Plan1";#N/A,#N/A,FALSE,"Plan2"}</definedName>
    <definedName localSheetId="3" name="kjhsiorf">{#N/A,#N/A,FALSE,"Plan1";#N/A,#N/A,FALSE,"Plan2"}</definedName>
    <definedName localSheetId="11" name="kjhsiorf">{#N/A,#N/A,FALSE,"Plan1";#N/A,#N/A,FALSE,"Plan2"}</definedName>
    <definedName localSheetId="12" name="kjhsiorf">{#N/A,#N/A,FALSE,"Plan1";#N/A,#N/A,FALSE,"Plan2"}</definedName>
    <definedName localSheetId="1" name="kjhsiorf">{#N/A,#N/A,FALSE,"Plan1";#N/A,#N/A,FALSE,"Plan2"}</definedName>
    <definedName name="kjhsiorf">{#N/A,#N/A,FALSE,"Plan1";#N/A,#N/A,FALSE,"Plan2"}</definedName>
    <definedName localSheetId="10" name="KJ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KJ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KJ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KJ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KJ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KJ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KJ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kjjwww">{#N/A,#N/A,FALSE,"Plan1";#N/A,#N/A,FALSE,"Plan2"}</definedName>
    <definedName localSheetId="5" name="kjjwww">{#N/A,#N/A,FALSE,"Plan1";#N/A,#N/A,FALSE,"Plan2"}</definedName>
    <definedName localSheetId="4" name="kjjwww">{#N/A,#N/A,FALSE,"Plan1";#N/A,#N/A,FALSE,"Plan2"}</definedName>
    <definedName localSheetId="3" name="kjjwww">{#N/A,#N/A,FALSE,"Plan1";#N/A,#N/A,FALSE,"Plan2"}</definedName>
    <definedName localSheetId="11" name="kjjwww">{#N/A,#N/A,FALSE,"Plan1";#N/A,#N/A,FALSE,"Plan2"}</definedName>
    <definedName localSheetId="12" name="kjjwww">{#N/A,#N/A,FALSE,"Plan1";#N/A,#N/A,FALSE,"Plan2"}</definedName>
    <definedName localSheetId="1" name="kjjwww">{#N/A,#N/A,FALSE,"Plan1";#N/A,#N/A,FALSE,"Plan2"}</definedName>
    <definedName name="kjjwww">{#N/A,#N/A,FALSE,"Plan1";#N/A,#N/A,FALSE,"Plan2"}</definedName>
    <definedName localSheetId="10" name="kjl">{#N/A,#N/A,FALSE,"ENG'G(보호계전기)"}</definedName>
    <definedName localSheetId="5" name="kjl">{#N/A,#N/A,FALSE,"ENG'G(보호계전기)"}</definedName>
    <definedName localSheetId="4" name="kjl">{#N/A,#N/A,FALSE,"ENG'G(보호계전기)"}</definedName>
    <definedName localSheetId="3" name="kjl">{#N/A,#N/A,FALSE,"ENG'G(보호계전기)"}</definedName>
    <definedName localSheetId="11" name="kjl">{#N/A,#N/A,FALSE,"ENG'G(보호계전기)"}</definedName>
    <definedName localSheetId="12" name="kjl">{#N/A,#N/A,FALSE,"ENG'G(보호계전기)"}</definedName>
    <definedName localSheetId="1" name="kjl">{#N/A,#N/A,FALSE,"ENG'G(보호계전기)"}</definedName>
    <definedName name="kjl">{#N/A,#N/A,FALSE,"ENG'G(보호계전기)"}</definedName>
    <definedName localSheetId="10" name="KJOI">{#N/A,#N/A,FALSE,"Plan1";#N/A,#N/A,FALSE,"Plan2"}</definedName>
    <definedName localSheetId="5" name="KJOI">{#N/A,#N/A,FALSE,"Plan1";#N/A,#N/A,FALSE,"Plan2"}</definedName>
    <definedName localSheetId="4" name="KJOI">{#N/A,#N/A,FALSE,"Plan1";#N/A,#N/A,FALSE,"Plan2"}</definedName>
    <definedName localSheetId="3" name="KJOI">{#N/A,#N/A,FALSE,"Plan1";#N/A,#N/A,FALSE,"Plan2"}</definedName>
    <definedName localSheetId="11" name="KJOI">{#N/A,#N/A,FALSE,"Plan1";#N/A,#N/A,FALSE,"Plan2"}</definedName>
    <definedName localSheetId="12" name="KJOI">{#N/A,#N/A,FALSE,"Plan1";#N/A,#N/A,FALSE,"Plan2"}</definedName>
    <definedName localSheetId="1" name="KJOI">{#N/A,#N/A,FALSE,"Plan1";#N/A,#N/A,FALSE,"Plan2"}</definedName>
    <definedName name="KJOI">{#N/A,#N/A,FALSE,"Plan1";#N/A,#N/A,FALSE,"Plan2"}</definedName>
    <definedName localSheetId="10" name="kjqwerw">{#N/A,#N/A,FALSE,"Plan1";#N/A,#N/A,FALSE,"Plan2"}</definedName>
    <definedName localSheetId="5" name="kjqwerw">{#N/A,#N/A,FALSE,"Plan1";#N/A,#N/A,FALSE,"Plan2"}</definedName>
    <definedName localSheetId="4" name="kjqwerw">{#N/A,#N/A,FALSE,"Plan1";#N/A,#N/A,FALSE,"Plan2"}</definedName>
    <definedName localSheetId="3" name="kjqwerw">{#N/A,#N/A,FALSE,"Plan1";#N/A,#N/A,FALSE,"Plan2"}</definedName>
    <definedName localSheetId="11" name="kjqwerw">{#N/A,#N/A,FALSE,"Plan1";#N/A,#N/A,FALSE,"Plan2"}</definedName>
    <definedName localSheetId="12" name="kjqwerw">{#N/A,#N/A,FALSE,"Plan1";#N/A,#N/A,FALSE,"Plan2"}</definedName>
    <definedName localSheetId="1" name="kjqwerw">{#N/A,#N/A,FALSE,"Plan1";#N/A,#N/A,FALSE,"Plan2"}</definedName>
    <definedName name="kjqwerw">{#N/A,#N/A,FALSE,"Plan1";#N/A,#N/A,FALSE,"Plan2"}</definedName>
    <definedName localSheetId="10" name="kjsfert">{#N/A,#N/A,FALSE,"Plan1";#N/A,#N/A,FALSE,"Plan2"}</definedName>
    <definedName localSheetId="5" name="kjsfert">{#N/A,#N/A,FALSE,"Plan1";#N/A,#N/A,FALSE,"Plan2"}</definedName>
    <definedName localSheetId="4" name="kjsfert">{#N/A,#N/A,FALSE,"Plan1";#N/A,#N/A,FALSE,"Plan2"}</definedName>
    <definedName localSheetId="3" name="kjsfert">{#N/A,#N/A,FALSE,"Plan1";#N/A,#N/A,FALSE,"Plan2"}</definedName>
    <definedName localSheetId="11" name="kjsfert">{#N/A,#N/A,FALSE,"Plan1";#N/A,#N/A,FALSE,"Plan2"}</definedName>
    <definedName localSheetId="12" name="kjsfert">{#N/A,#N/A,FALSE,"Plan1";#N/A,#N/A,FALSE,"Plan2"}</definedName>
    <definedName localSheetId="1" name="kjsfert">{#N/A,#N/A,FALSE,"Plan1";#N/A,#N/A,FALSE,"Plan2"}</definedName>
    <definedName name="kjsfert">{#N/A,#N/A,FALSE,"Plan1";#N/A,#N/A,FALSE,"Plan2"}</definedName>
    <definedName localSheetId="10" name="KJXCFKR">{#N/A,#N/A,FALSE,"Plan1";#N/A,#N/A,FALSE,"Plan2"}</definedName>
    <definedName localSheetId="5" name="KJXCFKR">{#N/A,#N/A,FALSE,"Plan1";#N/A,#N/A,FALSE,"Plan2"}</definedName>
    <definedName localSheetId="4" name="KJXCFKR">{#N/A,#N/A,FALSE,"Plan1";#N/A,#N/A,FALSE,"Plan2"}</definedName>
    <definedName localSheetId="3" name="KJXCFKR">{#N/A,#N/A,FALSE,"Plan1";#N/A,#N/A,FALSE,"Plan2"}</definedName>
    <definedName localSheetId="11" name="KJXCFKR">{#N/A,#N/A,FALSE,"Plan1";#N/A,#N/A,FALSE,"Plan2"}</definedName>
    <definedName localSheetId="12" name="KJXCFKR">{#N/A,#N/A,FALSE,"Plan1";#N/A,#N/A,FALSE,"Plan2"}</definedName>
    <definedName localSheetId="1" name="KJXCFKR">{#N/A,#N/A,FALSE,"Plan1";#N/A,#N/A,FALSE,"Plan2"}</definedName>
    <definedName name="KJXCFKR">{#N/A,#N/A,FALSE,"Plan1";#N/A,#N/A,FALSE,"Plan2"}</definedName>
    <definedName localSheetId="10" name="KJXDFD">{#N/A,#N/A,FALSE,"Plan1";#N/A,#N/A,FALSE,"Plan2"}</definedName>
    <definedName localSheetId="5" name="KJXDFD">{#N/A,#N/A,FALSE,"Plan1";#N/A,#N/A,FALSE,"Plan2"}</definedName>
    <definedName localSheetId="4" name="KJXDFD">{#N/A,#N/A,FALSE,"Plan1";#N/A,#N/A,FALSE,"Plan2"}</definedName>
    <definedName localSheetId="3" name="KJXDFD">{#N/A,#N/A,FALSE,"Plan1";#N/A,#N/A,FALSE,"Plan2"}</definedName>
    <definedName localSheetId="11" name="KJXDFD">{#N/A,#N/A,FALSE,"Plan1";#N/A,#N/A,FALSE,"Plan2"}</definedName>
    <definedName localSheetId="12" name="KJXDFD">{#N/A,#N/A,FALSE,"Plan1";#N/A,#N/A,FALSE,"Plan2"}</definedName>
    <definedName localSheetId="1" name="KJXDFD">{#N/A,#N/A,FALSE,"Plan1";#N/A,#N/A,FALSE,"Plan2"}</definedName>
    <definedName name="KJXDFD">{#N/A,#N/A,FALSE,"Plan1";#N/A,#N/A,FALSE,"Plan2"}</definedName>
    <definedName localSheetId="10" name="kk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kk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kk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kk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kk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kk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kk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kkk">{#N/A,#N/A,FALSE,"Plan1";#N/A,#N/A,FALSE,"Plan2"}</definedName>
    <definedName localSheetId="5" name="kkk">{#N/A,#N/A,FALSE,"Plan1";#N/A,#N/A,FALSE,"Plan2"}</definedName>
    <definedName localSheetId="4" name="kkk">{#N/A,#N/A,FALSE,"Plan1";#N/A,#N/A,FALSE,"Plan2"}</definedName>
    <definedName localSheetId="3" name="kkk">{#N/A,#N/A,FALSE,"Plan1";#N/A,#N/A,FALSE,"Plan2"}</definedName>
    <definedName localSheetId="11" name="kkk">{#N/A,#N/A,FALSE,"Plan1";#N/A,#N/A,FALSE,"Plan2"}</definedName>
    <definedName localSheetId="12" name="kkk">{#N/A,#N/A,FALSE,"Plan1";#N/A,#N/A,FALSE,"Plan2"}</definedName>
    <definedName localSheetId="1" name="kkk">{#N/A,#N/A,FALSE,"Plan1";#N/A,#N/A,FALSE,"Plan2"}</definedName>
    <definedName name="kkk">{#N/A,#N/A,FALSE,"Plan1";#N/A,#N/A,FALSE,"Plan2"}</definedName>
    <definedName localSheetId="10" name="kkkkk">{#N/A,#N/A,FALSE,"Plan1";#N/A,#N/A,FALSE,"Plan2"}</definedName>
    <definedName localSheetId="5" name="kkkkk">{#N/A,#N/A,FALSE,"Plan1";#N/A,#N/A,FALSE,"Plan2"}</definedName>
    <definedName localSheetId="4" name="kkkkk">{#N/A,#N/A,FALSE,"Plan1";#N/A,#N/A,FALSE,"Plan2"}</definedName>
    <definedName localSheetId="3" name="kkkkk">{#N/A,#N/A,FALSE,"Plan1";#N/A,#N/A,FALSE,"Plan2"}</definedName>
    <definedName localSheetId="11" name="kkkkk">{#N/A,#N/A,FALSE,"Plan1";#N/A,#N/A,FALSE,"Plan2"}</definedName>
    <definedName localSheetId="12" name="kkkkk">{#N/A,#N/A,FALSE,"Plan1";#N/A,#N/A,FALSE,"Plan2"}</definedName>
    <definedName localSheetId="1" name="kkkkk">{#N/A,#N/A,FALSE,"Plan1";#N/A,#N/A,FALSE,"Plan2"}</definedName>
    <definedName name="kkkkk">{#N/A,#N/A,FALSE,"Plan1";#N/A,#N/A,FALSE,"Plan2"}</definedName>
    <definedName localSheetId="10" name="kkkkkk">{#N/A,#N/A,FALSE,"Plan1";#N/A,#N/A,FALSE,"Plan2"}</definedName>
    <definedName localSheetId="5" name="kkkkkk">{#N/A,#N/A,FALSE,"Plan1";#N/A,#N/A,FALSE,"Plan2"}</definedName>
    <definedName localSheetId="4" name="kkkkkk">{#N/A,#N/A,FALSE,"Plan1";#N/A,#N/A,FALSE,"Plan2"}</definedName>
    <definedName localSheetId="3" name="kkkkkk">{#N/A,#N/A,FALSE,"Plan1";#N/A,#N/A,FALSE,"Plan2"}</definedName>
    <definedName localSheetId="11" name="kkkkkk">{#N/A,#N/A,FALSE,"Plan1";#N/A,#N/A,FALSE,"Plan2"}</definedName>
    <definedName localSheetId="12" name="kkkkkk">{#N/A,#N/A,FALSE,"Plan1";#N/A,#N/A,FALSE,"Plan2"}</definedName>
    <definedName localSheetId="1" name="kkkkkk">{#N/A,#N/A,FALSE,"Plan1";#N/A,#N/A,FALSE,"Plan2"}</definedName>
    <definedName name="kkkkkk">{#N/A,#N/A,FALSE,"Plan1";#N/A,#N/A,FALSE,"Plan2"}</definedName>
    <definedName localSheetId="10" name="kk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kk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kk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kk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kk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kk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kk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kksaklçer">{#N/A,#N/A,FALSE,"Plan1";#N/A,#N/A,FALSE,"Plan2"}</definedName>
    <definedName localSheetId="5" name="kksaklçer">{#N/A,#N/A,FALSE,"Plan1";#N/A,#N/A,FALSE,"Plan2"}</definedName>
    <definedName localSheetId="4" name="kksaklçer">{#N/A,#N/A,FALSE,"Plan1";#N/A,#N/A,FALSE,"Plan2"}</definedName>
    <definedName localSheetId="3" name="kksaklçer">{#N/A,#N/A,FALSE,"Plan1";#N/A,#N/A,FALSE,"Plan2"}</definedName>
    <definedName localSheetId="11" name="kksaklçer">{#N/A,#N/A,FALSE,"Plan1";#N/A,#N/A,FALSE,"Plan2"}</definedName>
    <definedName localSheetId="12" name="kksaklçer">{#N/A,#N/A,FALSE,"Plan1";#N/A,#N/A,FALSE,"Plan2"}</definedName>
    <definedName localSheetId="1" name="kksaklçer">{#N/A,#N/A,FALSE,"Plan1";#N/A,#N/A,FALSE,"Plan2"}</definedName>
    <definedName name="kksaklçer">{#N/A,#N/A,FALSE,"Plan1";#N/A,#N/A,FALSE,"Plan2"}</definedName>
    <definedName localSheetId="10" name="kksarde">{#N/A,#N/A,FALSE,"Plan1";#N/A,#N/A,FALSE,"Plan2"}</definedName>
    <definedName localSheetId="5" name="kksarde">{#N/A,#N/A,FALSE,"Plan1";#N/A,#N/A,FALSE,"Plan2"}</definedName>
    <definedName localSheetId="4" name="kksarde">{#N/A,#N/A,FALSE,"Plan1";#N/A,#N/A,FALSE,"Plan2"}</definedName>
    <definedName localSheetId="3" name="kksarde">{#N/A,#N/A,FALSE,"Plan1";#N/A,#N/A,FALSE,"Plan2"}</definedName>
    <definedName localSheetId="11" name="kksarde">{#N/A,#N/A,FALSE,"Plan1";#N/A,#N/A,FALSE,"Plan2"}</definedName>
    <definedName localSheetId="12" name="kksarde">{#N/A,#N/A,FALSE,"Plan1";#N/A,#N/A,FALSE,"Plan2"}</definedName>
    <definedName localSheetId="1" name="kksarde">{#N/A,#N/A,FALSE,"Plan1";#N/A,#N/A,FALSE,"Plan2"}</definedName>
    <definedName name="kksarde">{#N/A,#N/A,FALSE,"Plan1";#N/A,#N/A,FALSE,"Plan2"}</definedName>
    <definedName localSheetId="10" name="klaskldjsw">{#N/A,#N/A,FALSE,"Plan1";#N/A,#N/A,FALSE,"Plan2"}</definedName>
    <definedName localSheetId="5" name="klaskldjsw">{#N/A,#N/A,FALSE,"Plan1";#N/A,#N/A,FALSE,"Plan2"}</definedName>
    <definedName localSheetId="4" name="klaskldjsw">{#N/A,#N/A,FALSE,"Plan1";#N/A,#N/A,FALSE,"Plan2"}</definedName>
    <definedName localSheetId="3" name="klaskldjsw">{#N/A,#N/A,FALSE,"Plan1";#N/A,#N/A,FALSE,"Plan2"}</definedName>
    <definedName localSheetId="11" name="klaskldjsw">{#N/A,#N/A,FALSE,"Plan1";#N/A,#N/A,FALSE,"Plan2"}</definedName>
    <definedName localSheetId="12" name="klaskldjsw">{#N/A,#N/A,FALSE,"Plan1";#N/A,#N/A,FALSE,"Plan2"}</definedName>
    <definedName localSheetId="1" name="klaskldjsw">{#N/A,#N/A,FALSE,"Plan1";#N/A,#N/A,FALSE,"Plan2"}</definedName>
    <definedName name="klaskldjsw">{#N/A,#N/A,FALSE,"Plan1";#N/A,#N/A,FALSE,"Plan2"}</definedName>
    <definedName localSheetId="10" name="klçkop">{#N/A,#N/A,FALSE,"Plan1";#N/A,#N/A,FALSE,"Plan2"}</definedName>
    <definedName localSheetId="5" name="klçkop">{#N/A,#N/A,FALSE,"Plan1";#N/A,#N/A,FALSE,"Plan2"}</definedName>
    <definedName localSheetId="4" name="klçkop">{#N/A,#N/A,FALSE,"Plan1";#N/A,#N/A,FALSE,"Plan2"}</definedName>
    <definedName localSheetId="3" name="klçkop">{#N/A,#N/A,FALSE,"Plan1";#N/A,#N/A,FALSE,"Plan2"}</definedName>
    <definedName localSheetId="11" name="klçkop">{#N/A,#N/A,FALSE,"Plan1";#N/A,#N/A,FALSE,"Plan2"}</definedName>
    <definedName localSheetId="12" name="klçkop">{#N/A,#N/A,FALSE,"Plan1";#N/A,#N/A,FALSE,"Plan2"}</definedName>
    <definedName localSheetId="1" name="klçkop">{#N/A,#N/A,FALSE,"Plan1";#N/A,#N/A,FALSE,"Plan2"}</definedName>
    <definedName name="klçkop">{#N/A,#N/A,FALSE,"Plan1";#N/A,#N/A,FALSE,"Plan2"}</definedName>
    <definedName localSheetId="10" name="KLDFNTRDT">{#N/A,#N/A,FALSE,"Plan1";#N/A,#N/A,FALSE,"Plan2"}</definedName>
    <definedName localSheetId="5" name="KLDFNTRDT">{#N/A,#N/A,FALSE,"Plan1";#N/A,#N/A,FALSE,"Plan2"}</definedName>
    <definedName localSheetId="4" name="KLDFNTRDT">{#N/A,#N/A,FALSE,"Plan1";#N/A,#N/A,FALSE,"Plan2"}</definedName>
    <definedName localSheetId="3" name="KLDFNTRDT">{#N/A,#N/A,FALSE,"Plan1";#N/A,#N/A,FALSE,"Plan2"}</definedName>
    <definedName localSheetId="11" name="KLDFNTRDT">{#N/A,#N/A,FALSE,"Plan1";#N/A,#N/A,FALSE,"Plan2"}</definedName>
    <definedName localSheetId="12" name="KLDFNTRDT">{#N/A,#N/A,FALSE,"Plan1";#N/A,#N/A,FALSE,"Plan2"}</definedName>
    <definedName localSheetId="1" name="KLDFNTRDT">{#N/A,#N/A,FALSE,"Plan1";#N/A,#N/A,FALSE,"Plan2"}</definedName>
    <definedName name="KLDFNTRDT">{#N/A,#N/A,FALSE,"Plan1";#N/A,#N/A,FALSE,"Plan2"}</definedName>
    <definedName localSheetId="10" name="klhjsdklhdf">{#N/A,#N/A,FALSE,"Plan1";#N/A,#N/A,FALSE,"Plan2"}</definedName>
    <definedName localSheetId="5" name="klhjsdklhdf">{#N/A,#N/A,FALSE,"Plan1";#N/A,#N/A,FALSE,"Plan2"}</definedName>
    <definedName localSheetId="4" name="klhjsdklhdf">{#N/A,#N/A,FALSE,"Plan1";#N/A,#N/A,FALSE,"Plan2"}</definedName>
    <definedName localSheetId="3" name="klhjsdklhdf">{#N/A,#N/A,FALSE,"Plan1";#N/A,#N/A,FALSE,"Plan2"}</definedName>
    <definedName localSheetId="11" name="klhjsdklhdf">{#N/A,#N/A,FALSE,"Plan1";#N/A,#N/A,FALSE,"Plan2"}</definedName>
    <definedName localSheetId="12" name="klhjsdklhdf">{#N/A,#N/A,FALSE,"Plan1";#N/A,#N/A,FALSE,"Plan2"}</definedName>
    <definedName localSheetId="1" name="klhjsdklhdf">{#N/A,#N/A,FALSE,"Plan1";#N/A,#N/A,FALSE,"Plan2"}</definedName>
    <definedName name="klhjsdklhdf">{#N/A,#N/A,FALSE,"Plan1";#N/A,#N/A,FALSE,"Plan2"}</definedName>
    <definedName localSheetId="10" name="KLHSKLRHWE">{#N/A,#N/A,FALSE,"Plan1";#N/A,#N/A,FALSE,"Plan2"}</definedName>
    <definedName localSheetId="5" name="KLHSKLRHWE">{#N/A,#N/A,FALSE,"Plan1";#N/A,#N/A,FALSE,"Plan2"}</definedName>
    <definedName localSheetId="4" name="KLHSKLRHWE">{#N/A,#N/A,FALSE,"Plan1";#N/A,#N/A,FALSE,"Plan2"}</definedName>
    <definedName localSheetId="3" name="KLHSKLRHWE">{#N/A,#N/A,FALSE,"Plan1";#N/A,#N/A,FALSE,"Plan2"}</definedName>
    <definedName localSheetId="11" name="KLHSKLRHWE">{#N/A,#N/A,FALSE,"Plan1";#N/A,#N/A,FALSE,"Plan2"}</definedName>
    <definedName localSheetId="12" name="KLHSKLRHWE">{#N/A,#N/A,FALSE,"Plan1";#N/A,#N/A,FALSE,"Plan2"}</definedName>
    <definedName localSheetId="1" name="KLHSKLRHWE">{#N/A,#N/A,FALSE,"Plan1";#N/A,#N/A,FALSE,"Plan2"}</definedName>
    <definedName name="KLHSKLRHWE">{#N/A,#N/A,FALSE,"Plan1";#N/A,#N/A,FALSE,"Plan2"}</definedName>
    <definedName localSheetId="10" name="KLJASKJD">{#N/A,#N/A,FALSE,"Plan1";#N/A,#N/A,FALSE,"Plan2"}</definedName>
    <definedName localSheetId="5" name="KLJASKJD">{#N/A,#N/A,FALSE,"Plan1";#N/A,#N/A,FALSE,"Plan2"}</definedName>
    <definedName localSheetId="4" name="KLJASKJD">{#N/A,#N/A,FALSE,"Plan1";#N/A,#N/A,FALSE,"Plan2"}</definedName>
    <definedName localSheetId="3" name="KLJASKJD">{#N/A,#N/A,FALSE,"Plan1";#N/A,#N/A,FALSE,"Plan2"}</definedName>
    <definedName localSheetId="11" name="KLJASKJD">{#N/A,#N/A,FALSE,"Plan1";#N/A,#N/A,FALSE,"Plan2"}</definedName>
    <definedName localSheetId="12" name="KLJASKJD">{#N/A,#N/A,FALSE,"Plan1";#N/A,#N/A,FALSE,"Plan2"}</definedName>
    <definedName localSheetId="1" name="KLJASKJD">{#N/A,#N/A,FALSE,"Plan1";#N/A,#N/A,FALSE,"Plan2"}</definedName>
    <definedName name="KLJASKJD">{#N/A,#N/A,FALSE,"Plan1";#N/A,#N/A,FALSE,"Plan2"}</definedName>
    <definedName localSheetId="10" name="KLJDXL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KLJDXL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KLJDXL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KLJDXL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KLJDXL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KLJDXL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KLJDXL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kljeflwr">{#N/A,#N/A,FALSE,"Plan1";#N/A,#N/A,FALSE,"Plan2"}</definedName>
    <definedName localSheetId="5" name="kljeflwr">{#N/A,#N/A,FALSE,"Plan1";#N/A,#N/A,FALSE,"Plan2"}</definedName>
    <definedName localSheetId="4" name="kljeflwr">{#N/A,#N/A,FALSE,"Plan1";#N/A,#N/A,FALSE,"Plan2"}</definedName>
    <definedName localSheetId="3" name="kljeflwr">{#N/A,#N/A,FALSE,"Plan1";#N/A,#N/A,FALSE,"Plan2"}</definedName>
    <definedName localSheetId="11" name="kljeflwr">{#N/A,#N/A,FALSE,"Plan1";#N/A,#N/A,FALSE,"Plan2"}</definedName>
    <definedName localSheetId="12" name="kljeflwr">{#N/A,#N/A,FALSE,"Plan1";#N/A,#N/A,FALSE,"Plan2"}</definedName>
    <definedName localSheetId="1" name="kljeflwr">{#N/A,#N/A,FALSE,"Plan1";#N/A,#N/A,FALSE,"Plan2"}</definedName>
    <definedName name="kljeflwr">{#N/A,#N/A,FALSE,"Plan1";#N/A,#N/A,FALSE,"Plan2"}</definedName>
    <definedName localSheetId="10" name="kljflgjrf">{#N/A,#N/A,FALSE,"Plan1";#N/A,#N/A,FALSE,"Plan2"}</definedName>
    <definedName localSheetId="5" name="kljflgjrf">{#N/A,#N/A,FALSE,"Plan1";#N/A,#N/A,FALSE,"Plan2"}</definedName>
    <definedName localSheetId="4" name="kljflgjrf">{#N/A,#N/A,FALSE,"Plan1";#N/A,#N/A,FALSE,"Plan2"}</definedName>
    <definedName localSheetId="3" name="kljflgjrf">{#N/A,#N/A,FALSE,"Plan1";#N/A,#N/A,FALSE,"Plan2"}</definedName>
    <definedName localSheetId="11" name="kljflgjrf">{#N/A,#N/A,FALSE,"Plan1";#N/A,#N/A,FALSE,"Plan2"}</definedName>
    <definedName localSheetId="12" name="kljflgjrf">{#N/A,#N/A,FALSE,"Plan1";#N/A,#N/A,FALSE,"Plan2"}</definedName>
    <definedName localSheetId="1" name="kljflgjrf">{#N/A,#N/A,FALSE,"Plan1";#N/A,#N/A,FALSE,"Plan2"}</definedName>
    <definedName name="kljflgjrf">{#N/A,#N/A,FALSE,"Plan1";#N/A,#N/A,FALSE,"Plan2"}</definedName>
    <definedName localSheetId="10" name="kljgfdfr">{#N/A,#N/A,FALSE,"Plan1";#N/A,#N/A,FALSE,"Plan2"}</definedName>
    <definedName localSheetId="5" name="kljgfdfr">{#N/A,#N/A,FALSE,"Plan1";#N/A,#N/A,FALSE,"Plan2"}</definedName>
    <definedName localSheetId="4" name="kljgfdfr">{#N/A,#N/A,FALSE,"Plan1";#N/A,#N/A,FALSE,"Plan2"}</definedName>
    <definedName localSheetId="3" name="kljgfdfr">{#N/A,#N/A,FALSE,"Plan1";#N/A,#N/A,FALSE,"Plan2"}</definedName>
    <definedName localSheetId="11" name="kljgfdfr">{#N/A,#N/A,FALSE,"Plan1";#N/A,#N/A,FALSE,"Plan2"}</definedName>
    <definedName localSheetId="12" name="kljgfdfr">{#N/A,#N/A,FALSE,"Plan1";#N/A,#N/A,FALSE,"Plan2"}</definedName>
    <definedName localSheetId="1" name="kljgfdfr">{#N/A,#N/A,FALSE,"Plan1";#N/A,#N/A,FALSE,"Plan2"}</definedName>
    <definedName name="kljgfdfr">{#N/A,#N/A,FALSE,"Plan1";#N/A,#N/A,FALSE,"Plan2"}</definedName>
    <definedName localSheetId="10" name="kljgfjrt">{#N/A,#N/A,FALSE,"Plan1";#N/A,#N/A,FALSE,"Plan2"}</definedName>
    <definedName localSheetId="5" name="kljgfjrt">{#N/A,#N/A,FALSE,"Plan1";#N/A,#N/A,FALSE,"Plan2"}</definedName>
    <definedName localSheetId="4" name="kljgfjrt">{#N/A,#N/A,FALSE,"Plan1";#N/A,#N/A,FALSE,"Plan2"}</definedName>
    <definedName localSheetId="3" name="kljgfjrt">{#N/A,#N/A,FALSE,"Plan1";#N/A,#N/A,FALSE,"Plan2"}</definedName>
    <definedName localSheetId="11" name="kljgfjrt">{#N/A,#N/A,FALSE,"Plan1";#N/A,#N/A,FALSE,"Plan2"}</definedName>
    <definedName localSheetId="12" name="kljgfjrt">{#N/A,#N/A,FALSE,"Plan1";#N/A,#N/A,FALSE,"Plan2"}</definedName>
    <definedName localSheetId="1" name="kljgfjrt">{#N/A,#N/A,FALSE,"Plan1";#N/A,#N/A,FALSE,"Plan2"}</definedName>
    <definedName name="kljgfjrt">{#N/A,#N/A,FALSE,"Plan1";#N/A,#N/A,FALSE,"Plan2"}</definedName>
    <definedName localSheetId="10" name="kljlkdfj">{#N/A,#N/A,FALSE,"Plan1";#N/A,#N/A,FALSE,"Plan2"}</definedName>
    <definedName localSheetId="5" name="kljlkdfj">{#N/A,#N/A,FALSE,"Plan1";#N/A,#N/A,FALSE,"Plan2"}</definedName>
    <definedName localSheetId="4" name="kljlkdfj">{#N/A,#N/A,FALSE,"Plan1";#N/A,#N/A,FALSE,"Plan2"}</definedName>
    <definedName localSheetId="3" name="kljlkdfj">{#N/A,#N/A,FALSE,"Plan1";#N/A,#N/A,FALSE,"Plan2"}</definedName>
    <definedName localSheetId="11" name="kljlkdfj">{#N/A,#N/A,FALSE,"Plan1";#N/A,#N/A,FALSE,"Plan2"}</definedName>
    <definedName localSheetId="12" name="kljlkdfj">{#N/A,#N/A,FALSE,"Plan1";#N/A,#N/A,FALSE,"Plan2"}</definedName>
    <definedName localSheetId="1" name="kljlkdfj">{#N/A,#N/A,FALSE,"Plan1";#N/A,#N/A,FALSE,"Plan2"}</definedName>
    <definedName name="kljlkdfj">{#N/A,#N/A,FALSE,"Plan1";#N/A,#N/A,FALSE,"Plan2"}</definedName>
    <definedName localSheetId="10" name="kljsakjfr">{#N/A,#N/A,FALSE,"Plan1";#N/A,#N/A,FALSE,"Plan2"}</definedName>
    <definedName localSheetId="5" name="kljsakjfr">{#N/A,#N/A,FALSE,"Plan1";#N/A,#N/A,FALSE,"Plan2"}</definedName>
    <definedName localSheetId="4" name="kljsakjfr">{#N/A,#N/A,FALSE,"Plan1";#N/A,#N/A,FALSE,"Plan2"}</definedName>
    <definedName localSheetId="3" name="kljsakjfr">{#N/A,#N/A,FALSE,"Plan1";#N/A,#N/A,FALSE,"Plan2"}</definedName>
    <definedName localSheetId="11" name="kljsakjfr">{#N/A,#N/A,FALSE,"Plan1";#N/A,#N/A,FALSE,"Plan2"}</definedName>
    <definedName localSheetId="12" name="kljsakjfr">{#N/A,#N/A,FALSE,"Plan1";#N/A,#N/A,FALSE,"Plan2"}</definedName>
    <definedName localSheetId="1" name="kljsakjfr">{#N/A,#N/A,FALSE,"Plan1";#N/A,#N/A,FALSE,"Plan2"}</definedName>
    <definedName name="kljsakjfr">{#N/A,#N/A,FALSE,"Plan1";#N/A,#N/A,FALSE,"Plan2"}</definedName>
    <definedName localSheetId="10" name="kljsdje">{#N/A,#N/A,FALSE,"Plan1";#N/A,#N/A,FALSE,"Plan2"}</definedName>
    <definedName localSheetId="5" name="kljsdje">{#N/A,#N/A,FALSE,"Plan1";#N/A,#N/A,FALSE,"Plan2"}</definedName>
    <definedName localSheetId="4" name="kljsdje">{#N/A,#N/A,FALSE,"Plan1";#N/A,#N/A,FALSE,"Plan2"}</definedName>
    <definedName localSheetId="3" name="kljsdje">{#N/A,#N/A,FALSE,"Plan1";#N/A,#N/A,FALSE,"Plan2"}</definedName>
    <definedName localSheetId="11" name="kljsdje">{#N/A,#N/A,FALSE,"Plan1";#N/A,#N/A,FALSE,"Plan2"}</definedName>
    <definedName localSheetId="12" name="kljsdje">{#N/A,#N/A,FALSE,"Plan1";#N/A,#N/A,FALSE,"Plan2"}</definedName>
    <definedName localSheetId="1" name="kljsdje">{#N/A,#N/A,FALSE,"Plan1";#N/A,#N/A,FALSE,"Plan2"}</definedName>
    <definedName name="kljsdje">{#N/A,#N/A,FALSE,"Plan1";#N/A,#N/A,FALSE,"Plan2"}</definedName>
    <definedName localSheetId="10" name="kljsfwe">{#N/A,#N/A,FALSE,"Plan1";#N/A,#N/A,FALSE,"Plan2"}</definedName>
    <definedName localSheetId="5" name="kljsfwe">{#N/A,#N/A,FALSE,"Plan1";#N/A,#N/A,FALSE,"Plan2"}</definedName>
    <definedName localSheetId="4" name="kljsfwe">{#N/A,#N/A,FALSE,"Plan1";#N/A,#N/A,FALSE,"Plan2"}</definedName>
    <definedName localSheetId="3" name="kljsfwe">{#N/A,#N/A,FALSE,"Plan1";#N/A,#N/A,FALSE,"Plan2"}</definedName>
    <definedName localSheetId="11" name="kljsfwe">{#N/A,#N/A,FALSE,"Plan1";#N/A,#N/A,FALSE,"Plan2"}</definedName>
    <definedName localSheetId="12" name="kljsfwe">{#N/A,#N/A,FALSE,"Plan1";#N/A,#N/A,FALSE,"Plan2"}</definedName>
    <definedName localSheetId="1" name="kljsfwe">{#N/A,#N/A,FALSE,"Plan1";#N/A,#N/A,FALSE,"Plan2"}</definedName>
    <definedName name="kljsfwe">{#N/A,#N/A,FALSE,"Plan1";#N/A,#N/A,FALSE,"Plan2"}</definedName>
    <definedName localSheetId="10" name="klk">{#N/A,#N/A,FALSE,"Plan1";#N/A,#N/A,FALSE,"Plan2"}</definedName>
    <definedName localSheetId="5" name="klk">{#N/A,#N/A,FALSE,"Plan1";#N/A,#N/A,FALSE,"Plan2"}</definedName>
    <definedName localSheetId="4" name="klk">{#N/A,#N/A,FALSE,"Plan1";#N/A,#N/A,FALSE,"Plan2"}</definedName>
    <definedName localSheetId="3" name="klk">{#N/A,#N/A,FALSE,"Plan1";#N/A,#N/A,FALSE,"Plan2"}</definedName>
    <definedName localSheetId="11" name="klk">{#N/A,#N/A,FALSE,"Plan1";#N/A,#N/A,FALSE,"Plan2"}</definedName>
    <definedName localSheetId="12" name="klk">{#N/A,#N/A,FALSE,"Plan1";#N/A,#N/A,FALSE,"Plan2"}</definedName>
    <definedName localSheetId="1" name="klk">{#N/A,#N/A,FALSE,"Plan1";#N/A,#N/A,FALSE,"Plan2"}</definedName>
    <definedName name="klk">{#N/A,#N/A,FALSE,"Plan1";#N/A,#N/A,FALSE,"Plan2"}</definedName>
    <definedName localSheetId="10" name="KLKKLKÇJÇ">{#N/A,#N/A,FALSE,"Plan1";#N/A,#N/A,FALSE,"Plan2"}</definedName>
    <definedName localSheetId="5" name="KLKKLKÇJÇ">{#N/A,#N/A,FALSE,"Plan1";#N/A,#N/A,FALSE,"Plan2"}</definedName>
    <definedName localSheetId="4" name="KLKKLKÇJÇ">{#N/A,#N/A,FALSE,"Plan1";#N/A,#N/A,FALSE,"Plan2"}</definedName>
    <definedName localSheetId="3" name="KLKKLKÇJÇ">{#N/A,#N/A,FALSE,"Plan1";#N/A,#N/A,FALSE,"Plan2"}</definedName>
    <definedName localSheetId="11" name="KLKKLKÇJÇ">{#N/A,#N/A,FALSE,"Plan1";#N/A,#N/A,FALSE,"Plan2"}</definedName>
    <definedName localSheetId="12" name="KLKKLKÇJÇ">{#N/A,#N/A,FALSE,"Plan1";#N/A,#N/A,FALSE,"Plan2"}</definedName>
    <definedName localSheetId="1" name="KLKKLKÇJÇ">{#N/A,#N/A,FALSE,"Plan1";#N/A,#N/A,FALSE,"Plan2"}</definedName>
    <definedName name="KLKKLKÇJÇ">{#N/A,#N/A,FALSE,"Plan1";#N/A,#N/A,FALSE,"Plan2"}</definedName>
    <definedName localSheetId="10" name="KLSDFT">{#N/A,#N/A,FALSE,"Plan1";#N/A,#N/A,FALSE,"Plan2"}</definedName>
    <definedName localSheetId="5" name="KLSDFT">{#N/A,#N/A,FALSE,"Plan1";#N/A,#N/A,FALSE,"Plan2"}</definedName>
    <definedName localSheetId="4" name="KLSDFT">{#N/A,#N/A,FALSE,"Plan1";#N/A,#N/A,FALSE,"Plan2"}</definedName>
    <definedName localSheetId="3" name="KLSDFT">{#N/A,#N/A,FALSE,"Plan1";#N/A,#N/A,FALSE,"Plan2"}</definedName>
    <definedName localSheetId="11" name="KLSDFT">{#N/A,#N/A,FALSE,"Plan1";#N/A,#N/A,FALSE,"Plan2"}</definedName>
    <definedName localSheetId="12" name="KLSDFT">{#N/A,#N/A,FALSE,"Plan1";#N/A,#N/A,FALSE,"Plan2"}</definedName>
    <definedName localSheetId="1" name="KLSDFT">{#N/A,#N/A,FALSE,"Plan1";#N/A,#N/A,FALSE,"Plan2"}</definedName>
    <definedName name="KLSDFT">{#N/A,#N/A,FALSE,"Plan1";#N/A,#N/A,FALSE,"Plan2"}</definedName>
    <definedName localSheetId="10" name="KLSDHSJKHF">{#N/A,#N/A,FALSE,"Plan1";#N/A,#N/A,FALSE,"Plan2"}</definedName>
    <definedName localSheetId="5" name="KLSDHSJKHF">{#N/A,#N/A,FALSE,"Plan1";#N/A,#N/A,FALSE,"Plan2"}</definedName>
    <definedName localSheetId="4" name="KLSDHSJKHF">{#N/A,#N/A,FALSE,"Plan1";#N/A,#N/A,FALSE,"Plan2"}</definedName>
    <definedName localSheetId="3" name="KLSDHSJKHF">{#N/A,#N/A,FALSE,"Plan1";#N/A,#N/A,FALSE,"Plan2"}</definedName>
    <definedName localSheetId="11" name="KLSDHSJKHF">{#N/A,#N/A,FALSE,"Plan1";#N/A,#N/A,FALSE,"Plan2"}</definedName>
    <definedName localSheetId="12" name="KLSDHSJKHF">{#N/A,#N/A,FALSE,"Plan1";#N/A,#N/A,FALSE,"Plan2"}</definedName>
    <definedName localSheetId="1" name="KLSDHSJKHF">{#N/A,#N/A,FALSE,"Plan1";#N/A,#N/A,FALSE,"Plan2"}</definedName>
    <definedName name="KLSDHSJKHF">{#N/A,#N/A,FALSE,"Plan1";#N/A,#N/A,FALSE,"Plan2"}</definedName>
    <definedName localSheetId="10" name="klsdkre">{#N/A,#N/A,FALSE,"Plan1";#N/A,#N/A,FALSE,"Plan2"}</definedName>
    <definedName localSheetId="5" name="klsdkre">{#N/A,#N/A,FALSE,"Plan1";#N/A,#N/A,FALSE,"Plan2"}</definedName>
    <definedName localSheetId="4" name="klsdkre">{#N/A,#N/A,FALSE,"Plan1";#N/A,#N/A,FALSE,"Plan2"}</definedName>
    <definedName localSheetId="3" name="klsdkre">{#N/A,#N/A,FALSE,"Plan1";#N/A,#N/A,FALSE,"Plan2"}</definedName>
    <definedName localSheetId="11" name="klsdkre">{#N/A,#N/A,FALSE,"Plan1";#N/A,#N/A,FALSE,"Plan2"}</definedName>
    <definedName localSheetId="12" name="klsdkre">{#N/A,#N/A,FALSE,"Plan1";#N/A,#N/A,FALSE,"Plan2"}</definedName>
    <definedName localSheetId="1" name="klsdkre">{#N/A,#N/A,FALSE,"Plan1";#N/A,#N/A,FALSE,"Plan2"}</definedName>
    <definedName name="klsdkre">{#N/A,#N/A,FALSE,"Plan1";#N/A,#N/A,FALSE,"Plan2"}</definedName>
    <definedName localSheetId="10" name="KLSIDJE">{#N/A,#N/A,FALSE,"Plan1";#N/A,#N/A,FALSE,"Plan2"}</definedName>
    <definedName localSheetId="5" name="KLSIDJE">{#N/A,#N/A,FALSE,"Plan1";#N/A,#N/A,FALSE,"Plan2"}</definedName>
    <definedName localSheetId="4" name="KLSIDJE">{#N/A,#N/A,FALSE,"Plan1";#N/A,#N/A,FALSE,"Plan2"}</definedName>
    <definedName localSheetId="3" name="KLSIDJE">{#N/A,#N/A,FALSE,"Plan1";#N/A,#N/A,FALSE,"Plan2"}</definedName>
    <definedName localSheetId="11" name="KLSIDJE">{#N/A,#N/A,FALSE,"Plan1";#N/A,#N/A,FALSE,"Plan2"}</definedName>
    <definedName localSheetId="12" name="KLSIDJE">{#N/A,#N/A,FALSE,"Plan1";#N/A,#N/A,FALSE,"Plan2"}</definedName>
    <definedName localSheetId="1" name="KLSIDJE">{#N/A,#N/A,FALSE,"Plan1";#N/A,#N/A,FALSE,"Plan2"}</definedName>
    <definedName name="KLSIDJE">{#N/A,#N/A,FALSE,"Plan1";#N/A,#N/A,FALSE,"Plan2"}</definedName>
    <definedName localSheetId="10" name="klsjarsf">{#N/A,#N/A,FALSE,"Plan1";#N/A,#N/A,FALSE,"Plan2"}</definedName>
    <definedName localSheetId="5" name="klsjarsf">{#N/A,#N/A,FALSE,"Plan1";#N/A,#N/A,FALSE,"Plan2"}</definedName>
    <definedName localSheetId="4" name="klsjarsf">{#N/A,#N/A,FALSE,"Plan1";#N/A,#N/A,FALSE,"Plan2"}</definedName>
    <definedName localSheetId="3" name="klsjarsf">{#N/A,#N/A,FALSE,"Plan1";#N/A,#N/A,FALSE,"Plan2"}</definedName>
    <definedName localSheetId="11" name="klsjarsf">{#N/A,#N/A,FALSE,"Plan1";#N/A,#N/A,FALSE,"Plan2"}</definedName>
    <definedName localSheetId="12" name="klsjarsf">{#N/A,#N/A,FALSE,"Plan1";#N/A,#N/A,FALSE,"Plan2"}</definedName>
    <definedName localSheetId="1" name="klsjarsf">{#N/A,#N/A,FALSE,"Plan1";#N/A,#N/A,FALSE,"Plan2"}</definedName>
    <definedName name="klsjarsf">{#N/A,#N/A,FALSE,"Plan1";#N/A,#N/A,FALSE,"Plan2"}</definedName>
    <definedName localSheetId="10" name="klxhjfdkhser">{#N/A,#N/A,FALSE,"Plan1";#N/A,#N/A,FALSE,"Plan2"}</definedName>
    <definedName localSheetId="5" name="klxhjfdkhser">{#N/A,#N/A,FALSE,"Plan1";#N/A,#N/A,FALSE,"Plan2"}</definedName>
    <definedName localSheetId="4" name="klxhjfdkhser">{#N/A,#N/A,FALSE,"Plan1";#N/A,#N/A,FALSE,"Plan2"}</definedName>
    <definedName localSheetId="3" name="klxhjfdkhser">{#N/A,#N/A,FALSE,"Plan1";#N/A,#N/A,FALSE,"Plan2"}</definedName>
    <definedName localSheetId="11" name="klxhjfdkhser">{#N/A,#N/A,FALSE,"Plan1";#N/A,#N/A,FALSE,"Plan2"}</definedName>
    <definedName localSheetId="12" name="klxhjfdkhser">{#N/A,#N/A,FALSE,"Plan1";#N/A,#N/A,FALSE,"Plan2"}</definedName>
    <definedName localSheetId="1" name="klxhjfdkhser">{#N/A,#N/A,FALSE,"Plan1";#N/A,#N/A,FALSE,"Plan2"}</definedName>
    <definedName name="klxhjfdkhser">{#N/A,#N/A,FALSE,"Plan1";#N/A,#N/A,FALSE,"Plan2"}</definedName>
    <definedName localSheetId="10" name="kopipnsdfne">{#N/A,#N/A,FALSE,"Plan1";#N/A,#N/A,FALSE,"Plan2"}</definedName>
    <definedName localSheetId="5" name="kopipnsdfne">{#N/A,#N/A,FALSE,"Plan1";#N/A,#N/A,FALSE,"Plan2"}</definedName>
    <definedName localSheetId="4" name="kopipnsdfne">{#N/A,#N/A,FALSE,"Plan1";#N/A,#N/A,FALSE,"Plan2"}</definedName>
    <definedName localSheetId="3" name="kopipnsdfne">{#N/A,#N/A,FALSE,"Plan1";#N/A,#N/A,FALSE,"Plan2"}</definedName>
    <definedName localSheetId="11" name="kopipnsdfne">{#N/A,#N/A,FALSE,"Plan1";#N/A,#N/A,FALSE,"Plan2"}</definedName>
    <definedName localSheetId="12" name="kopipnsdfne">{#N/A,#N/A,FALSE,"Plan1";#N/A,#N/A,FALSE,"Plan2"}</definedName>
    <definedName localSheetId="1" name="kopipnsdfne">{#N/A,#N/A,FALSE,"Plan1";#N/A,#N/A,FALSE,"Plan2"}</definedName>
    <definedName name="kopipnsdfne">{#N/A,#N/A,FALSE,"Plan1";#N/A,#N/A,FALSE,"Plan2"}</definedName>
    <definedName localSheetId="10" name="kp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kp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kp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kp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kp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kp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kp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KSDLÇKSÇ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KSDLÇKSÇ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KSDLÇKSÇ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KSDLÇKSÇ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KSDLÇKSÇ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KSDLÇKSÇ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KSDLÇKSÇ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KSDLDF">{#N/A,#N/A,FALSE,"Plan1";#N/A,#N/A,FALSE,"Plan2"}</definedName>
    <definedName localSheetId="5" name="KSDLDF">{#N/A,#N/A,FALSE,"Plan1";#N/A,#N/A,FALSE,"Plan2"}</definedName>
    <definedName localSheetId="4" name="KSDLDF">{#N/A,#N/A,FALSE,"Plan1";#N/A,#N/A,FALSE,"Plan2"}</definedName>
    <definedName localSheetId="3" name="KSDLDF">{#N/A,#N/A,FALSE,"Plan1";#N/A,#N/A,FALSE,"Plan2"}</definedName>
    <definedName localSheetId="11" name="KSDLDF">{#N/A,#N/A,FALSE,"Plan1";#N/A,#N/A,FALSE,"Plan2"}</definedName>
    <definedName localSheetId="12" name="KSDLDF">{#N/A,#N/A,FALSE,"Plan1";#N/A,#N/A,FALSE,"Plan2"}</definedName>
    <definedName localSheetId="1" name="KSDLDF">{#N/A,#N/A,FALSE,"Plan1";#N/A,#N/A,FALSE,"Plan2"}</definedName>
    <definedName name="KSDLDF">{#N/A,#N/A,FALSE,"Plan1";#N/A,#N/A,FALSE,"Plan2"}</definedName>
    <definedName localSheetId="10" name="ksdlkfsçzd">{#N/A,#N/A,FALSE,"Plan1";#N/A,#N/A,FALSE,"Plan2"}</definedName>
    <definedName localSheetId="5" name="ksdlkfsçzd">{#N/A,#N/A,FALSE,"Plan1";#N/A,#N/A,FALSE,"Plan2"}</definedName>
    <definedName localSheetId="4" name="ksdlkfsçzd">{#N/A,#N/A,FALSE,"Plan1";#N/A,#N/A,FALSE,"Plan2"}</definedName>
    <definedName localSheetId="3" name="ksdlkfsçzd">{#N/A,#N/A,FALSE,"Plan1";#N/A,#N/A,FALSE,"Plan2"}</definedName>
    <definedName localSheetId="11" name="ksdlkfsçzd">{#N/A,#N/A,FALSE,"Plan1";#N/A,#N/A,FALSE,"Plan2"}</definedName>
    <definedName localSheetId="12" name="ksdlkfsçzd">{#N/A,#N/A,FALSE,"Plan1";#N/A,#N/A,FALSE,"Plan2"}</definedName>
    <definedName localSheetId="1" name="ksdlkfsçzd">{#N/A,#N/A,FALSE,"Plan1";#N/A,#N/A,FALSE,"Plan2"}</definedName>
    <definedName name="ksdlkfsçzd">{#N/A,#N/A,FALSE,"Plan1";#N/A,#N/A,FALSE,"Plan2"}</definedName>
    <definedName localSheetId="10" name="ksdoçierfe">{#N/A,#N/A,FALSE,"Plan1";#N/A,#N/A,FALSE,"Plan2"}</definedName>
    <definedName localSheetId="5" name="ksdoçierfe">{#N/A,#N/A,FALSE,"Plan1";#N/A,#N/A,FALSE,"Plan2"}</definedName>
    <definedName localSheetId="4" name="ksdoçierfe">{#N/A,#N/A,FALSE,"Plan1";#N/A,#N/A,FALSE,"Plan2"}</definedName>
    <definedName localSheetId="3" name="ksdoçierfe">{#N/A,#N/A,FALSE,"Plan1";#N/A,#N/A,FALSE,"Plan2"}</definedName>
    <definedName localSheetId="11" name="ksdoçierfe">{#N/A,#N/A,FALSE,"Plan1";#N/A,#N/A,FALSE,"Plan2"}</definedName>
    <definedName localSheetId="12" name="ksdoçierfe">{#N/A,#N/A,FALSE,"Plan1";#N/A,#N/A,FALSE,"Plan2"}</definedName>
    <definedName localSheetId="1" name="ksdoçierfe">{#N/A,#N/A,FALSE,"Plan1";#N/A,#N/A,FALSE,"Plan2"}</definedName>
    <definedName name="ksdoçierfe">{#N/A,#N/A,FALSE,"Plan1";#N/A,#N/A,FALSE,"Plan2"}</definedName>
    <definedName localSheetId="10" name="ksdtrdrkf">{#N/A,#N/A,FALSE,"Plan1";#N/A,#N/A,FALSE,"Plan2"}</definedName>
    <definedName localSheetId="5" name="ksdtrdrkf">{#N/A,#N/A,FALSE,"Plan1";#N/A,#N/A,FALSE,"Plan2"}</definedName>
    <definedName localSheetId="4" name="ksdtrdrkf">{#N/A,#N/A,FALSE,"Plan1";#N/A,#N/A,FALSE,"Plan2"}</definedName>
    <definedName localSheetId="3" name="ksdtrdrkf">{#N/A,#N/A,FALSE,"Plan1";#N/A,#N/A,FALSE,"Plan2"}</definedName>
    <definedName localSheetId="11" name="ksdtrdrkf">{#N/A,#N/A,FALSE,"Plan1";#N/A,#N/A,FALSE,"Plan2"}</definedName>
    <definedName localSheetId="12" name="ksdtrdrkf">{#N/A,#N/A,FALSE,"Plan1";#N/A,#N/A,FALSE,"Plan2"}</definedName>
    <definedName localSheetId="1" name="ksdtrdrkf">{#N/A,#N/A,FALSE,"Plan1";#N/A,#N/A,FALSE,"Plan2"}</definedName>
    <definedName name="ksdtrdrkf">{#N/A,#N/A,FALSE,"Plan1";#N/A,#N/A,FALSE,"Plan2"}</definedName>
    <definedName localSheetId="10" name="KSFÇJDFJL">{#N/A,#N/A,FALSE,"Plan1";#N/A,#N/A,FALSE,"Plan2"}</definedName>
    <definedName localSheetId="5" name="KSFÇJDFJL">{#N/A,#N/A,FALSE,"Plan1";#N/A,#N/A,FALSE,"Plan2"}</definedName>
    <definedName localSheetId="4" name="KSFÇJDFJL">{#N/A,#N/A,FALSE,"Plan1";#N/A,#N/A,FALSE,"Plan2"}</definedName>
    <definedName localSheetId="3" name="KSFÇJDFJL">{#N/A,#N/A,FALSE,"Plan1";#N/A,#N/A,FALSE,"Plan2"}</definedName>
    <definedName localSheetId="11" name="KSFÇJDFJL">{#N/A,#N/A,FALSE,"Plan1";#N/A,#N/A,FALSE,"Plan2"}</definedName>
    <definedName localSheetId="12" name="KSFÇJDFJL">{#N/A,#N/A,FALSE,"Plan1";#N/A,#N/A,FALSE,"Plan2"}</definedName>
    <definedName localSheetId="1" name="KSFÇJDFJL">{#N/A,#N/A,FALSE,"Plan1";#N/A,#N/A,FALSE,"Plan2"}</definedName>
    <definedName name="KSFÇJDFJL">{#N/A,#N/A,FALSE,"Plan1";#N/A,#N/A,FALSE,"Plan2"}</definedName>
    <definedName localSheetId="10" name="ksfhse">{#N/A,#N/A,FALSE,"Plan1";#N/A,#N/A,FALSE,"Plan2"}</definedName>
    <definedName localSheetId="5" name="ksfhse">{#N/A,#N/A,FALSE,"Plan1";#N/A,#N/A,FALSE,"Plan2"}</definedName>
    <definedName localSheetId="4" name="ksfhse">{#N/A,#N/A,FALSE,"Plan1";#N/A,#N/A,FALSE,"Plan2"}</definedName>
    <definedName localSheetId="3" name="ksfhse">{#N/A,#N/A,FALSE,"Plan1";#N/A,#N/A,FALSE,"Plan2"}</definedName>
    <definedName localSheetId="11" name="ksfhse">{#N/A,#N/A,FALSE,"Plan1";#N/A,#N/A,FALSE,"Plan2"}</definedName>
    <definedName localSheetId="12" name="ksfhse">{#N/A,#N/A,FALSE,"Plan1";#N/A,#N/A,FALSE,"Plan2"}</definedName>
    <definedName localSheetId="1" name="ksfhse">{#N/A,#N/A,FALSE,"Plan1";#N/A,#N/A,FALSE,"Plan2"}</definedName>
    <definedName name="ksfhse">{#N/A,#N/A,FALSE,"Plan1";#N/A,#N/A,FALSE,"Plan2"}</definedName>
    <definedName localSheetId="10" name="KSRKOE">{#N/A,#N/A,FALSE,"Plan1";#N/A,#N/A,FALSE,"Plan2"}</definedName>
    <definedName localSheetId="5" name="KSRKOE">{#N/A,#N/A,FALSE,"Plan1";#N/A,#N/A,FALSE,"Plan2"}</definedName>
    <definedName localSheetId="4" name="KSRKOE">{#N/A,#N/A,FALSE,"Plan1";#N/A,#N/A,FALSE,"Plan2"}</definedName>
    <definedName localSheetId="3" name="KSRKOE">{#N/A,#N/A,FALSE,"Plan1";#N/A,#N/A,FALSE,"Plan2"}</definedName>
    <definedName localSheetId="11" name="KSRKOE">{#N/A,#N/A,FALSE,"Plan1";#N/A,#N/A,FALSE,"Plan2"}</definedName>
    <definedName localSheetId="12" name="KSRKOE">{#N/A,#N/A,FALSE,"Plan1";#N/A,#N/A,FALSE,"Plan2"}</definedName>
    <definedName localSheetId="1" name="KSRKOE">{#N/A,#N/A,FALSE,"Plan1";#N/A,#N/A,FALSE,"Plan2"}</definedName>
    <definedName name="KSRKOE">{#N/A,#N/A,FALSE,"Plan1";#N/A,#N/A,FALSE,"Plan2"}</definedName>
    <definedName localSheetId="10" name="KSWKE">{#N/A,#N/A,FALSE,"Plan1";#N/A,#N/A,FALSE,"Plan2"}</definedName>
    <definedName localSheetId="5" name="KSWKE">{#N/A,#N/A,FALSE,"Plan1";#N/A,#N/A,FALSE,"Plan2"}</definedName>
    <definedName localSheetId="4" name="KSWKE">{#N/A,#N/A,FALSE,"Plan1";#N/A,#N/A,FALSE,"Plan2"}</definedName>
    <definedName localSheetId="3" name="KSWKE">{#N/A,#N/A,FALSE,"Plan1";#N/A,#N/A,FALSE,"Plan2"}</definedName>
    <definedName localSheetId="11" name="KSWKE">{#N/A,#N/A,FALSE,"Plan1";#N/A,#N/A,FALSE,"Plan2"}</definedName>
    <definedName localSheetId="12" name="KSWKE">{#N/A,#N/A,FALSE,"Plan1";#N/A,#N/A,FALSE,"Plan2"}</definedName>
    <definedName localSheetId="1" name="KSWKE">{#N/A,#N/A,FALSE,"Plan1";#N/A,#N/A,FALSE,"Plan2"}</definedName>
    <definedName name="KSWKE">{#N/A,#N/A,FALSE,"Plan1";#N/A,#N/A,FALSE,"Plan2"}</definedName>
    <definedName localSheetId="10" name="kysdusf">{#N/A,#N/A,FALSE,"Plan1";#N/A,#N/A,FALSE,"Plan2"}</definedName>
    <definedName localSheetId="5" name="kysdusf">{#N/A,#N/A,FALSE,"Plan1";#N/A,#N/A,FALSE,"Plan2"}</definedName>
    <definedName localSheetId="4" name="kysdusf">{#N/A,#N/A,FALSE,"Plan1";#N/A,#N/A,FALSE,"Plan2"}</definedName>
    <definedName localSheetId="3" name="kysdusf">{#N/A,#N/A,FALSE,"Plan1";#N/A,#N/A,FALSE,"Plan2"}</definedName>
    <definedName localSheetId="11" name="kysdusf">{#N/A,#N/A,FALSE,"Plan1";#N/A,#N/A,FALSE,"Plan2"}</definedName>
    <definedName localSheetId="12" name="kysdusf">{#N/A,#N/A,FALSE,"Plan1";#N/A,#N/A,FALSE,"Plan2"}</definedName>
    <definedName localSheetId="1" name="kysdusf">{#N/A,#N/A,FALSE,"Plan1";#N/A,#N/A,FALSE,"Plan2"}</definedName>
    <definedName name="kysdusf">{#N/A,#N/A,FALSE,"Plan1";#N/A,#N/A,FALSE,"Plan2"}</definedName>
    <definedName localSheetId="10" name="kzslçdkçle">{#N/A,#N/A,FALSE,"Plan1";#N/A,#N/A,FALSE,"Plan2"}</definedName>
    <definedName localSheetId="5" name="kzslçdkçle">{#N/A,#N/A,FALSE,"Plan1";#N/A,#N/A,FALSE,"Plan2"}</definedName>
    <definedName localSheetId="4" name="kzslçdkçle">{#N/A,#N/A,FALSE,"Plan1";#N/A,#N/A,FALSE,"Plan2"}</definedName>
    <definedName localSheetId="3" name="kzslçdkçle">{#N/A,#N/A,FALSE,"Plan1";#N/A,#N/A,FALSE,"Plan2"}</definedName>
    <definedName localSheetId="11" name="kzslçdkçle">{#N/A,#N/A,FALSE,"Plan1";#N/A,#N/A,FALSE,"Plan2"}</definedName>
    <definedName localSheetId="12" name="kzslçdkçle">{#N/A,#N/A,FALSE,"Plan1";#N/A,#N/A,FALSE,"Plan2"}</definedName>
    <definedName localSheetId="1" name="kzslçdkçle">{#N/A,#N/A,FALSE,"Plan1";#N/A,#N/A,FALSE,"Plan2"}</definedName>
    <definedName name="kzslçdkçle">{#N/A,#N/A,FALSE,"Plan1";#N/A,#N/A,FALSE,"Plan2"}</definedName>
    <definedName localSheetId="10" name="LAEKWRK">{#N/A,#N/A,FALSE,"Plan1";#N/A,#N/A,FALSE,"Plan2"}</definedName>
    <definedName localSheetId="5" name="LAEKWRK">{#N/A,#N/A,FALSE,"Plan1";#N/A,#N/A,FALSE,"Plan2"}</definedName>
    <definedName localSheetId="4" name="LAEKWRK">{#N/A,#N/A,FALSE,"Plan1";#N/A,#N/A,FALSE,"Plan2"}</definedName>
    <definedName localSheetId="3" name="LAEKWRK">{#N/A,#N/A,FALSE,"Plan1";#N/A,#N/A,FALSE,"Plan2"}</definedName>
    <definedName localSheetId="11" name="LAEKWRK">{#N/A,#N/A,FALSE,"Plan1";#N/A,#N/A,FALSE,"Plan2"}</definedName>
    <definedName localSheetId="12" name="LAEKWRK">{#N/A,#N/A,FALSE,"Plan1";#N/A,#N/A,FALSE,"Plan2"}</definedName>
    <definedName localSheetId="1" name="LAEKWRK">{#N/A,#N/A,FALSE,"Plan1";#N/A,#N/A,FALSE,"Plan2"}</definedName>
    <definedName name="LAEKWRK">{#N/A,#N/A,FALSE,"Plan1";#N/A,#N/A,FALSE,"Plan2"}</definedName>
    <definedName localSheetId="10" name="LAKDEWRF">{#N/A,#N/A,FALSE,"Plan1";#N/A,#N/A,FALSE,"Plan2"}</definedName>
    <definedName localSheetId="5" name="LAKDEWRF">{#N/A,#N/A,FALSE,"Plan1";#N/A,#N/A,FALSE,"Plan2"}</definedName>
    <definedName localSheetId="4" name="LAKDEWRF">{#N/A,#N/A,FALSE,"Plan1";#N/A,#N/A,FALSE,"Plan2"}</definedName>
    <definedName localSheetId="3" name="LAKDEWRF">{#N/A,#N/A,FALSE,"Plan1";#N/A,#N/A,FALSE,"Plan2"}</definedName>
    <definedName localSheetId="11" name="LAKDEWRF">{#N/A,#N/A,FALSE,"Plan1";#N/A,#N/A,FALSE,"Plan2"}</definedName>
    <definedName localSheetId="12" name="LAKDEWRF">{#N/A,#N/A,FALSE,"Plan1";#N/A,#N/A,FALSE,"Plan2"}</definedName>
    <definedName localSheetId="1" name="LAKDEWRF">{#N/A,#N/A,FALSE,"Plan1";#N/A,#N/A,FALSE,"Plan2"}</definedName>
    <definedName name="LAKDEWRF">{#N/A,#N/A,FALSE,"Plan1";#N/A,#N/A,FALSE,"Plan2"}</definedName>
    <definedName localSheetId="10" name="LASÇDSRLF">{#N/A,#N/A,FALSE,"Plan1";#N/A,#N/A,FALSE,"Plan2"}</definedName>
    <definedName localSheetId="5" name="LASÇDSRLF">{#N/A,#N/A,FALSE,"Plan1";#N/A,#N/A,FALSE,"Plan2"}</definedName>
    <definedName localSheetId="4" name="LASÇDSRLF">{#N/A,#N/A,FALSE,"Plan1";#N/A,#N/A,FALSE,"Plan2"}</definedName>
    <definedName localSheetId="3" name="LASÇDSRLF">{#N/A,#N/A,FALSE,"Plan1";#N/A,#N/A,FALSE,"Plan2"}</definedName>
    <definedName localSheetId="11" name="LASÇDSRLF">{#N/A,#N/A,FALSE,"Plan1";#N/A,#N/A,FALSE,"Plan2"}</definedName>
    <definedName localSheetId="12" name="LASÇDSRLF">{#N/A,#N/A,FALSE,"Plan1";#N/A,#N/A,FALSE,"Plan2"}</definedName>
    <definedName localSheetId="1" name="LASÇDSRLF">{#N/A,#N/A,FALSE,"Plan1";#N/A,#N/A,FALSE,"Plan2"}</definedName>
    <definedName name="LASÇDSRLF">{#N/A,#N/A,FALSE,"Plan1";#N/A,#N/A,FALSE,"Plan2"}</definedName>
    <definedName name="LASDAKWE">25</definedName>
    <definedName localSheetId="10" name="lasrlswer">{#N/A,#N/A,FALSE,"Plan1";#N/A,#N/A,FALSE,"Plan2"}</definedName>
    <definedName localSheetId="5" name="lasrlswer">{#N/A,#N/A,FALSE,"Plan1";#N/A,#N/A,FALSE,"Plan2"}</definedName>
    <definedName localSheetId="4" name="lasrlswer">{#N/A,#N/A,FALSE,"Plan1";#N/A,#N/A,FALSE,"Plan2"}</definedName>
    <definedName localSheetId="3" name="lasrlswer">{#N/A,#N/A,FALSE,"Plan1";#N/A,#N/A,FALSE,"Plan2"}</definedName>
    <definedName localSheetId="11" name="lasrlswer">{#N/A,#N/A,FALSE,"Plan1";#N/A,#N/A,FALSE,"Plan2"}</definedName>
    <definedName localSheetId="12" name="lasrlswer">{#N/A,#N/A,FALSE,"Plan1";#N/A,#N/A,FALSE,"Plan2"}</definedName>
    <definedName localSheetId="1" name="lasrlswer">{#N/A,#N/A,FALSE,"Plan1";#N/A,#N/A,FALSE,"Plan2"}</definedName>
    <definedName name="lasrlswer">{#N/A,#N/A,FALSE,"Plan1";#N/A,#N/A,FALSE,"Plan2"}</definedName>
    <definedName localSheetId="10" name="lçadple4r">{#N/A,#N/A,FALSE,"Plan1";#N/A,#N/A,FALSE,"Plan2"}</definedName>
    <definedName localSheetId="5" name="lçadple4r">{#N/A,#N/A,FALSE,"Plan1";#N/A,#N/A,FALSE,"Plan2"}</definedName>
    <definedName localSheetId="4" name="lçadple4r">{#N/A,#N/A,FALSE,"Plan1";#N/A,#N/A,FALSE,"Plan2"}</definedName>
    <definedName localSheetId="3" name="lçadple4r">{#N/A,#N/A,FALSE,"Plan1";#N/A,#N/A,FALSE,"Plan2"}</definedName>
    <definedName localSheetId="11" name="lçadple4r">{#N/A,#N/A,FALSE,"Plan1";#N/A,#N/A,FALSE,"Plan2"}</definedName>
    <definedName localSheetId="12" name="lçadple4r">{#N/A,#N/A,FALSE,"Plan1";#N/A,#N/A,FALSE,"Plan2"}</definedName>
    <definedName localSheetId="1" name="lçadple4r">{#N/A,#N/A,FALSE,"Plan1";#N/A,#N/A,FALSE,"Plan2"}</definedName>
    <definedName name="lçadple4r">{#N/A,#N/A,FALSE,"Plan1";#N/A,#N/A,FALSE,"Plan2"}</definedName>
    <definedName localSheetId="10" name="lçasser">{#N/A,#N/A,FALSE,"Plan1";#N/A,#N/A,FALSE,"Plan2"}</definedName>
    <definedName localSheetId="5" name="lçasser">{#N/A,#N/A,FALSE,"Plan1";#N/A,#N/A,FALSE,"Plan2"}</definedName>
    <definedName localSheetId="4" name="lçasser">{#N/A,#N/A,FALSE,"Plan1";#N/A,#N/A,FALSE,"Plan2"}</definedName>
    <definedName localSheetId="3" name="lçasser">{#N/A,#N/A,FALSE,"Plan1";#N/A,#N/A,FALSE,"Plan2"}</definedName>
    <definedName localSheetId="11" name="lçasser">{#N/A,#N/A,FALSE,"Plan1";#N/A,#N/A,FALSE,"Plan2"}</definedName>
    <definedName localSheetId="12" name="lçasser">{#N/A,#N/A,FALSE,"Plan1";#N/A,#N/A,FALSE,"Plan2"}</definedName>
    <definedName localSheetId="1" name="lçasser">{#N/A,#N/A,FALSE,"Plan1";#N/A,#N/A,FALSE,"Plan2"}</definedName>
    <definedName name="lçasser">{#N/A,#N/A,FALSE,"Plan1";#N/A,#N/A,FALSE,"Plan2"}</definedName>
    <definedName localSheetId="10" name="lcdgjtklfrn">{#N/A,#N/A,FALSE,"Plan1";#N/A,#N/A,FALSE,"Plan2"}</definedName>
    <definedName localSheetId="5" name="lcdgjtklfrn">{#N/A,#N/A,FALSE,"Plan1";#N/A,#N/A,FALSE,"Plan2"}</definedName>
    <definedName localSheetId="4" name="lcdgjtklfrn">{#N/A,#N/A,FALSE,"Plan1";#N/A,#N/A,FALSE,"Plan2"}</definedName>
    <definedName localSheetId="3" name="lcdgjtklfrn">{#N/A,#N/A,FALSE,"Plan1";#N/A,#N/A,FALSE,"Plan2"}</definedName>
    <definedName localSheetId="11" name="lcdgjtklfrn">{#N/A,#N/A,FALSE,"Plan1";#N/A,#N/A,FALSE,"Plan2"}</definedName>
    <definedName localSheetId="12" name="lcdgjtklfrn">{#N/A,#N/A,FALSE,"Plan1";#N/A,#N/A,FALSE,"Plan2"}</definedName>
    <definedName localSheetId="1" name="lcdgjtklfrn">{#N/A,#N/A,FALSE,"Plan1";#N/A,#N/A,FALSE,"Plan2"}</definedName>
    <definedName name="lcdgjtklfrn">{#N/A,#N/A,FALSE,"Plan1";#N/A,#N/A,FALSE,"Plan2"}</definedName>
    <definedName localSheetId="10" name="lçfklsdkçaer">{#N/A,#N/A,FALSE,"Plan1";#N/A,#N/A,FALSE,"Plan2"}</definedName>
    <definedName localSheetId="5" name="lçfklsdkçaer">{#N/A,#N/A,FALSE,"Plan1";#N/A,#N/A,FALSE,"Plan2"}</definedName>
    <definedName localSheetId="4" name="lçfklsdkçaer">{#N/A,#N/A,FALSE,"Plan1";#N/A,#N/A,FALSE,"Plan2"}</definedName>
    <definedName localSheetId="3" name="lçfklsdkçaer">{#N/A,#N/A,FALSE,"Plan1";#N/A,#N/A,FALSE,"Plan2"}</definedName>
    <definedName localSheetId="11" name="lçfklsdkçaer">{#N/A,#N/A,FALSE,"Plan1";#N/A,#N/A,FALSE,"Plan2"}</definedName>
    <definedName localSheetId="12" name="lçfklsdkçaer">{#N/A,#N/A,FALSE,"Plan1";#N/A,#N/A,FALSE,"Plan2"}</definedName>
    <definedName localSheetId="1" name="lçfklsdkçaer">{#N/A,#N/A,FALSE,"Plan1";#N/A,#N/A,FALSE,"Plan2"}</definedName>
    <definedName name="lçfklsdkçaer">{#N/A,#N/A,FALSE,"Plan1";#N/A,#N/A,FALSE,"Plan2"}</definedName>
    <definedName localSheetId="10" name="lçjkgf">{#N/A,#N/A,FALSE,"Plan1";#N/A,#N/A,FALSE,"Plan2"}</definedName>
    <definedName localSheetId="5" name="lçjkgf">{#N/A,#N/A,FALSE,"Plan1";#N/A,#N/A,FALSE,"Plan2"}</definedName>
    <definedName localSheetId="4" name="lçjkgf">{#N/A,#N/A,FALSE,"Plan1";#N/A,#N/A,FALSE,"Plan2"}</definedName>
    <definedName localSheetId="3" name="lçjkgf">{#N/A,#N/A,FALSE,"Plan1";#N/A,#N/A,FALSE,"Plan2"}</definedName>
    <definedName localSheetId="11" name="lçjkgf">{#N/A,#N/A,FALSE,"Plan1";#N/A,#N/A,FALSE,"Plan2"}</definedName>
    <definedName localSheetId="12" name="lçjkgf">{#N/A,#N/A,FALSE,"Plan1";#N/A,#N/A,FALSE,"Plan2"}</definedName>
    <definedName localSheetId="1" name="lçjkgf">{#N/A,#N/A,FALSE,"Plan1";#N/A,#N/A,FALSE,"Plan2"}</definedName>
    <definedName name="lçjkgf">{#N/A,#N/A,FALSE,"Plan1";#N/A,#N/A,FALSE,"Plan2"}</definedName>
    <definedName localSheetId="10" name="LÇJSLDFJ">{#N/A,#N/A,FALSE,"Plan1";#N/A,#N/A,FALSE,"Plan2"}</definedName>
    <definedName localSheetId="5" name="LÇJSLDFJ">{#N/A,#N/A,FALSE,"Plan1";#N/A,#N/A,FALSE,"Plan2"}</definedName>
    <definedName localSheetId="4" name="LÇJSLDFJ">{#N/A,#N/A,FALSE,"Plan1";#N/A,#N/A,FALSE,"Plan2"}</definedName>
    <definedName localSheetId="3" name="LÇJSLDFJ">{#N/A,#N/A,FALSE,"Plan1";#N/A,#N/A,FALSE,"Plan2"}</definedName>
    <definedName localSheetId="11" name="LÇJSLDFJ">{#N/A,#N/A,FALSE,"Plan1";#N/A,#N/A,FALSE,"Plan2"}</definedName>
    <definedName localSheetId="12" name="LÇJSLDFJ">{#N/A,#N/A,FALSE,"Plan1";#N/A,#N/A,FALSE,"Plan2"}</definedName>
    <definedName localSheetId="1" name="LÇJSLDFJ">{#N/A,#N/A,FALSE,"Plan1";#N/A,#N/A,FALSE,"Plan2"}</definedName>
    <definedName name="LÇJSLDFJ">{#N/A,#N/A,FALSE,"Plan1";#N/A,#N/A,FALSE,"Plan2"}</definedName>
    <definedName localSheetId="10" name="LÇKÇSDRLK">{#N/A,#N/A,FALSE,"Plan1";#N/A,#N/A,FALSE,"Plan2"}</definedName>
    <definedName localSheetId="5" name="LÇKÇSDRLK">{#N/A,#N/A,FALSE,"Plan1";#N/A,#N/A,FALSE,"Plan2"}</definedName>
    <definedName localSheetId="4" name="LÇKÇSDRLK">{#N/A,#N/A,FALSE,"Plan1";#N/A,#N/A,FALSE,"Plan2"}</definedName>
    <definedName localSheetId="3" name="LÇKÇSDRLK">{#N/A,#N/A,FALSE,"Plan1";#N/A,#N/A,FALSE,"Plan2"}</definedName>
    <definedName localSheetId="11" name="LÇKÇSDRLK">{#N/A,#N/A,FALSE,"Plan1";#N/A,#N/A,FALSE,"Plan2"}</definedName>
    <definedName localSheetId="12" name="LÇKÇSDRLK">{#N/A,#N/A,FALSE,"Plan1";#N/A,#N/A,FALSE,"Plan2"}</definedName>
    <definedName localSheetId="1" name="LÇKÇSDRLK">{#N/A,#N/A,FALSE,"Plan1";#N/A,#N/A,FALSE,"Plan2"}</definedName>
    <definedName name="LÇKÇSDRLK">{#N/A,#N/A,FALSE,"Plan1";#N/A,#N/A,FALSE,"Plan2"}</definedName>
    <definedName name="lçkdfkdstkre">25</definedName>
    <definedName localSheetId="10" name="lçk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lçk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lçk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lçk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lçk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lçk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lçk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lç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lç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lç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lç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lç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lç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lç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lçlfklçdglfdgt">{#N/A,#N/A,FALSE,"Plan1";#N/A,#N/A,FALSE,"Plan2"}</definedName>
    <definedName localSheetId="5" name="lçlfklçdglfdgt">{#N/A,#N/A,FALSE,"Plan1";#N/A,#N/A,FALSE,"Plan2"}</definedName>
    <definedName localSheetId="4" name="lçlfklçdglfdgt">{#N/A,#N/A,FALSE,"Plan1";#N/A,#N/A,FALSE,"Plan2"}</definedName>
    <definedName localSheetId="3" name="lçlfklçdglfdgt">{#N/A,#N/A,FALSE,"Plan1";#N/A,#N/A,FALSE,"Plan2"}</definedName>
    <definedName localSheetId="11" name="lçlfklçdglfdgt">{#N/A,#N/A,FALSE,"Plan1";#N/A,#N/A,FALSE,"Plan2"}</definedName>
    <definedName localSheetId="12" name="lçlfklçdglfdgt">{#N/A,#N/A,FALSE,"Plan1";#N/A,#N/A,FALSE,"Plan2"}</definedName>
    <definedName localSheetId="1" name="lçlfklçdglfdgt">{#N/A,#N/A,FALSE,"Plan1";#N/A,#N/A,FALSE,"Plan2"}</definedName>
    <definedName name="lçlfklçdglfdgt">{#N/A,#N/A,FALSE,"Plan1";#N/A,#N/A,FALSE,"Plan2"}</definedName>
    <definedName localSheetId="10" name="lçslrr4r">{#N/A,#N/A,FALSE,"Plan1";#N/A,#N/A,FALSE,"Plan2"}</definedName>
    <definedName localSheetId="5" name="lçslrr4r">{#N/A,#N/A,FALSE,"Plan1";#N/A,#N/A,FALSE,"Plan2"}</definedName>
    <definedName localSheetId="4" name="lçslrr4r">{#N/A,#N/A,FALSE,"Plan1";#N/A,#N/A,FALSE,"Plan2"}</definedName>
    <definedName localSheetId="3" name="lçslrr4r">{#N/A,#N/A,FALSE,"Plan1";#N/A,#N/A,FALSE,"Plan2"}</definedName>
    <definedName localSheetId="11" name="lçslrr4r">{#N/A,#N/A,FALSE,"Plan1";#N/A,#N/A,FALSE,"Plan2"}</definedName>
    <definedName localSheetId="12" name="lçslrr4r">{#N/A,#N/A,FALSE,"Plan1";#N/A,#N/A,FALSE,"Plan2"}</definedName>
    <definedName localSheetId="1" name="lçslrr4r">{#N/A,#N/A,FALSE,"Plan1";#N/A,#N/A,FALSE,"Plan2"}</definedName>
    <definedName name="lçslrr4r">{#N/A,#N/A,FALSE,"Plan1";#N/A,#N/A,FALSE,"Plan2"}</definedName>
    <definedName localSheetId="10" name="ldfjgry">{#N/A,#N/A,FALSE,"Plan1";#N/A,#N/A,FALSE,"Plan2"}</definedName>
    <definedName localSheetId="5" name="ldfjgry">{#N/A,#N/A,FALSE,"Plan1";#N/A,#N/A,FALSE,"Plan2"}</definedName>
    <definedName localSheetId="4" name="ldfjgry">{#N/A,#N/A,FALSE,"Plan1";#N/A,#N/A,FALSE,"Plan2"}</definedName>
    <definedName localSheetId="3" name="ldfjgry">{#N/A,#N/A,FALSE,"Plan1";#N/A,#N/A,FALSE,"Plan2"}</definedName>
    <definedName localSheetId="11" name="ldfjgry">{#N/A,#N/A,FALSE,"Plan1";#N/A,#N/A,FALSE,"Plan2"}</definedName>
    <definedName localSheetId="12" name="ldfjgry">{#N/A,#N/A,FALSE,"Plan1";#N/A,#N/A,FALSE,"Plan2"}</definedName>
    <definedName localSheetId="1" name="ldfjgry">{#N/A,#N/A,FALSE,"Plan1";#N/A,#N/A,FALSE,"Plan2"}</definedName>
    <definedName name="ldfjgry">{#N/A,#N/A,FALSE,"Plan1";#N/A,#N/A,FALSE,"Plan2"}</definedName>
    <definedName localSheetId="10" name="ldfjgtilrf">{#N/A,#N/A,FALSE,"Plan1";#N/A,#N/A,FALSE,"Plan2"}</definedName>
    <definedName localSheetId="5" name="ldfjgtilrf">{#N/A,#N/A,FALSE,"Plan1";#N/A,#N/A,FALSE,"Plan2"}</definedName>
    <definedName localSheetId="4" name="ldfjgtilrf">{#N/A,#N/A,FALSE,"Plan1";#N/A,#N/A,FALSE,"Plan2"}</definedName>
    <definedName localSheetId="3" name="ldfjgtilrf">{#N/A,#N/A,FALSE,"Plan1";#N/A,#N/A,FALSE,"Plan2"}</definedName>
    <definedName localSheetId="11" name="ldfjgtilrf">{#N/A,#N/A,FALSE,"Plan1";#N/A,#N/A,FALSE,"Plan2"}</definedName>
    <definedName localSheetId="12" name="ldfjgtilrf">{#N/A,#N/A,FALSE,"Plan1";#N/A,#N/A,FALSE,"Plan2"}</definedName>
    <definedName localSheetId="1" name="ldfjgtilrf">{#N/A,#N/A,FALSE,"Plan1";#N/A,#N/A,FALSE,"Plan2"}</definedName>
    <definedName name="ldfjgtilrf">{#N/A,#N/A,FALSE,"Plan1";#N/A,#N/A,FALSE,"Plan2"}</definedName>
    <definedName localSheetId="10" name="ldk">{#N/A,#N/A,FALSE,"Plan1";#N/A,#N/A,FALSE,"Plan2"}</definedName>
    <definedName localSheetId="5" name="ldk">{#N/A,#N/A,FALSE,"Plan1";#N/A,#N/A,FALSE,"Plan2"}</definedName>
    <definedName localSheetId="4" name="ldk">{#N/A,#N/A,FALSE,"Plan1";#N/A,#N/A,FALSE,"Plan2"}</definedName>
    <definedName localSheetId="3" name="ldk">{#N/A,#N/A,FALSE,"Plan1";#N/A,#N/A,FALSE,"Plan2"}</definedName>
    <definedName localSheetId="11" name="ldk">{#N/A,#N/A,FALSE,"Plan1";#N/A,#N/A,FALSE,"Plan2"}</definedName>
    <definedName localSheetId="12" name="ldk">{#N/A,#N/A,FALSE,"Plan1";#N/A,#N/A,FALSE,"Plan2"}</definedName>
    <definedName localSheetId="1" name="ldk">{#N/A,#N/A,FALSE,"Plan1";#N/A,#N/A,FALSE,"Plan2"}</definedName>
    <definedName name="ldk">{#N/A,#N/A,FALSE,"Plan1";#N/A,#N/A,FALSE,"Plan2"}</definedName>
    <definedName localSheetId="10" name="ldkgkdfjgkh">{#N/A,#N/A,FALSE,"Plan1";#N/A,#N/A,FALSE,"Plan2"}</definedName>
    <definedName localSheetId="5" name="ldkgkdfjgkh">{#N/A,#N/A,FALSE,"Plan1";#N/A,#N/A,FALSE,"Plan2"}</definedName>
    <definedName localSheetId="4" name="ldkgkdfjgkh">{#N/A,#N/A,FALSE,"Plan1";#N/A,#N/A,FALSE,"Plan2"}</definedName>
    <definedName localSheetId="3" name="ldkgkdfjgkh">{#N/A,#N/A,FALSE,"Plan1";#N/A,#N/A,FALSE,"Plan2"}</definedName>
    <definedName localSheetId="11" name="ldkgkdfjgkh">{#N/A,#N/A,FALSE,"Plan1";#N/A,#N/A,FALSE,"Plan2"}</definedName>
    <definedName localSheetId="12" name="ldkgkdfjgkh">{#N/A,#N/A,FALSE,"Plan1";#N/A,#N/A,FALSE,"Plan2"}</definedName>
    <definedName localSheetId="1" name="ldkgkdfjgkh">{#N/A,#N/A,FALSE,"Plan1";#N/A,#N/A,FALSE,"Plan2"}</definedName>
    <definedName name="ldkgkdfjgkh">{#N/A,#N/A,FALSE,"Plan1";#N/A,#N/A,FALSE,"Plan2"}</definedName>
    <definedName localSheetId="10" name="LDTJGR">{#N/A,#N/A,FALSE,"Plan1";#N/A,#N/A,FALSE,"Plan2"}</definedName>
    <definedName localSheetId="5" name="LDTJGR">{#N/A,#N/A,FALSE,"Plan1";#N/A,#N/A,FALSE,"Plan2"}</definedName>
    <definedName localSheetId="4" name="LDTJGR">{#N/A,#N/A,FALSE,"Plan1";#N/A,#N/A,FALSE,"Plan2"}</definedName>
    <definedName localSheetId="3" name="LDTJGR">{#N/A,#N/A,FALSE,"Plan1";#N/A,#N/A,FALSE,"Plan2"}</definedName>
    <definedName localSheetId="11" name="LDTJGR">{#N/A,#N/A,FALSE,"Plan1";#N/A,#N/A,FALSE,"Plan2"}</definedName>
    <definedName localSheetId="12" name="LDTJGR">{#N/A,#N/A,FALSE,"Plan1";#N/A,#N/A,FALSE,"Plan2"}</definedName>
    <definedName localSheetId="1" name="LDTJGR">{#N/A,#N/A,FALSE,"Plan1";#N/A,#N/A,FALSE,"Plan2"}</definedName>
    <definedName name="LDTJGR">{#N/A,#N/A,FALSE,"Plan1";#N/A,#N/A,FALSE,"Plan2"}</definedName>
    <definedName localSheetId="10" name="LEK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LEK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LEK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LEK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LEK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LEK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LEK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lfjdjrt">{#N/A,#N/A,FALSE,"Plan1";#N/A,#N/A,FALSE,"Plan2"}</definedName>
    <definedName localSheetId="5" name="lfjdjrt">{#N/A,#N/A,FALSE,"Plan1";#N/A,#N/A,FALSE,"Plan2"}</definedName>
    <definedName localSheetId="4" name="lfjdjrt">{#N/A,#N/A,FALSE,"Plan1";#N/A,#N/A,FALSE,"Plan2"}</definedName>
    <definedName localSheetId="3" name="lfjdjrt">{#N/A,#N/A,FALSE,"Plan1";#N/A,#N/A,FALSE,"Plan2"}</definedName>
    <definedName localSheetId="11" name="lfjdjrt">{#N/A,#N/A,FALSE,"Plan1";#N/A,#N/A,FALSE,"Plan2"}</definedName>
    <definedName localSheetId="12" name="lfjdjrt">{#N/A,#N/A,FALSE,"Plan1";#N/A,#N/A,FALSE,"Plan2"}</definedName>
    <definedName localSheetId="1" name="lfjdjrt">{#N/A,#N/A,FALSE,"Plan1";#N/A,#N/A,FALSE,"Plan2"}</definedName>
    <definedName name="lfjdjrt">{#N/A,#N/A,FALSE,"Plan1";#N/A,#N/A,FALSE,"Plan2"}</definedName>
    <definedName localSheetId="10" name="lidfjgklruf">{#N/A,#N/A,FALSE,"Plan1";#N/A,#N/A,FALSE,"Plan2"}</definedName>
    <definedName localSheetId="5" name="lidfjgklruf">{#N/A,#N/A,FALSE,"Plan1";#N/A,#N/A,FALSE,"Plan2"}</definedName>
    <definedName localSheetId="4" name="lidfjgklruf">{#N/A,#N/A,FALSE,"Plan1";#N/A,#N/A,FALSE,"Plan2"}</definedName>
    <definedName localSheetId="3" name="lidfjgklruf">{#N/A,#N/A,FALSE,"Plan1";#N/A,#N/A,FALSE,"Plan2"}</definedName>
    <definedName localSheetId="11" name="lidfjgklruf">{#N/A,#N/A,FALSE,"Plan1";#N/A,#N/A,FALSE,"Plan2"}</definedName>
    <definedName localSheetId="12" name="lidfjgklruf">{#N/A,#N/A,FALSE,"Plan1";#N/A,#N/A,FALSE,"Plan2"}</definedName>
    <definedName localSheetId="1" name="lidfjgklruf">{#N/A,#N/A,FALSE,"Plan1";#N/A,#N/A,FALSE,"Plan2"}</definedName>
    <definedName name="lidfjgklruf">{#N/A,#N/A,FALSE,"Plan1";#N/A,#N/A,FALSE,"Plan2"}</definedName>
    <definedName name="limcount">3</definedName>
    <definedName localSheetId="10" name="list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list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list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list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list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list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list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lista_empresa">OFFSET(INDEX(#REF!,MATCH(#REF!,#REF!,0)),1,0,COUNTA(#REF!)-1)</definedName>
    <definedName localSheetId="4" name="lista_empresa">OFFSET(INDEX(#REF!,MATCH(#REF!,#REF!,0)),1,0,COUNTA(#REF!)-1)</definedName>
    <definedName localSheetId="12" name="lista_empresa">OFFSET(INDEX(#REF!,MATCH(#REF!,#REF!,0)),1,0,COUNTA(#REF!)-1)</definedName>
    <definedName name="lista_empresa">OFFSET(INDEX(#REF!,MATCH(#REF!,#REF!,0)),1,0,COUNTA(#REF!)-1)</definedName>
    <definedName localSheetId="10" name="listt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listt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listt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listt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listt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listt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listt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ljdfkgyt">{#N/A,#N/A,FALSE,"Plan1";#N/A,#N/A,FALSE,"Plan2"}</definedName>
    <definedName localSheetId="5" name="ljdfkgyt">{#N/A,#N/A,FALSE,"Plan1";#N/A,#N/A,FALSE,"Plan2"}</definedName>
    <definedName localSheetId="4" name="ljdfkgyt">{#N/A,#N/A,FALSE,"Plan1";#N/A,#N/A,FALSE,"Plan2"}</definedName>
    <definedName localSheetId="3" name="ljdfkgyt">{#N/A,#N/A,FALSE,"Plan1";#N/A,#N/A,FALSE,"Plan2"}</definedName>
    <definedName localSheetId="11" name="ljdfkgyt">{#N/A,#N/A,FALSE,"Plan1";#N/A,#N/A,FALSE,"Plan2"}</definedName>
    <definedName localSheetId="12" name="ljdfkgyt">{#N/A,#N/A,FALSE,"Plan1";#N/A,#N/A,FALSE,"Plan2"}</definedName>
    <definedName localSheetId="1" name="ljdfkgyt">{#N/A,#N/A,FALSE,"Plan1";#N/A,#N/A,FALSE,"Plan2"}</definedName>
    <definedName name="ljdfkgyt">{#N/A,#N/A,FALSE,"Plan1";#N/A,#N/A,FALSE,"Plan2"}</definedName>
    <definedName localSheetId="10" name="LJDFLJRL">{#N/A,#N/A,FALSE,"Plan1";#N/A,#N/A,FALSE,"Plan2"}</definedName>
    <definedName localSheetId="5" name="LJDFLJRL">{#N/A,#N/A,FALSE,"Plan1";#N/A,#N/A,FALSE,"Plan2"}</definedName>
    <definedName localSheetId="4" name="LJDFLJRL">{#N/A,#N/A,FALSE,"Plan1";#N/A,#N/A,FALSE,"Plan2"}</definedName>
    <definedName localSheetId="3" name="LJDFLJRL">{#N/A,#N/A,FALSE,"Plan1";#N/A,#N/A,FALSE,"Plan2"}</definedName>
    <definedName localSheetId="11" name="LJDFLJRL">{#N/A,#N/A,FALSE,"Plan1";#N/A,#N/A,FALSE,"Plan2"}</definedName>
    <definedName localSheetId="12" name="LJDFLJRL">{#N/A,#N/A,FALSE,"Plan1";#N/A,#N/A,FALSE,"Plan2"}</definedName>
    <definedName localSheetId="1" name="LJDFLJRL">{#N/A,#N/A,FALSE,"Plan1";#N/A,#N/A,FALSE,"Plan2"}</definedName>
    <definedName name="LJDFLJRL">{#N/A,#N/A,FALSE,"Plan1";#N/A,#N/A,FALSE,"Plan2"}</definedName>
    <definedName localSheetId="10" name="ljsdfrd">{#N/A,#N/A,FALSE,"Plan1";#N/A,#N/A,FALSE,"Plan2"}</definedName>
    <definedName localSheetId="5" name="ljsdfrd">{#N/A,#N/A,FALSE,"Plan1";#N/A,#N/A,FALSE,"Plan2"}</definedName>
    <definedName localSheetId="4" name="ljsdfrd">{#N/A,#N/A,FALSE,"Plan1";#N/A,#N/A,FALSE,"Plan2"}</definedName>
    <definedName localSheetId="3" name="ljsdfrd">{#N/A,#N/A,FALSE,"Plan1";#N/A,#N/A,FALSE,"Plan2"}</definedName>
    <definedName localSheetId="11" name="ljsdfrd">{#N/A,#N/A,FALSE,"Plan1";#N/A,#N/A,FALSE,"Plan2"}</definedName>
    <definedName localSheetId="12" name="ljsdfrd">{#N/A,#N/A,FALSE,"Plan1";#N/A,#N/A,FALSE,"Plan2"}</definedName>
    <definedName localSheetId="1" name="ljsdfrd">{#N/A,#N/A,FALSE,"Plan1";#N/A,#N/A,FALSE,"Plan2"}</definedName>
    <definedName name="ljsdfrd">{#N/A,#N/A,FALSE,"Plan1";#N/A,#N/A,FALSE,"Plan2"}</definedName>
    <definedName localSheetId="10" name="LK">{#N/A,#N/A,TRUE,"Quinzena 01 à 15-04-98 "}</definedName>
    <definedName localSheetId="5" name="LK">{#N/A,#N/A,TRUE,"Quinzena 01 à 15-04-98 "}</definedName>
    <definedName localSheetId="4" name="LK">{#N/A,#N/A,TRUE,"Quinzena 01 à 15-04-98 "}</definedName>
    <definedName localSheetId="3" name="LK">{#N/A,#N/A,TRUE,"Quinzena 01 à 15-04-98 "}</definedName>
    <definedName localSheetId="11" name="LK">{#N/A,#N/A,TRUE,"Quinzena 01 à 15-04-98 "}</definedName>
    <definedName localSheetId="12" name="LK">{#N/A,#N/A,TRUE,"Quinzena 01 à 15-04-98 "}</definedName>
    <definedName localSheetId="1" name="LK">{#N/A,#N/A,TRUE,"Quinzena 01 à 15-04-98 "}</definedName>
    <definedName name="LK">{#N/A,#N/A,TRUE,"Quinzena 01 à 15-04-98 "}</definedName>
    <definedName localSheetId="10" name="lkasdkeo">{#N/A,#N/A,FALSE,"Plan1";#N/A,#N/A,FALSE,"Plan2"}</definedName>
    <definedName localSheetId="5" name="lkasdkeo">{#N/A,#N/A,FALSE,"Plan1";#N/A,#N/A,FALSE,"Plan2"}</definedName>
    <definedName localSheetId="4" name="lkasdkeo">{#N/A,#N/A,FALSE,"Plan1";#N/A,#N/A,FALSE,"Plan2"}</definedName>
    <definedName localSheetId="3" name="lkasdkeo">{#N/A,#N/A,FALSE,"Plan1";#N/A,#N/A,FALSE,"Plan2"}</definedName>
    <definedName localSheetId="11" name="lkasdkeo">{#N/A,#N/A,FALSE,"Plan1";#N/A,#N/A,FALSE,"Plan2"}</definedName>
    <definedName localSheetId="12" name="lkasdkeo">{#N/A,#N/A,FALSE,"Plan1";#N/A,#N/A,FALSE,"Plan2"}</definedName>
    <definedName localSheetId="1" name="lkasdkeo">{#N/A,#N/A,FALSE,"Plan1";#N/A,#N/A,FALSE,"Plan2"}</definedName>
    <definedName name="lkasdkeo">{#N/A,#N/A,FALSE,"Plan1";#N/A,#N/A,FALSE,"Plan2"}</definedName>
    <definedName localSheetId="10" name="lkdeas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lkdeas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lkdeas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lkdeas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lkdeas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lkdeas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lkdeas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lkdzxfsdrf">{#N/A,#N/A,FALSE,"Plan1";#N/A,#N/A,FALSE,"Plan2"}</definedName>
    <definedName localSheetId="5" name="lkdzxfsdrf">{#N/A,#N/A,FALSE,"Plan1";#N/A,#N/A,FALSE,"Plan2"}</definedName>
    <definedName localSheetId="4" name="lkdzxfsdrf">{#N/A,#N/A,FALSE,"Plan1";#N/A,#N/A,FALSE,"Plan2"}</definedName>
    <definedName localSheetId="3" name="lkdzxfsdrf">{#N/A,#N/A,FALSE,"Plan1";#N/A,#N/A,FALSE,"Plan2"}</definedName>
    <definedName localSheetId="11" name="lkdzxfsdrf">{#N/A,#N/A,FALSE,"Plan1";#N/A,#N/A,FALSE,"Plan2"}</definedName>
    <definedName localSheetId="12" name="lkdzxfsdrf">{#N/A,#N/A,FALSE,"Plan1";#N/A,#N/A,FALSE,"Plan2"}</definedName>
    <definedName localSheetId="1" name="lkdzxfsdrf">{#N/A,#N/A,FALSE,"Plan1";#N/A,#N/A,FALSE,"Plan2"}</definedName>
    <definedName name="lkdzxfsdrf">{#N/A,#N/A,FALSE,"Plan1";#N/A,#N/A,FALSE,"Plan2"}</definedName>
    <definedName localSheetId="10" name="lkfdkçtktr">{#N/A,#N/A,FALSE,"Plan1";#N/A,#N/A,FALSE,"Plan2"}</definedName>
    <definedName localSheetId="5" name="lkfdkçtktr">{#N/A,#N/A,FALSE,"Plan1";#N/A,#N/A,FALSE,"Plan2"}</definedName>
    <definedName localSheetId="4" name="lkfdkçtktr">{#N/A,#N/A,FALSE,"Plan1";#N/A,#N/A,FALSE,"Plan2"}</definedName>
    <definedName localSheetId="3" name="lkfdkçtktr">{#N/A,#N/A,FALSE,"Plan1";#N/A,#N/A,FALSE,"Plan2"}</definedName>
    <definedName localSheetId="11" name="lkfdkçtktr">{#N/A,#N/A,FALSE,"Plan1";#N/A,#N/A,FALSE,"Plan2"}</definedName>
    <definedName localSheetId="12" name="lkfdkçtktr">{#N/A,#N/A,FALSE,"Plan1";#N/A,#N/A,FALSE,"Plan2"}</definedName>
    <definedName localSheetId="1" name="lkfdkçtktr">{#N/A,#N/A,FALSE,"Plan1";#N/A,#N/A,FALSE,"Plan2"}</definedName>
    <definedName name="lkfdkçtktr">{#N/A,#N/A,FALSE,"Plan1";#N/A,#N/A,FALSE,"Plan2"}</definedName>
    <definedName name="lkjr4">17</definedName>
    <definedName localSheetId="10" name="lkt">{#N/A,#N/A,FALSE,"Plan1";#N/A,#N/A,FALSE,"Plan2"}</definedName>
    <definedName localSheetId="5" name="lkt">{#N/A,#N/A,FALSE,"Plan1";#N/A,#N/A,FALSE,"Plan2"}</definedName>
    <definedName localSheetId="4" name="lkt">{#N/A,#N/A,FALSE,"Plan1";#N/A,#N/A,FALSE,"Plan2"}</definedName>
    <definedName localSheetId="3" name="lkt">{#N/A,#N/A,FALSE,"Plan1";#N/A,#N/A,FALSE,"Plan2"}</definedName>
    <definedName localSheetId="11" name="lkt">{#N/A,#N/A,FALSE,"Plan1";#N/A,#N/A,FALSE,"Plan2"}</definedName>
    <definedName localSheetId="12" name="lkt">{#N/A,#N/A,FALSE,"Plan1";#N/A,#N/A,FALSE,"Plan2"}</definedName>
    <definedName localSheetId="1" name="lkt">{#N/A,#N/A,FALSE,"Plan1";#N/A,#N/A,FALSE,"Plan2"}</definedName>
    <definedName name="lkt">{#N/A,#N/A,FALSE,"Plan1";#N/A,#N/A,FALSE,"Plan2"}</definedName>
    <definedName localSheetId="10" name="lktlyklt">{#N/A,#N/A,FALSE,"Plan1";#N/A,#N/A,FALSE,"Plan2"}</definedName>
    <definedName localSheetId="5" name="lktlyklt">{#N/A,#N/A,FALSE,"Plan1";#N/A,#N/A,FALSE,"Plan2"}</definedName>
    <definedName localSheetId="4" name="lktlyklt">{#N/A,#N/A,FALSE,"Plan1";#N/A,#N/A,FALSE,"Plan2"}</definedName>
    <definedName localSheetId="3" name="lktlyklt">{#N/A,#N/A,FALSE,"Plan1";#N/A,#N/A,FALSE,"Plan2"}</definedName>
    <definedName localSheetId="11" name="lktlyklt">{#N/A,#N/A,FALSE,"Plan1";#N/A,#N/A,FALSE,"Plan2"}</definedName>
    <definedName localSheetId="12" name="lktlyklt">{#N/A,#N/A,FALSE,"Plan1";#N/A,#N/A,FALSE,"Plan2"}</definedName>
    <definedName localSheetId="1" name="lktlyklt">{#N/A,#N/A,FALSE,"Plan1";#N/A,#N/A,FALSE,"Plan2"}</definedName>
    <definedName name="lktlyklt">{#N/A,#N/A,FALSE,"Plan1";#N/A,#N/A,FALSE,"Plan2"}</definedName>
    <definedName localSheetId="10" name="LKTTYT">{#N/A,#N/A,FALSE,"Plan1";#N/A,#N/A,FALSE,"Plan2"}</definedName>
    <definedName localSheetId="5" name="LKTTYT">{#N/A,#N/A,FALSE,"Plan1";#N/A,#N/A,FALSE,"Plan2"}</definedName>
    <definedName localSheetId="4" name="LKTTYT">{#N/A,#N/A,FALSE,"Plan1";#N/A,#N/A,FALSE,"Plan2"}</definedName>
    <definedName localSheetId="3" name="LKTTYT">{#N/A,#N/A,FALSE,"Plan1";#N/A,#N/A,FALSE,"Plan2"}</definedName>
    <definedName localSheetId="11" name="LKTTYT">{#N/A,#N/A,FALSE,"Plan1";#N/A,#N/A,FALSE,"Plan2"}</definedName>
    <definedName localSheetId="12" name="LKTTYT">{#N/A,#N/A,FALSE,"Plan1";#N/A,#N/A,FALSE,"Plan2"}</definedName>
    <definedName localSheetId="1" name="LKTTYT">{#N/A,#N/A,FALSE,"Plan1";#N/A,#N/A,FALSE,"Plan2"}</definedName>
    <definedName name="LKTTYT">{#N/A,#N/A,FALSE,"Plan1";#N/A,#N/A,FALSE,"Plan2"}</definedName>
    <definedName localSheetId="10" name="llgg">{#N/A,#N/A,FALSE,"Plan1";#N/A,#N/A,FALSE,"Plan2"}</definedName>
    <definedName localSheetId="5" name="llgg">{#N/A,#N/A,FALSE,"Plan1";#N/A,#N/A,FALSE,"Plan2"}</definedName>
    <definedName localSheetId="4" name="llgg">{#N/A,#N/A,FALSE,"Plan1";#N/A,#N/A,FALSE,"Plan2"}</definedName>
    <definedName localSheetId="3" name="llgg">{#N/A,#N/A,FALSE,"Plan1";#N/A,#N/A,FALSE,"Plan2"}</definedName>
    <definedName localSheetId="11" name="llgg">{#N/A,#N/A,FALSE,"Plan1";#N/A,#N/A,FALSE,"Plan2"}</definedName>
    <definedName localSheetId="12" name="llgg">{#N/A,#N/A,FALSE,"Plan1";#N/A,#N/A,FALSE,"Plan2"}</definedName>
    <definedName localSheetId="1" name="llgg">{#N/A,#N/A,FALSE,"Plan1";#N/A,#N/A,FALSE,"Plan2"}</definedName>
    <definedName name="llgg">{#N/A,#N/A,FALSE,"Plan1";#N/A,#N/A,FALSE,"Plan2"}</definedName>
    <definedName localSheetId="10" name="LLL">{#N/A,#N/A,FALSE,"Plan1";#N/A,#N/A,FALSE,"Plan2"}</definedName>
    <definedName localSheetId="5" name="LLL">{#N/A,#N/A,FALSE,"Plan1";#N/A,#N/A,FALSE,"Plan2"}</definedName>
    <definedName localSheetId="4" name="LLL">{#N/A,#N/A,FALSE,"Plan1";#N/A,#N/A,FALSE,"Plan2"}</definedName>
    <definedName localSheetId="3" name="LLL">{#N/A,#N/A,FALSE,"Plan1";#N/A,#N/A,FALSE,"Plan2"}</definedName>
    <definedName localSheetId="11" name="LLL">{#N/A,#N/A,FALSE,"Plan1";#N/A,#N/A,FALSE,"Plan2"}</definedName>
    <definedName localSheetId="12" name="LLL">{#N/A,#N/A,FALSE,"Plan1";#N/A,#N/A,FALSE,"Plan2"}</definedName>
    <definedName localSheetId="1" name="LLL">{#N/A,#N/A,FALSE,"Plan1";#N/A,#N/A,FALSE,"Plan2"}</definedName>
    <definedName name="LLL">{#N/A,#N/A,FALSE,"Plan1";#N/A,#N/A,FALSE,"Plan2"}</definedName>
    <definedName localSheetId="10" name="LM_AR">{#N/A,#N/A,FALSE,"F-01"}</definedName>
    <definedName localSheetId="5" name="LM_AR">{#N/A,#N/A,FALSE,"F-01"}</definedName>
    <definedName localSheetId="4" name="LM_AR">{#N/A,#N/A,FALSE,"F-01"}</definedName>
    <definedName localSheetId="3" name="LM_AR">{#N/A,#N/A,FALSE,"F-01"}</definedName>
    <definedName localSheetId="11" name="LM_AR">{#N/A,#N/A,FALSE,"F-01"}</definedName>
    <definedName localSheetId="12" name="LM_AR">{#N/A,#N/A,FALSE,"F-01"}</definedName>
    <definedName localSheetId="1" name="LM_AR">{#N/A,#N/A,FALSE,"F-01"}</definedName>
    <definedName name="LM_AR">{#N/A,#N/A,FALSE,"F-01"}</definedName>
    <definedName localSheetId="10" name="LM_AT">{#N/A,#N/A,FALSE,"F-01"}</definedName>
    <definedName localSheetId="5" name="LM_AT">{#N/A,#N/A,FALSE,"F-01"}</definedName>
    <definedName localSheetId="4" name="LM_AT">{#N/A,#N/A,FALSE,"F-01"}</definedName>
    <definedName localSheetId="3" name="LM_AT">{#N/A,#N/A,FALSE,"F-01"}</definedName>
    <definedName localSheetId="11" name="LM_AT">{#N/A,#N/A,FALSE,"F-01"}</definedName>
    <definedName localSheetId="12" name="LM_AT">{#N/A,#N/A,FALSE,"F-01"}</definedName>
    <definedName localSheetId="1" name="LM_AT">{#N/A,#N/A,FALSE,"F-01"}</definedName>
    <definedName name="LM_AT">{#N/A,#N/A,FALSE,"F-01"}</definedName>
    <definedName localSheetId="10" name="LM_INC">{#N/A,#N/A,FALSE,"F-01"}</definedName>
    <definedName localSheetId="5" name="LM_INC">{#N/A,#N/A,FALSE,"F-01"}</definedName>
    <definedName localSheetId="4" name="LM_INC">{#N/A,#N/A,FALSE,"F-01"}</definedName>
    <definedName localSheetId="3" name="LM_INC">{#N/A,#N/A,FALSE,"F-01"}</definedName>
    <definedName localSheetId="11" name="LM_INC">{#N/A,#N/A,FALSE,"F-01"}</definedName>
    <definedName localSheetId="12" name="LM_INC">{#N/A,#N/A,FALSE,"F-01"}</definedName>
    <definedName localSheetId="1" name="LM_INC">{#N/A,#N/A,FALSE,"F-01"}</definedName>
    <definedName name="LM_INC">{#N/A,#N/A,FALSE,"F-01"}</definedName>
    <definedName localSheetId="10" name="LMPAS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LMPAS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LMPAS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LMPAS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LMPAS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LMPAS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LMPAS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L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L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L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L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L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L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L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LSDFKLDKFTR">{#N/A,#N/A,FALSE,"Plan1";#N/A,#N/A,FALSE,"Plan2"}</definedName>
    <definedName localSheetId="5" name="LSDFKLDKFTR">{#N/A,#N/A,FALSE,"Plan1";#N/A,#N/A,FALSE,"Plan2"}</definedName>
    <definedName localSheetId="4" name="LSDFKLDKFTR">{#N/A,#N/A,FALSE,"Plan1";#N/A,#N/A,FALSE,"Plan2"}</definedName>
    <definedName localSheetId="3" name="LSDFKLDKFTR">{#N/A,#N/A,FALSE,"Plan1";#N/A,#N/A,FALSE,"Plan2"}</definedName>
    <definedName localSheetId="11" name="LSDFKLDKFTR">{#N/A,#N/A,FALSE,"Plan1";#N/A,#N/A,FALSE,"Plan2"}</definedName>
    <definedName localSheetId="12" name="LSDFKLDKFTR">{#N/A,#N/A,FALSE,"Plan1";#N/A,#N/A,FALSE,"Plan2"}</definedName>
    <definedName localSheetId="1" name="LSDFKLDKFTR">{#N/A,#N/A,FALSE,"Plan1";#N/A,#N/A,FALSE,"Plan2"}</definedName>
    <definedName name="LSDFKLDKFTR">{#N/A,#N/A,FALSE,"Plan1";#N/A,#N/A,FALSE,"Plan2"}</definedName>
    <definedName localSheetId="10" name="lsdjs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lsdjs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lsdjs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lsdjs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lsdjs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lsdjs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lsdjs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lsdkljfkg">{#N/A,#N/A,FALSE,"Plan1";#N/A,#N/A,FALSE,"Plan2"}</definedName>
    <definedName localSheetId="5" name="lsdkljfkg">{#N/A,#N/A,FALSE,"Plan1";#N/A,#N/A,FALSE,"Plan2"}</definedName>
    <definedName localSheetId="4" name="lsdkljfkg">{#N/A,#N/A,FALSE,"Plan1";#N/A,#N/A,FALSE,"Plan2"}</definedName>
    <definedName localSheetId="3" name="lsdkljfkg">{#N/A,#N/A,FALSE,"Plan1";#N/A,#N/A,FALSE,"Plan2"}</definedName>
    <definedName localSheetId="11" name="lsdkljfkg">{#N/A,#N/A,FALSE,"Plan1";#N/A,#N/A,FALSE,"Plan2"}</definedName>
    <definedName localSheetId="12" name="lsdkljfkg">{#N/A,#N/A,FALSE,"Plan1";#N/A,#N/A,FALSE,"Plan2"}</definedName>
    <definedName localSheetId="1" name="lsdkljfkg">{#N/A,#N/A,FALSE,"Plan1";#N/A,#N/A,FALSE,"Plan2"}</definedName>
    <definedName name="lsdkljfkg">{#N/A,#N/A,FALSE,"Plan1";#N/A,#N/A,FALSE,"Plan2"}</definedName>
    <definedName localSheetId="10" name="lsdsder">{#N/A,#N/A,FALSE,"Plan1";#N/A,#N/A,FALSE,"Plan2"}</definedName>
    <definedName localSheetId="5" name="lsdsder">{#N/A,#N/A,FALSE,"Plan1";#N/A,#N/A,FALSE,"Plan2"}</definedName>
    <definedName localSheetId="4" name="lsdsder">{#N/A,#N/A,FALSE,"Plan1";#N/A,#N/A,FALSE,"Plan2"}</definedName>
    <definedName localSheetId="3" name="lsdsder">{#N/A,#N/A,FALSE,"Plan1";#N/A,#N/A,FALSE,"Plan2"}</definedName>
    <definedName localSheetId="11" name="lsdsder">{#N/A,#N/A,FALSE,"Plan1";#N/A,#N/A,FALSE,"Plan2"}</definedName>
    <definedName localSheetId="12" name="lsdsder">{#N/A,#N/A,FALSE,"Plan1";#N/A,#N/A,FALSE,"Plan2"}</definedName>
    <definedName localSheetId="1" name="lsdsder">{#N/A,#N/A,FALSE,"Plan1";#N/A,#N/A,FALSE,"Plan2"}</definedName>
    <definedName name="lsdsder">{#N/A,#N/A,FALSE,"Plan1";#N/A,#N/A,FALSE,"Plan2"}</definedName>
    <definedName localSheetId="10" name="ltj6ljyhdjhngças">{#N/A,#N/A,FALSE,"Plan1";#N/A,#N/A,FALSE,"Plan2"}</definedName>
    <definedName localSheetId="5" name="ltj6ljyhdjhngças">{#N/A,#N/A,FALSE,"Plan1";#N/A,#N/A,FALSE,"Plan2"}</definedName>
    <definedName localSheetId="4" name="ltj6ljyhdjhngças">{#N/A,#N/A,FALSE,"Plan1";#N/A,#N/A,FALSE,"Plan2"}</definedName>
    <definedName localSheetId="3" name="ltj6ljyhdjhngças">{#N/A,#N/A,FALSE,"Plan1";#N/A,#N/A,FALSE,"Plan2"}</definedName>
    <definedName localSheetId="11" name="ltj6ljyhdjhngças">{#N/A,#N/A,FALSE,"Plan1";#N/A,#N/A,FALSE,"Plan2"}</definedName>
    <definedName localSheetId="12" name="ltj6ljyhdjhngças">{#N/A,#N/A,FALSE,"Plan1";#N/A,#N/A,FALSE,"Plan2"}</definedName>
    <definedName localSheetId="1" name="ltj6ljyhdjhngças">{#N/A,#N/A,FALSE,"Plan1";#N/A,#N/A,FALSE,"Plan2"}</definedName>
    <definedName name="ltj6ljyhdjhngças">{#N/A,#N/A,FALSE,"Plan1";#N/A,#N/A,FALSE,"Plan2"}</definedName>
    <definedName localSheetId="10" name="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MAISAP">{#N/A,#N/A,FALSE,"Plan1";#N/A,#N/A,FALSE,"Plan2"}</definedName>
    <definedName localSheetId="5" name="MAISAP">{#N/A,#N/A,FALSE,"Plan1";#N/A,#N/A,FALSE,"Plan2"}</definedName>
    <definedName localSheetId="4" name="MAISAP">{#N/A,#N/A,FALSE,"Plan1";#N/A,#N/A,FALSE,"Plan2"}</definedName>
    <definedName localSheetId="3" name="MAISAP">{#N/A,#N/A,FALSE,"Plan1";#N/A,#N/A,FALSE,"Plan2"}</definedName>
    <definedName localSheetId="11" name="MAISAP">{#N/A,#N/A,FALSE,"Plan1";#N/A,#N/A,FALSE,"Plan2"}</definedName>
    <definedName localSheetId="12" name="MAISAP">{#N/A,#N/A,FALSE,"Plan1";#N/A,#N/A,FALSE,"Plan2"}</definedName>
    <definedName localSheetId="1" name="MAISAP">{#N/A,#N/A,FALSE,"Plan1";#N/A,#N/A,FALSE,"Plan2"}</definedName>
    <definedName name="MAISAP">{#N/A,#N/A,FALSE,"Plan1";#N/A,#N/A,FALSE,"Plan2"}</definedName>
    <definedName localSheetId="10" name="MA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5" name="MA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4" name="MA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3" name="MA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1" name="MA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2" name="MA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" name="MA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0" name="MAST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5" name="MAST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4" name="MAST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3" name="MAST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1" name="MAST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2" name="MAST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" name="MAST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0" name="mattubcu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5" name="mattubcu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4" name="mattubcu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3" name="mattubcu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1" name="mattubcu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2" name="mattubcu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" name="mattubcu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0" name="MAURILIO">{#N/A,#N/A,FALSE,"Plan1";#N/A,#N/A,FALSE,"Plan2"}</definedName>
    <definedName localSheetId="5" name="MAURILIO">{#N/A,#N/A,FALSE,"Plan1";#N/A,#N/A,FALSE,"Plan2"}</definedName>
    <definedName localSheetId="4" name="MAURILIO">{#N/A,#N/A,FALSE,"Plan1";#N/A,#N/A,FALSE,"Plan2"}</definedName>
    <definedName localSheetId="3" name="MAURILIO">{#N/A,#N/A,FALSE,"Plan1";#N/A,#N/A,FALSE,"Plan2"}</definedName>
    <definedName localSheetId="11" name="MAURILIO">{#N/A,#N/A,FALSE,"Plan1";#N/A,#N/A,FALSE,"Plan2"}</definedName>
    <definedName localSheetId="12" name="MAURILIO">{#N/A,#N/A,FALSE,"Plan1";#N/A,#N/A,FALSE,"Plan2"}</definedName>
    <definedName localSheetId="1" name="MAURILIO">{#N/A,#N/A,FALSE,"Plan1";#N/A,#N/A,FALSE,"Plan2"}</definedName>
    <definedName name="MAURILIO">{#N/A,#N/A,FALSE,"Plan1";#N/A,#N/A,FALSE,"Plan2"}</definedName>
    <definedName localSheetId="10" name="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5" name="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4" name="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3" name="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1" name="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2" name="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" name="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0" name="MC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5" name="MC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4" name="MC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3" name="MC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1" name="MC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2" name="MC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" name="MC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0" name="mdfgtr">{#N/A,#N/A,FALSE,"Plan1";#N/A,#N/A,FALSE,"Plan2"}</definedName>
    <definedName localSheetId="5" name="mdfgtr">{#N/A,#N/A,FALSE,"Plan1";#N/A,#N/A,FALSE,"Plan2"}</definedName>
    <definedName localSheetId="4" name="mdfgtr">{#N/A,#N/A,FALSE,"Plan1";#N/A,#N/A,FALSE,"Plan2"}</definedName>
    <definedName localSheetId="3" name="mdfgtr">{#N/A,#N/A,FALSE,"Plan1";#N/A,#N/A,FALSE,"Plan2"}</definedName>
    <definedName localSheetId="11" name="mdfgtr">{#N/A,#N/A,FALSE,"Plan1";#N/A,#N/A,FALSE,"Plan2"}</definedName>
    <definedName localSheetId="12" name="mdfgtr">{#N/A,#N/A,FALSE,"Plan1";#N/A,#N/A,FALSE,"Plan2"}</definedName>
    <definedName localSheetId="1" name="mdfgtr">{#N/A,#N/A,FALSE,"Plan1";#N/A,#N/A,FALSE,"Plan2"}</definedName>
    <definedName name="mdfgtr">{#N/A,#N/A,FALSE,"Plan1";#N/A,#N/A,FALSE,"Plan2"}</definedName>
    <definedName localSheetId="10" name="MDSÇLFJKJSD">{#N/A,#N/A,FALSE,"Plan1";#N/A,#N/A,FALSE,"Plan2"}</definedName>
    <definedName localSheetId="5" name="MDSÇLFJKJSD">{#N/A,#N/A,FALSE,"Plan1";#N/A,#N/A,FALSE,"Plan2"}</definedName>
    <definedName localSheetId="4" name="MDSÇLFJKJSD">{#N/A,#N/A,FALSE,"Plan1";#N/A,#N/A,FALSE,"Plan2"}</definedName>
    <definedName localSheetId="3" name="MDSÇLFJKJSD">{#N/A,#N/A,FALSE,"Plan1";#N/A,#N/A,FALSE,"Plan2"}</definedName>
    <definedName localSheetId="11" name="MDSÇLFJKJSD">{#N/A,#N/A,FALSE,"Plan1";#N/A,#N/A,FALSE,"Plan2"}</definedName>
    <definedName localSheetId="12" name="MDSÇLFJKJSD">{#N/A,#N/A,FALSE,"Plan1";#N/A,#N/A,FALSE,"Plan2"}</definedName>
    <definedName localSheetId="1" name="MDSÇLFJKJSD">{#N/A,#N/A,FALSE,"Plan1";#N/A,#N/A,FALSE,"Plan2"}</definedName>
    <definedName name="MDSÇLFJKJSD">{#N/A,#N/A,FALSE,"Plan1";#N/A,#N/A,FALSE,"Plan2"}</definedName>
    <definedName localSheetId="10" name="ME">{"HW",#N/A,FALSE,"1998"}</definedName>
    <definedName localSheetId="5" name="ME">{"HW",#N/A,FALSE,"1998"}</definedName>
    <definedName localSheetId="4" name="ME">{"HW",#N/A,FALSE,"1998"}</definedName>
    <definedName localSheetId="3" name="ME">{"HW",#N/A,FALSE,"1998"}</definedName>
    <definedName localSheetId="11" name="ME">{"HW",#N/A,FALSE,"1998"}</definedName>
    <definedName localSheetId="12" name="ME">{"HW",#N/A,FALSE,"1998"}</definedName>
    <definedName localSheetId="1" name="ME">{"HW",#N/A,FALSE,"1998"}</definedName>
    <definedName name="ME">{"HW",#N/A,FALSE,"1998"}</definedName>
    <definedName localSheetId="10" name="MESTR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5" name="MESTR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4" name="MESTR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3" name="MESTR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1" name="MESTR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2" name="MESTR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" name="MESTR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0" name="MLMÇLKJKI">{#N/A,#N/A,FALSE,"Plan1";#N/A,#N/A,FALSE,"Plan2"}</definedName>
    <definedName localSheetId="5" name="MLMÇLKJKI">{#N/A,#N/A,FALSE,"Plan1";#N/A,#N/A,FALSE,"Plan2"}</definedName>
    <definedName localSheetId="4" name="MLMÇLKJKI">{#N/A,#N/A,FALSE,"Plan1";#N/A,#N/A,FALSE,"Plan2"}</definedName>
    <definedName localSheetId="3" name="MLMÇLKJKI">{#N/A,#N/A,FALSE,"Plan1";#N/A,#N/A,FALSE,"Plan2"}</definedName>
    <definedName localSheetId="11" name="MLMÇLKJKI">{#N/A,#N/A,FALSE,"Plan1";#N/A,#N/A,FALSE,"Plan2"}</definedName>
    <definedName localSheetId="12" name="MLMÇLKJKI">{#N/A,#N/A,FALSE,"Plan1";#N/A,#N/A,FALSE,"Plan2"}</definedName>
    <definedName localSheetId="1" name="MLMÇLKJKI">{#N/A,#N/A,FALSE,"Plan1";#N/A,#N/A,FALSE,"Plan2"}</definedName>
    <definedName name="MLMÇLKJKI">{#N/A,#N/A,FALSE,"Plan1";#N/A,#N/A,FALSE,"Plan2"}</definedName>
    <definedName localSheetId="10" name="M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M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M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M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M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M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M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mmmmm">{"tabela",#N/A,FALSE,"Tabela";"decoração",#N/A,FALSE,"Decor.";"Informações",#N/A,FALSE,"Inform."}</definedName>
    <definedName localSheetId="5" name="mmmmm">{"tabela",#N/A,FALSE,"Tabela";"decoração",#N/A,FALSE,"Decor.";"Informações",#N/A,FALSE,"Inform."}</definedName>
    <definedName localSheetId="4" name="mmmmm">{"tabela",#N/A,FALSE,"Tabela";"decoração",#N/A,FALSE,"Decor.";"Informações",#N/A,FALSE,"Inform."}</definedName>
    <definedName localSheetId="3" name="mmmmm">{"tabela",#N/A,FALSE,"Tabela";"decoração",#N/A,FALSE,"Decor.";"Informações",#N/A,FALSE,"Inform."}</definedName>
    <definedName localSheetId="11" name="mmmmm">{"tabela",#N/A,FALSE,"Tabela";"decoração",#N/A,FALSE,"Decor.";"Informações",#N/A,FALSE,"Inform."}</definedName>
    <definedName localSheetId="12" name="mmmmm">{"tabela",#N/A,FALSE,"Tabela";"decoração",#N/A,FALSE,"Decor.";"Informações",#N/A,FALSE,"Inform."}</definedName>
    <definedName localSheetId="1" name="mmmmm">{"tabela",#N/A,FALSE,"Tabela";"decoração",#N/A,FALSE,"Decor.";"Informações",#N/A,FALSE,"Inform."}</definedName>
    <definedName name="mmmmm">{"tabela",#N/A,FALSE,"Tabela";"decoração",#N/A,FALSE,"Decor.";"Informações",#N/A,FALSE,"Inform."}</definedName>
    <definedName localSheetId="10" name="mmmmmm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mmmmmm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mmmmmm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mmmmmm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mmmmmm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mmmmmmm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localSheetId="1" name="mmmmmm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MNBXFKGS">{#N/A,#N/A,FALSE,"Plan1";#N/A,#N/A,FALSE,"Plan2"}</definedName>
    <definedName localSheetId="5" name="MNBXFKGS">{#N/A,#N/A,FALSE,"Plan1";#N/A,#N/A,FALSE,"Plan2"}</definedName>
    <definedName localSheetId="4" name="MNBXFKGS">{#N/A,#N/A,FALSE,"Plan1";#N/A,#N/A,FALSE,"Plan2"}</definedName>
    <definedName localSheetId="3" name="MNBXFKGS">{#N/A,#N/A,FALSE,"Plan1";#N/A,#N/A,FALSE,"Plan2"}</definedName>
    <definedName localSheetId="11" name="MNBXFKGS">{#N/A,#N/A,FALSE,"Plan1";#N/A,#N/A,FALSE,"Plan2"}</definedName>
    <definedName localSheetId="12" name="MNBXFKGS">{#N/A,#N/A,FALSE,"Plan1";#N/A,#N/A,FALSE,"Plan2"}</definedName>
    <definedName localSheetId="1" name="MNBXFKGS">{#N/A,#N/A,FALSE,"Plan1";#N/A,#N/A,FALSE,"Plan2"}</definedName>
    <definedName name="MNBXFKGS">{#N/A,#N/A,FALSE,"Plan1";#N/A,#N/A,FALSE,"Plan2"}</definedName>
    <definedName localSheetId="10" name="mncvbgcvmc">{#N/A,#N/A,FALSE,"Plan1";#N/A,#N/A,FALSE,"Plan2"}</definedName>
    <definedName localSheetId="5" name="mncvbgcvmc">{#N/A,#N/A,FALSE,"Plan1";#N/A,#N/A,FALSE,"Plan2"}</definedName>
    <definedName localSheetId="4" name="mncvbgcvmc">{#N/A,#N/A,FALSE,"Plan1";#N/A,#N/A,FALSE,"Plan2"}</definedName>
    <definedName localSheetId="3" name="mncvbgcvmc">{#N/A,#N/A,FALSE,"Plan1";#N/A,#N/A,FALSE,"Plan2"}</definedName>
    <definedName localSheetId="11" name="mncvbgcvmc">{#N/A,#N/A,FALSE,"Plan1";#N/A,#N/A,FALSE,"Plan2"}</definedName>
    <definedName localSheetId="12" name="mncvbgcvmc">{#N/A,#N/A,FALSE,"Plan1";#N/A,#N/A,FALSE,"Plan2"}</definedName>
    <definedName localSheetId="1" name="mncvbgcvmc">{#N/A,#N/A,FALSE,"Plan1";#N/A,#N/A,FALSE,"Plan2"}</definedName>
    <definedName name="mncvbgcvmc">{#N/A,#N/A,FALSE,"Plan1";#N/A,#N/A,FALSE,"Plan2"}</definedName>
    <definedName localSheetId="10" name="MNDKZSFNCEA">{#N/A,#N/A,FALSE,"Plan1";#N/A,#N/A,FALSE,"Plan2"}</definedName>
    <definedName localSheetId="5" name="MNDKZSFNCEA">{#N/A,#N/A,FALSE,"Plan1";#N/A,#N/A,FALSE,"Plan2"}</definedName>
    <definedName localSheetId="4" name="MNDKZSFNCEA">{#N/A,#N/A,FALSE,"Plan1";#N/A,#N/A,FALSE,"Plan2"}</definedName>
    <definedName localSheetId="3" name="MNDKZSFNCEA">{#N/A,#N/A,FALSE,"Plan1";#N/A,#N/A,FALSE,"Plan2"}</definedName>
    <definedName localSheetId="11" name="MNDKZSFNCEA">{#N/A,#N/A,FALSE,"Plan1";#N/A,#N/A,FALSE,"Plan2"}</definedName>
    <definedName localSheetId="12" name="MNDKZSFNCEA">{#N/A,#N/A,FALSE,"Plan1";#N/A,#N/A,FALSE,"Plan2"}</definedName>
    <definedName localSheetId="1" name="MNDKZSFNCEA">{#N/A,#N/A,FALSE,"Plan1";#N/A,#N/A,FALSE,"Plan2"}</definedName>
    <definedName name="MNDKZSFNCEA">{#N/A,#N/A,FALSE,"Plan1";#N/A,#N/A,FALSE,"Plan2"}</definedName>
    <definedName localSheetId="10" name="mnhdshfgfhd">{#N/A,#N/A,FALSE,"Plan1";#N/A,#N/A,FALSE,"Plan2"}</definedName>
    <definedName localSheetId="5" name="mnhdshfgfhd">{#N/A,#N/A,FALSE,"Plan1";#N/A,#N/A,FALSE,"Plan2"}</definedName>
    <definedName localSheetId="4" name="mnhdshfgfhd">{#N/A,#N/A,FALSE,"Plan1";#N/A,#N/A,FALSE,"Plan2"}</definedName>
    <definedName localSheetId="3" name="mnhdshfgfhd">{#N/A,#N/A,FALSE,"Plan1";#N/A,#N/A,FALSE,"Plan2"}</definedName>
    <definedName localSheetId="11" name="mnhdshfgfhd">{#N/A,#N/A,FALSE,"Plan1";#N/A,#N/A,FALSE,"Plan2"}</definedName>
    <definedName localSheetId="12" name="mnhdshfgfhd">{#N/A,#N/A,FALSE,"Plan1";#N/A,#N/A,FALSE,"Plan2"}</definedName>
    <definedName localSheetId="1" name="mnhdshfgfhd">{#N/A,#N/A,FALSE,"Plan1";#N/A,#N/A,FALSE,"Plan2"}</definedName>
    <definedName name="mnhdshfgfhd">{#N/A,#N/A,FALSE,"Plan1";#N/A,#N/A,FALSE,"Plan2"}</definedName>
    <definedName localSheetId="10" name="mobr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5" name="mobr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4" name="mobr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3" name="mobr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1" name="mobr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2" name="mobr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" name="mobr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0" name="Modelo1">{#N/A,#N/A,FALSE,"cdi";#N/A,#N/A,FALSE,"debent";#N/A,#N/A,FALSE,"fdos";#N/A,#N/A,FALSE,"resumo"}</definedName>
    <definedName localSheetId="5" name="Modelo1">{#N/A,#N/A,FALSE,"cdi";#N/A,#N/A,FALSE,"debent";#N/A,#N/A,FALSE,"fdos";#N/A,#N/A,FALSE,"resumo"}</definedName>
    <definedName localSheetId="4" name="Modelo1">{#N/A,#N/A,FALSE,"cdi";#N/A,#N/A,FALSE,"debent";#N/A,#N/A,FALSE,"fdos";#N/A,#N/A,FALSE,"resumo"}</definedName>
    <definedName localSheetId="3" name="Modelo1">{#N/A,#N/A,FALSE,"cdi";#N/A,#N/A,FALSE,"debent";#N/A,#N/A,FALSE,"fdos";#N/A,#N/A,FALSE,"resumo"}</definedName>
    <definedName localSheetId="11" name="Modelo1">{#N/A,#N/A,FALSE,"cdi";#N/A,#N/A,FALSE,"debent";#N/A,#N/A,FALSE,"fdos";#N/A,#N/A,FALSE,"resumo"}</definedName>
    <definedName localSheetId="12" name="Modelo1">{#N/A,#N/A,FALSE,"cdi";#N/A,#N/A,FALSE,"debent";#N/A,#N/A,FALSE,"fdos";#N/A,#N/A,FALSE,"resumo"}</definedName>
    <definedName localSheetId="1" name="Modelo1">{#N/A,#N/A,FALSE,"cdi";#N/A,#N/A,FALSE,"debent";#N/A,#N/A,FALSE,"fdos";#N/A,#N/A,FALSE,"resumo"}</definedName>
    <definedName name="Modelo1">{#N/A,#N/A,FALSE,"cdi";#N/A,#N/A,FALSE,"debent";#N/A,#N/A,FALSE,"fdos";#N/A,#N/A,FALSE,"resumo"}</definedName>
    <definedName localSheetId="10" name="Modelo1a">{#N/A,#N/A,FALSE,"cdi";#N/A,#N/A,FALSE,"debent";#N/A,#N/A,FALSE,"fdos";#N/A,#N/A,FALSE,"resumo"}</definedName>
    <definedName localSheetId="5" name="Modelo1a">{#N/A,#N/A,FALSE,"cdi";#N/A,#N/A,FALSE,"debent";#N/A,#N/A,FALSE,"fdos";#N/A,#N/A,FALSE,"resumo"}</definedName>
    <definedName localSheetId="4" name="Modelo1a">{#N/A,#N/A,FALSE,"cdi";#N/A,#N/A,FALSE,"debent";#N/A,#N/A,FALSE,"fdos";#N/A,#N/A,FALSE,"resumo"}</definedName>
    <definedName localSheetId="3" name="Modelo1a">{#N/A,#N/A,FALSE,"cdi";#N/A,#N/A,FALSE,"debent";#N/A,#N/A,FALSE,"fdos";#N/A,#N/A,FALSE,"resumo"}</definedName>
    <definedName localSheetId="11" name="Modelo1a">{#N/A,#N/A,FALSE,"cdi";#N/A,#N/A,FALSE,"debent";#N/A,#N/A,FALSE,"fdos";#N/A,#N/A,FALSE,"resumo"}</definedName>
    <definedName localSheetId="12" name="Modelo1a">{#N/A,#N/A,FALSE,"cdi";#N/A,#N/A,FALSE,"debent";#N/A,#N/A,FALSE,"fdos";#N/A,#N/A,FALSE,"resumo"}</definedName>
    <definedName localSheetId="1" name="Modelo1a">{#N/A,#N/A,FALSE,"cdi";#N/A,#N/A,FALSE,"debent";#N/A,#N/A,FALSE,"fdos";#N/A,#N/A,FALSE,"resumo"}</definedName>
    <definedName name="Modelo1a">{#N/A,#N/A,FALSE,"cdi";#N/A,#N/A,FALSE,"debent";#N/A,#N/A,FALSE,"fdos";#N/A,#N/A,FALSE,"resumo"}</definedName>
    <definedName localSheetId="10" name="Modelo2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localSheetId="5" name="Modelo2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localSheetId="4" name="Modelo2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localSheetId="3" name="Modelo2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localSheetId="11" name="Modelo2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localSheetId="12" name="Modelo2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localSheetId="1" name="Modelo2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localSheetId="10" name="MP">{#N/A,#N/A,FALSE,"CCTV"}</definedName>
    <definedName localSheetId="5" name="MP">{#N/A,#N/A,FALSE,"CCTV"}</definedName>
    <definedName localSheetId="4" name="MP">{#N/A,#N/A,FALSE,"CCTV"}</definedName>
    <definedName localSheetId="3" name="MP">{#N/A,#N/A,FALSE,"CCTV"}</definedName>
    <definedName localSheetId="11" name="MP">{#N/A,#N/A,FALSE,"CCTV"}</definedName>
    <definedName localSheetId="12" name="MP">{#N/A,#N/A,FALSE,"CCTV"}</definedName>
    <definedName localSheetId="1" name="MP">{#N/A,#N/A,FALSE,"CCTV"}</definedName>
    <definedName name="MP">{#N/A,#N/A,FALSE,"CCTV"}</definedName>
    <definedName name="MSDFJKDT">25</definedName>
    <definedName localSheetId="10" name="MSDRFSWER">{"Econ Consolidado",#N/A,FALSE,"Econ Consol";"Fluxo de Caixa",#N/A,FALSE,"Fluxo Caixa";"Investimentos",#N/A,FALSE,"Investimentos"}</definedName>
    <definedName localSheetId="5" name="MSDRFSWER">{"Econ Consolidado",#N/A,FALSE,"Econ Consol";"Fluxo de Caixa",#N/A,FALSE,"Fluxo Caixa";"Investimentos",#N/A,FALSE,"Investimentos"}</definedName>
    <definedName localSheetId="4" name="MSDRFSWER">{"Econ Consolidado",#N/A,FALSE,"Econ Consol";"Fluxo de Caixa",#N/A,FALSE,"Fluxo Caixa";"Investimentos",#N/A,FALSE,"Investimentos"}</definedName>
    <definedName localSheetId="3" name="MSDRFSWER">{"Econ Consolidado",#N/A,FALSE,"Econ Consol";"Fluxo de Caixa",#N/A,FALSE,"Fluxo Caixa";"Investimentos",#N/A,FALSE,"Investimentos"}</definedName>
    <definedName localSheetId="11" name="MSDRFSWER">{"Econ Consolidado",#N/A,FALSE,"Econ Consol";"Fluxo de Caixa",#N/A,FALSE,"Fluxo Caixa";"Investimentos",#N/A,FALSE,"Investimentos"}</definedName>
    <definedName localSheetId="12" name="MSDRFSWER">{"Econ Consolidado",#N/A,FALSE,"Econ Consol";"Fluxo de Caixa",#N/A,FALSE,"Fluxo Caixa";"Investimentos",#N/A,FALSE,"Investimentos"}</definedName>
    <definedName localSheetId="1" name="MSDRFSWER">{"Econ Consolidado",#N/A,FALSE,"Econ Consol";"Fluxo de Caixa",#N/A,FALSE,"Fluxo Caixa";"Investimentos",#N/A,FALSE,"Investimentos"}</definedName>
    <definedName name="MSDRFSWER">{"Econ Consolidado",#N/A,FALSE,"Econ Consol";"Fluxo de Caixa",#N/A,FALSE,"Fluxo Caixa";"Investimentos",#N/A,FALSE,"Investimentos"}</definedName>
    <definedName localSheetId="10" name="mzshdjshjs">{#N/A,#N/A,FALSE,"Plan1";#N/A,#N/A,FALSE,"Plan2"}</definedName>
    <definedName localSheetId="5" name="mzshdjshjs">{#N/A,#N/A,FALSE,"Plan1";#N/A,#N/A,FALSE,"Plan2"}</definedName>
    <definedName localSheetId="4" name="mzshdjshjs">{#N/A,#N/A,FALSE,"Plan1";#N/A,#N/A,FALSE,"Plan2"}</definedName>
    <definedName localSheetId="3" name="mzshdjshjs">{#N/A,#N/A,FALSE,"Plan1";#N/A,#N/A,FALSE,"Plan2"}</definedName>
    <definedName localSheetId="11" name="mzshdjshjs">{#N/A,#N/A,FALSE,"Plan1";#N/A,#N/A,FALSE,"Plan2"}</definedName>
    <definedName localSheetId="12" name="mzshdjshjs">{#N/A,#N/A,FALSE,"Plan1";#N/A,#N/A,FALSE,"Plan2"}</definedName>
    <definedName localSheetId="1" name="mzshdjshjs">{#N/A,#N/A,FALSE,"Plan1";#N/A,#N/A,FALSE,"Plan2"}</definedName>
    <definedName name="mzshdjshjs">{#N/A,#N/A,FALSE,"Plan1";#N/A,#N/A,FALSE,"Plan2"}</definedName>
    <definedName localSheetId="10" name="na">{#N/A,#N/A,FALSE,"$170M Cash";#N/A,#N/A,FALSE,"$250M Cash";#N/A,#N/A,FALSE,"$325M Cash"}</definedName>
    <definedName localSheetId="5" name="na">{#N/A,#N/A,FALSE,"$170M Cash";#N/A,#N/A,FALSE,"$250M Cash";#N/A,#N/A,FALSE,"$325M Cash"}</definedName>
    <definedName localSheetId="4" name="na">{#N/A,#N/A,FALSE,"$170M Cash";#N/A,#N/A,FALSE,"$250M Cash";#N/A,#N/A,FALSE,"$325M Cash"}</definedName>
    <definedName localSheetId="3" name="na">{#N/A,#N/A,FALSE,"$170M Cash";#N/A,#N/A,FALSE,"$250M Cash";#N/A,#N/A,FALSE,"$325M Cash"}</definedName>
    <definedName localSheetId="11" name="na">{#N/A,#N/A,FALSE,"$170M Cash";#N/A,#N/A,FALSE,"$250M Cash";#N/A,#N/A,FALSE,"$325M Cash"}</definedName>
    <definedName localSheetId="12" name="na">{#N/A,#N/A,FALSE,"$170M Cash";#N/A,#N/A,FALSE,"$250M Cash";#N/A,#N/A,FALSE,"$325M Cash"}</definedName>
    <definedName localSheetId="1" name="na">{#N/A,#N/A,FALSE,"$170M Cash";#N/A,#N/A,FALSE,"$250M Cash";#N/A,#N/A,FALSE,"$325M Cash"}</definedName>
    <definedName name="na">{#N/A,#N/A,FALSE,"$170M Cash";#N/A,#N/A,FALSE,"$250M Cash";#N/A,#N/A,FALSE,"$325M Cash"}</definedName>
    <definedName localSheetId="10" name="ncdgrdhrtg">{#N/A,#N/A,FALSE,"Plan1";#N/A,#N/A,FALSE,"Plan2"}</definedName>
    <definedName localSheetId="5" name="ncdgrdhrtg">{#N/A,#N/A,FALSE,"Plan1";#N/A,#N/A,FALSE,"Plan2"}</definedName>
    <definedName localSheetId="4" name="ncdgrdhrtg">{#N/A,#N/A,FALSE,"Plan1";#N/A,#N/A,FALSE,"Plan2"}</definedName>
    <definedName localSheetId="3" name="ncdgrdhrtg">{#N/A,#N/A,FALSE,"Plan1";#N/A,#N/A,FALSE,"Plan2"}</definedName>
    <definedName localSheetId="11" name="ncdgrdhrtg">{#N/A,#N/A,FALSE,"Plan1";#N/A,#N/A,FALSE,"Plan2"}</definedName>
    <definedName localSheetId="12" name="ncdgrdhrtg">{#N/A,#N/A,FALSE,"Plan1";#N/A,#N/A,FALSE,"Plan2"}</definedName>
    <definedName localSheetId="1" name="ncdgrdhrtg">{#N/A,#N/A,FALSE,"Plan1";#N/A,#N/A,FALSE,"Plan2"}</definedName>
    <definedName name="ncdgrdhrtg">{#N/A,#N/A,FALSE,"Plan1";#N/A,#N/A,FALSE,"Plan2"}</definedName>
    <definedName localSheetId="10" name="nchngdfhgdh">{#N/A,#N/A,FALSE,"Plan1";#N/A,#N/A,FALSE,"Plan2"}</definedName>
    <definedName localSheetId="5" name="nchngdfhgdh">{#N/A,#N/A,FALSE,"Plan1";#N/A,#N/A,FALSE,"Plan2"}</definedName>
    <definedName localSheetId="4" name="nchngdfhgdh">{#N/A,#N/A,FALSE,"Plan1";#N/A,#N/A,FALSE,"Plan2"}</definedName>
    <definedName localSheetId="3" name="nchngdfhgdh">{#N/A,#N/A,FALSE,"Plan1";#N/A,#N/A,FALSE,"Plan2"}</definedName>
    <definedName localSheetId="11" name="nchngdfhgdh">{#N/A,#N/A,FALSE,"Plan1";#N/A,#N/A,FALSE,"Plan2"}</definedName>
    <definedName localSheetId="12" name="nchngdfhgdh">{#N/A,#N/A,FALSE,"Plan1";#N/A,#N/A,FALSE,"Plan2"}</definedName>
    <definedName localSheetId="1" name="nchngdfhgdh">{#N/A,#N/A,FALSE,"Plan1";#N/A,#N/A,FALSE,"Plan2"}</definedName>
    <definedName name="nchngdfhgdh">{#N/A,#N/A,FALSE,"Plan1";#N/A,#N/A,FALSE,"Plan2"}</definedName>
    <definedName localSheetId="10" name="NCJFKNGJHF">{#N/A,#N/A,FALSE,"Plan1";#N/A,#N/A,FALSE,"Plan2"}</definedName>
    <definedName localSheetId="5" name="NCJFKNGJHF">{#N/A,#N/A,FALSE,"Plan1";#N/A,#N/A,FALSE,"Plan2"}</definedName>
    <definedName localSheetId="4" name="NCJFKNGJHF">{#N/A,#N/A,FALSE,"Plan1";#N/A,#N/A,FALSE,"Plan2"}</definedName>
    <definedName localSheetId="3" name="NCJFKNGJHF">{#N/A,#N/A,FALSE,"Plan1";#N/A,#N/A,FALSE,"Plan2"}</definedName>
    <definedName localSheetId="11" name="NCJFKNGJHF">{#N/A,#N/A,FALSE,"Plan1";#N/A,#N/A,FALSE,"Plan2"}</definedName>
    <definedName localSheetId="12" name="NCJFKNGJHF">{#N/A,#N/A,FALSE,"Plan1";#N/A,#N/A,FALSE,"Plan2"}</definedName>
    <definedName localSheetId="1" name="NCJFKNGJHF">{#N/A,#N/A,FALSE,"Plan1";#N/A,#N/A,FALSE,"Plan2"}</definedName>
    <definedName name="NCJFKNGJHF">{#N/A,#N/A,FALSE,"Plan1";#N/A,#N/A,FALSE,"Plan2"}</definedName>
    <definedName localSheetId="10" name="ndcxhgdhf">{#N/A,#N/A,FALSE,"Plan1";#N/A,#N/A,FALSE,"Plan2"}</definedName>
    <definedName localSheetId="5" name="ndcxhgdhf">{#N/A,#N/A,FALSE,"Plan1";#N/A,#N/A,FALSE,"Plan2"}</definedName>
    <definedName localSheetId="4" name="ndcxhgdhf">{#N/A,#N/A,FALSE,"Plan1";#N/A,#N/A,FALSE,"Plan2"}</definedName>
    <definedName localSheetId="3" name="ndcxhgdhf">{#N/A,#N/A,FALSE,"Plan1";#N/A,#N/A,FALSE,"Plan2"}</definedName>
    <definedName localSheetId="11" name="ndcxhgdhf">{#N/A,#N/A,FALSE,"Plan1";#N/A,#N/A,FALSE,"Plan2"}</definedName>
    <definedName localSheetId="12" name="ndcxhgdhf">{#N/A,#N/A,FALSE,"Plan1";#N/A,#N/A,FALSE,"Plan2"}</definedName>
    <definedName localSheetId="1" name="ndcxhgdhf">{#N/A,#N/A,FALSE,"Plan1";#N/A,#N/A,FALSE,"Plan2"}</definedName>
    <definedName name="ndcxhgdhf">{#N/A,#N/A,FALSE,"Plan1";#N/A,#N/A,FALSE,"Plan2"}</definedName>
    <definedName localSheetId="10" name="ndfjnjkrhdgt">{#N/A,#N/A,FALSE,"Plan1";#N/A,#N/A,FALSE,"Plan2"}</definedName>
    <definedName localSheetId="5" name="ndfjnjkrhdgt">{#N/A,#N/A,FALSE,"Plan1";#N/A,#N/A,FALSE,"Plan2"}</definedName>
    <definedName localSheetId="4" name="ndfjnjkrhdgt">{#N/A,#N/A,FALSE,"Plan1";#N/A,#N/A,FALSE,"Plan2"}</definedName>
    <definedName localSheetId="3" name="ndfjnjkrhdgt">{#N/A,#N/A,FALSE,"Plan1";#N/A,#N/A,FALSE,"Plan2"}</definedName>
    <definedName localSheetId="11" name="ndfjnjkrhdgt">{#N/A,#N/A,FALSE,"Plan1";#N/A,#N/A,FALSE,"Plan2"}</definedName>
    <definedName localSheetId="12" name="ndfjnjkrhdgt">{#N/A,#N/A,FALSE,"Plan1";#N/A,#N/A,FALSE,"Plan2"}</definedName>
    <definedName localSheetId="1" name="ndfjnjkrhdgt">{#N/A,#N/A,FALSE,"Plan1";#N/A,#N/A,FALSE,"Plan2"}</definedName>
    <definedName name="ndfjnjkrhdgt">{#N/A,#N/A,FALSE,"Plan1";#N/A,#N/A,FALSE,"Plan2"}</definedName>
    <definedName localSheetId="10" name="ndfkghkjthfyst">{#N/A,#N/A,FALSE,"Plan1";#N/A,#N/A,FALSE,"Plan2"}</definedName>
    <definedName localSheetId="5" name="ndfkghkjthfyst">{#N/A,#N/A,FALSE,"Plan1";#N/A,#N/A,FALSE,"Plan2"}</definedName>
    <definedName localSheetId="4" name="ndfkghkjthfyst">{#N/A,#N/A,FALSE,"Plan1";#N/A,#N/A,FALSE,"Plan2"}</definedName>
    <definedName localSheetId="3" name="ndfkghkjthfyst">{#N/A,#N/A,FALSE,"Plan1";#N/A,#N/A,FALSE,"Plan2"}</definedName>
    <definedName localSheetId="11" name="ndfkghkjthfyst">{#N/A,#N/A,FALSE,"Plan1";#N/A,#N/A,FALSE,"Plan2"}</definedName>
    <definedName localSheetId="12" name="ndfkghkjthfyst">{#N/A,#N/A,FALSE,"Plan1";#N/A,#N/A,FALSE,"Plan2"}</definedName>
    <definedName localSheetId="1" name="ndfkghkjthfyst">{#N/A,#N/A,FALSE,"Plan1";#N/A,#N/A,FALSE,"Plan2"}</definedName>
    <definedName name="ndfkghkjthfyst">{#N/A,#N/A,FALSE,"Plan1";#N/A,#N/A,FALSE,"Plan2"}</definedName>
    <definedName localSheetId="10" name="NDJGKFKGHUFG">{#N/A,#N/A,FALSE,"Plan1";#N/A,#N/A,FALSE,"Plan2"}</definedName>
    <definedName localSheetId="5" name="NDJGKFKGHUFG">{#N/A,#N/A,FALSE,"Plan1";#N/A,#N/A,FALSE,"Plan2"}</definedName>
    <definedName localSheetId="4" name="NDJGKFKGHUFG">{#N/A,#N/A,FALSE,"Plan1";#N/A,#N/A,FALSE,"Plan2"}</definedName>
    <definedName localSheetId="3" name="NDJGKFKGHUFG">{#N/A,#N/A,FALSE,"Plan1";#N/A,#N/A,FALSE,"Plan2"}</definedName>
    <definedName localSheetId="11" name="NDJGKFKGHUFG">{#N/A,#N/A,FALSE,"Plan1";#N/A,#N/A,FALSE,"Plan2"}</definedName>
    <definedName localSheetId="12" name="NDJGKFKGHUFG">{#N/A,#N/A,FALSE,"Plan1";#N/A,#N/A,FALSE,"Plan2"}</definedName>
    <definedName localSheetId="1" name="NDJGKFKGHUFG">{#N/A,#N/A,FALSE,"Plan1";#N/A,#N/A,FALSE,"Plan2"}</definedName>
    <definedName name="NDJGKFKGHUFG">{#N/A,#N/A,FALSE,"Plan1";#N/A,#N/A,FALSE,"Plan2"}</definedName>
    <definedName localSheetId="10" name="ndrjkt">{#N/A,#N/A,FALSE,"Plan1";#N/A,#N/A,FALSE,"Plan2"}</definedName>
    <definedName localSheetId="5" name="ndrjkt">{#N/A,#N/A,FALSE,"Plan1";#N/A,#N/A,FALSE,"Plan2"}</definedName>
    <definedName localSheetId="4" name="ndrjkt">{#N/A,#N/A,FALSE,"Plan1";#N/A,#N/A,FALSE,"Plan2"}</definedName>
    <definedName localSheetId="3" name="ndrjkt">{#N/A,#N/A,FALSE,"Plan1";#N/A,#N/A,FALSE,"Plan2"}</definedName>
    <definedName localSheetId="11" name="ndrjkt">{#N/A,#N/A,FALSE,"Plan1";#N/A,#N/A,FALSE,"Plan2"}</definedName>
    <definedName localSheetId="12" name="ndrjkt">{#N/A,#N/A,FALSE,"Plan1";#N/A,#N/A,FALSE,"Plan2"}</definedName>
    <definedName localSheetId="1" name="ndrjkt">{#N/A,#N/A,FALSE,"Plan1";#N/A,#N/A,FALSE,"Plan2"}</definedName>
    <definedName name="ndrjkt">{#N/A,#N/A,FALSE,"Plan1";#N/A,#N/A,FALSE,"Plan2"}</definedName>
    <definedName localSheetId="10" name="new">{#N/A,#N/A,FALSE,"Global by BU";#N/A,#N/A,FALSE,"U.S. by BU";#N/A,#N/A,FALSE,"Canada by BU";#N/A,#N/A,FALSE,"Europe by BU";#N/A,#N/A,FALSE,"Asia by BU";#N/A,#N/A,FALSE,"Cala by BU"}</definedName>
    <definedName localSheetId="5" name="new">{#N/A,#N/A,FALSE,"Global by BU";#N/A,#N/A,FALSE,"U.S. by BU";#N/A,#N/A,FALSE,"Canada by BU";#N/A,#N/A,FALSE,"Europe by BU";#N/A,#N/A,FALSE,"Asia by BU";#N/A,#N/A,FALSE,"Cala by BU"}</definedName>
    <definedName localSheetId="4" name="new">{#N/A,#N/A,FALSE,"Global by BU";#N/A,#N/A,FALSE,"U.S. by BU";#N/A,#N/A,FALSE,"Canada by BU";#N/A,#N/A,FALSE,"Europe by BU";#N/A,#N/A,FALSE,"Asia by BU";#N/A,#N/A,FALSE,"Cala by BU"}</definedName>
    <definedName localSheetId="3" name="new">{#N/A,#N/A,FALSE,"Global by BU";#N/A,#N/A,FALSE,"U.S. by BU";#N/A,#N/A,FALSE,"Canada by BU";#N/A,#N/A,FALSE,"Europe by BU";#N/A,#N/A,FALSE,"Asia by BU";#N/A,#N/A,FALSE,"Cala by BU"}</definedName>
    <definedName localSheetId="11" name="new">{#N/A,#N/A,FALSE,"Global by BU";#N/A,#N/A,FALSE,"U.S. by BU";#N/A,#N/A,FALSE,"Canada by BU";#N/A,#N/A,FALSE,"Europe by BU";#N/A,#N/A,FALSE,"Asia by BU";#N/A,#N/A,FALSE,"Cala by BU"}</definedName>
    <definedName localSheetId="12" name="new">{#N/A,#N/A,FALSE,"Global by BU";#N/A,#N/A,FALSE,"U.S. by BU";#N/A,#N/A,FALSE,"Canada by BU";#N/A,#N/A,FALSE,"Europe by BU";#N/A,#N/A,FALSE,"Asia by BU";#N/A,#N/A,FALSE,"Cala by BU"}</definedName>
    <definedName localSheetId="1" name="new">{#N/A,#N/A,FALSE,"Global by BU";#N/A,#N/A,FALSE,"U.S. by BU";#N/A,#N/A,FALSE,"Canada by BU";#N/A,#N/A,FALSE,"Europe by BU";#N/A,#N/A,FALSE,"Asia by BU";#N/A,#N/A,FALSE,"Cala by BU"}</definedName>
    <definedName name="new">{#N/A,#N/A,FALSE,"Global by BU";#N/A,#N/A,FALSE,"U.S. by BU";#N/A,#N/A,FALSE,"Canada by BU";#N/A,#N/A,FALSE,"Europe by BU";#N/A,#N/A,FALSE,"Asia by BU";#N/A,#N/A,FALSE,"Cala by BU"}</definedName>
    <definedName localSheetId="10" name="NEWNAME">{#N/A,#N/A,FALSE,"CCTV"}</definedName>
    <definedName localSheetId="5" name="NEWNAME">{#N/A,#N/A,FALSE,"CCTV"}</definedName>
    <definedName localSheetId="4" name="NEWNAME">{#N/A,#N/A,FALSE,"CCTV"}</definedName>
    <definedName localSheetId="3" name="NEWNAME">{#N/A,#N/A,FALSE,"CCTV"}</definedName>
    <definedName localSheetId="11" name="NEWNAME">{#N/A,#N/A,FALSE,"CCTV"}</definedName>
    <definedName localSheetId="12" name="NEWNAME">{#N/A,#N/A,FALSE,"CCTV"}</definedName>
    <definedName localSheetId="1" name="NEWNAME">{#N/A,#N/A,FALSE,"CCTV"}</definedName>
    <definedName name="NEWNAME">{#N/A,#N/A,FALSE,"CCTV"}</definedName>
    <definedName localSheetId="10" name="nfgjkhvhfghn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nfgjkhvhfghn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nfgjkhvhfghn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nfgjkhvhfghn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nfgjkhvhfghn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nfgjkhvhfghn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nfgjkhvhfghn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nfkhdjkthde">{#N/A,#N/A,FALSE,"Plan1";#N/A,#N/A,FALSE,"Plan2"}</definedName>
    <definedName localSheetId="5" name="nfkhdjkthde">{#N/A,#N/A,FALSE,"Plan1";#N/A,#N/A,FALSE,"Plan2"}</definedName>
    <definedName localSheetId="4" name="nfkhdjkthde">{#N/A,#N/A,FALSE,"Plan1";#N/A,#N/A,FALSE,"Plan2"}</definedName>
    <definedName localSheetId="3" name="nfkhdjkthde">{#N/A,#N/A,FALSE,"Plan1";#N/A,#N/A,FALSE,"Plan2"}</definedName>
    <definedName localSheetId="11" name="nfkhdjkthde">{#N/A,#N/A,FALSE,"Plan1";#N/A,#N/A,FALSE,"Plan2"}</definedName>
    <definedName localSheetId="12" name="nfkhdjkthde">{#N/A,#N/A,FALSE,"Plan1";#N/A,#N/A,FALSE,"Plan2"}</definedName>
    <definedName localSheetId="1" name="nfkhdjkthde">{#N/A,#N/A,FALSE,"Plan1";#N/A,#N/A,FALSE,"Plan2"}</definedName>
    <definedName name="nfkhdjkthde">{#N/A,#N/A,FALSE,"Plan1";#N/A,#N/A,FALSE,"Plan2"}</definedName>
    <definedName localSheetId="10" name="n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n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n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n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n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n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n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NHJHFDSHF">{#N/A,#N/A,FALSE,"Plan1";#N/A,#N/A,FALSE,"Plan2"}</definedName>
    <definedName localSheetId="5" name="NHJHFDSHF">{#N/A,#N/A,FALSE,"Plan1";#N/A,#N/A,FALSE,"Plan2"}</definedName>
    <definedName localSheetId="4" name="NHJHFDSHF">{#N/A,#N/A,FALSE,"Plan1";#N/A,#N/A,FALSE,"Plan2"}</definedName>
    <definedName localSheetId="3" name="NHJHFDSHF">{#N/A,#N/A,FALSE,"Plan1";#N/A,#N/A,FALSE,"Plan2"}</definedName>
    <definedName localSheetId="11" name="NHJHFDSHF">{#N/A,#N/A,FALSE,"Plan1";#N/A,#N/A,FALSE,"Plan2"}</definedName>
    <definedName localSheetId="12" name="NHJHFDSHF">{#N/A,#N/A,FALSE,"Plan1";#N/A,#N/A,FALSE,"Plan2"}</definedName>
    <definedName localSheetId="1" name="NHJHFDSHF">{#N/A,#N/A,FALSE,"Plan1";#N/A,#N/A,FALSE,"Plan2"}</definedName>
    <definedName name="NHJHFDSHF">{#N/A,#N/A,FALSE,"Plan1";#N/A,#N/A,FALSE,"Plan2"}</definedName>
    <definedName localSheetId="10" name="NJSDFHERTG">{#N/A,#N/A,FALSE,"Plan1";#N/A,#N/A,FALSE,"Plan2"}</definedName>
    <definedName localSheetId="5" name="NJSDFHERTG">{#N/A,#N/A,FALSE,"Plan1";#N/A,#N/A,FALSE,"Plan2"}</definedName>
    <definedName localSheetId="4" name="NJSDFHERTG">{#N/A,#N/A,FALSE,"Plan1";#N/A,#N/A,FALSE,"Plan2"}</definedName>
    <definedName localSheetId="3" name="NJSDFHERTG">{#N/A,#N/A,FALSE,"Plan1";#N/A,#N/A,FALSE,"Plan2"}</definedName>
    <definedName localSheetId="11" name="NJSDFHERTG">{#N/A,#N/A,FALSE,"Plan1";#N/A,#N/A,FALSE,"Plan2"}</definedName>
    <definedName localSheetId="12" name="NJSDFHERTG">{#N/A,#N/A,FALSE,"Plan1";#N/A,#N/A,FALSE,"Plan2"}</definedName>
    <definedName localSheetId="1" name="NJSDFHERTG">{#N/A,#N/A,FALSE,"Plan1";#N/A,#N/A,FALSE,"Plan2"}</definedName>
    <definedName name="NJSDFHERTG">{#N/A,#N/A,FALSE,"Plan1";#N/A,#N/A,FALSE,"Plan2"}</definedName>
    <definedName localSheetId="10" name="nkfnsskdn">{#N/A,#N/A,FALSE,"Plan1";#N/A,#N/A,FALSE,"Plan2"}</definedName>
    <definedName localSheetId="5" name="nkfnsskdn">{#N/A,#N/A,FALSE,"Plan1";#N/A,#N/A,FALSE,"Plan2"}</definedName>
    <definedName localSheetId="4" name="nkfnsskdn">{#N/A,#N/A,FALSE,"Plan1";#N/A,#N/A,FALSE,"Plan2"}</definedName>
    <definedName localSheetId="3" name="nkfnsskdn">{#N/A,#N/A,FALSE,"Plan1";#N/A,#N/A,FALSE,"Plan2"}</definedName>
    <definedName localSheetId="11" name="nkfnsskdn">{#N/A,#N/A,FALSE,"Plan1";#N/A,#N/A,FALSE,"Plan2"}</definedName>
    <definedName localSheetId="12" name="nkfnsskdn">{#N/A,#N/A,FALSE,"Plan1";#N/A,#N/A,FALSE,"Plan2"}</definedName>
    <definedName localSheetId="1" name="nkfnsskdn">{#N/A,#N/A,FALSE,"Plan1";#N/A,#N/A,FALSE,"Plan2"}</definedName>
    <definedName name="nkfnsskdn">{#N/A,#N/A,FALSE,"Plan1";#N/A,#N/A,FALSE,"Plan2"}</definedName>
    <definedName localSheetId="10" name="NKJ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NKJ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NKJ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NKJ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NKJ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NKJ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NKJ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nlaksjdwe">{#N/A,#N/A,FALSE,"Plan1";#N/A,#N/A,FALSE,"Plan2"}</definedName>
    <definedName localSheetId="5" name="nlaksjdwe">{#N/A,#N/A,FALSE,"Plan1";#N/A,#N/A,FALSE,"Plan2"}</definedName>
    <definedName localSheetId="4" name="nlaksjdwe">{#N/A,#N/A,FALSE,"Plan1";#N/A,#N/A,FALSE,"Plan2"}</definedName>
    <definedName localSheetId="3" name="nlaksjdwe">{#N/A,#N/A,FALSE,"Plan1";#N/A,#N/A,FALSE,"Plan2"}</definedName>
    <definedName localSheetId="11" name="nlaksjdwe">{#N/A,#N/A,FALSE,"Plan1";#N/A,#N/A,FALSE,"Plan2"}</definedName>
    <definedName localSheetId="12" name="nlaksjdwe">{#N/A,#N/A,FALSE,"Plan1";#N/A,#N/A,FALSE,"Plan2"}</definedName>
    <definedName localSheetId="1" name="nlaksjdwe">{#N/A,#N/A,FALSE,"Plan1";#N/A,#N/A,FALSE,"Plan2"}</definedName>
    <definedName name="nlaksjdwe">{#N/A,#N/A,FALSE,"Plan1";#N/A,#N/A,FALSE,"Plan2"}</definedName>
    <definedName localSheetId="10" name="nljsdfljfdsfr">{#N/A,#N/A,FALSE,"Plan1";#N/A,#N/A,FALSE,"Plan2"}</definedName>
    <definedName localSheetId="5" name="nljsdfljfdsfr">{#N/A,#N/A,FALSE,"Plan1";#N/A,#N/A,FALSE,"Plan2"}</definedName>
    <definedName localSheetId="4" name="nljsdfljfdsfr">{#N/A,#N/A,FALSE,"Plan1";#N/A,#N/A,FALSE,"Plan2"}</definedName>
    <definedName localSheetId="3" name="nljsdfljfdsfr">{#N/A,#N/A,FALSE,"Plan1";#N/A,#N/A,FALSE,"Plan2"}</definedName>
    <definedName localSheetId="11" name="nljsdfljfdsfr">{#N/A,#N/A,FALSE,"Plan1";#N/A,#N/A,FALSE,"Plan2"}</definedName>
    <definedName localSheetId="12" name="nljsdfljfdsfr">{#N/A,#N/A,FALSE,"Plan1";#N/A,#N/A,FALSE,"Plan2"}</definedName>
    <definedName localSheetId="1" name="nljsdfljfdsfr">{#N/A,#N/A,FALSE,"Plan1";#N/A,#N/A,FALSE,"Plan2"}</definedName>
    <definedName name="nljsdfljfdsfr">{#N/A,#N/A,FALSE,"Plan1";#N/A,#N/A,FALSE,"Plan2"}</definedName>
    <definedName localSheetId="10" name="nmjdfhxj">{#N/A,#N/A,FALSE,"Plan1";#N/A,#N/A,FALSE,"Plan2"}</definedName>
    <definedName localSheetId="5" name="nmjdfhxj">{#N/A,#N/A,FALSE,"Plan1";#N/A,#N/A,FALSE,"Plan2"}</definedName>
    <definedName localSheetId="4" name="nmjdfhxj">{#N/A,#N/A,FALSE,"Plan1";#N/A,#N/A,FALSE,"Plan2"}</definedName>
    <definedName localSheetId="3" name="nmjdfhxj">{#N/A,#N/A,FALSE,"Plan1";#N/A,#N/A,FALSE,"Plan2"}</definedName>
    <definedName localSheetId="11" name="nmjdfhxj">{#N/A,#N/A,FALSE,"Plan1";#N/A,#N/A,FALSE,"Plan2"}</definedName>
    <definedName localSheetId="12" name="nmjdfhxj">{#N/A,#N/A,FALSE,"Plan1";#N/A,#N/A,FALSE,"Plan2"}</definedName>
    <definedName localSheetId="1" name="nmjdfhxj">{#N/A,#N/A,FALSE,"Plan1";#N/A,#N/A,FALSE,"Plan2"}</definedName>
    <definedName name="nmjdfhxj">{#N/A,#N/A,FALSE,"Plan1";#N/A,#N/A,FALSE,"Plan2"}</definedName>
    <definedName localSheetId="10" name="nnmn">{#N/A,#N/A,FALSE,"Plan1";#N/A,#N/A,FALSE,"Plan2"}</definedName>
    <definedName localSheetId="5" name="nnmn">{#N/A,#N/A,FALSE,"Plan1";#N/A,#N/A,FALSE,"Plan2"}</definedName>
    <definedName localSheetId="4" name="nnmn">{#N/A,#N/A,FALSE,"Plan1";#N/A,#N/A,FALSE,"Plan2"}</definedName>
    <definedName localSheetId="3" name="nnmn">{#N/A,#N/A,FALSE,"Plan1";#N/A,#N/A,FALSE,"Plan2"}</definedName>
    <definedName localSheetId="11" name="nnmn">{#N/A,#N/A,FALSE,"Plan1";#N/A,#N/A,FALSE,"Plan2"}</definedName>
    <definedName localSheetId="12" name="nnmn">{#N/A,#N/A,FALSE,"Plan1";#N/A,#N/A,FALSE,"Plan2"}</definedName>
    <definedName localSheetId="1" name="nnmn">{#N/A,#N/A,FALSE,"Plan1";#N/A,#N/A,FALSE,"Plan2"}</definedName>
    <definedName name="nnmn">{#N/A,#N/A,FALSE,"Plan1";#N/A,#N/A,FALSE,"Plan2"}</definedName>
    <definedName localSheetId="10" name="nnn">{#N/A,#N/A,FALSE,"Plan1";#N/A,#N/A,FALSE,"Plan2"}</definedName>
    <definedName localSheetId="5" name="nnn">{#N/A,#N/A,FALSE,"Plan1";#N/A,#N/A,FALSE,"Plan2"}</definedName>
    <definedName localSheetId="4" name="nnn">{#N/A,#N/A,FALSE,"Plan1";#N/A,#N/A,FALSE,"Plan2"}</definedName>
    <definedName localSheetId="3" name="nnn">{#N/A,#N/A,FALSE,"Plan1";#N/A,#N/A,FALSE,"Plan2"}</definedName>
    <definedName localSheetId="11" name="nnn">{#N/A,#N/A,FALSE,"Plan1";#N/A,#N/A,FALSE,"Plan2"}</definedName>
    <definedName localSheetId="12" name="nnn">{#N/A,#N/A,FALSE,"$170M Cash";#N/A,#N/A,FALSE,"$250M Cash";#N/A,#N/A,FALSE,"$325M Cash"}</definedName>
    <definedName localSheetId="1" name="nnn">{#N/A,#N/A,FALSE,"Plan1";#N/A,#N/A,FALSE,"Plan2"}</definedName>
    <definedName name="nnn">{#N/A,#N/A,FALSE,"Plan1";#N/A,#N/A,FALSE,"Plan2"}</definedName>
    <definedName localSheetId="10" name="nnnnnnnnnnn">{"HW",#N/A,FALSE,"1998"}</definedName>
    <definedName localSheetId="5" name="nnnnnnnnnnn">{"HW",#N/A,FALSE,"1998"}</definedName>
    <definedName localSheetId="4" name="nnnnnnnnnnn">{"HW",#N/A,FALSE,"1998"}</definedName>
    <definedName localSheetId="3" name="nnnnnnnnnnn">{"HW",#N/A,FALSE,"1998"}</definedName>
    <definedName localSheetId="11" name="nnnnnnnnnnn">{"HW",#N/A,FALSE,"1998"}</definedName>
    <definedName localSheetId="12" name="nnnnnnnnnnn">{"HW",#N/A,FALSE,"1998"}</definedName>
    <definedName localSheetId="1" name="nnnnnnnnnnn">{"HW",#N/A,FALSE,"1998"}</definedName>
    <definedName name="nnnnnnnnnnn">{"HW",#N/A,FALSE,"1998"}</definedName>
    <definedName localSheetId="10" name="NNNNNNNNNNNNNNN">{#N/A,#N/A,FALSE,"Plan1";#N/A,#N/A,FALSE,"Plan2"}</definedName>
    <definedName localSheetId="5" name="NNNNNNNNNNNNNNN">{#N/A,#N/A,FALSE,"Plan1";#N/A,#N/A,FALSE,"Plan2"}</definedName>
    <definedName localSheetId="4" name="NNNNNNNNNNNNNNN">{#N/A,#N/A,FALSE,"Plan1";#N/A,#N/A,FALSE,"Plan2"}</definedName>
    <definedName localSheetId="3" name="NNNNNNNNNNNNNNN">{#N/A,#N/A,FALSE,"Plan1";#N/A,#N/A,FALSE,"Plan2"}</definedName>
    <definedName localSheetId="11" name="NNNNNNNNNNNNNNN">{#N/A,#N/A,FALSE,"Plan1";#N/A,#N/A,FALSE,"Plan2"}</definedName>
    <definedName localSheetId="12" name="NNNNNNNNNNNNNNN">{#N/A,#N/A,FALSE,"Plan1";#N/A,#N/A,FALSE,"Plan2"}</definedName>
    <definedName localSheetId="1" name="NNNNNNNNNNNNNNN">{#N/A,#N/A,FALSE,"Plan1";#N/A,#N/A,FALSE,"Plan2"}</definedName>
    <definedName name="NNNNNNNNNNNNNNN">{#N/A,#N/A,FALSE,"Plan1";#N/A,#N/A,FALSE,"Plan2"}</definedName>
    <definedName localSheetId="10" name="nnnnnnnnnnnnnnnnnnnn">{#N/A,#N/A,FALSE,"Plan1";#N/A,#N/A,FALSE,"Plan2"}</definedName>
    <definedName localSheetId="5" name="nnnnnnnnnnnnnnnnnnnn">{#N/A,#N/A,FALSE,"Plan1";#N/A,#N/A,FALSE,"Plan2"}</definedName>
    <definedName localSheetId="4" name="nnnnnnnnnnnnnnnnnnnn">{#N/A,#N/A,FALSE,"Plan1";#N/A,#N/A,FALSE,"Plan2"}</definedName>
    <definedName localSheetId="3" name="nnnnnnnnnnnnnnnnnnnn">{#N/A,#N/A,FALSE,"Plan1";#N/A,#N/A,FALSE,"Plan2"}</definedName>
    <definedName localSheetId="11" name="nnnnnnnnnnnnnnnnnnnn">{#N/A,#N/A,FALSE,"Plan1";#N/A,#N/A,FALSE,"Plan2"}</definedName>
    <definedName localSheetId="12" name="nnnnnnnnnnnnnnnnnnnn">{#N/A,#N/A,FALSE,"Plan1";#N/A,#N/A,FALSE,"Plan2"}</definedName>
    <definedName localSheetId="1" name="nnnnnnnnnnnnnnnnnnnn">{#N/A,#N/A,FALSE,"Plan1";#N/A,#N/A,FALSE,"Plan2"}</definedName>
    <definedName name="nnnnnnnnnnnnnnnnnnnn">{#N/A,#N/A,FALSE,"Plan1";#N/A,#N/A,FALSE,"Plan2"}</definedName>
    <definedName localSheetId="10" name="NNXFT">{#N/A,#N/A,FALSE,"Plan1";#N/A,#N/A,FALSE,"Plan2"}</definedName>
    <definedName localSheetId="5" name="NNXFT">{#N/A,#N/A,FALSE,"Plan1";#N/A,#N/A,FALSE,"Plan2"}</definedName>
    <definedName localSheetId="4" name="NNXFT">{#N/A,#N/A,FALSE,"Plan1";#N/A,#N/A,FALSE,"Plan2"}</definedName>
    <definedName localSheetId="3" name="NNXFT">{#N/A,#N/A,FALSE,"Plan1";#N/A,#N/A,FALSE,"Plan2"}</definedName>
    <definedName localSheetId="11" name="NNXFT">{#N/A,#N/A,FALSE,"Plan1";#N/A,#N/A,FALSE,"Plan2"}</definedName>
    <definedName localSheetId="12" name="NNXFT">{#N/A,#N/A,FALSE,"Plan1";#N/A,#N/A,FALSE,"Plan2"}</definedName>
    <definedName localSheetId="1" name="NNXFT">{#N/A,#N/A,FALSE,"Plan1";#N/A,#N/A,FALSE,"Plan2"}</definedName>
    <definedName name="NNXFT">{#N/A,#N/A,FALSE,"Plan1";#N/A,#N/A,FALSE,"Plan2"}</definedName>
    <definedName localSheetId="10" name="nsdkfndgfdnatf">{#N/A,#N/A,FALSE,"Plan1";#N/A,#N/A,FALSE,"Plan2"}</definedName>
    <definedName localSheetId="5" name="nsdkfndgfdnatf">{#N/A,#N/A,FALSE,"Plan1";#N/A,#N/A,FALSE,"Plan2"}</definedName>
    <definedName localSheetId="4" name="nsdkfndgfdnatf">{#N/A,#N/A,FALSE,"Plan1";#N/A,#N/A,FALSE,"Plan2"}</definedName>
    <definedName localSheetId="3" name="nsdkfndgfdnatf">{#N/A,#N/A,FALSE,"Plan1";#N/A,#N/A,FALSE,"Plan2"}</definedName>
    <definedName localSheetId="11" name="nsdkfndgfdnatf">{#N/A,#N/A,FALSE,"Plan1";#N/A,#N/A,FALSE,"Plan2"}</definedName>
    <definedName localSheetId="12" name="nsdkfndgfdnatf">{#N/A,#N/A,FALSE,"Plan1";#N/A,#N/A,FALSE,"Plan2"}</definedName>
    <definedName localSheetId="1" name="nsdkfndgfdnatf">{#N/A,#N/A,FALSE,"Plan1";#N/A,#N/A,FALSE,"Plan2"}</definedName>
    <definedName name="nsdkfndgfdnatf">{#N/A,#N/A,FALSE,"Plan1";#N/A,#N/A,FALSE,"Plan2"}</definedName>
    <definedName localSheetId="10" name="nsfljdiljrf">{#N/A,#N/A,FALSE,"Plan1";#N/A,#N/A,FALSE,"Plan2"}</definedName>
    <definedName localSheetId="5" name="nsfljdiljrf">{#N/A,#N/A,FALSE,"Plan1";#N/A,#N/A,FALSE,"Plan2"}</definedName>
    <definedName localSheetId="4" name="nsfljdiljrf">{#N/A,#N/A,FALSE,"Plan1";#N/A,#N/A,FALSE,"Plan2"}</definedName>
    <definedName localSheetId="3" name="nsfljdiljrf">{#N/A,#N/A,FALSE,"Plan1";#N/A,#N/A,FALSE,"Plan2"}</definedName>
    <definedName localSheetId="11" name="nsfljdiljrf">{#N/A,#N/A,FALSE,"Plan1";#N/A,#N/A,FALSE,"Plan2"}</definedName>
    <definedName localSheetId="12" name="nsfljdiljrf">{#N/A,#N/A,FALSE,"Plan1";#N/A,#N/A,FALSE,"Plan2"}</definedName>
    <definedName localSheetId="1" name="nsfljdiljrf">{#N/A,#N/A,FALSE,"Plan1";#N/A,#N/A,FALSE,"Plan2"}</definedName>
    <definedName name="nsfljdiljrf">{#N/A,#N/A,FALSE,"Plan1";#N/A,#N/A,FALSE,"Plan2"}</definedName>
    <definedName localSheetId="10" name="nzxcnnjkd">{#N/A,#N/A,FALSE,"Plan1";#N/A,#N/A,FALSE,"Plan2"}</definedName>
    <definedName localSheetId="5" name="nzxcnnjkd">{#N/A,#N/A,FALSE,"Plan1";#N/A,#N/A,FALSE,"Plan2"}</definedName>
    <definedName localSheetId="4" name="nzxcnnjkd">{#N/A,#N/A,FALSE,"Plan1";#N/A,#N/A,FALSE,"Plan2"}</definedName>
    <definedName localSheetId="3" name="nzxcnnjkd">{#N/A,#N/A,FALSE,"Plan1";#N/A,#N/A,FALSE,"Plan2"}</definedName>
    <definedName localSheetId="11" name="nzxcnnjkd">{#N/A,#N/A,FALSE,"Plan1";#N/A,#N/A,FALSE,"Plan2"}</definedName>
    <definedName localSheetId="12" name="nzxcnnjkd">{#N/A,#N/A,FALSE,"Plan1";#N/A,#N/A,FALSE,"Plan2"}</definedName>
    <definedName localSheetId="1" name="nzxcnnjkd">{#N/A,#N/A,FALSE,"Plan1";#N/A,#N/A,FALSE,"Plan2"}</definedName>
    <definedName name="nzxcnnjkd">{#N/A,#N/A,FALSE,"Plan1";#N/A,#N/A,FALSE,"Plan2"}</definedName>
    <definedName name="odflgj">25</definedName>
    <definedName localSheetId="10" name="odfuudor">{#N/A,#N/A,FALSE,"Plan1";#N/A,#N/A,FALSE,"Plan2"}</definedName>
    <definedName localSheetId="5" name="odfuudor">{#N/A,#N/A,FALSE,"Plan1";#N/A,#N/A,FALSE,"Plan2"}</definedName>
    <definedName localSheetId="4" name="odfuudor">{#N/A,#N/A,FALSE,"Plan1";#N/A,#N/A,FALSE,"Plan2"}</definedName>
    <definedName localSheetId="3" name="odfuudor">{#N/A,#N/A,FALSE,"Plan1";#N/A,#N/A,FALSE,"Plan2"}</definedName>
    <definedName localSheetId="11" name="odfuudor">{#N/A,#N/A,FALSE,"Plan1";#N/A,#N/A,FALSE,"Plan2"}</definedName>
    <definedName localSheetId="12" name="odfuudor">{#N/A,#N/A,FALSE,"Plan1";#N/A,#N/A,FALSE,"Plan2"}</definedName>
    <definedName localSheetId="1" name="odfuudor">{#N/A,#N/A,FALSE,"Plan1";#N/A,#N/A,FALSE,"Plan2"}</definedName>
    <definedName name="odfuudor">{#N/A,#N/A,FALSE,"Plan1";#N/A,#N/A,FALSE,"Plan2"}</definedName>
    <definedName localSheetId="10" name="oiditrot">{#N/A,#N/A,FALSE,"Plan1";#N/A,#N/A,FALSE,"Plan2"}</definedName>
    <definedName localSheetId="5" name="oiditrot">{#N/A,#N/A,FALSE,"Plan1";#N/A,#N/A,FALSE,"Plan2"}</definedName>
    <definedName localSheetId="4" name="oiditrot">{#N/A,#N/A,FALSE,"Plan1";#N/A,#N/A,FALSE,"Plan2"}</definedName>
    <definedName localSheetId="3" name="oiditrot">{#N/A,#N/A,FALSE,"Plan1";#N/A,#N/A,FALSE,"Plan2"}</definedName>
    <definedName localSheetId="11" name="oiditrot">{#N/A,#N/A,FALSE,"Plan1";#N/A,#N/A,FALSE,"Plan2"}</definedName>
    <definedName localSheetId="12" name="oiditrot">{#N/A,#N/A,FALSE,"Plan1";#N/A,#N/A,FALSE,"Plan2"}</definedName>
    <definedName localSheetId="1" name="oiditrot">{#N/A,#N/A,FALSE,"Plan1";#N/A,#N/A,FALSE,"Plan2"}</definedName>
    <definedName name="oiditrot">{#N/A,#N/A,FALSE,"Plan1";#N/A,#N/A,FALSE,"Plan2"}</definedName>
    <definedName localSheetId="10" name="oio">{#N/A,#N/A,FALSE,"Plan1";#N/A,#N/A,FALSE,"Plan2"}</definedName>
    <definedName localSheetId="5" name="oio">{#N/A,#N/A,FALSE,"Plan1";#N/A,#N/A,FALSE,"Plan2"}</definedName>
    <definedName localSheetId="4" name="oio">{#N/A,#N/A,FALSE,"Plan1";#N/A,#N/A,FALSE,"Plan2"}</definedName>
    <definedName localSheetId="3" name="oio">{#N/A,#N/A,FALSE,"Plan1";#N/A,#N/A,FALSE,"Plan2"}</definedName>
    <definedName localSheetId="11" name="oio">{#N/A,#N/A,FALSE,"Plan1";#N/A,#N/A,FALSE,"Plan2"}</definedName>
    <definedName localSheetId="12" name="oio">{#N/A,#N/A,FALSE,"Plan1";#N/A,#N/A,FALSE,"Plan2"}</definedName>
    <definedName localSheetId="1" name="oio">{#N/A,#N/A,FALSE,"Plan1";#N/A,#N/A,FALSE,"Plan2"}</definedName>
    <definedName name="oio">{#N/A,#N/A,FALSE,"Plan1";#N/A,#N/A,FALSE,"Plan2"}</definedName>
    <definedName localSheetId="10" name="OJÇLJ">{#N/A,#N/A,FALSE,"Plan1";#N/A,#N/A,FALSE,"Plan2"}</definedName>
    <definedName localSheetId="5" name="OJÇLJ">{#N/A,#N/A,FALSE,"Plan1";#N/A,#N/A,FALSE,"Plan2"}</definedName>
    <definedName localSheetId="4" name="OJÇLJ">{#N/A,#N/A,FALSE,"Plan1";#N/A,#N/A,FALSE,"Plan2"}</definedName>
    <definedName localSheetId="3" name="OJÇLJ">{#N/A,#N/A,FALSE,"Plan1";#N/A,#N/A,FALSE,"Plan2"}</definedName>
    <definedName localSheetId="11" name="OJÇLJ">{#N/A,#N/A,FALSE,"Plan1";#N/A,#N/A,FALSE,"Plan2"}</definedName>
    <definedName localSheetId="12" name="OJÇLJ">{#N/A,#N/A,FALSE,"Plan1";#N/A,#N/A,FALSE,"Plan2"}</definedName>
    <definedName localSheetId="1" name="OJÇLJ">{#N/A,#N/A,FALSE,"Plan1";#N/A,#N/A,FALSE,"Plan2"}</definedName>
    <definedName name="OJÇLJ">{#N/A,#N/A,FALSE,"Plan1";#N/A,#N/A,FALSE,"Plan2"}</definedName>
    <definedName localSheetId="10" name="ojkdfit">{#N/A,#N/A,FALSE,"Plan1";#N/A,#N/A,FALSE,"Plan2"}</definedName>
    <definedName localSheetId="5" name="ojkdfit">{#N/A,#N/A,FALSE,"Plan1";#N/A,#N/A,FALSE,"Plan2"}</definedName>
    <definedName localSheetId="4" name="ojkdfit">{#N/A,#N/A,FALSE,"Plan1";#N/A,#N/A,FALSE,"Plan2"}</definedName>
    <definedName localSheetId="3" name="ojkdfit">{#N/A,#N/A,FALSE,"Plan1";#N/A,#N/A,FALSE,"Plan2"}</definedName>
    <definedName localSheetId="11" name="ojkdfit">{#N/A,#N/A,FALSE,"Plan1";#N/A,#N/A,FALSE,"Plan2"}</definedName>
    <definedName localSheetId="12" name="ojkdfit">{#N/A,#N/A,FALSE,"Plan1";#N/A,#N/A,FALSE,"Plan2"}</definedName>
    <definedName localSheetId="1" name="ojkdfit">{#N/A,#N/A,FALSE,"Plan1";#N/A,#N/A,FALSE,"Plan2"}</definedName>
    <definedName name="ojkdfit">{#N/A,#N/A,FALSE,"Plan1";#N/A,#N/A,FALSE,"Plan2"}</definedName>
    <definedName localSheetId="10" name="ooo">{#N/A,#N/A,FALSE,"Plan1";#N/A,#N/A,FALSE,"Plan2"}</definedName>
    <definedName localSheetId="5" name="ooo">{#N/A,#N/A,FALSE,"Plan1";#N/A,#N/A,FALSE,"Plan2"}</definedName>
    <definedName localSheetId="4" name="ooo">{#N/A,#N/A,FALSE,"Plan1";#N/A,#N/A,FALSE,"Plan2"}</definedName>
    <definedName localSheetId="3" name="ooo">{#N/A,#N/A,FALSE,"Plan1";#N/A,#N/A,FALSE,"Plan2"}</definedName>
    <definedName localSheetId="11" name="ooo">{#N/A,#N/A,FALSE,"Plan1";#N/A,#N/A,FALSE,"Plan2"}</definedName>
    <definedName localSheetId="12" name="ooo">{#N/A,#N/A,FALSE,"Plan1";#N/A,#N/A,FALSE,"Plan2"}</definedName>
    <definedName localSheetId="1" name="ooo">{#N/A,#N/A,FALSE,"Plan1";#N/A,#N/A,FALSE,"Plan2"}</definedName>
    <definedName name="ooo">{#N/A,#N/A,FALSE,"Plan1";#N/A,#N/A,FALSE,"Plan2"}</definedName>
    <definedName localSheetId="10" name="OPASEDWED">{"Econ Consolidado",#N/A,FALSE,"Econ Consol";"Fluxo de Caixa",#N/A,FALSE,"Fluxo Caixa";"Investimentos",#N/A,FALSE,"Investimentos"}</definedName>
    <definedName localSheetId="5" name="OPASEDWED">{"Econ Consolidado",#N/A,FALSE,"Econ Consol";"Fluxo de Caixa",#N/A,FALSE,"Fluxo Caixa";"Investimentos",#N/A,FALSE,"Investimentos"}</definedName>
    <definedName localSheetId="4" name="OPASEDWED">{"Econ Consolidado",#N/A,FALSE,"Econ Consol";"Fluxo de Caixa",#N/A,FALSE,"Fluxo Caixa";"Investimentos",#N/A,FALSE,"Investimentos"}</definedName>
    <definedName localSheetId="3" name="OPASEDWED">{"Econ Consolidado",#N/A,FALSE,"Econ Consol";"Fluxo de Caixa",#N/A,FALSE,"Fluxo Caixa";"Investimentos",#N/A,FALSE,"Investimentos"}</definedName>
    <definedName localSheetId="11" name="OPASEDWED">{"Econ Consolidado",#N/A,FALSE,"Econ Consol";"Fluxo de Caixa",#N/A,FALSE,"Fluxo Caixa";"Investimentos",#N/A,FALSE,"Investimentos"}</definedName>
    <definedName localSheetId="12" name="OPASEDWED">{"Econ Consolidado",#N/A,FALSE,"Econ Consol";"Fluxo de Caixa",#N/A,FALSE,"Fluxo Caixa";"Investimentos",#N/A,FALSE,"Investimentos"}</definedName>
    <definedName localSheetId="1" name="OPASEDWED">{"Econ Consolidado",#N/A,FALSE,"Econ Consol";"Fluxo de Caixa",#N/A,FALSE,"Fluxo Caixa";"Investimentos",#N/A,FALSE,"Investimentos"}</definedName>
    <definedName name="OPASEDWED">{"Econ Consolidado",#N/A,FALSE,"Econ Consol";"Fluxo de Caixa",#N/A,FALSE,"Fluxo Caixa";"Investimentos",#N/A,FALSE,"Investimentos"}</definedName>
    <definedName localSheetId="10" name="opiwre">{#N/A,#N/A,FALSE,"Plan1";#N/A,#N/A,FALSE,"Plan2"}</definedName>
    <definedName localSheetId="5" name="opiwre">{#N/A,#N/A,FALSE,"Plan1";#N/A,#N/A,FALSE,"Plan2"}</definedName>
    <definedName localSheetId="4" name="opiwre">{#N/A,#N/A,FALSE,"Plan1";#N/A,#N/A,FALSE,"Plan2"}</definedName>
    <definedName localSheetId="3" name="opiwre">{#N/A,#N/A,FALSE,"Plan1";#N/A,#N/A,FALSE,"Plan2"}</definedName>
    <definedName localSheetId="11" name="opiwre">{#N/A,#N/A,FALSE,"Plan1";#N/A,#N/A,FALSE,"Plan2"}</definedName>
    <definedName localSheetId="12" name="opiwre">{#N/A,#N/A,FALSE,"Plan1";#N/A,#N/A,FALSE,"Plan2"}</definedName>
    <definedName localSheetId="1" name="opiwre">{#N/A,#N/A,FALSE,"Plan1";#N/A,#N/A,FALSE,"Plan2"}</definedName>
    <definedName name="opiwre">{#N/A,#N/A,FALSE,"Plan1";#N/A,#N/A,FALSE,"Plan2"}</definedName>
    <definedName localSheetId="10" name="os">{#N/A,#N/A,FALSE,"TABLE"}</definedName>
    <definedName localSheetId="5" name="os">{#N/A,#N/A,FALSE,"TABLE"}</definedName>
    <definedName localSheetId="4" name="os">{#N/A,#N/A,FALSE,"TABLE"}</definedName>
    <definedName localSheetId="3" name="os">{#N/A,#N/A,FALSE,"TABLE"}</definedName>
    <definedName localSheetId="11" name="os">{#N/A,#N/A,FALSE,"TABLE"}</definedName>
    <definedName localSheetId="12" name="os">{#N/A,#N/A,FALSE,"TABLE"}</definedName>
    <definedName localSheetId="1" name="os">{#N/A,#N/A,FALSE,"TABLE"}</definedName>
    <definedName name="os">{#N/A,#N/A,FALSE,"TABLE"}</definedName>
    <definedName localSheetId="10" name="otodgkrjglsrd">{#N/A,#N/A,FALSE,"Plan1";#N/A,#N/A,FALSE,"Plan2"}</definedName>
    <definedName localSheetId="5" name="otodgkrjglsrd">{#N/A,#N/A,FALSE,"Plan1";#N/A,#N/A,FALSE,"Plan2"}</definedName>
    <definedName localSheetId="4" name="otodgkrjglsrd">{#N/A,#N/A,FALSE,"Plan1";#N/A,#N/A,FALSE,"Plan2"}</definedName>
    <definedName localSheetId="3" name="otodgkrjglsrd">{#N/A,#N/A,FALSE,"Plan1";#N/A,#N/A,FALSE,"Plan2"}</definedName>
    <definedName localSheetId="11" name="otodgkrjglsrd">{#N/A,#N/A,FALSE,"Plan1";#N/A,#N/A,FALSE,"Plan2"}</definedName>
    <definedName localSheetId="12" name="otodgkrjglsrd">{#N/A,#N/A,FALSE,"Plan1";#N/A,#N/A,FALSE,"Plan2"}</definedName>
    <definedName localSheetId="1" name="otodgkrjglsrd">{#N/A,#N/A,FALSE,"Plan1";#N/A,#N/A,FALSE,"Plan2"}</definedName>
    <definedName name="otodgkrjglsrd">{#N/A,#N/A,FALSE,"Plan1";#N/A,#N/A,FALSE,"Plan2"}</definedName>
    <definedName localSheetId="10" name="OUERWRSR">{#N/A,#N/A,FALSE,"Plan1";#N/A,#N/A,FALSE,"Plan2"}</definedName>
    <definedName localSheetId="5" name="OUERWRSR">{#N/A,#N/A,FALSE,"Plan1";#N/A,#N/A,FALSE,"Plan2"}</definedName>
    <definedName localSheetId="4" name="OUERWRSR">{#N/A,#N/A,FALSE,"Plan1";#N/A,#N/A,FALSE,"Plan2"}</definedName>
    <definedName localSheetId="3" name="OUERWRSR">{#N/A,#N/A,FALSE,"Plan1";#N/A,#N/A,FALSE,"Plan2"}</definedName>
    <definedName localSheetId="11" name="OUERWRSR">{#N/A,#N/A,FALSE,"Plan1";#N/A,#N/A,FALSE,"Plan2"}</definedName>
    <definedName localSheetId="12" name="OUERWRSR">{#N/A,#N/A,FALSE,"Plan1";#N/A,#N/A,FALSE,"Plan2"}</definedName>
    <definedName localSheetId="1" name="OUERWRSR">{#N/A,#N/A,FALSE,"Plan1";#N/A,#N/A,FALSE,"Plan2"}</definedName>
    <definedName name="OUERWRSR">{#N/A,#N/A,FALSE,"Plan1";#N/A,#N/A,FALSE,"Plan2"}</definedName>
    <definedName localSheetId="10" name="overhau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overhau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overhau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overhau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overhau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overhau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overhau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Pagamento_Num">ROW()-Linha_Cabeçalho</definedName>
    <definedName localSheetId="5" name="Pagamento_Num">ROW()-Linha_Cabeçalho</definedName>
    <definedName localSheetId="4" name="Pagamento_Num">ROW()-Linha_Cabeçalho</definedName>
    <definedName localSheetId="3" name="Pagamento_Num">ROW()-Linha_Cabeçalho</definedName>
    <definedName localSheetId="12" name="Pagamento_Num">ROW()-Linha_Cabeçalho</definedName>
    <definedName localSheetId="1" name="Pagamento_Num">ROW()-Linha_Cabeçalho</definedName>
    <definedName name="Pagamento_Num">ROW()-Linha_Cabeçalho</definedName>
    <definedName name="Pal_Workbook_GUID">"3HURD34M2XKWJ5V6M4BWCR5Q"</definedName>
    <definedName localSheetId="10" name="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5" name="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4" name="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3" name="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1" name="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2" name="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" name="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0" name="pende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5" name="pende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4" name="pende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3" name="pende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1" name="pende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2" name="pende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" name="pende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0" name="pende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5" name="pende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4" name="pende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3" name="pende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1" name="pende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2" name="pende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" name="pende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0" name="piaz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piaz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piaz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piaz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piaz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piaz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piaz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PLACAS">{#N/A,#N/A,TRUE,"Quinzena 01 à 15-04-98 "}</definedName>
    <definedName localSheetId="5" name="PLACAS">{#N/A,#N/A,TRUE,"Quinzena 01 à 15-04-98 "}</definedName>
    <definedName localSheetId="4" name="PLACAS">{#N/A,#N/A,TRUE,"Quinzena 01 à 15-04-98 "}</definedName>
    <definedName localSheetId="3" name="PLACAS">{#N/A,#N/A,TRUE,"Quinzena 01 à 15-04-98 "}</definedName>
    <definedName localSheetId="11" name="PLACAS">{#N/A,#N/A,TRUE,"Quinzena 01 à 15-04-98 "}</definedName>
    <definedName localSheetId="12" name="PLACAS">{#N/A,#N/A,TRUE,"Quinzena 01 à 15-04-98 "}</definedName>
    <definedName localSheetId="1" name="PLACAS">{#N/A,#N/A,TRUE,"Quinzena 01 à 15-04-98 "}</definedName>
    <definedName name="PLACAS">{#N/A,#N/A,TRUE,"Quinzena 01 à 15-04-98 "}</definedName>
    <definedName localSheetId="10" name="Placas_Areas">{#N/A,#N/A,TRUE,"Quinzena 01 à 15-04-98 "}</definedName>
    <definedName localSheetId="5" name="Placas_Areas">{#N/A,#N/A,TRUE,"Quinzena 01 à 15-04-98 "}</definedName>
    <definedName localSheetId="4" name="Placas_Areas">{#N/A,#N/A,TRUE,"Quinzena 01 à 15-04-98 "}</definedName>
    <definedName localSheetId="3" name="Placas_Areas">{#N/A,#N/A,TRUE,"Quinzena 01 à 15-04-98 "}</definedName>
    <definedName localSheetId="11" name="Placas_Areas">{#N/A,#N/A,TRUE,"Quinzena 01 à 15-04-98 "}</definedName>
    <definedName localSheetId="12" name="Placas_Areas">{#N/A,#N/A,TRUE,"Quinzena 01 à 15-04-98 "}</definedName>
    <definedName localSheetId="1" name="Placas_Areas">{#N/A,#N/A,TRUE,"Quinzena 01 à 15-04-98 "}</definedName>
    <definedName name="Placas_Areas">{#N/A,#N/A,TRUE,"Quinzena 01 à 15-04-98 "}</definedName>
    <definedName localSheetId="10" name="plan2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plan2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plan2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plan2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plan2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plan2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plan2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plasçdeaw">{#N/A,#N/A,FALSE,"Plan1";#N/A,#N/A,FALSE,"Plan2"}</definedName>
    <definedName localSheetId="5" name="plasçdeaw">{#N/A,#N/A,FALSE,"Plan1";#N/A,#N/A,FALSE,"Plan2"}</definedName>
    <definedName localSheetId="4" name="plasçdeaw">{#N/A,#N/A,FALSE,"Plan1";#N/A,#N/A,FALSE,"Plan2"}</definedName>
    <definedName localSheetId="3" name="plasçdeaw">{#N/A,#N/A,FALSE,"Plan1";#N/A,#N/A,FALSE,"Plan2"}</definedName>
    <definedName localSheetId="11" name="plasçdeaw">{#N/A,#N/A,FALSE,"Plan1";#N/A,#N/A,FALSE,"Plan2"}</definedName>
    <definedName localSheetId="12" name="plasçdeaw">{#N/A,#N/A,FALSE,"Plan1";#N/A,#N/A,FALSE,"Plan2"}</definedName>
    <definedName localSheetId="1" name="plasçdeaw">{#N/A,#N/A,FALSE,"Plan1";#N/A,#N/A,FALSE,"Plan2"}</definedName>
    <definedName name="plasçdeaw">{#N/A,#N/A,FALSE,"Plan1";#N/A,#N/A,FALSE,"Plan2"}</definedName>
    <definedName localSheetId="10" name="plaslrswe">{#N/A,#N/A,FALSE,"Plan1";#N/A,#N/A,FALSE,"Plan2"}</definedName>
    <definedName localSheetId="5" name="plaslrswe">{#N/A,#N/A,FALSE,"Plan1";#N/A,#N/A,FALSE,"Plan2"}</definedName>
    <definedName localSheetId="4" name="plaslrswe">{#N/A,#N/A,FALSE,"Plan1";#N/A,#N/A,FALSE,"Plan2"}</definedName>
    <definedName localSheetId="3" name="plaslrswe">{#N/A,#N/A,FALSE,"Plan1";#N/A,#N/A,FALSE,"Plan2"}</definedName>
    <definedName localSheetId="11" name="plaslrswe">{#N/A,#N/A,FALSE,"Plan1";#N/A,#N/A,FALSE,"Plan2"}</definedName>
    <definedName localSheetId="12" name="plaslrswe">{#N/A,#N/A,FALSE,"Plan1";#N/A,#N/A,FALSE,"Plan2"}</definedName>
    <definedName localSheetId="1" name="plaslrswe">{#N/A,#N/A,FALSE,"Plan1";#N/A,#N/A,FALSE,"Plan2"}</definedName>
    <definedName name="plaslrswe">{#N/A,#N/A,FALSE,"Plan1";#N/A,#N/A,FALSE,"Plan2"}</definedName>
    <definedName localSheetId="10" name="plsearpef">{#N/A,#N/A,FALSE,"Plan1";#N/A,#N/A,FALSE,"Plan2"}</definedName>
    <definedName localSheetId="5" name="plsearpef">{#N/A,#N/A,FALSE,"Plan1";#N/A,#N/A,FALSE,"Plan2"}</definedName>
    <definedName localSheetId="4" name="plsearpef">{#N/A,#N/A,FALSE,"Plan1";#N/A,#N/A,FALSE,"Plan2"}</definedName>
    <definedName localSheetId="3" name="plsearpef">{#N/A,#N/A,FALSE,"Plan1";#N/A,#N/A,FALSE,"Plan2"}</definedName>
    <definedName localSheetId="11" name="plsearpef">{#N/A,#N/A,FALSE,"Plan1";#N/A,#N/A,FALSE,"Plan2"}</definedName>
    <definedName localSheetId="12" name="plsearpef">{#N/A,#N/A,FALSE,"Plan1";#N/A,#N/A,FALSE,"Plan2"}</definedName>
    <definedName localSheetId="1" name="plsearpef">{#N/A,#N/A,FALSE,"Plan1";#N/A,#N/A,FALSE,"Plan2"}</definedName>
    <definedName name="plsearpef">{#N/A,#N/A,FALSE,"Plan1";#N/A,#N/A,FALSE,"Plan2"}</definedName>
    <definedName localSheetId="10" name="plss">{#N/A,#N/A,FALSE,"Plan1";#N/A,#N/A,FALSE,"Plan2"}</definedName>
    <definedName localSheetId="5" name="plss">{#N/A,#N/A,FALSE,"Plan1";#N/A,#N/A,FALSE,"Plan2"}</definedName>
    <definedName localSheetId="4" name="plss">{#N/A,#N/A,FALSE,"Plan1";#N/A,#N/A,FALSE,"Plan2"}</definedName>
    <definedName localSheetId="3" name="plss">{#N/A,#N/A,FALSE,"Plan1";#N/A,#N/A,FALSE,"Plan2"}</definedName>
    <definedName localSheetId="11" name="plss">{#N/A,#N/A,FALSE,"Plan1";#N/A,#N/A,FALSE,"Plan2"}</definedName>
    <definedName localSheetId="12" name="plss">{#N/A,#N/A,FALSE,"Plan1";#N/A,#N/A,FALSE,"Plan2"}</definedName>
    <definedName localSheetId="1" name="plss">{#N/A,#N/A,FALSE,"Plan1";#N/A,#N/A,FALSE,"Plan2"}</definedName>
    <definedName name="plss">{#N/A,#N/A,FALSE,"Plan1";#N/A,#N/A,FALSE,"Plan2"}</definedName>
    <definedName localSheetId="10" name="PN2건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PN2건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PN2건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PN2건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PN2건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PN2건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PN2건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PN2기계배관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PN2기계배관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PN2기계배관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PN2기계배관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PN2기계배관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PN2기계배관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PN2기계배관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PN2배관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PN2배관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PN2배관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PN2배관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PN2배관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PN2배관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PN2배관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PREÇ">OFFSET(#REF!,0,0,COUNTA(#REF!),1)</definedName>
    <definedName localSheetId="4" name="PREÇ">OFFSET(#REF!,0,0,COUNTA(#REF!),1)</definedName>
    <definedName localSheetId="12" name="PREÇ">OFFSET(#REF!,0,0,COUNTA(#REF!),1)</definedName>
    <definedName name="PREÇ">OFFSET(#REF!,0,0,COUNTA(#REF!),1)</definedName>
    <definedName localSheetId="10" name="print">{#N/A,#N/A,FALSE,"$170M Cash";#N/A,#N/A,FALSE,"$250M Cash";#N/A,#N/A,FALSE,"$325M Cash"}</definedName>
    <definedName localSheetId="5" name="print">{#N/A,#N/A,FALSE,"$170M Cash";#N/A,#N/A,FALSE,"$250M Cash";#N/A,#N/A,FALSE,"$325M Cash"}</definedName>
    <definedName localSheetId="4" name="print">{#N/A,#N/A,FALSE,"$170M Cash";#N/A,#N/A,FALSE,"$250M Cash";#N/A,#N/A,FALSE,"$325M Cash"}</definedName>
    <definedName localSheetId="3" name="print">{#N/A,#N/A,FALSE,"$170M Cash";#N/A,#N/A,FALSE,"$250M Cash";#N/A,#N/A,FALSE,"$325M Cash"}</definedName>
    <definedName localSheetId="11" name="print">{#N/A,#N/A,FALSE,"$170M Cash";#N/A,#N/A,FALSE,"$250M Cash";#N/A,#N/A,FALSE,"$325M Cash"}</definedName>
    <definedName localSheetId="12" name="print">{#N/A,#N/A,FALSE,"$170M Cash";#N/A,#N/A,FALSE,"$250M Cash";#N/A,#N/A,FALSE,"$325M Cash"}</definedName>
    <definedName localSheetId="1" name="print">{#N/A,#N/A,FALSE,"$170M Cash";#N/A,#N/A,FALSE,"$250M Cash";#N/A,#N/A,FALSE,"$325M Cash"}</definedName>
    <definedName name="print">{#N/A,#N/A,FALSE,"$170M Cash";#N/A,#N/A,FALSE,"$250M Cash";#N/A,#N/A,FALSE,"$325M Cash"}</definedName>
    <definedName localSheetId="5" name="projeto_nome_com">IF((COUNTA(#REF!)-2)&gt;1,"TERRENO "&amp;VLOOKUP(#REF!,#REF!,8,0),VLOOKUP(#REF!,#REF!,3,0))</definedName>
    <definedName localSheetId="4" name="projeto_nome_com">IF((COUNTA(#REF!)-2)&gt;1,"TERRENO "&amp;VLOOKUP(#REF!,#REF!,8,0),VLOOKUP(#REF!,#REF!,3,0))</definedName>
    <definedName localSheetId="12" name="projeto_nome_com">IF((COUNTA(#REF!)-2)&gt;1,"TERRENO "&amp;VLOOKUP(#REF!,#REF!,8,0),VLOOKUP(#REF!,#REF!,3,0))</definedName>
    <definedName name="projeto_nome_com">IF((COUNTA(#REF!)-2)&gt;1,"TERRENO "&amp;VLOOKUP(#REF!,#REF!,8,0),VLOOKUP(#REF!,#REF!,3,0))</definedName>
    <definedName localSheetId="10" name="ptirigyiotut">{#N/A,#N/A,FALSE,"Plan1";#N/A,#N/A,FALSE,"Plan2"}</definedName>
    <definedName localSheetId="5" name="ptirigyiotut">{#N/A,#N/A,FALSE,"Plan1";#N/A,#N/A,FALSE,"Plan2"}</definedName>
    <definedName localSheetId="4" name="ptirigyiotut">{#N/A,#N/A,FALSE,"Plan1";#N/A,#N/A,FALSE,"Plan2"}</definedName>
    <definedName localSheetId="3" name="ptirigyiotut">{#N/A,#N/A,FALSE,"Plan1";#N/A,#N/A,FALSE,"Plan2"}</definedName>
    <definedName localSheetId="11" name="ptirigyiotut">{#N/A,#N/A,FALSE,"Plan1";#N/A,#N/A,FALSE,"Plan2"}</definedName>
    <definedName localSheetId="12" name="ptirigyiotut">{#N/A,#N/A,FALSE,"Plan1";#N/A,#N/A,FALSE,"Plan2"}</definedName>
    <definedName localSheetId="1" name="ptirigyiotut">{#N/A,#N/A,FALSE,"Plan1";#N/A,#N/A,FALSE,"Plan2"}</definedName>
    <definedName name="ptirigyiotut">{#N/A,#N/A,FALSE,"Plan1";#N/A,#N/A,FALSE,"Plan2"}</definedName>
    <definedName localSheetId="10" name="PWER3">{#N/A,#N/A,FALSE,"Plan1";#N/A,#N/A,FALSE,"Plan2"}</definedName>
    <definedName localSheetId="5" name="PWER3">{#N/A,#N/A,FALSE,"Plan1";#N/A,#N/A,FALSE,"Plan2"}</definedName>
    <definedName localSheetId="4" name="PWER3">{#N/A,#N/A,FALSE,"Plan1";#N/A,#N/A,FALSE,"Plan2"}</definedName>
    <definedName localSheetId="3" name="PWER3">{#N/A,#N/A,FALSE,"Plan1";#N/A,#N/A,FALSE,"Plan2"}</definedName>
    <definedName localSheetId="11" name="PWER3">{#N/A,#N/A,FALSE,"Plan1";#N/A,#N/A,FALSE,"Plan2"}</definedName>
    <definedName localSheetId="12" name="PWER3">{#N/A,#N/A,FALSE,"Plan1";#N/A,#N/A,FALSE,"Plan2"}</definedName>
    <definedName localSheetId="1" name="PWER3">{#N/A,#N/A,FALSE,"Plan1";#N/A,#N/A,FALSE,"Plan2"}</definedName>
    <definedName name="PWER3">{#N/A,#N/A,FALSE,"Plan1";#N/A,#N/A,FALSE,"Plan2"}</definedName>
    <definedName localSheetId="10" name="qkqh1">{#N/A,#N/A,FALSE,"명세표"}</definedName>
    <definedName localSheetId="5" name="qkqh1">{#N/A,#N/A,FALSE,"명세표"}</definedName>
    <definedName localSheetId="4" name="qkqh1">{#N/A,#N/A,FALSE,"명세표"}</definedName>
    <definedName localSheetId="3" name="qkqh1">{#N/A,#N/A,FALSE,"명세표"}</definedName>
    <definedName localSheetId="11" name="qkqh1">{#N/A,#N/A,FALSE,"명세표"}</definedName>
    <definedName localSheetId="12" name="qkqh1">{#N/A,#N/A,FALSE,"명세표"}</definedName>
    <definedName localSheetId="1" name="qkqh1">{#N/A,#N/A,FALSE,"명세표"}</definedName>
    <definedName name="qkqh1">{#N/A,#N/A,FALSE,"명세표"}</definedName>
    <definedName localSheetId="10" name="QQ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QQ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QQ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QQ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QQ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QQ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QQ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QQQ">#REF!:#REF!</definedName>
    <definedName localSheetId="4" name="QQQ">#REF!:#REF!</definedName>
    <definedName localSheetId="12" name="QQQ">#REF!:#REF!</definedName>
    <definedName name="QQQ">#REF!:#REF!</definedName>
    <definedName localSheetId="10" name="QSQWSE">{#N/A,#N/A,FALSE,"Plan1";#N/A,#N/A,FALSE,"Plan2"}</definedName>
    <definedName localSheetId="5" name="QSQWSE">{#N/A,#N/A,FALSE,"Plan1";#N/A,#N/A,FALSE,"Plan2"}</definedName>
    <definedName localSheetId="4" name="QSQWSE">{#N/A,#N/A,FALSE,"Plan1";#N/A,#N/A,FALSE,"Plan2"}</definedName>
    <definedName localSheetId="3" name="QSQWSE">{#N/A,#N/A,FALSE,"Plan1";#N/A,#N/A,FALSE,"Plan2"}</definedName>
    <definedName localSheetId="11" name="QSQWSE">{#N/A,#N/A,FALSE,"Plan1";#N/A,#N/A,FALSE,"Plan2"}</definedName>
    <definedName localSheetId="12" name="QSQWSE">{#N/A,#N/A,FALSE,"Plan1";#N/A,#N/A,FALSE,"Plan2"}</definedName>
    <definedName localSheetId="1" name="QSQWSE">{#N/A,#N/A,FALSE,"Plan1";#N/A,#N/A,FALSE,"Plan2"}</definedName>
    <definedName name="QSQWSE">{#N/A,#N/A,FALSE,"Plan1";#N/A,#N/A,FALSE,"Plan2"}</definedName>
    <definedName localSheetId="10" name="qwdqw">{#N/A,#N/A,FALSE,"Plan1";#N/A,#N/A,FALSE,"Plan2"}</definedName>
    <definedName localSheetId="5" name="qwdqw">{#N/A,#N/A,FALSE,"Plan1";#N/A,#N/A,FALSE,"Plan2"}</definedName>
    <definedName localSheetId="4" name="qwdqw">{#N/A,#N/A,FALSE,"Plan1";#N/A,#N/A,FALSE,"Plan2"}</definedName>
    <definedName localSheetId="3" name="qwdqw">{#N/A,#N/A,FALSE,"Plan1";#N/A,#N/A,FALSE,"Plan2"}</definedName>
    <definedName localSheetId="11" name="qwdqw">{#N/A,#N/A,FALSE,"Plan1";#N/A,#N/A,FALSE,"Plan2"}</definedName>
    <definedName localSheetId="12" name="qwdqw">{#N/A,#N/A,FALSE,"Plan1";#N/A,#N/A,FALSE,"Plan2"}</definedName>
    <definedName localSheetId="1" name="qwdqw">{#N/A,#N/A,FALSE,"Plan1";#N/A,#N/A,FALSE,"Plan2"}</definedName>
    <definedName name="qwdqw">{#N/A,#N/A,FALSE,"Plan1";#N/A,#N/A,FALSE,"Plan2"}</definedName>
    <definedName localSheetId="10" name="qweqwe">{#N/A,#N/A,FALSE,"Plan1";#N/A,#N/A,FALSE,"Plan2"}</definedName>
    <definedName localSheetId="5" name="qweqwe">{#N/A,#N/A,FALSE,"Plan1";#N/A,#N/A,FALSE,"Plan2"}</definedName>
    <definedName localSheetId="4" name="qweqwe">{#N/A,#N/A,FALSE,"Plan1";#N/A,#N/A,FALSE,"Plan2"}</definedName>
    <definedName localSheetId="3" name="qweqwe">{#N/A,#N/A,FALSE,"Plan1";#N/A,#N/A,FALSE,"Plan2"}</definedName>
    <definedName localSheetId="11" name="qweqwe">{#N/A,#N/A,FALSE,"Plan1";#N/A,#N/A,FALSE,"Plan2"}</definedName>
    <definedName localSheetId="12" name="qweqwe">{#N/A,#N/A,FALSE,"Plan1";#N/A,#N/A,FALSE,"Plan2"}</definedName>
    <definedName localSheetId="1" name="qweqwe">{#N/A,#N/A,FALSE,"Plan1";#N/A,#N/A,FALSE,"Plan2"}</definedName>
    <definedName name="qweqwe">{#N/A,#N/A,FALSE,"Plan1";#N/A,#N/A,FALSE,"Plan2"}</definedName>
    <definedName localSheetId="10" name="qweqwe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qweqwe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qweqwe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qweqwe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qweqwe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qweqwe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qweqwe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RADIO">{"HW",#N/A,FALSE,"1998"}</definedName>
    <definedName localSheetId="5" name="RADIO">{"HW",#N/A,FALSE,"1998"}</definedName>
    <definedName localSheetId="4" name="RADIO">{"HW",#N/A,FALSE,"1998"}</definedName>
    <definedName localSheetId="3" name="RADIO">{"HW",#N/A,FALSE,"1998"}</definedName>
    <definedName localSheetId="11" name="RADIO">{"HW",#N/A,FALSE,"1998"}</definedName>
    <definedName localSheetId="12" name="RADIO">{"HW",#N/A,FALSE,"1998"}</definedName>
    <definedName localSheetId="1" name="RADIO">{"HW",#N/A,FALSE,"1998"}</definedName>
    <definedName name="RADIO">{"HW",#N/A,FALSE,"1998"}</definedName>
    <definedName localSheetId="10" name="RE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RE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RE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RE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RE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RE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RE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resum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localSheetId="5" name="resum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localSheetId="4" name="resum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localSheetId="3" name="resum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localSheetId="11" name="resum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localSheetId="12" name="resum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localSheetId="1" name="resum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localSheetId="10" name="RESUMO2">{#N/A,#N/A,TRUE,"Quinzena 01 à 15-04-98 "}</definedName>
    <definedName localSheetId="5" name="RESUMO2">{#N/A,#N/A,TRUE,"Quinzena 01 à 15-04-98 "}</definedName>
    <definedName localSheetId="4" name="RESUMO2">{#N/A,#N/A,TRUE,"Quinzena 01 à 15-04-98 "}</definedName>
    <definedName localSheetId="3" name="RESUMO2">{#N/A,#N/A,TRUE,"Quinzena 01 à 15-04-98 "}</definedName>
    <definedName localSheetId="11" name="RESUMO2">{#N/A,#N/A,TRUE,"Quinzena 01 à 15-04-98 "}</definedName>
    <definedName localSheetId="12" name="RESUMO2">{#N/A,#N/A,TRUE,"Quinzena 01 à 15-04-98 "}</definedName>
    <definedName localSheetId="1" name="RESUMO2">{#N/A,#N/A,TRUE,"Quinzena 01 à 15-04-98 "}</definedName>
    <definedName name="RESUMO2">{#N/A,#N/A,TRUE,"Quinzena 01 à 15-04-98 "}</definedName>
    <definedName localSheetId="10" name="RF">{#N/A,#N/A,FALSE,"CCTV"}</definedName>
    <definedName localSheetId="5" name="RF">{#N/A,#N/A,FALSE,"CCTV"}</definedName>
    <definedName localSheetId="4" name="RF">{#N/A,#N/A,FALSE,"CCTV"}</definedName>
    <definedName localSheetId="3" name="RF">{#N/A,#N/A,FALSE,"CCTV"}</definedName>
    <definedName localSheetId="11" name="RF">{#N/A,#N/A,FALSE,"CCTV"}</definedName>
    <definedName localSheetId="12" name="RF">{#N/A,#N/A,FALSE,"CCTV"}</definedName>
    <definedName localSheetId="1" name="RF">{#N/A,#N/A,FALSE,"CCTV"}</definedName>
    <definedName name="RF">{#N/A,#N/A,FALSE,"CCTV"}</definedName>
    <definedName localSheetId="10" name="rgedrfrgfdg">{#N/A,#N/A,FALSE,"Plan1";#N/A,#N/A,FALSE,"Plan2"}</definedName>
    <definedName localSheetId="5" name="rgedrfrgfdg">{#N/A,#N/A,FALSE,"Plan1";#N/A,#N/A,FALSE,"Plan2"}</definedName>
    <definedName localSheetId="4" name="rgedrfrgfdg">{#N/A,#N/A,FALSE,"Plan1";#N/A,#N/A,FALSE,"Plan2"}</definedName>
    <definedName localSheetId="3" name="rgedrfrgfdg">{#N/A,#N/A,FALSE,"Plan1";#N/A,#N/A,FALSE,"Plan2"}</definedName>
    <definedName localSheetId="11" name="rgedrfrgfdg">{#N/A,#N/A,FALSE,"Plan1";#N/A,#N/A,FALSE,"Plan2"}</definedName>
    <definedName localSheetId="12" name="rgedrfrgfdg">{#N/A,#N/A,FALSE,"Plan1";#N/A,#N/A,FALSE,"Plan2"}</definedName>
    <definedName localSheetId="1" name="rgedrfrgfdg">{#N/A,#N/A,FALSE,"Plan1";#N/A,#N/A,FALSE,"Plan2"}</definedName>
    <definedName name="rgedrfrgfdg">{#N/A,#N/A,FALSE,"Plan1";#N/A,#N/A,FALSE,"Plan2"}</definedName>
    <definedName localSheetId="10" name="rhdrmq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rhdrmq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rhdrmq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rhdrmq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rhdrmq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rhdrmq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rhdrmq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5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1</definedName>
    <definedName name="RiskSwapState">"True"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localSheetId="10" name="rrrrr">{"'장비'!$A$3:$M$12"}</definedName>
    <definedName localSheetId="5" name="rrrrr">{"'장비'!$A$3:$M$12"}</definedName>
    <definedName localSheetId="4" name="rrrrr">{"'장비'!$A$3:$M$12"}</definedName>
    <definedName localSheetId="3" name="rrrrr">{"'장비'!$A$3:$M$12"}</definedName>
    <definedName localSheetId="11" name="rrrrr">{"'장비'!$A$3:$M$12"}</definedName>
    <definedName localSheetId="12" name="rrrrr">{"'장비'!$A$3:$M$12"}</definedName>
    <definedName localSheetId="1" name="rrrrr">{"'장비'!$A$3:$M$12"}</definedName>
    <definedName name="rrrrr">{"'장비'!$A$3:$M$12"}</definedName>
    <definedName localSheetId="10" name="rrrrrrrr">{"'장비'!$A$3:$M$12"}</definedName>
    <definedName localSheetId="5" name="rrrrrrrr">{"'장비'!$A$3:$M$12"}</definedName>
    <definedName localSheetId="4" name="rrrrrrrr">{"'장비'!$A$3:$M$12"}</definedName>
    <definedName localSheetId="3" name="rrrrrrrr">{"'장비'!$A$3:$M$12"}</definedName>
    <definedName localSheetId="11" name="rrrrrrrr">{"'장비'!$A$3:$M$12"}</definedName>
    <definedName localSheetId="12" name="rrrrrrrr">{"'장비'!$A$3:$M$12"}</definedName>
    <definedName localSheetId="1" name="rrrrrrrr">{"'장비'!$A$3:$M$12"}</definedName>
    <definedName name="rrrrrrrr">{"'장비'!$A$3:$M$12"}</definedName>
    <definedName localSheetId="10" name="rrrrrrrrrrr">{#N/A,#N/A,TRUE,"Quinzena 01 à 15-04-98 "}</definedName>
    <definedName localSheetId="5" name="rrrrrrrrrrr">{#N/A,#N/A,TRUE,"Quinzena 01 à 15-04-98 "}</definedName>
    <definedName localSheetId="4" name="rrrrrrrrrrr">{#N/A,#N/A,TRUE,"Quinzena 01 à 15-04-98 "}</definedName>
    <definedName localSheetId="3" name="rrrrrrrrrrr">{#N/A,#N/A,TRUE,"Quinzena 01 à 15-04-98 "}</definedName>
    <definedName localSheetId="11" name="rrrrrrrrrrr">{#N/A,#N/A,TRUE,"Quinzena 01 à 15-04-98 "}</definedName>
    <definedName localSheetId="12" name="rrrrrrrrrrr">{#N/A,#N/A,TRUE,"Quinzena 01 à 15-04-98 "}</definedName>
    <definedName localSheetId="1" name="rrrrrrrrrrr">{#N/A,#N/A,TRUE,"Quinzena 01 à 15-04-98 "}</definedName>
    <definedName name="rrrrrrrrrrr">{#N/A,#N/A,TRUE,"Quinzena 01 à 15-04-98 "}</definedName>
    <definedName localSheetId="10" name="RTYE">{"'장비'!$A$3:$M$12"}</definedName>
    <definedName localSheetId="5" name="RTYE">{"'장비'!$A$3:$M$12"}</definedName>
    <definedName localSheetId="4" name="RTYE">{"'장비'!$A$3:$M$12"}</definedName>
    <definedName localSheetId="3" name="RTYE">{"'장비'!$A$3:$M$12"}</definedName>
    <definedName localSheetId="11" name="RTYE">{"'장비'!$A$3:$M$12"}</definedName>
    <definedName localSheetId="12" name="RTYE">{"'장비'!$A$3:$M$12"}</definedName>
    <definedName localSheetId="1" name="RTYE">{"'장비'!$A$3:$M$12"}</definedName>
    <definedName name="RTYE">{"'장비'!$A$3:$M$12"}</definedName>
    <definedName localSheetId="10" name="sa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sa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sa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sa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sa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sa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sa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5" name="sa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4" name="sa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3" name="sa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1" name="sa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2" name="sa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" name="sa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0" name="sa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sa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sa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sa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sa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sa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sa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sadasd">{#N/A,#N/A,FALSE,"Plan1";#N/A,#N/A,FALSE,"Plan2"}</definedName>
    <definedName localSheetId="5" name="sadasd">{#N/A,#N/A,FALSE,"Plan1";#N/A,#N/A,FALSE,"Plan2"}</definedName>
    <definedName localSheetId="4" name="sadasd">{#N/A,#N/A,FALSE,"Plan1";#N/A,#N/A,FALSE,"Plan2"}</definedName>
    <definedName localSheetId="3" name="sadasd">{#N/A,#N/A,FALSE,"Plan1";#N/A,#N/A,FALSE,"Plan2"}</definedName>
    <definedName localSheetId="11" name="sadasd">{#N/A,#N/A,FALSE,"Plan1";#N/A,#N/A,FALSE,"Plan2"}</definedName>
    <definedName localSheetId="12" name="sadasd">{#N/A,#N/A,FALSE,"Plan1";#N/A,#N/A,FALSE,"Plan2"}</definedName>
    <definedName localSheetId="1" name="sadasd">{#N/A,#N/A,FALSE,"Plan1";#N/A,#N/A,FALSE,"Plan2"}</definedName>
    <definedName name="sadasd">{#N/A,#N/A,FALSE,"Plan1";#N/A,#N/A,FALSE,"Plan2"}</definedName>
    <definedName localSheetId="10" name="sadk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sadk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sadk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sadk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sadk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sadk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sadk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sadkrjkedft">{#N/A,#N/A,FALSE,"Plan1";#N/A,#N/A,FALSE,"Plan2"}</definedName>
    <definedName localSheetId="5" name="sadkrjkedft">{#N/A,#N/A,FALSE,"Plan1";#N/A,#N/A,FALSE,"Plan2"}</definedName>
    <definedName localSheetId="4" name="sadkrjkedft">{#N/A,#N/A,FALSE,"Plan1";#N/A,#N/A,FALSE,"Plan2"}</definedName>
    <definedName localSheetId="3" name="sadkrjkedft">{#N/A,#N/A,FALSE,"Plan1";#N/A,#N/A,FALSE,"Plan2"}</definedName>
    <definedName localSheetId="11" name="sadkrjkedft">{#N/A,#N/A,FALSE,"Plan1";#N/A,#N/A,FALSE,"Plan2"}</definedName>
    <definedName localSheetId="12" name="sadkrjkedft">{#N/A,#N/A,FALSE,"Plan1";#N/A,#N/A,FALSE,"Plan2"}</definedName>
    <definedName localSheetId="1" name="sadkrjkedft">{#N/A,#N/A,FALSE,"Plan1";#N/A,#N/A,FALSE,"Plan2"}</definedName>
    <definedName name="sadkrjkedft">{#N/A,#N/A,FALSE,"Plan1";#N/A,#N/A,FALSE,"Plan2"}</definedName>
    <definedName localSheetId="10" name="SADSRTR">{#N/A,#N/A,FALSE,"Plan1";#N/A,#N/A,FALSE,"Plan2"}</definedName>
    <definedName localSheetId="5" name="SADSRTR">{#N/A,#N/A,FALSE,"Plan1";#N/A,#N/A,FALSE,"Plan2"}</definedName>
    <definedName localSheetId="4" name="SADSRTR">{#N/A,#N/A,FALSE,"Plan1";#N/A,#N/A,FALSE,"Plan2"}</definedName>
    <definedName localSheetId="3" name="SADSRTR">{#N/A,#N/A,FALSE,"Plan1";#N/A,#N/A,FALSE,"Plan2"}</definedName>
    <definedName localSheetId="11" name="SADSRTR">{#N/A,#N/A,FALSE,"Plan1";#N/A,#N/A,FALSE,"Plan2"}</definedName>
    <definedName localSheetId="12" name="SADSRTR">{#N/A,#N/A,FALSE,"Plan1";#N/A,#N/A,FALSE,"Plan2"}</definedName>
    <definedName localSheetId="1" name="SADSRTR">{#N/A,#N/A,FALSE,"Plan1";#N/A,#N/A,FALSE,"Plan2"}</definedName>
    <definedName name="SADSRTR">{#N/A,#N/A,FALSE,"Plan1";#N/A,#N/A,FALSE,"Plan2"}</definedName>
    <definedName localSheetId="10" name="sadwde">{#N/A,#N/A,FALSE,"Plan1";#N/A,#N/A,FALSE,"Plan2"}</definedName>
    <definedName localSheetId="5" name="sadwde">{#N/A,#N/A,FALSE,"Plan1";#N/A,#N/A,FALSE,"Plan2"}</definedName>
    <definedName localSheetId="4" name="sadwde">{#N/A,#N/A,FALSE,"Plan1";#N/A,#N/A,FALSE,"Plan2"}</definedName>
    <definedName localSheetId="3" name="sadwde">{#N/A,#N/A,FALSE,"Plan1";#N/A,#N/A,FALSE,"Plan2"}</definedName>
    <definedName localSheetId="11" name="sadwde">{#N/A,#N/A,FALSE,"Plan1";#N/A,#N/A,FALSE,"Plan2"}</definedName>
    <definedName localSheetId="12" name="sadwde">{#N/A,#N/A,FALSE,"Plan1";#N/A,#N/A,FALSE,"Plan2"}</definedName>
    <definedName localSheetId="1" name="sadwde">{#N/A,#N/A,FALSE,"Plan1";#N/A,#N/A,FALSE,"Plan2"}</definedName>
    <definedName name="sadwde">{#N/A,#N/A,FALSE,"Plan1";#N/A,#N/A,FALSE,"Plan2"}</definedName>
    <definedName localSheetId="10" name="sanjay">{#N/A,#N/A,FALSE,"TABLE"}</definedName>
    <definedName localSheetId="5" name="sanjay">{#N/A,#N/A,FALSE,"TABLE"}</definedName>
    <definedName localSheetId="4" name="sanjay">{#N/A,#N/A,FALSE,"TABLE"}</definedName>
    <definedName localSheetId="3" name="sanjay">{#N/A,#N/A,FALSE,"TABLE"}</definedName>
    <definedName localSheetId="11" name="sanjay">{#N/A,#N/A,FALSE,"TABLE"}</definedName>
    <definedName localSheetId="12" name="sanjay">{#N/A,#N/A,FALSE,"TABLE"}</definedName>
    <definedName localSheetId="1" name="sanjay">{#N/A,#N/A,FALSE,"TABLE"}</definedName>
    <definedName name="sanjay">{#N/A,#N/A,FALSE,"TABLE"}</definedName>
    <definedName name="SAPBEXrevision">14</definedName>
    <definedName name="SAPBEXsysID">"BW3"</definedName>
    <definedName name="SAPBEXwbID">"3SO04G3IWYENSZLK6QOKKYLB2"</definedName>
    <definedName localSheetId="10" name="SAS">{#N/A,#N/A,FALSE,"Plan1";#N/A,#N/A,FALSE,"Plan2"}</definedName>
    <definedName localSheetId="5" name="SAS">{#N/A,#N/A,FALSE,"Plan1";#N/A,#N/A,FALSE,"Plan2"}</definedName>
    <definedName localSheetId="4" name="SAS">{#N/A,#N/A,FALSE,"Plan1";#N/A,#N/A,FALSE,"Plan2"}</definedName>
    <definedName localSheetId="3" name="SAS">{#N/A,#N/A,FALSE,"Plan1";#N/A,#N/A,FALSE,"Plan2"}</definedName>
    <definedName localSheetId="11" name="SAS">{#N/A,#N/A,FALSE,"Plan1";#N/A,#N/A,FALSE,"Plan2"}</definedName>
    <definedName localSheetId="12" name="SAS">{#N/A,#N/A,FALSE,"Plan1";#N/A,#N/A,FALSE,"Plan2"}</definedName>
    <definedName localSheetId="1" name="SAS">{#N/A,#N/A,FALSE,"Plan1";#N/A,#N/A,FALSE,"Plan2"}</definedName>
    <definedName name="SAS">{#N/A,#N/A,FALSE,"Plan1";#N/A,#N/A,FALSE,"Plan2"}</definedName>
    <definedName localSheetId="10" name="sasads">{#N/A,#N/A,FALSE,"Plan1";#N/A,#N/A,FALSE,"Plan2"}</definedName>
    <definedName localSheetId="5" name="sasads">{#N/A,#N/A,FALSE,"Plan1";#N/A,#N/A,FALSE,"Plan2"}</definedName>
    <definedName localSheetId="4" name="sasads">{#N/A,#N/A,FALSE,"Plan1";#N/A,#N/A,FALSE,"Plan2"}</definedName>
    <definedName localSheetId="3" name="sasads">{#N/A,#N/A,FALSE,"Plan1";#N/A,#N/A,FALSE,"Plan2"}</definedName>
    <definedName localSheetId="11" name="sasads">{#N/A,#N/A,FALSE,"Plan1";#N/A,#N/A,FALSE,"Plan2"}</definedName>
    <definedName localSheetId="12" name="sasads">{#N/A,#N/A,FALSE,"Plan1";#N/A,#N/A,FALSE,"Plan2"}</definedName>
    <definedName localSheetId="1" name="sasads">{#N/A,#N/A,FALSE,"Plan1";#N/A,#N/A,FALSE,"Plan2"}</definedName>
    <definedName name="sasads">{#N/A,#N/A,FALSE,"Plan1";#N/A,#N/A,FALSE,"Plan2"}</definedName>
    <definedName name="sçadldfsfd">25</definedName>
    <definedName localSheetId="10" name="sda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sda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sda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sda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sda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sda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sda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SDAOTGFR">{#N/A,#N/A,FALSE,"Plan1";#N/A,#N/A,FALSE,"Plan2"}</definedName>
    <definedName localSheetId="5" name="SDAOTGFR">{#N/A,#N/A,FALSE,"Plan1";#N/A,#N/A,FALSE,"Plan2"}</definedName>
    <definedName localSheetId="4" name="SDAOTGFR">{#N/A,#N/A,FALSE,"Plan1";#N/A,#N/A,FALSE,"Plan2"}</definedName>
    <definedName localSheetId="3" name="SDAOTGFR">{#N/A,#N/A,FALSE,"Plan1";#N/A,#N/A,FALSE,"Plan2"}</definedName>
    <definedName localSheetId="11" name="SDAOTGFR">{#N/A,#N/A,FALSE,"Plan1";#N/A,#N/A,FALSE,"Plan2"}</definedName>
    <definedName localSheetId="12" name="SDAOTGFR">{#N/A,#N/A,FALSE,"Plan1";#N/A,#N/A,FALSE,"Plan2"}</definedName>
    <definedName localSheetId="1" name="SDAOTGFR">{#N/A,#N/A,FALSE,"Plan1";#N/A,#N/A,FALSE,"Plan2"}</definedName>
    <definedName name="SDAOTGFR">{#N/A,#N/A,FALSE,"Plan1";#N/A,#N/A,FALSE,"Plan2"}</definedName>
    <definedName localSheetId="10" name="sdckd">{#N/A,#N/A,FALSE,"Plan1";#N/A,#N/A,FALSE,"Plan2"}</definedName>
    <definedName localSheetId="5" name="sdckd">{#N/A,#N/A,FALSE,"Plan1";#N/A,#N/A,FALSE,"Plan2"}</definedName>
    <definedName localSheetId="4" name="sdckd">{#N/A,#N/A,FALSE,"Plan1";#N/A,#N/A,FALSE,"Plan2"}</definedName>
    <definedName localSheetId="3" name="sdckd">{#N/A,#N/A,FALSE,"Plan1";#N/A,#N/A,FALSE,"Plan2"}</definedName>
    <definedName localSheetId="11" name="sdckd">{#N/A,#N/A,FALSE,"Plan1";#N/A,#N/A,FALSE,"Plan2"}</definedName>
    <definedName localSheetId="12" name="sdckd">{#N/A,#N/A,FALSE,"Plan1";#N/A,#N/A,FALSE,"Plan2"}</definedName>
    <definedName localSheetId="1" name="sdckd">{#N/A,#N/A,FALSE,"Plan1";#N/A,#N/A,FALSE,"Plan2"}</definedName>
    <definedName name="sdckd">{#N/A,#N/A,FALSE,"Plan1";#N/A,#N/A,FALSE,"Plan2"}</definedName>
    <definedName localSheetId="10" name="SDDFKSEDE">{#N/A,#N/A,FALSE,"Plan1";#N/A,#N/A,FALSE,"Plan2"}</definedName>
    <definedName localSheetId="5" name="SDDFKSEDE">{#N/A,#N/A,FALSE,"Plan1";#N/A,#N/A,FALSE,"Plan2"}</definedName>
    <definedName localSheetId="4" name="SDDFKSEDE">{#N/A,#N/A,FALSE,"Plan1";#N/A,#N/A,FALSE,"Plan2"}</definedName>
    <definedName localSheetId="3" name="SDDFKSEDE">{#N/A,#N/A,FALSE,"Plan1";#N/A,#N/A,FALSE,"Plan2"}</definedName>
    <definedName localSheetId="11" name="SDDFKSEDE">{#N/A,#N/A,FALSE,"Plan1";#N/A,#N/A,FALSE,"Plan2"}</definedName>
    <definedName localSheetId="12" name="SDDFKSEDE">{#N/A,#N/A,FALSE,"Plan1";#N/A,#N/A,FALSE,"Plan2"}</definedName>
    <definedName localSheetId="1" name="SDDFKSEDE">{#N/A,#N/A,FALSE,"Plan1";#N/A,#N/A,FALSE,"Plan2"}</definedName>
    <definedName name="SDDFKSEDE">{#N/A,#N/A,FALSE,"Plan1";#N/A,#N/A,FALSE,"Plan2"}</definedName>
    <definedName localSheetId="10" name="sddkslker">{#N/A,#N/A,FALSE,"Plan1";#N/A,#N/A,FALSE,"Plan2"}</definedName>
    <definedName localSheetId="5" name="sddkslker">{#N/A,#N/A,FALSE,"Plan1";#N/A,#N/A,FALSE,"Plan2"}</definedName>
    <definedName localSheetId="4" name="sddkslker">{#N/A,#N/A,FALSE,"Plan1";#N/A,#N/A,FALSE,"Plan2"}</definedName>
    <definedName localSheetId="3" name="sddkslker">{#N/A,#N/A,FALSE,"Plan1";#N/A,#N/A,FALSE,"Plan2"}</definedName>
    <definedName localSheetId="11" name="sddkslker">{#N/A,#N/A,FALSE,"Plan1";#N/A,#N/A,FALSE,"Plan2"}</definedName>
    <definedName localSheetId="12" name="sddkslker">{#N/A,#N/A,FALSE,"Plan1";#N/A,#N/A,FALSE,"Plan2"}</definedName>
    <definedName localSheetId="1" name="sddkslker">{#N/A,#N/A,FALSE,"Plan1";#N/A,#N/A,FALSE,"Plan2"}</definedName>
    <definedName name="sddkslker">{#N/A,#N/A,FALSE,"Plan1";#N/A,#N/A,FALSE,"Plan2"}</definedName>
    <definedName localSheetId="10" name="sdefr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sdefr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sdefr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sdefr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sdefr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sdefr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sdefr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sder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sder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sder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sder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sder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sder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sder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sdf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sdf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sdf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sdf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sdf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sdf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sdf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sdfdds">{#N/A,#N/A,FALSE,"Plan1";#N/A,#N/A,FALSE,"Plan2"}</definedName>
    <definedName localSheetId="5" name="sdfdds">{#N/A,#N/A,FALSE,"Plan1";#N/A,#N/A,FALSE,"Plan2"}</definedName>
    <definedName localSheetId="4" name="sdfdds">{#N/A,#N/A,FALSE,"Plan1";#N/A,#N/A,FALSE,"Plan2"}</definedName>
    <definedName localSheetId="3" name="sdfdds">{#N/A,#N/A,FALSE,"Plan1";#N/A,#N/A,FALSE,"Plan2"}</definedName>
    <definedName localSheetId="11" name="sdfdds">{#N/A,#N/A,FALSE,"Plan1";#N/A,#N/A,FALSE,"Plan2"}</definedName>
    <definedName localSheetId="12" name="sdfdds">{#N/A,#N/A,FALSE,"Plan1";#N/A,#N/A,FALSE,"Plan2"}</definedName>
    <definedName localSheetId="1" name="sdfdds">{#N/A,#N/A,FALSE,"Plan1";#N/A,#N/A,FALSE,"Plan2"}</definedName>
    <definedName name="sdfdds">{#N/A,#N/A,FALSE,"Plan1";#N/A,#N/A,FALSE,"Plan2"}</definedName>
    <definedName localSheetId="10" name="sdfdfc">{#N/A,#N/A,FALSE,"Plan1";#N/A,#N/A,FALSE,"Plan2"}</definedName>
    <definedName localSheetId="5" name="sdfdfc">{#N/A,#N/A,FALSE,"Plan1";#N/A,#N/A,FALSE,"Plan2"}</definedName>
    <definedName localSheetId="4" name="sdfdfc">{#N/A,#N/A,FALSE,"Plan1";#N/A,#N/A,FALSE,"Plan2"}</definedName>
    <definedName localSheetId="3" name="sdfdfc">{#N/A,#N/A,FALSE,"Plan1";#N/A,#N/A,FALSE,"Plan2"}</definedName>
    <definedName localSheetId="11" name="sdfdfc">{#N/A,#N/A,FALSE,"Plan1";#N/A,#N/A,FALSE,"Plan2"}</definedName>
    <definedName localSheetId="12" name="sdfdfc">{#N/A,#N/A,FALSE,"Plan1";#N/A,#N/A,FALSE,"Plan2"}</definedName>
    <definedName localSheetId="1" name="sdfdfc">{#N/A,#N/A,FALSE,"Plan1";#N/A,#N/A,FALSE,"Plan2"}</definedName>
    <definedName name="sdfdfc">{#N/A,#N/A,FALSE,"Plan1";#N/A,#N/A,FALSE,"Plan2"}</definedName>
    <definedName localSheetId="10" name="sdfdf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sdfdf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sdfdf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sdfdf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sdfdf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sdfdf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sdfdf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sdfdgft">{#N/A,#N/A,FALSE,"Plan1";#N/A,#N/A,FALSE,"Plan2"}</definedName>
    <definedName localSheetId="5" name="sdfdgft">{#N/A,#N/A,FALSE,"Plan1";#N/A,#N/A,FALSE,"Plan2"}</definedName>
    <definedName localSheetId="4" name="sdfdgft">{#N/A,#N/A,FALSE,"Plan1";#N/A,#N/A,FALSE,"Plan2"}</definedName>
    <definedName localSheetId="3" name="sdfdgft">{#N/A,#N/A,FALSE,"Plan1";#N/A,#N/A,FALSE,"Plan2"}</definedName>
    <definedName localSheetId="11" name="sdfdgft">{#N/A,#N/A,FALSE,"Plan1";#N/A,#N/A,FALSE,"Plan2"}</definedName>
    <definedName localSheetId="12" name="sdfdgft">{#N/A,#N/A,FALSE,"Plan1";#N/A,#N/A,FALSE,"Plan2"}</definedName>
    <definedName localSheetId="1" name="sdfdgft">{#N/A,#N/A,FALSE,"Plan1";#N/A,#N/A,FALSE,"Plan2"}</definedName>
    <definedName name="sdfdgft">{#N/A,#N/A,FALSE,"Plan1";#N/A,#N/A,FALSE,"Plan2"}</definedName>
    <definedName localSheetId="10" name="sdfdsf">{#N/A,#N/A,FALSE,"Plan1";#N/A,#N/A,FALSE,"Plan2"}</definedName>
    <definedName localSheetId="5" name="sdfdsf">{#N/A,#N/A,FALSE,"Plan1";#N/A,#N/A,FALSE,"Plan2"}</definedName>
    <definedName localSheetId="4" name="sdfdsf">{#N/A,#N/A,FALSE,"Plan1";#N/A,#N/A,FALSE,"Plan2"}</definedName>
    <definedName localSheetId="3" name="sdfdsf">{#N/A,#N/A,FALSE,"Plan1";#N/A,#N/A,FALSE,"Plan2"}</definedName>
    <definedName localSheetId="11" name="sdfdsf">{#N/A,#N/A,FALSE,"Plan1";#N/A,#N/A,FALSE,"Plan2"}</definedName>
    <definedName localSheetId="12" name="sdfdsf">{#N/A,#N/A,FALSE,"Plan1";#N/A,#N/A,FALSE,"Plan2"}</definedName>
    <definedName localSheetId="1" name="sdfdsf">{#N/A,#N/A,FALSE,"Plan1";#N/A,#N/A,FALSE,"Plan2"}</definedName>
    <definedName name="sdfdsf">{#N/A,#N/A,FALSE,"Plan1";#N/A,#N/A,FALSE,"Plan2"}</definedName>
    <definedName localSheetId="10" name="SDFEDRT">{#N/A,#N/A,FALSE,"Plan1";#N/A,#N/A,FALSE,"Plan2"}</definedName>
    <definedName localSheetId="5" name="SDFEDRT">{#N/A,#N/A,FALSE,"Plan1";#N/A,#N/A,FALSE,"Plan2"}</definedName>
    <definedName localSheetId="4" name="SDFEDRT">{#N/A,#N/A,FALSE,"Plan1";#N/A,#N/A,FALSE,"Plan2"}</definedName>
    <definedName localSheetId="3" name="SDFEDRT">{#N/A,#N/A,FALSE,"Plan1";#N/A,#N/A,FALSE,"Plan2"}</definedName>
    <definedName localSheetId="11" name="SDFEDRT">{#N/A,#N/A,FALSE,"Plan1";#N/A,#N/A,FALSE,"Plan2"}</definedName>
    <definedName localSheetId="12" name="SDFEDRT">{#N/A,#N/A,FALSE,"Plan1";#N/A,#N/A,FALSE,"Plan2"}</definedName>
    <definedName localSheetId="1" name="SDFEDRT">{#N/A,#N/A,FALSE,"Plan1";#N/A,#N/A,FALSE,"Plan2"}</definedName>
    <definedName name="SDFEDRT">{#N/A,#N/A,FALSE,"Plan1";#N/A,#N/A,FALSE,"Plan2"}</definedName>
    <definedName localSheetId="10" name="sdfer">{#N/A,#N/A,FALSE,"Plan1";#N/A,#N/A,FALSE,"Plan2"}</definedName>
    <definedName localSheetId="5" name="sdfer">{#N/A,#N/A,FALSE,"Plan1";#N/A,#N/A,FALSE,"Plan2"}</definedName>
    <definedName localSheetId="4" name="sdfer">{#N/A,#N/A,FALSE,"Plan1";#N/A,#N/A,FALSE,"Plan2"}</definedName>
    <definedName localSheetId="3" name="sdfer">{#N/A,#N/A,FALSE,"Plan1";#N/A,#N/A,FALSE,"Plan2"}</definedName>
    <definedName localSheetId="11" name="sdfer">{#N/A,#N/A,FALSE,"Plan1";#N/A,#N/A,FALSE,"Plan2"}</definedName>
    <definedName localSheetId="12" name="sdfer">{#N/A,#N/A,FALSE,"Plan1";#N/A,#N/A,FALSE,"Plan2"}</definedName>
    <definedName localSheetId="1" name="sdfer">{#N/A,#N/A,FALSE,"Plan1";#N/A,#N/A,FALSE,"Plan2"}</definedName>
    <definedName name="sdfer">{#N/A,#N/A,FALSE,"Plan1";#N/A,#N/A,FALSE,"Plan2"}</definedName>
    <definedName localSheetId="10" name="sdferr">{#N/A,#N/A,FALSE,"Plan1";#N/A,#N/A,FALSE,"Plan2"}</definedName>
    <definedName localSheetId="5" name="sdferr">{#N/A,#N/A,FALSE,"Plan1";#N/A,#N/A,FALSE,"Plan2"}</definedName>
    <definedName localSheetId="4" name="sdferr">{#N/A,#N/A,FALSE,"Plan1";#N/A,#N/A,FALSE,"Plan2"}</definedName>
    <definedName localSheetId="3" name="sdferr">{#N/A,#N/A,FALSE,"Plan1";#N/A,#N/A,FALSE,"Plan2"}</definedName>
    <definedName localSheetId="11" name="sdferr">{#N/A,#N/A,FALSE,"Plan1";#N/A,#N/A,FALSE,"Plan2"}</definedName>
    <definedName localSheetId="12" name="sdferr">{#N/A,#N/A,FALSE,"Plan1";#N/A,#N/A,FALSE,"Plan2"}</definedName>
    <definedName localSheetId="1" name="sdferr">{#N/A,#N/A,FALSE,"Plan1";#N/A,#N/A,FALSE,"Plan2"}</definedName>
    <definedName name="sdferr">{#N/A,#N/A,FALSE,"Plan1";#N/A,#N/A,FALSE,"Plan2"}</definedName>
    <definedName localSheetId="10" name="sdfe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sdfe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sdfe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sdfe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sdfe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sdfe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sdfe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SDFGJFSRF">{#N/A,#N/A,FALSE,"Plan1";#N/A,#N/A,FALSE,"Plan2"}</definedName>
    <definedName localSheetId="5" name="SDFGJFSRF">{#N/A,#N/A,FALSE,"Plan1";#N/A,#N/A,FALSE,"Plan2"}</definedName>
    <definedName localSheetId="4" name="SDFGJFSRF">{#N/A,#N/A,FALSE,"Plan1";#N/A,#N/A,FALSE,"Plan2"}</definedName>
    <definedName localSheetId="3" name="SDFGJFSRF">{#N/A,#N/A,FALSE,"Plan1";#N/A,#N/A,FALSE,"Plan2"}</definedName>
    <definedName localSheetId="11" name="SDFGJFSRF">{#N/A,#N/A,FALSE,"Plan1";#N/A,#N/A,FALSE,"Plan2"}</definedName>
    <definedName localSheetId="12" name="SDFGJFSRF">{#N/A,#N/A,FALSE,"Plan1";#N/A,#N/A,FALSE,"Plan2"}</definedName>
    <definedName localSheetId="1" name="SDFGJFSRF">{#N/A,#N/A,FALSE,"Plan1";#N/A,#N/A,FALSE,"Plan2"}</definedName>
    <definedName name="SDFGJFSRF">{#N/A,#N/A,FALSE,"Plan1";#N/A,#N/A,FALSE,"Plan2"}</definedName>
    <definedName localSheetId="10" name="sdfgtr">{#N/A,#N/A,FALSE,"Plan1";#N/A,#N/A,FALSE,"Plan2"}</definedName>
    <definedName localSheetId="5" name="sdfgtr">{#N/A,#N/A,FALSE,"Plan1";#N/A,#N/A,FALSE,"Plan2"}</definedName>
    <definedName localSheetId="4" name="sdfgtr">{#N/A,#N/A,FALSE,"Plan1";#N/A,#N/A,FALSE,"Plan2"}</definedName>
    <definedName localSheetId="3" name="sdfgtr">{#N/A,#N/A,FALSE,"Plan1";#N/A,#N/A,FALSE,"Plan2"}</definedName>
    <definedName localSheetId="11" name="sdfgtr">{#N/A,#N/A,FALSE,"Plan1";#N/A,#N/A,FALSE,"Plan2"}</definedName>
    <definedName localSheetId="12" name="sdfgtr">{#N/A,#N/A,FALSE,"Plan1";#N/A,#N/A,FALSE,"Plan2"}</definedName>
    <definedName localSheetId="1" name="sdfgtr">{#N/A,#N/A,FALSE,"Plan1";#N/A,#N/A,FALSE,"Plan2"}</definedName>
    <definedName name="sdfgtr">{#N/A,#N/A,FALSE,"Plan1";#N/A,#N/A,FALSE,"Plan2"}</definedName>
    <definedName localSheetId="10" name="sdfjdetrt">{#N/A,#N/A,FALSE,"Plan1";#N/A,#N/A,FALSE,"Plan2"}</definedName>
    <definedName localSheetId="5" name="sdfjdetrt">{#N/A,#N/A,FALSE,"Plan1";#N/A,#N/A,FALSE,"Plan2"}</definedName>
    <definedName localSheetId="4" name="sdfjdetrt">{#N/A,#N/A,FALSE,"Plan1";#N/A,#N/A,FALSE,"Plan2"}</definedName>
    <definedName localSheetId="3" name="sdfjdetrt">{#N/A,#N/A,FALSE,"Plan1";#N/A,#N/A,FALSE,"Plan2"}</definedName>
    <definedName localSheetId="11" name="sdfjdetrt">{#N/A,#N/A,FALSE,"Plan1";#N/A,#N/A,FALSE,"Plan2"}</definedName>
    <definedName localSheetId="12" name="sdfjdetrt">{#N/A,#N/A,FALSE,"Plan1";#N/A,#N/A,FALSE,"Plan2"}</definedName>
    <definedName localSheetId="1" name="sdfjdetrt">{#N/A,#N/A,FALSE,"Plan1";#N/A,#N/A,FALSE,"Plan2"}</definedName>
    <definedName name="sdfjdetrt">{#N/A,#N/A,FALSE,"Plan1";#N/A,#N/A,FALSE,"Plan2"}</definedName>
    <definedName localSheetId="10" name="SDFJDRTJEIDR">{#N/A,#N/A,FALSE,"Plan1";#N/A,#N/A,FALSE,"Plan2"}</definedName>
    <definedName localSheetId="5" name="SDFJDRTJEIDR">{#N/A,#N/A,FALSE,"Plan1";#N/A,#N/A,FALSE,"Plan2"}</definedName>
    <definedName localSheetId="4" name="SDFJDRTJEIDR">{#N/A,#N/A,FALSE,"Plan1";#N/A,#N/A,FALSE,"Plan2"}</definedName>
    <definedName localSheetId="3" name="SDFJDRTJEIDR">{#N/A,#N/A,FALSE,"Plan1";#N/A,#N/A,FALSE,"Plan2"}</definedName>
    <definedName localSheetId="11" name="SDFJDRTJEIDR">{#N/A,#N/A,FALSE,"Plan1";#N/A,#N/A,FALSE,"Plan2"}</definedName>
    <definedName localSheetId="12" name="SDFJDRTJEIDR">{#N/A,#N/A,FALSE,"Plan1";#N/A,#N/A,FALSE,"Plan2"}</definedName>
    <definedName localSheetId="1" name="SDFJDRTJEIDR">{#N/A,#N/A,FALSE,"Plan1";#N/A,#N/A,FALSE,"Plan2"}</definedName>
    <definedName name="SDFJDRTJEIDR">{#N/A,#N/A,FALSE,"Plan1";#N/A,#N/A,FALSE,"Plan2"}</definedName>
    <definedName localSheetId="10" name="sdfjergtij">{#N/A,#N/A,FALSE,"Plan1";#N/A,#N/A,FALSE,"Plan2"}</definedName>
    <definedName localSheetId="5" name="sdfjergtij">{#N/A,#N/A,FALSE,"Plan1";#N/A,#N/A,FALSE,"Plan2"}</definedName>
    <definedName localSheetId="4" name="sdfjergtij">{#N/A,#N/A,FALSE,"Plan1";#N/A,#N/A,FALSE,"Plan2"}</definedName>
    <definedName localSheetId="3" name="sdfjergtij">{#N/A,#N/A,FALSE,"Plan1";#N/A,#N/A,FALSE,"Plan2"}</definedName>
    <definedName localSheetId="11" name="sdfjergtij">{#N/A,#N/A,FALSE,"Plan1";#N/A,#N/A,FALSE,"Plan2"}</definedName>
    <definedName localSheetId="12" name="sdfjergtij">{#N/A,#N/A,FALSE,"Plan1";#N/A,#N/A,FALSE,"Plan2"}</definedName>
    <definedName localSheetId="1" name="sdfjergtij">{#N/A,#N/A,FALSE,"Plan1";#N/A,#N/A,FALSE,"Plan2"}</definedName>
    <definedName name="sdfjergtij">{#N/A,#N/A,FALSE,"Plan1";#N/A,#N/A,FALSE,"Plan2"}</definedName>
    <definedName localSheetId="10" name="SDFOPJKWE">{#N/A,#N/A,FALSE,"Plan1";#N/A,#N/A,FALSE,"Plan2"}</definedName>
    <definedName localSheetId="5" name="SDFOPJKWE">{#N/A,#N/A,FALSE,"Plan1";#N/A,#N/A,FALSE,"Plan2"}</definedName>
    <definedName localSheetId="4" name="SDFOPJKWE">{#N/A,#N/A,FALSE,"Plan1";#N/A,#N/A,FALSE,"Plan2"}</definedName>
    <definedName localSheetId="3" name="SDFOPJKWE">{#N/A,#N/A,FALSE,"Plan1";#N/A,#N/A,FALSE,"Plan2"}</definedName>
    <definedName localSheetId="11" name="SDFOPJKWE">{#N/A,#N/A,FALSE,"Plan1";#N/A,#N/A,FALSE,"Plan2"}</definedName>
    <definedName localSheetId="12" name="SDFOPJKWE">{#N/A,#N/A,FALSE,"Plan1";#N/A,#N/A,FALSE,"Plan2"}</definedName>
    <definedName localSheetId="1" name="SDFOPJKWE">{#N/A,#N/A,FALSE,"Plan1";#N/A,#N/A,FALSE,"Plan2"}</definedName>
    <definedName name="SDFOPJKWE">{#N/A,#N/A,FALSE,"Plan1";#N/A,#N/A,FALSE,"Plan2"}</definedName>
    <definedName localSheetId="10" name="sdfrdt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sdfrdt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sdfrdt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sdfrdt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sdfrdt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sdfrdt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sdfrdt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sdfrt">{#N/A,#N/A,FALSE,"Plan1";#N/A,#N/A,FALSE,"Plan2"}</definedName>
    <definedName localSheetId="5" name="sdfrt">{#N/A,#N/A,FALSE,"Plan1";#N/A,#N/A,FALSE,"Plan2"}</definedName>
    <definedName localSheetId="4" name="sdfrt">{#N/A,#N/A,FALSE,"Plan1";#N/A,#N/A,FALSE,"Plan2"}</definedName>
    <definedName localSheetId="3" name="sdfrt">{#N/A,#N/A,FALSE,"Plan1";#N/A,#N/A,FALSE,"Plan2"}</definedName>
    <definedName localSheetId="11" name="sdfrt">{#N/A,#N/A,FALSE,"Plan1";#N/A,#N/A,FALSE,"Plan2"}</definedName>
    <definedName localSheetId="12" name="sdfrt">{#N/A,#N/A,FALSE,"Plan1";#N/A,#N/A,FALSE,"Plan2"}</definedName>
    <definedName localSheetId="1" name="sdfrt">{#N/A,#N/A,FALSE,"Plan1";#N/A,#N/A,FALSE,"Plan2"}</definedName>
    <definedName name="sdfrt">{#N/A,#N/A,FALSE,"Plan1";#N/A,#N/A,FALSE,"Plan2"}</definedName>
    <definedName localSheetId="10" name="SDFRTKK">{#N/A,#N/A,FALSE,"Plan1";#N/A,#N/A,FALSE,"Plan2"}</definedName>
    <definedName localSheetId="5" name="SDFRTKK">{#N/A,#N/A,FALSE,"Plan1";#N/A,#N/A,FALSE,"Plan2"}</definedName>
    <definedName localSheetId="4" name="SDFRTKK">{#N/A,#N/A,FALSE,"Plan1";#N/A,#N/A,FALSE,"Plan2"}</definedName>
    <definedName localSheetId="3" name="SDFRTKK">{#N/A,#N/A,FALSE,"Plan1";#N/A,#N/A,FALSE,"Plan2"}</definedName>
    <definedName localSheetId="11" name="SDFRTKK">{#N/A,#N/A,FALSE,"Plan1";#N/A,#N/A,FALSE,"Plan2"}</definedName>
    <definedName localSheetId="12" name="SDFRTKK">{#N/A,#N/A,FALSE,"Plan1";#N/A,#N/A,FALSE,"Plan2"}</definedName>
    <definedName localSheetId="1" name="SDFRTKK">{#N/A,#N/A,FALSE,"Plan1";#N/A,#N/A,FALSE,"Plan2"}</definedName>
    <definedName name="SDFRTKK">{#N/A,#N/A,FALSE,"Plan1";#N/A,#N/A,FALSE,"Plan2"}</definedName>
    <definedName localSheetId="10" name="SDFRTR">{#N/A,#N/A,FALSE,"Plan1";#N/A,#N/A,FALSE,"Plan2"}</definedName>
    <definedName localSheetId="5" name="SDFRTR">{#N/A,#N/A,FALSE,"Plan1";#N/A,#N/A,FALSE,"Plan2"}</definedName>
    <definedName localSheetId="4" name="SDFRTR">{#N/A,#N/A,FALSE,"Plan1";#N/A,#N/A,FALSE,"Plan2"}</definedName>
    <definedName localSheetId="3" name="SDFRTR">{#N/A,#N/A,FALSE,"Plan1";#N/A,#N/A,FALSE,"Plan2"}</definedName>
    <definedName localSheetId="11" name="SDFRTR">{#N/A,#N/A,FALSE,"Plan1";#N/A,#N/A,FALSE,"Plan2"}</definedName>
    <definedName localSheetId="12" name="SDFRTR">{#N/A,#N/A,FALSE,"Plan1";#N/A,#N/A,FALSE,"Plan2"}</definedName>
    <definedName localSheetId="1" name="SDFRTR">{#N/A,#N/A,FALSE,"Plan1";#N/A,#N/A,FALSE,"Plan2"}</definedName>
    <definedName name="SDFRTR">{#N/A,#N/A,FALSE,"Plan1";#N/A,#N/A,FALSE,"Plan2"}</definedName>
    <definedName localSheetId="10" name="sdfry6">{#N/A,#N/A,FALSE,"Plan1";#N/A,#N/A,FALSE,"Plan2"}</definedName>
    <definedName localSheetId="5" name="sdfry6">{#N/A,#N/A,FALSE,"Plan1";#N/A,#N/A,FALSE,"Plan2"}</definedName>
    <definedName localSheetId="4" name="sdfry6">{#N/A,#N/A,FALSE,"Plan1";#N/A,#N/A,FALSE,"Plan2"}</definedName>
    <definedName localSheetId="3" name="sdfry6">{#N/A,#N/A,FALSE,"Plan1";#N/A,#N/A,FALSE,"Plan2"}</definedName>
    <definedName localSheetId="11" name="sdfry6">{#N/A,#N/A,FALSE,"Plan1";#N/A,#N/A,FALSE,"Plan2"}</definedName>
    <definedName localSheetId="12" name="sdfry6">{#N/A,#N/A,FALSE,"Plan1";#N/A,#N/A,FALSE,"Plan2"}</definedName>
    <definedName localSheetId="1" name="sdfry6">{#N/A,#N/A,FALSE,"Plan1";#N/A,#N/A,FALSE,"Plan2"}</definedName>
    <definedName name="sdfry6">{#N/A,#N/A,FALSE,"Plan1";#N/A,#N/A,FALSE,"Plan2"}</definedName>
    <definedName localSheetId="10" name="sdfsaf">{#N/A,#N/A,FALSE,"Plan1";#N/A,#N/A,FALSE,"Plan2"}</definedName>
    <definedName localSheetId="5" name="sdfsaf">{#N/A,#N/A,FALSE,"Plan1";#N/A,#N/A,FALSE,"Plan2"}</definedName>
    <definedName localSheetId="4" name="sdfsaf">{#N/A,#N/A,FALSE,"Plan1";#N/A,#N/A,FALSE,"Plan2"}</definedName>
    <definedName localSheetId="3" name="sdfsaf">{#N/A,#N/A,FALSE,"Plan1";#N/A,#N/A,FALSE,"Plan2"}</definedName>
    <definedName localSheetId="11" name="sdfsaf">{#N/A,#N/A,FALSE,"Plan1";#N/A,#N/A,FALSE,"Plan2"}</definedName>
    <definedName localSheetId="12" name="sdfsaf">{#N/A,#N/A,FALSE,"Plan1";#N/A,#N/A,FALSE,"Plan2"}</definedName>
    <definedName localSheetId="1" name="sdfsaf">{#N/A,#N/A,FALSE,"Plan1";#N/A,#N/A,FALSE,"Plan2"}</definedName>
    <definedName name="sdfsaf">{#N/A,#N/A,FALSE,"Plan1";#N/A,#N/A,FALSE,"Plan2"}</definedName>
    <definedName localSheetId="10" name="sdfsd">{"'Estimativa de Lançamento-JAN'!$A$1:$AI$85"}</definedName>
    <definedName localSheetId="5" name="sdfsd">{"'Estimativa de Lançamento-JAN'!$A$1:$AI$85"}</definedName>
    <definedName localSheetId="4" name="sdfsd">{"'Estimativa de Lançamento-JAN'!$A$1:$AI$85"}</definedName>
    <definedName localSheetId="3" name="sdfsd">{"'Estimativa de Lançamento-JAN'!$A$1:$AI$85"}</definedName>
    <definedName localSheetId="11" name="sdfsd">{"'Estimativa de Lançamento-JAN'!$A$1:$AI$85"}</definedName>
    <definedName localSheetId="12" name="sdfsd">{"'Estimativa de Lançamento-JAN'!$A$1:$AI$85"}</definedName>
    <definedName localSheetId="1" name="sdfsd">{"'Estimativa de Lançamento-JAN'!$A$1:$AI$85"}</definedName>
    <definedName name="sdfsd">{"'Estimativa de Lançamento-JAN'!$A$1:$AI$85"}</definedName>
    <definedName localSheetId="10" name="sdfsdfg">{#N/A,#N/A,FALSE,"Plan1";#N/A,#N/A,FALSE,"Plan2"}</definedName>
    <definedName localSheetId="5" name="sdfsdfg">{#N/A,#N/A,FALSE,"Plan1";#N/A,#N/A,FALSE,"Plan2"}</definedName>
    <definedName localSheetId="4" name="sdfsdfg">{#N/A,#N/A,FALSE,"Plan1";#N/A,#N/A,FALSE,"Plan2"}</definedName>
    <definedName localSheetId="3" name="sdfsdfg">{#N/A,#N/A,FALSE,"Plan1";#N/A,#N/A,FALSE,"Plan2"}</definedName>
    <definedName localSheetId="11" name="sdfsdfg">{#N/A,#N/A,FALSE,"Plan1";#N/A,#N/A,FALSE,"Plan2"}</definedName>
    <definedName localSheetId="12" name="sdfsdfg">{#N/A,#N/A,FALSE,"Plan1";#N/A,#N/A,FALSE,"Plan2"}</definedName>
    <definedName localSheetId="1" name="sdfsdfg">{#N/A,#N/A,FALSE,"Plan1";#N/A,#N/A,FALSE,"Plan2"}</definedName>
    <definedName name="sdfsdfg">{#N/A,#N/A,FALSE,"Plan1";#N/A,#N/A,FALSE,"Plan2"}</definedName>
    <definedName localSheetId="10" name="SDFSDFK">{#N/A,#N/A,FALSE,"Plan1";#N/A,#N/A,FALSE,"Plan2"}</definedName>
    <definedName localSheetId="5" name="SDFSDFK">{#N/A,#N/A,FALSE,"Plan1";#N/A,#N/A,FALSE,"Plan2"}</definedName>
    <definedName localSheetId="4" name="SDFSDFK">{#N/A,#N/A,FALSE,"Plan1";#N/A,#N/A,FALSE,"Plan2"}</definedName>
    <definedName localSheetId="3" name="SDFSDFK">{#N/A,#N/A,FALSE,"Plan1";#N/A,#N/A,FALSE,"Plan2"}</definedName>
    <definedName localSheetId="11" name="SDFSDFK">{#N/A,#N/A,FALSE,"Plan1";#N/A,#N/A,FALSE,"Plan2"}</definedName>
    <definedName localSheetId="12" name="SDFSDFK">{#N/A,#N/A,FALSE,"Plan1";#N/A,#N/A,FALSE,"Plan2"}</definedName>
    <definedName localSheetId="1" name="SDFSDFK">{#N/A,#N/A,FALSE,"Plan1";#N/A,#N/A,FALSE,"Plan2"}</definedName>
    <definedName name="SDFSDFK">{#N/A,#N/A,FALSE,"Plan1";#N/A,#N/A,FALSE,"Plan2"}</definedName>
    <definedName localSheetId="10" name="sdfsdgftret">{#N/A,#N/A,FALSE,"Plan1";#N/A,#N/A,FALSE,"Plan2"}</definedName>
    <definedName localSheetId="5" name="sdfsdgftret">{#N/A,#N/A,FALSE,"Plan1";#N/A,#N/A,FALSE,"Plan2"}</definedName>
    <definedName localSheetId="4" name="sdfsdgftret">{#N/A,#N/A,FALSE,"Plan1";#N/A,#N/A,FALSE,"Plan2"}</definedName>
    <definedName localSheetId="3" name="sdfsdgftret">{#N/A,#N/A,FALSE,"Plan1";#N/A,#N/A,FALSE,"Plan2"}</definedName>
    <definedName localSheetId="11" name="sdfsdgftret">{#N/A,#N/A,FALSE,"Plan1";#N/A,#N/A,FALSE,"Plan2"}</definedName>
    <definedName localSheetId="12" name="sdfsdgftret">{#N/A,#N/A,FALSE,"Plan1";#N/A,#N/A,FALSE,"Plan2"}</definedName>
    <definedName localSheetId="1" name="sdfsdgftret">{#N/A,#N/A,FALSE,"Plan1";#N/A,#N/A,FALSE,"Plan2"}</definedName>
    <definedName name="sdfsdgftret">{#N/A,#N/A,FALSE,"Plan1";#N/A,#N/A,FALSE,"Plan2"}</definedName>
    <definedName name="sdfsdr">1</definedName>
    <definedName localSheetId="10" name="sdfsf">{#N/A,#N/A,FALSE,"Plan1";#N/A,#N/A,FALSE,"Plan2"}</definedName>
    <definedName localSheetId="5" name="sdfsf">{#N/A,#N/A,FALSE,"Plan1";#N/A,#N/A,FALSE,"Plan2"}</definedName>
    <definedName localSheetId="4" name="sdfsf">{#N/A,#N/A,FALSE,"Plan1";#N/A,#N/A,FALSE,"Plan2"}</definedName>
    <definedName localSheetId="3" name="sdfsf">{#N/A,#N/A,FALSE,"Plan1";#N/A,#N/A,FALSE,"Plan2"}</definedName>
    <definedName localSheetId="11" name="sdfsf">{#N/A,#N/A,FALSE,"Plan1";#N/A,#N/A,FALSE,"Plan2"}</definedName>
    <definedName localSheetId="12" name="SDFS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" name="sdfsf">{#N/A,#N/A,FALSE,"Plan1";#N/A,#N/A,FALSE,"Plan2"}</definedName>
    <definedName name="sdfsf">{#N/A,#N/A,FALSE,"Plan1";#N/A,#N/A,FALSE,"Plan2"}</definedName>
    <definedName localSheetId="10" name="SDFSFRT">{"Econ Consolidado",#N/A,FALSE,"Econ Consol";"Fluxo de Caixa",#N/A,FALSE,"Fluxo Caixa";"Investimentos",#N/A,FALSE,"Investimentos"}</definedName>
    <definedName localSheetId="5" name="SDFSFRT">{"Econ Consolidado",#N/A,FALSE,"Econ Consol";"Fluxo de Caixa",#N/A,FALSE,"Fluxo Caixa";"Investimentos",#N/A,FALSE,"Investimentos"}</definedName>
    <definedName localSheetId="4" name="SDFSFRT">{"Econ Consolidado",#N/A,FALSE,"Econ Consol";"Fluxo de Caixa",#N/A,FALSE,"Fluxo Caixa";"Investimentos",#N/A,FALSE,"Investimentos"}</definedName>
    <definedName localSheetId="3" name="SDFSFRT">{"Econ Consolidado",#N/A,FALSE,"Econ Consol";"Fluxo de Caixa",#N/A,FALSE,"Fluxo Caixa";"Investimentos",#N/A,FALSE,"Investimentos"}</definedName>
    <definedName localSheetId="11" name="SDFSFRT">{"Econ Consolidado",#N/A,FALSE,"Econ Consol";"Fluxo de Caixa",#N/A,FALSE,"Fluxo Caixa";"Investimentos",#N/A,FALSE,"Investimentos"}</definedName>
    <definedName localSheetId="12" name="SDFSFRT">{"Econ Consolidado",#N/A,FALSE,"Econ Consol";"Fluxo de Caixa",#N/A,FALSE,"Fluxo Caixa";"Investimentos",#N/A,FALSE,"Investimentos"}</definedName>
    <definedName localSheetId="1" name="SDFSFRT">{"Econ Consolidado",#N/A,FALSE,"Econ Consol";"Fluxo de Caixa",#N/A,FALSE,"Fluxo Caixa";"Investimentos",#N/A,FALSE,"Investimentos"}</definedName>
    <definedName name="SDFSFRT">{"Econ Consolidado",#N/A,FALSE,"Econ Consol";"Fluxo de Caixa",#N/A,FALSE,"Fluxo Caixa";"Investimentos",#N/A,FALSE,"Investimentos"}</definedName>
    <definedName localSheetId="10" name="sdfsr">{#N/A,#N/A,FALSE,"Plan1";#N/A,#N/A,FALSE,"Plan2"}</definedName>
    <definedName localSheetId="5" name="sdfsr">{#N/A,#N/A,FALSE,"Plan1";#N/A,#N/A,FALSE,"Plan2"}</definedName>
    <definedName localSheetId="4" name="sdfsr">{#N/A,#N/A,FALSE,"Plan1";#N/A,#N/A,FALSE,"Plan2"}</definedName>
    <definedName localSheetId="3" name="sdfsr">{#N/A,#N/A,FALSE,"Plan1";#N/A,#N/A,FALSE,"Plan2"}</definedName>
    <definedName localSheetId="11" name="sdfsr">{#N/A,#N/A,FALSE,"Plan1";#N/A,#N/A,FALSE,"Plan2"}</definedName>
    <definedName localSheetId="12" name="sdfsr">{#N/A,#N/A,FALSE,"Plan1";#N/A,#N/A,FALSE,"Plan2"}</definedName>
    <definedName localSheetId="1" name="sdfsr">{#N/A,#N/A,FALSE,"Plan1";#N/A,#N/A,FALSE,"Plan2"}</definedName>
    <definedName name="sdfsr">{#N/A,#N/A,FALSE,"Plan1";#N/A,#N/A,FALSE,"Plan2"}</definedName>
    <definedName localSheetId="10" name="sdfty">{#N/A,#N/A,FALSE,"Plan1";#N/A,#N/A,FALSE,"Plan2"}</definedName>
    <definedName localSheetId="5" name="sdfty">{#N/A,#N/A,FALSE,"Plan1";#N/A,#N/A,FALSE,"Plan2"}</definedName>
    <definedName localSheetId="4" name="sdfty">{#N/A,#N/A,FALSE,"Plan1";#N/A,#N/A,FALSE,"Plan2"}</definedName>
    <definedName localSheetId="3" name="sdfty">{#N/A,#N/A,FALSE,"Plan1";#N/A,#N/A,FALSE,"Plan2"}</definedName>
    <definedName localSheetId="11" name="sdfty">{#N/A,#N/A,FALSE,"Plan1";#N/A,#N/A,FALSE,"Plan2"}</definedName>
    <definedName localSheetId="12" name="sdfty">{#N/A,#N/A,FALSE,"Plan1";#N/A,#N/A,FALSE,"Plan2"}</definedName>
    <definedName localSheetId="1" name="sdfty">{#N/A,#N/A,FALSE,"Plan1";#N/A,#N/A,FALSE,"Plan2"}</definedName>
    <definedName name="sdfty">{#N/A,#N/A,FALSE,"Plan1";#N/A,#N/A,FALSE,"Plan2"}</definedName>
    <definedName localSheetId="10" name="sdgdf">{#N/A,#N/A,FALSE,"Plan1";#N/A,#N/A,FALSE,"Plan2"}</definedName>
    <definedName localSheetId="5" name="sdgdf">{#N/A,#N/A,FALSE,"Plan1";#N/A,#N/A,FALSE,"Plan2"}</definedName>
    <definedName localSheetId="4" name="sdgdf">{#N/A,#N/A,FALSE,"Plan1";#N/A,#N/A,FALSE,"Plan2"}</definedName>
    <definedName localSheetId="3" name="sdgdf">{#N/A,#N/A,FALSE,"Plan1";#N/A,#N/A,FALSE,"Plan2"}</definedName>
    <definedName localSheetId="11" name="sdgdf">{#N/A,#N/A,FALSE,"Plan1";#N/A,#N/A,FALSE,"Plan2"}</definedName>
    <definedName localSheetId="12" name="sdgdf">{#N/A,#N/A,FALSE,"Plan1";#N/A,#N/A,FALSE,"Plan2"}</definedName>
    <definedName localSheetId="1" name="sdgdf">{#N/A,#N/A,FALSE,"Plan1";#N/A,#N/A,FALSE,"Plan2"}</definedName>
    <definedName name="sdgdf">{#N/A,#N/A,FALSE,"Plan1";#N/A,#N/A,FALSE,"Plan2"}</definedName>
    <definedName localSheetId="10" name="sdgfrt">{#N/A,#N/A,FALSE,"Plan1";#N/A,#N/A,FALSE,"Plan2"}</definedName>
    <definedName localSheetId="5" name="sdgfrt">{#N/A,#N/A,FALSE,"Plan1";#N/A,#N/A,FALSE,"Plan2"}</definedName>
    <definedName localSheetId="4" name="sdgfrt">{#N/A,#N/A,FALSE,"Plan1";#N/A,#N/A,FALSE,"Plan2"}</definedName>
    <definedName localSheetId="3" name="sdgfrt">{#N/A,#N/A,FALSE,"Plan1";#N/A,#N/A,FALSE,"Plan2"}</definedName>
    <definedName localSheetId="11" name="sdgfrt">{#N/A,#N/A,FALSE,"Plan1";#N/A,#N/A,FALSE,"Plan2"}</definedName>
    <definedName localSheetId="12" name="sdgfrt">{#N/A,#N/A,FALSE,"Plan1";#N/A,#N/A,FALSE,"Plan2"}</definedName>
    <definedName localSheetId="1" name="sdgfrt">{#N/A,#N/A,FALSE,"Plan1";#N/A,#N/A,FALSE,"Plan2"}</definedName>
    <definedName name="sdgfrt">{#N/A,#N/A,FALSE,"Plan1";#N/A,#N/A,FALSE,"Plan2"}</definedName>
    <definedName localSheetId="10" name="sdgft">{#N/A,#N/A,FALSE,"Plan1";#N/A,#N/A,FALSE,"Plan2"}</definedName>
    <definedName localSheetId="5" name="sdgft">{#N/A,#N/A,FALSE,"Plan1";#N/A,#N/A,FALSE,"Plan2"}</definedName>
    <definedName localSheetId="4" name="sdgft">{#N/A,#N/A,FALSE,"Plan1";#N/A,#N/A,FALSE,"Plan2"}</definedName>
    <definedName localSheetId="3" name="sdgft">{#N/A,#N/A,FALSE,"Plan1";#N/A,#N/A,FALSE,"Plan2"}</definedName>
    <definedName localSheetId="11" name="sdgft">{#N/A,#N/A,FALSE,"Plan1";#N/A,#N/A,FALSE,"Plan2"}</definedName>
    <definedName localSheetId="12" name="sdgft">{#N/A,#N/A,FALSE,"Plan1";#N/A,#N/A,FALSE,"Plan2"}</definedName>
    <definedName localSheetId="1" name="sdgft">{#N/A,#N/A,FALSE,"Plan1";#N/A,#N/A,FALSE,"Plan2"}</definedName>
    <definedName name="sdgft">{#N/A,#N/A,FALSE,"Plan1";#N/A,#N/A,FALSE,"Plan2"}</definedName>
    <definedName localSheetId="10" name="sdgt">{#N/A,#N/A,FALSE,"Plan1";#N/A,#N/A,FALSE,"Plan2"}</definedName>
    <definedName localSheetId="5" name="sdgt">{#N/A,#N/A,FALSE,"Plan1";#N/A,#N/A,FALSE,"Plan2"}</definedName>
    <definedName localSheetId="4" name="sdgt">{#N/A,#N/A,FALSE,"Plan1";#N/A,#N/A,FALSE,"Plan2"}</definedName>
    <definedName localSheetId="3" name="sdgt">{#N/A,#N/A,FALSE,"Plan1";#N/A,#N/A,FALSE,"Plan2"}</definedName>
    <definedName localSheetId="11" name="sdgt">{#N/A,#N/A,FALSE,"Plan1";#N/A,#N/A,FALSE,"Plan2"}</definedName>
    <definedName localSheetId="12" name="sdgt">{#N/A,#N/A,FALSE,"Plan1";#N/A,#N/A,FALSE,"Plan2"}</definedName>
    <definedName localSheetId="1" name="sdgt">{#N/A,#N/A,FALSE,"Plan1";#N/A,#N/A,FALSE,"Plan2"}</definedName>
    <definedName name="sdgt">{#N/A,#N/A,FALSE,"Plan1";#N/A,#N/A,FALSE,"Plan2"}</definedName>
    <definedName localSheetId="10" name="sdhfghdsfg">{#N/A,#N/A,FALSE,"Plan1";#N/A,#N/A,FALSE,"Plan2"}</definedName>
    <definedName localSheetId="5" name="sdhfghdsfg">{#N/A,#N/A,FALSE,"Plan1";#N/A,#N/A,FALSE,"Plan2"}</definedName>
    <definedName localSheetId="4" name="sdhfghdsfg">{#N/A,#N/A,FALSE,"Plan1";#N/A,#N/A,FALSE,"Plan2"}</definedName>
    <definedName localSheetId="3" name="sdhfghdsfg">{#N/A,#N/A,FALSE,"Plan1";#N/A,#N/A,FALSE,"Plan2"}</definedName>
    <definedName localSheetId="11" name="sdhfghdsfg">{#N/A,#N/A,FALSE,"Plan1";#N/A,#N/A,FALSE,"Plan2"}</definedName>
    <definedName localSheetId="12" name="sdhfghdsfg">{#N/A,#N/A,FALSE,"Plan1";#N/A,#N/A,FALSE,"Plan2"}</definedName>
    <definedName localSheetId="1" name="sdhfghdsfg">{#N/A,#N/A,FALSE,"Plan1";#N/A,#N/A,FALSE,"Plan2"}</definedName>
    <definedName name="sdhfghdsfg">{#N/A,#N/A,FALSE,"Plan1";#N/A,#N/A,FALSE,"Plan2"}</definedName>
    <definedName localSheetId="10" name="SDHFJKHDFJRE">{#N/A,#N/A,FALSE,"Plan1";#N/A,#N/A,FALSE,"Plan2"}</definedName>
    <definedName localSheetId="5" name="SDHFJKHDFJRE">{#N/A,#N/A,FALSE,"Plan1";#N/A,#N/A,FALSE,"Plan2"}</definedName>
    <definedName localSheetId="4" name="SDHFJKHDFJRE">{#N/A,#N/A,FALSE,"Plan1";#N/A,#N/A,FALSE,"Plan2"}</definedName>
    <definedName localSheetId="3" name="SDHFJKHDFJRE">{#N/A,#N/A,FALSE,"Plan1";#N/A,#N/A,FALSE,"Plan2"}</definedName>
    <definedName localSheetId="11" name="SDHFJKHDFJRE">{#N/A,#N/A,FALSE,"Plan1";#N/A,#N/A,FALSE,"Plan2"}</definedName>
    <definedName localSheetId="12" name="SDHFJKHDFJRE">{#N/A,#N/A,FALSE,"Plan1";#N/A,#N/A,FALSE,"Plan2"}</definedName>
    <definedName localSheetId="1" name="SDHFJKHDFJRE">{#N/A,#N/A,FALSE,"Plan1";#N/A,#N/A,FALSE,"Plan2"}</definedName>
    <definedName name="SDHFJKHDFJRE">{#N/A,#N/A,FALSE,"Plan1";#N/A,#N/A,FALSE,"Plan2"}</definedName>
    <definedName localSheetId="10" name="SDHKFDRKGTR">{#N/A,#N/A,FALSE,"Plan1";#N/A,#N/A,FALSE,"Plan2"}</definedName>
    <definedName localSheetId="5" name="SDHKFDRKGTR">{#N/A,#N/A,FALSE,"Plan1";#N/A,#N/A,FALSE,"Plan2"}</definedName>
    <definedName localSheetId="4" name="SDHKFDRKGTR">{#N/A,#N/A,FALSE,"Plan1";#N/A,#N/A,FALSE,"Plan2"}</definedName>
    <definedName localSheetId="3" name="SDHKFDRKGTR">{#N/A,#N/A,FALSE,"Plan1";#N/A,#N/A,FALSE,"Plan2"}</definedName>
    <definedName localSheetId="11" name="SDHKFDRKGTR">{#N/A,#N/A,FALSE,"Plan1";#N/A,#N/A,FALSE,"Plan2"}</definedName>
    <definedName localSheetId="12" name="SDHKFDRKGTR">{#N/A,#N/A,FALSE,"Plan1";#N/A,#N/A,FALSE,"Plan2"}</definedName>
    <definedName localSheetId="1" name="SDHKFDRKGTR">{#N/A,#N/A,FALSE,"Plan1";#N/A,#N/A,FALSE,"Plan2"}</definedName>
    <definedName name="SDHKFDRKGTR">{#N/A,#N/A,FALSE,"Plan1";#N/A,#N/A,FALSE,"Plan2"}</definedName>
    <definedName localSheetId="10" name="sdjdswger">{#N/A,#N/A,FALSE,"Plan1";#N/A,#N/A,FALSE,"Plan2"}</definedName>
    <definedName localSheetId="5" name="sdjdswger">{#N/A,#N/A,FALSE,"Plan1";#N/A,#N/A,FALSE,"Plan2"}</definedName>
    <definedName localSheetId="4" name="sdjdswger">{#N/A,#N/A,FALSE,"Plan1";#N/A,#N/A,FALSE,"Plan2"}</definedName>
    <definedName localSheetId="3" name="sdjdswger">{#N/A,#N/A,FALSE,"Plan1";#N/A,#N/A,FALSE,"Plan2"}</definedName>
    <definedName localSheetId="11" name="sdjdswger">{#N/A,#N/A,FALSE,"Plan1";#N/A,#N/A,FALSE,"Plan2"}</definedName>
    <definedName localSheetId="12" name="sdjdswger">{#N/A,#N/A,FALSE,"Plan1";#N/A,#N/A,FALSE,"Plan2"}</definedName>
    <definedName localSheetId="1" name="sdjdswger">{#N/A,#N/A,FALSE,"Plan1";#N/A,#N/A,FALSE,"Plan2"}</definedName>
    <definedName name="sdjdswger">{#N/A,#N/A,FALSE,"Plan1";#N/A,#N/A,FALSE,"Plan2"}</definedName>
    <definedName localSheetId="10" name="sdjfdf">{#N/A,#N/A,FALSE,"Plan1";#N/A,#N/A,FALSE,"Plan2"}</definedName>
    <definedName localSheetId="5" name="sdjfdf">{#N/A,#N/A,FALSE,"Plan1";#N/A,#N/A,FALSE,"Plan2"}</definedName>
    <definedName localSheetId="4" name="sdjfdf">{#N/A,#N/A,FALSE,"Plan1";#N/A,#N/A,FALSE,"Plan2"}</definedName>
    <definedName localSheetId="3" name="sdjfdf">{#N/A,#N/A,FALSE,"Plan1";#N/A,#N/A,FALSE,"Plan2"}</definedName>
    <definedName localSheetId="11" name="sdjfdf">{#N/A,#N/A,FALSE,"Plan1";#N/A,#N/A,FALSE,"Plan2"}</definedName>
    <definedName localSheetId="12" name="sdjfdf">{#N/A,#N/A,FALSE,"Plan1";#N/A,#N/A,FALSE,"Plan2"}</definedName>
    <definedName localSheetId="1" name="sdjfdf">{#N/A,#N/A,FALSE,"Plan1";#N/A,#N/A,FALSE,"Plan2"}</definedName>
    <definedName name="sdjfdf">{#N/A,#N/A,FALSE,"Plan1";#N/A,#N/A,FALSE,"Plan2"}</definedName>
    <definedName localSheetId="10" name="sdjfhdjk">{#N/A,#N/A,FALSE,"Plan1";#N/A,#N/A,FALSE,"Plan2"}</definedName>
    <definedName localSheetId="5" name="sdjfhdjk">{#N/A,#N/A,FALSE,"Plan1";#N/A,#N/A,FALSE,"Plan2"}</definedName>
    <definedName localSheetId="4" name="sdjfhdjk">{#N/A,#N/A,FALSE,"Plan1";#N/A,#N/A,FALSE,"Plan2"}</definedName>
    <definedName localSheetId="3" name="sdjfhdjk">{#N/A,#N/A,FALSE,"Plan1";#N/A,#N/A,FALSE,"Plan2"}</definedName>
    <definedName localSheetId="11" name="sdjfhdjk">{#N/A,#N/A,FALSE,"Plan1";#N/A,#N/A,FALSE,"Plan2"}</definedName>
    <definedName localSheetId="12" name="sdjfhdjk">{#N/A,#N/A,FALSE,"Plan1";#N/A,#N/A,FALSE,"Plan2"}</definedName>
    <definedName localSheetId="1" name="sdjfhdjk">{#N/A,#N/A,FALSE,"Plan1";#N/A,#N/A,FALSE,"Plan2"}</definedName>
    <definedName name="sdjfhdjk">{#N/A,#N/A,FALSE,"Plan1";#N/A,#N/A,FALSE,"Plan2"}</definedName>
    <definedName localSheetId="10" name="SDJFJDER">{#N/A,#N/A,FALSE,"Plan1";#N/A,#N/A,FALSE,"Plan2"}</definedName>
    <definedName localSheetId="5" name="SDJFJDER">{#N/A,#N/A,FALSE,"Plan1";#N/A,#N/A,FALSE,"Plan2"}</definedName>
    <definedName localSheetId="4" name="SDJFJDER">{#N/A,#N/A,FALSE,"Plan1";#N/A,#N/A,FALSE,"Plan2"}</definedName>
    <definedName localSheetId="3" name="SDJFJDER">{#N/A,#N/A,FALSE,"Plan1";#N/A,#N/A,FALSE,"Plan2"}</definedName>
    <definedName localSheetId="11" name="SDJFJDER">{#N/A,#N/A,FALSE,"Plan1";#N/A,#N/A,FALSE,"Plan2"}</definedName>
    <definedName localSheetId="12" name="SDJFJDER">{#N/A,#N/A,FALSE,"Plan1";#N/A,#N/A,FALSE,"Plan2"}</definedName>
    <definedName localSheetId="1" name="SDJFJDER">{#N/A,#N/A,FALSE,"Plan1";#N/A,#N/A,FALSE,"Plan2"}</definedName>
    <definedName name="SDJFJDER">{#N/A,#N/A,FALSE,"Plan1";#N/A,#N/A,FALSE,"Plan2"}</definedName>
    <definedName localSheetId="10" name="sdjflsdjfl">{#N/A,#N/A,FALSE,"Plan1";#N/A,#N/A,FALSE,"Plan2"}</definedName>
    <definedName localSheetId="5" name="sdjflsdjfl">{#N/A,#N/A,FALSE,"Plan1";#N/A,#N/A,FALSE,"Plan2"}</definedName>
    <definedName localSheetId="4" name="sdjflsdjfl">{#N/A,#N/A,FALSE,"Plan1";#N/A,#N/A,FALSE,"Plan2"}</definedName>
    <definedName localSheetId="3" name="sdjflsdjfl">{#N/A,#N/A,FALSE,"Plan1";#N/A,#N/A,FALSE,"Plan2"}</definedName>
    <definedName localSheetId="11" name="sdjflsdjfl">{#N/A,#N/A,FALSE,"Plan1";#N/A,#N/A,FALSE,"Plan2"}</definedName>
    <definedName localSheetId="12" name="sdjflsdjfl">{#N/A,#N/A,FALSE,"Plan1";#N/A,#N/A,FALSE,"Plan2"}</definedName>
    <definedName localSheetId="1" name="sdjflsdjfl">{#N/A,#N/A,FALSE,"Plan1";#N/A,#N/A,FALSE,"Plan2"}</definedName>
    <definedName name="sdjflsdjfl">{#N/A,#N/A,FALSE,"Plan1";#N/A,#N/A,FALSE,"Plan2"}</definedName>
    <definedName localSheetId="10" name="SDJHF">{#N/A,#N/A,FALSE,"Plan1";#N/A,#N/A,FALSE,"Plan2"}</definedName>
    <definedName localSheetId="5" name="SDJHF">{#N/A,#N/A,FALSE,"Plan1";#N/A,#N/A,FALSE,"Plan2"}</definedName>
    <definedName localSheetId="4" name="SDJHF">{#N/A,#N/A,FALSE,"Plan1";#N/A,#N/A,FALSE,"Plan2"}</definedName>
    <definedName localSheetId="3" name="SDJHF">{#N/A,#N/A,FALSE,"Plan1";#N/A,#N/A,FALSE,"Plan2"}</definedName>
    <definedName localSheetId="11" name="SDJHF">{#N/A,#N/A,FALSE,"Plan1";#N/A,#N/A,FALSE,"Plan2"}</definedName>
    <definedName localSheetId="12" name="SDJHF">{#N/A,#N/A,FALSE,"Plan1";#N/A,#N/A,FALSE,"Plan2"}</definedName>
    <definedName localSheetId="1" name="SDJHF">{#N/A,#N/A,FALSE,"Plan1";#N/A,#N/A,FALSE,"Plan2"}</definedName>
    <definedName name="SDJHF">{#N/A,#N/A,FALSE,"Plan1";#N/A,#N/A,FALSE,"Plan2"}</definedName>
    <definedName localSheetId="10" name="sdjrderertrr">{#N/A,#N/A,FALSE,"Plan1";#N/A,#N/A,FALSE,"Plan2"}</definedName>
    <definedName localSheetId="5" name="sdjrderertrr">{#N/A,#N/A,FALSE,"Plan1";#N/A,#N/A,FALSE,"Plan2"}</definedName>
    <definedName localSheetId="4" name="sdjrderertrr">{#N/A,#N/A,FALSE,"Plan1";#N/A,#N/A,FALSE,"Plan2"}</definedName>
    <definedName localSheetId="3" name="sdjrderertrr">{#N/A,#N/A,FALSE,"Plan1";#N/A,#N/A,FALSE,"Plan2"}</definedName>
    <definedName localSheetId="11" name="sdjrderertrr">{#N/A,#N/A,FALSE,"Plan1";#N/A,#N/A,FALSE,"Plan2"}</definedName>
    <definedName localSheetId="12" name="sdjrderertrr">{#N/A,#N/A,FALSE,"Plan1";#N/A,#N/A,FALSE,"Plan2"}</definedName>
    <definedName localSheetId="1" name="sdjrderertrr">{#N/A,#N/A,FALSE,"Plan1";#N/A,#N/A,FALSE,"Plan2"}</definedName>
    <definedName name="sdjrderertrr">{#N/A,#N/A,FALSE,"Plan1";#N/A,#N/A,FALSE,"Plan2"}</definedName>
    <definedName localSheetId="10" name="sdkdjk">{#N/A,#N/A,FALSE,"Plan1";#N/A,#N/A,FALSE,"Plan2"}</definedName>
    <definedName localSheetId="5" name="sdkdjk">{#N/A,#N/A,FALSE,"Plan1";#N/A,#N/A,FALSE,"Plan2"}</definedName>
    <definedName localSheetId="4" name="sdkdjk">{#N/A,#N/A,FALSE,"Plan1";#N/A,#N/A,FALSE,"Plan2"}</definedName>
    <definedName localSheetId="3" name="sdkdjk">{#N/A,#N/A,FALSE,"Plan1";#N/A,#N/A,FALSE,"Plan2"}</definedName>
    <definedName localSheetId="11" name="sdkdjk">{#N/A,#N/A,FALSE,"Plan1";#N/A,#N/A,FALSE,"Plan2"}</definedName>
    <definedName localSheetId="12" name="sdkdjk">{#N/A,#N/A,FALSE,"Plan1";#N/A,#N/A,FALSE,"Plan2"}</definedName>
    <definedName localSheetId="1" name="sdkdjk">{#N/A,#N/A,FALSE,"Plan1";#N/A,#N/A,FALSE,"Plan2"}</definedName>
    <definedName name="sdkdjk">{#N/A,#N/A,FALSE,"Plan1";#N/A,#N/A,FALSE,"Plan2"}</definedName>
    <definedName localSheetId="10" name="sdkfjhkdgfh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sdkfjhkdgfh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sdkfjhkdgfh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sdkfjhkdgfh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sdkfjhkdgfh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sdkfjhkdgfh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sdkfjhkdgfh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sdkfnjd">{#N/A,#N/A,FALSE,"Plan1";#N/A,#N/A,FALSE,"Plan2"}</definedName>
    <definedName localSheetId="5" name="sdkfnjd">{#N/A,#N/A,FALSE,"Plan1";#N/A,#N/A,FALSE,"Plan2"}</definedName>
    <definedName localSheetId="4" name="sdkfnjd">{#N/A,#N/A,FALSE,"Plan1";#N/A,#N/A,FALSE,"Plan2"}</definedName>
    <definedName localSheetId="3" name="sdkfnjd">{#N/A,#N/A,FALSE,"Plan1";#N/A,#N/A,FALSE,"Plan2"}</definedName>
    <definedName localSheetId="11" name="sdkfnjd">{#N/A,#N/A,FALSE,"Plan1";#N/A,#N/A,FALSE,"Plan2"}</definedName>
    <definedName localSheetId="12" name="sdkfnjd">{#N/A,#N/A,FALSE,"Plan1";#N/A,#N/A,FALSE,"Plan2"}</definedName>
    <definedName localSheetId="1" name="sdkfnjd">{#N/A,#N/A,FALSE,"Plan1";#N/A,#N/A,FALSE,"Plan2"}</definedName>
    <definedName name="sdkfnjd">{#N/A,#N/A,FALSE,"Plan1";#N/A,#N/A,FALSE,"Plan2"}</definedName>
    <definedName localSheetId="10" name="sdkk">{#N/A,#N/A,FALSE,"Plan1";#N/A,#N/A,FALSE,"Plan2"}</definedName>
    <definedName localSheetId="5" name="sdkk">{#N/A,#N/A,FALSE,"Plan1";#N/A,#N/A,FALSE,"Plan2"}</definedName>
    <definedName localSheetId="4" name="sdkk">{#N/A,#N/A,FALSE,"Plan1";#N/A,#N/A,FALSE,"Plan2"}</definedName>
    <definedName localSheetId="3" name="sdkk">{#N/A,#N/A,FALSE,"Plan1";#N/A,#N/A,FALSE,"Plan2"}</definedName>
    <definedName localSheetId="11" name="sdkk">{#N/A,#N/A,FALSE,"Plan1";#N/A,#N/A,FALSE,"Plan2"}</definedName>
    <definedName localSheetId="12" name="sdkk">{#N/A,#N/A,FALSE,"Plan1";#N/A,#N/A,FALSE,"Plan2"}</definedName>
    <definedName localSheetId="1" name="sdkk">{#N/A,#N/A,FALSE,"Plan1";#N/A,#N/A,FALSE,"Plan2"}</definedName>
    <definedName name="sdkk">{#N/A,#N/A,FALSE,"Plan1";#N/A,#N/A,FALSE,"Plan2"}</definedName>
    <definedName localSheetId="10" name="sdlfsdflj">{#N/A,#N/A,FALSE,"Plan1";#N/A,#N/A,FALSE,"Plan2"}</definedName>
    <definedName localSheetId="5" name="sdlfsdflj">{#N/A,#N/A,FALSE,"Plan1";#N/A,#N/A,FALSE,"Plan2"}</definedName>
    <definedName localSheetId="4" name="sdlfsdflj">{#N/A,#N/A,FALSE,"Plan1";#N/A,#N/A,FALSE,"Plan2"}</definedName>
    <definedName localSheetId="3" name="sdlfsdflj">{#N/A,#N/A,FALSE,"Plan1";#N/A,#N/A,FALSE,"Plan2"}</definedName>
    <definedName localSheetId="11" name="sdlfsdflj">{#N/A,#N/A,FALSE,"Plan1";#N/A,#N/A,FALSE,"Plan2"}</definedName>
    <definedName localSheetId="12" name="sdlfsdflj">{#N/A,#N/A,FALSE,"Plan1";#N/A,#N/A,FALSE,"Plan2"}</definedName>
    <definedName localSheetId="1" name="sdlfsdflj">{#N/A,#N/A,FALSE,"Plan1";#N/A,#N/A,FALSE,"Plan2"}</definedName>
    <definedName name="sdlfsdflj">{#N/A,#N/A,FALSE,"Plan1";#N/A,#N/A,FALSE,"Plan2"}</definedName>
    <definedName localSheetId="10" name="sdmfmdfsgfd">{#N/A,#N/A,FALSE,"Plan1";#N/A,#N/A,FALSE,"Plan2"}</definedName>
    <definedName localSheetId="5" name="sdmfmdfsgfd">{#N/A,#N/A,FALSE,"Plan1";#N/A,#N/A,FALSE,"Plan2"}</definedName>
    <definedName localSheetId="4" name="sdmfmdfsgfd">{#N/A,#N/A,FALSE,"Plan1";#N/A,#N/A,FALSE,"Plan2"}</definedName>
    <definedName localSheetId="3" name="sdmfmdfsgfd">{#N/A,#N/A,FALSE,"Plan1";#N/A,#N/A,FALSE,"Plan2"}</definedName>
    <definedName localSheetId="11" name="sdmfmdfsgfd">{#N/A,#N/A,FALSE,"Plan1";#N/A,#N/A,FALSE,"Plan2"}</definedName>
    <definedName localSheetId="12" name="sdmfmdfsgfd">{#N/A,#N/A,FALSE,"Plan1";#N/A,#N/A,FALSE,"Plan2"}</definedName>
    <definedName localSheetId="1" name="sdmfmdfsgfd">{#N/A,#N/A,FALSE,"Plan1";#N/A,#N/A,FALSE,"Plan2"}</definedName>
    <definedName name="sdmfmdfsgfd">{#N/A,#N/A,FALSE,"Plan1";#N/A,#N/A,FALSE,"Plan2"}</definedName>
    <definedName localSheetId="10" name="sd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sd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sd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sd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sd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sd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sd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sdrfgt">{#N/A,#N/A,FALSE,"Plan1";#N/A,#N/A,FALSE,"Plan2"}</definedName>
    <definedName localSheetId="5" name="sdrfgt">{#N/A,#N/A,FALSE,"Plan1";#N/A,#N/A,FALSE,"Plan2"}</definedName>
    <definedName localSheetId="4" name="sdrfgt">{#N/A,#N/A,FALSE,"Plan1";#N/A,#N/A,FALSE,"Plan2"}</definedName>
    <definedName localSheetId="3" name="sdrfgt">{#N/A,#N/A,FALSE,"Plan1";#N/A,#N/A,FALSE,"Plan2"}</definedName>
    <definedName localSheetId="11" name="sdrfgt">{#N/A,#N/A,FALSE,"Plan1";#N/A,#N/A,FALSE,"Plan2"}</definedName>
    <definedName localSheetId="12" name="sdrfgt">{#N/A,#N/A,FALSE,"Plan1";#N/A,#N/A,FALSE,"Plan2"}</definedName>
    <definedName localSheetId="1" name="sdrfgt">{#N/A,#N/A,FALSE,"Plan1";#N/A,#N/A,FALSE,"Plan2"}</definedName>
    <definedName name="sdrfgt">{#N/A,#N/A,FALSE,"Plan1";#N/A,#N/A,FALSE,"Plan2"}</definedName>
    <definedName localSheetId="10" name="sdsd">{#N/A,#N/A,FALSE,"Plan1";#N/A,#N/A,FALSE,"Plan2"}</definedName>
    <definedName localSheetId="5" name="sdsd">{#N/A,#N/A,FALSE,"Plan1";#N/A,#N/A,FALSE,"Plan2"}</definedName>
    <definedName localSheetId="4" name="sdsd">{#N/A,#N/A,FALSE,"Plan1";#N/A,#N/A,FALSE,"Plan2"}</definedName>
    <definedName localSheetId="3" name="sdsd">{#N/A,#N/A,FALSE,"Plan1";#N/A,#N/A,FALSE,"Plan2"}</definedName>
    <definedName localSheetId="11" name="sdsd">{#N/A,#N/A,FALSE,"Plan1";#N/A,#N/A,FALSE,"Plan2"}</definedName>
    <definedName localSheetId="12" name="sdsd">{#N/A,#N/A,FALSE,"Plan1";#N/A,#N/A,FALSE,"Plan2"}</definedName>
    <definedName localSheetId="1" name="sdsd">{#N/A,#N/A,FALSE,"Plan1";#N/A,#N/A,FALSE,"Plan2"}</definedName>
    <definedName name="sdsd">{#N/A,#N/A,FALSE,"Plan1";#N/A,#N/A,FALSE,"Plan2"}</definedName>
    <definedName localSheetId="10" name="sdser">{#N/A,#N/A,FALSE,"Plan1";#N/A,#N/A,FALSE,"Plan2"}</definedName>
    <definedName localSheetId="5" name="sdser">{#N/A,#N/A,FALSE,"Plan1";#N/A,#N/A,FALSE,"Plan2"}</definedName>
    <definedName localSheetId="4" name="sdser">{#N/A,#N/A,FALSE,"Plan1";#N/A,#N/A,FALSE,"Plan2"}</definedName>
    <definedName localSheetId="3" name="sdser">{#N/A,#N/A,FALSE,"Plan1";#N/A,#N/A,FALSE,"Plan2"}</definedName>
    <definedName localSheetId="11" name="sdser">{#N/A,#N/A,FALSE,"Plan1";#N/A,#N/A,FALSE,"Plan2"}</definedName>
    <definedName localSheetId="12" name="sdser">{#N/A,#N/A,FALSE,"Plan1";#N/A,#N/A,FALSE,"Plan2"}</definedName>
    <definedName localSheetId="1" name="sdser">{#N/A,#N/A,FALSE,"Plan1";#N/A,#N/A,FALSE,"Plan2"}</definedName>
    <definedName name="sdser">{#N/A,#N/A,FALSE,"Plan1";#N/A,#N/A,FALSE,"Plan2"}</definedName>
    <definedName localSheetId="10" name="sdsre">{#N/A,#N/A,FALSE,"Plan1";#N/A,#N/A,FALSE,"Plan2"}</definedName>
    <definedName localSheetId="5" name="sdsre">{#N/A,#N/A,FALSE,"Plan1";#N/A,#N/A,FALSE,"Plan2"}</definedName>
    <definedName localSheetId="4" name="sdsre">{#N/A,#N/A,FALSE,"Plan1";#N/A,#N/A,FALSE,"Plan2"}</definedName>
    <definedName localSheetId="3" name="sdsre">{#N/A,#N/A,FALSE,"Plan1";#N/A,#N/A,FALSE,"Plan2"}</definedName>
    <definedName localSheetId="11" name="sdsre">{#N/A,#N/A,FALSE,"Plan1";#N/A,#N/A,FALSE,"Plan2"}</definedName>
    <definedName localSheetId="12" name="sdsre">{#N/A,#N/A,FALSE,"Plan1";#N/A,#N/A,FALSE,"Plan2"}</definedName>
    <definedName localSheetId="1" name="sdsre">{#N/A,#N/A,FALSE,"Plan1";#N/A,#N/A,FALSE,"Plan2"}</definedName>
    <definedName name="sdsre">{#N/A,#N/A,FALSE,"Plan1";#N/A,#N/A,FALSE,"Plan2"}</definedName>
    <definedName localSheetId="10" name="sdss">{#N/A,#N/A,FALSE,"Plan1";#N/A,#N/A,FALSE,"Plan2"}</definedName>
    <definedName localSheetId="5" name="sdss">{#N/A,#N/A,FALSE,"Plan1";#N/A,#N/A,FALSE,"Plan2"}</definedName>
    <definedName localSheetId="4" name="sdss">{#N/A,#N/A,FALSE,"Plan1";#N/A,#N/A,FALSE,"Plan2"}</definedName>
    <definedName localSheetId="3" name="sdss">{#N/A,#N/A,FALSE,"Plan1";#N/A,#N/A,FALSE,"Plan2"}</definedName>
    <definedName localSheetId="11" name="sdss">{#N/A,#N/A,FALSE,"Plan1";#N/A,#N/A,FALSE,"Plan2"}</definedName>
    <definedName localSheetId="12" name="sdss">{#N/A,#N/A,FALSE,"Plan1";#N/A,#N/A,FALSE,"Plan2"}</definedName>
    <definedName localSheetId="1" name="sdss">{#N/A,#N/A,FALSE,"Plan1";#N/A,#N/A,FALSE,"Plan2"}</definedName>
    <definedName name="sdss">{#N/A,#N/A,FALSE,"Plan1";#N/A,#N/A,FALSE,"Plan2"}</definedName>
    <definedName localSheetId="10" name="sdusi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sdusi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sdusi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sdusi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sdusi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sdusi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sdusi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SDWER">{"Econ Consolidado",#N/A,FALSE,"Econ Consol";"Fluxo de Caixa",#N/A,FALSE,"Fluxo Caixa";"Investimentos",#N/A,FALSE,"Investimentos"}</definedName>
    <definedName localSheetId="5" name="SDWER">{"Econ Consolidado",#N/A,FALSE,"Econ Consol";"Fluxo de Caixa",#N/A,FALSE,"Fluxo Caixa";"Investimentos",#N/A,FALSE,"Investimentos"}</definedName>
    <definedName localSheetId="4" name="SDWER">{"Econ Consolidado",#N/A,FALSE,"Econ Consol";"Fluxo de Caixa",#N/A,FALSE,"Fluxo Caixa";"Investimentos",#N/A,FALSE,"Investimentos"}</definedName>
    <definedName localSheetId="3" name="SDWER">{"Econ Consolidado",#N/A,FALSE,"Econ Consol";"Fluxo de Caixa",#N/A,FALSE,"Fluxo Caixa";"Investimentos",#N/A,FALSE,"Investimentos"}</definedName>
    <definedName localSheetId="11" name="SDWER">{"Econ Consolidado",#N/A,FALSE,"Econ Consol";"Fluxo de Caixa",#N/A,FALSE,"Fluxo Caixa";"Investimentos",#N/A,FALSE,"Investimentos"}</definedName>
    <definedName localSheetId="12" name="SDWER">{"Econ Consolidado",#N/A,FALSE,"Econ Consol";"Fluxo de Caixa",#N/A,FALSE,"Fluxo Caixa";"Investimentos",#N/A,FALSE,"Investimentos"}</definedName>
    <definedName localSheetId="1" name="SDWER">{"Econ Consolidado",#N/A,FALSE,"Econ Consol";"Fluxo de Caixa",#N/A,FALSE,"Fluxo Caixa";"Investimentos",#N/A,FALSE,"Investimentos"}</definedName>
    <definedName name="SDWER">{"Econ Consolidado",#N/A,FALSE,"Econ Consol";"Fluxo de Caixa",#N/A,FALSE,"Fluxo Caixa";"Investimentos",#N/A,FALSE,"Investimentos"}</definedName>
    <definedName localSheetId="10" name="sdxfrt">{#N/A,#N/A,FALSE,"Plan1";#N/A,#N/A,FALSE,"Plan2"}</definedName>
    <definedName localSheetId="5" name="sdxfrt">{#N/A,#N/A,FALSE,"Plan1";#N/A,#N/A,FALSE,"Plan2"}</definedName>
    <definedName localSheetId="4" name="sdxfrt">{#N/A,#N/A,FALSE,"Plan1";#N/A,#N/A,FALSE,"Plan2"}</definedName>
    <definedName localSheetId="3" name="sdxfrt">{#N/A,#N/A,FALSE,"Plan1";#N/A,#N/A,FALSE,"Plan2"}</definedName>
    <definedName localSheetId="11" name="sdxfrt">{#N/A,#N/A,FALSE,"Plan1";#N/A,#N/A,FALSE,"Plan2"}</definedName>
    <definedName localSheetId="12" name="sdxfrt">{#N/A,#N/A,FALSE,"Plan1";#N/A,#N/A,FALSE,"Plan2"}</definedName>
    <definedName localSheetId="1" name="sdxfrt">{#N/A,#N/A,FALSE,"Plan1";#N/A,#N/A,FALSE,"Plan2"}</definedName>
    <definedName name="sdxfrt">{#N/A,#N/A,FALSE,"Plan1";#N/A,#N/A,FALSE,"Plan2"}</definedName>
    <definedName localSheetId="10" name="SDZFERF">{#N/A,#N/A,FALSE,"Plan1";#N/A,#N/A,FALSE,"Plan2"}</definedName>
    <definedName localSheetId="5" name="SDZFERF">{#N/A,#N/A,FALSE,"Plan1";#N/A,#N/A,FALSE,"Plan2"}</definedName>
    <definedName localSheetId="4" name="SDZFERF">{#N/A,#N/A,FALSE,"Plan1";#N/A,#N/A,FALSE,"Plan2"}</definedName>
    <definedName localSheetId="3" name="SDZFERF">{#N/A,#N/A,FALSE,"Plan1";#N/A,#N/A,FALSE,"Plan2"}</definedName>
    <definedName localSheetId="11" name="SDZFERF">{#N/A,#N/A,FALSE,"Plan1";#N/A,#N/A,FALSE,"Plan2"}</definedName>
    <definedName localSheetId="12" name="SDZFERF">{#N/A,#N/A,FALSE,"Plan1";#N/A,#N/A,FALSE,"Plan2"}</definedName>
    <definedName localSheetId="1" name="SDZFERF">{#N/A,#N/A,FALSE,"Plan1";#N/A,#N/A,FALSE,"Plan2"}</definedName>
    <definedName name="SDZFERF">{#N/A,#N/A,FALSE,"Plan1";#N/A,#N/A,FALSE,"Plan2"}</definedName>
    <definedName localSheetId="10" name="sefret4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sefret4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sefret4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sefret4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sefret4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sefret4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sefret4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segftru">{#N/A,#N/A,FALSE,"Plan1";#N/A,#N/A,FALSE,"Plan2"}</definedName>
    <definedName localSheetId="5" name="segftru">{#N/A,#N/A,FALSE,"Plan1";#N/A,#N/A,FALSE,"Plan2"}</definedName>
    <definedName localSheetId="4" name="segftru">{#N/A,#N/A,FALSE,"Plan1";#N/A,#N/A,FALSE,"Plan2"}</definedName>
    <definedName localSheetId="3" name="segftru">{#N/A,#N/A,FALSE,"Plan1";#N/A,#N/A,FALSE,"Plan2"}</definedName>
    <definedName localSheetId="11" name="segftru">{#N/A,#N/A,FALSE,"Plan1";#N/A,#N/A,FALSE,"Plan2"}</definedName>
    <definedName localSheetId="12" name="segftru">{#N/A,#N/A,FALSE,"Plan1";#N/A,#N/A,FALSE,"Plan2"}</definedName>
    <definedName localSheetId="1" name="segftru">{#N/A,#N/A,FALSE,"Plan1";#N/A,#N/A,FALSE,"Plan2"}</definedName>
    <definedName name="segftru">{#N/A,#N/A,FALSE,"Plan1";#N/A,#N/A,FALSE,"Plan2"}</definedName>
    <definedName name="SegmentaçãodeDados_UF1">""</definedName>
    <definedName name="SegmentaçãodeDados_UF11">""</definedName>
    <definedName name="SegmentaçãodeDados_UF12">""</definedName>
    <definedName localSheetId="5" name="sencount">3</definedName>
    <definedName localSheetId="4" name="sencount">3</definedName>
    <definedName localSheetId="12" name="sencount">1</definedName>
    <definedName localSheetId="1" name="sencount">3</definedName>
    <definedName name="sencount">3</definedName>
    <definedName localSheetId="10" name="SEREWRSWE">{"tabela",#N/A,FALSE,"Tabela";"decoração",#N/A,FALSE,"Decor.";"Informações",#N/A,FALSE,"Inform."}</definedName>
    <definedName localSheetId="5" name="SEREWRSWE">{"tabela",#N/A,FALSE,"Tabela";"decoração",#N/A,FALSE,"Decor.";"Informações",#N/A,FALSE,"Inform."}</definedName>
    <definedName localSheetId="4" name="SEREWRSWE">{"tabela",#N/A,FALSE,"Tabela";"decoração",#N/A,FALSE,"Decor.";"Informações",#N/A,FALSE,"Inform."}</definedName>
    <definedName localSheetId="3" name="SEREWRSWE">{"tabela",#N/A,FALSE,"Tabela";"decoração",#N/A,FALSE,"Decor.";"Informações",#N/A,FALSE,"Inform."}</definedName>
    <definedName localSheetId="11" name="SEREWRSWE">{"tabela",#N/A,FALSE,"Tabela";"decoração",#N/A,FALSE,"Decor.";"Informações",#N/A,FALSE,"Inform."}</definedName>
    <definedName localSheetId="12" name="SEREWRSWE">{"tabela",#N/A,FALSE,"Tabela";"decoração",#N/A,FALSE,"Decor.";"Informações",#N/A,FALSE,"Inform."}</definedName>
    <definedName localSheetId="1" name="SEREWRSWE">{"tabela",#N/A,FALSE,"Tabela";"decoração",#N/A,FALSE,"Decor.";"Informações",#N/A,FALSE,"Inform."}</definedName>
    <definedName name="SEREWRSWE">{"tabela",#N/A,FALSE,"Tabela";"decoração",#N/A,FALSE,"Decor.";"Informações",#N/A,FALSE,"Inform."}</definedName>
    <definedName localSheetId="10" name="sf">{#N/A,#N/A,FALSE,"Plan1";#N/A,#N/A,FALSE,"Plan2"}</definedName>
    <definedName localSheetId="5" name="sf">{#N/A,#N/A,FALSE,"Plan1";#N/A,#N/A,FALSE,"Plan2"}</definedName>
    <definedName localSheetId="4" name="sf">{#N/A,#N/A,FALSE,"Plan1";#N/A,#N/A,FALSE,"Plan2"}</definedName>
    <definedName localSheetId="3" name="sf">{#N/A,#N/A,FALSE,"Plan1";#N/A,#N/A,FALSE,"Plan2"}</definedName>
    <definedName localSheetId="11" name="sf">{#N/A,#N/A,FALSE,"Plan1";#N/A,#N/A,FALSE,"Plan2"}</definedName>
    <definedName localSheetId="12" name="sf">{#N/A,#N/A,FALSE,"Plan1";#N/A,#N/A,FALSE,"Plan2"}</definedName>
    <definedName localSheetId="1" name="sf">{#N/A,#N/A,FALSE,"Plan1";#N/A,#N/A,FALSE,"Plan2"}</definedName>
    <definedName name="sf">{#N/A,#N/A,FALSE,"Plan1";#N/A,#N/A,FALSE,"Plan2"}</definedName>
    <definedName localSheetId="10" name="sfcre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sfcre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sfcre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sfcre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sfcre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sfcre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sfcre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sfddfd">{#N/A,#N/A,FALSE,"Plan1";#N/A,#N/A,FALSE,"Plan2"}</definedName>
    <definedName localSheetId="5" name="sfddfd">{#N/A,#N/A,FALSE,"Plan1";#N/A,#N/A,FALSE,"Plan2"}</definedName>
    <definedName localSheetId="4" name="sfddfd">{#N/A,#N/A,FALSE,"Plan1";#N/A,#N/A,FALSE,"Plan2"}</definedName>
    <definedName localSheetId="3" name="sfddfd">{#N/A,#N/A,FALSE,"Plan1";#N/A,#N/A,FALSE,"Plan2"}</definedName>
    <definedName localSheetId="11" name="sfddfd">{#N/A,#N/A,FALSE,"Plan1";#N/A,#N/A,FALSE,"Plan2"}</definedName>
    <definedName localSheetId="12" name="sfddfd">{#N/A,#N/A,FALSE,"Plan1";#N/A,#N/A,FALSE,"Plan2"}</definedName>
    <definedName localSheetId="1" name="sfddfd">{#N/A,#N/A,FALSE,"Plan1";#N/A,#N/A,FALSE,"Plan2"}</definedName>
    <definedName name="sfddfd">{#N/A,#N/A,FALSE,"Plan1";#N/A,#N/A,FALSE,"Plan2"}</definedName>
    <definedName localSheetId="10" name="sfds">{#N/A,#N/A,FALSE,"Plan1";#N/A,#N/A,FALSE,"Plan2"}</definedName>
    <definedName localSheetId="5" name="sfds">{#N/A,#N/A,FALSE,"Plan1";#N/A,#N/A,FALSE,"Plan2"}</definedName>
    <definedName localSheetId="4" name="sfds">{#N/A,#N/A,FALSE,"Plan1";#N/A,#N/A,FALSE,"Plan2"}</definedName>
    <definedName localSheetId="3" name="sfds">{#N/A,#N/A,FALSE,"Plan1";#N/A,#N/A,FALSE,"Plan2"}</definedName>
    <definedName localSheetId="11" name="sfds">{#N/A,#N/A,FALSE,"Plan1";#N/A,#N/A,FALSE,"Plan2"}</definedName>
    <definedName localSheetId="12" name="sfds">{#N/A,#N/A,FALSE,"Plan1";#N/A,#N/A,FALSE,"Plan2"}</definedName>
    <definedName localSheetId="1" name="sfds">{#N/A,#N/A,FALSE,"Plan1";#N/A,#N/A,FALSE,"Plan2"}</definedName>
    <definedName name="sfds">{#N/A,#N/A,FALSE,"Plan1";#N/A,#N/A,FALSE,"Plan2"}</definedName>
    <definedName localSheetId="10" name="sfdsd">{#N/A,#N/A,FALSE,"Plan1";#N/A,#N/A,FALSE,"Plan2"}</definedName>
    <definedName localSheetId="5" name="sfdsd">{#N/A,#N/A,FALSE,"Plan1";#N/A,#N/A,FALSE,"Plan2"}</definedName>
    <definedName localSheetId="4" name="sfdsd">{#N/A,#N/A,FALSE,"Plan1";#N/A,#N/A,FALSE,"Plan2"}</definedName>
    <definedName localSheetId="3" name="sfdsd">{#N/A,#N/A,FALSE,"Plan1";#N/A,#N/A,FALSE,"Plan2"}</definedName>
    <definedName localSheetId="11" name="sfdsd">{#N/A,#N/A,FALSE,"Plan1";#N/A,#N/A,FALSE,"Plan2"}</definedName>
    <definedName localSheetId="12" name="sfdsd">{#N/A,#N/A,FALSE,"Plan1";#N/A,#N/A,FALSE,"Plan2"}</definedName>
    <definedName localSheetId="1" name="sfdsd">{#N/A,#N/A,FALSE,"Plan1";#N/A,#N/A,FALSE,"Plan2"}</definedName>
    <definedName name="sfdsd">{#N/A,#N/A,FALSE,"Plan1";#N/A,#N/A,FALSE,"Plan2"}</definedName>
    <definedName name="SFDSF">34</definedName>
    <definedName localSheetId="10" name="sfrsdrgt">{#N/A,#N/A,FALSE,"Plan1";#N/A,#N/A,FALSE,"Plan2"}</definedName>
    <definedName localSheetId="5" name="sfrsdrgt">{#N/A,#N/A,FALSE,"Plan1";#N/A,#N/A,FALSE,"Plan2"}</definedName>
    <definedName localSheetId="4" name="sfrsdrgt">{#N/A,#N/A,FALSE,"Plan1";#N/A,#N/A,FALSE,"Plan2"}</definedName>
    <definedName localSheetId="3" name="sfrsdrgt">{#N/A,#N/A,FALSE,"Plan1";#N/A,#N/A,FALSE,"Plan2"}</definedName>
    <definedName localSheetId="11" name="sfrsdrgt">{#N/A,#N/A,FALSE,"Plan1";#N/A,#N/A,FALSE,"Plan2"}</definedName>
    <definedName localSheetId="12" name="sfrsdrgt">{#N/A,#N/A,FALSE,"Plan1";#N/A,#N/A,FALSE,"Plan2"}</definedName>
    <definedName localSheetId="1" name="sfrsdrgt">{#N/A,#N/A,FALSE,"Plan1";#N/A,#N/A,FALSE,"Plan2"}</definedName>
    <definedName name="sfrsdrgt">{#N/A,#N/A,FALSE,"Plan1";#N/A,#N/A,FALSE,"Plan2"}</definedName>
    <definedName localSheetId="10" name="SFRT">{#N/A,#N/A,FALSE,"Plan1";#N/A,#N/A,FALSE,"Plan2"}</definedName>
    <definedName localSheetId="5" name="SFRT">{#N/A,#N/A,FALSE,"Plan1";#N/A,#N/A,FALSE,"Plan2"}</definedName>
    <definedName localSheetId="4" name="SFRT">{#N/A,#N/A,FALSE,"Plan1";#N/A,#N/A,FALSE,"Plan2"}</definedName>
    <definedName localSheetId="3" name="SFRT">{#N/A,#N/A,FALSE,"Plan1";#N/A,#N/A,FALSE,"Plan2"}</definedName>
    <definedName localSheetId="11" name="SFRT">{#N/A,#N/A,FALSE,"Plan1";#N/A,#N/A,FALSE,"Plan2"}</definedName>
    <definedName localSheetId="12" name="SFRT">{#N/A,#N/A,FALSE,"Plan1";#N/A,#N/A,FALSE,"Plan2"}</definedName>
    <definedName localSheetId="1" name="SFRT">{#N/A,#N/A,FALSE,"Plan1";#N/A,#N/A,FALSE,"Plan2"}</definedName>
    <definedName name="SFRT">{#N/A,#N/A,FALSE,"Plan1";#N/A,#N/A,FALSE,"Plan2"}</definedName>
    <definedName localSheetId="10" name="sfsdferf">{#N/A,#N/A,FALSE,"Plan1";#N/A,#N/A,FALSE,"Plan2"}</definedName>
    <definedName localSheetId="5" name="sfsdferf">{#N/A,#N/A,FALSE,"Plan1";#N/A,#N/A,FALSE,"Plan2"}</definedName>
    <definedName localSheetId="4" name="sfsdferf">{#N/A,#N/A,FALSE,"Plan1";#N/A,#N/A,FALSE,"Plan2"}</definedName>
    <definedName localSheetId="3" name="sfsdferf">{#N/A,#N/A,FALSE,"Plan1";#N/A,#N/A,FALSE,"Plan2"}</definedName>
    <definedName localSheetId="11" name="sfsdferf">{#N/A,#N/A,FALSE,"Plan1";#N/A,#N/A,FALSE,"Plan2"}</definedName>
    <definedName localSheetId="12" name="sfsdferf">{#N/A,#N/A,FALSE,"Plan1";#N/A,#N/A,FALSE,"Plan2"}</definedName>
    <definedName localSheetId="1" name="sfsdferf">{#N/A,#N/A,FALSE,"Plan1";#N/A,#N/A,FALSE,"Plan2"}</definedName>
    <definedName name="sfsdferf">{#N/A,#N/A,FALSE,"Plan1";#N/A,#N/A,FALSE,"Plan2"}</definedName>
    <definedName name="sfsdfs">34</definedName>
    <definedName localSheetId="10" name="SFSDS">{#N/A,#N/A,FALSE,"Plan1";#N/A,#N/A,FALSE,"Plan2"}</definedName>
    <definedName localSheetId="5" name="SFSDS">{#N/A,#N/A,FALSE,"Plan1";#N/A,#N/A,FALSE,"Plan2"}</definedName>
    <definedName localSheetId="4" name="SFSDS">{#N/A,#N/A,FALSE,"Plan1";#N/A,#N/A,FALSE,"Plan2"}</definedName>
    <definedName localSheetId="3" name="SFSDS">{#N/A,#N/A,FALSE,"Plan1";#N/A,#N/A,FALSE,"Plan2"}</definedName>
    <definedName localSheetId="11" name="SFSDS">{#N/A,#N/A,FALSE,"Plan1";#N/A,#N/A,FALSE,"Plan2"}</definedName>
    <definedName localSheetId="12" name="SFSDS">{#N/A,#N/A,FALSE,"Plan1";#N/A,#N/A,FALSE,"Plan2"}</definedName>
    <definedName localSheetId="1" name="SFSDS">{#N/A,#N/A,FALSE,"Plan1";#N/A,#N/A,FALSE,"Plan2"}</definedName>
    <definedName name="SFSDS">{#N/A,#N/A,FALSE,"Plan1";#N/A,#N/A,FALSE,"Plan2"}</definedName>
    <definedName localSheetId="10" name="sgtghty">{#N/A,#N/A,FALSE,"Plan1";#N/A,#N/A,FALSE,"Plan2"}</definedName>
    <definedName localSheetId="5" name="sgtghty">{#N/A,#N/A,FALSE,"Plan1";#N/A,#N/A,FALSE,"Plan2"}</definedName>
    <definedName localSheetId="4" name="sgtghty">{#N/A,#N/A,FALSE,"Plan1";#N/A,#N/A,FALSE,"Plan2"}</definedName>
    <definedName localSheetId="3" name="sgtghty">{#N/A,#N/A,FALSE,"Plan1";#N/A,#N/A,FALSE,"Plan2"}</definedName>
    <definedName localSheetId="11" name="sgtghty">{#N/A,#N/A,FALSE,"Plan1";#N/A,#N/A,FALSE,"Plan2"}</definedName>
    <definedName localSheetId="12" name="sgtghty">{#N/A,#N/A,FALSE,"Plan1";#N/A,#N/A,FALSE,"Plan2"}</definedName>
    <definedName localSheetId="1" name="sgtghty">{#N/A,#N/A,FALSE,"Plan1";#N/A,#N/A,FALSE,"Plan2"}</definedName>
    <definedName name="sgtghty">{#N/A,#N/A,FALSE,"Plan1";#N/A,#N/A,FALSE,"Plan2"}</definedName>
    <definedName localSheetId="10" name="S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5" name="S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4" name="S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3" name="S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1" name="S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2" name="S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" name="S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0" name="sjawe">{#N/A,#N/A,FALSE,"Plan1";#N/A,#N/A,FALSE,"Plan2"}</definedName>
    <definedName localSheetId="5" name="sjawe">{#N/A,#N/A,FALSE,"Plan1";#N/A,#N/A,FALSE,"Plan2"}</definedName>
    <definedName localSheetId="4" name="sjawe">{#N/A,#N/A,FALSE,"Plan1";#N/A,#N/A,FALSE,"Plan2"}</definedName>
    <definedName localSheetId="3" name="sjawe">{#N/A,#N/A,FALSE,"Plan1";#N/A,#N/A,FALSE,"Plan2"}</definedName>
    <definedName localSheetId="11" name="sjawe">{#N/A,#N/A,FALSE,"Plan1";#N/A,#N/A,FALSE,"Plan2"}</definedName>
    <definedName localSheetId="12" name="sjawe">{#N/A,#N/A,FALSE,"Plan1";#N/A,#N/A,FALSE,"Plan2"}</definedName>
    <definedName localSheetId="1" name="sjawe">{#N/A,#N/A,FALSE,"Plan1";#N/A,#N/A,FALSE,"Plan2"}</definedName>
    <definedName name="sjawe">{#N/A,#N/A,FALSE,"Plan1";#N/A,#N/A,FALSE,"Plan2"}</definedName>
    <definedName localSheetId="10" name="sjdffd">{#N/A,#N/A,FALSE,"Plan1";#N/A,#N/A,FALSE,"Plan2"}</definedName>
    <definedName localSheetId="5" name="sjdffd">{#N/A,#N/A,FALSE,"Plan1";#N/A,#N/A,FALSE,"Plan2"}</definedName>
    <definedName localSheetId="4" name="sjdffd">{#N/A,#N/A,FALSE,"Plan1";#N/A,#N/A,FALSE,"Plan2"}</definedName>
    <definedName localSheetId="3" name="sjdffd">{#N/A,#N/A,FALSE,"Plan1";#N/A,#N/A,FALSE,"Plan2"}</definedName>
    <definedName localSheetId="11" name="sjdffd">{#N/A,#N/A,FALSE,"Plan1";#N/A,#N/A,FALSE,"Plan2"}</definedName>
    <definedName localSheetId="12" name="sjdffd">{#N/A,#N/A,FALSE,"Plan1";#N/A,#N/A,FALSE,"Plan2"}</definedName>
    <definedName localSheetId="1" name="sjdffd">{#N/A,#N/A,FALSE,"Plan1";#N/A,#N/A,FALSE,"Plan2"}</definedName>
    <definedName name="sjdffd">{#N/A,#N/A,FALSE,"Plan1";#N/A,#N/A,FALSE,"Plan2"}</definedName>
    <definedName localSheetId="10" name="SJDFHDJS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SJDFHDJS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SJDFHDJS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SJDFHDJS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SJDFHDJS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SJDFHDJS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SJDFHDJS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SJDHFHRE">{#N/A,#N/A,FALSE,"Plan1";#N/A,#N/A,FALSE,"Plan2"}</definedName>
    <definedName localSheetId="5" name="SJDHFHRE">{#N/A,#N/A,FALSE,"Plan1";#N/A,#N/A,FALSE,"Plan2"}</definedName>
    <definedName localSheetId="4" name="SJDHFHRE">{#N/A,#N/A,FALSE,"Plan1";#N/A,#N/A,FALSE,"Plan2"}</definedName>
    <definedName localSheetId="3" name="SJDHFHRE">{#N/A,#N/A,FALSE,"Plan1";#N/A,#N/A,FALSE,"Plan2"}</definedName>
    <definedName localSheetId="11" name="SJDHFHRE">{#N/A,#N/A,FALSE,"Plan1";#N/A,#N/A,FALSE,"Plan2"}</definedName>
    <definedName localSheetId="12" name="SJDHFHRE">{#N/A,#N/A,FALSE,"Plan1";#N/A,#N/A,FALSE,"Plan2"}</definedName>
    <definedName localSheetId="1" name="SJDHFHRE">{#N/A,#N/A,FALSE,"Plan1";#N/A,#N/A,FALSE,"Plan2"}</definedName>
    <definedName name="SJDHFHRE">{#N/A,#N/A,FALSE,"Plan1";#N/A,#N/A,FALSE,"Plan2"}</definedName>
    <definedName localSheetId="10" name="SJDKJDE">{"Econ Consolidado",#N/A,FALSE,"Econ Consol";"Fluxo de Caixa",#N/A,FALSE,"Fluxo Caixa";"Investimentos",#N/A,FALSE,"Investimentos"}</definedName>
    <definedName localSheetId="5" name="SJDKJDE">{"Econ Consolidado",#N/A,FALSE,"Econ Consol";"Fluxo de Caixa",#N/A,FALSE,"Fluxo Caixa";"Investimentos",#N/A,FALSE,"Investimentos"}</definedName>
    <definedName localSheetId="4" name="SJDKJDE">{"Econ Consolidado",#N/A,FALSE,"Econ Consol";"Fluxo de Caixa",#N/A,FALSE,"Fluxo Caixa";"Investimentos",#N/A,FALSE,"Investimentos"}</definedName>
    <definedName localSheetId="3" name="SJDKJDE">{"Econ Consolidado",#N/A,FALSE,"Econ Consol";"Fluxo de Caixa",#N/A,FALSE,"Fluxo Caixa";"Investimentos",#N/A,FALSE,"Investimentos"}</definedName>
    <definedName localSheetId="11" name="SJDKJDE">{"Econ Consolidado",#N/A,FALSE,"Econ Consol";"Fluxo de Caixa",#N/A,FALSE,"Fluxo Caixa";"Investimentos",#N/A,FALSE,"Investimentos"}</definedName>
    <definedName localSheetId="12" name="SJDKJDE">{"Econ Consolidado",#N/A,FALSE,"Econ Consol";"Fluxo de Caixa",#N/A,FALSE,"Fluxo Caixa";"Investimentos",#N/A,FALSE,"Investimentos"}</definedName>
    <definedName localSheetId="1" name="SJDKJDE">{"Econ Consolidado",#N/A,FALSE,"Econ Consol";"Fluxo de Caixa",#N/A,FALSE,"Fluxo Caixa";"Investimentos",#N/A,FALSE,"Investimentos"}</definedName>
    <definedName name="SJDKJDE">{"Econ Consolidado",#N/A,FALSE,"Econ Consol";"Fluxo de Caixa",#N/A,FALSE,"Fluxo Caixa";"Investimentos",#N/A,FALSE,"Investimentos"}</definedName>
    <definedName localSheetId="10" name="sjekwjri">{#N/A,#N/A,FALSE,"Plan1";#N/A,#N/A,FALSE,"Plan2"}</definedName>
    <definedName localSheetId="5" name="sjekwjri">{#N/A,#N/A,FALSE,"Plan1";#N/A,#N/A,FALSE,"Plan2"}</definedName>
    <definedName localSheetId="4" name="sjekwjri">{#N/A,#N/A,FALSE,"Plan1";#N/A,#N/A,FALSE,"Plan2"}</definedName>
    <definedName localSheetId="3" name="sjekwjri">{#N/A,#N/A,FALSE,"Plan1";#N/A,#N/A,FALSE,"Plan2"}</definedName>
    <definedName localSheetId="11" name="sjekwjri">{#N/A,#N/A,FALSE,"Plan1";#N/A,#N/A,FALSE,"Plan2"}</definedName>
    <definedName localSheetId="12" name="sjekwjri">{#N/A,#N/A,FALSE,"Plan1";#N/A,#N/A,FALSE,"Plan2"}</definedName>
    <definedName localSheetId="1" name="sjekwjri">{#N/A,#N/A,FALSE,"Plan1";#N/A,#N/A,FALSE,"Plan2"}</definedName>
    <definedName name="sjekwjri">{#N/A,#N/A,FALSE,"Plan1";#N/A,#N/A,FALSE,"Plan2"}</definedName>
    <definedName localSheetId="10" name="sjfkdhsfds">{#N/A,#N/A,FALSE,"Plan1";#N/A,#N/A,FALSE,"Plan2"}</definedName>
    <definedName localSheetId="5" name="sjfkdhsfds">{#N/A,#N/A,FALSE,"Plan1";#N/A,#N/A,FALSE,"Plan2"}</definedName>
    <definedName localSheetId="4" name="sjfkdhsfds">{#N/A,#N/A,FALSE,"Plan1";#N/A,#N/A,FALSE,"Plan2"}</definedName>
    <definedName localSheetId="3" name="sjfkdhsfds">{#N/A,#N/A,FALSE,"Plan1";#N/A,#N/A,FALSE,"Plan2"}</definedName>
    <definedName localSheetId="11" name="sjfkdhsfds">{#N/A,#N/A,FALSE,"Plan1";#N/A,#N/A,FALSE,"Plan2"}</definedName>
    <definedName localSheetId="12" name="sjfkdhsfds">{#N/A,#N/A,FALSE,"Plan1";#N/A,#N/A,FALSE,"Plan2"}</definedName>
    <definedName localSheetId="1" name="sjfkdhsfds">{#N/A,#N/A,FALSE,"Plan1";#N/A,#N/A,FALSE,"Plan2"}</definedName>
    <definedName name="sjfkdhsfds">{#N/A,#N/A,FALSE,"Plan1";#N/A,#N/A,FALSE,"Plan2"}</definedName>
    <definedName localSheetId="10" name="sjkdljslkrje">{#N/A,#N/A,FALSE,"Plan1";#N/A,#N/A,FALSE,"Plan2"}</definedName>
    <definedName localSheetId="5" name="sjkdljslkrje">{#N/A,#N/A,FALSE,"Plan1";#N/A,#N/A,FALSE,"Plan2"}</definedName>
    <definedName localSheetId="4" name="sjkdljslkrje">{#N/A,#N/A,FALSE,"Plan1";#N/A,#N/A,FALSE,"Plan2"}</definedName>
    <definedName localSheetId="3" name="sjkdljslkrje">{#N/A,#N/A,FALSE,"Plan1";#N/A,#N/A,FALSE,"Plan2"}</definedName>
    <definedName localSheetId="11" name="sjkdljslkrje">{#N/A,#N/A,FALSE,"Plan1";#N/A,#N/A,FALSE,"Plan2"}</definedName>
    <definedName localSheetId="12" name="sjkdljslkrje">{#N/A,#N/A,FALSE,"Plan1";#N/A,#N/A,FALSE,"Plan2"}</definedName>
    <definedName localSheetId="1" name="sjkdljslkrje">{#N/A,#N/A,FALSE,"Plan1";#N/A,#N/A,FALSE,"Plan2"}</definedName>
    <definedName name="sjkdljslkrje">{#N/A,#N/A,FALSE,"Plan1";#N/A,#N/A,FALSE,"Plan2"}</definedName>
    <definedName localSheetId="10" name="skadadaszs">{#N/A,#N/A,FALSE,"Plan1";#N/A,#N/A,FALSE,"Plan2"}</definedName>
    <definedName localSheetId="5" name="skadadaszs">{#N/A,#N/A,FALSE,"Plan1";#N/A,#N/A,FALSE,"Plan2"}</definedName>
    <definedName localSheetId="4" name="skadadaszs">{#N/A,#N/A,FALSE,"Plan1";#N/A,#N/A,FALSE,"Plan2"}</definedName>
    <definedName localSheetId="3" name="skadadaszs">{#N/A,#N/A,FALSE,"Plan1";#N/A,#N/A,FALSE,"Plan2"}</definedName>
    <definedName localSheetId="11" name="skadadaszs">{#N/A,#N/A,FALSE,"Plan1";#N/A,#N/A,FALSE,"Plan2"}</definedName>
    <definedName localSheetId="12" name="skadadaszs">{#N/A,#N/A,FALSE,"Plan1";#N/A,#N/A,FALSE,"Plan2"}</definedName>
    <definedName localSheetId="1" name="skadadaszs">{#N/A,#N/A,FALSE,"Plan1";#N/A,#N/A,FALSE,"Plan2"}</definedName>
    <definedName name="skadadaszs">{#N/A,#N/A,FALSE,"Plan1";#N/A,#N/A,FALSE,"Plan2"}</definedName>
    <definedName localSheetId="10" name="SKASH">{#N/A,#N/A,FALSE,"Plan1";#N/A,#N/A,FALSE,"Plan2"}</definedName>
    <definedName localSheetId="5" name="SKASH">{#N/A,#N/A,FALSE,"Plan1";#N/A,#N/A,FALSE,"Plan2"}</definedName>
    <definedName localSheetId="4" name="SKASH">{#N/A,#N/A,FALSE,"Plan1";#N/A,#N/A,FALSE,"Plan2"}</definedName>
    <definedName localSheetId="3" name="SKASH">{#N/A,#N/A,FALSE,"Plan1";#N/A,#N/A,FALSE,"Plan2"}</definedName>
    <definedName localSheetId="11" name="SKASH">{#N/A,#N/A,FALSE,"Plan1";#N/A,#N/A,FALSE,"Plan2"}</definedName>
    <definedName localSheetId="12" name="SKASH">{#N/A,#N/A,FALSE,"Plan1";#N/A,#N/A,FALSE,"Plan2"}</definedName>
    <definedName localSheetId="1" name="SKASH">{#N/A,#N/A,FALSE,"Plan1";#N/A,#N/A,FALSE,"Plan2"}</definedName>
    <definedName name="SKASH">{#N/A,#N/A,FALSE,"Plan1";#N/A,#N/A,FALSE,"Plan2"}</definedName>
    <definedName localSheetId="10" name="skldfrde">{#N/A,#N/A,FALSE,"Plan1";#N/A,#N/A,FALSE,"Plan2"}</definedName>
    <definedName localSheetId="5" name="skldfrde">{#N/A,#N/A,FALSE,"Plan1";#N/A,#N/A,FALSE,"Plan2"}</definedName>
    <definedName localSheetId="4" name="skldfrde">{#N/A,#N/A,FALSE,"Plan1";#N/A,#N/A,FALSE,"Plan2"}</definedName>
    <definedName localSheetId="3" name="skldfrde">{#N/A,#N/A,FALSE,"Plan1";#N/A,#N/A,FALSE,"Plan2"}</definedName>
    <definedName localSheetId="11" name="skldfrde">{#N/A,#N/A,FALSE,"Plan1";#N/A,#N/A,FALSE,"Plan2"}</definedName>
    <definedName localSheetId="12" name="skldfrde">{#N/A,#N/A,FALSE,"Plan1";#N/A,#N/A,FALSE,"Plan2"}</definedName>
    <definedName localSheetId="1" name="skldfrde">{#N/A,#N/A,FALSE,"Plan1";#N/A,#N/A,FALSE,"Plan2"}</definedName>
    <definedName name="skldfrde">{#N/A,#N/A,FALSE,"Plan1";#N/A,#N/A,FALSE,"Plan2"}</definedName>
    <definedName localSheetId="10" name="skosroer">{#N/A,#N/A,FALSE,"Plan1";#N/A,#N/A,FALSE,"Plan2"}</definedName>
    <definedName localSheetId="5" name="skosroer">{#N/A,#N/A,FALSE,"Plan1";#N/A,#N/A,FALSE,"Plan2"}</definedName>
    <definedName localSheetId="4" name="skosroer">{#N/A,#N/A,FALSE,"Plan1";#N/A,#N/A,FALSE,"Plan2"}</definedName>
    <definedName localSheetId="3" name="skosroer">{#N/A,#N/A,FALSE,"Plan1";#N/A,#N/A,FALSE,"Plan2"}</definedName>
    <definedName localSheetId="11" name="skosroer">{#N/A,#N/A,FALSE,"Plan1";#N/A,#N/A,FALSE,"Plan2"}</definedName>
    <definedName localSheetId="12" name="skosroer">{#N/A,#N/A,FALSE,"Plan1";#N/A,#N/A,FALSE,"Plan2"}</definedName>
    <definedName localSheetId="1" name="skosroer">{#N/A,#N/A,FALSE,"Plan1";#N/A,#N/A,FALSE,"Plan2"}</definedName>
    <definedName name="skosroer">{#N/A,#N/A,FALSE,"Plan1";#N/A,#N/A,FALSE,"Plan2"}</definedName>
    <definedName name="solver_lin">0</definedName>
    <definedName name="solver_num">0</definedName>
    <definedName name="solver_rel1">3</definedName>
    <definedName name="solver_rhs1">0</definedName>
    <definedName name="solver_tmp">0</definedName>
    <definedName name="solver_typ">1</definedName>
    <definedName name="solver_val">0</definedName>
    <definedName localSheetId="10" name="sp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sp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sp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sp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sp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sp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sp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SPAR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SPAR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SPAR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SPAR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SPAR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SPAR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SPAR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spe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spe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spe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spe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spe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spe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spe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spec구매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spec구매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spec구매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spec구매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spec구매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spec구매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spec구매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sQEWWE">{#N/A,#N/A,FALSE,"Plan1";#N/A,#N/A,FALSE,"Plan2"}</definedName>
    <definedName localSheetId="5" name="sQEWWE">{#N/A,#N/A,FALSE,"Plan1";#N/A,#N/A,FALSE,"Plan2"}</definedName>
    <definedName localSheetId="4" name="sQEWWE">{#N/A,#N/A,FALSE,"Plan1";#N/A,#N/A,FALSE,"Plan2"}</definedName>
    <definedName localSheetId="3" name="sQEWWE">{#N/A,#N/A,FALSE,"Plan1";#N/A,#N/A,FALSE,"Plan2"}</definedName>
    <definedName localSheetId="11" name="sQEWWE">{#N/A,#N/A,FALSE,"Plan1";#N/A,#N/A,FALSE,"Plan2"}</definedName>
    <definedName localSheetId="12" name="sQEWWE">{#N/A,#N/A,FALSE,"Plan1";#N/A,#N/A,FALSE,"Plan2"}</definedName>
    <definedName localSheetId="1" name="sQEWWE">{#N/A,#N/A,FALSE,"Plan1";#N/A,#N/A,FALSE,"Plan2"}</definedName>
    <definedName name="sQEWWE">{#N/A,#N/A,FALSE,"Plan1";#N/A,#N/A,FALSE,"Plan2"}</definedName>
    <definedName localSheetId="10" name="SR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5" name="SR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4" name="SR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3" name="SR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1" name="SR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2" name="SR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" name="SR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0" name="SRTSR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5" name="SRTSR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4" name="SRTSR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3" name="SRTSR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1" name="SRTSR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2" name="SRTSR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" name="SRTSR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0" name="SRT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5" name="SRT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4" name="SRT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3" name="SRT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1" name="SRT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2" name="SRT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" name="SRT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5" name="status_projeto">OFFSET(INDEX(#REF!,MATCH(#REF!,#REF!,0)),1,0,COUNTA(#REF!)-1)</definedName>
    <definedName localSheetId="4" name="status_projeto">OFFSET(INDEX(#REF!,MATCH(#REF!,#REF!,0)),1,0,COUNTA(#REF!)-1)</definedName>
    <definedName localSheetId="12" name="status_projeto">OFFSET(INDEX(#REF!,MATCH(#REF!,#REF!,0)),1,0,COUNTA(#REF!)-1)</definedName>
    <definedName localSheetId="1" name="status_projeto">OFFSET(INDEX(#REF!,MATCH(#REF!,#REF!,0)),1,0,COUNTA(#REF!)-1)</definedName>
    <definedName name="status_projeto">OFFSET(INDEX(#REF!,MATCH(#REF!,#REF!,0)),1,0,COUNTA(#REF!)-1)</definedName>
    <definedName localSheetId="10" name="tab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tab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tab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tab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tab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tab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tab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TAUX2">OFFSET(#REF!,0,0,COUNTA(#REF!)+1,1)</definedName>
    <definedName localSheetId="4" name="TAUX2">OFFSET(#REF!,0,0,COUNTA(#REF!)+1,1)</definedName>
    <definedName localSheetId="12" name="TAUX2">OFFSET(#REF!,0,0,COUNTA(#REF!)+1,1)</definedName>
    <definedName name="TAUX2">OFFSET(#REF!,0,0,COUNTA(#REF!)+1,1)</definedName>
    <definedName localSheetId="5" name="TAUX3">OFFSET(#REF!,0,0,COUNTA(#REF!)+1,1)</definedName>
    <definedName localSheetId="4" name="TAUX3">OFFSET(#REF!,0,0,COUNTA(#REF!)+1,1)</definedName>
    <definedName localSheetId="12" name="TAUX3">OFFSET(#REF!,0,0,COUNTA(#REF!)+1,1)</definedName>
    <definedName name="TAUX3">OFFSET(#REF!,0,0,COUNTA(#REF!)+1,1)</definedName>
    <definedName localSheetId="5" name="TbDin">OFFSET(#REF!,0,0,COUNTA(#REF!),13)</definedName>
    <definedName localSheetId="4" name="TbDin">OFFSET(#REF!,0,0,COUNTA(#REF!),13)</definedName>
    <definedName localSheetId="12" name="TbDin">OFFSET(#REF!,0,0,COUNTA(#REF!),13)</definedName>
    <definedName name="TbDin">OFFSET(#REF!,0,0,COUNTA(#REF!),13)</definedName>
    <definedName localSheetId="10" name="Test">{"'Edit'!$A$1:$V$2277"}</definedName>
    <definedName localSheetId="5" name="Test">{"'Edit'!$A$1:$V$2277"}</definedName>
    <definedName localSheetId="4" name="Test">{"'Edit'!$A$1:$V$2277"}</definedName>
    <definedName localSheetId="3" name="Test">{"'Edit'!$A$1:$V$2277"}</definedName>
    <definedName localSheetId="11" name="Test">{"'Edit'!$A$1:$V$2277"}</definedName>
    <definedName localSheetId="12" name="Test">{"'Edit'!$A$1:$V$2277"}</definedName>
    <definedName localSheetId="1" name="Test">{"'Edit'!$A$1:$V$2277"}</definedName>
    <definedName name="Test">{"'Edit'!$A$1:$V$2277"}</definedName>
    <definedName localSheetId="10" name="TESTANDO">{#N/A,#N/A,TRUE,"Quinzena 01 à 15-04-98 "}</definedName>
    <definedName localSheetId="5" name="TESTANDO">{#N/A,#N/A,TRUE,"Quinzena 01 à 15-04-98 "}</definedName>
    <definedName localSheetId="4" name="TESTANDO">{#N/A,#N/A,TRUE,"Quinzena 01 à 15-04-98 "}</definedName>
    <definedName localSheetId="3" name="TESTANDO">{#N/A,#N/A,TRUE,"Quinzena 01 à 15-04-98 "}</definedName>
    <definedName localSheetId="11" name="TESTANDO">{#N/A,#N/A,TRUE,"Quinzena 01 à 15-04-98 "}</definedName>
    <definedName localSheetId="12" name="TESTANDO">{#N/A,#N/A,TRUE,"Quinzena 01 à 15-04-98 "}</definedName>
    <definedName localSheetId="1" name="TESTANDO">{#N/A,#N/A,TRUE,"Quinzena 01 à 15-04-98 "}</definedName>
    <definedName name="TESTANDO">{#N/A,#N/A,TRUE,"Quinzena 01 à 15-04-98 "}</definedName>
    <definedName localSheetId="10" name="teste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5" name="teste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4" name="teste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3" name="teste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1" name="teste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2" name="teste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" name="teste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xtRefCopyRangeCount">1</definedName>
    <definedName localSheetId="10" name="thjgsergsr">{#N/A,#N/A,FALSE,"Plan1";#N/A,#N/A,FALSE,"Plan2"}</definedName>
    <definedName localSheetId="5" name="thjgsergsr">{#N/A,#N/A,FALSE,"Plan1";#N/A,#N/A,FALSE,"Plan2"}</definedName>
    <definedName localSheetId="4" name="thjgsergsr">{#N/A,#N/A,FALSE,"Plan1";#N/A,#N/A,FALSE,"Plan2"}</definedName>
    <definedName localSheetId="3" name="thjgsergsr">{#N/A,#N/A,FALSE,"Plan1";#N/A,#N/A,FALSE,"Plan2"}</definedName>
    <definedName localSheetId="11" name="thjgsergsr">{#N/A,#N/A,FALSE,"Plan1";#N/A,#N/A,FALSE,"Plan2"}</definedName>
    <definedName localSheetId="12" name="thjgsergsr">{#N/A,#N/A,FALSE,"Plan1";#N/A,#N/A,FALSE,"Plan2"}</definedName>
    <definedName localSheetId="1" name="thjgsergsr">{#N/A,#N/A,FALSE,"Plan1";#N/A,#N/A,FALSE,"Plan2"}</definedName>
    <definedName name="thjgsergsr">{#N/A,#N/A,FALSE,"Plan1";#N/A,#N/A,FALSE,"Plan2"}</definedName>
    <definedName localSheetId="10" name="THYJ">{#N/A,#N/A,FALSE,"Plan1";#N/A,#N/A,FALSE,"Plan2"}</definedName>
    <definedName localSheetId="5" name="THYJ">{#N/A,#N/A,FALSE,"Plan1";#N/A,#N/A,FALSE,"Plan2"}</definedName>
    <definedName localSheetId="4" name="THYJ">{#N/A,#N/A,FALSE,"Plan1";#N/A,#N/A,FALSE,"Plan2"}</definedName>
    <definedName localSheetId="3" name="THYJ">{#N/A,#N/A,FALSE,"Plan1";#N/A,#N/A,FALSE,"Plan2"}</definedName>
    <definedName localSheetId="11" name="THYJ">{#N/A,#N/A,FALSE,"Plan1";#N/A,#N/A,FALSE,"Plan2"}</definedName>
    <definedName localSheetId="12" name="THYJ">{#N/A,#N/A,FALSE,"Plan1";#N/A,#N/A,FALSE,"Plan2"}</definedName>
    <definedName localSheetId="1" name="THYJ">{#N/A,#N/A,FALSE,"Plan1";#N/A,#N/A,FALSE,"Plan2"}</definedName>
    <definedName name="THYJ">{#N/A,#N/A,FALSE,"Plan1";#N/A,#N/A,FALSE,"Plan2"}</definedName>
    <definedName localSheetId="10" name="tihjgih">{#N/A,#N/A,FALSE,"Plan1";#N/A,#N/A,FALSE,"Plan2"}</definedName>
    <definedName localSheetId="5" name="tihjgih">{#N/A,#N/A,FALSE,"Plan1";#N/A,#N/A,FALSE,"Plan2"}</definedName>
    <definedName localSheetId="4" name="tihjgih">{#N/A,#N/A,FALSE,"Plan1";#N/A,#N/A,FALSE,"Plan2"}</definedName>
    <definedName localSheetId="3" name="tihjgih">{#N/A,#N/A,FALSE,"Plan1";#N/A,#N/A,FALSE,"Plan2"}</definedName>
    <definedName localSheetId="11" name="tihjgih">{#N/A,#N/A,FALSE,"Plan1";#N/A,#N/A,FALSE,"Plan2"}</definedName>
    <definedName localSheetId="12" name="tihjgih">{#N/A,#N/A,FALSE,"Plan1";#N/A,#N/A,FALSE,"Plan2"}</definedName>
    <definedName localSheetId="1" name="tihjgih">{#N/A,#N/A,FALSE,"Plan1";#N/A,#N/A,FALSE,"Plan2"}</definedName>
    <definedName name="tihjgih">{#N/A,#N/A,FALSE,"Plan1";#N/A,#N/A,FALSE,"Plan2"}</definedName>
    <definedName localSheetId="5" name="TOTG">OFFSET(#REF!,0,0,COUNTA(#REF!),1)</definedName>
    <definedName localSheetId="4" name="TOTG">OFFSET(#REF!,0,0,COUNTA(#REF!),1)</definedName>
    <definedName localSheetId="12" name="TOTG">OFFSET(#REF!,0,0,COUNTA(#REF!),1)</definedName>
    <definedName name="TOTG">OFFSET(#REF!,0,0,COUNTA(#REF!),1)</definedName>
    <definedName localSheetId="5" name="TOTT">OFFSET(#REF!,0,0,COUNTA(#REF!)+1,1)</definedName>
    <definedName localSheetId="4" name="TOTT">OFFSET(#REF!,0,0,COUNTA(#REF!)+1,1)</definedName>
    <definedName localSheetId="12" name="TOTT">OFFSET(#REF!,0,0,COUNTA(#REF!)+1,1)</definedName>
    <definedName name="TOTT">OFFSET(#REF!,0,0,COUNTA(#REF!)+1,1)</definedName>
    <definedName localSheetId="10" name="trjyidih">{#N/A,#N/A,FALSE,"Plan1";#N/A,#N/A,FALSE,"Plan2"}</definedName>
    <definedName localSheetId="5" name="trjyidih">{#N/A,#N/A,FALSE,"Plan1";#N/A,#N/A,FALSE,"Plan2"}</definedName>
    <definedName localSheetId="4" name="trjyidih">{#N/A,#N/A,FALSE,"Plan1";#N/A,#N/A,FALSE,"Plan2"}</definedName>
    <definedName localSheetId="3" name="trjyidih">{#N/A,#N/A,FALSE,"Plan1";#N/A,#N/A,FALSE,"Plan2"}</definedName>
    <definedName localSheetId="11" name="trjyidih">{#N/A,#N/A,FALSE,"Plan1";#N/A,#N/A,FALSE,"Plan2"}</definedName>
    <definedName localSheetId="12" name="trjyidih">{#N/A,#N/A,FALSE,"Plan1";#N/A,#N/A,FALSE,"Plan2"}</definedName>
    <definedName localSheetId="1" name="trjyidih">{#N/A,#N/A,FALSE,"Plan1";#N/A,#N/A,FALSE,"Plan2"}</definedName>
    <definedName name="trjyidih">{#N/A,#N/A,FALSE,"Plan1";#N/A,#N/A,FALSE,"Plan2"}</definedName>
    <definedName localSheetId="10" name="tuyedjsksj">{#N/A,#N/A,FALSE,"Plan1";#N/A,#N/A,FALSE,"Plan2"}</definedName>
    <definedName localSheetId="5" name="tuyedjsksj">{#N/A,#N/A,FALSE,"Plan1";#N/A,#N/A,FALSE,"Plan2"}</definedName>
    <definedName localSheetId="4" name="tuyedjsksj">{#N/A,#N/A,FALSE,"Plan1";#N/A,#N/A,FALSE,"Plan2"}</definedName>
    <definedName localSheetId="3" name="tuyedjsksj">{#N/A,#N/A,FALSE,"Plan1";#N/A,#N/A,FALSE,"Plan2"}</definedName>
    <definedName localSheetId="11" name="tuyedjsksj">{#N/A,#N/A,FALSE,"Plan1";#N/A,#N/A,FALSE,"Plan2"}</definedName>
    <definedName localSheetId="12" name="tuyedjsksj">{#N/A,#N/A,FALSE,"Plan1";#N/A,#N/A,FALSE,"Plan2"}</definedName>
    <definedName localSheetId="1" name="tuyedjsksj">{#N/A,#N/A,FALSE,"Plan1";#N/A,#N/A,FALSE,"Plan2"}</definedName>
    <definedName name="tuyedjsksj">{#N/A,#N/A,FALSE,"Plan1";#N/A,#N/A,FALSE,"Plan2"}</definedName>
    <definedName localSheetId="10" name="TYHGFHFHG">{#N/A,#N/A,FALSE,"Plan1";#N/A,#N/A,FALSE,"Plan2"}</definedName>
    <definedName localSheetId="5" name="TYHGFHFHG">{#N/A,#N/A,FALSE,"Plan1";#N/A,#N/A,FALSE,"Plan2"}</definedName>
    <definedName localSheetId="4" name="TYHGFHFHG">{#N/A,#N/A,FALSE,"Plan1";#N/A,#N/A,FALSE,"Plan2"}</definedName>
    <definedName localSheetId="3" name="TYHGFHFHG">{#N/A,#N/A,FALSE,"Plan1";#N/A,#N/A,FALSE,"Plan2"}</definedName>
    <definedName localSheetId="11" name="TYHGFHFHG">{#N/A,#N/A,FALSE,"Plan1";#N/A,#N/A,FALSE,"Plan2"}</definedName>
    <definedName localSheetId="12" name="TYHGFHFHG">{#N/A,#N/A,FALSE,"Plan1";#N/A,#N/A,FALSE,"Plan2"}</definedName>
    <definedName localSheetId="1" name="TYHGFHFHG">{#N/A,#N/A,FALSE,"Plan1";#N/A,#N/A,FALSE,"Plan2"}</definedName>
    <definedName name="TYHGFHFHG">{#N/A,#N/A,FALSE,"Plan1";#N/A,#N/A,FALSE,"Plan2"}</definedName>
    <definedName localSheetId="10" name="u">{#N/A,#N/A,FALSE,"ET-CAPA";#N/A,#N/A,FALSE,"ET-PAG1";#N/A,#N/A,FALSE,"ET-PAG2";#N/A,#N/A,FALSE,"ET-PAG3";#N/A,#N/A,FALSE,"ET-PAG4";#N/A,#N/A,FALSE,"ET-PAG5"}</definedName>
    <definedName localSheetId="8" name="u">{#N/A,#N/A,FALSE,"ET-CAPA";#N/A,#N/A,FALSE,"ET-PAG1";#N/A,#N/A,FALSE,"ET-PAG2";#N/A,#N/A,FALSE,"ET-PAG3";#N/A,#N/A,FALSE,"ET-PAG4";#N/A,#N/A,FALSE,"ET-PAG5"}</definedName>
    <definedName localSheetId="5" name="u">{#N/A,#N/A,FALSE,"ET-CAPA";#N/A,#N/A,FALSE,"ET-PAG1";#N/A,#N/A,FALSE,"ET-PAG2";#N/A,#N/A,FALSE,"ET-PAG3";#N/A,#N/A,FALSE,"ET-PAG4";#N/A,#N/A,FALSE,"ET-PAG5"}</definedName>
    <definedName localSheetId="6" name="u">{#N/A,#N/A,FALSE,"ET-CAPA";#N/A,#N/A,FALSE,"ET-PAG1";#N/A,#N/A,FALSE,"ET-PAG2";#N/A,#N/A,FALSE,"ET-PAG3";#N/A,#N/A,FALSE,"ET-PAG4";#N/A,#N/A,FALSE,"ET-PAG5"}</definedName>
    <definedName localSheetId="4" name="u">{#N/A,#N/A,FALSE,"ET-CAPA";#N/A,#N/A,FALSE,"ET-PAG1";#N/A,#N/A,FALSE,"ET-PAG2";#N/A,#N/A,FALSE,"ET-PAG3";#N/A,#N/A,FALSE,"ET-PAG4";#N/A,#N/A,FALSE,"ET-PAG5"}</definedName>
    <definedName localSheetId="3" name="u">{#N/A,#N/A,FALSE,"ET-CAPA";#N/A,#N/A,FALSE,"ET-PAG1";#N/A,#N/A,FALSE,"ET-PAG2";#N/A,#N/A,FALSE,"ET-PAG3";#N/A,#N/A,FALSE,"ET-PAG4";#N/A,#N/A,FALSE,"ET-PAG5"}</definedName>
    <definedName localSheetId="11" name="u">{#N/A,#N/A,FALSE,"ET-CAPA";#N/A,#N/A,FALSE,"ET-PAG1";#N/A,#N/A,FALSE,"ET-PAG2";#N/A,#N/A,FALSE,"ET-PAG3";#N/A,#N/A,FALSE,"ET-PAG4";#N/A,#N/A,FALSE,"ET-PAG5"}</definedName>
    <definedName localSheetId="12" name="u">{#N/A,#N/A,FALSE,"ET-CAPA";#N/A,#N/A,FALSE,"ET-PAG1";#N/A,#N/A,FALSE,"ET-PAG2";#N/A,#N/A,FALSE,"ET-PAG3";#N/A,#N/A,FALSE,"ET-PAG4";#N/A,#N/A,FALSE,"ET-PAG5"}</definedName>
    <definedName localSheetId="1" name="u">{#N/A,#N/A,FALSE,"ET-CAPA";#N/A,#N/A,FALSE,"ET-PAG1";#N/A,#N/A,FALSE,"ET-PAG2";#N/A,#N/A,FALSE,"ET-PAG3";#N/A,#N/A,FALSE,"ET-PAG4";#N/A,#N/A,FALSE,"ET-PAG5"}</definedName>
    <definedName localSheetId="7" name="u">{#N/A,#N/A,FALSE,"ET-CAPA";#N/A,#N/A,FALSE,"ET-PAG1";#N/A,#N/A,FALSE,"ET-PAG2";#N/A,#N/A,FALSE,"ET-PAG3";#N/A,#N/A,FALSE,"ET-PAG4";#N/A,#N/A,FALSE,"ET-PAG5"}</definedName>
    <definedName name="u">{#N/A,#N/A,FALSE,"ET-CAPA";#N/A,#N/A,FALSE,"ET-PAG1";#N/A,#N/A,FALSE,"ET-PAG2";#N/A,#N/A,FALSE,"ET-PAG3";#N/A,#N/A,FALSE,"ET-PAG4";#N/A,#N/A,FALSE,"ET-PAG5"}</definedName>
    <definedName localSheetId="10" name="udhgfhfg">{#N/A,#N/A,FALSE,"Plan1";#N/A,#N/A,FALSE,"Plan2"}</definedName>
    <definedName localSheetId="5" name="udhgfhfg">{#N/A,#N/A,FALSE,"Plan1";#N/A,#N/A,FALSE,"Plan2"}</definedName>
    <definedName localSheetId="4" name="udhgfhfg">{#N/A,#N/A,FALSE,"Plan1";#N/A,#N/A,FALSE,"Plan2"}</definedName>
    <definedName localSheetId="3" name="udhgfhfg">{#N/A,#N/A,FALSE,"Plan1";#N/A,#N/A,FALSE,"Plan2"}</definedName>
    <definedName localSheetId="11" name="udhgfhfg">{#N/A,#N/A,FALSE,"Plan1";#N/A,#N/A,FALSE,"Plan2"}</definedName>
    <definedName localSheetId="12" name="udhgfhfg">{#N/A,#N/A,FALSE,"Plan1";#N/A,#N/A,FALSE,"Plan2"}</definedName>
    <definedName localSheetId="1" name="udhgfhfg">{#N/A,#N/A,FALSE,"Plan1";#N/A,#N/A,FALSE,"Plan2"}</definedName>
    <definedName name="udhgfhfg">{#N/A,#N/A,FALSE,"Plan1";#N/A,#N/A,FALSE,"Plan2"}</definedName>
    <definedName localSheetId="10" name="ueiutriuef">{#N/A,#N/A,FALSE,"Plan1";#N/A,#N/A,FALSE,"Plan2"}</definedName>
    <definedName localSheetId="5" name="ueiutriuef">{#N/A,#N/A,FALSE,"Plan1";#N/A,#N/A,FALSE,"Plan2"}</definedName>
    <definedName localSheetId="4" name="ueiutriuef">{#N/A,#N/A,FALSE,"Plan1";#N/A,#N/A,FALSE,"Plan2"}</definedName>
    <definedName localSheetId="3" name="ueiutriuef">{#N/A,#N/A,FALSE,"Plan1";#N/A,#N/A,FALSE,"Plan2"}</definedName>
    <definedName localSheetId="11" name="ueiutriuef">{#N/A,#N/A,FALSE,"Plan1";#N/A,#N/A,FALSE,"Plan2"}</definedName>
    <definedName localSheetId="12" name="ueiutriuef">{#N/A,#N/A,FALSE,"Plan1";#N/A,#N/A,FALSE,"Plan2"}</definedName>
    <definedName localSheetId="1" name="ueiutriuef">{#N/A,#N/A,FALSE,"Plan1";#N/A,#N/A,FALSE,"Plan2"}</definedName>
    <definedName name="ueiutriuef">{#N/A,#N/A,FALSE,"Plan1";#N/A,#N/A,FALSE,"Plan2"}</definedName>
    <definedName localSheetId="10" name="UHGSDUS">{#N/A,#N/A,FALSE,"Plan1";#N/A,#N/A,FALSE,"Plan2"}</definedName>
    <definedName localSheetId="5" name="UHGSDUS">{#N/A,#N/A,FALSE,"Plan1";#N/A,#N/A,FALSE,"Plan2"}</definedName>
    <definedName localSheetId="4" name="UHGSDUS">{#N/A,#N/A,FALSE,"Plan1";#N/A,#N/A,FALSE,"Plan2"}</definedName>
    <definedName localSheetId="3" name="UHGSDUS">{#N/A,#N/A,FALSE,"Plan1";#N/A,#N/A,FALSE,"Plan2"}</definedName>
    <definedName localSheetId="11" name="UHGSDUS">{#N/A,#N/A,FALSE,"Plan1";#N/A,#N/A,FALSE,"Plan2"}</definedName>
    <definedName localSheetId="12" name="UHGSDUS">{#N/A,#N/A,FALSE,"Plan1";#N/A,#N/A,FALSE,"Plan2"}</definedName>
    <definedName localSheetId="1" name="UHGSDUS">{#N/A,#N/A,FALSE,"Plan1";#N/A,#N/A,FALSE,"Plan2"}</definedName>
    <definedName name="UHGSDUS">{#N/A,#N/A,FALSE,"Plan1";#N/A,#N/A,FALSE,"Plan2"}</definedName>
    <definedName localSheetId="10" name="UIHWER45R">{#N/A,#N/A,FALSE,"Plan1";#N/A,#N/A,FALSE,"Plan2"}</definedName>
    <definedName localSheetId="5" name="UIHWER45R">{#N/A,#N/A,FALSE,"Plan1";#N/A,#N/A,FALSE,"Plan2"}</definedName>
    <definedName localSheetId="4" name="UIHWER45R">{#N/A,#N/A,FALSE,"Plan1";#N/A,#N/A,FALSE,"Plan2"}</definedName>
    <definedName localSheetId="3" name="UIHWER45R">{#N/A,#N/A,FALSE,"Plan1";#N/A,#N/A,FALSE,"Plan2"}</definedName>
    <definedName localSheetId="11" name="UIHWER45R">{#N/A,#N/A,FALSE,"Plan1";#N/A,#N/A,FALSE,"Plan2"}</definedName>
    <definedName localSheetId="12" name="UIHWER45R">{#N/A,#N/A,FALSE,"Plan1";#N/A,#N/A,FALSE,"Plan2"}</definedName>
    <definedName localSheetId="1" name="UIHWER45R">{#N/A,#N/A,FALSE,"Plan1";#N/A,#N/A,FALSE,"Plan2"}</definedName>
    <definedName name="UIHWER45R">{#N/A,#N/A,FALSE,"Plan1";#N/A,#N/A,FALSE,"Plan2"}</definedName>
    <definedName localSheetId="10" name="uiosderuiu">{#N/A,#N/A,FALSE,"Plan1";#N/A,#N/A,FALSE,"Plan2"}</definedName>
    <definedName localSheetId="5" name="uiosderuiu">{#N/A,#N/A,FALSE,"Plan1";#N/A,#N/A,FALSE,"Plan2"}</definedName>
    <definedName localSheetId="4" name="uiosderuiu">{#N/A,#N/A,FALSE,"Plan1";#N/A,#N/A,FALSE,"Plan2"}</definedName>
    <definedName localSheetId="3" name="uiosderuiu">{#N/A,#N/A,FALSE,"Plan1";#N/A,#N/A,FALSE,"Plan2"}</definedName>
    <definedName localSheetId="11" name="uiosderuiu">{#N/A,#N/A,FALSE,"Plan1";#N/A,#N/A,FALSE,"Plan2"}</definedName>
    <definedName localSheetId="12" name="uiosderuiu">{#N/A,#N/A,FALSE,"Plan1";#N/A,#N/A,FALSE,"Plan2"}</definedName>
    <definedName localSheetId="1" name="uiosderuiu">{#N/A,#N/A,FALSE,"Plan1";#N/A,#N/A,FALSE,"Plan2"}</definedName>
    <definedName name="uiosderuiu">{#N/A,#N/A,FALSE,"Plan1";#N/A,#N/A,FALSE,"Plan2"}</definedName>
    <definedName localSheetId="10" name="UIOURET">{#N/A,#N/A,FALSE,"Plan1";#N/A,#N/A,FALSE,"Plan2"}</definedName>
    <definedName localSheetId="5" name="UIOURET">{#N/A,#N/A,FALSE,"Plan1";#N/A,#N/A,FALSE,"Plan2"}</definedName>
    <definedName localSheetId="4" name="UIOURET">{#N/A,#N/A,FALSE,"Plan1";#N/A,#N/A,FALSE,"Plan2"}</definedName>
    <definedName localSheetId="3" name="UIOURET">{#N/A,#N/A,FALSE,"Plan1";#N/A,#N/A,FALSE,"Plan2"}</definedName>
    <definedName localSheetId="11" name="UIOURET">{#N/A,#N/A,FALSE,"Plan1";#N/A,#N/A,FALSE,"Plan2"}</definedName>
    <definedName localSheetId="12" name="UIOURET">{#N/A,#N/A,FALSE,"Plan1";#N/A,#N/A,FALSE,"Plan2"}</definedName>
    <definedName localSheetId="1" name="UIOURET">{#N/A,#N/A,FALSE,"Plan1";#N/A,#N/A,FALSE,"Plan2"}</definedName>
    <definedName name="UIOURET">{#N/A,#N/A,FALSE,"Plan1";#N/A,#N/A,FALSE,"Plan2"}</definedName>
    <definedName localSheetId="10" name="uiwuer">{#N/A,#N/A,FALSE,"Plan1";#N/A,#N/A,FALSE,"Plan2"}</definedName>
    <definedName localSheetId="5" name="uiwuer">{#N/A,#N/A,FALSE,"Plan1";#N/A,#N/A,FALSE,"Plan2"}</definedName>
    <definedName localSheetId="4" name="uiwuer">{#N/A,#N/A,FALSE,"Plan1";#N/A,#N/A,FALSE,"Plan2"}</definedName>
    <definedName localSheetId="3" name="uiwuer">{#N/A,#N/A,FALSE,"Plan1";#N/A,#N/A,FALSE,"Plan2"}</definedName>
    <definedName localSheetId="11" name="uiwuer">{#N/A,#N/A,FALSE,"Plan1";#N/A,#N/A,FALSE,"Plan2"}</definedName>
    <definedName localSheetId="12" name="uiwuer">{#N/A,#N/A,FALSE,"Plan1";#N/A,#N/A,FALSE,"Plan2"}</definedName>
    <definedName localSheetId="1" name="uiwuer">{#N/A,#N/A,FALSE,"Plan1";#N/A,#N/A,FALSE,"Plan2"}</definedName>
    <definedName name="uiwuer">{#N/A,#N/A,FALSE,"Plan1";#N/A,#N/A,FALSE,"Plan2"}</definedName>
    <definedName localSheetId="10" name="UKHDFDSGUDFKD">{#N/A,#N/A,FALSE,"Plan1";#N/A,#N/A,FALSE,"Plan2"}</definedName>
    <definedName localSheetId="5" name="UKHDFDSGUDFKD">{#N/A,#N/A,FALSE,"Plan1";#N/A,#N/A,FALSE,"Plan2"}</definedName>
    <definedName localSheetId="4" name="UKHDFDSGUDFKD">{#N/A,#N/A,FALSE,"Plan1";#N/A,#N/A,FALSE,"Plan2"}</definedName>
    <definedName localSheetId="3" name="UKHDFDSGUDFKD">{#N/A,#N/A,FALSE,"Plan1";#N/A,#N/A,FALSE,"Plan2"}</definedName>
    <definedName localSheetId="11" name="UKHDFDSGUDFKD">{#N/A,#N/A,FALSE,"Plan1";#N/A,#N/A,FALSE,"Plan2"}</definedName>
    <definedName localSheetId="12" name="UKHDFDSGUDFKD">{#N/A,#N/A,FALSE,"Plan1";#N/A,#N/A,FALSE,"Plan2"}</definedName>
    <definedName localSheetId="1" name="UKHDFDSGUDFKD">{#N/A,#N/A,FALSE,"Plan1";#N/A,#N/A,FALSE,"Plan2"}</definedName>
    <definedName name="UKHDFDSGUDFKD">{#N/A,#N/A,FALSE,"Plan1";#N/A,#N/A,FALSE,"Plan2"}</definedName>
    <definedName localSheetId="12" name="um">0</definedName>
    <definedName localSheetId="1" name="um">0</definedName>
    <definedName name="UNI_FILT_OFFSPEC">2</definedName>
    <definedName name="UNI_FILT_ONSPEC">1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QUIP">1</definedName>
    <definedName name="UNI_RET_OFFSPEC">512</definedName>
    <definedName name="UNI_RET_ONSPEC">256</definedName>
    <definedName name="UNI_RET_PROP">32</definedName>
    <definedName name="UNI_RET_PROPDESC">64</definedName>
    <definedName name="UNI_RET_SMPLPNT">4</definedName>
    <definedName name="UNI_RET_SPECMAX">2048</definedName>
    <definedName name="UNI_RET_SPECMIN">1024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localSheetId="5" name="UNID">OFFSET(#REF!,0,0,COUNTA(#REF!),1)</definedName>
    <definedName localSheetId="4" name="UNID">OFFSET(#REF!,0,0,COUNTA(#REF!),1)</definedName>
    <definedName localSheetId="12" name="UNID">OFFSET(#REF!,0,0,COUNTA(#REF!),1)</definedName>
    <definedName name="UNID">OFFSET(#REF!,0,0,COUNTA(#REF!),1)</definedName>
    <definedName localSheetId="10" name="uni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5" name="uni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4" name="uni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3" name="uni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1" name="uni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2" name="uni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" name="uni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0" name="UPS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UPS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UPS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UPS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UPS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UPS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UPS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uryrtyt">{#N/A,#N/A,FALSE,"Plan1";#N/A,#N/A,FALSE,"Plan2"}</definedName>
    <definedName localSheetId="5" name="uryrtyt">{#N/A,#N/A,FALSE,"Plan1";#N/A,#N/A,FALSE,"Plan2"}</definedName>
    <definedName localSheetId="4" name="uryrtyt">{#N/A,#N/A,FALSE,"Plan1";#N/A,#N/A,FALSE,"Plan2"}</definedName>
    <definedName localSheetId="3" name="uryrtyt">{#N/A,#N/A,FALSE,"Plan1";#N/A,#N/A,FALSE,"Plan2"}</definedName>
    <definedName localSheetId="11" name="uryrtyt">{#N/A,#N/A,FALSE,"Plan1";#N/A,#N/A,FALSE,"Plan2"}</definedName>
    <definedName localSheetId="12" name="uryrtyt">{#N/A,#N/A,FALSE,"Plan1";#N/A,#N/A,FALSE,"Plan2"}</definedName>
    <definedName localSheetId="1" name="uryrtyt">{#N/A,#N/A,FALSE,"Plan1";#N/A,#N/A,FALSE,"Plan2"}</definedName>
    <definedName name="uryrtyt">{#N/A,#N/A,FALSE,"Plan1";#N/A,#N/A,FALSE,"Plan2"}</definedName>
    <definedName localSheetId="10" name="valv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valv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valv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valv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valv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valv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valv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vdsgfrhgfr">{#N/A,#N/A,FALSE,"Plan1";#N/A,#N/A,FALSE,"Plan2"}</definedName>
    <definedName localSheetId="5" name="vdsgfrhgfr">{#N/A,#N/A,FALSE,"Plan1";#N/A,#N/A,FALSE,"Plan2"}</definedName>
    <definedName localSheetId="4" name="vdsgfrhgfr">{#N/A,#N/A,FALSE,"Plan1";#N/A,#N/A,FALSE,"Plan2"}</definedName>
    <definedName localSheetId="3" name="vdsgfrhgfr">{#N/A,#N/A,FALSE,"Plan1";#N/A,#N/A,FALSE,"Plan2"}</definedName>
    <definedName localSheetId="11" name="vdsgfrhgfr">{#N/A,#N/A,FALSE,"Plan1";#N/A,#N/A,FALSE,"Plan2"}</definedName>
    <definedName localSheetId="12" name="vdsgfrhgfr">{#N/A,#N/A,FALSE,"Plan1";#N/A,#N/A,FALSE,"Plan2"}</definedName>
    <definedName localSheetId="1" name="vdsgfrhgfr">{#N/A,#N/A,FALSE,"Plan1";#N/A,#N/A,FALSE,"Plan2"}</definedName>
    <definedName name="vdsgfrhgfr">{#N/A,#N/A,FALSE,"Plan1";#N/A,#N/A,FALSE,"Plan2"}</definedName>
    <definedName localSheetId="10" name="VERIFICAR">{#N/A,#N/A,TRUE,"Quinzena 01 à 15-04-98 "}</definedName>
    <definedName localSheetId="5" name="VERIFICAR">{#N/A,#N/A,TRUE,"Quinzena 01 à 15-04-98 "}</definedName>
    <definedName localSheetId="4" name="VERIFICAR">{#N/A,#N/A,TRUE,"Quinzena 01 à 15-04-98 "}</definedName>
    <definedName localSheetId="3" name="VERIFICAR">{#N/A,#N/A,TRUE,"Quinzena 01 à 15-04-98 "}</definedName>
    <definedName localSheetId="11" name="VERIFICAR">{#N/A,#N/A,TRUE,"Quinzena 01 à 15-04-98 "}</definedName>
    <definedName localSheetId="12" name="VERIFICAR">{#N/A,#N/A,TRUE,"Quinzena 01 à 15-04-98 "}</definedName>
    <definedName localSheetId="1" name="VERIFICAR">{#N/A,#N/A,TRUE,"Quinzena 01 à 15-04-98 "}</definedName>
    <definedName name="VERIFICAR">{#N/A,#N/A,TRUE,"Quinzena 01 à 15-04-98 "}</definedName>
    <definedName localSheetId="10" name="vfnijf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vfnijf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vfnijf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vfnijf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vfnijf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vfnijf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vfnijf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VFV">{#N/A,#N/A,FALSE,"Plan1";#N/A,#N/A,FALSE,"Plan2"}</definedName>
    <definedName localSheetId="5" name="VFV">{#N/A,#N/A,FALSE,"Plan1";#N/A,#N/A,FALSE,"Plan2"}</definedName>
    <definedName localSheetId="4" name="VFV">{#N/A,#N/A,FALSE,"Plan1";#N/A,#N/A,FALSE,"Plan2"}</definedName>
    <definedName localSheetId="3" name="VFV">{#N/A,#N/A,FALSE,"Plan1";#N/A,#N/A,FALSE,"Plan2"}</definedName>
    <definedName localSheetId="11" name="VFV">{#N/A,#N/A,FALSE,"Plan1";#N/A,#N/A,FALSE,"Plan2"}</definedName>
    <definedName localSheetId="12" name="VFV">{#N/A,#N/A,FALSE,"Plan1";#N/A,#N/A,FALSE,"Plan2"}</definedName>
    <definedName localSheetId="1" name="VFV">{#N/A,#N/A,FALSE,"Plan1";#N/A,#N/A,FALSE,"Plan2"}</definedName>
    <definedName name="VFV">{#N/A,#N/A,FALSE,"Plan1";#N/A,#N/A,FALSE,"Plan2"}</definedName>
    <definedName localSheetId="15" name="vld_classificacao">IF(#REF!="Ativa",OFFSET(INDEX(rng_list_classificacao,MATCH(#REF!,rng_list_classificacao,0)),1,0,COUNTA(rng_list_classificacao)-1),#REF!)</definedName>
    <definedName localSheetId="10" name="vld_classificacao">IF(#REF!="Ativa",OFFSET(INDEX(rng_list_classificacao,MATCH(#REF!,rng_list_classificacao,0)),1,0,COUNTA(rng_list_classificacao)-1),#REF!)</definedName>
    <definedName localSheetId="16" name="vld_classificacao">IF(#REF!="Ativa",OFFSET(INDEX(rng_list_classificacao,MATCH(#REF!,rng_list_classificacao,0)),1,0,COUNTA(rng_list_classificacao)-1),#REF!)</definedName>
    <definedName localSheetId="14" name="vld_classificacao">IF(#REF!="Ativa",OFFSET(INDEX(rng_list_classificacao,MATCH(#REF!,rng_list_classificacao,0)),1,0,COUNTA(rng_list_classificacao)-1),#REF!)</definedName>
    <definedName localSheetId="5" name="vld_classificacao">IF(#REF!="Ativa",OFFSET(INDEX(rng_list_classificacao,MATCH(#REF!,rng_list_classificacao,0)),1,0,COUNTA(rng_list_classificacao)-1),#REF!)</definedName>
    <definedName localSheetId="4" name="vld_classificacao">IF(#REF!="Ativa",OFFSET(INDEX(rng_list_classificacao,MATCH(#REF!,rng_list_classificacao,0)),1,0,COUNTA(rng_list_classificacao)-1),#REF!)</definedName>
    <definedName localSheetId="3" name="vld_classificacao">IF(#REF!="Ativa",OFFSET(INDEX(rng_list_classificacao,MATCH(#REF!,rng_list_classificacao,0)),1,0,COUNTA(rng_list_classificacao)-1),#REF!)</definedName>
    <definedName localSheetId="11" name="vld_classificacao">IF(#REF!="Ativa",OFFSET(INDEX(rng_list_classificacao,MATCH(#REF!,rng_list_classificacao,0)),1,0,COUNTA(rng_list_classificacao)-1),#REF!)</definedName>
    <definedName localSheetId="12" name="vld_classificacao">IF(#REF!="Ativa",OFFSET(INDEX(rng_list_classificacao,MATCH(#REF!,rng_list_classificacao,0)),1,0,COUNTA(rng_list_classificacao)-1),#REF!)</definedName>
    <definedName localSheetId="1" name="vld_classificacao">IF(#REF!="Ativa",OFFSET(INDEX(rng_list_classificacao,MATCH(#REF!,rng_list_classificacao,0)),1,0,COUNTA(rng_list_classificacao)-1),#REF!)</definedName>
    <definedName name="vld_classificacao">IF(#REF!="Ativa",OFFSET(INDEX(rng_list_classificacao,MATCH(#REF!,rng_list_classificacao,0)),1,0,COUNTA(rng_list_classificacao)-1),#REF!)</definedName>
    <definedName localSheetId="15" name="vld_regional">OFFSET(INDEX(rng_list_regional,MATCH(#REF!,rng_list_regional,0)),1,0,COUNTA(rng_list_regional)-1)</definedName>
    <definedName localSheetId="10" name="vld_regional">OFFSET(INDEX(rng_list_regional,MATCH(#REF!,rng_list_regional,0)),1,0,COUNTA(rng_list_regional)-1)</definedName>
    <definedName localSheetId="16" name="vld_regional">OFFSET(INDEX(rng_list_regional,MATCH(#REF!,rng_list_regional,0)),1,0,COUNTA(rng_list_regional)-1)</definedName>
    <definedName localSheetId="14" name="vld_regional">OFFSET(INDEX(rng_list_regional,MATCH(#REF!,rng_list_regional,0)),1,0,COUNTA(rng_list_regional)-1)</definedName>
    <definedName localSheetId="5" name="vld_regional">OFFSET(INDEX(rng_list_regional,MATCH(#REF!,rng_list_regional,0)),1,0,COUNTA(rng_list_regional)-1)</definedName>
    <definedName localSheetId="4" name="vld_regional">OFFSET(INDEX(rng_list_regional,MATCH(#REF!,rng_list_regional,0)),1,0,COUNTA(rng_list_regional)-1)</definedName>
    <definedName localSheetId="3" name="vld_regional">OFFSET(INDEX(rng_list_regional,MATCH(#REF!,rng_list_regional,0)),1,0,COUNTA(rng_list_regional)-1)</definedName>
    <definedName localSheetId="11" name="vld_regional">OFFSET(INDEX(rng_list_regional,MATCH(#REF!,rng_list_regional,0)),1,0,COUNTA(rng_list_regional)-1)</definedName>
    <definedName localSheetId="12" name="vld_regional">OFFSET(INDEX(rng_list_regional,MATCH(#REF!,rng_list_regional,0)),1,0,COUNTA(rng_list_regional)-1)</definedName>
    <definedName localSheetId="1" name="vld_regional">OFFSET(INDEX(rng_list_regional,MATCH(#REF!,rng_list_regional,0)),1,0,COUNTA(rng_list_regional)-1)</definedName>
    <definedName name="vld_regional">OFFSET(INDEX(rng_list_regional,MATCH(#REF!,rng_list_regional,0)),1,0,COUNTA(rng_list_regional)-1)</definedName>
    <definedName localSheetId="15" name="vld_segmento">IF(#REF!="Ativa",OFFSET(INDEX(rng_list_segmento,MATCH(#REF!,rng_list_segmento,0)),1,0,COUNTA(rng_list_segmento)-1),#REF!)</definedName>
    <definedName localSheetId="10" name="vld_segmento">IF(#REF!="Ativa",OFFSET(INDEX(rng_list_segmento,MATCH(#REF!,rng_list_segmento,0)),1,0,COUNTA(rng_list_segmento)-1),#REF!)</definedName>
    <definedName localSheetId="16" name="vld_segmento">IF(#REF!="Ativa",OFFSET(INDEX(rng_list_segmento,MATCH(#REF!,rng_list_segmento,0)),1,0,COUNTA(rng_list_segmento)-1),#REF!)</definedName>
    <definedName localSheetId="14" name="vld_segmento">IF(#REF!="Ativa",OFFSET(INDEX(rng_list_segmento,MATCH(#REF!,rng_list_segmento,0)),1,0,COUNTA(rng_list_segmento)-1),#REF!)</definedName>
    <definedName localSheetId="5" name="vld_segmento">IF(#REF!="Ativa",OFFSET(INDEX(rng_list_segmento,MATCH(#REF!,rng_list_segmento,0)),1,0,COUNTA(rng_list_segmento)-1),#REF!)</definedName>
    <definedName localSheetId="4" name="vld_segmento">IF(#REF!="Ativa",OFFSET(INDEX(rng_list_segmento,MATCH(#REF!,rng_list_segmento,0)),1,0,COUNTA(rng_list_segmento)-1),#REF!)</definedName>
    <definedName localSheetId="3" name="vld_segmento">IF(#REF!="Ativa",OFFSET(INDEX(rng_list_segmento,MATCH(#REF!,rng_list_segmento,0)),1,0,COUNTA(rng_list_segmento)-1),#REF!)</definedName>
    <definedName localSheetId="11" name="vld_segmento">IF(#REF!="Ativa",OFFSET(INDEX(rng_list_segmento,MATCH(#REF!,rng_list_segmento,0)),1,0,COUNTA(rng_list_segmento)-1),#REF!)</definedName>
    <definedName localSheetId="12" name="vld_segmento">IF(#REF!="Ativa",OFFSET(INDEX(rng_list_segmento,MATCH(#REF!,rng_list_segmento,0)),1,0,COUNTA(rng_list_segmento)-1),#REF!)</definedName>
    <definedName localSheetId="1" name="vld_segmento">IF(#REF!="Ativa",OFFSET(INDEX(rng_list_segmento,MATCH(#REF!,rng_list_segmento,0)),1,0,COUNTA(rng_list_segmento)-1),#REF!)</definedName>
    <definedName name="vld_segmento">IF(#REF!="Ativa",OFFSET(INDEX(rng_list_segmento,MATCH(#REF!,rng_list_segmento,0)),1,0,COUNTA(rng_list_segmento)-1),#REF!)</definedName>
    <definedName localSheetId="15" name="vld_sociedade">OFFSET(INDEX(rng_list_sociedade,MATCH(#REF!,rng_list_sociedade,0)),1,0,COUNTA(rng_list_sociedade)-1)</definedName>
    <definedName localSheetId="10" name="vld_sociedade">OFFSET(INDEX(rng_list_sociedade,MATCH(#REF!,rng_list_sociedade,0)),1,0,COUNTA(rng_list_sociedade)-1)</definedName>
    <definedName localSheetId="16" name="vld_sociedade">OFFSET(INDEX(rng_list_sociedade,MATCH(#REF!,rng_list_sociedade,0)),1,0,COUNTA(rng_list_sociedade)-1)</definedName>
    <definedName localSheetId="14" name="vld_sociedade">OFFSET(INDEX(rng_list_sociedade,MATCH(#REF!,rng_list_sociedade,0)),1,0,COUNTA(rng_list_sociedade)-1)</definedName>
    <definedName localSheetId="5" name="vld_sociedade">OFFSET(INDEX(rng_list_sociedade,MATCH(#REF!,rng_list_sociedade,0)),1,0,COUNTA(rng_list_sociedade)-1)</definedName>
    <definedName localSheetId="4" name="vld_sociedade">OFFSET(INDEX(rng_list_sociedade,MATCH(#REF!,rng_list_sociedade,0)),1,0,COUNTA(rng_list_sociedade)-1)</definedName>
    <definedName localSheetId="3" name="vld_sociedade">OFFSET(INDEX(rng_list_sociedade,MATCH(#REF!,rng_list_sociedade,0)),1,0,COUNTA(rng_list_sociedade)-1)</definedName>
    <definedName localSheetId="11" name="vld_sociedade">OFFSET(INDEX(rng_list_sociedade,MATCH(#REF!,rng_list_sociedade,0)),1,0,COUNTA(rng_list_sociedade)-1)</definedName>
    <definedName localSheetId="12" name="vld_sociedade">OFFSET(INDEX(rng_list_sociedade,MATCH(#REF!,rng_list_sociedade,0)),1,0,COUNTA(rng_list_sociedade)-1)</definedName>
    <definedName localSheetId="1" name="vld_sociedade">OFFSET(INDEX(rng_list_sociedade,MATCH(#REF!,rng_list_sociedade,0)),1,0,COUNTA(rng_list_sociedade)-1)</definedName>
    <definedName name="vld_sociedade">OFFSET(INDEX(rng_list_sociedade,MATCH(#REF!,rng_list_sociedade,0)),1,0,COUNTA(rng_list_sociedade)-1)</definedName>
    <definedName localSheetId="15" name="vld_status_empresa">OFFSET(INDEX(rng_list_status_empresa,MATCH(#REF!,rng_list_status_empresa,0)),1,0,COUNTA(rng_list_status_empresa)-1)</definedName>
    <definedName localSheetId="10" name="vld_status_empresa">OFFSET(INDEX(rng_list_status_empresa,MATCH(#REF!,rng_list_status_empresa,0)),1,0,COUNTA(rng_list_status_empresa)-1)</definedName>
    <definedName localSheetId="16" name="vld_status_empresa">OFFSET(INDEX(rng_list_status_empresa,MATCH(#REF!,rng_list_status_empresa,0)),1,0,COUNTA(rng_list_status_empresa)-1)</definedName>
    <definedName localSheetId="14" name="vld_status_empresa">OFFSET(INDEX(rng_list_status_empresa,MATCH(#REF!,rng_list_status_empresa,0)),1,0,COUNTA(rng_list_status_empresa)-1)</definedName>
    <definedName localSheetId="5" name="vld_status_empresa">OFFSET(INDEX(rng_list_status_empresa,MATCH(#REF!,rng_list_status_empresa,0)),1,0,COUNTA(rng_list_status_empresa)-1)</definedName>
    <definedName localSheetId="4" name="vld_status_empresa">OFFSET(INDEX(rng_list_status_empresa,MATCH(#REF!,rng_list_status_empresa,0)),1,0,COUNTA(rng_list_status_empresa)-1)</definedName>
    <definedName localSheetId="3" name="vld_status_empresa">OFFSET(INDEX(rng_list_status_empresa,MATCH(#REF!,rng_list_status_empresa,0)),1,0,COUNTA(rng_list_status_empresa)-1)</definedName>
    <definedName localSheetId="11" name="vld_status_empresa">OFFSET(INDEX(rng_list_status_empresa,MATCH(#REF!,rng_list_status_empresa,0)),1,0,COUNTA(rng_list_status_empresa)-1)</definedName>
    <definedName localSheetId="12" name="vld_status_empresa">OFFSET(INDEX(rng_list_status_empresa,MATCH(#REF!,rng_list_status_empresa,0)),1,0,COUNTA(rng_list_status_empresa)-1)</definedName>
    <definedName localSheetId="1" name="vld_status_empresa">OFFSET(INDEX(rng_list_status_empresa,MATCH(#REF!,rng_list_status_empresa,0)),1,0,COUNTA(rng_list_status_empresa)-1)</definedName>
    <definedName name="vld_status_empresa">OFFSET(INDEX(rng_list_status_empresa,MATCH(#REF!,rng_list_status_empresa,0)),1,0,COUNTA(rng_list_status_empresa)-1)</definedName>
    <definedName localSheetId="15" name="vld_status_lancamento">IF(#REF!="Ativa",OFFSET(INDEX(rng_list_status_lancamento,MATCH(#REF!,rng_list_status_lancamento,0)),1,0,COUNTA(rng_list_status_lancamento)-1),#REF!)</definedName>
    <definedName localSheetId="10" name="vld_status_lancamento">IF(#REF!="Ativa",OFFSET(INDEX(rng_list_status_lancamento,MATCH(#REF!,rng_list_status_lancamento,0)),1,0,COUNTA(rng_list_status_lancamento)-1),#REF!)</definedName>
    <definedName localSheetId="16" name="vld_status_lancamento">IF(#REF!="Ativa",OFFSET(INDEX(rng_list_status_lancamento,MATCH(#REF!,rng_list_status_lancamento,0)),1,0,COUNTA(rng_list_status_lancamento)-1),#REF!)</definedName>
    <definedName localSheetId="14" name="vld_status_lancamento">IF(#REF!="Ativa",OFFSET(INDEX(rng_list_status_lancamento,MATCH(#REF!,rng_list_status_lancamento,0)),1,0,COUNTA(rng_list_status_lancamento)-1),#REF!)</definedName>
    <definedName localSheetId="5" name="vld_status_lancamento">IF(#REF!="Ativa",OFFSET(INDEX(rng_list_status_lancamento,MATCH(#REF!,rng_list_status_lancamento,0)),1,0,COUNTA(rng_list_status_lancamento)-1),#REF!)</definedName>
    <definedName localSheetId="4" name="vld_status_lancamento">IF(#REF!="Ativa",OFFSET(INDEX(rng_list_status_lancamento,MATCH(#REF!,rng_list_status_lancamento,0)),1,0,COUNTA(rng_list_status_lancamento)-1),#REF!)</definedName>
    <definedName localSheetId="3" name="vld_status_lancamento">IF(#REF!="Ativa",OFFSET(INDEX(rng_list_status_lancamento,MATCH(#REF!,rng_list_status_lancamento,0)),1,0,COUNTA(rng_list_status_lancamento)-1),#REF!)</definedName>
    <definedName localSheetId="11" name="vld_status_lancamento">IF(#REF!="Ativa",OFFSET(INDEX(rng_list_status_lancamento,MATCH(#REF!,rng_list_status_lancamento,0)),1,0,COUNTA(rng_list_status_lancamento)-1),#REF!)</definedName>
    <definedName localSheetId="12" name="vld_status_lancamento">IF(#REF!="Ativa",OFFSET(INDEX(rng_list_status_lancamento,MATCH(#REF!,rng_list_status_lancamento,0)),1,0,COUNTA(rng_list_status_lancamento)-1),#REF!)</definedName>
    <definedName localSheetId="1" name="vld_status_lancamento">IF(#REF!="Ativa",OFFSET(INDEX(rng_list_status_lancamento,MATCH(#REF!,rng_list_status_lancamento,0)),1,0,COUNTA(rng_list_status_lancamento)-1),#REF!)</definedName>
    <definedName name="vld_status_lancamento">IF(#REF!="Ativa",OFFSET(INDEX(rng_list_status_lancamento,MATCH(#REF!,rng_list_status_lancamento,0)),1,0,COUNTA(rng_list_status_lancamento)-1),#REF!)</definedName>
    <definedName localSheetId="15" name="vld_status_projeto">IF(#REF!="Ativa",OFFSET(INDEX(rng_list_status_projeto,MATCH(#REF!,rng_list_status_projeto,0)),1,0,COUNTA(rng_list_status_projeto)-1),#REF!)</definedName>
    <definedName localSheetId="10" name="vld_status_projeto">IF(#REF!="Ativa",OFFSET(INDEX(rng_list_status_projeto,MATCH(#REF!,rng_list_status_projeto,0)),1,0,COUNTA(rng_list_status_projeto)-1),#REF!)</definedName>
    <definedName localSheetId="16" name="vld_status_projeto">IF(#REF!="Ativa",OFFSET(INDEX(rng_list_status_projeto,MATCH(#REF!,rng_list_status_projeto,0)),1,0,COUNTA(rng_list_status_projeto)-1),#REF!)</definedName>
    <definedName localSheetId="14" name="vld_status_projeto">IF(#REF!="Ativa",OFFSET(INDEX(rng_list_status_projeto,MATCH(#REF!,rng_list_status_projeto,0)),1,0,COUNTA(rng_list_status_projeto)-1),#REF!)</definedName>
    <definedName localSheetId="5" name="vld_status_projeto">IF(#REF!="Ativa",OFFSET(INDEX(rng_list_status_projeto,MATCH(#REF!,rng_list_status_projeto,0)),1,0,COUNTA(rng_list_status_projeto)-1),#REF!)</definedName>
    <definedName localSheetId="4" name="vld_status_projeto">IF(#REF!="Ativa",OFFSET(INDEX(rng_list_status_projeto,MATCH(#REF!,rng_list_status_projeto,0)),1,0,COUNTA(rng_list_status_projeto)-1),#REF!)</definedName>
    <definedName localSheetId="3" name="vld_status_projeto">IF(#REF!="Ativa",OFFSET(INDEX(rng_list_status_projeto,MATCH(#REF!,rng_list_status_projeto,0)),1,0,COUNTA(rng_list_status_projeto)-1),#REF!)</definedName>
    <definedName localSheetId="11" name="vld_status_projeto">IF(#REF!="Ativa",OFFSET(INDEX(rng_list_status_projeto,MATCH(#REF!,rng_list_status_projeto,0)),1,0,COUNTA(rng_list_status_projeto)-1),#REF!)</definedName>
    <definedName localSheetId="12" name="vld_status_projeto">IF(#REF!="Ativa",OFFSET(INDEX(rng_list_status_projeto,MATCH(#REF!,rng_list_status_projeto,0)),1,0,COUNTA(rng_list_status_projeto)-1),#REF!)</definedName>
    <definedName localSheetId="1" name="vld_status_projeto">IF(#REF!="Ativa",OFFSET(INDEX(rng_list_status_projeto,MATCH(#REF!,rng_list_status_projeto,0)),1,0,COUNTA(rng_list_status_projeto)-1),#REF!)</definedName>
    <definedName name="vld_status_projeto">IF(#REF!="Ativa",OFFSET(INDEX(rng_list_status_projeto,MATCH(#REF!,rng_list_status_projeto,0)),1,0,COUNTA(rng_list_status_projeto)-1),#REF!)</definedName>
    <definedName localSheetId="15" name="vld_status_viabilidade">OFFSET(INDEX(rng_list_status_viabilidade,MATCH(#REF!,rng_list_status_viabilidade,0)),1,0,COUNTA(rng_list_status_viabilidade)-1)</definedName>
    <definedName localSheetId="10" name="vld_status_viabilidade">OFFSET(INDEX(rng_list_status_viabilidade,MATCH(#REF!,rng_list_status_viabilidade,0)),1,0,COUNTA(rng_list_status_viabilidade)-1)</definedName>
    <definedName localSheetId="16" name="vld_status_viabilidade">OFFSET(INDEX(rng_list_status_viabilidade,MATCH(#REF!,rng_list_status_viabilidade,0)),1,0,COUNTA(rng_list_status_viabilidade)-1)</definedName>
    <definedName localSheetId="14" name="vld_status_viabilidade">OFFSET(INDEX(rng_list_status_viabilidade,MATCH(#REF!,rng_list_status_viabilidade,0)),1,0,COUNTA(rng_list_status_viabilidade)-1)</definedName>
    <definedName localSheetId="5" name="vld_status_viabilidade">OFFSET(INDEX(rng_list_status_viabilidade,MATCH(#REF!,rng_list_status_viabilidade,0)),1,0,COUNTA(rng_list_status_viabilidade)-1)</definedName>
    <definedName localSheetId="4" name="vld_status_viabilidade">OFFSET(INDEX(rng_list_status_viabilidade,MATCH(#REF!,rng_list_status_viabilidade,0)),1,0,COUNTA(rng_list_status_viabilidade)-1)</definedName>
    <definedName localSheetId="3" name="vld_status_viabilidade">OFFSET(INDEX(rng_list_status_viabilidade,MATCH(#REF!,rng_list_status_viabilidade,0)),1,0,COUNTA(rng_list_status_viabilidade)-1)</definedName>
    <definedName localSheetId="11" name="vld_status_viabilidade">OFFSET(INDEX(rng_list_status_viabilidade,MATCH(#REF!,rng_list_status_viabilidade,0)),1,0,COUNTA(rng_list_status_viabilidade)-1)</definedName>
    <definedName localSheetId="12" name="vld_status_viabilidade">OFFSET(INDEX(rng_list_status_viabilidade,MATCH(#REF!,rng_list_status_viabilidade,0)),1,0,COUNTA(rng_list_status_viabilidade)-1)</definedName>
    <definedName localSheetId="1" name="vld_status_viabilidade">OFFSET(INDEX(rng_list_status_viabilidade,MATCH(#REF!,rng_list_status_viabilidade,0)),1,0,COUNTA(rng_list_status_viabilidade)-1)</definedName>
    <definedName name="vld_status_viabilidade">OFFSET(INDEX(rng_list_status_viabilidade,MATCH(#REF!,rng_list_status_viabilidade,0)),1,0,COUNTA(rng_list_status_viabilidade)-1)</definedName>
    <definedName localSheetId="10" name="VSDHFGDFGR">{#N/A,#N/A,FALSE,"Plan1";#N/A,#N/A,FALSE,"Plan2"}</definedName>
    <definedName localSheetId="5" name="VSDHFGDFGR">{#N/A,#N/A,FALSE,"Plan1";#N/A,#N/A,FALSE,"Plan2"}</definedName>
    <definedName localSheetId="4" name="VSDHFGDFGR">{#N/A,#N/A,FALSE,"Plan1";#N/A,#N/A,FALSE,"Plan2"}</definedName>
    <definedName localSheetId="3" name="VSDHFGDFGR">{#N/A,#N/A,FALSE,"Plan1";#N/A,#N/A,FALSE,"Plan2"}</definedName>
    <definedName localSheetId="11" name="VSDHFGDFGR">{#N/A,#N/A,FALSE,"Plan1";#N/A,#N/A,FALSE,"Plan2"}</definedName>
    <definedName localSheetId="12" name="VSDHFGDFGR">{#N/A,#N/A,FALSE,"Plan1";#N/A,#N/A,FALSE,"Plan2"}</definedName>
    <definedName localSheetId="1" name="VSDHFGDFGR">{#N/A,#N/A,FALSE,"Plan1";#N/A,#N/A,FALSE,"Plan2"}</definedName>
    <definedName name="VSDHFGDFGR">{#N/A,#N/A,FALSE,"Plan1";#N/A,#N/A,FALSE,"Plan2"}</definedName>
    <definedName localSheetId="10" name="vvbb">{"tabela",#N/A,FALSE,"Tabela";"decoração",#N/A,FALSE,"Decor.";"Informações",#N/A,FALSE,"Inform."}</definedName>
    <definedName localSheetId="5" name="vvbb">{"tabela",#N/A,FALSE,"Tabela";"decoração",#N/A,FALSE,"Decor.";"Informações",#N/A,FALSE,"Inform."}</definedName>
    <definedName localSheetId="4" name="vvbb">{"tabela",#N/A,FALSE,"Tabela";"decoração",#N/A,FALSE,"Decor.";"Informações",#N/A,FALSE,"Inform."}</definedName>
    <definedName localSheetId="3" name="vvbb">{"tabela",#N/A,FALSE,"Tabela";"decoração",#N/A,FALSE,"Decor.";"Informações",#N/A,FALSE,"Inform."}</definedName>
    <definedName localSheetId="11" name="vvbb">{"tabela",#N/A,FALSE,"Tabela";"decoração",#N/A,FALSE,"Decor.";"Informações",#N/A,FALSE,"Inform."}</definedName>
    <definedName localSheetId="12" name="vvbb">{"tabela",#N/A,FALSE,"Tabela";"decoração",#N/A,FALSE,"Decor.";"Informações",#N/A,FALSE,"Inform."}</definedName>
    <definedName localSheetId="1" name="vvbb">{"tabela",#N/A,FALSE,"Tabela";"decoração",#N/A,FALSE,"Decor.";"Informações",#N/A,FALSE,"Inform."}</definedName>
    <definedName name="vvbb">{"tabela",#N/A,FALSE,"Tabela";"decoração",#N/A,FALSE,"Decor.";"Informações",#N/A,FALSE,"Inform."}</definedName>
    <definedName localSheetId="10" name="vvcbnb">{#N/A,#N/A,FALSE,"Plan1";#N/A,#N/A,FALSE,"Plan2"}</definedName>
    <definedName localSheetId="5" name="vvcbnb">{#N/A,#N/A,FALSE,"Plan1";#N/A,#N/A,FALSE,"Plan2"}</definedName>
    <definedName localSheetId="4" name="vvcbnb">{#N/A,#N/A,FALSE,"Plan1";#N/A,#N/A,FALSE,"Plan2"}</definedName>
    <definedName localSheetId="3" name="vvcbnb">{#N/A,#N/A,FALSE,"Plan1";#N/A,#N/A,FALSE,"Plan2"}</definedName>
    <definedName localSheetId="11" name="vvcbnb">{#N/A,#N/A,FALSE,"Plan1";#N/A,#N/A,FALSE,"Plan2"}</definedName>
    <definedName localSheetId="12" name="vvcbnb">{#N/A,#N/A,FALSE,"Plan1";#N/A,#N/A,FALSE,"Plan2"}</definedName>
    <definedName localSheetId="1" name="vvcbnb">{#N/A,#N/A,FALSE,"Plan1";#N/A,#N/A,FALSE,"Plan2"}</definedName>
    <definedName name="vvcbnb">{#N/A,#N/A,FALSE,"Plan1";#N/A,#N/A,FALSE,"Plan2"}</definedName>
    <definedName localSheetId="10" name="vvvvv">{"Econ Consolidado",#N/A,FALSE,"Econ Consol";"Fluxo de Caixa",#N/A,FALSE,"Fluxo Caixa";"Investimentos",#N/A,FALSE,"Investimentos"}</definedName>
    <definedName localSheetId="5" name="vvvvv">{"Econ Consolidado",#N/A,FALSE,"Econ Consol";"Fluxo de Caixa",#N/A,FALSE,"Fluxo Caixa";"Investimentos",#N/A,FALSE,"Investimentos"}</definedName>
    <definedName localSheetId="4" name="vvvvv">{"Econ Consolidado",#N/A,FALSE,"Econ Consol";"Fluxo de Caixa",#N/A,FALSE,"Fluxo Caixa";"Investimentos",#N/A,FALSE,"Investimentos"}</definedName>
    <definedName localSheetId="3" name="vvvvv">{"Econ Consolidado",#N/A,FALSE,"Econ Consol";"Fluxo de Caixa",#N/A,FALSE,"Fluxo Caixa";"Investimentos",#N/A,FALSE,"Investimentos"}</definedName>
    <definedName localSheetId="11" name="vvvvv">{"Econ Consolidado",#N/A,FALSE,"Econ Consol";"Fluxo de Caixa",#N/A,FALSE,"Fluxo Caixa";"Investimentos",#N/A,FALSE,"Investimentos"}</definedName>
    <definedName localSheetId="12" name="vvvvv">{"Econ Consolidado",#N/A,FALSE,"Econ Consol";"Fluxo de Caixa",#N/A,FALSE,"Fluxo Caixa";"Investimentos",#N/A,FALSE,"Investimentos"}</definedName>
    <definedName localSheetId="1" name="vvvvv">{"Econ Consolidado",#N/A,FALSE,"Econ Consol";"Fluxo de Caixa",#N/A,FALSE,"Fluxo Caixa";"Investimentos",#N/A,FALSE,"Investimentos"}</definedName>
    <definedName name="vvvvv">{"Econ Consolidado",#N/A,FALSE,"Econ Consol";"Fluxo de Caixa",#N/A,FALSE,"Fluxo Caixa";"Investimentos",#N/A,FALSE,"Investimentos"}</definedName>
    <definedName localSheetId="10" name="vvvvvv">{#N/A,#N/A,FALSE,"Plan1";#N/A,#N/A,FALSE,"Plan2"}</definedName>
    <definedName localSheetId="5" name="vvvvvv">{#N/A,#N/A,FALSE,"Plan1";#N/A,#N/A,FALSE,"Plan2"}</definedName>
    <definedName localSheetId="4" name="vvvvvv">{#N/A,#N/A,FALSE,"Plan1";#N/A,#N/A,FALSE,"Plan2"}</definedName>
    <definedName localSheetId="3" name="vvvvvv">{#N/A,#N/A,FALSE,"Plan1";#N/A,#N/A,FALSE,"Plan2"}</definedName>
    <definedName localSheetId="11" name="vvvvvv">{#N/A,#N/A,FALSE,"Plan1";#N/A,#N/A,FALSE,"Plan2"}</definedName>
    <definedName localSheetId="12" name="vvvvvv">{#N/A,#N/A,FALSE,"Plan1";#N/A,#N/A,FALSE,"Plan2"}</definedName>
    <definedName localSheetId="1" name="vvvvvv">{#N/A,#N/A,FALSE,"Plan1";#N/A,#N/A,FALSE,"Plan2"}</definedName>
    <definedName name="vvvvvv">{#N/A,#N/A,FALSE,"Plan1";#N/A,#N/A,FALSE,"Plan2"}</definedName>
    <definedName localSheetId="10" name="vvvvvvvvvvvvvvvvv">{"HW",#N/A,FALSE,"1998"}</definedName>
    <definedName localSheetId="5" name="vvvvvvvvvvvvvvvvv">{"HW",#N/A,FALSE,"1998"}</definedName>
    <definedName localSheetId="4" name="vvvvvvvvvvvvvvvvv">{"HW",#N/A,FALSE,"1998"}</definedName>
    <definedName localSheetId="3" name="vvvvvvvvvvvvvvvvv">{"HW",#N/A,FALSE,"1998"}</definedName>
    <definedName localSheetId="11" name="vvvvvvvvvvvvvvvvv">{"HW",#N/A,FALSE,"1998"}</definedName>
    <definedName localSheetId="12" name="vvvvvvvvvvvvvvvvv">{"HW",#N/A,FALSE,"1998"}</definedName>
    <definedName localSheetId="1" name="vvvvvvvvvvvvvvvvv">{"HW",#N/A,FALSE,"1998"}</definedName>
    <definedName name="vvvvvvvvvvvvvvvvv">{"HW",#N/A,FALSE,"1998"}</definedName>
    <definedName localSheetId="12" name="w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w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wadalrdjlaev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wadalrdjlaev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wadalrdjlaev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wadalrdjlaev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wadalrdjlaev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wadalrdjlaev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wadalrdjlaev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water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water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water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water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water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water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water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werw4tr">{#N/A,#N/A,FALSE,"Plan1";#N/A,#N/A,FALSE,"Plan2"}</definedName>
    <definedName localSheetId="5" name="werw4tr">{#N/A,#N/A,FALSE,"Plan1";#N/A,#N/A,FALSE,"Plan2"}</definedName>
    <definedName localSheetId="4" name="werw4tr">{#N/A,#N/A,FALSE,"Plan1";#N/A,#N/A,FALSE,"Plan2"}</definedName>
    <definedName localSheetId="3" name="werw4tr">{#N/A,#N/A,FALSE,"Plan1";#N/A,#N/A,FALSE,"Plan2"}</definedName>
    <definedName localSheetId="11" name="werw4tr">{#N/A,#N/A,FALSE,"Plan1";#N/A,#N/A,FALSE,"Plan2"}</definedName>
    <definedName localSheetId="12" name="werw4tr">{#N/A,#N/A,FALSE,"Plan1";#N/A,#N/A,FALSE,"Plan2"}</definedName>
    <definedName localSheetId="1" name="werw4tr">{#N/A,#N/A,FALSE,"Plan1";#N/A,#N/A,FALSE,"Plan2"}</definedName>
    <definedName name="werw4tr">{#N/A,#N/A,FALSE,"Plan1";#N/A,#N/A,FALSE,"Plan2"}</definedName>
    <definedName localSheetId="10" name="wetoedjtkdr">{#N/A,#N/A,FALSE,"Plan1";#N/A,#N/A,FALSE,"Plan2"}</definedName>
    <definedName localSheetId="5" name="wetoedjtkdr">{#N/A,#N/A,FALSE,"Plan1";#N/A,#N/A,FALSE,"Plan2"}</definedName>
    <definedName localSheetId="4" name="wetoedjtkdr">{#N/A,#N/A,FALSE,"Plan1";#N/A,#N/A,FALSE,"Plan2"}</definedName>
    <definedName localSheetId="3" name="wetoedjtkdr">{#N/A,#N/A,FALSE,"Plan1";#N/A,#N/A,FALSE,"Plan2"}</definedName>
    <definedName localSheetId="11" name="wetoedjtkdr">{#N/A,#N/A,FALSE,"Plan1";#N/A,#N/A,FALSE,"Plan2"}</definedName>
    <definedName localSheetId="12" name="wetoedjtkdr">{#N/A,#N/A,FALSE,"Plan1";#N/A,#N/A,FALSE,"Plan2"}</definedName>
    <definedName localSheetId="1" name="wetoedjtkdr">{#N/A,#N/A,FALSE,"Plan1";#N/A,#N/A,FALSE,"Plan2"}</definedName>
    <definedName name="wetoedjtkdr">{#N/A,#N/A,FALSE,"Plan1";#N/A,#N/A,FALSE,"Plan2"}</definedName>
    <definedName localSheetId="10" name="WHATS">{"'Edit'!$A$1:$V$2277"}</definedName>
    <definedName localSheetId="5" name="WHATS">{"'Edit'!$A$1:$V$2277"}</definedName>
    <definedName localSheetId="4" name="WHATS">{"'Edit'!$A$1:$V$2277"}</definedName>
    <definedName localSheetId="3" name="WHATS">{"'Edit'!$A$1:$V$2277"}</definedName>
    <definedName localSheetId="11" name="WHATS">{"'Edit'!$A$1:$V$2277"}</definedName>
    <definedName localSheetId="12" name="WHATS">{"'Edit'!$A$1:$V$2277"}</definedName>
    <definedName localSheetId="1" name="WHATS">{"'Edit'!$A$1:$V$2277"}</definedName>
    <definedName name="WHATS">{"'Edit'!$A$1:$V$2277"}</definedName>
    <definedName localSheetId="10" name="win.VESSE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win.VESSE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win.VESSE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win.VESSE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win.VESSE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win.VESSE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win.VESSE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win.VESSEL_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win.VESSEL_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win.VESSEL_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win.VESSEL_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win.VESSEL_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win.VESSEL_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win.VESSEL_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WKJHIR">{#N/A,#N/A,FALSE,"Plan1";#N/A,#N/A,FALSE,"Plan2"}</definedName>
    <definedName localSheetId="5" name="WKJHIR">{#N/A,#N/A,FALSE,"Plan1";#N/A,#N/A,FALSE,"Plan2"}</definedName>
    <definedName localSheetId="4" name="WKJHIR">{#N/A,#N/A,FALSE,"Plan1";#N/A,#N/A,FALSE,"Plan2"}</definedName>
    <definedName localSheetId="3" name="WKJHIR">{#N/A,#N/A,FALSE,"Plan1";#N/A,#N/A,FALSE,"Plan2"}</definedName>
    <definedName localSheetId="11" name="WKJHIR">{#N/A,#N/A,FALSE,"Plan1";#N/A,#N/A,FALSE,"Plan2"}</definedName>
    <definedName localSheetId="12" name="WKJHIR">{#N/A,#N/A,FALSE,"Plan1";#N/A,#N/A,FALSE,"Plan2"}</definedName>
    <definedName localSheetId="1" name="WKJHIR">{#N/A,#N/A,FALSE,"Plan1";#N/A,#N/A,FALSE,"Plan2"}</definedName>
    <definedName name="WKJHIR">{#N/A,#N/A,FALSE,"Plan1";#N/A,#N/A,FALSE,"Plan2"}</definedName>
    <definedName localSheetId="10" name="WLQ">{#N/A,#N/A,FALSE,"명세표"}</definedName>
    <definedName localSheetId="5" name="WLQ">{#N/A,#N/A,FALSE,"명세표"}</definedName>
    <definedName localSheetId="4" name="WLQ">{#N/A,#N/A,FALSE,"명세표"}</definedName>
    <definedName localSheetId="3" name="WLQ">{#N/A,#N/A,FALSE,"명세표"}</definedName>
    <definedName localSheetId="11" name="WLQ">{#N/A,#N/A,FALSE,"명세표"}</definedName>
    <definedName localSheetId="12" name="WLQ">{#N/A,#N/A,FALSE,"명세표"}</definedName>
    <definedName localSheetId="1" name="WLQ">{#N/A,#N/A,FALSE,"명세표"}</definedName>
    <definedName name="WLQ">{#N/A,#N/A,FALSE,"명세표"}</definedName>
    <definedName localSheetId="10" name="WRITE">{#N/A,#N/A,FALSE,"CCTV"}</definedName>
    <definedName localSheetId="5" name="WRITE">{#N/A,#N/A,FALSE,"CCTV"}</definedName>
    <definedName localSheetId="4" name="WRITE">{#N/A,#N/A,FALSE,"CCTV"}</definedName>
    <definedName localSheetId="3" name="WRITE">{#N/A,#N/A,FALSE,"CCTV"}</definedName>
    <definedName localSheetId="11" name="WRITE">{#N/A,#N/A,FALSE,"CCTV"}</definedName>
    <definedName localSheetId="12" name="WRITE">{#N/A,#N/A,FALSE,"CCTV"}</definedName>
    <definedName localSheetId="1" name="WRITE">{#N/A,#N/A,FALSE,"CCTV"}</definedName>
    <definedName name="WRITE">{#N/A,#N/A,FALSE,"CCTV"}</definedName>
    <definedName localSheetId="10" name="wrn.BM.">{#N/A,#N/A,FALSE,"CCTV"}</definedName>
    <definedName localSheetId="5" name="wrn.BM.">{#N/A,#N/A,FALSE,"CCTV"}</definedName>
    <definedName localSheetId="4" name="wrn.BM.">{#N/A,#N/A,FALSE,"CCTV"}</definedName>
    <definedName localSheetId="3" name="wrn.BM.">{#N/A,#N/A,FALSE,"CCTV"}</definedName>
    <definedName localSheetId="11" name="wrn.BM.">{#N/A,#N/A,FALSE,"CCTV"}</definedName>
    <definedName localSheetId="12" name="wrn.BM.">{#N/A,#N/A,FALSE,"CCTV"}</definedName>
    <definedName localSheetId="1" name="wrn.BM.">{#N/A,#N/A,FALSE,"CCTV"}</definedName>
    <definedName name="wrn.BM.">{#N/A,#N/A,FALSE,"CCTV"}</definedName>
    <definedName localSheetId="10" name="wrn.Brita98.xls.">{#N/A,#N/A,TRUE,"Quinzena 01 à 15-04-98 "}</definedName>
    <definedName localSheetId="5" name="wrn.Brita98.xls.">{#N/A,#N/A,TRUE,"Quinzena 01 à 15-04-98 "}</definedName>
    <definedName localSheetId="4" name="wrn.Brita98.xls.">{#N/A,#N/A,TRUE,"Quinzena 01 à 15-04-98 "}</definedName>
    <definedName localSheetId="3" name="wrn.Brita98.xls.">{#N/A,#N/A,TRUE,"Quinzena 01 à 15-04-98 "}</definedName>
    <definedName localSheetId="11" name="wrn.Brita98.xls.">{#N/A,#N/A,TRUE,"Quinzena 01 à 15-04-98 "}</definedName>
    <definedName localSheetId="12" name="wrn.Brita98.xls.">{#N/A,#N/A,TRUE,"Quinzena 01 à 15-04-98 "}</definedName>
    <definedName localSheetId="1" name="wrn.Brita98.xls.">{#N/A,#N/A,TRUE,"Quinzena 01 à 15-04-98 "}</definedName>
    <definedName name="wrn.Brita98.xls.">{#N/A,#N/A,TRUE,"Quinzena 01 à 15-04-98 "}</definedName>
    <definedName localSheetId="10" name="wrn.Completo.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localSheetId="5" name="wrn.Completo.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localSheetId="4" name="wrn.Completo.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localSheetId="3" name="wrn.Completo.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localSheetId="11" name="wrn.Completo.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localSheetId="12" name="wrn.Completo.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localSheetId="1" name="wrn.Completo.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localSheetId="10" name="wrn.Cons.">{"EconCons",#N/A,TRUE,"Econômico - Consolidado";"CaixaCons",#N/A,TRUE,"Caixa - Consolidado";"InvestCons",#N/A,TRUE,"Invest Consolidado"}</definedName>
    <definedName localSheetId="5" name="wrn.Cons.">{"EconCons",#N/A,TRUE,"Econômico - Consolidado";"CaixaCons",#N/A,TRUE,"Caixa - Consolidado";"InvestCons",#N/A,TRUE,"Invest Consolidado"}</definedName>
    <definedName localSheetId="4" name="wrn.Cons.">{"EconCons",#N/A,TRUE,"Econômico - Consolidado";"CaixaCons",#N/A,TRUE,"Caixa - Consolidado";"InvestCons",#N/A,TRUE,"Invest Consolidado"}</definedName>
    <definedName localSheetId="3" name="wrn.Cons.">{"EconCons",#N/A,TRUE,"Econômico - Consolidado";"CaixaCons",#N/A,TRUE,"Caixa - Consolidado";"InvestCons",#N/A,TRUE,"Invest Consolidado"}</definedName>
    <definedName localSheetId="11" name="wrn.Cons.">{"EconCons",#N/A,TRUE,"Econômico - Consolidado";"CaixaCons",#N/A,TRUE,"Caixa - Consolidado";"InvestCons",#N/A,TRUE,"Invest Consolidado"}</definedName>
    <definedName localSheetId="12" name="wrn.Cons.">{"EconCons",#N/A,TRUE,"Econômico - Consolidado";"CaixaCons",#N/A,TRUE,"Caixa - Consolidado";"InvestCons",#N/A,TRUE,"Invest Consolidado"}</definedName>
    <definedName localSheetId="1" name="wrn.Cons.">{"EconCons",#N/A,TRUE,"Econômico - Consolidado";"CaixaCons",#N/A,TRUE,"Caixa - Consolidado";"InvestCons",#N/A,TRUE,"Invest Consolidado"}</definedName>
    <definedName name="wrn.Cons.">{"EconCons",#N/A,TRUE,"Econômico - Consolidado";"CaixaCons",#N/A,TRUE,"Caixa - Consolidado";"InvestCons",#N/A,TRUE,"Invest Consolidado"}</definedName>
    <definedName localSheetId="10" name="wrn.Consolidado.">{"Econ Consolidado",#N/A,FALSE,"Econ Consol";"Fluxo de Caixa",#N/A,FALSE,"Fluxo Caixa";"Investimentos",#N/A,FALSE,"Investimentos"}</definedName>
    <definedName localSheetId="5" name="wrn.Consolidado.">{"Econ Consolidado",#N/A,FALSE,"Econ Consol";"Fluxo de Caixa",#N/A,FALSE,"Fluxo Caixa";"Investimentos",#N/A,FALSE,"Investimentos"}</definedName>
    <definedName localSheetId="4" name="wrn.Consolidado.">{"Econ Consolidado",#N/A,FALSE,"Econ Consol";"Fluxo de Caixa",#N/A,FALSE,"Fluxo Caixa";"Investimentos",#N/A,FALSE,"Investimentos"}</definedName>
    <definedName localSheetId="3" name="wrn.Consolidado.">{"Econ Consolidado",#N/A,FALSE,"Econ Consol";"Fluxo de Caixa",#N/A,FALSE,"Fluxo Caixa";"Investimentos",#N/A,FALSE,"Investimentos"}</definedName>
    <definedName localSheetId="11" name="wrn.Consolidado.">{"Econ Consolidado",#N/A,FALSE,"Econ Consol";"Fluxo de Caixa",#N/A,FALSE,"Fluxo Caixa";"Investimentos",#N/A,FALSE,"Investimentos"}</definedName>
    <definedName localSheetId="12" name="wrn.Consolidado.">{"Econ Consolidado",#N/A,FALSE,"Econ Consol";"Fluxo de Caixa",#N/A,FALSE,"Fluxo Caixa";"Investimentos",#N/A,FALSE,"Investimentos"}</definedName>
    <definedName localSheetId="1" name="wrn.Consolidado.">{"Econ Consolidado",#N/A,FALSE,"Econ Consol";"Fluxo de Caixa",#N/A,FALSE,"Fluxo Caixa";"Investimentos",#N/A,FALSE,"Investimentos"}</definedName>
    <definedName name="wrn.Consolidado.">{"Econ Consolidado",#N/A,FALSE,"Econ Consol";"Fluxo de Caixa",#N/A,FALSE,"Fluxo Caixa";"Investimentos",#N/A,FALSE,"Investimentos"}</definedName>
    <definedName localSheetId="10" name="wrn.GERAL.">{#N/A,#N/A,FALSE,"ET-CAPA";#N/A,#N/A,FALSE,"ET-PAG1";#N/A,#N/A,FALSE,"ET-PAG2";#N/A,#N/A,FALSE,"ET-PAG3";#N/A,#N/A,FALSE,"ET-PAG4";#N/A,#N/A,FALSE,"ET-PAG5"}</definedName>
    <definedName localSheetId="8" name="wrn.GERAL.">{#N/A,#N/A,FALSE,"ET-CAPA";#N/A,#N/A,FALSE,"ET-PAG1";#N/A,#N/A,FALSE,"ET-PAG2";#N/A,#N/A,FALSE,"ET-PAG3";#N/A,#N/A,FALSE,"ET-PAG4";#N/A,#N/A,FALSE,"ET-PAG5"}</definedName>
    <definedName localSheetId="5" name="wrn.GERAL.">{#N/A,#N/A,FALSE,"ET-CAPA";#N/A,#N/A,FALSE,"ET-PAG1";#N/A,#N/A,FALSE,"ET-PAG2";#N/A,#N/A,FALSE,"ET-PAG3";#N/A,#N/A,FALSE,"ET-PAG4";#N/A,#N/A,FALSE,"ET-PAG5"}</definedName>
    <definedName localSheetId="6" name="wrn.GERAL.">{#N/A,#N/A,FALSE,"ET-CAPA";#N/A,#N/A,FALSE,"ET-PAG1";#N/A,#N/A,FALSE,"ET-PAG2";#N/A,#N/A,FALSE,"ET-PAG3";#N/A,#N/A,FALSE,"ET-PAG4";#N/A,#N/A,FALSE,"ET-PAG5"}</definedName>
    <definedName localSheetId="4" name="wrn.GERAL.">{#N/A,#N/A,FALSE,"ET-CAPA";#N/A,#N/A,FALSE,"ET-PAG1";#N/A,#N/A,FALSE,"ET-PAG2";#N/A,#N/A,FALSE,"ET-PAG3";#N/A,#N/A,FALSE,"ET-PAG4";#N/A,#N/A,FALSE,"ET-PAG5"}</definedName>
    <definedName localSheetId="3" name="wrn.GERAL.">{#N/A,#N/A,FALSE,"ET-CAPA";#N/A,#N/A,FALSE,"ET-PAG1";#N/A,#N/A,FALSE,"ET-PAG2";#N/A,#N/A,FALSE,"ET-PAG3";#N/A,#N/A,FALSE,"ET-PAG4";#N/A,#N/A,FALSE,"ET-PAG5"}</definedName>
    <definedName localSheetId="11" name="wrn.GERAL.">{#N/A,#N/A,FALSE,"ET-CAPA";#N/A,#N/A,FALSE,"ET-PAG1";#N/A,#N/A,FALSE,"ET-PAG2";#N/A,#N/A,FALSE,"ET-PAG3";#N/A,#N/A,FALSE,"ET-PAG4";#N/A,#N/A,FALSE,"ET-PAG5"}</definedName>
    <definedName localSheetId="12" name="wrn.GERAL.">{#N/A,#N/A,FALSE,"ET-CAPA";#N/A,#N/A,FALSE,"ET-PAG1";#N/A,#N/A,FALSE,"ET-PAG2";#N/A,#N/A,FALSE,"ET-PAG3";#N/A,#N/A,FALSE,"ET-PAG4";#N/A,#N/A,FALSE,"ET-PAG5"}</definedName>
    <definedName localSheetId="1" name="wrn.GERAL.">{#N/A,#N/A,FALSE,"ET-CAPA";#N/A,#N/A,FALSE,"ET-PAG1";#N/A,#N/A,FALSE,"ET-PAG2";#N/A,#N/A,FALSE,"ET-PAG3";#N/A,#N/A,FALSE,"ET-PAG4";#N/A,#N/A,FALSE,"ET-PAG5"}</definedName>
    <definedName localSheetId="7" name="wrn.GERAL.">{#N/A,#N/A,FALSE,"ET-CAPA";#N/A,#N/A,FALSE,"ET-PAG1";#N/A,#N/A,FALSE,"ET-PAG2";#N/A,#N/A,FALSE,"ET-PAG3";#N/A,#N/A,FALSE,"ET-PAG4";#N/A,#N/A,FALSE,"ET-PAG5"}</definedName>
    <definedName name="wrn.GERAL.">{#N/A,#N/A,FALSE,"ET-CAPA";#N/A,#N/A,FALSE,"ET-PAG1";#N/A,#N/A,FALSE,"ET-PAG2";#N/A,#N/A,FALSE,"ET-PAG3";#N/A,#N/A,FALSE,"ET-PAG4";#N/A,#N/A,FALSE,"ET-PAG5"}</definedName>
    <definedName localSheetId="10" name="wrn.HAGE.">{#N/A,#N/A,FALSE,"cdi";#N/A,#N/A,FALSE,"debent";#N/A,#N/A,FALSE,"fdos";#N/A,#N/A,FALSE,"resumo"}</definedName>
    <definedName localSheetId="5" name="wrn.HAGE.">{#N/A,#N/A,FALSE,"cdi";#N/A,#N/A,FALSE,"debent";#N/A,#N/A,FALSE,"fdos";#N/A,#N/A,FALSE,"resumo"}</definedName>
    <definedName localSheetId="4" name="wrn.HAGE.">{#N/A,#N/A,FALSE,"cdi";#N/A,#N/A,FALSE,"debent";#N/A,#N/A,FALSE,"fdos";#N/A,#N/A,FALSE,"resumo"}</definedName>
    <definedName localSheetId="3" name="wrn.HAGE.">{#N/A,#N/A,FALSE,"cdi";#N/A,#N/A,FALSE,"debent";#N/A,#N/A,FALSE,"fdos";#N/A,#N/A,FALSE,"resumo"}</definedName>
    <definedName localSheetId="11" name="wrn.HAGE.">{#N/A,#N/A,FALSE,"cdi";#N/A,#N/A,FALSE,"debent";#N/A,#N/A,FALSE,"fdos";#N/A,#N/A,FALSE,"resumo"}</definedName>
    <definedName localSheetId="12" name="wrn.HAGE.">{#N/A,#N/A,FALSE,"cdi";#N/A,#N/A,FALSE,"debent";#N/A,#N/A,FALSE,"fdos";#N/A,#N/A,FALSE,"resumo"}</definedName>
    <definedName localSheetId="1" name="wrn.HAGE.">{#N/A,#N/A,FALSE,"cdi";#N/A,#N/A,FALSE,"debent";#N/A,#N/A,FALSE,"fdos";#N/A,#N/A,FALSE,"resumo"}</definedName>
    <definedName name="wrn.HAGE.">{#N/A,#N/A,FALSE,"cdi";#N/A,#N/A,FALSE,"debent";#N/A,#N/A,FALSE,"fdos";#N/A,#N/A,FALSE,"resumo"}</definedName>
    <definedName localSheetId="10" name="wrn.HAGE01">{#N/A,#N/A,FALSE,"cdi";#N/A,#N/A,FALSE,"debent";#N/A,#N/A,FALSE,"fdos";#N/A,#N/A,FALSE,"resumo"}</definedName>
    <definedName localSheetId="5" name="wrn.HAGE01">{#N/A,#N/A,FALSE,"cdi";#N/A,#N/A,FALSE,"debent";#N/A,#N/A,FALSE,"fdos";#N/A,#N/A,FALSE,"resumo"}</definedName>
    <definedName localSheetId="4" name="wrn.HAGE01">{#N/A,#N/A,FALSE,"cdi";#N/A,#N/A,FALSE,"debent";#N/A,#N/A,FALSE,"fdos";#N/A,#N/A,FALSE,"resumo"}</definedName>
    <definedName localSheetId="3" name="wrn.HAGE01">{#N/A,#N/A,FALSE,"cdi";#N/A,#N/A,FALSE,"debent";#N/A,#N/A,FALSE,"fdos";#N/A,#N/A,FALSE,"resumo"}</definedName>
    <definedName localSheetId="11" name="wrn.HAGE01">{#N/A,#N/A,FALSE,"cdi";#N/A,#N/A,FALSE,"debent";#N/A,#N/A,FALSE,"fdos";#N/A,#N/A,FALSE,"resumo"}</definedName>
    <definedName localSheetId="12" name="wrn.HAGE01">{#N/A,#N/A,FALSE,"cdi";#N/A,#N/A,FALSE,"debent";#N/A,#N/A,FALSE,"fdos";#N/A,#N/A,FALSE,"resumo"}</definedName>
    <definedName localSheetId="1" name="wrn.HAGE01">{#N/A,#N/A,FALSE,"cdi";#N/A,#N/A,FALSE,"debent";#N/A,#N/A,FALSE,"fdos";#N/A,#N/A,FALSE,"resumo"}</definedName>
    <definedName name="wrn.HAGE01">{#N/A,#N/A,FALSE,"cdi";#N/A,#N/A,FALSE,"debent";#N/A,#N/A,FALSE,"fdos";#N/A,#N/A,FALSE,"resumo"}</definedName>
    <definedName localSheetId="10" name="wrn.HW.">{"HW",#N/A,FALSE,"1998"}</definedName>
    <definedName localSheetId="5" name="wrn.HW.">{"HW",#N/A,FALSE,"1998"}</definedName>
    <definedName localSheetId="4" name="wrn.HW.">{"HW",#N/A,FALSE,"1998"}</definedName>
    <definedName localSheetId="3" name="wrn.HW.">{"HW",#N/A,FALSE,"1998"}</definedName>
    <definedName localSheetId="11" name="wrn.HW.">{"HW",#N/A,FALSE,"1998"}</definedName>
    <definedName localSheetId="12" name="wrn.HW.">{"HW",#N/A,FALSE,"1998"}</definedName>
    <definedName localSheetId="1" name="wrn.HW.">{"HW",#N/A,FALSE,"1998"}</definedName>
    <definedName name="wrn.HW.">{"HW",#N/A,FALSE,"1998"}</definedName>
    <definedName localSheetId="10" name="wrn.imp_flx.">{#N/A,#N/A,FALSE,"CONSOLID";#N/A,#N/A,FALSE,"CIMENTO";#N/A,#N/A,FALSE,"METALURGIA";#N/A,#N/A,FALSE,"PAPEL";#N/A,#N/A,FALSE,"QUÍMICA";#N/A,#N/A,FALSE,"AGROINDL";#N/A,#N/A,FALSE,"OUTROS";#N/A,#N/A,FALSE,"REAL_ORCADO"}</definedName>
    <definedName localSheetId="5" name="wrn.imp_flx.">{#N/A,#N/A,FALSE,"CONSOLID";#N/A,#N/A,FALSE,"CIMENTO";#N/A,#N/A,FALSE,"METALURGIA";#N/A,#N/A,FALSE,"PAPEL";#N/A,#N/A,FALSE,"QUÍMICA";#N/A,#N/A,FALSE,"AGROINDL";#N/A,#N/A,FALSE,"OUTROS";#N/A,#N/A,FALSE,"REAL_ORCADO"}</definedName>
    <definedName localSheetId="4" name="wrn.imp_flx.">{#N/A,#N/A,FALSE,"CONSOLID";#N/A,#N/A,FALSE,"CIMENTO";#N/A,#N/A,FALSE,"METALURGIA";#N/A,#N/A,FALSE,"PAPEL";#N/A,#N/A,FALSE,"QUÍMICA";#N/A,#N/A,FALSE,"AGROINDL";#N/A,#N/A,FALSE,"OUTROS";#N/A,#N/A,FALSE,"REAL_ORCADO"}</definedName>
    <definedName localSheetId="3" name="wrn.imp_flx.">{#N/A,#N/A,FALSE,"CONSOLID";#N/A,#N/A,FALSE,"CIMENTO";#N/A,#N/A,FALSE,"METALURGIA";#N/A,#N/A,FALSE,"PAPEL";#N/A,#N/A,FALSE,"QUÍMICA";#N/A,#N/A,FALSE,"AGROINDL";#N/A,#N/A,FALSE,"OUTROS";#N/A,#N/A,FALSE,"REAL_ORCADO"}</definedName>
    <definedName localSheetId="11" name="wrn.imp_flx.">{#N/A,#N/A,FALSE,"CONSOLID";#N/A,#N/A,FALSE,"CIMENTO";#N/A,#N/A,FALSE,"METALURGIA";#N/A,#N/A,FALSE,"PAPEL";#N/A,#N/A,FALSE,"QUÍMICA";#N/A,#N/A,FALSE,"AGROINDL";#N/A,#N/A,FALSE,"OUTROS";#N/A,#N/A,FALSE,"REAL_ORCADO"}</definedName>
    <definedName localSheetId="12" name="wrn.imp_flx.">{#N/A,#N/A,FALSE,"CONSOLID";#N/A,#N/A,FALSE,"CIMENTO";#N/A,#N/A,FALSE,"METALURGIA";#N/A,#N/A,FALSE,"PAPEL";#N/A,#N/A,FALSE,"QUÍMICA";#N/A,#N/A,FALSE,"AGROINDL";#N/A,#N/A,FALSE,"OUTROS";#N/A,#N/A,FALSE,"REAL_ORCADO"}</definedName>
    <definedName localSheetId="1" name="wrn.imp_flx.">{#N/A,#N/A,FALSE,"CONSOLID";#N/A,#N/A,FALSE,"CIMENTO";#N/A,#N/A,FALSE,"METALURGIA";#N/A,#N/A,FALSE,"PAPEL";#N/A,#N/A,FALSE,"QUÍMICA";#N/A,#N/A,FALSE,"AGROINDL";#N/A,#N/A,FALSE,"OUTROS";#N/A,#N/A,FALSE,"REAL_ORCADO"}</definedName>
    <definedName name="wrn.imp_flx.">{#N/A,#N/A,FALSE,"CONSOLID";#N/A,#N/A,FALSE,"CIMENTO";#N/A,#N/A,FALSE,"METALURGIA";#N/A,#N/A,FALSE,"PAPEL";#N/A,#N/A,FALSE,"QUÍMICA";#N/A,#N/A,FALSE,"AGROINDL";#N/A,#N/A,FALSE,"OUTROS";#N/A,#N/A,FALSE,"REAL_ORCADO"}</definedName>
    <definedName localSheetId="10" name="wrn.IMPRESSO.">{#N/A,#N/A,FALSE,"Plan1";#N/A,#N/A,FALSE,"Plan2"}</definedName>
    <definedName localSheetId="5" name="wrn.IMPRESSO.">{#N/A,#N/A,FALSE,"Plan1";#N/A,#N/A,FALSE,"Plan2"}</definedName>
    <definedName localSheetId="4" name="wrn.IMPRESSO.">{#N/A,#N/A,FALSE,"Plan1";#N/A,#N/A,FALSE,"Plan2"}</definedName>
    <definedName localSheetId="3" name="wrn.IMPRESSO.">{#N/A,#N/A,FALSE,"Plan1";#N/A,#N/A,FALSE,"Plan2"}</definedName>
    <definedName localSheetId="11" name="wrn.IMPRESSO.">{#N/A,#N/A,FALSE,"Plan1";#N/A,#N/A,FALSE,"Plan2"}</definedName>
    <definedName localSheetId="12" name="wrn.IMPRESSO.">{#N/A,#N/A,FALSE,"Plan1";#N/A,#N/A,FALSE,"Plan2"}</definedName>
    <definedName localSheetId="1" name="wrn.IMPRESSO.">{#N/A,#N/A,FALSE,"Plan1";#N/A,#N/A,FALSE,"Plan2"}</definedName>
    <definedName name="wrn.IMPRESSO.">{#N/A,#N/A,FALSE,"Plan1";#N/A,#N/A,FALSE,"Plan2"}</definedName>
    <definedName localSheetId="10" name="wrn.Imprimir.">{"tabela",#N/A,FALSE,"Tabela";"decoração",#N/A,FALSE,"Decor.";"Informações",#N/A,FALSE,"Inform."}</definedName>
    <definedName localSheetId="5" name="wrn.Imprimir.">{"tabela",#N/A,FALSE,"Tabela";"decoração",#N/A,FALSE,"Decor.";"Informações",#N/A,FALSE,"Inform."}</definedName>
    <definedName localSheetId="4" name="wrn.Imprimir.">{"tabela",#N/A,FALSE,"Tabela";"decoração",#N/A,FALSE,"Decor.";"Informações",#N/A,FALSE,"Inform."}</definedName>
    <definedName localSheetId="3" name="wrn.Imprimir.">{"tabela",#N/A,FALSE,"Tabela";"decoração",#N/A,FALSE,"Decor.";"Informações",#N/A,FALSE,"Inform."}</definedName>
    <definedName localSheetId="11" name="wrn.Imprimir.">{"tabela",#N/A,FALSE,"Tabela";"decoração",#N/A,FALSE,"Decor.";"Informações",#N/A,FALSE,"Inform."}</definedName>
    <definedName localSheetId="12" name="wrn.Imprimir.">{"tabela",#N/A,FALSE,"Tabela";"decoração",#N/A,FALSE,"Decor.";"Informações",#N/A,FALSE,"Inform."}</definedName>
    <definedName localSheetId="1" name="wrn.Imprimir.">{"tabela",#N/A,FALSE,"Tabela";"decoração",#N/A,FALSE,"Decor.";"Informações",#N/A,FALSE,"Inform."}</definedName>
    <definedName name="wrn.Imprimir.">{"tabela",#N/A,FALSE,"Tabela";"decoração",#N/A,FALSE,"Decor.";"Informações",#N/A,FALSE,"Inform."}</definedName>
    <definedName localSheetId="10" name="wrn.LPU._.MG.">{"MG-2002-F1",#N/A,FALSE,"PPU-Telemig";"MG-2002-F2",#N/A,FALSE,"PPU-Telemig";"MG-2002-F3",#N/A,FALSE,"PPU-Telemig";"MG-2002-F4",#N/A,FALSE,"PPU-Telemig";"MG-2003-F1",#N/A,FALSE,"PPU-Telemig";"MG-2004-F1",#N/A,FALSE,"PPU-Telemig"}</definedName>
    <definedName localSheetId="5" name="wrn.LPU._.MG.">{"MG-2002-F1",#N/A,FALSE,"PPU-Telemig";"MG-2002-F2",#N/A,FALSE,"PPU-Telemig";"MG-2002-F3",#N/A,FALSE,"PPU-Telemig";"MG-2002-F4",#N/A,FALSE,"PPU-Telemig";"MG-2003-F1",#N/A,FALSE,"PPU-Telemig";"MG-2004-F1",#N/A,FALSE,"PPU-Telemig"}</definedName>
    <definedName localSheetId="4" name="wrn.LPU._.MG.">{"MG-2002-F1",#N/A,FALSE,"PPU-Telemig";"MG-2002-F2",#N/A,FALSE,"PPU-Telemig";"MG-2002-F3",#N/A,FALSE,"PPU-Telemig";"MG-2002-F4",#N/A,FALSE,"PPU-Telemig";"MG-2003-F1",#N/A,FALSE,"PPU-Telemig";"MG-2004-F1",#N/A,FALSE,"PPU-Telemig"}</definedName>
    <definedName localSheetId="3" name="wrn.LPU._.MG.">{"MG-2002-F1",#N/A,FALSE,"PPU-Telemig";"MG-2002-F2",#N/A,FALSE,"PPU-Telemig";"MG-2002-F3",#N/A,FALSE,"PPU-Telemig";"MG-2002-F4",#N/A,FALSE,"PPU-Telemig";"MG-2003-F1",#N/A,FALSE,"PPU-Telemig";"MG-2004-F1",#N/A,FALSE,"PPU-Telemig"}</definedName>
    <definedName localSheetId="11" name="wrn.LPU._.MG.">{"MG-2002-F1",#N/A,FALSE,"PPU-Telemig";"MG-2002-F2",#N/A,FALSE,"PPU-Telemig";"MG-2002-F3",#N/A,FALSE,"PPU-Telemig";"MG-2002-F4",#N/A,FALSE,"PPU-Telemig";"MG-2003-F1",#N/A,FALSE,"PPU-Telemig";"MG-2004-F1",#N/A,FALSE,"PPU-Telemig"}</definedName>
    <definedName localSheetId="12" name="wrn.LPU._.MG.">{"MG-2002-F1",#N/A,FALSE,"PPU-Telemig";"MG-2002-F2",#N/A,FALSE,"PPU-Telemig";"MG-2002-F3",#N/A,FALSE,"PPU-Telemig";"MG-2002-F4",#N/A,FALSE,"PPU-Telemig";"MG-2003-F1",#N/A,FALSE,"PPU-Telemig";"MG-2004-F1",#N/A,FALSE,"PPU-Telemig"}</definedName>
    <definedName localSheetId="1" name="wrn.LPU._.MG.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>{"MG-2002-F1",#N/A,FALSE,"PPU-Telemig";"MG-2002-F2",#N/A,FALSE,"PPU-Telemig";"MG-2002-F3",#N/A,FALSE,"PPU-Telemig";"MG-2002-F4",#N/A,FALSE,"PPU-Telemig";"MG-2003-F1",#N/A,FALSE,"PPU-Telemig";"MG-2004-F1",#N/A,FALSE,"PPU-Telemig"}</definedName>
    <definedName localSheetId="10" name="wrn.MGM機器リスト.">{#N/A,#N/A,TRUE,"表紙";#N/A,#N/A,TRUE,"DMC合成";#N/A,#N/A,TRUE,"DMC回収･精製";#N/A,#N/A,TRUE,"MPC工程";#N/A,#N/A,TRUE,"DPC工程";#N/A,#N/A,TRUE,"ANI工程";#N/A,#N/A,TRUE,"PHOｰ触媒工程";#N/A,#N/A,TRUE,"用役"}</definedName>
    <definedName localSheetId="5" name="wrn.MGM機器リスト.">{#N/A,#N/A,TRUE,"表紙";#N/A,#N/A,TRUE,"DMC合成";#N/A,#N/A,TRUE,"DMC回収･精製";#N/A,#N/A,TRUE,"MPC工程";#N/A,#N/A,TRUE,"DPC工程";#N/A,#N/A,TRUE,"ANI工程";#N/A,#N/A,TRUE,"PHOｰ触媒工程";#N/A,#N/A,TRUE,"用役"}</definedName>
    <definedName localSheetId="4" name="wrn.MGM機器リスト.">{#N/A,#N/A,TRUE,"表紙";#N/A,#N/A,TRUE,"DMC合成";#N/A,#N/A,TRUE,"DMC回収･精製";#N/A,#N/A,TRUE,"MPC工程";#N/A,#N/A,TRUE,"DPC工程";#N/A,#N/A,TRUE,"ANI工程";#N/A,#N/A,TRUE,"PHOｰ触媒工程";#N/A,#N/A,TRUE,"用役"}</definedName>
    <definedName localSheetId="3" name="wrn.MGM機器リスト.">{#N/A,#N/A,TRUE,"表紙";#N/A,#N/A,TRUE,"DMC合成";#N/A,#N/A,TRUE,"DMC回収･精製";#N/A,#N/A,TRUE,"MPC工程";#N/A,#N/A,TRUE,"DPC工程";#N/A,#N/A,TRUE,"ANI工程";#N/A,#N/A,TRUE,"PHOｰ触媒工程";#N/A,#N/A,TRUE,"用役"}</definedName>
    <definedName localSheetId="11" name="wrn.MGM機器リスト.">{#N/A,#N/A,TRUE,"表紙";#N/A,#N/A,TRUE,"DMC合成";#N/A,#N/A,TRUE,"DMC回収･精製";#N/A,#N/A,TRUE,"MPC工程";#N/A,#N/A,TRUE,"DPC工程";#N/A,#N/A,TRUE,"ANI工程";#N/A,#N/A,TRUE,"PHOｰ触媒工程";#N/A,#N/A,TRUE,"用役"}</definedName>
    <definedName localSheetId="12" name="wrn.MGM機器リスト.">{#N/A,#N/A,TRUE,"表紙";#N/A,#N/A,TRUE,"DMC合成";#N/A,#N/A,TRUE,"DMC回収･精製";#N/A,#N/A,TRUE,"MPC工程";#N/A,#N/A,TRUE,"DPC工程";#N/A,#N/A,TRUE,"ANI工程";#N/A,#N/A,TRUE,"PHOｰ触媒工程";#N/A,#N/A,TRUE,"用役"}</definedName>
    <definedName localSheetId="1" name="wrn.MGM機器リスト.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>{#N/A,#N/A,TRUE,"表紙";#N/A,#N/A,TRUE,"DMC合成";#N/A,#N/A,TRUE,"DMC回収･精製";#N/A,#N/A,TRUE,"MPC工程";#N/A,#N/A,TRUE,"DPC工程";#N/A,#N/A,TRUE,"ANI工程";#N/A,#N/A,TRUE,"PHOｰ触媒工程";#N/A,#N/A,TRUE,"用役"}</definedName>
    <definedName localSheetId="10" name="wrn.Month._.Report._.Package.">{#N/A,#N/A,FALSE,"Global Wls Trend";#N/A,#N/A,FALSE,"Region Trend";#N/A,#N/A,FALSE,"PBU Trend"}</definedName>
    <definedName localSheetId="5" name="wrn.Month._.Report._.Package.">{#N/A,#N/A,FALSE,"Global Wls Trend";#N/A,#N/A,FALSE,"Region Trend";#N/A,#N/A,FALSE,"PBU Trend"}</definedName>
    <definedName localSheetId="4" name="wrn.Month._.Report._.Package.">{#N/A,#N/A,FALSE,"Global Wls Trend";#N/A,#N/A,FALSE,"Region Trend";#N/A,#N/A,FALSE,"PBU Trend"}</definedName>
    <definedName localSheetId="3" name="wrn.Month._.Report._.Package.">{#N/A,#N/A,FALSE,"Global Wls Trend";#N/A,#N/A,FALSE,"Region Trend";#N/A,#N/A,FALSE,"PBU Trend"}</definedName>
    <definedName localSheetId="11" name="wrn.Month._.Report._.Package.">{#N/A,#N/A,FALSE,"Global Wls Trend";#N/A,#N/A,FALSE,"Region Trend";#N/A,#N/A,FALSE,"PBU Trend"}</definedName>
    <definedName localSheetId="12" name="wrn.Month._.Report._.Package.">{#N/A,#N/A,FALSE,"Global Wls Trend";#N/A,#N/A,FALSE,"Region Trend";#N/A,#N/A,FALSE,"PBU Trend"}</definedName>
    <definedName localSheetId="1" name="wrn.Month._.Report._.Package.">{#N/A,#N/A,FALSE,"Global Wls Trend";#N/A,#N/A,FALSE,"Region Trend";#N/A,#N/A,FALSE,"PBU Trend"}</definedName>
    <definedName name="wrn.Month._.Report._.Package.">{#N/A,#N/A,FALSE,"Global Wls Trend";#N/A,#N/A,FALSE,"Region Trend";#N/A,#N/A,FALSE,"PBU Trend"}</definedName>
    <definedName localSheetId="10" name="wrn.Monthly._.Report._.Package.">{#N/A,#N/A,FALSE,"Global by BU";#N/A,#N/A,FALSE,"U.S. by BU";#N/A,#N/A,FALSE,"Canada by BU";#N/A,#N/A,FALSE,"Europe by BU";#N/A,#N/A,FALSE,"Asia by BU";#N/A,#N/A,FALSE,"Cala by BU"}</definedName>
    <definedName localSheetId="5" name="wrn.Monthly._.Report._.Package.">{#N/A,#N/A,FALSE,"Global by BU";#N/A,#N/A,FALSE,"U.S. by BU";#N/A,#N/A,FALSE,"Canada by BU";#N/A,#N/A,FALSE,"Europe by BU";#N/A,#N/A,FALSE,"Asia by BU";#N/A,#N/A,FALSE,"Cala by BU"}</definedName>
    <definedName localSheetId="4" name="wrn.Monthly._.Report._.Package.">{#N/A,#N/A,FALSE,"Global by BU";#N/A,#N/A,FALSE,"U.S. by BU";#N/A,#N/A,FALSE,"Canada by BU";#N/A,#N/A,FALSE,"Europe by BU";#N/A,#N/A,FALSE,"Asia by BU";#N/A,#N/A,FALSE,"Cala by BU"}</definedName>
    <definedName localSheetId="3" name="wrn.Monthly._.Report._.Package.">{#N/A,#N/A,FALSE,"Global by BU";#N/A,#N/A,FALSE,"U.S. by BU";#N/A,#N/A,FALSE,"Canada by BU";#N/A,#N/A,FALSE,"Europe by BU";#N/A,#N/A,FALSE,"Asia by BU";#N/A,#N/A,FALSE,"Cala by BU"}</definedName>
    <definedName localSheetId="11" name="wrn.Monthly._.Report._.Package.">{#N/A,#N/A,FALSE,"Global by BU";#N/A,#N/A,FALSE,"U.S. by BU";#N/A,#N/A,FALSE,"Canada by BU";#N/A,#N/A,FALSE,"Europe by BU";#N/A,#N/A,FALSE,"Asia by BU";#N/A,#N/A,FALSE,"Cala by BU"}</definedName>
    <definedName localSheetId="12" name="wrn.Monthly._.Report._.Package.">{#N/A,#N/A,FALSE,"Global by BU";#N/A,#N/A,FALSE,"U.S. by BU";#N/A,#N/A,FALSE,"Canada by BU";#N/A,#N/A,FALSE,"Europe by BU";#N/A,#N/A,FALSE,"Asia by BU";#N/A,#N/A,FALSE,"Cala by BU"}</definedName>
    <definedName localSheetId="1" name="wrn.Monthly._.Report._.Package.">{#N/A,#N/A,FALSE,"Global by BU";#N/A,#N/A,FALSE,"U.S. by BU";#N/A,#N/A,FALSE,"Canada by BU";#N/A,#N/A,FALSE,"Europe by BU";#N/A,#N/A,FALSE,"Asia by BU";#N/A,#N/A,FALSE,"Cala by BU"}</definedName>
    <definedName name="wrn.Monthly._.Report._.Package.">{#N/A,#N/A,FALSE,"Global by BU";#N/A,#N/A,FALSE,"U.S. by BU";#N/A,#N/A,FALSE,"Canada by BU";#N/A,#N/A,FALSE,"Europe by BU";#N/A,#N/A,FALSE,"Asia by BU";#N/A,#N/A,FALSE,"Cala by BU"}</definedName>
    <definedName localSheetId="10" name="wrn.PENDENCIAS.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5" name="wrn.PENDENCIAS.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4" name="wrn.PENDENCIAS.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3" name="wrn.PENDENCIAS.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1" name="wrn.PENDENCIAS.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2" name="wrn.PENDENCIAS.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" name="wrn.PENDENCIAS.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0" name="wrn.Planiha._.de._.Medição._.F._.01.">{#N/A,#N/A,FALSE,"F-01"}</definedName>
    <definedName localSheetId="5" name="wrn.Planiha._.de._.Medição._.F._.01.">{#N/A,#N/A,FALSE,"F-01"}</definedName>
    <definedName localSheetId="4" name="wrn.Planiha._.de._.Medição._.F._.01.">{#N/A,#N/A,FALSE,"F-01"}</definedName>
    <definedName localSheetId="3" name="wrn.Planiha._.de._.Medição._.F._.01.">{#N/A,#N/A,FALSE,"F-01"}</definedName>
    <definedName localSheetId="11" name="wrn.Planiha._.de._.Medição._.F._.01.">{#N/A,#N/A,FALSE,"F-01"}</definedName>
    <definedName localSheetId="12" name="wrn.Planiha._.de._.Medição._.F._.01.">{#N/A,#N/A,FALSE,"F-01"}</definedName>
    <definedName localSheetId="1" name="wrn.Planiha._.de._.Medição._.F._.01.">{#N/A,#N/A,FALSE,"F-01"}</definedName>
    <definedName name="wrn.Planiha._.de._.Medição._.F._.01.">{#N/A,#N/A,FALSE,"F-01"}</definedName>
    <definedName localSheetId="10" name="wrn.Planiha._.de._.Medição._.F._.01._1">{#N/A,#N/A,FALSE,"F-01"}</definedName>
    <definedName localSheetId="5" name="wrn.Planiha._.de._.Medição._.F._.01._1">{#N/A,#N/A,FALSE,"F-01"}</definedName>
    <definedName localSheetId="4" name="wrn.Planiha._.de._.Medição._.F._.01._1">{#N/A,#N/A,FALSE,"F-01"}</definedName>
    <definedName localSheetId="3" name="wrn.Planiha._.de._.Medição._.F._.01._1">{#N/A,#N/A,FALSE,"F-01"}</definedName>
    <definedName localSheetId="11" name="wrn.Planiha._.de._.Medição._.F._.01._1">{#N/A,#N/A,FALSE,"F-01"}</definedName>
    <definedName localSheetId="12" name="wrn.Planiha._.de._.Medição._.F._.01._1">{#N/A,#N/A,FALSE,"F-01"}</definedName>
    <definedName localSheetId="1" name="wrn.Planiha._.de._.Medição._.F._.01._1">{#N/A,#N/A,FALSE,"F-01"}</definedName>
    <definedName name="wrn.Planiha._.de._.Medição._.F._.01._1">{#N/A,#N/A,FALSE,"F-01"}</definedName>
    <definedName localSheetId="10" name="wrn.Planilha_de_Medição_F_02">{#N/A,#N/A,FALSE,"F-01"}</definedName>
    <definedName localSheetId="5" name="wrn.Planilha_de_Medição_F_02">{#N/A,#N/A,FALSE,"F-01"}</definedName>
    <definedName localSheetId="4" name="wrn.Planilha_de_Medição_F_02">{#N/A,#N/A,FALSE,"F-01"}</definedName>
    <definedName localSheetId="3" name="wrn.Planilha_de_Medição_F_02">{#N/A,#N/A,FALSE,"F-01"}</definedName>
    <definedName localSheetId="11" name="wrn.Planilha_de_Medição_F_02">{#N/A,#N/A,FALSE,"F-01"}</definedName>
    <definedName localSheetId="12" name="wrn.Planilha_de_Medição_F_02">{#N/A,#N/A,FALSE,"F-01"}</definedName>
    <definedName localSheetId="1" name="wrn.Planilha_de_Medição_F_02">{#N/A,#N/A,FALSE,"F-01"}</definedName>
    <definedName name="wrn.Planilha_de_Medição_F_02">{#N/A,#N/A,FALSE,"F-01"}</definedName>
    <definedName localSheetId="10" name="wrn.print._.all.">{#N/A,#N/A,FALSE,"$170M Cash";#N/A,#N/A,FALSE,"$250M Cash";#N/A,#N/A,FALSE,"$325M Cash"}</definedName>
    <definedName localSheetId="5" name="wrn.print._.all.">{#N/A,#N/A,FALSE,"$170M Cash";#N/A,#N/A,FALSE,"$250M Cash";#N/A,#N/A,FALSE,"$325M Cash"}</definedName>
    <definedName localSheetId="4" name="wrn.print._.all.">{#N/A,#N/A,FALSE,"$170M Cash";#N/A,#N/A,FALSE,"$250M Cash";#N/A,#N/A,FALSE,"$325M Cash"}</definedName>
    <definedName localSheetId="3" name="wrn.print._.all.">{#N/A,#N/A,FALSE,"$170M Cash";#N/A,#N/A,FALSE,"$250M Cash";#N/A,#N/A,FALSE,"$325M Cash"}</definedName>
    <definedName localSheetId="11" name="wrn.print._.all.">{#N/A,#N/A,FALSE,"$170M Cash";#N/A,#N/A,FALSE,"$250M Cash";#N/A,#N/A,FALSE,"$325M Cash"}</definedName>
    <definedName localSheetId="12" name="wrn.print._.all.">{#N/A,#N/A,FALSE,"$170M Cash";#N/A,#N/A,FALSE,"$250M Cash";#N/A,#N/A,FALSE,"$325M Cash"}</definedName>
    <definedName localSheetId="1" name="wrn.print._.all.">{#N/A,#N/A,FALSE,"$170M Cash";#N/A,#N/A,FALSE,"$250M Cash";#N/A,#N/A,FALSE,"$325M Cash"}</definedName>
    <definedName name="wrn.print._.all.">{#N/A,#N/A,FALSE,"$170M Cash";#N/A,#N/A,FALSE,"$250M Cash";#N/A,#N/A,FALSE,"$325M Cash"}</definedName>
    <definedName localSheetId="10" name="wrn.PrintAll.">{#N/A,#N/A,FALSE,"Sheet1";#N/A,#N/A,FALSE,"Sheet2";#N/A,#N/A,FALSE,"Sheet3";#N/A,#N/A,FALSE,"Sheet4";#N/A,#N/A,FALSE,"Sheet5";#N/A,#N/A,FALSE,"Sheet6";#N/A,#N/A,FALSE,"Sheet7";#N/A,#N/A,FALSE,"Sheet8";#N/A,#N/A,FALSE,"Sheet9"}</definedName>
    <definedName localSheetId="5" name="wrn.PrintAll.">{#N/A,#N/A,FALSE,"Sheet1";#N/A,#N/A,FALSE,"Sheet2";#N/A,#N/A,FALSE,"Sheet3";#N/A,#N/A,FALSE,"Sheet4";#N/A,#N/A,FALSE,"Sheet5";#N/A,#N/A,FALSE,"Sheet6";#N/A,#N/A,FALSE,"Sheet7";#N/A,#N/A,FALSE,"Sheet8";#N/A,#N/A,FALSE,"Sheet9"}</definedName>
    <definedName localSheetId="4" name="wrn.PrintAll.">{#N/A,#N/A,FALSE,"Sheet1";#N/A,#N/A,FALSE,"Sheet2";#N/A,#N/A,FALSE,"Sheet3";#N/A,#N/A,FALSE,"Sheet4";#N/A,#N/A,FALSE,"Sheet5";#N/A,#N/A,FALSE,"Sheet6";#N/A,#N/A,FALSE,"Sheet7";#N/A,#N/A,FALSE,"Sheet8";#N/A,#N/A,FALSE,"Sheet9"}</definedName>
    <definedName localSheetId="3" name="wrn.PrintAll.">{#N/A,#N/A,FALSE,"Sheet1";#N/A,#N/A,FALSE,"Sheet2";#N/A,#N/A,FALSE,"Sheet3";#N/A,#N/A,FALSE,"Sheet4";#N/A,#N/A,FALSE,"Sheet5";#N/A,#N/A,FALSE,"Sheet6";#N/A,#N/A,FALSE,"Sheet7";#N/A,#N/A,FALSE,"Sheet8";#N/A,#N/A,FALSE,"Sheet9"}</definedName>
    <definedName localSheetId="11" name="wrn.PrintAll.">{#N/A,#N/A,FALSE,"Sheet1";#N/A,#N/A,FALSE,"Sheet2";#N/A,#N/A,FALSE,"Sheet3";#N/A,#N/A,FALSE,"Sheet4";#N/A,#N/A,FALSE,"Sheet5";#N/A,#N/A,FALSE,"Sheet6";#N/A,#N/A,FALSE,"Sheet7";#N/A,#N/A,FALSE,"Sheet8";#N/A,#N/A,FALSE,"Sheet9"}</definedName>
    <definedName localSheetId="12" name="wrn.PrintAll.">{#N/A,#N/A,FALSE,"Sheet1";#N/A,#N/A,FALSE,"Sheet2";#N/A,#N/A,FALSE,"Sheet3";#N/A,#N/A,FALSE,"Sheet4";#N/A,#N/A,FALSE,"Sheet5";#N/A,#N/A,FALSE,"Sheet6";#N/A,#N/A,FALSE,"Sheet7";#N/A,#N/A,FALSE,"Sheet8";#N/A,#N/A,FALSE,"Sheet9"}</definedName>
    <definedName localSheetId="1" name="wrn.PrintAll.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>{#N/A,#N/A,FALSE,"Sheet1";#N/A,#N/A,FALSE,"Sheet2";#N/A,#N/A,FALSE,"Sheet3";#N/A,#N/A,FALSE,"Sheet4";#N/A,#N/A,FALSE,"Sheet5";#N/A,#N/A,FALSE,"Sheet6";#N/A,#N/A,FALSE,"Sheet7";#N/A,#N/A,FALSE,"Sheet8";#N/A,#N/A,FALSE,"Sheet9"}</definedName>
    <definedName localSheetId="10" name="wrn.PrintCurr.">{#N/A,#N/A,FALSE,"Sheet1";#N/A,#N/A,FALSE,"Sheet2";#N/A,#N/A,FALSE,"Sheet3"}</definedName>
    <definedName localSheetId="5" name="wrn.PrintCurr.">{#N/A,#N/A,FALSE,"Sheet1";#N/A,#N/A,FALSE,"Sheet2";#N/A,#N/A,FALSE,"Sheet3"}</definedName>
    <definedName localSheetId="4" name="wrn.PrintCurr.">{#N/A,#N/A,FALSE,"Sheet1";#N/A,#N/A,FALSE,"Sheet2";#N/A,#N/A,FALSE,"Sheet3"}</definedName>
    <definedName localSheetId="3" name="wrn.PrintCurr.">{#N/A,#N/A,FALSE,"Sheet1";#N/A,#N/A,FALSE,"Sheet2";#N/A,#N/A,FALSE,"Sheet3"}</definedName>
    <definedName localSheetId="11" name="wrn.PrintCurr.">{#N/A,#N/A,FALSE,"Sheet1";#N/A,#N/A,FALSE,"Sheet2";#N/A,#N/A,FALSE,"Sheet3"}</definedName>
    <definedName localSheetId="12" name="wrn.PrintCurr.">{#N/A,#N/A,FALSE,"Sheet1";#N/A,#N/A,FALSE,"Sheet2";#N/A,#N/A,FALSE,"Sheet3"}</definedName>
    <definedName localSheetId="1" name="wrn.PrintCurr.">{#N/A,#N/A,FALSE,"Sheet1";#N/A,#N/A,FALSE,"Sheet2";#N/A,#N/A,FALSE,"Sheet3"}</definedName>
    <definedName name="wrn.PrintCurr.">{#N/A,#N/A,FALSE,"Sheet1";#N/A,#N/A,FALSE,"Sheet2";#N/A,#N/A,FALSE,"Sheet3"}</definedName>
    <definedName localSheetId="10" name="wrn.PrintPrev1.">{#N/A,#N/A,FALSE,"Sheet4";#N/A,#N/A,FALSE,"Sheet5";#N/A,#N/A,FALSE,"Sheet6"}</definedName>
    <definedName localSheetId="5" name="wrn.PrintPrev1.">{#N/A,#N/A,FALSE,"Sheet4";#N/A,#N/A,FALSE,"Sheet5";#N/A,#N/A,FALSE,"Sheet6"}</definedName>
    <definedName localSheetId="4" name="wrn.PrintPrev1.">{#N/A,#N/A,FALSE,"Sheet4";#N/A,#N/A,FALSE,"Sheet5";#N/A,#N/A,FALSE,"Sheet6"}</definedName>
    <definedName localSheetId="3" name="wrn.PrintPrev1.">{#N/A,#N/A,FALSE,"Sheet4";#N/A,#N/A,FALSE,"Sheet5";#N/A,#N/A,FALSE,"Sheet6"}</definedName>
    <definedName localSheetId="11" name="wrn.PrintPrev1.">{#N/A,#N/A,FALSE,"Sheet4";#N/A,#N/A,FALSE,"Sheet5";#N/A,#N/A,FALSE,"Sheet6"}</definedName>
    <definedName localSheetId="12" name="wrn.PrintPrev1.">{#N/A,#N/A,FALSE,"Sheet4";#N/A,#N/A,FALSE,"Sheet5";#N/A,#N/A,FALSE,"Sheet6"}</definedName>
    <definedName localSheetId="1" name="wrn.PrintPrev1.">{#N/A,#N/A,FALSE,"Sheet4";#N/A,#N/A,FALSE,"Sheet5";#N/A,#N/A,FALSE,"Sheet6"}</definedName>
    <definedName name="wrn.PrintPrev1.">{#N/A,#N/A,FALSE,"Sheet4";#N/A,#N/A,FALSE,"Sheet5";#N/A,#N/A,FALSE,"Sheet6"}</definedName>
    <definedName localSheetId="10" name="wrn.PrintPrev2.">{#N/A,#N/A,FALSE,"Sheet7";#N/A,#N/A,FALSE,"Sheet8";#N/A,#N/A,FALSE,"Sheet9"}</definedName>
    <definedName localSheetId="5" name="wrn.PrintPrev2.">{#N/A,#N/A,FALSE,"Sheet7";#N/A,#N/A,FALSE,"Sheet8";#N/A,#N/A,FALSE,"Sheet9"}</definedName>
    <definedName localSheetId="4" name="wrn.PrintPrev2.">{#N/A,#N/A,FALSE,"Sheet7";#N/A,#N/A,FALSE,"Sheet8";#N/A,#N/A,FALSE,"Sheet9"}</definedName>
    <definedName localSheetId="3" name="wrn.PrintPrev2.">{#N/A,#N/A,FALSE,"Sheet7";#N/A,#N/A,FALSE,"Sheet8";#N/A,#N/A,FALSE,"Sheet9"}</definedName>
    <definedName localSheetId="11" name="wrn.PrintPrev2.">{#N/A,#N/A,FALSE,"Sheet7";#N/A,#N/A,FALSE,"Sheet8";#N/A,#N/A,FALSE,"Sheet9"}</definedName>
    <definedName localSheetId="12" name="wrn.PrintPrev2.">{#N/A,#N/A,FALSE,"Sheet7";#N/A,#N/A,FALSE,"Sheet8";#N/A,#N/A,FALSE,"Sheet9"}</definedName>
    <definedName localSheetId="1" name="wrn.PrintPrev2.">{#N/A,#N/A,FALSE,"Sheet7";#N/A,#N/A,FALSE,"Sheet8";#N/A,#N/A,FALSE,"Sheet9"}</definedName>
    <definedName name="wrn.PrintPrev2.">{#N/A,#N/A,FALSE,"Sheet7";#N/A,#N/A,FALSE,"Sheet8";#N/A,#N/A,FALSE,"Sheet9"}</definedName>
    <definedName localSheetId="10" name="wrn.Quadros._.relatório.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localSheetId="5" name="wrn.Quadros._.relatório.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localSheetId="4" name="wrn.Quadros._.relatório.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localSheetId="3" name="wrn.Quadros._.relatório.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localSheetId="11" name="wrn.Quadros._.relatório.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localSheetId="12" name="wrn.Quadros._.relatório.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localSheetId="1" name="wrn.Quadros._.relatório.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localSheetId="10" name="wrn.REPORT.">{#N/A,#N/A,FALSE,"표지";#N/A,#N/A,FALSE,"목차";#N/A,#N/A,FALSE,"내용1";#N/A,#N/A,FALSE,"내용2";#N/A,#N/A,FALSE,"결론";#N/A,#N/A,FALSE,"첨부";#N/A,#N/A,FALSE,"진공도달시간";#N/A,#N/A,FALSE,"배가스속도"}</definedName>
    <definedName localSheetId="5" name="wrn.REPORT.">{#N/A,#N/A,FALSE,"표지";#N/A,#N/A,FALSE,"목차";#N/A,#N/A,FALSE,"내용1";#N/A,#N/A,FALSE,"내용2";#N/A,#N/A,FALSE,"결론";#N/A,#N/A,FALSE,"첨부";#N/A,#N/A,FALSE,"진공도달시간";#N/A,#N/A,FALSE,"배가스속도"}</definedName>
    <definedName localSheetId="4" name="wrn.REPORT.">{#N/A,#N/A,FALSE,"표지";#N/A,#N/A,FALSE,"목차";#N/A,#N/A,FALSE,"내용1";#N/A,#N/A,FALSE,"내용2";#N/A,#N/A,FALSE,"결론";#N/A,#N/A,FALSE,"첨부";#N/A,#N/A,FALSE,"진공도달시간";#N/A,#N/A,FALSE,"배가스속도"}</definedName>
    <definedName localSheetId="3" name="wrn.REPORT.">{#N/A,#N/A,FALSE,"표지";#N/A,#N/A,FALSE,"목차";#N/A,#N/A,FALSE,"내용1";#N/A,#N/A,FALSE,"내용2";#N/A,#N/A,FALSE,"결론";#N/A,#N/A,FALSE,"첨부";#N/A,#N/A,FALSE,"진공도달시간";#N/A,#N/A,FALSE,"배가스속도"}</definedName>
    <definedName localSheetId="11" name="wrn.REPORT.">{#N/A,#N/A,FALSE,"표지";#N/A,#N/A,FALSE,"목차";#N/A,#N/A,FALSE,"내용1";#N/A,#N/A,FALSE,"내용2";#N/A,#N/A,FALSE,"결론";#N/A,#N/A,FALSE,"첨부";#N/A,#N/A,FALSE,"진공도달시간";#N/A,#N/A,FALSE,"배가스속도"}</definedName>
    <definedName localSheetId="12" name="wrn.REPORT.">{#N/A,#N/A,FALSE,"표지";#N/A,#N/A,FALSE,"목차";#N/A,#N/A,FALSE,"내용1";#N/A,#N/A,FALSE,"내용2";#N/A,#N/A,FALSE,"결론";#N/A,#N/A,FALSE,"첨부";#N/A,#N/A,FALSE,"진공도달시간";#N/A,#N/A,FALSE,"배가스속도"}</definedName>
    <definedName localSheetId="1" name="wrn.REPORT.">{#N/A,#N/A,FALSE,"표지";#N/A,#N/A,FALSE,"목차";#N/A,#N/A,FALSE,"내용1";#N/A,#N/A,FALSE,"내용2";#N/A,#N/A,FALSE,"결론";#N/A,#N/A,FALSE,"첨부";#N/A,#N/A,FALSE,"진공도달시간";#N/A,#N/A,FALSE,"배가스속도"}</definedName>
    <definedName name="wrn.REPORT.">{#N/A,#N/A,FALSE,"표지";#N/A,#N/A,FALSE,"목차";#N/A,#N/A,FALSE,"내용1";#N/A,#N/A,FALSE,"내용2";#N/A,#N/A,FALSE,"결론";#N/A,#N/A,FALSE,"첨부";#N/A,#N/A,FALSE,"진공도달시간";#N/A,#N/A,FALSE,"배가스속도"}</definedName>
    <definedName localSheetId="10" name="wrn.STAFFS.">{#N/A,#N/A,FALSE,"TABLE"}</definedName>
    <definedName localSheetId="5" name="wrn.STAFFS.">{#N/A,#N/A,FALSE,"TABLE"}</definedName>
    <definedName localSheetId="4" name="wrn.STAFFS.">{#N/A,#N/A,FALSE,"TABLE"}</definedName>
    <definedName localSheetId="3" name="wrn.STAFFS.">{#N/A,#N/A,FALSE,"TABLE"}</definedName>
    <definedName localSheetId="11" name="wrn.STAFFS.">{#N/A,#N/A,FALSE,"TABLE"}</definedName>
    <definedName localSheetId="12" name="wrn.STAFFS.">{#N/A,#N/A,FALSE,"TABLE"}</definedName>
    <definedName localSheetId="1" name="wrn.STAFFS.">{#N/A,#N/A,FALSE,"TABLE"}</definedName>
    <definedName name="wrn.STAFFS.">{#N/A,#N/A,FALSE,"TABLE"}</definedName>
    <definedName localSheetId="10" name="wrn.TERCEIRO.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localSheetId="5" name="wrn.TERCEIRO.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localSheetId="4" name="wrn.TERCEIRO.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localSheetId="3" name="wrn.TERCEIRO.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localSheetId="11" name="wrn.TERCEIRO.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localSheetId="12" name="wrn.TERCEIRO.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localSheetId="1" name="wrn.TERCEIRO.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localSheetId="10" name="wrn.TERCEIRO0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localSheetId="5" name="wrn.TERCEIRO0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localSheetId="4" name="wrn.TERCEIRO0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localSheetId="3" name="wrn.TERCEIRO0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localSheetId="11" name="wrn.TERCEIRO0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localSheetId="12" name="wrn.TERCEIRO0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localSheetId="1" name="wrn.TERCEIRO0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localSheetId="10" name="wrn.test1.">{#N/A,#N/A,FALSE,"명세표"}</definedName>
    <definedName localSheetId="5" name="wrn.test1.">{#N/A,#N/A,FALSE,"명세표"}</definedName>
    <definedName localSheetId="4" name="wrn.test1.">{#N/A,#N/A,FALSE,"명세표"}</definedName>
    <definedName localSheetId="3" name="wrn.test1.">{#N/A,#N/A,FALSE,"명세표"}</definedName>
    <definedName localSheetId="11" name="wrn.test1.">{#N/A,#N/A,FALSE,"명세표"}</definedName>
    <definedName localSheetId="12" name="wrn.test1.">{#N/A,#N/A,FALSE,"명세표"}</definedName>
    <definedName localSheetId="1" name="wrn.test1.">{#N/A,#N/A,FALSE,"명세표"}</definedName>
    <definedName name="wrn.test1.">{#N/A,#N/A,FALSE,"명세표"}</definedName>
    <definedName localSheetId="10" name="wrn.Unidades.">{"Rio Branco",#N/A,FALSE,"Rio Branco";"Itajaí",#N/A,FALSE,"Itajaí";"Pinheiro Machado",#N/A,FALSE,"PMachado";"Esteio",#N/A,FALSE,"Esteio"}</definedName>
    <definedName localSheetId="5" name="wrn.Unidades.">{"Rio Branco",#N/A,FALSE,"Rio Branco";"Itajaí",#N/A,FALSE,"Itajaí";"Pinheiro Machado",#N/A,FALSE,"PMachado";"Esteio",#N/A,FALSE,"Esteio"}</definedName>
    <definedName localSheetId="4" name="wrn.Unidades.">{"Rio Branco",#N/A,FALSE,"Rio Branco";"Itajaí",#N/A,FALSE,"Itajaí";"Pinheiro Machado",#N/A,FALSE,"PMachado";"Esteio",#N/A,FALSE,"Esteio"}</definedName>
    <definedName localSheetId="3" name="wrn.Unidades.">{"Rio Branco",#N/A,FALSE,"Rio Branco";"Itajaí",#N/A,FALSE,"Itajaí";"Pinheiro Machado",#N/A,FALSE,"PMachado";"Esteio",#N/A,FALSE,"Esteio"}</definedName>
    <definedName localSheetId="11" name="wrn.Unidades.">{"Rio Branco",#N/A,FALSE,"Rio Branco";"Itajaí",#N/A,FALSE,"Itajaí";"Pinheiro Machado",#N/A,FALSE,"PMachado";"Esteio",#N/A,FALSE,"Esteio"}</definedName>
    <definedName localSheetId="12" name="wrn.Unidades.">{"Rio Branco",#N/A,FALSE,"Rio Branco";"Itajaí",#N/A,FALSE,"Itajaí";"Pinheiro Machado",#N/A,FALSE,"PMachado";"Esteio",#N/A,FALSE,"Esteio"}</definedName>
    <definedName localSheetId="1" name="wrn.Unidades.">{"Rio Branco",#N/A,FALSE,"Rio Branco";"Itajaí",#N/A,FALSE,"Itajaí";"Pinheiro Machado",#N/A,FALSE,"PMachado";"Esteio",#N/A,FALSE,"Esteio"}</definedName>
    <definedName name="wrn.Unidades.">{"Rio Branco",#N/A,FALSE,"Rio Branco";"Itajaí",#N/A,FALSE,"Itajaí";"Pinheiro Machado",#N/A,FALSE,"PMachado";"Esteio",#N/A,FALSE,"Esteio"}</definedName>
    <definedName localSheetId="10" name="wrn.VESSEL및N2._.구입사양서.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wrn.VESSEL및N2._.구입사양서.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wrn.VESSEL및N2._.구입사양서.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wrn.VESSEL및N2._.구입사양서.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wrn.VESSEL및N2._.구입사양서.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wrn.VESSEL및N2._.구입사양서.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wrn.VESSEL및N2._.구입사양서.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wrn.견적.">{#N/A,#N/A,FALSE,"Sheet1";#N/A,#N/A,FALSE,"Sheet2";#N/A,#N/A,FALSE,"TAB96-1"}</definedName>
    <definedName localSheetId="5" name="wrn.견적.">{#N/A,#N/A,FALSE,"Sheet1";#N/A,#N/A,FALSE,"Sheet2";#N/A,#N/A,FALSE,"TAB96-1"}</definedName>
    <definedName localSheetId="4" name="wrn.견적.">{#N/A,#N/A,FALSE,"Sheet1";#N/A,#N/A,FALSE,"Sheet2";#N/A,#N/A,FALSE,"TAB96-1"}</definedName>
    <definedName localSheetId="3" name="wrn.견적.">{#N/A,#N/A,FALSE,"Sheet1";#N/A,#N/A,FALSE,"Sheet2";#N/A,#N/A,FALSE,"TAB96-1"}</definedName>
    <definedName localSheetId="11" name="wrn.견적.">{#N/A,#N/A,FALSE,"Sheet1";#N/A,#N/A,FALSE,"Sheet2";#N/A,#N/A,FALSE,"TAB96-1"}</definedName>
    <definedName localSheetId="12" name="wrn.견적.">{#N/A,#N/A,FALSE,"Sheet1";#N/A,#N/A,FALSE,"Sheet2";#N/A,#N/A,FALSE,"TAB96-1"}</definedName>
    <definedName localSheetId="1" name="wrn.견적.">{#N/A,#N/A,FALSE,"Sheet1";#N/A,#N/A,FALSE,"Sheet2";#N/A,#N/A,FALSE,"TAB96-1"}</definedName>
    <definedName name="wrn.견적.">{#N/A,#N/A,FALSE,"Sheet1";#N/A,#N/A,FALSE,"Sheet2";#N/A,#N/A,FALSE,"TAB96-1"}</definedName>
    <definedName localSheetId="10" name="wrn.보호계전기.">{#N/A,#N/A,FALSE,"ENG'G(보호계전기)"}</definedName>
    <definedName localSheetId="5" name="wrn.보호계전기.">{#N/A,#N/A,FALSE,"ENG'G(보호계전기)"}</definedName>
    <definedName localSheetId="4" name="wrn.보호계전기.">{#N/A,#N/A,FALSE,"ENG'G(보호계전기)"}</definedName>
    <definedName localSheetId="3" name="wrn.보호계전기.">{#N/A,#N/A,FALSE,"ENG'G(보호계전기)"}</definedName>
    <definedName localSheetId="11" name="wrn.보호계전기.">{#N/A,#N/A,FALSE,"ENG'G(보호계전기)"}</definedName>
    <definedName localSheetId="12" name="wrn.보호계전기.">{#N/A,#N/A,FALSE,"ENG'G(보호계전기)"}</definedName>
    <definedName localSheetId="1" name="wrn.보호계전기.">{#N/A,#N/A,FALSE,"ENG'G(보호계전기)"}</definedName>
    <definedName name="wrn.보호계전기.">{#N/A,#N/A,FALSE,"ENG'G(보호계전기)"}</definedName>
    <definedName localSheetId="10" name="wrn.현장._.NCR._.분석.">{#N/A,#N/A,FALSE,"현장 NCR 분석";#N/A,#N/A,FALSE,"현장품질감사";#N/A,#N/A,FALSE,"현장품질감사"}</definedName>
    <definedName localSheetId="5" name="wrn.현장._.NCR._.분석.">{#N/A,#N/A,FALSE,"현장 NCR 분석";#N/A,#N/A,FALSE,"현장품질감사";#N/A,#N/A,FALSE,"현장품질감사"}</definedName>
    <definedName localSheetId="4" name="wrn.현장._.NCR._.분석.">{#N/A,#N/A,FALSE,"현장 NCR 분석";#N/A,#N/A,FALSE,"현장품질감사";#N/A,#N/A,FALSE,"현장품질감사"}</definedName>
    <definedName localSheetId="3" name="wrn.현장._.NCR._.분석.">{#N/A,#N/A,FALSE,"현장 NCR 분석";#N/A,#N/A,FALSE,"현장품질감사";#N/A,#N/A,FALSE,"현장품질감사"}</definedName>
    <definedName localSheetId="11" name="wrn.현장._.NCR._.분석.">{#N/A,#N/A,FALSE,"현장 NCR 분석";#N/A,#N/A,FALSE,"현장품질감사";#N/A,#N/A,FALSE,"현장품질감사"}</definedName>
    <definedName localSheetId="12" name="wrn.현장._.NCR._.분석.">{#N/A,#N/A,FALSE,"현장 NCR 분석";#N/A,#N/A,FALSE,"현장품질감사";#N/A,#N/A,FALSE,"현장품질감사"}</definedName>
    <definedName localSheetId="1" name="wrn.현장._.NCR._.분석.">{#N/A,#N/A,FALSE,"현장 NCR 분석";#N/A,#N/A,FALSE,"현장품질감사";#N/A,#N/A,FALSE,"현장품질감사"}</definedName>
    <definedName name="wrn.현장._.NCR._.분석.">{#N/A,#N/A,FALSE,"현장 NCR 분석";#N/A,#N/A,FALSE,"현장품질감사";#N/A,#N/A,FALSE,"현장품질감사"}</definedName>
    <definedName localSheetId="10" name="wrn1.Cons.">{"EconCons",#N/A,TRUE,"Econômico - Consolidado";"CaixaCons",#N/A,TRUE,"Caixa - Consolidado";"InvestCons",#N/A,TRUE,"Invest Consolidado"}</definedName>
    <definedName localSheetId="5" name="wrn1.Cons.">{"EconCons",#N/A,TRUE,"Econômico - Consolidado";"CaixaCons",#N/A,TRUE,"Caixa - Consolidado";"InvestCons",#N/A,TRUE,"Invest Consolidado"}</definedName>
    <definedName localSheetId="4" name="wrn1.Cons.">{"EconCons",#N/A,TRUE,"Econômico - Consolidado";"CaixaCons",#N/A,TRUE,"Caixa - Consolidado";"InvestCons",#N/A,TRUE,"Invest Consolidado"}</definedName>
    <definedName localSheetId="3" name="wrn1.Cons.">{"EconCons",#N/A,TRUE,"Econômico - Consolidado";"CaixaCons",#N/A,TRUE,"Caixa - Consolidado";"InvestCons",#N/A,TRUE,"Invest Consolidado"}</definedName>
    <definedName localSheetId="11" name="wrn1.Cons.">{"EconCons",#N/A,TRUE,"Econômico - Consolidado";"CaixaCons",#N/A,TRUE,"Caixa - Consolidado";"InvestCons",#N/A,TRUE,"Invest Consolidado"}</definedName>
    <definedName localSheetId="12" name="wrn1.Cons.">{"EconCons",#N/A,TRUE,"Econômico - Consolidado";"CaixaCons",#N/A,TRUE,"Caixa - Consolidado";"InvestCons",#N/A,TRUE,"Invest Consolidado"}</definedName>
    <definedName localSheetId="1" name="wrn1.Cons.">{"EconCons",#N/A,TRUE,"Econômico - Consolidado";"CaixaCons",#N/A,TRUE,"Caixa - Consolidado";"InvestCons",#N/A,TRUE,"Invest Consolidado"}</definedName>
    <definedName name="wrn1.Cons.">{"EconCons",#N/A,TRUE,"Econômico - Consolidado";"CaixaCons",#N/A,TRUE,"Caixa - Consolidado";"InvestCons",#N/A,TRUE,"Invest Consolidado"}</definedName>
    <definedName localSheetId="10" name="wrn1.print._.all.">{#N/A,#N/A,FALSE,"$170M Cash";#N/A,#N/A,FALSE,"$250M Cash";#N/A,#N/A,FALSE,"$325M Cash"}</definedName>
    <definedName localSheetId="5" name="wrn1.print._.all.">{#N/A,#N/A,FALSE,"$170M Cash";#N/A,#N/A,FALSE,"$250M Cash";#N/A,#N/A,FALSE,"$325M Cash"}</definedName>
    <definedName localSheetId="4" name="wrn1.print._.all.">{#N/A,#N/A,FALSE,"$170M Cash";#N/A,#N/A,FALSE,"$250M Cash";#N/A,#N/A,FALSE,"$325M Cash"}</definedName>
    <definedName localSheetId="3" name="wrn1.print._.all.">{#N/A,#N/A,FALSE,"$170M Cash";#N/A,#N/A,FALSE,"$250M Cash";#N/A,#N/A,FALSE,"$325M Cash"}</definedName>
    <definedName localSheetId="11" name="wrn1.print._.all.">{#N/A,#N/A,FALSE,"$170M Cash";#N/A,#N/A,FALSE,"$250M Cash";#N/A,#N/A,FALSE,"$325M Cash"}</definedName>
    <definedName localSheetId="12" name="wrn1.print._.all.">{#N/A,#N/A,FALSE,"$170M Cash";#N/A,#N/A,FALSE,"$250M Cash";#N/A,#N/A,FALSE,"$325M Cash"}</definedName>
    <definedName localSheetId="1" name="wrn1.print._.all.">{#N/A,#N/A,FALSE,"$170M Cash";#N/A,#N/A,FALSE,"$250M Cash";#N/A,#N/A,FALSE,"$325M Cash"}</definedName>
    <definedName name="wrn1.print._.all.">{#N/A,#N/A,FALSE,"$170M Cash";#N/A,#N/A,FALSE,"$250M Cash";#N/A,#N/A,FALSE,"$325M Cash"}</definedName>
    <definedName localSheetId="10" name="WRS">{"'장비'!$A$3:$M$12"}</definedName>
    <definedName localSheetId="5" name="WRS">{"'장비'!$A$3:$M$12"}</definedName>
    <definedName localSheetId="4" name="WRS">{"'장비'!$A$3:$M$12"}</definedName>
    <definedName localSheetId="3" name="WRS">{"'장비'!$A$3:$M$12"}</definedName>
    <definedName localSheetId="11" name="WRS">{"'장비'!$A$3:$M$12"}</definedName>
    <definedName localSheetId="12" name="WRS">{"'장비'!$A$3:$M$12"}</definedName>
    <definedName localSheetId="1" name="WRS">{"'장비'!$A$3:$M$12"}</definedName>
    <definedName name="WRS">{"'장비'!$A$3:$M$12"}</definedName>
    <definedName localSheetId="10" name="wrt">{#N/A,#N/A,FALSE,"$170M Cash";#N/A,#N/A,FALSE,"$250M Cash";#N/A,#N/A,FALSE,"$325M Cash"}</definedName>
    <definedName localSheetId="5" name="wrt">{#N/A,#N/A,FALSE,"$170M Cash";#N/A,#N/A,FALSE,"$250M Cash";#N/A,#N/A,FALSE,"$325M Cash"}</definedName>
    <definedName localSheetId="4" name="wrt">{#N/A,#N/A,FALSE,"$170M Cash";#N/A,#N/A,FALSE,"$250M Cash";#N/A,#N/A,FALSE,"$325M Cash"}</definedName>
    <definedName localSheetId="3" name="wrt">{#N/A,#N/A,FALSE,"$170M Cash";#N/A,#N/A,FALSE,"$250M Cash";#N/A,#N/A,FALSE,"$325M Cash"}</definedName>
    <definedName localSheetId="11" name="wrt">{#N/A,#N/A,FALSE,"$170M Cash";#N/A,#N/A,FALSE,"$250M Cash";#N/A,#N/A,FALSE,"$325M Cash"}</definedName>
    <definedName localSheetId="12" name="wrt">{#N/A,#N/A,FALSE,"$170M Cash";#N/A,#N/A,FALSE,"$250M Cash";#N/A,#N/A,FALSE,"$325M Cash"}</definedName>
    <definedName localSheetId="1" name="wrt">{#N/A,#N/A,FALSE,"$170M Cash";#N/A,#N/A,FALSE,"$250M Cash";#N/A,#N/A,FALSE,"$325M Cash"}</definedName>
    <definedName name="wrt">{#N/A,#N/A,FALSE,"$170M Cash";#N/A,#N/A,FALSE,"$250M Cash";#N/A,#N/A,FALSE,"$325M Cash"}</definedName>
    <definedName localSheetId="10" name="wvu.PLANILHA2.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wvu.PLANILHA2.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wvu.PLANILHA2.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wvu.PLANILHA2.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wvu.PLANILHA2.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wvu.PLANILHA2.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wvu.PLANILHA2.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ww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ww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ww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ww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ww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ww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ww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wwwwwwwwww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localSheetId="5" name="wwwwwwwwww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localSheetId="4" name="wwwwwwwwww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localSheetId="3" name="wwwwwwwwww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localSheetId="11" name="wwwwwwwwww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localSheetId="12" name="wwwwwwwwww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localSheetId="1" name="wwwwwwwwww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localSheetId="10" name="xcfrt">{#N/A,#N/A,FALSE,"Plan1";#N/A,#N/A,FALSE,"Plan2"}</definedName>
    <definedName localSheetId="5" name="xcfrt">{#N/A,#N/A,FALSE,"Plan1";#N/A,#N/A,FALSE,"Plan2"}</definedName>
    <definedName localSheetId="4" name="xcfrt">{#N/A,#N/A,FALSE,"Plan1";#N/A,#N/A,FALSE,"Plan2"}</definedName>
    <definedName localSheetId="3" name="xcfrt">{#N/A,#N/A,FALSE,"Plan1";#N/A,#N/A,FALSE,"Plan2"}</definedName>
    <definedName localSheetId="11" name="xcfrt">{#N/A,#N/A,FALSE,"Plan1";#N/A,#N/A,FALSE,"Plan2"}</definedName>
    <definedName localSheetId="12" name="xcfrt">{#N/A,#N/A,FALSE,"Plan1";#N/A,#N/A,FALSE,"Plan2"}</definedName>
    <definedName localSheetId="1" name="xcfrt">{#N/A,#N/A,FALSE,"Plan1";#N/A,#N/A,FALSE,"Plan2"}</definedName>
    <definedName name="xcfrt">{#N/A,#N/A,FALSE,"Plan1";#N/A,#N/A,FALSE,"Plan2"}</definedName>
    <definedName localSheetId="10" name="xcgjkfghf">{#N/A,#N/A,FALSE,"Plan1";#N/A,#N/A,FALSE,"Plan2"}</definedName>
    <definedName localSheetId="5" name="xcgjkfghf">{#N/A,#N/A,FALSE,"Plan1";#N/A,#N/A,FALSE,"Plan2"}</definedName>
    <definedName localSheetId="4" name="xcgjkfghf">{#N/A,#N/A,FALSE,"Plan1";#N/A,#N/A,FALSE,"Plan2"}</definedName>
    <definedName localSheetId="3" name="xcgjkfghf">{#N/A,#N/A,FALSE,"Plan1";#N/A,#N/A,FALSE,"Plan2"}</definedName>
    <definedName localSheetId="11" name="xcgjkfghf">{#N/A,#N/A,FALSE,"Plan1";#N/A,#N/A,FALSE,"Plan2"}</definedName>
    <definedName localSheetId="12" name="xcgjkfghf">{#N/A,#N/A,FALSE,"Plan1";#N/A,#N/A,FALSE,"Plan2"}</definedName>
    <definedName localSheetId="1" name="xcgjkfghf">{#N/A,#N/A,FALSE,"Plan1";#N/A,#N/A,FALSE,"Plan2"}</definedName>
    <definedName name="xcgjkfghf">{#N/A,#N/A,FALSE,"Plan1";#N/A,#N/A,FALSE,"Plan2"}</definedName>
    <definedName localSheetId="10" name="XCGJKVHFDG">{#N/A,#N/A,FALSE,"Plan1";#N/A,#N/A,FALSE,"Plan2"}</definedName>
    <definedName localSheetId="5" name="XCGJKVHFDG">{#N/A,#N/A,FALSE,"Plan1";#N/A,#N/A,FALSE,"Plan2"}</definedName>
    <definedName localSheetId="4" name="XCGJKVHFDG">{#N/A,#N/A,FALSE,"Plan1";#N/A,#N/A,FALSE,"Plan2"}</definedName>
    <definedName localSheetId="3" name="XCGJKVHFDG">{#N/A,#N/A,FALSE,"Plan1";#N/A,#N/A,FALSE,"Plan2"}</definedName>
    <definedName localSheetId="11" name="XCGJKVHFDG">{#N/A,#N/A,FALSE,"Plan1";#N/A,#N/A,FALSE,"Plan2"}</definedName>
    <definedName localSheetId="12" name="XCGJKVHFDG">{#N/A,#N/A,FALSE,"Plan1";#N/A,#N/A,FALSE,"Plan2"}</definedName>
    <definedName localSheetId="1" name="XCGJKVHFDG">{#N/A,#N/A,FALSE,"Plan1";#N/A,#N/A,FALSE,"Plan2"}</definedName>
    <definedName name="XCGJKVHFDG">{#N/A,#N/A,FALSE,"Plan1";#N/A,#N/A,FALSE,"Plan2"}</definedName>
    <definedName localSheetId="10" name="xcgtrty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xcgtrty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xcgtrty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xcgtrty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xcgtrty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xcgtrty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xcgtrty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XCGV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XCGV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XCGV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XCGV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XCGV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XCGV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XCGV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xçl">{#N/A,#N/A,FALSE,"Plan1";#N/A,#N/A,FALSE,"Plan2"}</definedName>
    <definedName localSheetId="5" name="xçl">{#N/A,#N/A,FALSE,"Plan1";#N/A,#N/A,FALSE,"Plan2"}</definedName>
    <definedName localSheetId="4" name="xçl">{#N/A,#N/A,FALSE,"Plan1";#N/A,#N/A,FALSE,"Plan2"}</definedName>
    <definedName localSheetId="3" name="xçl">{#N/A,#N/A,FALSE,"Plan1";#N/A,#N/A,FALSE,"Plan2"}</definedName>
    <definedName localSheetId="11" name="xçl">{#N/A,#N/A,FALSE,"Plan1";#N/A,#N/A,FALSE,"Plan2"}</definedName>
    <definedName localSheetId="12" name="xçl">{#N/A,#N/A,FALSE,"Plan1";#N/A,#N/A,FALSE,"Plan2"}</definedName>
    <definedName localSheetId="1" name="xçl">{#N/A,#N/A,FALSE,"Plan1";#N/A,#N/A,FALSE,"Plan2"}</definedName>
    <definedName name="xçl">{#N/A,#N/A,FALSE,"Plan1";#N/A,#N/A,FALSE,"Plan2"}</definedName>
    <definedName localSheetId="10" name="xcndj">{#N/A,#N/A,FALSE,"Plan1";#N/A,#N/A,FALSE,"Plan2"}</definedName>
    <definedName localSheetId="5" name="xcndj">{#N/A,#N/A,FALSE,"Plan1";#N/A,#N/A,FALSE,"Plan2"}</definedName>
    <definedName localSheetId="4" name="xcndj">{#N/A,#N/A,FALSE,"Plan1";#N/A,#N/A,FALSE,"Plan2"}</definedName>
    <definedName localSheetId="3" name="xcndj">{#N/A,#N/A,FALSE,"Plan1";#N/A,#N/A,FALSE,"Plan2"}</definedName>
    <definedName localSheetId="11" name="xcndj">{#N/A,#N/A,FALSE,"Plan1";#N/A,#N/A,FALSE,"Plan2"}</definedName>
    <definedName localSheetId="12" name="xcndj">{#N/A,#N/A,FALSE,"Plan1";#N/A,#N/A,FALSE,"Plan2"}</definedName>
    <definedName localSheetId="1" name="xcndj">{#N/A,#N/A,FALSE,"Plan1";#N/A,#N/A,FALSE,"Plan2"}</definedName>
    <definedName name="xcndj">{#N/A,#N/A,FALSE,"Plan1";#N/A,#N/A,FALSE,"Plan2"}</definedName>
    <definedName localSheetId="10" name="XCVGGT">{#N/A,#N/A,FALSE,"Plan1";#N/A,#N/A,FALSE,"Plan2"}</definedName>
    <definedName localSheetId="5" name="XCVGGT">{#N/A,#N/A,FALSE,"Plan1";#N/A,#N/A,FALSE,"Plan2"}</definedName>
    <definedName localSheetId="4" name="XCVGGT">{#N/A,#N/A,FALSE,"Plan1";#N/A,#N/A,FALSE,"Plan2"}</definedName>
    <definedName localSheetId="3" name="XCVGGT">{#N/A,#N/A,FALSE,"Plan1";#N/A,#N/A,FALSE,"Plan2"}</definedName>
    <definedName localSheetId="11" name="XCVGGT">{#N/A,#N/A,FALSE,"Plan1";#N/A,#N/A,FALSE,"Plan2"}</definedName>
    <definedName localSheetId="12" name="XCVGGT">{#N/A,#N/A,FALSE,"Plan1";#N/A,#N/A,FALSE,"Plan2"}</definedName>
    <definedName localSheetId="1" name="XCVGGT">{#N/A,#N/A,FALSE,"Plan1";#N/A,#N/A,FALSE,"Plan2"}</definedName>
    <definedName name="XCVGGT">{#N/A,#N/A,FALSE,"Plan1";#N/A,#N/A,FALSE,"Plan2"}</definedName>
    <definedName localSheetId="10" name="xcvrg">{#N/A,#N/A,FALSE,"Plan1";#N/A,#N/A,FALSE,"Plan2"}</definedName>
    <definedName localSheetId="5" name="xcvrg">{#N/A,#N/A,FALSE,"Plan1";#N/A,#N/A,FALSE,"Plan2"}</definedName>
    <definedName localSheetId="4" name="xcvrg">{#N/A,#N/A,FALSE,"Plan1";#N/A,#N/A,FALSE,"Plan2"}</definedName>
    <definedName localSheetId="3" name="xcvrg">{#N/A,#N/A,FALSE,"Plan1";#N/A,#N/A,FALSE,"Plan2"}</definedName>
    <definedName localSheetId="11" name="xcvrg">{#N/A,#N/A,FALSE,"Plan1";#N/A,#N/A,FALSE,"Plan2"}</definedName>
    <definedName localSheetId="12" name="xcvrg">{#N/A,#N/A,FALSE,"Plan1";#N/A,#N/A,FALSE,"Plan2"}</definedName>
    <definedName localSheetId="1" name="xcvrg">{#N/A,#N/A,FALSE,"Plan1";#N/A,#N/A,FALSE,"Plan2"}</definedName>
    <definedName name="xcvrg">{#N/A,#N/A,FALSE,"Plan1";#N/A,#N/A,FALSE,"Plan2"}</definedName>
    <definedName localSheetId="10" name="xdfe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xdfe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xdfe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xdfe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xdfe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xdfe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xdfe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xdgtyhyt">{#N/A,#N/A,FALSE,"Plan1";#N/A,#N/A,FALSE,"Plan2"}</definedName>
    <definedName localSheetId="5" name="xdgtyhyt">{#N/A,#N/A,FALSE,"Plan1";#N/A,#N/A,FALSE,"Plan2"}</definedName>
    <definedName localSheetId="4" name="xdgtyhyt">{#N/A,#N/A,FALSE,"Plan1";#N/A,#N/A,FALSE,"Plan2"}</definedName>
    <definedName localSheetId="3" name="xdgtyhyt">{#N/A,#N/A,FALSE,"Plan1";#N/A,#N/A,FALSE,"Plan2"}</definedName>
    <definedName localSheetId="11" name="xdgtyhyt">{#N/A,#N/A,FALSE,"Plan1";#N/A,#N/A,FALSE,"Plan2"}</definedName>
    <definedName localSheetId="12" name="xdgtyhyt">{#N/A,#N/A,FALSE,"Plan1";#N/A,#N/A,FALSE,"Plan2"}</definedName>
    <definedName localSheetId="1" name="xdgtyhyt">{#N/A,#N/A,FALSE,"Plan1";#N/A,#N/A,FALSE,"Plan2"}</definedName>
    <definedName name="xdgtyhyt">{#N/A,#N/A,FALSE,"Plan1";#N/A,#N/A,FALSE,"Plan2"}</definedName>
    <definedName localSheetId="10" name="xfdlfj">{#N/A,#N/A,FALSE,"Plan1";#N/A,#N/A,FALSE,"Plan2"}</definedName>
    <definedName localSheetId="5" name="xfdlfj">{#N/A,#N/A,FALSE,"Plan1";#N/A,#N/A,FALSE,"Plan2"}</definedName>
    <definedName localSheetId="4" name="xfdlfj">{#N/A,#N/A,FALSE,"Plan1";#N/A,#N/A,FALSE,"Plan2"}</definedName>
    <definedName localSheetId="3" name="xfdlfj">{#N/A,#N/A,FALSE,"Plan1";#N/A,#N/A,FALSE,"Plan2"}</definedName>
    <definedName localSheetId="11" name="xfdlfj">{#N/A,#N/A,FALSE,"Plan1";#N/A,#N/A,FALSE,"Plan2"}</definedName>
    <definedName localSheetId="12" name="xfdlfj">{#N/A,#N/A,FALSE,"Plan1";#N/A,#N/A,FALSE,"Plan2"}</definedName>
    <definedName localSheetId="1" name="xfdlfj">{#N/A,#N/A,FALSE,"Plan1";#N/A,#N/A,FALSE,"Plan2"}</definedName>
    <definedName name="xfdlfj">{#N/A,#N/A,FALSE,"Plan1";#N/A,#N/A,FALSE,"Plan2"}</definedName>
    <definedName localSheetId="10" name="xfdxfdf">{#N/A,#N/A,FALSE,"Plan1";#N/A,#N/A,FALSE,"Plan2"}</definedName>
    <definedName localSheetId="5" name="xfdxfdf">{#N/A,#N/A,FALSE,"Plan1";#N/A,#N/A,FALSE,"Plan2"}</definedName>
    <definedName localSheetId="4" name="xfdxfdf">{#N/A,#N/A,FALSE,"Plan1";#N/A,#N/A,FALSE,"Plan2"}</definedName>
    <definedName localSheetId="3" name="xfdxfdf">{#N/A,#N/A,FALSE,"Plan1";#N/A,#N/A,FALSE,"Plan2"}</definedName>
    <definedName localSheetId="11" name="xfdxfdf">{#N/A,#N/A,FALSE,"Plan1";#N/A,#N/A,FALSE,"Plan2"}</definedName>
    <definedName localSheetId="12" name="xfdxfdf">{#N/A,#N/A,FALSE,"Plan1";#N/A,#N/A,FALSE,"Plan2"}</definedName>
    <definedName localSheetId="1" name="xfdxfdf">{#N/A,#N/A,FALSE,"Plan1";#N/A,#N/A,FALSE,"Plan2"}</definedName>
    <definedName name="xfdxfdf">{#N/A,#N/A,FALSE,"Plan1";#N/A,#N/A,FALSE,"Plan2"}</definedName>
    <definedName localSheetId="10" name="XFJKLDJKLG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XFJKLDJKLG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XFJKLDJKLG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XFJKLDJKLG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XFJKLDJKLG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XFJKLDJKLG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XFJKLDJKLG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xfrty">{#N/A,#N/A,FALSE,"Plan1";#N/A,#N/A,FALSE,"Plan2"}</definedName>
    <definedName localSheetId="5" name="xfrty">{#N/A,#N/A,FALSE,"Plan1";#N/A,#N/A,FALSE,"Plan2"}</definedName>
    <definedName localSheetId="4" name="xfrty">{#N/A,#N/A,FALSE,"Plan1";#N/A,#N/A,FALSE,"Plan2"}</definedName>
    <definedName localSheetId="3" name="xfrty">{#N/A,#N/A,FALSE,"Plan1";#N/A,#N/A,FALSE,"Plan2"}</definedName>
    <definedName localSheetId="11" name="xfrty">{#N/A,#N/A,FALSE,"Plan1";#N/A,#N/A,FALSE,"Plan2"}</definedName>
    <definedName localSheetId="12" name="xfrty">{#N/A,#N/A,FALSE,"Plan1";#N/A,#N/A,FALSE,"Plan2"}</definedName>
    <definedName localSheetId="1" name="xfrty">{#N/A,#N/A,FALSE,"Plan1";#N/A,#N/A,FALSE,"Plan2"}</definedName>
    <definedName name="xfrty">{#N/A,#N/A,FALSE,"Plan1";#N/A,#N/A,FALSE,"Plan2"}</definedName>
    <definedName localSheetId="10" name="X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X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X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X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X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X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X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xfvchdhhd">{"Econ Consolidado",#N/A,FALSE,"Econ Consol";"Fluxo de Caixa",#N/A,FALSE,"Fluxo Caixa";"Investimentos",#N/A,FALSE,"Investimentos"}</definedName>
    <definedName localSheetId="5" name="xfvchdhhd">{"Econ Consolidado",#N/A,FALSE,"Econ Consol";"Fluxo de Caixa",#N/A,FALSE,"Fluxo Caixa";"Investimentos",#N/A,FALSE,"Investimentos"}</definedName>
    <definedName localSheetId="4" name="xfvchdhhd">{"Econ Consolidado",#N/A,FALSE,"Econ Consol";"Fluxo de Caixa",#N/A,FALSE,"Fluxo Caixa";"Investimentos",#N/A,FALSE,"Investimentos"}</definedName>
    <definedName localSheetId="3" name="xfvchdhhd">{"Econ Consolidado",#N/A,FALSE,"Econ Consol";"Fluxo de Caixa",#N/A,FALSE,"Fluxo Caixa";"Investimentos",#N/A,FALSE,"Investimentos"}</definedName>
    <definedName localSheetId="11" name="xfvchdhhd">{"Econ Consolidado",#N/A,FALSE,"Econ Consol";"Fluxo de Caixa",#N/A,FALSE,"Fluxo Caixa";"Investimentos",#N/A,FALSE,"Investimentos"}</definedName>
    <definedName localSheetId="12" name="xfvchdhhd">{"Econ Consolidado",#N/A,FALSE,"Econ Consol";"Fluxo de Caixa",#N/A,FALSE,"Fluxo Caixa";"Investimentos",#N/A,FALSE,"Investimentos"}</definedName>
    <definedName localSheetId="1" name="xfvchdhhd">{"Econ Consolidado",#N/A,FALSE,"Econ Consol";"Fluxo de Caixa",#N/A,FALSE,"Fluxo Caixa";"Investimentos",#N/A,FALSE,"Investimentos"}</definedName>
    <definedName name="xfvchdhhd">{"Econ Consolidado",#N/A,FALSE,"Econ Consol";"Fluxo de Caixa",#N/A,FALSE,"Fluxo Caixa";"Investimentos",#N/A,FALSE,"Investimentos"}</definedName>
    <definedName localSheetId="10" name="xfvgcfgt">{#N/A,#N/A,FALSE,"Plan1";#N/A,#N/A,FALSE,"Plan2"}</definedName>
    <definedName localSheetId="5" name="xfvgcfgt">{#N/A,#N/A,FALSE,"Plan1";#N/A,#N/A,FALSE,"Plan2"}</definedName>
    <definedName localSheetId="4" name="xfvgcfgt">{#N/A,#N/A,FALSE,"Plan1";#N/A,#N/A,FALSE,"Plan2"}</definedName>
    <definedName localSheetId="3" name="xfvgcfgt">{#N/A,#N/A,FALSE,"Plan1";#N/A,#N/A,FALSE,"Plan2"}</definedName>
    <definedName localSheetId="11" name="xfvgcfgt">{#N/A,#N/A,FALSE,"Plan1";#N/A,#N/A,FALSE,"Plan2"}</definedName>
    <definedName localSheetId="12" name="xfvgcfgt">{#N/A,#N/A,FALSE,"Plan1";#N/A,#N/A,FALSE,"Plan2"}</definedName>
    <definedName localSheetId="1" name="xfvgcfgt">{#N/A,#N/A,FALSE,"Plan1";#N/A,#N/A,FALSE,"Plan2"}</definedName>
    <definedName name="xfvgcfgt">{#N/A,#N/A,FALSE,"Plan1";#N/A,#N/A,FALSE,"Plan2"}</definedName>
    <definedName localSheetId="10" name="xgrg">{#N/A,#N/A,FALSE,"Plan1";#N/A,#N/A,FALSE,"Plan2"}</definedName>
    <definedName localSheetId="5" name="xgrg">{#N/A,#N/A,FALSE,"Plan1";#N/A,#N/A,FALSE,"Plan2"}</definedName>
    <definedName localSheetId="4" name="xgrg">{#N/A,#N/A,FALSE,"Plan1";#N/A,#N/A,FALSE,"Plan2"}</definedName>
    <definedName localSheetId="3" name="xgrg">{#N/A,#N/A,FALSE,"Plan1";#N/A,#N/A,FALSE,"Plan2"}</definedName>
    <definedName localSheetId="11" name="xgrg">{#N/A,#N/A,FALSE,"Plan1";#N/A,#N/A,FALSE,"Plan2"}</definedName>
    <definedName localSheetId="12" name="xgrg">{#N/A,#N/A,FALSE,"Plan1";#N/A,#N/A,FALSE,"Plan2"}</definedName>
    <definedName localSheetId="1" name="xgrg">{#N/A,#N/A,FALSE,"Plan1";#N/A,#N/A,FALSE,"Plan2"}</definedName>
    <definedName name="xgrg">{#N/A,#N/A,FALSE,"Plan1";#N/A,#N/A,FALSE,"Plan2"}</definedName>
    <definedName localSheetId="10" name="xmght">{#N/A,#N/A,FALSE,"Plan1";#N/A,#N/A,FALSE,"Plan2"}</definedName>
    <definedName localSheetId="5" name="xmght">{#N/A,#N/A,FALSE,"Plan1";#N/A,#N/A,FALSE,"Plan2"}</definedName>
    <definedName localSheetId="4" name="xmght">{#N/A,#N/A,FALSE,"Plan1";#N/A,#N/A,FALSE,"Plan2"}</definedName>
    <definedName localSheetId="3" name="xmght">{#N/A,#N/A,FALSE,"Plan1";#N/A,#N/A,FALSE,"Plan2"}</definedName>
    <definedName localSheetId="11" name="xmght">{#N/A,#N/A,FALSE,"Plan1";#N/A,#N/A,FALSE,"Plan2"}</definedName>
    <definedName localSheetId="12" name="xmght">{#N/A,#N/A,FALSE,"Plan1";#N/A,#N/A,FALSE,"Plan2"}</definedName>
    <definedName localSheetId="1" name="xmght">{#N/A,#N/A,FALSE,"Plan1";#N/A,#N/A,FALSE,"Plan2"}</definedName>
    <definedName name="xmght">{#N/A,#N/A,FALSE,"Plan1";#N/A,#N/A,FALSE,"Plan2"}</definedName>
    <definedName localSheetId="10" name="xo">{#N/A,#N/A,FALSE,"Global by BU";#N/A,#N/A,FALSE,"U.S. by BU";#N/A,#N/A,FALSE,"Canada by BU";#N/A,#N/A,FALSE,"Europe by BU";#N/A,#N/A,FALSE,"Asia by BU";#N/A,#N/A,FALSE,"Cala by BU"}</definedName>
    <definedName localSheetId="5" name="xo">{#N/A,#N/A,FALSE,"Global by BU";#N/A,#N/A,FALSE,"U.S. by BU";#N/A,#N/A,FALSE,"Canada by BU";#N/A,#N/A,FALSE,"Europe by BU";#N/A,#N/A,FALSE,"Asia by BU";#N/A,#N/A,FALSE,"Cala by BU"}</definedName>
    <definedName localSheetId="4" name="xo">{#N/A,#N/A,FALSE,"Global by BU";#N/A,#N/A,FALSE,"U.S. by BU";#N/A,#N/A,FALSE,"Canada by BU";#N/A,#N/A,FALSE,"Europe by BU";#N/A,#N/A,FALSE,"Asia by BU";#N/A,#N/A,FALSE,"Cala by BU"}</definedName>
    <definedName localSheetId="3" name="xo">{#N/A,#N/A,FALSE,"Global by BU";#N/A,#N/A,FALSE,"U.S. by BU";#N/A,#N/A,FALSE,"Canada by BU";#N/A,#N/A,FALSE,"Europe by BU";#N/A,#N/A,FALSE,"Asia by BU";#N/A,#N/A,FALSE,"Cala by BU"}</definedName>
    <definedName localSheetId="11" name="xo">{#N/A,#N/A,FALSE,"Global by BU";#N/A,#N/A,FALSE,"U.S. by BU";#N/A,#N/A,FALSE,"Canada by BU";#N/A,#N/A,FALSE,"Europe by BU";#N/A,#N/A,FALSE,"Asia by BU";#N/A,#N/A,FALSE,"Cala by BU"}</definedName>
    <definedName localSheetId="12" name="xo">{#N/A,#N/A,FALSE,"Global by BU";#N/A,#N/A,FALSE,"U.S. by BU";#N/A,#N/A,FALSE,"Canada by BU";#N/A,#N/A,FALSE,"Europe by BU";#N/A,#N/A,FALSE,"Asia by BU";#N/A,#N/A,FALSE,"Cala by BU"}</definedName>
    <definedName localSheetId="1" name="xo">{#N/A,#N/A,FALSE,"Global by BU";#N/A,#N/A,FALSE,"U.S. by BU";#N/A,#N/A,FALSE,"Canada by BU";#N/A,#N/A,FALSE,"Europe by BU";#N/A,#N/A,FALSE,"Asia by BU";#N/A,#N/A,FALSE,"Cala by BU"}</definedName>
    <definedName name="xo">{#N/A,#N/A,FALSE,"Global by BU";#N/A,#N/A,FALSE,"U.S. by BU";#N/A,#N/A,FALSE,"Canada by BU";#N/A,#N/A,FALSE,"Europe by BU";#N/A,#N/A,FALSE,"Asia by BU";#N/A,#N/A,FALSE,"Cala by BU"}</definedName>
    <definedName name="XRefColumnsCount">1</definedName>
    <definedName name="XRefCopyRangeCount">1</definedName>
    <definedName name="XRefPasteRangeCount">1</definedName>
    <definedName localSheetId="12" name="xx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" name="xx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0" name="xxxx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xxxx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xxxx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xxxx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xxxx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xxxx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XXXX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5" name="XXXX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4" name="XXXX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3" name="XXXX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1" name="XXXX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2" name="XXXX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" name="XXXX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localSheetId="12" name="xxxxxxxxxxxx">{"'Edit'!$A$1:$V$2277"}</definedName>
    <definedName localSheetId="1" name="xxxxxxxxxxxx">{"'Edit'!$A$1:$V$2277"}</definedName>
    <definedName localSheetId="10" name="xxxxxxxxxxxxxx">{#N/A,#N/A,FALSE,"Plan1";#N/A,#N/A,FALSE,"Plan2"}</definedName>
    <definedName localSheetId="5" name="xxxxxxxxxxxxxx">{#N/A,#N/A,FALSE,"Plan1";#N/A,#N/A,FALSE,"Plan2"}</definedName>
    <definedName localSheetId="4" name="xxxxxxxxxxxxxx">{#N/A,#N/A,FALSE,"Plan1";#N/A,#N/A,FALSE,"Plan2"}</definedName>
    <definedName localSheetId="3" name="xxxxxxxxxxxxxx">{#N/A,#N/A,FALSE,"Plan1";#N/A,#N/A,FALSE,"Plan2"}</definedName>
    <definedName localSheetId="11" name="xxxxxxxxxxxxxx">{#N/A,#N/A,FALSE,"Plan1";#N/A,#N/A,FALSE,"Plan2"}</definedName>
    <definedName localSheetId="12" name="xxxxxxxxxxxxxx">{#N/A,#N/A,FALSE,"Plan1";#N/A,#N/A,FALSE,"Plan2"}</definedName>
    <definedName localSheetId="1" name="xxxxxxxxxxxxxx">{#N/A,#N/A,FALSE,"Plan1";#N/A,#N/A,FALSE,"Plan2"}</definedName>
    <definedName name="xxxxxxxxxxxxxx">{#N/A,#N/A,FALSE,"Plan1";#N/A,#N/A,FALSE,"Plan2"}</definedName>
    <definedName localSheetId="10" name="xzfrt">{#N/A,#N/A,FALSE,"Plan1";#N/A,#N/A,FALSE,"Plan2"}</definedName>
    <definedName localSheetId="5" name="xzfrt">{#N/A,#N/A,FALSE,"Plan1";#N/A,#N/A,FALSE,"Plan2"}</definedName>
    <definedName localSheetId="4" name="xzfrt">{#N/A,#N/A,FALSE,"Plan1";#N/A,#N/A,FALSE,"Plan2"}</definedName>
    <definedName localSheetId="3" name="xzfrt">{#N/A,#N/A,FALSE,"Plan1";#N/A,#N/A,FALSE,"Plan2"}</definedName>
    <definedName localSheetId="11" name="xzfrt">{#N/A,#N/A,FALSE,"Plan1";#N/A,#N/A,FALSE,"Plan2"}</definedName>
    <definedName localSheetId="12" name="xzfrt">{#N/A,#N/A,FALSE,"Plan1";#N/A,#N/A,FALSE,"Plan2"}</definedName>
    <definedName localSheetId="1" name="xzfrt">{#N/A,#N/A,FALSE,"Plan1";#N/A,#N/A,FALSE,"Plan2"}</definedName>
    <definedName name="xzfrt">{#N/A,#N/A,FALSE,"Plan1";#N/A,#N/A,FALSE,"Plan2"}</definedName>
    <definedName localSheetId="10" name="yeitrtged">{#N/A,#N/A,FALSE,"Plan1";#N/A,#N/A,FALSE,"Plan2"}</definedName>
    <definedName localSheetId="5" name="yeitrtged">{#N/A,#N/A,FALSE,"Plan1";#N/A,#N/A,FALSE,"Plan2"}</definedName>
    <definedName localSheetId="4" name="yeitrtged">{#N/A,#N/A,FALSE,"Plan1";#N/A,#N/A,FALSE,"Plan2"}</definedName>
    <definedName localSheetId="3" name="yeitrtged">{#N/A,#N/A,FALSE,"Plan1";#N/A,#N/A,FALSE,"Plan2"}</definedName>
    <definedName localSheetId="11" name="yeitrtged">{#N/A,#N/A,FALSE,"Plan1";#N/A,#N/A,FALSE,"Plan2"}</definedName>
    <definedName localSheetId="12" name="yeitrtged">{#N/A,#N/A,FALSE,"Plan1";#N/A,#N/A,FALSE,"Plan2"}</definedName>
    <definedName localSheetId="1" name="yeitrtged">{#N/A,#N/A,FALSE,"Plan1";#N/A,#N/A,FALSE,"Plan2"}</definedName>
    <definedName name="yeitrtged">{#N/A,#N/A,FALSE,"Plan1";#N/A,#N/A,FALSE,"Plan2"}</definedName>
    <definedName localSheetId="10" name="yhdfiuygrui">{#N/A,#N/A,FALSE,"Plan1";#N/A,#N/A,FALSE,"Plan2"}</definedName>
    <definedName localSheetId="5" name="yhdfiuygrui">{#N/A,#N/A,FALSE,"Plan1";#N/A,#N/A,FALSE,"Plan2"}</definedName>
    <definedName localSheetId="4" name="yhdfiuygrui">{#N/A,#N/A,FALSE,"Plan1";#N/A,#N/A,FALSE,"Plan2"}</definedName>
    <definedName localSheetId="3" name="yhdfiuygrui">{#N/A,#N/A,FALSE,"Plan1";#N/A,#N/A,FALSE,"Plan2"}</definedName>
    <definedName localSheetId="11" name="yhdfiuygrui">{#N/A,#N/A,FALSE,"Plan1";#N/A,#N/A,FALSE,"Plan2"}</definedName>
    <definedName localSheetId="12" name="yhdfiuygrui">{#N/A,#N/A,FALSE,"Plan1";#N/A,#N/A,FALSE,"Plan2"}</definedName>
    <definedName localSheetId="1" name="yhdfiuygrui">{#N/A,#N/A,FALSE,"Plan1";#N/A,#N/A,FALSE,"Plan2"}</definedName>
    <definedName name="yhdfiuygrui">{#N/A,#N/A,FALSE,"Plan1";#N/A,#N/A,FALSE,"Plan2"}</definedName>
    <definedName localSheetId="10" name="YRGUYDRIY">{"Econ Consolidado",#N/A,FALSE,"Econ Consol";"Fluxo de Caixa",#N/A,FALSE,"Fluxo Caixa";"Investimentos",#N/A,FALSE,"Investimentos"}</definedName>
    <definedName localSheetId="5" name="YRGUYDRIY">{"Econ Consolidado",#N/A,FALSE,"Econ Consol";"Fluxo de Caixa",#N/A,FALSE,"Fluxo Caixa";"Investimentos",#N/A,FALSE,"Investimentos"}</definedName>
    <definedName localSheetId="4" name="YRGUYDRIY">{"Econ Consolidado",#N/A,FALSE,"Econ Consol";"Fluxo de Caixa",#N/A,FALSE,"Fluxo Caixa";"Investimentos",#N/A,FALSE,"Investimentos"}</definedName>
    <definedName localSheetId="3" name="YRGUYDRIY">{"Econ Consolidado",#N/A,FALSE,"Econ Consol";"Fluxo de Caixa",#N/A,FALSE,"Fluxo Caixa";"Investimentos",#N/A,FALSE,"Investimentos"}</definedName>
    <definedName localSheetId="11" name="YRGUYDRIY">{"Econ Consolidado",#N/A,FALSE,"Econ Consol";"Fluxo de Caixa",#N/A,FALSE,"Fluxo Caixa";"Investimentos",#N/A,FALSE,"Investimentos"}</definedName>
    <definedName localSheetId="12" name="YRGUYDRIY">{"Econ Consolidado",#N/A,FALSE,"Econ Consol";"Fluxo de Caixa",#N/A,FALSE,"Fluxo Caixa";"Investimentos",#N/A,FALSE,"Investimentos"}</definedName>
    <definedName localSheetId="1" name="YRGUYDRIY">{"Econ Consolidado",#N/A,FALSE,"Econ Consol";"Fluxo de Caixa",#N/A,FALSE,"Fluxo Caixa";"Investimentos",#N/A,FALSE,"Investimentos"}</definedName>
    <definedName name="YRGUYDRIY">{"Econ Consolidado",#N/A,FALSE,"Econ Consol";"Fluxo de Caixa",#N/A,FALSE,"Fluxo Caixa";"Investimentos",#N/A,FALSE,"Investimentos"}</definedName>
    <definedName localSheetId="10" name="yuegursdmksf">{#N/A,#N/A,FALSE,"Plan1";#N/A,#N/A,FALSE,"Plan2"}</definedName>
    <definedName localSheetId="5" name="yuegursdmksf">{#N/A,#N/A,FALSE,"Plan1";#N/A,#N/A,FALSE,"Plan2"}</definedName>
    <definedName localSheetId="4" name="yuegursdmksf">{#N/A,#N/A,FALSE,"Plan1";#N/A,#N/A,FALSE,"Plan2"}</definedName>
    <definedName localSheetId="3" name="yuegursdmksf">{#N/A,#N/A,FALSE,"Plan1";#N/A,#N/A,FALSE,"Plan2"}</definedName>
    <definedName localSheetId="11" name="yuegursdmksf">{#N/A,#N/A,FALSE,"Plan1";#N/A,#N/A,FALSE,"Plan2"}</definedName>
    <definedName localSheetId="12" name="yuegursdmksf">{#N/A,#N/A,FALSE,"Plan1";#N/A,#N/A,FALSE,"Plan2"}</definedName>
    <definedName localSheetId="1" name="yuegursdmksf">{#N/A,#N/A,FALSE,"Plan1";#N/A,#N/A,FALSE,"Plan2"}</definedName>
    <definedName name="yuegursdmksf">{#N/A,#N/A,FALSE,"Plan1";#N/A,#N/A,FALSE,"Plan2"}</definedName>
    <definedName localSheetId="10" name="yuekl4fr">{#N/A,#N/A,FALSE,"Plan1";#N/A,#N/A,FALSE,"Plan2"}</definedName>
    <definedName localSheetId="5" name="yuekl4fr">{#N/A,#N/A,FALSE,"Plan1";#N/A,#N/A,FALSE,"Plan2"}</definedName>
    <definedName localSheetId="4" name="yuekl4fr">{#N/A,#N/A,FALSE,"Plan1";#N/A,#N/A,FALSE,"Plan2"}</definedName>
    <definedName localSheetId="3" name="yuekl4fr">{#N/A,#N/A,FALSE,"Plan1";#N/A,#N/A,FALSE,"Plan2"}</definedName>
    <definedName localSheetId="11" name="yuekl4fr">{#N/A,#N/A,FALSE,"Plan1";#N/A,#N/A,FALSE,"Plan2"}</definedName>
    <definedName localSheetId="12" name="yuekl4fr">{#N/A,#N/A,FALSE,"Plan1";#N/A,#N/A,FALSE,"Plan2"}</definedName>
    <definedName localSheetId="1" name="yuekl4fr">{#N/A,#N/A,FALSE,"Plan1";#N/A,#N/A,FALSE,"Plan2"}</definedName>
    <definedName name="yuekl4fr">{#N/A,#N/A,FALSE,"Plan1";#N/A,#N/A,FALSE,"Plan2"}</definedName>
    <definedName localSheetId="10" name="yureytuyrea">{#N/A,#N/A,FALSE,"Plan1";#N/A,#N/A,FALSE,"Plan2"}</definedName>
    <definedName localSheetId="5" name="yureytuyrea">{#N/A,#N/A,FALSE,"Plan1";#N/A,#N/A,FALSE,"Plan2"}</definedName>
    <definedName localSheetId="4" name="yureytuyrea">{#N/A,#N/A,FALSE,"Plan1";#N/A,#N/A,FALSE,"Plan2"}</definedName>
    <definedName localSheetId="3" name="yureytuyrea">{#N/A,#N/A,FALSE,"Plan1";#N/A,#N/A,FALSE,"Plan2"}</definedName>
    <definedName localSheetId="11" name="yureytuyrea">{#N/A,#N/A,FALSE,"Plan1";#N/A,#N/A,FALSE,"Plan2"}</definedName>
    <definedName localSheetId="12" name="yureytuyrea">{#N/A,#N/A,FALSE,"Plan1";#N/A,#N/A,FALSE,"Plan2"}</definedName>
    <definedName localSheetId="1" name="yureytuyrea">{#N/A,#N/A,FALSE,"Plan1";#N/A,#N/A,FALSE,"Plan2"}</definedName>
    <definedName name="yureytuyrea">{#N/A,#N/A,FALSE,"Plan1";#N/A,#N/A,FALSE,"Plan2"}</definedName>
    <definedName localSheetId="10" name="z">{"'Estimativa de Lançamento-JAN'!$A$1:$AI$85"}</definedName>
    <definedName localSheetId="5" name="z">{"'Estimativa de Lançamento-JAN'!$A$1:$AI$85"}</definedName>
    <definedName localSheetId="4" name="z">{"'Estimativa de Lançamento-JAN'!$A$1:$AI$85"}</definedName>
    <definedName localSheetId="3" name="z">{"'Estimativa de Lançamento-JAN'!$A$1:$AI$85"}</definedName>
    <definedName localSheetId="11" name="z">{"'Estimativa de Lançamento-JAN'!$A$1:$AI$85"}</definedName>
    <definedName localSheetId="12" name="z">{"'Estimativa de Lançamento-JAN'!$A$1:$AI$85"}</definedName>
    <definedName localSheetId="1" name="z">{"'Estimativa de Lançamento-JAN'!$A$1:$AI$85"}</definedName>
    <definedName name="z">{"'Estimativa de Lançamento-JAN'!$A$1:$AI$85"}</definedName>
    <definedName localSheetId="5" name="Z_60DF8B29_1C1F_4B50_BDA8_B8E0C7DD04C3_.wvu.Cols">#REF!,#REF!</definedName>
    <definedName localSheetId="4" name="Z_60DF8B29_1C1F_4B50_BDA8_B8E0C7DD04C3_.wvu.Cols">#REF!,#REF!</definedName>
    <definedName localSheetId="12" name="Z_60DF8B29_1C1F_4B50_BDA8_B8E0C7DD04C3_.wvu.Cols">#REF!,#REF!</definedName>
    <definedName localSheetId="1" name="Z_60DF8B29_1C1F_4B50_BDA8_B8E0C7DD04C3_.wvu.Cols">#REF!,#REF!</definedName>
    <definedName name="Z_60DF8B29_1C1F_4B50_BDA8_B8E0C7DD04C3_.wvu.Cols">#REF!,#REF!</definedName>
    <definedName localSheetId="5" name="Z_E3FFE9E0_6C4F_4FB4_A56E_FBE96871B5C8_.wvu.Cols">#REF!,#REF!</definedName>
    <definedName localSheetId="4" name="Z_E3FFE9E0_6C4F_4FB4_A56E_FBE96871B5C8_.wvu.Cols">#REF!,#REF!</definedName>
    <definedName localSheetId="12" name="Z_E3FFE9E0_6C4F_4FB4_A56E_FBE96871B5C8_.wvu.Cols">#REF!,#REF!</definedName>
    <definedName localSheetId="1" name="Z_E3FFE9E0_6C4F_4FB4_A56E_FBE96871B5C8_.wvu.Cols">#REF!,#REF!</definedName>
    <definedName name="Z_E3FFE9E0_6C4F_4FB4_A56E_FBE96871B5C8_.wvu.Cols">#REF!,#REF!</definedName>
    <definedName localSheetId="10" name="zcdçskld">{#N/A,#N/A,FALSE,"Plan1";#N/A,#N/A,FALSE,"Plan2"}</definedName>
    <definedName localSheetId="5" name="zcdçskld">{#N/A,#N/A,FALSE,"Plan1";#N/A,#N/A,FALSE,"Plan2"}</definedName>
    <definedName localSheetId="4" name="zcdçskld">{#N/A,#N/A,FALSE,"Plan1";#N/A,#N/A,FALSE,"Plan2"}</definedName>
    <definedName localSheetId="3" name="zcdçskld">{#N/A,#N/A,FALSE,"Plan1";#N/A,#N/A,FALSE,"Plan2"}</definedName>
    <definedName localSheetId="11" name="zcdçskld">{#N/A,#N/A,FALSE,"Plan1";#N/A,#N/A,FALSE,"Plan2"}</definedName>
    <definedName localSheetId="12" name="zcdçskld">{#N/A,#N/A,FALSE,"Plan1";#N/A,#N/A,FALSE,"Plan2"}</definedName>
    <definedName localSheetId="1" name="zcdçskld">{#N/A,#N/A,FALSE,"Plan1";#N/A,#N/A,FALSE,"Plan2"}</definedName>
    <definedName name="zcdçskld">{#N/A,#N/A,FALSE,"Plan1";#N/A,#N/A,FALSE,"Plan2"}</definedName>
    <definedName localSheetId="10" name="zcsdrfrt">{#N/A,#N/A,FALSE,"Plan1";#N/A,#N/A,FALSE,"Plan2"}</definedName>
    <definedName localSheetId="5" name="zcsdrfrt">{#N/A,#N/A,FALSE,"Plan1";#N/A,#N/A,FALSE,"Plan2"}</definedName>
    <definedName localSheetId="4" name="zcsdrfrt">{#N/A,#N/A,FALSE,"Plan1";#N/A,#N/A,FALSE,"Plan2"}</definedName>
    <definedName localSheetId="3" name="zcsdrfrt">{#N/A,#N/A,FALSE,"Plan1";#N/A,#N/A,FALSE,"Plan2"}</definedName>
    <definedName localSheetId="11" name="zcsdrfrt">{#N/A,#N/A,FALSE,"Plan1";#N/A,#N/A,FALSE,"Plan2"}</definedName>
    <definedName localSheetId="12" name="zcsdrfrt">{#N/A,#N/A,FALSE,"Plan1";#N/A,#N/A,FALSE,"Plan2"}</definedName>
    <definedName localSheetId="1" name="zcsdrfrt">{#N/A,#N/A,FALSE,"Plan1";#N/A,#N/A,FALSE,"Plan2"}</definedName>
    <definedName name="zcsdrfrt">{#N/A,#N/A,FALSE,"Plan1";#N/A,#N/A,FALSE,"Plan2"}</definedName>
    <definedName localSheetId="10" name="ZDRE">{#N/A,#N/A,FALSE,"Plan1";#N/A,#N/A,FALSE,"Plan2"}</definedName>
    <definedName localSheetId="5" name="ZDRE">{#N/A,#N/A,FALSE,"Plan1";#N/A,#N/A,FALSE,"Plan2"}</definedName>
    <definedName localSheetId="4" name="ZDRE">{#N/A,#N/A,FALSE,"Plan1";#N/A,#N/A,FALSE,"Plan2"}</definedName>
    <definedName localSheetId="3" name="ZDRE">{#N/A,#N/A,FALSE,"Plan1";#N/A,#N/A,FALSE,"Plan2"}</definedName>
    <definedName localSheetId="11" name="ZDRE">{#N/A,#N/A,FALSE,"Plan1";#N/A,#N/A,FALSE,"Plan2"}</definedName>
    <definedName localSheetId="12" name="ZDRE">{#N/A,#N/A,FALSE,"Plan1";#N/A,#N/A,FALSE,"Plan2"}</definedName>
    <definedName localSheetId="1" name="ZDRE">{#N/A,#N/A,FALSE,"Plan1";#N/A,#N/A,FALSE,"Plan2"}</definedName>
    <definedName name="ZDRE">{#N/A,#N/A,FALSE,"Plan1";#N/A,#N/A,FALSE,"Plan2"}</definedName>
    <definedName localSheetId="10" name="ZSADF">{#N/A,#N/A,FALSE,"Plan1";#N/A,#N/A,FALSE,"Plan2"}</definedName>
    <definedName localSheetId="5" name="ZSADF">{#N/A,#N/A,FALSE,"Plan1";#N/A,#N/A,FALSE,"Plan2"}</definedName>
    <definedName localSheetId="4" name="ZSADF">{#N/A,#N/A,FALSE,"Plan1";#N/A,#N/A,FALSE,"Plan2"}</definedName>
    <definedName localSheetId="3" name="ZSADF">{#N/A,#N/A,FALSE,"Plan1";#N/A,#N/A,FALSE,"Plan2"}</definedName>
    <definedName localSheetId="11" name="ZSADF">{#N/A,#N/A,FALSE,"Plan1";#N/A,#N/A,FALSE,"Plan2"}</definedName>
    <definedName localSheetId="12" name="ZSADF">{#N/A,#N/A,FALSE,"Plan1";#N/A,#N/A,FALSE,"Plan2"}</definedName>
    <definedName localSheetId="1" name="ZSADF">{#N/A,#N/A,FALSE,"Plan1";#N/A,#N/A,FALSE,"Plan2"}</definedName>
    <definedName name="ZSADF">{#N/A,#N/A,FALSE,"Plan1";#N/A,#N/A,FALSE,"Plan2"}</definedName>
    <definedName localSheetId="10" name="zsads">{#N/A,#N/A,FALSE,"Plan1";#N/A,#N/A,FALSE,"Plan2"}</definedName>
    <definedName localSheetId="5" name="zsads">{#N/A,#N/A,FALSE,"Plan1";#N/A,#N/A,FALSE,"Plan2"}</definedName>
    <definedName localSheetId="4" name="zsads">{#N/A,#N/A,FALSE,"Plan1";#N/A,#N/A,FALSE,"Plan2"}</definedName>
    <definedName localSheetId="3" name="zsads">{#N/A,#N/A,FALSE,"Plan1";#N/A,#N/A,FALSE,"Plan2"}</definedName>
    <definedName localSheetId="11" name="zsads">{#N/A,#N/A,FALSE,"Plan1";#N/A,#N/A,FALSE,"Plan2"}</definedName>
    <definedName localSheetId="12" name="zsads">{#N/A,#N/A,FALSE,"Plan1";#N/A,#N/A,FALSE,"Plan2"}</definedName>
    <definedName localSheetId="1" name="zsads">{#N/A,#N/A,FALSE,"Plan1";#N/A,#N/A,FALSE,"Plan2"}</definedName>
    <definedName name="zsads">{#N/A,#N/A,FALSE,"Plan1";#N/A,#N/A,FALSE,"Plan2"}</definedName>
    <definedName localSheetId="10" name="zsds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zsds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zsds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zsds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zsds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zsds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zsds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zsdw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zsdw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zsdw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zsdw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zsdw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zsdw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zsdw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zxccdf">{#N/A,#N/A,FALSE,"Plan1";#N/A,#N/A,FALSE,"Plan2"}</definedName>
    <definedName localSheetId="5" name="zxccdf">{#N/A,#N/A,FALSE,"Plan1";#N/A,#N/A,FALSE,"Plan2"}</definedName>
    <definedName localSheetId="4" name="zxccdf">{#N/A,#N/A,FALSE,"Plan1";#N/A,#N/A,FALSE,"Plan2"}</definedName>
    <definedName localSheetId="3" name="zxccdf">{#N/A,#N/A,FALSE,"Plan1";#N/A,#N/A,FALSE,"Plan2"}</definedName>
    <definedName localSheetId="11" name="zxccdf">{#N/A,#N/A,FALSE,"Plan1";#N/A,#N/A,FALSE,"Plan2"}</definedName>
    <definedName localSheetId="12" name="zxccdf">{#N/A,#N/A,FALSE,"Plan1";#N/A,#N/A,FALSE,"Plan2"}</definedName>
    <definedName localSheetId="1" name="zxccdf">{#N/A,#N/A,FALSE,"Plan1";#N/A,#N/A,FALSE,"Plan2"}</definedName>
    <definedName name="zxccdf">{#N/A,#N/A,FALSE,"Plan1";#N/A,#N/A,FALSE,"Plan2"}</definedName>
    <definedName localSheetId="10" name="zxcfdstrrt">{#N/A,#N/A,FALSE,"Plan1";#N/A,#N/A,FALSE,"Plan2"}</definedName>
    <definedName localSheetId="5" name="zxcfdstrrt">{#N/A,#N/A,FALSE,"Plan1";#N/A,#N/A,FALSE,"Plan2"}</definedName>
    <definedName localSheetId="4" name="zxcfdstrrt">{#N/A,#N/A,FALSE,"Plan1";#N/A,#N/A,FALSE,"Plan2"}</definedName>
    <definedName localSheetId="3" name="zxcfdstrrt">{#N/A,#N/A,FALSE,"Plan1";#N/A,#N/A,FALSE,"Plan2"}</definedName>
    <definedName localSheetId="11" name="zxcfdstrrt">{#N/A,#N/A,FALSE,"Plan1";#N/A,#N/A,FALSE,"Plan2"}</definedName>
    <definedName localSheetId="12" name="zxcfdstrrt">{#N/A,#N/A,FALSE,"Plan1";#N/A,#N/A,FALSE,"Plan2"}</definedName>
    <definedName localSheetId="1" name="zxcfdstrrt">{#N/A,#N/A,FALSE,"Plan1";#N/A,#N/A,FALSE,"Plan2"}</definedName>
    <definedName name="zxcfdstrrt">{#N/A,#N/A,FALSE,"Plan1";#N/A,#N/A,FALSE,"Plan2"}</definedName>
    <definedName localSheetId="10" name="zxcx">{#N/A,#N/A,FALSE,"Plan1";#N/A,#N/A,FALSE,"Plan2"}</definedName>
    <definedName localSheetId="5" name="zxcx">{#N/A,#N/A,FALSE,"Plan1";#N/A,#N/A,FALSE,"Plan2"}</definedName>
    <definedName localSheetId="4" name="zxcx">{#N/A,#N/A,FALSE,"Plan1";#N/A,#N/A,FALSE,"Plan2"}</definedName>
    <definedName localSheetId="3" name="zxcx">{#N/A,#N/A,FALSE,"Plan1";#N/A,#N/A,FALSE,"Plan2"}</definedName>
    <definedName localSheetId="11" name="zxcx">{#N/A,#N/A,FALSE,"Plan1";#N/A,#N/A,FALSE,"Plan2"}</definedName>
    <definedName localSheetId="12" name="zxcx">{#N/A,#N/A,FALSE,"Plan1";#N/A,#N/A,FALSE,"Plan2"}</definedName>
    <definedName localSheetId="1" name="zxcx">{#N/A,#N/A,FALSE,"Plan1";#N/A,#N/A,FALSE,"Plan2"}</definedName>
    <definedName name="zxcx">{#N/A,#N/A,FALSE,"Plan1";#N/A,#N/A,FALSE,"Plan2"}</definedName>
    <definedName localSheetId="10" name="ZXFCR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5" name="ZXFCR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4" name="ZXFCR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3" name="ZXFCR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1" name="ZXFCR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2" name="ZXFCR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" name="ZXFCR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localSheetId="10" name="ZXFHDFRHDF">{#N/A,#N/A,FALSE,"Plan1";#N/A,#N/A,FALSE,"Plan2"}</definedName>
    <definedName localSheetId="5" name="ZXFHDFRHDF">{#N/A,#N/A,FALSE,"Plan1";#N/A,#N/A,FALSE,"Plan2"}</definedName>
    <definedName localSheetId="4" name="ZXFHDFRHDF">{#N/A,#N/A,FALSE,"Plan1";#N/A,#N/A,FALSE,"Plan2"}</definedName>
    <definedName localSheetId="3" name="ZXFHDFRHDF">{#N/A,#N/A,FALSE,"Plan1";#N/A,#N/A,FALSE,"Plan2"}</definedName>
    <definedName localSheetId="11" name="ZXFHDFRHDF">{#N/A,#N/A,FALSE,"Plan1";#N/A,#N/A,FALSE,"Plan2"}</definedName>
    <definedName localSheetId="12" name="ZXFHDFRHDF">{#N/A,#N/A,FALSE,"Plan1";#N/A,#N/A,FALSE,"Plan2"}</definedName>
    <definedName localSheetId="1" name="ZXFHDFRHDF">{#N/A,#N/A,FALSE,"Plan1";#N/A,#N/A,FALSE,"Plan2"}</definedName>
    <definedName name="ZXFHDFRHDF">{#N/A,#N/A,FALSE,"Plan1";#N/A,#N/A,FALSE,"Plan2"}</definedName>
    <definedName localSheetId="10" name="zzdftr">{#N/A,#N/A,FALSE,"Plan1";#N/A,#N/A,FALSE,"Plan2"}</definedName>
    <definedName localSheetId="5" name="zzdftr">{#N/A,#N/A,FALSE,"Plan1";#N/A,#N/A,FALSE,"Plan2"}</definedName>
    <definedName localSheetId="4" name="zzdftr">{#N/A,#N/A,FALSE,"Plan1";#N/A,#N/A,FALSE,"Plan2"}</definedName>
    <definedName localSheetId="3" name="zzdftr">{#N/A,#N/A,FALSE,"Plan1";#N/A,#N/A,FALSE,"Plan2"}</definedName>
    <definedName localSheetId="11" name="zzdftr">{#N/A,#N/A,FALSE,"Plan1";#N/A,#N/A,FALSE,"Plan2"}</definedName>
    <definedName localSheetId="12" name="zzdftr">{#N/A,#N/A,FALSE,"Plan1";#N/A,#N/A,FALSE,"Plan2"}</definedName>
    <definedName localSheetId="1" name="zzdftr">{#N/A,#N/A,FALSE,"Plan1";#N/A,#N/A,FALSE,"Plan2"}</definedName>
    <definedName name="zzdftr">{#N/A,#N/A,FALSE,"Plan1";#N/A,#N/A,FALSE,"Plan2"}</definedName>
    <definedName localSheetId="12" name="zzz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localSheetId="1" name="zzz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localSheetId="10" name="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ㄱㄱㄱㄱ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ㄱㄱㄱㄱ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ㄱㄱㄱㄱ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ㄱㄱㄱㄱ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ㄱㄱㄱㄱ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ㄱㄱㄱㄱ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ㄱㄱㄱㄱ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ㄱㄷㄱㄷㄱㄱㅎㄺㄷ">{"'장비'!$A$3:$M$12"}</definedName>
    <definedName localSheetId="5" name="ㄱㄷㄱㄷㄱㄱㅎㄺㄷ">{"'장비'!$A$3:$M$12"}</definedName>
    <definedName localSheetId="4" name="ㄱㄷㄱㄷㄱㄱㅎㄺㄷ">{"'장비'!$A$3:$M$12"}</definedName>
    <definedName localSheetId="3" name="ㄱㄷㄱㄷㄱㄱㅎㄺㄷ">{"'장비'!$A$3:$M$12"}</definedName>
    <definedName localSheetId="11" name="ㄱㄷㄱㄷㄱㄱㅎㄺㄷ">{"'장비'!$A$3:$M$12"}</definedName>
    <definedName localSheetId="12" name="ㄱㄷㄱㄷㄱㄱㅎㄺㄷ">{"'장비'!$A$3:$M$12"}</definedName>
    <definedName localSheetId="1" name="ㄱㄷㄱㄷㄱㄱㅎㄺㄷ">{"'장비'!$A$3:$M$12"}</definedName>
    <definedName name="ㄱㄷㄱㄷㄱㄱㅎㄺㄷ">{"'장비'!$A$3:$M$12"}</definedName>
    <definedName localSheetId="10" name="검증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검증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검증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검증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검증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검증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검증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견적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견적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견적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견적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견적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견적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견적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고문">{#N/A,#N/A,FALSE,"현장 NCR 분석";#N/A,#N/A,FALSE,"현장품질감사";#N/A,#N/A,FALSE,"현장품질감사"}</definedName>
    <definedName localSheetId="5" name="고문">{#N/A,#N/A,FALSE,"현장 NCR 분석";#N/A,#N/A,FALSE,"현장품질감사";#N/A,#N/A,FALSE,"현장품질감사"}</definedName>
    <definedName localSheetId="4" name="고문">{#N/A,#N/A,FALSE,"현장 NCR 분석";#N/A,#N/A,FALSE,"현장품질감사";#N/A,#N/A,FALSE,"현장품질감사"}</definedName>
    <definedName localSheetId="3" name="고문">{#N/A,#N/A,FALSE,"현장 NCR 분석";#N/A,#N/A,FALSE,"현장품질감사";#N/A,#N/A,FALSE,"현장품질감사"}</definedName>
    <definedName localSheetId="11" name="고문">{#N/A,#N/A,FALSE,"현장 NCR 분석";#N/A,#N/A,FALSE,"현장품질감사";#N/A,#N/A,FALSE,"현장품질감사"}</definedName>
    <definedName localSheetId="12" name="고문">{#N/A,#N/A,FALSE,"현장 NCR 분석";#N/A,#N/A,FALSE,"현장품질감사";#N/A,#N/A,FALSE,"현장품질감사"}</definedName>
    <definedName localSheetId="1" name="고문">{#N/A,#N/A,FALSE,"현장 NCR 분석";#N/A,#N/A,FALSE,"현장품질감사";#N/A,#N/A,FALSE,"현장품질감사"}</definedName>
    <definedName name="고문">{#N/A,#N/A,FALSE,"현장 NCR 분석";#N/A,#N/A,FALSE,"현장품질감사";#N/A,#N/A,FALSE,"현장품질감사"}</definedName>
    <definedName localSheetId="10" name="고문2">{#N/A,#N/A,FALSE,"현장 NCR 분석";#N/A,#N/A,FALSE,"현장품질감사";#N/A,#N/A,FALSE,"현장품질감사"}</definedName>
    <definedName localSheetId="5" name="고문2">{#N/A,#N/A,FALSE,"현장 NCR 분석";#N/A,#N/A,FALSE,"현장품질감사";#N/A,#N/A,FALSE,"현장품질감사"}</definedName>
    <definedName localSheetId="4" name="고문2">{#N/A,#N/A,FALSE,"현장 NCR 분석";#N/A,#N/A,FALSE,"현장품질감사";#N/A,#N/A,FALSE,"현장품질감사"}</definedName>
    <definedName localSheetId="3" name="고문2">{#N/A,#N/A,FALSE,"현장 NCR 분석";#N/A,#N/A,FALSE,"현장품질감사";#N/A,#N/A,FALSE,"현장품질감사"}</definedName>
    <definedName localSheetId="11" name="고문2">{#N/A,#N/A,FALSE,"현장 NCR 분석";#N/A,#N/A,FALSE,"현장품질감사";#N/A,#N/A,FALSE,"현장품질감사"}</definedName>
    <definedName localSheetId="12" name="고문2">{#N/A,#N/A,FALSE,"현장 NCR 분석";#N/A,#N/A,FALSE,"현장품질감사";#N/A,#N/A,FALSE,"현장품질감사"}</definedName>
    <definedName localSheetId="1" name="고문2">{#N/A,#N/A,FALSE,"현장 NCR 분석";#N/A,#N/A,FALSE,"현장품질감사";#N/A,#N/A,FALSE,"현장품질감사"}</definedName>
    <definedName name="고문2">{#N/A,#N/A,FALSE,"현장 NCR 분석";#N/A,#N/A,FALSE,"현장품질감사";#N/A,#N/A,FALSE,"현장품질감사"}</definedName>
    <definedName localSheetId="10" name="공공공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공공공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공공공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공공공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공공공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공공공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공공공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공급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공급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공급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공급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공급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공급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공급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공급구분표_수정">{#N/A,#N/A,FALSE,"ENG'G(보호계전기)"}</definedName>
    <definedName localSheetId="5" name="공급구분표_수정">{#N/A,#N/A,FALSE,"ENG'G(보호계전기)"}</definedName>
    <definedName localSheetId="4" name="공급구분표_수정">{#N/A,#N/A,FALSE,"ENG'G(보호계전기)"}</definedName>
    <definedName localSheetId="3" name="공급구분표_수정">{#N/A,#N/A,FALSE,"ENG'G(보호계전기)"}</definedName>
    <definedName localSheetId="11" name="공급구분표_수정">{#N/A,#N/A,FALSE,"ENG'G(보호계전기)"}</definedName>
    <definedName localSheetId="12" name="공급구분표_수정">{#N/A,#N/A,FALSE,"ENG'G(보호계전기)"}</definedName>
    <definedName localSheetId="1" name="공급구분표_수정">{#N/A,#N/A,FALSE,"ENG'G(보호계전기)"}</definedName>
    <definedName name="공급구분표_수정">{#N/A,#N/A,FALSE,"ENG'G(보호계전기)"}</definedName>
    <definedName localSheetId="10" name="공급표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공급표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공급표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공급표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공급표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공급표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공급표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공정진도율적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공정진도율적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공정진도율적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공정진도율적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공정진도율적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공정진도율적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공정진도율적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광양1소결합리화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광양1소결합리화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광양1소결합리화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광양1소결합리화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광양1소결합리화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광양1소결합리화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광양1소결합리화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구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구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구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구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구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구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구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구구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구구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구구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구구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구구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구구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구구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구구국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구구국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구구국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구구국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구구국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구구국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구구국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구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구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구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구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구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구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구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구분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구분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구분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구분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구분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구분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구분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구입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구입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구입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구입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구입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구입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구입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기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기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기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기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기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기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기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기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기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기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기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기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기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기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기자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기자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기자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기자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기자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기자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기자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김두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김두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김두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김두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김두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김두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김두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ㄴ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ㄴ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ㄴ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ㄴ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ㄴ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ㄴ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ㄴ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내역">{#N/A,#N/A,FALSE,"CCTV"}</definedName>
    <definedName localSheetId="5" name="내역">{#N/A,#N/A,FALSE,"CCTV"}</definedName>
    <definedName localSheetId="4" name="내역">{#N/A,#N/A,FALSE,"CCTV"}</definedName>
    <definedName localSheetId="3" name="내역">{#N/A,#N/A,FALSE,"CCTV"}</definedName>
    <definedName localSheetId="11" name="내역">{#N/A,#N/A,FALSE,"CCTV"}</definedName>
    <definedName localSheetId="12" name="내역">{#N/A,#N/A,FALSE,"CCTV"}</definedName>
    <definedName localSheetId="1" name="내역">{#N/A,#N/A,FALSE,"CCTV"}</definedName>
    <definedName name="내역">{#N/A,#N/A,FALSE,"CCTV"}</definedName>
    <definedName localSheetId="10" name="ㄷㄳ">{"'장비'!$A$3:$M$12"}</definedName>
    <definedName localSheetId="5" name="ㄷㄳ">{"'장비'!$A$3:$M$12"}</definedName>
    <definedName localSheetId="4" name="ㄷㄳ">{"'장비'!$A$3:$M$12"}</definedName>
    <definedName localSheetId="3" name="ㄷㄳ">{"'장비'!$A$3:$M$12"}</definedName>
    <definedName localSheetId="11" name="ㄷㄳ">{"'장비'!$A$3:$M$12"}</definedName>
    <definedName localSheetId="12" name="ㄷㄳ">{"'장비'!$A$3:$M$12"}</definedName>
    <definedName localSheetId="1" name="ㄷㄳ">{"'장비'!$A$3:$M$12"}</definedName>
    <definedName name="ㄷㄳ">{"'장비'!$A$3:$M$12"}</definedName>
    <definedName localSheetId="10" name="ㄷㄷㄷㄷ">{"'장비'!$A$3:$M$12"}</definedName>
    <definedName localSheetId="5" name="ㄷㄷㄷㄷ">{"'장비'!$A$3:$M$12"}</definedName>
    <definedName localSheetId="4" name="ㄷㄷㄷㄷ">{"'장비'!$A$3:$M$12"}</definedName>
    <definedName localSheetId="3" name="ㄷㄷㄷㄷ">{"'장비'!$A$3:$M$12"}</definedName>
    <definedName localSheetId="11" name="ㄷㄷㄷㄷ">{"'장비'!$A$3:$M$12"}</definedName>
    <definedName localSheetId="12" name="ㄷㄷㄷㄷ">{"'장비'!$A$3:$M$12"}</definedName>
    <definedName localSheetId="1" name="ㄷㄷㄷㄷ">{"'장비'!$A$3:$M$12"}</definedName>
    <definedName name="ㄷㄷㄷㄷ">{"'장비'!$A$3:$M$12"}</definedName>
    <definedName localSheetId="10" name="ㄷㅈㅂㄷ">{"'장비'!$A$3:$M$12"}</definedName>
    <definedName localSheetId="5" name="ㄷㅈㅂㄷ">{"'장비'!$A$3:$M$12"}</definedName>
    <definedName localSheetId="4" name="ㄷㅈㅂㄷ">{"'장비'!$A$3:$M$12"}</definedName>
    <definedName localSheetId="3" name="ㄷㅈㅂㄷ">{"'장비'!$A$3:$M$12"}</definedName>
    <definedName localSheetId="11" name="ㄷㅈㅂㄷ">{"'장비'!$A$3:$M$12"}</definedName>
    <definedName localSheetId="12" name="ㄷㅈㅂㄷ">{"'장비'!$A$3:$M$12"}</definedName>
    <definedName localSheetId="1" name="ㄷㅈㅂㄷ">{"'장비'!$A$3:$M$12"}</definedName>
    <definedName name="ㄷㅈㅂㄷ">{"'장비'!$A$3:$M$12"}</definedName>
    <definedName localSheetId="10" name="ㄹㄹ">{"'장비'!$A$3:$M$12"}</definedName>
    <definedName localSheetId="5" name="ㄹㄹ">{"'장비'!$A$3:$M$12"}</definedName>
    <definedName localSheetId="4" name="ㄹㄹ">{"'장비'!$A$3:$M$12"}</definedName>
    <definedName localSheetId="3" name="ㄹㄹ">{"'장비'!$A$3:$M$12"}</definedName>
    <definedName localSheetId="11" name="ㄹㄹ">{"'장비'!$A$3:$M$12"}</definedName>
    <definedName localSheetId="12" name="ㄹㄹ">{"'장비'!$A$3:$M$12"}</definedName>
    <definedName localSheetId="1" name="ㄹㄹ">{"'장비'!$A$3:$M$12"}</definedName>
    <definedName name="ㄹㄹ">{"'장비'!$A$3:$M$12"}</definedName>
    <definedName localSheetId="10" name="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러러러">{#N/A,#N/A,FALSE,"현장 NCR 분석";#N/A,#N/A,FALSE,"현장품질감사";#N/A,#N/A,FALSE,"현장품질감사"}</definedName>
    <definedName localSheetId="5" name="러러러">{#N/A,#N/A,FALSE,"현장 NCR 분석";#N/A,#N/A,FALSE,"현장품질감사";#N/A,#N/A,FALSE,"현장품질감사"}</definedName>
    <definedName localSheetId="4" name="러러러">{#N/A,#N/A,FALSE,"현장 NCR 분석";#N/A,#N/A,FALSE,"현장품질감사";#N/A,#N/A,FALSE,"현장품질감사"}</definedName>
    <definedName localSheetId="3" name="러러러">{#N/A,#N/A,FALSE,"현장 NCR 분석";#N/A,#N/A,FALSE,"현장품질감사";#N/A,#N/A,FALSE,"현장품질감사"}</definedName>
    <definedName localSheetId="11" name="러러러">{#N/A,#N/A,FALSE,"현장 NCR 분석";#N/A,#N/A,FALSE,"현장품질감사";#N/A,#N/A,FALSE,"현장품질감사"}</definedName>
    <definedName localSheetId="12" name="러러러">{#N/A,#N/A,FALSE,"현장 NCR 분석";#N/A,#N/A,FALSE,"현장품질감사";#N/A,#N/A,FALSE,"현장품질감사"}</definedName>
    <definedName localSheetId="1" name="러러러">{#N/A,#N/A,FALSE,"현장 NCR 분석";#N/A,#N/A,FALSE,"현장품질감사";#N/A,#N/A,FALSE,"현장품질감사"}</definedName>
    <definedName name="러러러">{#N/A,#N/A,FALSE,"현장 NCR 분석";#N/A,#N/A,FALSE,"현장품질감사";#N/A,#N/A,FALSE,"현장품질감사"}</definedName>
    <definedName localSheetId="10" name="ㅁ">{#N/A,#N/A,FALSE,"명세표"}</definedName>
    <definedName localSheetId="5" name="ㅁ">{#N/A,#N/A,FALSE,"명세표"}</definedName>
    <definedName localSheetId="4" name="ㅁ">{#N/A,#N/A,FALSE,"명세표"}</definedName>
    <definedName localSheetId="3" name="ㅁ">{#N/A,#N/A,FALSE,"명세표"}</definedName>
    <definedName localSheetId="11" name="ㅁ">{#N/A,#N/A,FALSE,"명세표"}</definedName>
    <definedName localSheetId="12" name="ㅁ">{#N/A,#N/A,FALSE,"명세표"}</definedName>
    <definedName localSheetId="1" name="ㅁ">{#N/A,#N/A,FALSE,"명세표"}</definedName>
    <definedName name="ㅁ">{#N/A,#N/A,FALSE,"명세표"}</definedName>
    <definedName localSheetId="10" name="ㅁ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ㅁ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ㅁ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ㅁ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ㅁ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ㅁ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ㅁ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ㅁㄴ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ㅁㄴ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ㅁㄴ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ㅁㄴ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ㅁㄴ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ㅁㄴ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ㅁㄴ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ㅁㄴㅇㄻㄴㅇㄹ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ㅁㄴㅇㄻㄴㅇㄹ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ㅁㄴㅇㄻㄴㅇㄹ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ㅁㄴㅇㄻㄴㅇㄹ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ㅁㄴㅇㄻㄴㅇㄹ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ㅁㄴㅇㄻㄴㅇㄹ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ㅁㄴㅇㄻㄴㅇㄹ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ㅁㄴㅇㄻㄴㅇㄻㄴㅇㄻㄴ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ㅁㄴㅇㄻㄴㅇㄻㄴㅇㄻㄴ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ㅁㄴㅇㄻㄴㅇㄻㄴㅇㄻㄴ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ㅁㄴㅇㄻㄴㅇㄻㄴㅇㄻㄴ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ㅁㄴㅇㄻㄴㅇㄻㄴㅇㄻㄴ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ㅁㄴㅇㄻㄴㅇㄻㄴㅇㄻㄴ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ㅁㄴㅇㄻㄴㅇㄻㄴㅇㄻㄴ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ㅁㄴㅇㄻ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ㅁㄴㅇㄻ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ㅁㄴㅇㄻ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ㅁㄴㅇㄻ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ㅁㄴㅇㄻ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ㅁㄴㅇㄻ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ㅁㄴㅇㄻ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ㅁㄴㅇㄻㅁ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ㅁㄴㅇㄻㅁ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ㅁㄴㅇㄻㅁ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ㅁㄴㅇㄻㅁ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ㅁㄴㅇㄻㅁ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ㅁㄴㅇㄻㅁ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ㅁㄴㅇㄻㅁ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ㅁㅁ">{#N/A,#N/A,FALSE,"명세표"}</definedName>
    <definedName localSheetId="5" name="ㅁㅁ">{#N/A,#N/A,FALSE,"명세표"}</definedName>
    <definedName localSheetId="4" name="ㅁㅁ">{#N/A,#N/A,FALSE,"명세표"}</definedName>
    <definedName localSheetId="3" name="ㅁㅁ">{#N/A,#N/A,FALSE,"명세표"}</definedName>
    <definedName localSheetId="11" name="ㅁㅁ">{#N/A,#N/A,FALSE,"명세표"}</definedName>
    <definedName localSheetId="12" name="ㅁㅁ">{#N/A,#N/A,FALSE,"명세표"}</definedName>
    <definedName localSheetId="1" name="ㅁㅁ">{#N/A,#N/A,FALSE,"명세표"}</definedName>
    <definedName name="ㅁㅁ">{#N/A,#N/A,FALSE,"명세표"}</definedName>
    <definedName localSheetId="10" name="ㅁㅁㅁㅁㅁㅁㅁㅁㅁㅁㅁ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ㅁㅁㅁㅁㅁㅁㅁㅁㅁㅁㅁ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ㅁㅁㅁㅁㅁㅁㅁㅁㅁㅁㅁ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ㅁㅁㅁㅁㅁㅁㅁㅁㅁㅁㅁ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ㅁㅁㅁㅁㅁㅁㅁㅁㅁㅁㅁ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ㅁㅁㅁㅁㅁㅁㅁㅁㅁㅁㅁ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ㅁㅁㅁㅁㅁㅁㅁㅁㅁㅁㅁ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ㅁㅇㄻ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ㅁㅇㄻ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ㅁㅇㄻ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ㅁㅇㄻ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ㅁㅇㄻ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ㅁㅇㄻ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ㅁㅇㄻ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머">{#N/A,#N/A,FALSE,"명세표"}</definedName>
    <definedName localSheetId="5" name="머">{#N/A,#N/A,FALSE,"명세표"}</definedName>
    <definedName localSheetId="4" name="머">{#N/A,#N/A,FALSE,"명세표"}</definedName>
    <definedName localSheetId="3" name="머">{#N/A,#N/A,FALSE,"명세표"}</definedName>
    <definedName localSheetId="11" name="머">{#N/A,#N/A,FALSE,"명세표"}</definedName>
    <definedName localSheetId="12" name="머">{#N/A,#N/A,FALSE,"명세표"}</definedName>
    <definedName localSheetId="1" name="머">{#N/A,#N/A,FALSE,"명세표"}</definedName>
    <definedName name="머">{#N/A,#N/A,FALSE,"명세표"}</definedName>
    <definedName localSheetId="10" name="ㅂㅂㅂㅂ">{#N/A,#N/A,FALSE,"명세표"}</definedName>
    <definedName localSheetId="5" name="ㅂㅂㅂㅂ">{#N/A,#N/A,FALSE,"명세표"}</definedName>
    <definedName localSheetId="4" name="ㅂㅂㅂㅂ">{#N/A,#N/A,FALSE,"명세표"}</definedName>
    <definedName localSheetId="3" name="ㅂㅂㅂㅂ">{#N/A,#N/A,FALSE,"명세표"}</definedName>
    <definedName localSheetId="11" name="ㅂㅂㅂㅂ">{#N/A,#N/A,FALSE,"명세표"}</definedName>
    <definedName localSheetId="12" name="ㅂㅂㅂㅂ">{#N/A,#N/A,FALSE,"명세표"}</definedName>
    <definedName localSheetId="1" name="ㅂㅂㅂㅂ">{#N/A,#N/A,FALSE,"명세표"}</definedName>
    <definedName name="ㅂㅂㅂㅂ">{#N/A,#N/A,FALSE,"명세표"}</definedName>
    <definedName localSheetId="10" name="ㅂㅂㅂㅂㅂㅂㅂ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ㅂㅂㅂㅂㅂㅂㅂ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ㅂㅂㅂㅂㅂㅂㅂ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ㅂㅂㅂㅂㅂㅂㅂ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ㅂㅂㅂㅂㅂㅂㅂ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ㅂㅂㅂㅂㅂㅂㅂ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ㅂㅂㅂㅂㅂㅂㅂ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ㅂㅈㄱㅂㅈㄷㄱ">{"'장비'!$A$3:$M$12"}</definedName>
    <definedName localSheetId="5" name="ㅂㅈㄱㅂㅈㄷㄱ">{"'장비'!$A$3:$M$12"}</definedName>
    <definedName localSheetId="4" name="ㅂㅈㄱㅂㅈㄷㄱ">{"'장비'!$A$3:$M$12"}</definedName>
    <definedName localSheetId="3" name="ㅂㅈㄱㅂㅈㄷㄱ">{"'장비'!$A$3:$M$12"}</definedName>
    <definedName localSheetId="11" name="ㅂㅈㄱㅂㅈㄷㄱ">{"'장비'!$A$3:$M$12"}</definedName>
    <definedName localSheetId="12" name="ㅂㅈㄱㅂㅈㄷㄱ">{"'장비'!$A$3:$M$12"}</definedName>
    <definedName localSheetId="1" name="ㅂㅈㄱㅂㅈㄷㄱ">{"'장비'!$A$3:$M$12"}</definedName>
    <definedName name="ㅂㅈㄱㅂㅈㄷㄱ">{"'장비'!$A$3:$M$12"}</definedName>
    <definedName localSheetId="10" name="ㅂㅈㄷ">{"'장비'!$A$3:$M$12"}</definedName>
    <definedName localSheetId="5" name="ㅂㅈㄷ">{"'장비'!$A$3:$M$12"}</definedName>
    <definedName localSheetId="4" name="ㅂㅈㄷ">{"'장비'!$A$3:$M$12"}</definedName>
    <definedName localSheetId="3" name="ㅂㅈㄷ">{"'장비'!$A$3:$M$12"}</definedName>
    <definedName localSheetId="11" name="ㅂㅈㄷ">{"'장비'!$A$3:$M$12"}</definedName>
    <definedName localSheetId="12" name="ㅂㅈㄷ">{"'장비'!$A$3:$M$12"}</definedName>
    <definedName localSheetId="1" name="ㅂㅈㄷ">{"'장비'!$A$3:$M$12"}</definedName>
    <definedName name="ㅂㅈㄷ">{"'장비'!$A$3:$M$12"}</definedName>
    <definedName localSheetId="10" name="ㅂㅈㄷㄷㅂㅈㅈㅂ">{"'장비'!$A$3:$M$12"}</definedName>
    <definedName localSheetId="5" name="ㅂㅈㄷㄷㅂㅈㅈㅂ">{"'장비'!$A$3:$M$12"}</definedName>
    <definedName localSheetId="4" name="ㅂㅈㄷㄷㅂㅈㅈㅂ">{"'장비'!$A$3:$M$12"}</definedName>
    <definedName localSheetId="3" name="ㅂㅈㄷㄷㅂㅈㅈㅂ">{"'장비'!$A$3:$M$12"}</definedName>
    <definedName localSheetId="11" name="ㅂㅈㄷㄷㅂㅈㅈㅂ">{"'장비'!$A$3:$M$12"}</definedName>
    <definedName localSheetId="12" name="ㅂㅈㄷㄷㅂㅈㅈㅂ">{"'장비'!$A$3:$M$12"}</definedName>
    <definedName localSheetId="1" name="ㅂㅈㄷㄷㅂㅈㅈㅂ">{"'장비'!$A$3:$M$12"}</definedName>
    <definedName name="ㅂㅈㄷㄷㅂㅈㅈㅂ">{"'장비'!$A$3:$M$12"}</definedName>
    <definedName localSheetId="10" name="ㅂㅈㄷㅂㅈ">{"'장비'!$A$3:$M$12"}</definedName>
    <definedName localSheetId="5" name="ㅂㅈㄷㅂㅈ">{"'장비'!$A$3:$M$12"}</definedName>
    <definedName localSheetId="4" name="ㅂㅈㄷㅂㅈ">{"'장비'!$A$3:$M$12"}</definedName>
    <definedName localSheetId="3" name="ㅂㅈㄷㅂㅈ">{"'장비'!$A$3:$M$12"}</definedName>
    <definedName localSheetId="11" name="ㅂㅈㄷㅂㅈ">{"'장비'!$A$3:$M$12"}</definedName>
    <definedName localSheetId="12" name="ㅂㅈㄷㅂㅈ">{"'장비'!$A$3:$M$12"}</definedName>
    <definedName localSheetId="1" name="ㅂㅈㄷㅂㅈ">{"'장비'!$A$3:$M$12"}</definedName>
    <definedName name="ㅂㅈㄷㅂㅈ">{"'장비'!$A$3:$M$12"}</definedName>
    <definedName localSheetId="10" name="ㅂㅈㄷㅂㅈㅈㅂㄷ">{"'장비'!$A$3:$M$12"}</definedName>
    <definedName localSheetId="5" name="ㅂㅈㄷㅂㅈㅈㅂㄷ">{"'장비'!$A$3:$M$12"}</definedName>
    <definedName localSheetId="4" name="ㅂㅈㄷㅂㅈㅈㅂㄷ">{"'장비'!$A$3:$M$12"}</definedName>
    <definedName localSheetId="3" name="ㅂㅈㄷㅂㅈㅈㅂㄷ">{"'장비'!$A$3:$M$12"}</definedName>
    <definedName localSheetId="11" name="ㅂㅈㄷㅂㅈㅈㅂㄷ">{"'장비'!$A$3:$M$12"}</definedName>
    <definedName localSheetId="12" name="ㅂㅈㄷㅂㅈㅈㅂㄷ">{"'장비'!$A$3:$M$12"}</definedName>
    <definedName localSheetId="1" name="ㅂㅈㄷㅂㅈㅈㅂㄷ">{"'장비'!$A$3:$M$12"}</definedName>
    <definedName name="ㅂㅈㄷㅂㅈㅈㅂㄷ">{"'장비'!$A$3:$M$12"}</definedName>
    <definedName localSheetId="10" name="ㅂㅈㄷㅈㅂㄷ">{"'장비'!$A$3:$M$12"}</definedName>
    <definedName localSheetId="5" name="ㅂㅈㄷㅈㅂㄷ">{"'장비'!$A$3:$M$12"}</definedName>
    <definedName localSheetId="4" name="ㅂㅈㄷㅈㅂㄷ">{"'장비'!$A$3:$M$12"}</definedName>
    <definedName localSheetId="3" name="ㅂㅈㄷㅈㅂㄷ">{"'장비'!$A$3:$M$12"}</definedName>
    <definedName localSheetId="11" name="ㅂㅈㄷㅈㅂㄷ">{"'장비'!$A$3:$M$12"}</definedName>
    <definedName localSheetId="12" name="ㅂㅈㄷㅈㅂㄷ">{"'장비'!$A$3:$M$12"}</definedName>
    <definedName localSheetId="1" name="ㅂㅈㄷㅈㅂㄷ">{"'장비'!$A$3:$M$12"}</definedName>
    <definedName name="ㅂㅈㄷㅈㅂㄷ">{"'장비'!$A$3:$M$12"}</definedName>
    <definedName localSheetId="10" name="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보호">{#N/A,#N/A,FALSE,"ENG'G(보호계전기)"}</definedName>
    <definedName localSheetId="5" name="보호">{#N/A,#N/A,FALSE,"ENG'G(보호계전기)"}</definedName>
    <definedName localSheetId="4" name="보호">{#N/A,#N/A,FALSE,"ENG'G(보호계전기)"}</definedName>
    <definedName localSheetId="3" name="보호">{#N/A,#N/A,FALSE,"ENG'G(보호계전기)"}</definedName>
    <definedName localSheetId="11" name="보호">{#N/A,#N/A,FALSE,"ENG'G(보호계전기)"}</definedName>
    <definedName localSheetId="12" name="보호">{#N/A,#N/A,FALSE,"ENG'G(보호계전기)"}</definedName>
    <definedName localSheetId="1" name="보호">{#N/A,#N/A,FALSE,"ENG'G(보호계전기)"}</definedName>
    <definedName name="보호">{#N/A,#N/A,FALSE,"ENG'G(보호계전기)"}</definedName>
    <definedName localSheetId="10" name="본공사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본공사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본공사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본공사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본공사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본공사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본공사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부손익">{#N/A,#N/A,FALSE,"현장 NCR 분석";#N/A,#N/A,FALSE,"현장품질감사";#N/A,#N/A,FALSE,"현장품질감사"}</definedName>
    <definedName localSheetId="5" name="부손익">{#N/A,#N/A,FALSE,"현장 NCR 분석";#N/A,#N/A,FALSE,"현장품질감사";#N/A,#N/A,FALSE,"현장품질감사"}</definedName>
    <definedName localSheetId="4" name="부손익">{#N/A,#N/A,FALSE,"현장 NCR 분석";#N/A,#N/A,FALSE,"현장품질감사";#N/A,#N/A,FALSE,"현장품질감사"}</definedName>
    <definedName localSheetId="3" name="부손익">{#N/A,#N/A,FALSE,"현장 NCR 분석";#N/A,#N/A,FALSE,"현장품질감사";#N/A,#N/A,FALSE,"현장품질감사"}</definedName>
    <definedName localSheetId="11" name="부손익">{#N/A,#N/A,FALSE,"현장 NCR 분석";#N/A,#N/A,FALSE,"현장품질감사";#N/A,#N/A,FALSE,"현장품질감사"}</definedName>
    <definedName localSheetId="12" name="부손익">{#N/A,#N/A,FALSE,"현장 NCR 분석";#N/A,#N/A,FALSE,"현장품질감사";#N/A,#N/A,FALSE,"현장품질감사"}</definedName>
    <definedName localSheetId="1" name="부손익">{#N/A,#N/A,FALSE,"현장 NCR 분석";#N/A,#N/A,FALSE,"현장품질감사";#N/A,#N/A,FALSE,"현장품질감사"}</definedName>
    <definedName name="부손익">{#N/A,#N/A,FALSE,"현장 NCR 분석";#N/A,#N/A,FALSE,"현장품질감사";#N/A,#N/A,FALSE,"현장품질감사"}</definedName>
    <definedName localSheetId="10" name="분야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분야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분야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분야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분야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분야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분야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ㅅㄱㄱㄷ">{"'장비'!$A$3:$M$12"}</definedName>
    <definedName localSheetId="5" name="ㅅㄱㄱㄷ">{"'장비'!$A$3:$M$12"}</definedName>
    <definedName localSheetId="4" name="ㅅㄱㄱㄷ">{"'장비'!$A$3:$M$12"}</definedName>
    <definedName localSheetId="3" name="ㅅㄱㄱㄷ">{"'장비'!$A$3:$M$12"}</definedName>
    <definedName localSheetId="11" name="ㅅㄱㄱㄷ">{"'장비'!$A$3:$M$12"}</definedName>
    <definedName localSheetId="12" name="ㅅㄱㄱㄷ">{"'장비'!$A$3:$M$12"}</definedName>
    <definedName localSheetId="1" name="ㅅㄱㄱㄷ">{"'장비'!$A$3:$M$12"}</definedName>
    <definedName name="ㅅㄱㄱㄷ">{"'장비'!$A$3:$M$12"}</definedName>
    <definedName localSheetId="10" name="ㅅㅅㅅㅅㅅ">{"'장비'!$A$3:$M$12"}</definedName>
    <definedName localSheetId="5" name="ㅅㅅㅅㅅㅅ">{"'장비'!$A$3:$M$12"}</definedName>
    <definedName localSheetId="4" name="ㅅㅅㅅㅅㅅ">{"'장비'!$A$3:$M$12"}</definedName>
    <definedName localSheetId="3" name="ㅅㅅㅅㅅㅅ">{"'장비'!$A$3:$M$12"}</definedName>
    <definedName localSheetId="11" name="ㅅㅅㅅㅅㅅ">{"'장비'!$A$3:$M$12"}</definedName>
    <definedName localSheetId="12" name="ㅅㅅㅅㅅㅅ">{"'장비'!$A$3:$M$12"}</definedName>
    <definedName localSheetId="1" name="ㅅㅅㅅㅅㅅ">{"'장비'!$A$3:$M$12"}</definedName>
    <definedName name="ㅅㅅㅅㅅㅅ">{"'장비'!$A$3:$M$12"}</definedName>
    <definedName localSheetId="10" name="사업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사업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사업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사업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사업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사업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사업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사업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사업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사업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사업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사업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사업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사업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사업관리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사업관리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사업관리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사업관리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사업관리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사업관리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사업관리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새안">{#N/A,#N/A,FALSE,"TABLE"}</definedName>
    <definedName localSheetId="5" name="새안">{#N/A,#N/A,FALSE,"TABLE"}</definedName>
    <definedName localSheetId="4" name="새안">{#N/A,#N/A,FALSE,"TABLE"}</definedName>
    <definedName localSheetId="3" name="새안">{#N/A,#N/A,FALSE,"TABLE"}</definedName>
    <definedName localSheetId="11" name="새안">{#N/A,#N/A,FALSE,"TABLE"}</definedName>
    <definedName localSheetId="12" name="새안">{#N/A,#N/A,FALSE,"TABLE"}</definedName>
    <definedName localSheetId="1" name="새안">{#N/A,#N/A,FALSE,"TABLE"}</definedName>
    <definedName name="새안">{#N/A,#N/A,FALSE,"TABLE"}</definedName>
    <definedName localSheetId="10" name="석항">{#N/A,#N/A,FALSE,"명세표"}</definedName>
    <definedName localSheetId="5" name="석항">{#N/A,#N/A,FALSE,"명세표"}</definedName>
    <definedName localSheetId="4" name="석항">{#N/A,#N/A,FALSE,"명세표"}</definedName>
    <definedName localSheetId="3" name="석항">{#N/A,#N/A,FALSE,"명세표"}</definedName>
    <definedName localSheetId="11" name="석항">{#N/A,#N/A,FALSE,"명세표"}</definedName>
    <definedName localSheetId="12" name="석항">{#N/A,#N/A,FALSE,"명세표"}</definedName>
    <definedName localSheetId="1" name="석항">{#N/A,#N/A,FALSE,"명세표"}</definedName>
    <definedName name="석항">{#N/A,#N/A,FALSE,"명세표"}</definedName>
    <definedName localSheetId="10" name="설계현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설계현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설계현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설계현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설계현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설계현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설계현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성과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성과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성과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성과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성과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성과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성과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성능보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성능보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성능보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성능보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성능보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성능보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성능보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쇼ㅗㅎ로">{"'장비'!$A$3:$M$12"}</definedName>
    <definedName localSheetId="5" name="쇼ㅗㅎ로">{"'장비'!$A$3:$M$12"}</definedName>
    <definedName localSheetId="4" name="쇼ㅗㅎ로">{"'장비'!$A$3:$M$12"}</definedName>
    <definedName localSheetId="3" name="쇼ㅗㅎ로">{"'장비'!$A$3:$M$12"}</definedName>
    <definedName localSheetId="11" name="쇼ㅗㅎ로">{"'장비'!$A$3:$M$12"}</definedName>
    <definedName localSheetId="12" name="쇼ㅗㅎ로">{"'장비'!$A$3:$M$12"}</definedName>
    <definedName localSheetId="1" name="쇼ㅗㅎ로">{"'장비'!$A$3:$M$12"}</definedName>
    <definedName name="쇼ㅗㅎ로">{"'장비'!$A$3:$M$12"}</definedName>
    <definedName localSheetId="10" name="신설">{#N/A,#N/A,FALSE,"명세표"}</definedName>
    <definedName localSheetId="5" name="신설">{#N/A,#N/A,FALSE,"명세표"}</definedName>
    <definedName localSheetId="4" name="신설">{#N/A,#N/A,FALSE,"명세표"}</definedName>
    <definedName localSheetId="3" name="신설">{#N/A,#N/A,FALSE,"명세표"}</definedName>
    <definedName localSheetId="11" name="신설">{#N/A,#N/A,FALSE,"명세표"}</definedName>
    <definedName localSheetId="12" name="신설">{#N/A,#N/A,FALSE,"명세표"}</definedName>
    <definedName localSheetId="1" name="신설">{#N/A,#N/A,FALSE,"명세표"}</definedName>
    <definedName name="신설">{#N/A,#N/A,FALSE,"명세표"}</definedName>
    <definedName localSheetId="10" name="ㅇ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ㅇ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ㅇ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ㅇ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ㅇ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ㅇ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ㅇ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양식변경1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양식변경1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양식변경1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양식변경1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양식변경1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양식변경1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양식변경1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양식적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양식적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양식적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양식적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양식적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양식적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양식적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영문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영문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영문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영문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영문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영문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영문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요구조건참조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요구조건참조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요구조건참조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요구조건참조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요구조건참조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요구조건참조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요구조건참조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요약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요약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요약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요약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요약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요약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요약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이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이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이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이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이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이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이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이름.......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이름.......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이름.......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이름.......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이름.......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이름.......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이름.......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이름니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이름니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이름니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이름니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이름니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이름니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이름니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이름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이름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이름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이름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이름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이름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이름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이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이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이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이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이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이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이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인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인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인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인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인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인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인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인력기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인력기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인력기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인력기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인력기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인력기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인력기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ㅈ">{#N/A,#N/A,FALSE,"명세표"}</definedName>
    <definedName localSheetId="5" name="ㅈ">{#N/A,#N/A,FALSE,"명세표"}</definedName>
    <definedName localSheetId="4" name="ㅈ">{#N/A,#N/A,FALSE,"명세표"}</definedName>
    <definedName localSheetId="3" name="ㅈ">{#N/A,#N/A,FALSE,"명세표"}</definedName>
    <definedName localSheetId="11" name="ㅈ">{#N/A,#N/A,FALSE,"명세표"}</definedName>
    <definedName localSheetId="12" name="ㅈ">{#N/A,#N/A,FALSE,"명세표"}</definedName>
    <definedName localSheetId="1" name="ㅈ">{#N/A,#N/A,FALSE,"명세표"}</definedName>
    <definedName name="ㅈ">{#N/A,#N/A,FALSE,"명세표"}</definedName>
    <definedName localSheetId="10" name="ㅈㅈㅈㅈ">{#N/A,#N/A,FALSE,"명세표"}</definedName>
    <definedName localSheetId="5" name="ㅈㅈㅈㅈ">{#N/A,#N/A,FALSE,"명세표"}</definedName>
    <definedName localSheetId="4" name="ㅈㅈㅈㅈ">{#N/A,#N/A,FALSE,"명세표"}</definedName>
    <definedName localSheetId="3" name="ㅈㅈㅈㅈ">{#N/A,#N/A,FALSE,"명세표"}</definedName>
    <definedName localSheetId="11" name="ㅈㅈㅈㅈ">{#N/A,#N/A,FALSE,"명세표"}</definedName>
    <definedName localSheetId="12" name="ㅈㅈㅈㅈ">{#N/A,#N/A,FALSE,"명세표"}</definedName>
    <definedName localSheetId="1" name="ㅈㅈㅈㅈ">{#N/A,#N/A,FALSE,"명세표"}</definedName>
    <definedName name="ㅈㅈㅈㅈ">{#N/A,#N/A,FALSE,"명세표"}</definedName>
    <definedName localSheetId="10" name="자미">{#N/A,#N/A,FALSE,"명세표"}</definedName>
    <definedName localSheetId="5" name="자미">{#N/A,#N/A,FALSE,"명세표"}</definedName>
    <definedName localSheetId="4" name="자미">{#N/A,#N/A,FALSE,"명세표"}</definedName>
    <definedName localSheetId="3" name="자미">{#N/A,#N/A,FALSE,"명세표"}</definedName>
    <definedName localSheetId="11" name="자미">{#N/A,#N/A,FALSE,"명세표"}</definedName>
    <definedName localSheetId="12" name="자미">{#N/A,#N/A,FALSE,"명세표"}</definedName>
    <definedName localSheetId="1" name="자미">{#N/A,#N/A,FALSE,"명세표"}</definedName>
    <definedName name="자미">{#N/A,#N/A,FALSE,"명세표"}</definedName>
    <definedName localSheetId="10" name="자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자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자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자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자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자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자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전기사양_SAMPL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전기사양_SAMPL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전기사양_SAMPL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전기사양_SAMPL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전기사양_SAMPL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전기사양_SAMPL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전기사양_SAMPL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전기상세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전기상세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전기상세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전기상세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전기상세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전기상세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전기상세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종합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종합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종합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종합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종합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종합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종합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종합설계현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종합설계현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종합설계현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종합설계현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종합설계현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종합설계현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종합설계현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중량비교검토">{#N/A,#N/A,FALSE,"ENG'G(보호계전기)"}</definedName>
    <definedName localSheetId="5" name="중량비교검토">{#N/A,#N/A,FALSE,"ENG'G(보호계전기)"}</definedName>
    <definedName localSheetId="4" name="중량비교검토">{#N/A,#N/A,FALSE,"ENG'G(보호계전기)"}</definedName>
    <definedName localSheetId="3" name="중량비교검토">{#N/A,#N/A,FALSE,"ENG'G(보호계전기)"}</definedName>
    <definedName localSheetId="11" name="중량비교검토">{#N/A,#N/A,FALSE,"ENG'G(보호계전기)"}</definedName>
    <definedName localSheetId="12" name="중량비교검토">{#N/A,#N/A,FALSE,"ENG'G(보호계전기)"}</definedName>
    <definedName localSheetId="1" name="중량비교검토">{#N/A,#N/A,FALSE,"ENG'G(보호계전기)"}</definedName>
    <definedName name="중량비교검토">{#N/A,#N/A,FALSE,"ENG'G(보호계전기)"}</definedName>
    <definedName localSheetId="10" name="집계">{#N/A,#N/A,FALSE,"명세표"}</definedName>
    <definedName localSheetId="5" name="집계">{#N/A,#N/A,FALSE,"명세표"}</definedName>
    <definedName localSheetId="4" name="집계">{#N/A,#N/A,FALSE,"명세표"}</definedName>
    <definedName localSheetId="3" name="집계">{#N/A,#N/A,FALSE,"명세표"}</definedName>
    <definedName localSheetId="11" name="집계">{#N/A,#N/A,FALSE,"명세표"}</definedName>
    <definedName localSheetId="12" name="집계">{#N/A,#N/A,FALSE,"명세표"}</definedName>
    <definedName localSheetId="1" name="집계">{#N/A,#N/A,FALSE,"명세표"}</definedName>
    <definedName name="집계">{#N/A,#N/A,FALSE,"명세표"}</definedName>
    <definedName localSheetId="10" name="철골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철골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철골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철골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철골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철골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철골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최종견적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최종견적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최종견적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최종견적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최종견적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최종견적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최종견적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추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추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추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추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추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추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추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추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추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추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추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추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추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추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추가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추가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추가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추가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추가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추가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추가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추가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추가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추가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추가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추가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추가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추가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ㅋㅁ">{#N/A,#N/A,FALSE,"명세표"}</definedName>
    <definedName localSheetId="5" name="ㅋㅁ">{#N/A,#N/A,FALSE,"명세표"}</definedName>
    <definedName localSheetId="4" name="ㅋㅁ">{#N/A,#N/A,FALSE,"명세표"}</definedName>
    <definedName localSheetId="3" name="ㅋㅁ">{#N/A,#N/A,FALSE,"명세표"}</definedName>
    <definedName localSheetId="11" name="ㅋㅁ">{#N/A,#N/A,FALSE,"명세표"}</definedName>
    <definedName localSheetId="12" name="ㅋㅁ">{#N/A,#N/A,FALSE,"명세표"}</definedName>
    <definedName localSheetId="1" name="ㅋㅁ">{#N/A,#N/A,FALSE,"명세표"}</definedName>
    <definedName name="ㅋㅁ">{#N/A,#N/A,FALSE,"명세표"}</definedName>
    <definedName localSheetId="10" name="ㅋㅋㅋ">{#N/A,#N/A,FALSE,"명세표"}</definedName>
    <definedName localSheetId="5" name="ㅋㅋㅋ">{#N/A,#N/A,FALSE,"명세표"}</definedName>
    <definedName localSheetId="4" name="ㅋㅋㅋ">{#N/A,#N/A,FALSE,"명세표"}</definedName>
    <definedName localSheetId="3" name="ㅋㅋㅋ">{#N/A,#N/A,FALSE,"명세표"}</definedName>
    <definedName localSheetId="11" name="ㅋㅋㅋ">{#N/A,#N/A,FALSE,"명세표"}</definedName>
    <definedName localSheetId="12" name="ㅋㅋㅋ">{#N/A,#N/A,FALSE,"명세표"}</definedName>
    <definedName localSheetId="1" name="ㅋㅋㅋ">{#N/A,#N/A,FALSE,"명세표"}</definedName>
    <definedName name="ㅋㅋㅋ">{#N/A,#N/A,FALSE,"명세표"}</definedName>
    <definedName localSheetId="10" name="ㅌㅌ">{#N/A,#N/A,FALSE,"명세표"}</definedName>
    <definedName localSheetId="5" name="ㅌㅌ">{#N/A,#N/A,FALSE,"명세표"}</definedName>
    <definedName localSheetId="4" name="ㅌㅌ">{#N/A,#N/A,FALSE,"명세표"}</definedName>
    <definedName localSheetId="3" name="ㅌㅌ">{#N/A,#N/A,FALSE,"명세표"}</definedName>
    <definedName localSheetId="11" name="ㅌㅌ">{#N/A,#N/A,FALSE,"명세표"}</definedName>
    <definedName localSheetId="12" name="ㅌㅌ">{#N/A,#N/A,FALSE,"명세표"}</definedName>
    <definedName localSheetId="1" name="ㅌㅌ">{#N/A,#N/A,FALSE,"명세표"}</definedName>
    <definedName name="ㅌㅌ">{#N/A,#N/A,FALSE,"명세표"}</definedName>
    <definedName localSheetId="10" name="토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토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토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토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토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토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토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토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토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토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토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토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토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토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ㅎㅎ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ㅎㅎ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ㅎㅎ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ㅎㅎ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ㅎㅎ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ㅎㅎ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ㅎㅎ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ㅎㅎㅎㅎ">{"'장비'!$A$3:$M$12"}</definedName>
    <definedName localSheetId="5" name="ㅎㅎㅎㅎ">{"'장비'!$A$3:$M$12"}</definedName>
    <definedName localSheetId="4" name="ㅎㅎㅎㅎ">{"'장비'!$A$3:$M$12"}</definedName>
    <definedName localSheetId="3" name="ㅎㅎㅎㅎ">{"'장비'!$A$3:$M$12"}</definedName>
    <definedName localSheetId="11" name="ㅎㅎㅎㅎ">{"'장비'!$A$3:$M$12"}</definedName>
    <definedName localSheetId="12" name="ㅎㅎㅎㅎ">{"'장비'!$A$3:$M$12"}</definedName>
    <definedName localSheetId="1" name="ㅎㅎㅎㅎ">{"'장비'!$A$3:$M$12"}</definedName>
    <definedName name="ㅎㅎㅎㅎ">{"'장비'!$A$3:$M$12"}</definedName>
    <definedName localSheetId="10" name="하하하">{#N/A,#N/A,FALSE,"명세표"}</definedName>
    <definedName localSheetId="5" name="하하하">{#N/A,#N/A,FALSE,"명세표"}</definedName>
    <definedName localSheetId="4" name="하하하">{#N/A,#N/A,FALSE,"명세표"}</definedName>
    <definedName localSheetId="3" name="하하하">{#N/A,#N/A,FALSE,"명세표"}</definedName>
    <definedName localSheetId="11" name="하하하">{#N/A,#N/A,FALSE,"명세표"}</definedName>
    <definedName localSheetId="12" name="하하하">{#N/A,#N/A,FALSE,"명세표"}</definedName>
    <definedName localSheetId="1" name="하하하">{#N/A,#N/A,FALSE,"명세표"}</definedName>
    <definedName name="하하하">{#N/A,#N/A,FALSE,"명세표"}</definedName>
    <definedName localSheetId="10" name="한국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한국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한국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한국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한국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한국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한국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현장계기류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현장계기류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현장계기류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현장계기류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현장계기류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현장계기류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현장계기류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협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협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협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협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협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협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협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협력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협력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협력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협력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협력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협력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협력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호호호">{#N/A,#N/A,FALSE,"명세표"}</definedName>
    <definedName localSheetId="5" name="호호호">{#N/A,#N/A,FALSE,"명세표"}</definedName>
    <definedName localSheetId="4" name="호호호">{#N/A,#N/A,FALSE,"명세표"}</definedName>
    <definedName localSheetId="3" name="호호호">{#N/A,#N/A,FALSE,"명세표"}</definedName>
    <definedName localSheetId="11" name="호호호">{#N/A,#N/A,FALSE,"명세표"}</definedName>
    <definedName localSheetId="12" name="호호호">{#N/A,#N/A,FALSE,"명세표"}</definedName>
    <definedName localSheetId="1" name="호호호">{#N/A,#N/A,FALSE,"명세표"}</definedName>
    <definedName name="호호호">{#N/A,#N/A,FALSE,"명세표"}</definedName>
    <definedName localSheetId="10" name="ㅏㅏㅏ">{#N/A,#N/A,FALSE,"명세표"}</definedName>
    <definedName localSheetId="5" name="ㅏㅏㅏ">{#N/A,#N/A,FALSE,"명세표"}</definedName>
    <definedName localSheetId="4" name="ㅏㅏㅏ">{#N/A,#N/A,FALSE,"명세표"}</definedName>
    <definedName localSheetId="3" name="ㅏㅏㅏ">{#N/A,#N/A,FALSE,"명세표"}</definedName>
    <definedName localSheetId="11" name="ㅏㅏㅏ">{#N/A,#N/A,FALSE,"명세표"}</definedName>
    <definedName localSheetId="12" name="ㅏㅏㅏ">{#N/A,#N/A,FALSE,"명세표"}</definedName>
    <definedName localSheetId="1" name="ㅏㅏㅏ">{#N/A,#N/A,FALSE,"명세표"}</definedName>
    <definedName name="ㅏㅏㅏ">{#N/A,#N/A,FALSE,"명세표"}</definedName>
    <definedName localSheetId="10" name="ㅔㅔ">{#N/A,#N/A,FALSE,"명세표"}</definedName>
    <definedName localSheetId="5" name="ㅔㅔ">{#N/A,#N/A,FALSE,"명세표"}</definedName>
    <definedName localSheetId="4" name="ㅔㅔ">{#N/A,#N/A,FALSE,"명세표"}</definedName>
    <definedName localSheetId="3" name="ㅔㅔ">{#N/A,#N/A,FALSE,"명세표"}</definedName>
    <definedName localSheetId="11" name="ㅔㅔ">{#N/A,#N/A,FALSE,"명세표"}</definedName>
    <definedName localSheetId="12" name="ㅔㅔ">{#N/A,#N/A,FALSE,"명세표"}</definedName>
    <definedName localSheetId="1" name="ㅔㅔ">{#N/A,#N/A,FALSE,"명세표"}</definedName>
    <definedName name="ㅔㅔ">{#N/A,#N/A,FALSE,"명세표"}</definedName>
    <definedName localSheetId="10" name="ㅔㅔㅔㅔㅔ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ㅔㅔㅔㅔㅔ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ㅔㅔㅔㅔㅔ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ㅔㅔㅔㅔㅔ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ㅔㅔㅔㅔㅔ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ㅔㅔㅔㅔㅔ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ㅔㅔㅔㅔㅔ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ㅕㅕㅕㅕ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ㅕㅕㅕㅕ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ㅕㅕㅕㅕ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ㅕㅕㅕㅕ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ㅕㅕㅕㅕ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ㅕㅕㅕㅕ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ㅕㅕㅕㅕ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ㅗ홓ㅎ로">{"'장비'!$A$3:$M$12"}</definedName>
    <definedName localSheetId="5" name="ㅗ홓ㅎ로">{"'장비'!$A$3:$M$12"}</definedName>
    <definedName localSheetId="4" name="ㅗ홓ㅎ로">{"'장비'!$A$3:$M$12"}</definedName>
    <definedName localSheetId="3" name="ㅗ홓ㅎ로">{"'장비'!$A$3:$M$12"}</definedName>
    <definedName localSheetId="11" name="ㅗ홓ㅎ로">{"'장비'!$A$3:$M$12"}</definedName>
    <definedName localSheetId="12" name="ㅗ홓ㅎ로">{"'장비'!$A$3:$M$12"}</definedName>
    <definedName localSheetId="1" name="ㅗ홓ㅎ로">{"'장비'!$A$3:$M$12"}</definedName>
    <definedName name="ㅗ홓ㅎ로">{"'장비'!$A$3:$M$12"}</definedName>
    <definedName localSheetId="10" name="ㅗㅗ">{#N/A,#N/A,FALSE,"명세표"}</definedName>
    <definedName localSheetId="5" name="ㅗㅗ">{#N/A,#N/A,FALSE,"명세표"}</definedName>
    <definedName localSheetId="4" name="ㅗㅗ">{#N/A,#N/A,FALSE,"명세표"}</definedName>
    <definedName localSheetId="3" name="ㅗㅗ">{#N/A,#N/A,FALSE,"명세표"}</definedName>
    <definedName localSheetId="11" name="ㅗㅗ">{#N/A,#N/A,FALSE,"명세표"}</definedName>
    <definedName localSheetId="12" name="ㅗㅗ">{#N/A,#N/A,FALSE,"명세표"}</definedName>
    <definedName localSheetId="1" name="ㅗㅗ">{#N/A,#N/A,FALSE,"명세표"}</definedName>
    <definedName name="ㅗㅗ">{#N/A,#N/A,FALSE,"명세표"}</definedName>
    <definedName localSheetId="10" name="ㅗㅗㅗㅗㅗ">{"'장비'!$A$3:$M$12"}</definedName>
    <definedName localSheetId="5" name="ㅗㅗㅗㅗㅗ">{"'장비'!$A$3:$M$12"}</definedName>
    <definedName localSheetId="4" name="ㅗㅗㅗㅗㅗ">{"'장비'!$A$3:$M$12"}</definedName>
    <definedName localSheetId="3" name="ㅗㅗㅗㅗㅗ">{"'장비'!$A$3:$M$12"}</definedName>
    <definedName localSheetId="11" name="ㅗㅗㅗㅗㅗ">{"'장비'!$A$3:$M$12"}</definedName>
    <definedName localSheetId="12" name="ㅗㅗㅗㅗㅗ">{"'장비'!$A$3:$M$12"}</definedName>
    <definedName localSheetId="1" name="ㅗㅗㅗㅗㅗ">{"'장비'!$A$3:$M$12"}</definedName>
    <definedName name="ㅗㅗㅗㅗㅗ">{"'장비'!$A$3:$M$12"}</definedName>
    <definedName localSheetId="10" name="ㅛ">{"'장비'!$A$3:$M$12"}</definedName>
    <definedName localSheetId="5" name="ㅛ">{"'장비'!$A$3:$M$12"}</definedName>
    <definedName localSheetId="4" name="ㅛ">{"'장비'!$A$3:$M$12"}</definedName>
    <definedName localSheetId="3" name="ㅛ">{"'장비'!$A$3:$M$12"}</definedName>
    <definedName localSheetId="11" name="ㅛ">{"'장비'!$A$3:$M$12"}</definedName>
    <definedName localSheetId="12" name="ㅛ">{"'장비'!$A$3:$M$12"}</definedName>
    <definedName localSheetId="1" name="ㅛ">{"'장비'!$A$3:$M$12"}</definedName>
    <definedName name="ㅛ">{"'장비'!$A$3:$M$12"}</definedName>
    <definedName localSheetId="10" name="ㅛㅕㅛㅕㅛ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ㅛㅕㅛㅕㅛ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ㅛㅕㅛㅕㅛ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ㅛㅕㅛㅕㅛ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ㅛㅕㅛㅕㅛ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ㅛㅕㅛㅕㅛ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ㅛㅕㅛㅕㅛ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ㅛㅛㅛ">{"'장비'!$A$3:$M$12"}</definedName>
    <definedName localSheetId="5" name="ㅛㅛㅛ">{"'장비'!$A$3:$M$12"}</definedName>
    <definedName localSheetId="4" name="ㅛㅛㅛ">{"'장비'!$A$3:$M$12"}</definedName>
    <definedName localSheetId="3" name="ㅛㅛㅛ">{"'장비'!$A$3:$M$12"}</definedName>
    <definedName localSheetId="11" name="ㅛㅛㅛ">{"'장비'!$A$3:$M$12"}</definedName>
    <definedName localSheetId="12" name="ㅛㅛㅛ">{"'장비'!$A$3:$M$12"}</definedName>
    <definedName localSheetId="1" name="ㅛㅛㅛ">{"'장비'!$A$3:$M$12"}</definedName>
    <definedName name="ㅛㅛㅛ">{"'장비'!$A$3:$M$12"}</definedName>
    <definedName localSheetId="10" name="ㅜ">{#N/A,#N/A,FALSE,"명세표"}</definedName>
    <definedName localSheetId="5" name="ㅜ">{#N/A,#N/A,FALSE,"명세표"}</definedName>
    <definedName localSheetId="4" name="ㅜ">{#N/A,#N/A,FALSE,"명세표"}</definedName>
    <definedName localSheetId="3" name="ㅜ">{#N/A,#N/A,FALSE,"명세표"}</definedName>
    <definedName localSheetId="11" name="ㅜ">{#N/A,#N/A,FALSE,"명세표"}</definedName>
    <definedName localSheetId="12" name="ㅜ">{#N/A,#N/A,FALSE,"명세표"}</definedName>
    <definedName localSheetId="1" name="ㅜ">{#N/A,#N/A,FALSE,"명세표"}</definedName>
    <definedName name="ㅜ">{#N/A,#N/A,FALSE,"명세표"}</definedName>
    <definedName localSheetId="10" name="ㅠㅠ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5" name="ㅠㅠ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4" name="ㅠㅠ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3" name="ㅠㅠ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1" name="ㅠㅠ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2" name="ㅠㅠ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" name="ㅠㅠ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localSheetId="10" name="ㅡㅡ">{#N/A,#N/A,FALSE,"명세표"}</definedName>
    <definedName localSheetId="5" name="ㅡㅡ">{#N/A,#N/A,FALSE,"명세표"}</definedName>
    <definedName localSheetId="4" name="ㅡㅡ">{#N/A,#N/A,FALSE,"명세표"}</definedName>
    <definedName localSheetId="3" name="ㅡㅡ">{#N/A,#N/A,FALSE,"명세표"}</definedName>
    <definedName localSheetId="11" name="ㅡㅡ">{#N/A,#N/A,FALSE,"명세표"}</definedName>
    <definedName localSheetId="12" name="ㅡㅡ">{#N/A,#N/A,FALSE,"명세표"}</definedName>
    <definedName localSheetId="1" name="ㅡㅡ">{#N/A,#N/A,FALSE,"명세표"}</definedName>
    <definedName name="ㅡㅡ">{#N/A,#N/A,FALSE,"명세표"}</definedName>
    <definedName localSheetId="12" name="totestaca">#REF!</definedName>
    <definedName localSheetId="4" name="전계장금액">#REF!</definedName>
    <definedName localSheetId="5" name="MENUMED">#REF!</definedName>
    <definedName localSheetId="12" name="CAMPOS">#REF!</definedName>
    <definedName localSheetId="4" name="PIS_COFINS">#REF!</definedName>
    <definedName localSheetId="5" name="_____QT4">#REF!</definedName>
    <definedName name="ODH">#REF!</definedName>
    <definedName name="D">#REF!</definedName>
    <definedName localSheetId="12" name="dez17RJ">#REF!</definedName>
    <definedName localSheetId="12" name="DolarAgo">#REF!</definedName>
    <definedName localSheetId="5" name="Tipo_de_Segmento">#REF!</definedName>
    <definedName localSheetId="12" name="G_96">#REF!</definedName>
    <definedName localSheetId="5" name="ACONT2">#REF!</definedName>
    <definedName localSheetId="4" name="__Axe4">#REF!</definedName>
    <definedName localSheetId="5" name="_QT100">#REF!</definedName>
    <definedName localSheetId="12" name="iheidhgufr">#REF!</definedName>
    <definedName localSheetId="12" name="dolarjul02">#REF!</definedName>
    <definedName localSheetId="5" name="Previsão_Inicial_set_16">#REF!</definedName>
    <definedName localSheetId="5" name="ACTRANSP">#REF!</definedName>
    <definedName name="_lb22">#REF!</definedName>
    <definedName name="Z_9066F505_4944_4582_AAF9_B40B49D59413_.wvu.PrintTitles">#REF!</definedName>
    <definedName localSheetId="5" name="dolar">#REF!</definedName>
    <definedName name="___lbc10">#REF!</definedName>
    <definedName localSheetId="5" name="aaa">#REF!</definedName>
    <definedName localSheetId="4" name="Header">#REF!</definedName>
    <definedName localSheetId="5" name="jjjjjjjjjjjjjjjjjjjj">#REF!</definedName>
    <definedName localSheetId="12" name="_MatMult_A">#REF!</definedName>
    <definedName name="bchart27">#REF!</definedName>
    <definedName localSheetId="9" name="Excel_BuiltIn_Print_Area">'Quadro resumo estrutural'!$A$9:$V$68</definedName>
    <definedName name="_lbc12">#REF!</definedName>
    <definedName localSheetId="5" name="bb">#REF!</definedName>
    <definedName localSheetId="12" name="XXXVIII">#REF!</definedName>
    <definedName localSheetId="4" name="사업계획수정">#REF!</definedName>
    <definedName localSheetId="12" name="CATEGORIA13">#REF!</definedName>
    <definedName localSheetId="4" name="MENUOBRA">#REF!</definedName>
    <definedName name="a">#REF!</definedName>
    <definedName localSheetId="5" name="ITENS">#REF!</definedName>
    <definedName localSheetId="12" name="dolarabr02">#REF!</definedName>
    <definedName localSheetId="5" name="QUINZE">#REF!</definedName>
    <definedName localSheetId="4" name="hbjgjuae">#REF!</definedName>
    <definedName name="__x12">#REF!</definedName>
    <definedName name="TRES">#REF!</definedName>
    <definedName localSheetId="4" name="luis_cdi">#REF!</definedName>
    <definedName name="Perímetro_torre">#REF!</definedName>
    <definedName localSheetId="12" name="Infra_OBra_Sienge">#REF!</definedName>
    <definedName localSheetId="12" name="Previsão_Inicial_fev_16">#REF!</definedName>
    <definedName name="PAREDES">#REF!</definedName>
    <definedName localSheetId="5" name="TX_ADM">#REF!</definedName>
    <definedName localSheetId="12" name="Prazo_Obra">#REF!</definedName>
    <definedName localSheetId="6" name="aaaa">#REF!</definedName>
    <definedName localSheetId="1" name="LS">#REF!</definedName>
    <definedName name="____x32">#REF!</definedName>
    <definedName name="__lbc16">#REF!</definedName>
    <definedName localSheetId="5" name="Filtro_Rel_Sienge">#REF!</definedName>
    <definedName localSheetId="12" name="XCII">#REF!</definedName>
    <definedName localSheetId="5" name="BANCO3">#REF!</definedName>
    <definedName localSheetId="4" name="klsjdwe">#REF!</definedName>
    <definedName localSheetId="12" name="Excel_BuiltIn__FilterDatabase_1_1">#REF!</definedName>
    <definedName name="___lbc1">#REF!</definedName>
    <definedName localSheetId="5" name="ItalieNT">#REF!</definedName>
    <definedName localSheetId="12" name="ITEMDER">#REF!</definedName>
    <definedName localSheetId="5" name="fuste">#REF!</definedName>
    <definedName localSheetId="5" name="보충">#REF!</definedName>
    <definedName name="VOLUME1">#REF!</definedName>
    <definedName localSheetId="4" name="Piso1">#REF!</definedName>
    <definedName localSheetId="5" name="PAREDES">#REF!</definedName>
    <definedName localSheetId="19" name="LXXI">#REF!</definedName>
    <definedName localSheetId="1" name="lwaeddew">#REF!</definedName>
    <definedName name="__123Graph_F">#REF!</definedName>
    <definedName name="VINTE">#REF!</definedName>
    <definedName localSheetId="4" name="meta_venda">#REF!</definedName>
    <definedName localSheetId="12" name="__QT75">#REF!</definedName>
    <definedName localSheetId="19" name="LVIII">#REF!</definedName>
    <definedName localSheetId="19" name="XII">#REF!</definedName>
    <definedName name="___x22">#REF!</definedName>
    <definedName localSheetId="5" name="QTPADRAO">#REF!</definedName>
    <definedName localSheetId="12" name="ACDIV">#REF!</definedName>
    <definedName localSheetId="4" name="TOTAL5">#REF!</definedName>
    <definedName localSheetId="5" name="__123Graph_AChart1">#REF!</definedName>
    <definedName name="g_68">#REF!</definedName>
    <definedName localSheetId="5" name="_QT50">#REF!</definedName>
    <definedName name="CAPA55">#REF!</definedName>
    <definedName name="____lb32">#REF!</definedName>
    <definedName name="_lbc15">#REF!</definedName>
    <definedName localSheetId="4" name="sssss">#REF!</definedName>
    <definedName name="_lbc2">#REF!</definedName>
    <definedName localSheetId="4" name="자운">#REF!</definedName>
    <definedName localSheetId="12" name="Data_Previsão_Medição_Fin_Medição">#REF!</definedName>
    <definedName localSheetId="5" name="_11__123Graph_DCHART_1">#REF!</definedName>
    <definedName localSheetId="4" name="NOVE">#REF!</definedName>
    <definedName localSheetId="12" name="Títulos_impressão_IM">#REF!</definedName>
    <definedName localSheetId="5" name="WNMMUN">#REF!</definedName>
    <definedName localSheetId="5" name="MEMÓRIA">#REF!</definedName>
    <definedName localSheetId="12" name="KCIVIL">#REF!</definedName>
    <definedName localSheetId="12" name="lbla11">#REF!</definedName>
    <definedName localSheetId="12" name="itc_cdi">#REF!</definedName>
    <definedName name="MAO_DE_OBRA">#REF!</definedName>
    <definedName localSheetId="4" name="_QT75">#REF!</definedName>
    <definedName localSheetId="12" name="Área_Terreno">#REF!</definedName>
    <definedName name="CARTÃO4">#REF!</definedName>
    <definedName name="PAVILHAO">#REF!</definedName>
    <definedName localSheetId="12" name="perfura">#REF!</definedName>
    <definedName localSheetId="12" name="WNMMUN">#REF!</definedName>
    <definedName localSheetId="4" name="mond_uss">#REF!</definedName>
    <definedName localSheetId="5" name="TERRENO">#REF!</definedName>
    <definedName localSheetId="12" name="_____ARQ1">#REF!</definedName>
    <definedName localSheetId="4" name="DataChaves_MAP">#REF!</definedName>
    <definedName localSheetId="4" name="PRAZO">#REF!</definedName>
    <definedName localSheetId="4" name="vl_cd">#REF!</definedName>
    <definedName localSheetId="12" name="LIDER_OPER">#REF!</definedName>
    <definedName localSheetId="12" name="MENUFIM">#REF!</definedName>
    <definedName localSheetId="12" name="cchart1">#REF!</definedName>
    <definedName localSheetId="5" name="______QT3">#REF!</definedName>
    <definedName localSheetId="4" name="ARMAÇÃO">#REF!</definedName>
    <definedName localSheetId="12" name="II">#REF!</definedName>
    <definedName localSheetId="5" name="ytdju">#REF!</definedName>
    <definedName localSheetId="5" name="LOCALOBRA">#REF!</definedName>
    <definedName localSheetId="12" name="TxSfhEco">#REF!</definedName>
    <definedName localSheetId="4" name="Empreend">#REF!</definedName>
    <definedName localSheetId="12" name="CARTÃO4">#REF!</definedName>
    <definedName localSheetId="1" name="ddfs">#REF!</definedName>
    <definedName name="_____ACR15">#REF!</definedName>
    <definedName name="G_90">#REF!</definedName>
    <definedName localSheetId="4" name="PLANILHA">#REF!</definedName>
    <definedName name="Títulos_impressão_IM">#REF!</definedName>
    <definedName localSheetId="4" name="erne_uss">#REF!</definedName>
    <definedName localSheetId="5" name="PRE">#REF!</definedName>
    <definedName localSheetId="5" name="dolarago02">#REF!</definedName>
    <definedName localSheetId="4" name="__htm2">#REF!</definedName>
    <definedName localSheetId="5" name="XXII">#REF!</definedName>
    <definedName localSheetId="5" name="Acabam.">#REF!</definedName>
    <definedName localSheetId="12" name="HOSPEDES">#REF!</definedName>
    <definedName name="___x14">#REF!</definedName>
    <definedName localSheetId="6" name="DRE">#REF!</definedName>
    <definedName localSheetId="5" name="DistCidade">#REF!</definedName>
    <definedName localSheetId="12" name="_11__123Graph_DCHART_1">#REF!</definedName>
    <definedName localSheetId="12" name="_1__123Graph_ACHART_1">#REF!</definedName>
    <definedName localSheetId="4" name="DolarFinSet">#REF!</definedName>
    <definedName localSheetId="4" name="codigo3">#REF!</definedName>
    <definedName localSheetId="4" name="JOALDO">#REF!</definedName>
    <definedName localSheetId="4" name="ALUMÍNIO_2">#REF!</definedName>
    <definedName localSheetId="5" name="ITENSP">#REF!</definedName>
    <definedName localSheetId="4" name="ACDER">#REF!</definedName>
    <definedName localSheetId="12" name="XCVI">#REF!</definedName>
    <definedName localSheetId="19" name="I">#REF!</definedName>
    <definedName name="achart3">#REF!</definedName>
    <definedName name="ZIN">#REF!</definedName>
    <definedName localSheetId="7" name="aaaa">#REF!</definedName>
    <definedName localSheetId="4" name="tc">#REF!</definedName>
    <definedName localSheetId="12" name="ALTRES10">#REF!</definedName>
    <definedName localSheetId="5" name="XXXIII">#REF!</definedName>
    <definedName name="cchart27">#REF!</definedName>
    <definedName localSheetId="5" name="NUCOPIAS">#REF!</definedName>
    <definedName name="lbla21">#REF!</definedName>
    <definedName localSheetId="12" name="ALTIEQP">#REF!</definedName>
    <definedName localSheetId="5" name="______QT2">#REF!</definedName>
    <definedName name="ADITIVO_BRUTO">#REF!</definedName>
    <definedName localSheetId="5" name="Rodapé">#REF!</definedName>
    <definedName name="_lb17">#REF!</definedName>
    <definedName name="Swvu.Ciclos.">#REF!</definedName>
    <definedName localSheetId="1" name="Quant_pav_lajão">#REF!</definedName>
    <definedName localSheetId="12" name="CATEGORIA1">#REF!</definedName>
    <definedName localSheetId="5" name="LXX">#REF!</definedName>
    <definedName localSheetId="12" name="cpmf">#REF!</definedName>
    <definedName localSheetId="5" name="ACCHAF">#REF!</definedName>
    <definedName name="___x25">#REF!</definedName>
    <definedName localSheetId="5" name="itc_hist">#REF!</definedName>
    <definedName localSheetId="5" name="Excel_BuiltIn_Print_Titles_1_1_5">#REF!</definedName>
    <definedName name="______ACR15">#REF!</definedName>
    <definedName localSheetId="12" name="g_52">#REF!</definedName>
    <definedName localSheetId="4" name="G_67">#REF!</definedName>
    <definedName localSheetId="5" name="Valor_Recebido_Fin_Medições">#REF!</definedName>
    <definedName localSheetId="4" name="DistCidade">#REF!</definedName>
    <definedName localSheetId="12" name="abr17RJ">#REF!</definedName>
    <definedName localSheetId="4" name="RRES10">#REF!</definedName>
    <definedName localSheetId="5" name="Cel_Constr">#REF!</definedName>
    <definedName localSheetId="5" name="jul17RJ">#REF!</definedName>
    <definedName name="_fill1">#REF!</definedName>
    <definedName localSheetId="12" name="Área_impressão_IM">#REF!</definedName>
    <definedName localSheetId="4" name="PAREDES">#REF!</definedName>
    <definedName localSheetId="5" name="BANCO4">#REF!</definedName>
    <definedName localSheetId="5" name="__ARQ1">#REF!</definedName>
    <definedName name="Incorido_Aplicado_X_Físico">#REF!</definedName>
    <definedName localSheetId="12" name="Lancamentos">#REF!</definedName>
    <definedName localSheetId="4" name="ridres05">#REF!</definedName>
    <definedName localSheetId="5" name="COBRANÇA">#REF!</definedName>
    <definedName localSheetId="12" name="CARLOS1">#REF!</definedName>
    <definedName localSheetId="5" name="G_75">#REF!</definedName>
    <definedName localSheetId="4" name="itc_cdi">#REF!</definedName>
    <definedName localSheetId="5" name="Tabela_Tarefas">#REF!</definedName>
    <definedName name="Capa">#REF!</definedName>
    <definedName localSheetId="12" name="RECADUC">#REF!</definedName>
    <definedName localSheetId="18" name="ALUMÍNIO_2">#REF!</definedName>
    <definedName localSheetId="12" name="DESCRIÇÃO_OBRA">#REF!</definedName>
    <definedName localSheetId="12" name="Acabam.">#REF!</definedName>
    <definedName localSheetId="4" name="_x11">#REF!</definedName>
    <definedName localSheetId="5" name="Responsável_Rel_Controladoria">#REF!</definedName>
    <definedName localSheetId="4" name="MURBOMB">#REF!</definedName>
    <definedName name="____lb10">#REF!</definedName>
    <definedName localSheetId="12" name="REPETIÇÃO">#REF!</definedName>
    <definedName localSheetId="12" name="CUSTODIRETO_U">#REF!</definedName>
    <definedName name="Obras_Apoio_Rel_Controladoria">#REF!</definedName>
    <definedName name="__lbc3">#REF!</definedName>
    <definedName localSheetId="12" name="LEVANTAMENTO">#REF!</definedName>
    <definedName name="Cod_Esquadrias">#REF!</definedName>
    <definedName localSheetId="12" name="dolarFimJun">#REF!</definedName>
    <definedName localSheetId="12" name="ALTCAP">#REF!</definedName>
    <definedName name="ARMABLOCOS">#REF!</definedName>
    <definedName name="ITENS0">#REF!</definedName>
    <definedName localSheetId="5" name="be">#REF!</definedName>
    <definedName localSheetId="12" name="ARQT">#REF!</definedName>
    <definedName name="Swvu.Recursos.">#REF!</definedName>
    <definedName localSheetId="12" name="LARGURA">#REF!</definedName>
    <definedName localSheetId="4" name="CUSTOFIN">#REF!</definedName>
    <definedName localSheetId="4" name="QUINZE">#REF!</definedName>
    <definedName localSheetId="4" name="Parao_E">#REF!</definedName>
    <definedName localSheetId="4" name="CI">#REF!</definedName>
    <definedName localSheetId="5" name="_Dist_Values">#REF!</definedName>
    <definedName name="PROPAGANDA">#REF!</definedName>
    <definedName localSheetId="12" name="TOTALITEM">#REF!</definedName>
    <definedName localSheetId="12" name="total_unid">#REF!</definedName>
    <definedName localSheetId="1" name="JY">#REF!</definedName>
    <definedName localSheetId="12" name="CS">#REF!</definedName>
    <definedName localSheetId="5" name="ITEMIZAÇÃO_7">#REF!</definedName>
    <definedName name="cchart13">#REF!</definedName>
    <definedName localSheetId="7" name="area">#REF!</definedName>
    <definedName localSheetId="19" name="XCIII">#REF!</definedName>
    <definedName localSheetId="12" name="__123Graph_XChart1">#REF!</definedName>
    <definedName localSheetId="12" name="TE">#REF!</definedName>
    <definedName localSheetId="4" name="XXX">#REF!</definedName>
    <definedName localSheetId="4" name="QQQQQQQQ">#REF!</definedName>
    <definedName localSheetId="12" name="_83_85.PINT_LIM">#REF!</definedName>
    <definedName localSheetId="1" name="direto">#REF!</definedName>
    <definedName localSheetId="5" name="Tipo_de_Diretoria">#REF!</definedName>
    <definedName localSheetId="4" name="ONZE">#REF!</definedName>
    <definedName name="Previsão_Inicial_set_16">#REF!</definedName>
    <definedName localSheetId="4" name="BANCO1">#REF!</definedName>
    <definedName name="XREF_COLUMN_2">#REF!</definedName>
    <definedName name="PhyG">#REF!</definedName>
    <definedName localSheetId="5" name="Vendas">#REF!</definedName>
    <definedName name="_Sort">#REF!</definedName>
    <definedName localSheetId="4" name="PROPAGANDA">#REF!</definedName>
    <definedName localSheetId="12" name="Cambio">#REF!</definedName>
    <definedName name="LXXXII">#REF!</definedName>
    <definedName localSheetId="19" name="LII">#REF!</definedName>
    <definedName name="SHARED_FORMULA_36">#REF!</definedName>
    <definedName name="SHARED_FORMULA_52">#REF!</definedName>
    <definedName localSheetId="12" name="worl_cdi">#REF!</definedName>
    <definedName localSheetId="5" name="LISTSEL">#REF!</definedName>
    <definedName name="dolarfev02">#REF!</definedName>
    <definedName localSheetId="12" name="ALTMUR">#REF!</definedName>
    <definedName name="cchart8">#REF!</definedName>
    <definedName name="oiufioorif">#REF!</definedName>
    <definedName localSheetId="5" name="mes_relatorio">#REF!</definedName>
    <definedName localSheetId="12" name="composição">#REF!</definedName>
    <definedName name="Valor_Previsto_Fin_Medições">#REF!</definedName>
    <definedName name="SR">#REF!</definedName>
    <definedName name="TituloMkt">#REF!</definedName>
    <definedName name="echart31">#REF!</definedName>
    <definedName name="계약고햔황2">#REF!</definedName>
    <definedName name="PRAZO_EDITAL">#REF!</definedName>
    <definedName localSheetId="12" name="ITEMIZAÇÃO_5">#REF!</definedName>
    <definedName localSheetId="12" name="______QT75">#REF!</definedName>
    <definedName localSheetId="12" name="_17.OPER._CANT.">#REF!</definedName>
    <definedName name="__x19">#REF!</definedName>
    <definedName name="___la29">#REF!</definedName>
    <definedName name="__acr5">#REF!</definedName>
    <definedName localSheetId="19" name="fl">#REF!</definedName>
    <definedName localSheetId="5" name="R_Prev.PerdaAtualiz">#REF!</definedName>
    <definedName localSheetId="12" name="g_21">#REF!</definedName>
    <definedName name="__123Graph_B">#REF!</definedName>
    <definedName localSheetId="5" name="__123Graph_XRES">#REF!</definedName>
    <definedName localSheetId="12" name="CCC">#REF!</definedName>
    <definedName localSheetId="12" name="RSUBTOT">#REF!</definedName>
    <definedName localSheetId="5" name="t_KSB1_Transport">#REF!</definedName>
    <definedName name="dddddddddddddppppppppp">#REF!</definedName>
    <definedName localSheetId="4" name="XCII">#REF!</definedName>
    <definedName localSheetId="12" name="hckhjfdkgfdg">#REF!</definedName>
    <definedName name="XALFA">#REF!</definedName>
    <definedName name="cchart20">#REF!</definedName>
    <definedName localSheetId="5" name="TOTQTS">#REF!</definedName>
    <definedName localSheetId="5" name="QUANTP">#REF!</definedName>
    <definedName localSheetId="1" name="ACDS">#REF!</definedName>
    <definedName localSheetId="12" name="DERIVQT">#REF!</definedName>
    <definedName name="_0.CURVA_OBRA">#REF!</definedName>
    <definedName name="_15.IMPL._CANT">#REF!</definedName>
    <definedName localSheetId="19" name="XCI">#REF!</definedName>
    <definedName localSheetId="4" name="luis_uss">#REF!</definedName>
    <definedName localSheetId="12" name="실적총괄1">#REF!</definedName>
    <definedName name="____lbc8">#REF!</definedName>
    <definedName localSheetId="4" name="çlkdflçkrlr">#REF!</definedName>
    <definedName localSheetId="5" name="_PAV03">#REF!</definedName>
    <definedName localSheetId="4" name="SUB_TOTAL_1">#REF!</definedName>
    <definedName name="TR">#REF!</definedName>
    <definedName localSheetId="1" name="Quantidade_Elevadores">#REF!</definedName>
    <definedName localSheetId="4" name="dolarmai">#REF!</definedName>
    <definedName localSheetId="5" name="_x11">#REF!</definedName>
    <definedName localSheetId="12" name="AL">#REF!</definedName>
    <definedName name="Valor_PLS_Controladoria">#REF!</definedName>
    <definedName localSheetId="5" name="DATA">#REF!</definedName>
    <definedName localSheetId="5" name="DATA6">#REF!</definedName>
    <definedName localSheetId="4" name="iheidhgufr">#REF!</definedName>
    <definedName localSheetId="4" name="CD">#REF!</definedName>
    <definedName localSheetId="4" name="g_16">#REF!</definedName>
    <definedName localSheetId="1" name="_Key1">#REF!</definedName>
    <definedName name="ITENS">#REF!</definedName>
    <definedName name="Leg">#REF!</definedName>
    <definedName name="cronograma">#REF!</definedName>
    <definedName localSheetId="5" name="empresas">#REF!</definedName>
    <definedName localSheetId="12" name="IPMF">#REF!</definedName>
    <definedName localSheetId="5" name="Mês_Medição_Fin_Medições">#REF!</definedName>
    <definedName localSheetId="12" name="Ajudante_Geral">#REF!</definedName>
    <definedName localSheetId="12" name="__htm2">#REF!</definedName>
    <definedName name="Total">#REF!</definedName>
    <definedName localSheetId="12" name="_3__123Graph_XCHART_1">#REF!</definedName>
    <definedName name="weki_9701.xls">#REF!</definedName>
    <definedName localSheetId="4" name="TOTAL10">#REF!</definedName>
    <definedName localSheetId="5" name="oxfo_cdi">#REF!</definedName>
    <definedName localSheetId="5" name="ROTRES">#REF!</definedName>
    <definedName name="_lb9">#REF!</definedName>
    <definedName name="ff">#REF!</definedName>
    <definedName localSheetId="5" name="PAP">#REF!</definedName>
    <definedName localSheetId="12" name="data_base_VL">#REF!</definedName>
    <definedName localSheetId="5" name="ABRIL2001">#REF!</definedName>
    <definedName name="cs_diferida">#REF!</definedName>
    <definedName localSheetId="5" name="TOTAL7">#REF!</definedName>
    <definedName localSheetId="12" name="XTITRES">#REF!</definedName>
    <definedName localSheetId="18" name="COMPRIMENTO">#REF!</definedName>
    <definedName localSheetId="12" name="CONTROLE">#REF!</definedName>
    <definedName name="___ACR15">#REF!</definedName>
    <definedName name="_lbc7">#REF!</definedName>
    <definedName localSheetId="4" name="djswfr">#REF!</definedName>
    <definedName localSheetId="12" name="qe">#REF!</definedName>
    <definedName name="RIDRES15">#REF!</definedName>
    <definedName name="SHARED_FORMULA_26">#REF!</definedName>
    <definedName localSheetId="1" name="kjydhfkjghkjfh">#REF!</definedName>
    <definedName localSheetId="1" name="Área_Terreno">#REF!</definedName>
    <definedName localSheetId="12" name="Empreendimentos">#REF!</definedName>
    <definedName localSheetId="4" name="__acr5">#REF!</definedName>
    <definedName localSheetId="12" name="PIS_COFINS">#REF!</definedName>
    <definedName localSheetId="5" name="ITEMR20">#REF!</definedName>
    <definedName localSheetId="4" name="Total">#REF!</definedName>
    <definedName localSheetId="5" name="_la3">#REF!</definedName>
    <definedName localSheetId="12" name="X">#REF!</definedName>
    <definedName name="SC">#REF!</definedName>
    <definedName localSheetId="12" name="__htn2">#REF!</definedName>
    <definedName localSheetId="4" name="PARAM_FIS_2">#REF!</definedName>
    <definedName localSheetId="12" name="ParamValues1">#REF!</definedName>
    <definedName localSheetId="5" name="_x10">#REF!</definedName>
    <definedName name="DatasOut13AteDez20">#REF!</definedName>
    <definedName name="PISOS">#REF!</definedName>
    <definedName name="_16.EQUIPAM.">#REF!</definedName>
    <definedName localSheetId="4" name="mar17RJ">#REF!</definedName>
    <definedName localSheetId="4" name="XIII">#REF!</definedName>
    <definedName name="___lbc6">#REF!</definedName>
    <definedName name="INCC">#REF!</definedName>
    <definedName localSheetId="12" name="_QT2">#REF!</definedName>
    <definedName localSheetId="4" name="Data_Inicio">#REF!</definedName>
    <definedName localSheetId="19" name="DOZE">#REF!</definedName>
    <definedName name="_x22">#REF!</definedName>
    <definedName name="Vendas">#REF!</definedName>
    <definedName localSheetId="4" name="Lancamentos">#REF!</definedName>
    <definedName localSheetId="5" name="FL_1">#REF!</definedName>
    <definedName localSheetId="12" name="CUSTODIRETO_R">#REF!</definedName>
    <definedName name="CATEGORIA14">#REF!</definedName>
    <definedName localSheetId="5" name="CD">#REF!</definedName>
    <definedName name="SHARED_FORMULA_29">#REF!</definedName>
    <definedName localSheetId="12" name="Ato">#REF!</definedName>
    <definedName name="Data_Inicio">#REF!</definedName>
    <definedName localSheetId="12" name="dolarfimdez">#REF!</definedName>
    <definedName name="icoa_uss">#REF!</definedName>
    <definedName localSheetId="12" name="qtd3esta">#REF!</definedName>
    <definedName localSheetId="4" name="TRES">#REF!</definedName>
    <definedName name="__lb10">#REF!</definedName>
    <definedName localSheetId="4" name="G_85">#REF!</definedName>
    <definedName localSheetId="5" name="Indice">#REF!</definedName>
    <definedName name="GASTOS_JULHO">#REF!</definedName>
    <definedName name="oxfo_cdi">#REF!</definedName>
    <definedName name="Areaimpresso">#REF!</definedName>
    <definedName localSheetId="12" name="cofins2">#REF!</definedName>
    <definedName localSheetId="12" name="Fluxo_captação">#REF!</definedName>
    <definedName localSheetId="5" name="jun17RJ">#REF!</definedName>
    <definedName localSheetId="12" name="farialima">#REF!</definedName>
    <definedName name="Tipo_do_cliente">#REF!</definedName>
    <definedName localSheetId="4" name="BDI">#REF!</definedName>
    <definedName name="Discriminação_Controladoria">#REF!</definedName>
    <definedName localSheetId="4" name="UI">#REF!</definedName>
    <definedName localSheetId="12" name="PMUR">#REF!</definedName>
    <definedName localSheetId="12" name="_QT75">#REF!</definedName>
    <definedName localSheetId="12" name="TOTAL1">#REF!</definedName>
    <definedName localSheetId="4" name="GASTOS_JULHO">#REF!</definedName>
    <definedName localSheetId="12" name="G_57">#REF!</definedName>
    <definedName localSheetId="12" name="módulo">#REF!</definedName>
    <definedName name="___x12">#REF!</definedName>
    <definedName name="DEZOITO">#REF!</definedName>
    <definedName localSheetId="12" name="ARM">#REF!</definedName>
    <definedName localSheetId="5" name="ARQ">#REF!</definedName>
    <definedName localSheetId="4" name="Tabela2">#REF!</definedName>
    <definedName localSheetId="5" name="ITEMIZAÇÃO_8">#REF!</definedName>
    <definedName name="___la31">#REF!</definedName>
    <definedName localSheetId="12" name="COFINS">#REF!</definedName>
    <definedName localSheetId="4" name="MADRI">#REF!</definedName>
    <definedName name="achart26">#REF!</definedName>
    <definedName name="ONZE">#REF!</definedName>
    <definedName localSheetId="4" name="g_42">#REF!</definedName>
    <definedName name="_lb29">#REF!</definedName>
    <definedName localSheetId="4" name="Gerentes">#REF!</definedName>
    <definedName localSheetId="12" name="R_CorretAtualiz">#REF!</definedName>
    <definedName localSheetId="19" name="xxxxxxxxxxxx">#REF!</definedName>
    <definedName localSheetId="4" name="CONTREC">#REF!</definedName>
    <definedName name="____lb6">#REF!</definedName>
    <definedName localSheetId="12" name="Data_base">#REF!</definedName>
    <definedName localSheetId="4" name="RQTCHAF">#REF!</definedName>
    <definedName localSheetId="5" name="LXXXII">#REF!</definedName>
    <definedName name="DI">#REF!</definedName>
    <definedName localSheetId="5" name="ITEMIZAÇÃO_4">#REF!</definedName>
    <definedName localSheetId="12" name="aaaadc">#REF!</definedName>
    <definedName localSheetId="1" name="gfdrtg">#REF!</definedName>
    <definedName localSheetId="12" name="ARQTEMP">#REF!</definedName>
    <definedName name="ee">#REF!</definedName>
    <definedName localSheetId="5" name="CUSTO_OUTROS">#REF!</definedName>
    <definedName localSheetId="4" name="módulo">#REF!</definedName>
    <definedName name="LXXXV">#REF!</definedName>
    <definedName name="____x19">#REF!</definedName>
    <definedName localSheetId="12" name="Rodapé">#REF!</definedName>
    <definedName name="__lb16">#REF!</definedName>
    <definedName localSheetId="1" name="ODH">#REF!</definedName>
    <definedName localSheetId="6" name="qee">#REF!</definedName>
    <definedName localSheetId="4" name="PDER">#REF!</definedName>
    <definedName localSheetId="6" name="pr">#REF!</definedName>
    <definedName name="achart1">#REF!</definedName>
    <definedName localSheetId="5" name="XRefCopy2">#REF!</definedName>
    <definedName localSheetId="4" name="fefefefe">#REF!</definedName>
    <definedName localSheetId="4" name="INSUMOS">#REF!</definedName>
    <definedName localSheetId="4" name="VOLUME1">#REF!</definedName>
    <definedName localSheetId="4" name="_____acr5">#REF!</definedName>
    <definedName name="ITEMIZAÇÃO_4">#REF!</definedName>
    <definedName name="First_cdi">#REF!</definedName>
    <definedName name="JOALDO">#REF!</definedName>
    <definedName name="__123Graph_BChart1">#REF!</definedName>
    <definedName name="G_81">#REF!</definedName>
    <definedName localSheetId="5" name="XII">#REF!</definedName>
    <definedName localSheetId="4" name="Cambio">#REF!</definedName>
    <definedName localSheetId="4" name="R_CorretAtualiz">#REF!</definedName>
    <definedName localSheetId="12" name="HTN">#REF!</definedName>
    <definedName name="___lb6">#REF!</definedName>
    <definedName localSheetId="19" name="Banco_dados_IM">#REF!</definedName>
    <definedName localSheetId="12" name="_x10">#REF!</definedName>
    <definedName localSheetId="12" name="G_75">#REF!</definedName>
    <definedName localSheetId="12" name="CAPA2">#REF!</definedName>
    <definedName localSheetId="4" name="CATEGORIA6">#REF!</definedName>
    <definedName localSheetId="4" name="cchart10">#REF!</definedName>
    <definedName localSheetId="5" name="_acr5">#REF!</definedName>
    <definedName localSheetId="4" name="Tabela_Recursos">#REF!</definedName>
    <definedName localSheetId="4" name="VALOR_REAIS">#REF!</definedName>
    <definedName name="FFFFFFF">#REF!</definedName>
    <definedName localSheetId="5" name="CIVAR">#REF!</definedName>
    <definedName localSheetId="4" name="RARQIMP">#REF!</definedName>
    <definedName localSheetId="4" name="_T">#REF!</definedName>
    <definedName name="jan17RJ">#REF!</definedName>
    <definedName name="BLPH8">#REF!</definedName>
    <definedName name="_MatMult_B">#REF!</definedName>
    <definedName localSheetId="5" name="ItalieNS">#REF!</definedName>
    <definedName name="Programaa">#REF!</definedName>
    <definedName localSheetId="5" name="out17RJ">#REF!</definedName>
    <definedName name="____lbc10">#REF!</definedName>
    <definedName name="cchart22">#REF!</definedName>
    <definedName localSheetId="8" name="MENU">#REF!</definedName>
    <definedName name="__x14">#REF!</definedName>
    <definedName localSheetId="12" name="kubus">#REF!</definedName>
    <definedName name="CUSTODIRETO1">#REF!</definedName>
    <definedName localSheetId="4" name="DDD">#REF!</definedName>
    <definedName localSheetId="5" name="TOTAIS">#REF!</definedName>
    <definedName name="REL_SP">#REF!</definedName>
    <definedName localSheetId="5" name="PARAM_FIS_1">#REF!</definedName>
    <definedName localSheetId="4" name="ADUCQT">#REF!</definedName>
    <definedName name="____lbc28">#REF!</definedName>
    <definedName localSheetId="4" name="CATEGORIA5">#REF!</definedName>
    <definedName localSheetId="4" name="luis_hist">#REF!</definedName>
    <definedName localSheetId="5" name="XX">#REF!</definedName>
    <definedName localSheetId="12" name="_51.REV.ARGAMAS">#REF!</definedName>
    <definedName name="_____QT2">#REF!</definedName>
    <definedName localSheetId="1" name="Prazo_Obra">#REF!</definedName>
    <definedName name="____lb11">#REF!</definedName>
    <definedName localSheetId="4" name="_QT2">#REF!</definedName>
    <definedName name="__ACR15">#REF!</definedName>
    <definedName localSheetId="5" name="categori45">#REF!</definedName>
    <definedName localSheetId="4" name="osca_cdi">#REF!</definedName>
    <definedName localSheetId="1" name="cchart1">#REF!</definedName>
    <definedName localSheetId="5" name="Areaimpresso">#REF!</definedName>
    <definedName localSheetId="12" name="ITENS">#REF!</definedName>
    <definedName name="BLPH3">#REF!</definedName>
    <definedName localSheetId="12" name="luis_uss">#REF!</definedName>
    <definedName localSheetId="4" name="DOCUMENT">#REF!</definedName>
    <definedName localSheetId="5" name="XREF_COLUMN_1">#REF!</definedName>
    <definedName localSheetId="4" name="gfdrtg">#REF!</definedName>
    <definedName localSheetId="1" name="jhfhhztfhe">#REF!</definedName>
    <definedName localSheetId="12" name="ABRIL">#REF!</definedName>
    <definedName name="____lb13">#REF!</definedName>
    <definedName localSheetId="12" name="HONORARIOS">#REF!</definedName>
    <definedName localSheetId="12" name="Planilha2">#REF!</definedName>
    <definedName localSheetId="5" name="RIDCHAF">#REF!</definedName>
    <definedName localSheetId="5" name="Credor_Rel_Sienge">#REF!</definedName>
    <definedName localSheetId="1" name="Quant_torres">#REF!</definedName>
    <definedName localSheetId="12" name="_QT50">#REF!</definedName>
    <definedName localSheetId="5" name="JULHO">#REF!</definedName>
    <definedName localSheetId="12" name="_Builtin13">#REF!</definedName>
    <definedName name="QOAS_POAS">#REF!</definedName>
    <definedName localSheetId="5" name="TIPO_CTT">#REF!</definedName>
    <definedName localSheetId="4" name="Previsão_Inicial_jul_16">#REF!</definedName>
    <definedName localSheetId="1" name="___key2">#REF!</definedName>
    <definedName name="TxCdiMes">#REF!</definedName>
    <definedName localSheetId="4" name="__123Graph_D">#REF!</definedName>
    <definedName name="_MatMult_AxB">#REF!</definedName>
    <definedName localSheetId="4" name="XCIV">#REF!</definedName>
    <definedName localSheetId="4" name="Previsão_Inicial_set_16">#REF!</definedName>
    <definedName name="Área_Privativa">#REF!</definedName>
    <definedName localSheetId="12" name="Tipo_de_UF">#REF!</definedName>
    <definedName name="Outros_Pisos">#REF!</definedName>
    <definedName localSheetId="5" name="VOLUME3">#REF!</definedName>
    <definedName localSheetId="4" name="t_cc">#REF!</definedName>
    <definedName localSheetId="12" name="G_56">#REF!</definedName>
    <definedName name="vendas_">#REF!</definedName>
    <definedName localSheetId="4" name="MATERIAL">#REF!</definedName>
    <definedName localSheetId="5" name="visao_cashflow">#REF!</definedName>
    <definedName localSheetId="5" name="abr17RJ">#REF!</definedName>
    <definedName name="___lb29">#REF!</definedName>
    <definedName localSheetId="5" name="Mês_data_base">#REF!</definedName>
    <definedName localSheetId="4" name="Tipo_de_Padrao">#REF!</definedName>
    <definedName localSheetId="4" name="__Axe3">#REF!</definedName>
    <definedName localSheetId="1" name="__la3">#REF!</definedName>
    <definedName name="_lb27">#REF!</definedName>
    <definedName name="SHARED_FORMULA_20">#REF!</definedName>
    <definedName name="___ld26">#REF!</definedName>
    <definedName localSheetId="5" name="LEVANTAMENTO">#REF!</definedName>
    <definedName name="___lb5">#REF!</definedName>
    <definedName name="_41.ALVENARIA">#REF!</definedName>
    <definedName localSheetId="4" name="ㅁㅁㅁ">#REF!</definedName>
    <definedName name="Empreendimentos">#REF!</definedName>
    <definedName name="__lb29">#REF!</definedName>
    <definedName localSheetId="5" name="CAMP">#REF!</definedName>
    <definedName localSheetId="12" name="Empreend">#REF!</definedName>
    <definedName localSheetId="5" name="Quant_grua">#REF!</definedName>
    <definedName localSheetId="1" name="IC">#REF!</definedName>
    <definedName localSheetId="12" name="categori45">#REF!</definedName>
    <definedName localSheetId="4" name="_Builtin13">#REF!</definedName>
    <definedName name="LI">#REF!</definedName>
    <definedName localSheetId="12" name="BuiltIn_Print_Titles">#REF!</definedName>
    <definedName localSheetId="4" name="a">#REF!</definedName>
    <definedName localSheetId="12" name="Tipo_do_cliente">#REF!</definedName>
    <definedName localSheetId="4" name="TxCdiMes">#REF!</definedName>
    <definedName localSheetId="4" name="BLPH104">#REF!</definedName>
    <definedName localSheetId="19" name="XCVI">#REF!</definedName>
    <definedName name="ZEZE">#REF!</definedName>
    <definedName localSheetId="5" name="PAVT">#REF!</definedName>
    <definedName localSheetId="4" name="jhfhhztfhe">#REF!</definedName>
    <definedName name="jjjjjjjjjjjjjjjjjjjj">#REF!</definedName>
    <definedName localSheetId="4" name="계약고햔황2">#REF!</definedName>
    <definedName name="____lbc5">#REF!</definedName>
    <definedName localSheetId="12" name="_FiltrarBancoDados2">#REF!</definedName>
    <definedName localSheetId="6" name="tc">#REF!</definedName>
    <definedName name="oficial_mes">#REF!</definedName>
    <definedName localSheetId="12" name="CONT2">#REF!</definedName>
    <definedName localSheetId="12" name="LIN">#REF!</definedName>
    <definedName localSheetId="5" name="CUSTODIRETO">#REF!</definedName>
    <definedName localSheetId="4" name="osca_hist">#REF!</definedName>
    <definedName localSheetId="6" name="TOT">#REF!</definedName>
    <definedName localSheetId="4" name="VENDAFINAL_U">#REF!</definedName>
    <definedName localSheetId="12" name="MAIO2001">#REF!</definedName>
    <definedName localSheetId="12" name="dddddddddddddddddddddddddd">#REF!</definedName>
    <definedName name="Minha_Casa_Minha_Vida">#REF!</definedName>
    <definedName localSheetId="4" name="ajudante_mes">#REF!</definedName>
    <definedName name="TURNO">#REF!</definedName>
    <definedName localSheetId="4" name="III">#REF!</definedName>
    <definedName name="Z_9066F505_4944_4582_AAF9_B40B49D59413_.wvu.Rows">#REF!</definedName>
    <definedName localSheetId="4" name="RSUBTOT">#REF!</definedName>
    <definedName localSheetId="5" name="FFFFFFF">#REF!</definedName>
    <definedName localSheetId="12" name="SIH">#REF!</definedName>
    <definedName name="TxSecuritizacaoMes">#REF!</definedName>
    <definedName name="TOTQTS">#REF!</definedName>
    <definedName localSheetId="12" name="_____QT100">#REF!</definedName>
    <definedName localSheetId="4" name="cpmf">#REF!</definedName>
    <definedName localSheetId="12" name="DIR_OPER">#REF!</definedName>
    <definedName localSheetId="1" name="djswfr">#REF!</definedName>
    <definedName localSheetId="12" name="L_">#REF!</definedName>
    <definedName localSheetId="12" name="Origem2_Recebimento_Fin_Medições">#REF!</definedName>
    <definedName localSheetId="4" name="rtitbeb">#REF!</definedName>
    <definedName name="__lbc1">#REF!</definedName>
    <definedName localSheetId="4" name="CATEGORIA10">#REF!</definedName>
    <definedName localSheetId="12" name="Custo_Outros1">#REF!</definedName>
    <definedName localSheetId="5" name="Pago_Até_2015_Controladoria">#REF!</definedName>
    <definedName localSheetId="5" name="BLPH102">#REF!</definedName>
    <definedName localSheetId="12" name="K_1">#REF!</definedName>
    <definedName localSheetId="4" name="cchart11">#REF!</definedName>
    <definedName localSheetId="4" name="LXXXIV">#REF!</definedName>
    <definedName localSheetId="12" name="G_95">#REF!</definedName>
    <definedName localSheetId="4" name="P">#REF!</definedName>
    <definedName localSheetId="19" name="XCV">#REF!</definedName>
    <definedName localSheetId="5" name="HOJE">#REF!</definedName>
    <definedName localSheetId="4" name="fuste">#REF!</definedName>
    <definedName localSheetId="12" name="FBancaria">#REF!</definedName>
    <definedName name="____lb3">#REF!</definedName>
    <definedName name="Firs_hist">#REF!</definedName>
    <definedName localSheetId="1" name="acdb">#REF!</definedName>
    <definedName localSheetId="12" name="CATEGORIA11">#REF!</definedName>
    <definedName localSheetId="19" name="_Fill">#REF!</definedName>
    <definedName name="Custo_Outros1">#REF!</definedName>
    <definedName localSheetId="19" name="QUATRO">#REF!</definedName>
    <definedName name="__QT100">#REF!</definedName>
    <definedName localSheetId="4" name="oxfo_uss">#REF!</definedName>
    <definedName localSheetId="5" name="NutN">#REF!</definedName>
    <definedName name="diretorias">#REF!</definedName>
    <definedName localSheetId="12" name="COMPR">#REF!</definedName>
    <definedName name="cchart10">#REF!</definedName>
    <definedName localSheetId="5" name="______acr5">#REF!</definedName>
    <definedName localSheetId="5" name="Transferencia1">#REF!</definedName>
    <definedName localSheetId="12" name="sssss">#REF!</definedName>
    <definedName localSheetId="5" name="COMPR">#REF!</definedName>
    <definedName localSheetId="12" name="qtdsap">#REF!</definedName>
    <definedName name="____lbc32">#REF!</definedName>
    <definedName localSheetId="12" name="__123Graph_X">#REF!</definedName>
    <definedName localSheetId="5" name="ROTIMP">#REF!</definedName>
    <definedName name="Prazo_Obra">#REF!</definedName>
    <definedName localSheetId="4" name="RawData">#REF!</definedName>
    <definedName localSheetId="4" name="abebqt">#REF!</definedName>
    <definedName name="___QT50">#REF!</definedName>
    <definedName localSheetId="5" name="G_55">#REF!</definedName>
    <definedName name="dfhgkjdhkjghjd">#REF!</definedName>
    <definedName name="qwewqe">#REF!</definedName>
    <definedName localSheetId="4" name="_x12">#REF!</definedName>
    <definedName name="DolarSet">#REF!</definedName>
    <definedName localSheetId="1" name="_MatMult_A">#REF!</definedName>
    <definedName localSheetId="12" name="Previsão_Inicial_mar_16">#REF!</definedName>
    <definedName localSheetId="12" name="ACADUC">#REF!</definedName>
    <definedName name="_65.ESQUAD._FER">#REF!</definedName>
    <definedName name="direto">#REF!</definedName>
    <definedName localSheetId="12" name="bbb">#REF!</definedName>
    <definedName localSheetId="5" name="BANCO">#REF!</definedName>
    <definedName localSheetId="12" name="TOTAL15">#REF!</definedName>
    <definedName name="ALTCAP">#REF!</definedName>
    <definedName localSheetId="4" name="CATEGORIA22">#REF!</definedName>
    <definedName name="__lbc4">#REF!</definedName>
    <definedName localSheetId="4" name="_PAV01">#REF!</definedName>
    <definedName name="totbase">#REF!</definedName>
    <definedName name="CONVERSÃO">#REF!</definedName>
    <definedName localSheetId="12" name="RIDRES15">#REF!</definedName>
    <definedName name="Tipo_de_Regiao">#REF!</definedName>
    <definedName localSheetId="19" name="TRES">#REF!</definedName>
    <definedName localSheetId="19" name="MENU5">#REF!</definedName>
    <definedName name="SUBDER">#REF!</definedName>
    <definedName localSheetId="4" name="JY">#REF!</definedName>
    <definedName localSheetId="12" name="da">#REF!</definedName>
    <definedName localSheetId="5" name="itc_uss">#REF!</definedName>
    <definedName localSheetId="4" name="ITEMR20">#REF!</definedName>
    <definedName name="_lbc8">#REF!</definedName>
    <definedName name="BLPH99">#REF!</definedName>
    <definedName localSheetId="12" name="NOMEITEM">#REF!</definedName>
    <definedName localSheetId="1" name="Prazo_da_Estrutura">#REF!</definedName>
    <definedName localSheetId="4" name="Tipo_de_Diretoria">#REF!</definedName>
    <definedName localSheetId="4" name="totestaca">#REF!</definedName>
    <definedName localSheetId="12" name="PI">#REF!</definedName>
    <definedName name="XRefPaste2">#REF!</definedName>
    <definedName localSheetId="12" name="jul17RJ">#REF!</definedName>
    <definedName localSheetId="5" name="UM">#REF!</definedName>
    <definedName name="_lb8">#REF!</definedName>
    <definedName name="Previsão_Vento1">#REF!</definedName>
    <definedName localSheetId="5" name="fgty">#REF!</definedName>
    <definedName localSheetId="5" name="G_35">#REF!</definedName>
    <definedName localSheetId="12" name="g_47">#REF!</definedName>
    <definedName name="_lb28">#REF!</definedName>
    <definedName localSheetId="1" name="ㅇㄹㄹ">#REF!</definedName>
    <definedName name="___lb9">#REF!</definedName>
    <definedName localSheetId="4" name="qee">#REF!</definedName>
    <definedName localSheetId="4" name="INSS_Bloqueado_Fin_Medição">#REF!</definedName>
    <definedName localSheetId="12" name="TERRENO">#REF!</definedName>
    <definedName name="Z_15697660_066E_11D5_AF15_00010242ED40_.wvu.Rows">#REF!</definedName>
    <definedName name="djswfr">#REF!</definedName>
    <definedName name="CestaExcel">#REF!</definedName>
    <definedName name="Mês_data_base">#REF!</definedName>
    <definedName localSheetId="18" name="AB">#REF!</definedName>
    <definedName localSheetId="5" name="rqtbeb">#REF!</definedName>
    <definedName localSheetId="12" name="OBRASEL">#REF!</definedName>
    <definedName name="__lb3">#REF!</definedName>
    <definedName name="ridres05">#REF!</definedName>
    <definedName localSheetId="12" name="qtdbase">#REF!</definedName>
    <definedName name="_31_32_33.C_A">#REF!</definedName>
    <definedName localSheetId="1" name="qwewqe">#REF!</definedName>
    <definedName localSheetId="4" name="ea">#REF!</definedName>
    <definedName localSheetId="4" name="______QT50">#REF!</definedName>
    <definedName localSheetId="5" name="___ARQ1">#REF!</definedName>
    <definedName name="ORCAMEN">#REF!</definedName>
    <definedName localSheetId="12" name="dolarfindez">#REF!</definedName>
    <definedName name="Ajudante_Geral">#REF!</definedName>
    <definedName localSheetId="4" name="NOMEITEM">#REF!</definedName>
    <definedName localSheetId="4" name="OBRALOC">#REF!</definedName>
    <definedName name="ESTADO">#REF!</definedName>
    <definedName localSheetId="12" name="EPI">#REF!</definedName>
    <definedName localSheetId="5" name="XXXI">#REF!</definedName>
    <definedName localSheetId="4" name="Excel_BuiltIn_Print_Titles_1_1_1">#REF!</definedName>
    <definedName name="dolarset02">#REF!</definedName>
    <definedName localSheetId="5" name="bloco">#REF!</definedName>
    <definedName name="__123Graph_ACUSTO">#REF!</definedName>
    <definedName localSheetId="4" name="g_45">#REF!</definedName>
    <definedName localSheetId="1" name="_Dist_Values">#REF!</definedName>
    <definedName localSheetId="12" name="G_73">#REF!</definedName>
    <definedName localSheetId="12" name="PISOS">#REF!</definedName>
    <definedName name="bchart29">#REF!</definedName>
    <definedName localSheetId="5" name="kdjfdr">#REF!</definedName>
    <definedName name="__x13">#REF!</definedName>
    <definedName name="Perímetro_Terreno">#REF!</definedName>
    <definedName name="SHARED_FORMULA_51">#REF!</definedName>
    <definedName name="dez17RJ">#REF!</definedName>
    <definedName localSheetId="12" name="___ACR15">#REF!</definedName>
    <definedName localSheetId="1" name="MENU">#REF!</definedName>
    <definedName localSheetId="4" name="_1">#REF!</definedName>
    <definedName localSheetId="12" name="dolarfev">#REF!</definedName>
    <definedName localSheetId="12" name="KSDNFK">#REF!</definedName>
    <definedName localSheetId="12" name="___acr5">#REF!</definedName>
    <definedName localSheetId="12" name="dolarfinmar">#REF!</definedName>
    <definedName name="VOLUME3">#REF!</definedName>
    <definedName localSheetId="12" name="DataChaves_MAP">#REF!</definedName>
    <definedName localSheetId="5" name="DATA_ENTREGA">#REF!</definedName>
    <definedName localSheetId="4" name="_____QT100">#REF!</definedName>
    <definedName localSheetId="12" name="Outros1">#REF!</definedName>
    <definedName localSheetId="4" name="Rodapé">#REF!</definedName>
    <definedName localSheetId="5" name="ibir_cdi">#REF!</definedName>
    <definedName localSheetId="5" name="Meses">#REF!</definedName>
    <definedName name="수당">#REF!</definedName>
    <definedName localSheetId="19" name="MENU1">#REF!</definedName>
    <definedName localSheetId="12" name="손익계산서">#REF!</definedName>
    <definedName localSheetId="4" name="MetaBP">#REF!</definedName>
    <definedName localSheetId="12" name="cchart11">#REF!</definedName>
    <definedName localSheetId="12" name="JULHO">#REF!</definedName>
    <definedName localSheetId="5" name="SUBEQP">#REF!</definedName>
    <definedName localSheetId="12" name="QuadraE">#REF!</definedName>
    <definedName name="_lbc9">#REF!</definedName>
    <definedName localSheetId="1" name="Leg">#REF!</definedName>
    <definedName localSheetId="4" name="HIST1">#REF!</definedName>
    <definedName name="___x32">#REF!</definedName>
    <definedName name="__123Graph_XRES">#REF!</definedName>
    <definedName localSheetId="1" name="____key2">#REF!</definedName>
    <definedName name="G_87">#REF!</definedName>
    <definedName localSheetId="4" name="RRES20">#REF!</definedName>
    <definedName name="dolar2">#REF!</definedName>
    <definedName localSheetId="4" name="LUCRO">#REF!</definedName>
    <definedName localSheetId="5" name="exce_hist">#REF!</definedName>
    <definedName localSheetId="5" name="Medido_Fin_Medições">#REF!</definedName>
    <definedName localSheetId="19" name="ARMAÇÃO">#REF!</definedName>
    <definedName localSheetId="12" name="XRESP">#REF!</definedName>
    <definedName localSheetId="12" name="NOMEOBRA">#REF!</definedName>
    <definedName localSheetId="12" name="BANCO3">#REF!</definedName>
    <definedName localSheetId="4" name="Tipo_de_UF">#REF!</definedName>
    <definedName name="___lb25">#REF!</definedName>
    <definedName localSheetId="12" name="eixo_x_graf3_distratos">#REF!</definedName>
    <definedName name="luis_uss">#REF!</definedName>
    <definedName localSheetId="4" name="_5__123Graph_ACHART_1">#REF!</definedName>
    <definedName name="SHARED_FORMULA_62">#REF!</definedName>
    <definedName localSheetId="12" name="FAL">#REF!</definedName>
    <definedName localSheetId="12" name="ALTDER">#REF!</definedName>
    <definedName name="CATEGORIA18">#REF!</definedName>
    <definedName localSheetId="1" name="BDA">#REF!</definedName>
    <definedName localSheetId="12" name="BLPH1">#REF!</definedName>
    <definedName localSheetId="19" name="ESPESSURA">#REF!</definedName>
    <definedName name="achart10">#REF!</definedName>
    <definedName localSheetId="4" name="VX">#REF!</definedName>
    <definedName name="joao_cdi">#REF!</definedName>
    <definedName localSheetId="6" name="ren">#REF!</definedName>
    <definedName localSheetId="4" name="Credor_Rel_Sienge">#REF!</definedName>
    <definedName localSheetId="4" name="rres05">#REF!</definedName>
    <definedName name="_lb5">#REF!</definedName>
    <definedName localSheetId="5" name="HELP">#REF!</definedName>
    <definedName name="ATUAL">#REF!</definedName>
    <definedName localSheetId="4" name="lbla10">#REF!</definedName>
    <definedName localSheetId="6" name="D">#REF!</definedName>
    <definedName localSheetId="5" name="Index">#REF!</definedName>
    <definedName localSheetId="5" name="Discrim">#REF!</definedName>
    <definedName localSheetId="4" name="QUATRO">#REF!</definedName>
    <definedName name="_____QT3">#REF!</definedName>
    <definedName localSheetId="5" name="ARM">#REF!</definedName>
    <definedName localSheetId="1" name="____la29">#REF!</definedName>
    <definedName localSheetId="5" name="kiweokwr">#REF!</definedName>
    <definedName localSheetId="5" name="NOVE">#REF!</definedName>
    <definedName localSheetId="1" name="_fill1">#REF!</definedName>
    <definedName localSheetId="5" name="_____QT100">#REF!</definedName>
    <definedName localSheetId="12" name="FL_3">#REF!</definedName>
    <definedName localSheetId="4" name="ItalieNS">#REF!</definedName>
    <definedName localSheetId="5" name="iheidhgufr">#REF!</definedName>
    <definedName localSheetId="4" name="MAIO">#REF!</definedName>
    <definedName localSheetId="4" name="HHIHLK">#REF!</definedName>
    <definedName localSheetId="5" name="III">#REF!</definedName>
    <definedName name="oficial2_mes">#REF!</definedName>
    <definedName name="BLPH97">#REF!</definedName>
    <definedName localSheetId="4" name="PISOS">#REF!</definedName>
    <definedName name="__lb20">#REF!</definedName>
    <definedName localSheetId="5" name="fefefefe">#REF!</definedName>
    <definedName name="LXXX">#REF!</definedName>
    <definedName name="Pós_Chaves">#REF!</definedName>
    <definedName name="_lbc11">#REF!</definedName>
    <definedName localSheetId="12" name="CATEGORIA7">#REF!</definedName>
    <definedName localSheetId="4" name="PE">#REF!</definedName>
    <definedName localSheetId="12" name="BA">#REF!</definedName>
    <definedName localSheetId="18" name="ISOPOR">#REF!</definedName>
    <definedName localSheetId="12" name="MENUEQP">#REF!</definedName>
    <definedName localSheetId="19" name="XXXIII">#REF!</definedName>
    <definedName localSheetId="4" name="KCIVIL">#REF!</definedName>
    <definedName localSheetId="5" name="sdtrtg">#REF!</definedName>
    <definedName localSheetId="4" name="vl_k3">#REF!</definedName>
    <definedName name="___acr5">#REF!</definedName>
    <definedName localSheetId="1" name="RRR">#REF!</definedName>
    <definedName name="_MatInverse_In">#REF!</definedName>
    <definedName localSheetId="12" name="NUMOBRA">#REF!</definedName>
    <definedName localSheetId="4" name="dchart26">#REF!</definedName>
    <definedName name="cchart12">#REF!</definedName>
    <definedName name="qtdsap">#REF!</definedName>
    <definedName localSheetId="12" name="Excel_BuiltIn__FilterDatabase_1">#REF!</definedName>
    <definedName localSheetId="5" name="WITENS">#REF!</definedName>
    <definedName localSheetId="5" name="ibir_uss">#REF!</definedName>
    <definedName localSheetId="5" name="XXXVI">#REF!</definedName>
    <definedName name="IV">#REF!</definedName>
    <definedName localSheetId="5" name="EFICIÊNCIA">#REF!</definedName>
    <definedName localSheetId="12" name="AQTEMP1">#REF!</definedName>
    <definedName name="____lb5">#REF!</definedName>
    <definedName localSheetId="12" name="_5__123Graph_ACHART_1">#REF!</definedName>
    <definedName name="__123Graph_A">#REF!</definedName>
    <definedName localSheetId="4" name="EFICIÊNCIA">#REF!</definedName>
    <definedName name="____lb7">#REF!</definedName>
    <definedName localSheetId="5" name="Print_Area_MI">#REF!</definedName>
    <definedName localSheetId="12" name="equipamento">#REF!</definedName>
    <definedName name="Total_2016_Rel_Controladoria">#REF!</definedName>
    <definedName localSheetId="7" name="ss">#REF!</definedName>
    <definedName name="reforsu">#REF!</definedName>
    <definedName localSheetId="5" name="prazo2">#REF!</definedName>
    <definedName localSheetId="5" name="___QT2">#REF!</definedName>
    <definedName name="__key2">#REF!</definedName>
    <definedName localSheetId="4" name="univ_hist">#REF!</definedName>
    <definedName localSheetId="5" name="ago17RJ">#REF!</definedName>
    <definedName name="____lbc31">#REF!</definedName>
    <definedName name="___lbc9">#REF!</definedName>
    <definedName name="______QT4">#REF!</definedName>
    <definedName localSheetId="5" name="_CAB1">#REF!</definedName>
    <definedName localSheetId="5" name="Previsão_Inicial_jun_16">#REF!</definedName>
    <definedName name="SHARED_FORMULA_53">#REF!</definedName>
    <definedName name="XXXV">#REF!</definedName>
    <definedName localSheetId="12" name="Parede1">#REF!</definedName>
    <definedName localSheetId="5" name="LXXII">#REF!</definedName>
    <definedName name="_____QT100">#REF!</definedName>
    <definedName localSheetId="12" name="_54.TACOS_E_ASS">#REF!</definedName>
    <definedName localSheetId="4" name="FL_1">#REF!</definedName>
    <definedName name="__123Graph_LBL_B">#REF!</definedName>
    <definedName localSheetId="4" name="_CAB1">#REF!</definedName>
    <definedName name="LXXXIV">#REF!</definedName>
    <definedName name="___x6">#REF!</definedName>
    <definedName localSheetId="4" name="bloco">#REF!</definedName>
    <definedName localSheetId="12" name="RE">#REF!</definedName>
    <definedName name="OAE">#REF!</definedName>
    <definedName name="SHARED_FORMULA_35">#REF!</definedName>
    <definedName name="kdjfdr">#REF!</definedName>
    <definedName localSheetId="4" name="Projeção_torre">#REF!</definedName>
    <definedName localSheetId="12" name="mond_cdi">#REF!</definedName>
    <definedName localSheetId="12" name="MENU5">#REF!</definedName>
    <definedName localSheetId="12" name="RODAPÉS">#REF!</definedName>
    <definedName localSheetId="1" name="_11__123Graph_DCHART_1">#REF!</definedName>
    <definedName name="_ARQ1">#REF!</definedName>
    <definedName localSheetId="5" name="origem_unidades">#REF!</definedName>
    <definedName name="_00.VAR._GASTO">#REF!</definedName>
    <definedName name="SHARED_FORMULA_18">#REF!</definedName>
    <definedName name="AUXILIO">#REF!</definedName>
    <definedName name="TxAplicMes">#REF!</definedName>
    <definedName name="SHARED_FORMULA_12">#REF!</definedName>
    <definedName localSheetId="5" name="II">#REF!</definedName>
    <definedName localSheetId="12" name="DOZE">#REF!</definedName>
    <definedName localSheetId="4" name="G_63">#REF!</definedName>
    <definedName localSheetId="5" name="BLPH96">#REF!</definedName>
    <definedName name="____lb17">#REF!</definedName>
    <definedName localSheetId="6" name="ca">#REF!</definedName>
    <definedName name="G_78">#REF!</definedName>
    <definedName localSheetId="4" name="Excel_BuiltIn_Print_Area_0">#REF!</definedName>
    <definedName localSheetId="4" name="_000.CURVA_FINA">#REF!</definedName>
    <definedName localSheetId="5" name="Custo_Direto_em_geral">#REF!</definedName>
    <definedName localSheetId="4" name="Incorido_Aplicado_X_Físico">#REF!</definedName>
    <definedName localSheetId="4" name="OBRA">#REF!</definedName>
    <definedName name="BORBA2">#REF!</definedName>
    <definedName localSheetId="5" name="CATEGORIA6">#REF!</definedName>
    <definedName localSheetId="4" name="XTITRES">#REF!</definedName>
    <definedName localSheetId="12" name="BDI">#REF!</definedName>
    <definedName localSheetId="4" name="CAPA55">#REF!</definedName>
    <definedName localSheetId="4" name="JULHO2001">#REF!</definedName>
    <definedName localSheetId="19" name="Área_impressão_IM">#REF!</definedName>
    <definedName localSheetId="5" name="çlkdflçkrlr">#REF!</definedName>
    <definedName name="_1">#REF!</definedName>
    <definedName name="MENU">#REF!</definedName>
    <definedName name="achart8">#REF!</definedName>
    <definedName localSheetId="1" name="Área_Construída">#REF!</definedName>
    <definedName localSheetId="5" name="EM">#REF!</definedName>
    <definedName localSheetId="12" name="SR">#REF!</definedName>
    <definedName name="Valor_Recebido_Fin_Medições">#REF!</definedName>
    <definedName name="TOTAL3">#REF!</definedName>
    <definedName localSheetId="5" name="Piso2">#REF!</definedName>
    <definedName localSheetId="4" name="ALTMUR">#REF!</definedName>
    <definedName localSheetId="12" name="_55.MARM._E_GRA">#REF!</definedName>
    <definedName localSheetId="12" name="_htm2">#REF!</definedName>
    <definedName localSheetId="4" name="TxAplicMes">#REF!</definedName>
    <definedName localSheetId="12" name="Prazo_da_Estrutura">#REF!</definedName>
    <definedName localSheetId="12" name="G_85">#REF!</definedName>
    <definedName localSheetId="12" name="Padrao_A">#REF!</definedName>
    <definedName name="DATA1">#REF!</definedName>
    <definedName localSheetId="5" name="QUATRO">#REF!</definedName>
    <definedName localSheetId="5" name="tabela">#REF!</definedName>
    <definedName localSheetId="12" name="jsdfkgnfr">#REF!</definedName>
    <definedName name="산출">#REF!</definedName>
    <definedName name="___la32">#REF!</definedName>
    <definedName name="ACwvu.Características.">#REF!</definedName>
    <definedName localSheetId="5" name="ROMANO">#REF!</definedName>
    <definedName localSheetId="4" name="XRESP">#REF!</definedName>
    <definedName localSheetId="12" name="______QT100">#REF!</definedName>
    <definedName localSheetId="12" name="Projeção_torre">#REF!</definedName>
    <definedName localSheetId="12" name="fev17RJ">#REF!</definedName>
    <definedName localSheetId="19" name="FL_2">#REF!</definedName>
    <definedName localSheetId="4" name="TXTMOD">#REF!</definedName>
    <definedName localSheetId="12" name="eixo_y_graf3">#REF!</definedName>
    <definedName localSheetId="4" name="kk">#REF!</definedName>
    <definedName localSheetId="5" name="jan17RJ">#REF!</definedName>
    <definedName name="ca">#REF!</definedName>
    <definedName localSheetId="4" name="aaa">#REF!</definedName>
    <definedName localSheetId="4" name="LXXXIII">#REF!</definedName>
    <definedName localSheetId="5" name="XITEM">#REF!</definedName>
    <definedName name="BLPH107">#REF!</definedName>
    <definedName localSheetId="12" name="SUBDER">#REF!</definedName>
    <definedName name="mond_hist">#REF!</definedName>
    <definedName localSheetId="5" name="_PAV04">#REF!</definedName>
    <definedName localSheetId="4" name="TOTAL6">#REF!</definedName>
    <definedName name="부대공사">#REF!</definedName>
    <definedName localSheetId="5" name="DolarFinSet">#REF!</definedName>
    <definedName localSheetId="5" name="CAPA55A">#REF!</definedName>
    <definedName localSheetId="5" name="CARTÃO4">#REF!</definedName>
    <definedName localSheetId="5" name="Previsão_Inicial_out_16">#REF!</definedName>
    <definedName localSheetId="12" name="QTPADRAO">#REF!</definedName>
    <definedName localSheetId="5" name="joao_cdi">#REF!</definedName>
    <definedName localSheetId="4" name="Planilha2">#REF!</definedName>
    <definedName name="OBRASEL">#REF!</definedName>
    <definedName localSheetId="5" name="Pós_Chaves">#REF!</definedName>
    <definedName localSheetId="12" name="Banco_dados_IM">#REF!</definedName>
    <definedName localSheetId="1" name="Área_Privativa">#REF!</definedName>
    <definedName localSheetId="12" name="QUINZE">#REF!</definedName>
    <definedName name="LXXI">#REF!</definedName>
    <definedName localSheetId="5" name="TREZE">#REF!</definedName>
    <definedName localSheetId="4" name="SEG">#REF!</definedName>
    <definedName localSheetId="5" name="Previsão_Inicial_jan_16">#REF!</definedName>
    <definedName localSheetId="12" name="Exrate">#REF!</definedName>
    <definedName localSheetId="12" name="DOIS">#REF!</definedName>
    <definedName localSheetId="12" name="RANGE2">#REF!</definedName>
    <definedName localSheetId="1" name="Quant_tipo">#REF!</definedName>
    <definedName localSheetId="12" name="Veiculos">#REF!</definedName>
    <definedName localSheetId="5" name="g_42">#REF!</definedName>
    <definedName localSheetId="4" name="Print_Area_MI">#REF!</definedName>
    <definedName localSheetId="12" name="R.imobAtualiz">#REF!</definedName>
    <definedName localSheetId="4" name="stake_cury">#REF!</definedName>
    <definedName localSheetId="12" name="DRE">#REF!</definedName>
    <definedName localSheetId="5" name="NOMEITEM">#REF!</definedName>
    <definedName localSheetId="12" name="Quant_grua">#REF!</definedName>
    <definedName localSheetId="5" name="MATERIAL">#REF!</definedName>
    <definedName localSheetId="4" name="EPI">#REF!</definedName>
    <definedName name="___la3">#REF!</definedName>
    <definedName localSheetId="4" name="AB">#REF!</definedName>
    <definedName localSheetId="12" name="TITCHAF">#REF!</definedName>
    <definedName localSheetId="12" name="PA">#REF!</definedName>
    <definedName localSheetId="5" name="DATA4">#REF!</definedName>
    <definedName name="SETE">#REF!</definedName>
    <definedName localSheetId="4" name="g_17">#REF!</definedName>
    <definedName name="TxSfhEco">#REF!</definedName>
    <definedName localSheetId="4" name="BANCO">#REF!</definedName>
    <definedName localSheetId="4" name="NOVEMBRO">#REF!</definedName>
    <definedName localSheetId="1" name="__123Graph_XGRA1">#REF!</definedName>
    <definedName localSheetId="5" name="visao_VL">#REF!</definedName>
    <definedName name="INT.FILTRO.NBASE">#REF!</definedName>
    <definedName localSheetId="12" name="MENU4">#REF!</definedName>
    <definedName localSheetId="4" name="Infra_Projetos_Sienge">#REF!</definedName>
    <definedName localSheetId="12" name="TR">#REF!</definedName>
    <definedName name="Mês_Medição_Fin_Medições">#REF!</definedName>
    <definedName localSheetId="5" name="kubus">#REF!</definedName>
    <definedName name="_lbc32">#REF!</definedName>
    <definedName name="VAOS">#REF!</definedName>
    <definedName localSheetId="4" name="erne_hist">#REF!</definedName>
    <definedName localSheetId="4" name="oxfo_cdi">#REF!</definedName>
    <definedName localSheetId="4" name="totbase">#REF!</definedName>
    <definedName localSheetId="1" name="aa">#REF!</definedName>
    <definedName localSheetId="4" name="g_31">#REF!</definedName>
    <definedName localSheetId="4" name="titbeb">#REF!</definedName>
    <definedName name="stake_cury">#REF!</definedName>
    <definedName localSheetId="12" name="_9__123Graph_BCHART_2">#REF!</definedName>
    <definedName localSheetId="7" name="ParamValues1">#REF!</definedName>
    <definedName localSheetId="4" name="_____ARQ1">#REF!</definedName>
    <definedName localSheetId="4" name="ITEMIZAÇÃO_8">#REF!</definedName>
    <definedName name="G_56">#REF!</definedName>
    <definedName localSheetId="5" name="___acr5">#REF!</definedName>
    <definedName name="dolarFimJun">#REF!</definedName>
    <definedName name="G_55">#REF!</definedName>
    <definedName localSheetId="5" name="dolarjan02">#REF!</definedName>
    <definedName localSheetId="1" name="jdfgkrhgft">#REF!</definedName>
    <definedName name="cchart25">#REF!</definedName>
    <definedName name="사업계획수정">#REF!</definedName>
    <definedName name="_5__123Graph_ACHART_1">#REF!</definedName>
    <definedName name="laeqwep">#REF!</definedName>
    <definedName localSheetId="5" name="QREAL_PCLIENTE">#REF!</definedName>
    <definedName localSheetId="5" name="diaestaca">#REF!</definedName>
    <definedName localSheetId="5" name="mond_cdi">#REF!</definedName>
    <definedName name="____x6">#REF!</definedName>
    <definedName localSheetId="12" name="Data_Pagamento_Sienge">#REF!</definedName>
    <definedName localSheetId="4" name="_MatMult_A">#REF!</definedName>
    <definedName localSheetId="5" name="Quant_torres">#REF!</definedName>
    <definedName name="WNMSERV">#REF!</definedName>
    <definedName localSheetId="5" name="Obras_Apoio_Rel_Controladoria">#REF!</definedName>
    <definedName name="REL_RJ">#REF!</definedName>
    <definedName name="aaa">#REF!</definedName>
    <definedName localSheetId="5" name="Área_Terreno">#REF!</definedName>
    <definedName localSheetId="12" name="IR_diferido">#REF!</definedName>
    <definedName localSheetId="1" name="MENU3">#REF!</definedName>
    <definedName name="estaca">#REF!</definedName>
    <definedName name="SHARED_FORMULA_30">#REF!</definedName>
    <definedName localSheetId="4" name="AQTEMP2">#REF!</definedName>
    <definedName name="MILENA">#REF!</definedName>
    <definedName localSheetId="5" name="NDATA">#REF!</definedName>
    <definedName localSheetId="6" name="FFFFFFF">#REF!</definedName>
    <definedName localSheetId="19" name="XXII">#REF!</definedName>
    <definedName localSheetId="4" name="dolarfev">#REF!</definedName>
    <definedName name="NUCOPIAS">#REF!</definedName>
    <definedName localSheetId="5" name="__123Graph_ARES">#REF!</definedName>
    <definedName name="_x13">#REF!</definedName>
    <definedName localSheetId="4" name="DEZOITO">#REF!</definedName>
    <definedName name="__x6">#REF!</definedName>
    <definedName name="Orcamentistas">#REF!</definedName>
    <definedName name="ITEMIZAÇÃO">#REF!</definedName>
    <definedName name="LXXXIII">#REF!</definedName>
    <definedName localSheetId="5" name="OBRA_PROJETADO">#REF!</definedName>
    <definedName localSheetId="4" name="jul17RJ">#REF!</definedName>
    <definedName localSheetId="4" name="MCMV">#REF!</definedName>
    <definedName name="nm_k1">#REF!</definedName>
    <definedName localSheetId="1" name="susref">#REF!</definedName>
    <definedName name="___lbc7">#REF!</definedName>
    <definedName localSheetId="5" name="pessoal">#REF!</definedName>
    <definedName name="fffefes">#REF!</definedName>
    <definedName localSheetId="5" name="osca_uss">#REF!</definedName>
    <definedName localSheetId="4" name="legr_uss">#REF!</definedName>
    <definedName localSheetId="5" name="CAGR">#REF!</definedName>
    <definedName localSheetId="12" name="LISTSEL">#REF!</definedName>
    <definedName localSheetId="4" name="CONVERSÃO">#REF!</definedName>
    <definedName name="HISTEQ">#REF!</definedName>
    <definedName localSheetId="5" name="hbjgjuae">#REF!</definedName>
    <definedName localSheetId="5" name="ARQERR">#REF!</definedName>
    <definedName localSheetId="6" name="ss">#REF!</definedName>
    <definedName localSheetId="5" name="TRP">#REF!</definedName>
    <definedName name="ibir_hist">#REF!</definedName>
    <definedName localSheetId="1" name="_Table1_In1">#REF!</definedName>
    <definedName localSheetId="12" name="_PAV08">#REF!</definedName>
    <definedName name="XXXVI">#REF!</definedName>
    <definedName localSheetId="12" name="ROTRES">#REF!</definedName>
    <definedName name="Format">#REF!</definedName>
    <definedName localSheetId="4" name="encanador">#REF!</definedName>
    <definedName name="melo_uss">#REF!</definedName>
    <definedName name="Data_Tendência_Recebimento_Fin_Medições">#REF!</definedName>
    <definedName localSheetId="12" name="RawData">#REF!</definedName>
    <definedName name="____lb28">#REF!</definedName>
    <definedName localSheetId="5" name="Tabela_Atribuição">#REF!</definedName>
    <definedName name="wekir9701.xls">#REF!</definedName>
    <definedName localSheetId="12" name="Data_Lançado_Sienge">#REF!</definedName>
    <definedName localSheetId="4" name="q">#REF!</definedName>
    <definedName localSheetId="5" name="_78.ELEVADORES">#REF!</definedName>
    <definedName name="lbla17">#REF!</definedName>
    <definedName localSheetId="4" name="CAMP">#REF!</definedName>
    <definedName name="zxcdsf">#REF!</definedName>
    <definedName name="__123Graph_LBL_A">#REF!</definedName>
    <definedName localSheetId="4" name="__123Graph_BChart1">#REF!</definedName>
    <definedName name="TXTPOT">#REF!</definedName>
    <definedName name="SHARED_FORMULA_56">#REF!</definedName>
    <definedName name="G_71">#REF!</definedName>
    <definedName name="보충">#REF!</definedName>
    <definedName localSheetId="1" name="XREF_COLUMN_2">#REF!</definedName>
    <definedName localSheetId="4" name="CONT2">#REF!</definedName>
    <definedName localSheetId="5" name="______ACR10">#REF!</definedName>
    <definedName localSheetId="4" name="ITEMIZAÇÃO_3">#REF!</definedName>
    <definedName name="XI">#REF!</definedName>
    <definedName localSheetId="4" name="cronograma">#REF!</definedName>
    <definedName name="Área_Construída">#REF!</definedName>
    <definedName localSheetId="4" name="__iss2">#REF!</definedName>
    <definedName localSheetId="12" name="BuiltIn_Print_Area___0">#REF!</definedName>
    <definedName localSheetId="4" name="LXXXV">#REF!</definedName>
    <definedName name="Teto2">#REF!</definedName>
    <definedName localSheetId="5" name="echart31">#REF!</definedName>
    <definedName name="____lbc27">#REF!</definedName>
    <definedName localSheetId="5" name="dolarnov">#REF!</definedName>
    <definedName localSheetId="12" name="exce_cdi">#REF!</definedName>
    <definedName localSheetId="1" name="WE">#REF!</definedName>
    <definedName localSheetId="12" name="ARMABLOCOS">#REF!</definedName>
    <definedName localSheetId="12" name="ItalieNT">#REF!</definedName>
    <definedName localSheetId="12" name="EQUIP">#REF!</definedName>
    <definedName localSheetId="4" name="jbzxffcbgdhgft">#REF!</definedName>
    <definedName name="fefefefe">#REF!</definedName>
    <definedName localSheetId="4" name="BLPH101">#REF!</definedName>
    <definedName localSheetId="4" name="_83_85.PINT_LIM">#REF!</definedName>
    <definedName localSheetId="5" name="RawData">#REF!</definedName>
    <definedName name="__x17">#REF!</definedName>
    <definedName localSheetId="5" name="전선조장">#REF!</definedName>
    <definedName name="CONT2">#REF!</definedName>
    <definedName localSheetId="12" name="BLPH97">#REF!</definedName>
    <definedName localSheetId="12" name="XALFA">#REF!</definedName>
    <definedName localSheetId="1" name="조직표현장">#REF!</definedName>
    <definedName localSheetId="12" name="bebqt">#REF!</definedName>
    <definedName localSheetId="12" name="RIDCHAF">#REF!</definedName>
    <definedName localSheetId="12" name="BANCO">#REF!</definedName>
    <definedName localSheetId="19" name="LXXII">#REF!</definedName>
    <definedName localSheetId="4" name="DIR_TECNICO">#REF!</definedName>
    <definedName name="BuiltIn_Print_Area">#REF!</definedName>
    <definedName localSheetId="5" name="ISS">#REF!</definedName>
    <definedName localSheetId="5" name="XXXIV">#REF!</definedName>
    <definedName localSheetId="4" name="XXXVIII">#REF!</definedName>
    <definedName localSheetId="4" name="ibir_cdi">#REF!</definedName>
    <definedName name="BANCO4">#REF!</definedName>
    <definedName localSheetId="5" name="XXXII">#REF!</definedName>
    <definedName localSheetId="4" name="dolarjan">#REF!</definedName>
    <definedName localSheetId="4" name="Responsável_Rel_Controladoria">#REF!</definedName>
    <definedName name="dolarabr02">#REF!</definedName>
    <definedName name="____lbc14">#REF!</definedName>
    <definedName localSheetId="4" name="abr17RJ">#REF!</definedName>
    <definedName name="CUSTODIRETO">#REF!</definedName>
    <definedName name="Swvu.PLANILHA2.">#REF!</definedName>
    <definedName localSheetId="5" name="TxDescMes">#REF!</definedName>
    <definedName localSheetId="4" name="G_58">#REF!</definedName>
    <definedName localSheetId="1" name="_la3">#REF!</definedName>
    <definedName localSheetId="4" name="EcoPark">#REF!</definedName>
    <definedName localSheetId="4" name="UENSITS">#REF!</definedName>
    <definedName localSheetId="4" name="itc_hist">#REF!</definedName>
    <definedName localSheetId="4" name="Mês_Medição_Fin_Medições">#REF!</definedName>
    <definedName localSheetId="12" name="ㅇㅇㅇㅇ">#REF!</definedName>
    <definedName name="____x22">#REF!</definedName>
    <definedName name="QQQQQQQQ">#REF!</definedName>
    <definedName localSheetId="4" name="ibir_hist">#REF!</definedName>
    <definedName localSheetId="1" name="___la3">#REF!</definedName>
    <definedName localSheetId="4" name="G_83">#REF!</definedName>
    <definedName localSheetId="4" name="___acr5">#REF!</definedName>
    <definedName localSheetId="4" name="prazo2">#REF!</definedName>
    <definedName localSheetId="1" name="ZSDFSETR">#REF!</definedName>
    <definedName localSheetId="12" name="PAV">#REF!</definedName>
    <definedName localSheetId="12" name="_____acr20">#REF!</definedName>
    <definedName name="XCVIII">#REF!</definedName>
    <definedName localSheetId="12" name="WNMSERV">#REF!</definedName>
    <definedName localSheetId="5" name="_____ARQ1">#REF!</definedName>
    <definedName name="XCVI">#REF!</definedName>
    <definedName localSheetId="4" name="CATORZE">#REF!</definedName>
    <definedName localSheetId="4" name="_41.ALVENARIA">#REF!</definedName>
    <definedName localSheetId="12" name="DATA_COTAÇÃO">#REF!</definedName>
    <definedName name="VX">#REF!</definedName>
    <definedName localSheetId="17" name="_Fill">#REF!</definedName>
    <definedName localSheetId="4" name="vl_k1">#REF!</definedName>
    <definedName localSheetId="12" name="RQTADUC">#REF!</definedName>
    <definedName localSheetId="4" name="_QT4">#REF!</definedName>
    <definedName localSheetId="12" name="XRefCopy3Row">#REF!</definedName>
    <definedName localSheetId="1" name="cchart11">#REF!</definedName>
    <definedName localSheetId="12" name="dolarout">#REF!</definedName>
    <definedName localSheetId="5" name="FL_3">#REF!</definedName>
    <definedName localSheetId="4" name="relat3">#REF!</definedName>
    <definedName localSheetId="12" name="ESTADO">#REF!</definedName>
    <definedName localSheetId="5" name="Banco_dados_IM">#REF!</definedName>
    <definedName localSheetId="5" name="PRAZO_ORC">#REF!</definedName>
    <definedName localSheetId="4" name="_QT3">#REF!</definedName>
    <definedName localSheetId="5" name="R.imobAtualiz">#REF!</definedName>
    <definedName name="___lbc19">#REF!</definedName>
    <definedName localSheetId="5" name="CINCO">#REF!</definedName>
    <definedName localSheetId="5" name="g_34">#REF!</definedName>
    <definedName localSheetId="4" name="dez17RJ">#REF!</definedName>
    <definedName name="cchart4">#REF!</definedName>
    <definedName name="__lbc28">#REF!</definedName>
    <definedName localSheetId="5" name="JANEIRO2001">#REF!</definedName>
    <definedName localSheetId="5" name="CATEGORIA8">#REF!</definedName>
    <definedName localSheetId="19" name="kubus1">#REF!</definedName>
    <definedName localSheetId="5" name="LIDER_OPER">#REF!</definedName>
    <definedName localSheetId="4" name="Obra_Fin_Medição">#REF!</definedName>
    <definedName localSheetId="12" name="tot3estac">#REF!</definedName>
    <definedName localSheetId="12" name="Quant_tipo">#REF!</definedName>
    <definedName name="g_37">#REF!</definedName>
    <definedName name="MENUMED">#REF!</definedName>
    <definedName localSheetId="4" name="_71_73.I.ELET_H">#REF!</definedName>
    <definedName name="XIV">#REF!</definedName>
    <definedName localSheetId="12" name="FATOR_K">#REF!</definedName>
    <definedName name="_Key2">#REF!</definedName>
    <definedName localSheetId="12" name="MARCAX">#REF!</definedName>
    <definedName localSheetId="4" name="JUNHO">#REF!</definedName>
    <definedName name="Tabela1">#REF!</definedName>
    <definedName localSheetId="12" name="sapata">#REF!</definedName>
    <definedName localSheetId="4" name="tx_desconto_real">#REF!</definedName>
    <definedName localSheetId="4" name="EQUIP">#REF!</definedName>
    <definedName name="First_uss">#REF!</definedName>
    <definedName name="Previsão_Inicial_jul_16">#REF!</definedName>
    <definedName name="_000.CURVA_FINA">#REF!</definedName>
    <definedName localSheetId="4" name="FATOR_K">#REF!</definedName>
    <definedName name="_51.REV.ARGAMAS">#REF!</definedName>
    <definedName localSheetId="4" name="XXXII">#REF!</definedName>
    <definedName localSheetId="12" name="drtr">#REF!</definedName>
    <definedName localSheetId="5" name="JY">#REF!</definedName>
    <definedName name="g_31">#REF!</definedName>
    <definedName name="VENDAFINAL_R">#REF!</definedName>
    <definedName localSheetId="12" name="mensal">#REF!</definedName>
    <definedName localSheetId="5" name="______QT100">#REF!</definedName>
    <definedName localSheetId="12" name="Leg">#REF!</definedName>
    <definedName localSheetId="4" name="LXXIX">#REF!</definedName>
    <definedName localSheetId="4" name="pr">#REF!</definedName>
    <definedName name="ARQTEMP">#REF!</definedName>
    <definedName name="TIPO_CTT">#REF!</definedName>
    <definedName localSheetId="12" name="LS">#REF!</definedName>
    <definedName name="RSUBTOT">#REF!</definedName>
    <definedName localSheetId="5" name="IMPF">#REF!</definedName>
    <definedName name="opcao_taxa_desconto">#REF!</definedName>
    <definedName localSheetId="5" name="DOIS">#REF!</definedName>
    <definedName localSheetId="12" name="Quant_Aptos">#REF!</definedName>
    <definedName name="dchart26">#REF!</definedName>
    <definedName localSheetId="4" name="_00.VAR._GASTO">#REF!</definedName>
    <definedName name="DATA">#REF!</definedName>
    <definedName localSheetId="1" name="çsdkfçdrkt">#REF!</definedName>
    <definedName localSheetId="12" name="_akhnsdkjsdb">#REF!</definedName>
    <definedName name="dolarfimdez">#REF!</definedName>
    <definedName name="pçgktr">#REF!</definedName>
    <definedName localSheetId="4" name="Classificação">#REF!</definedName>
    <definedName name="__lb19">#REF!</definedName>
    <definedName localSheetId="12" name="XV">#REF!</definedName>
    <definedName localSheetId="4" name="MENU5">#REF!</definedName>
    <definedName localSheetId="1" name="oiufioorif">#REF!</definedName>
    <definedName name="LXXVI">#REF!</definedName>
    <definedName localSheetId="5" name="Empreendimentos">#REF!</definedName>
    <definedName name="BuiltIn_Print_Titles">#REF!</definedName>
    <definedName localSheetId="12" name="G_90">#REF!</definedName>
    <definedName localSheetId="5" name="______QT50">#REF!</definedName>
    <definedName localSheetId="12" name="_61.ESQUAD._MAD">#REF!</definedName>
    <definedName localSheetId="12" name="R_G.Cobr.Atualiz">#REF!</definedName>
    <definedName name="RANGE2">#REF!</definedName>
    <definedName name="FE">#REF!</definedName>
    <definedName name="VI">#REF!</definedName>
    <definedName localSheetId="4" name="DatasOut13AteDez20">#REF!</definedName>
    <definedName localSheetId="5" name="GARAGEM">#REF!</definedName>
    <definedName localSheetId="4" name="_IV65999">#REF!</definedName>
    <definedName localSheetId="5" name="CIFIXA">#REF!</definedName>
    <definedName localSheetId="4" name="ITENS1">#REF!</definedName>
    <definedName localSheetId="12" name="osca_uss">#REF!</definedName>
    <definedName localSheetId="12" name="bela_uss">#REF!</definedName>
    <definedName localSheetId="4" name="CevaGS">#REF!</definedName>
    <definedName name="TOTAL12">#REF!</definedName>
    <definedName name="_QT2">#REF!</definedName>
    <definedName localSheetId="12" name="Vendas">#REF!</definedName>
    <definedName localSheetId="5" name="_0.CURVA_OBRA">#REF!</definedName>
    <definedName name="JurosTpMes">#REF!</definedName>
    <definedName localSheetId="5" name="aa">#REF!</definedName>
    <definedName localSheetId="4" name="__123Graph_B">#REF!</definedName>
    <definedName name="bchart6">#REF!</definedName>
    <definedName localSheetId="5" name="gfdrtg">#REF!</definedName>
    <definedName localSheetId="12" name="BLPH101">#REF!</definedName>
    <definedName localSheetId="4" name="Obra_Sienge">#REF!</definedName>
    <definedName localSheetId="19" name="XCVII">#REF!</definedName>
    <definedName localSheetId="12" name="CUSTINDIRETO">#REF!</definedName>
    <definedName localSheetId="4" name="codigo2">#REF!</definedName>
    <definedName localSheetId="4" name="ROMANO">#REF!</definedName>
    <definedName name="g_11">#REF!</definedName>
    <definedName name="_">#REF!</definedName>
    <definedName name="MCMV">#REF!</definedName>
    <definedName localSheetId="5" name="_QT3">#REF!</definedName>
    <definedName localSheetId="5" name="CATEGORIA20">#REF!</definedName>
    <definedName localSheetId="4" name="univ_cdi">#REF!</definedName>
    <definedName name="Quant_Aptos">#REF!</definedName>
    <definedName localSheetId="4" name="REV">#REF!</definedName>
    <definedName localSheetId="5" name="teste">#REF!</definedName>
    <definedName localSheetId="4" name="_25.PREP.TERREN">#REF!</definedName>
    <definedName localSheetId="12" name="zxcdsf">#REF!</definedName>
    <definedName localSheetId="12" name="First_uss">#REF!</definedName>
    <definedName localSheetId="5" name="tetuytw">#REF!</definedName>
    <definedName localSheetId="12" name="_____ACR15">#REF!</definedName>
    <definedName localSheetId="12" name="LJSFLDJDLKFJG">#REF!</definedName>
    <definedName localSheetId="12" name="PRE">#REF!</definedName>
    <definedName localSheetId="5" name="_QT4">#REF!</definedName>
    <definedName localSheetId="5" name="exce_uss">#REF!</definedName>
    <definedName localSheetId="12" name="LXXVIII">#REF!</definedName>
    <definedName localSheetId="12" name="CITOTAL">#REF!</definedName>
    <definedName name="Index">#REF!</definedName>
    <definedName localSheetId="4" name="ARQTEMP">#REF!</definedName>
    <definedName name="NOVE">#REF!</definedName>
    <definedName localSheetId="5" name="melo_hist">#REF!</definedName>
    <definedName name="achart11">#REF!</definedName>
    <definedName localSheetId="12" name="ARMAÇÃO">#REF!</definedName>
    <definedName localSheetId="12" name="bloco">#REF!</definedName>
    <definedName localSheetId="5" name="TABREF">#REF!</definedName>
    <definedName localSheetId="5" name="Incorido_Aplicado_X_Físico">#REF!</definedName>
    <definedName name="nm_k2">#REF!</definedName>
    <definedName name="___QT2">#REF!</definedName>
    <definedName localSheetId="4" name="VALIDADE_EXECUÇÃO">#REF!</definedName>
    <definedName localSheetId="4" name="dolarjan02">#REF!</definedName>
    <definedName localSheetId="12" name="XITEM">#REF!</definedName>
    <definedName localSheetId="4" name="______QT4">#REF!</definedName>
    <definedName localSheetId="4" name="ALTRES20">#REF!</definedName>
    <definedName localSheetId="5" name="CestaExcel">#REF!</definedName>
    <definedName localSheetId="12" name="ㅁㄱ해ㅜ5">#REF!</definedName>
    <definedName name="dwqhdjwqgdwq">#REF!</definedName>
    <definedName name="dolarago02">#REF!</definedName>
    <definedName localSheetId="4" name="FATORK">#REF!</definedName>
    <definedName localSheetId="5" name="Prazo_Obra">#REF!</definedName>
    <definedName localSheetId="4" name="Tipo_do_cliente">#REF!</definedName>
    <definedName localSheetId="5" name="zxcdsf">#REF!</definedName>
    <definedName localSheetId="5" name="DI">#REF!</definedName>
    <definedName name="WE">#REF!</definedName>
    <definedName name="____lb18">#REF!</definedName>
    <definedName localSheetId="5" name="IM">#REF!</definedName>
    <definedName localSheetId="5" name="Padrao_E">#REF!</definedName>
    <definedName localSheetId="4" name="g_32">#REF!</definedName>
    <definedName localSheetId="4" name="dolardez">#REF!</definedName>
    <definedName localSheetId="4" name="ADITIVO_BRUTO">#REF!</definedName>
    <definedName localSheetId="5" name="사업부양식2">#REF!</definedName>
    <definedName localSheetId="5" name="QCLIENTE_PCLIENTE">#REF!</definedName>
    <definedName localSheetId="4" name="MENUOUTRO">#REF!</definedName>
    <definedName localSheetId="12" name="_PAV04">#REF!</definedName>
    <definedName localSheetId="1" name="qwqw">#REF!</definedName>
    <definedName localSheetId="5" name="CAPA55">#REF!</definedName>
    <definedName localSheetId="4" name="XXI">#REF!</definedName>
    <definedName localSheetId="5" name="__QT4">#REF!</definedName>
    <definedName localSheetId="4" name="w">#REF!</definedName>
    <definedName localSheetId="12" name="_ARQ1">#REF!</definedName>
    <definedName localSheetId="5" name="ren">#REF!</definedName>
    <definedName name="LEVANTAMENTO">#REF!</definedName>
    <definedName name="OBRALOC">#REF!</definedName>
    <definedName localSheetId="12" name="LV">#REF!</definedName>
    <definedName localSheetId="4" name="aaaadc">#REF!</definedName>
    <definedName localSheetId="4" name="__ARQ1">#REF!</definedName>
    <definedName localSheetId="4" name="PAVT">#REF!</definedName>
    <definedName name="abebqt">#REF!</definedName>
    <definedName localSheetId="4" name="_____QT3">#REF!</definedName>
    <definedName localSheetId="5" name="HONORARIOS">#REF!</definedName>
    <definedName localSheetId="5" name="Quant_Aptos">#REF!</definedName>
    <definedName name="_2">#REF!</definedName>
    <definedName localSheetId="4" name="Banco_dados_IM">#REF!</definedName>
    <definedName localSheetId="4" name="indice_correcao_proj">#REF!</definedName>
    <definedName name="ACADUC">#REF!</definedName>
    <definedName name="___lb24">#REF!</definedName>
    <definedName localSheetId="12" name="TOTAL4">#REF!</definedName>
    <definedName localSheetId="4" name="AL">#REF!</definedName>
    <definedName localSheetId="4" name="Indice">#REF!</definedName>
    <definedName name="Planilha2">#REF!</definedName>
    <definedName localSheetId="4" name="SIV">#REF!</definedName>
    <definedName localSheetId="5" name="ODH">#REF!</definedName>
    <definedName name="MENU5">#REF!</definedName>
    <definedName name="dolarnov">#REF!</definedName>
    <definedName name="JY">#REF!</definedName>
    <definedName localSheetId="4" name="g_51">#REF!</definedName>
    <definedName localSheetId="12" name="dolar_nov">#REF!</definedName>
    <definedName name="MENUFIM">#REF!</definedName>
    <definedName localSheetId="4" name="CestaExcel">#REF!</definedName>
    <definedName localSheetId="4" name="DIMENSÕES">#REF!</definedName>
    <definedName name="cchart14">#REF!</definedName>
    <definedName localSheetId="5" name="opcao_taxa_desconto">#REF!</definedName>
    <definedName localSheetId="4" name="tetuytw">#REF!</definedName>
    <definedName localSheetId="4" name="_0.CURVA_OBRA">#REF!</definedName>
    <definedName name="VALIDADE_EXECUÇÃO">#REF!</definedName>
    <definedName name="ㅇㅇㅇㅇ">#REF!</definedName>
    <definedName localSheetId="5" name="dolarfindez">#REF!</definedName>
    <definedName localSheetId="4" name="LXXIII">#REF!</definedName>
    <definedName localSheetId="12" name="dolardez">#REF!</definedName>
    <definedName name="encanador">#REF!</definedName>
    <definedName localSheetId="4" name="G_90">#REF!</definedName>
    <definedName localSheetId="5" name="__123Graph_D">#REF!</definedName>
    <definedName localSheetId="4" name="qtdtub">#REF!</definedName>
    <definedName name="_____QT75">#REF!</definedName>
    <definedName localSheetId="4" name="_52.REV.CERAM.I">#REF!</definedName>
    <definedName localSheetId="4" name="_15.IMPL._CANT">#REF!</definedName>
    <definedName name="ALUMÍNIO_2">#REF!</definedName>
    <definedName localSheetId="5" name="DEZ">#REF!</definedName>
    <definedName localSheetId="12" name="item_1">#REF!</definedName>
    <definedName localSheetId="4" name="visao_VL">#REF!</definedName>
    <definedName localSheetId="5" name="_ACR15">#REF!</definedName>
    <definedName localSheetId="5" name="_11.SERV.TECNIC">#REF!</definedName>
    <definedName name="tri">#REF!</definedName>
    <definedName localSheetId="12" name="Previsão_Inicial_set_16">#REF!</definedName>
    <definedName name="PL">#REF!</definedName>
    <definedName localSheetId="5" name="CATEGORIA18">#REF!</definedName>
    <definedName localSheetId="4" name="qtdsap">#REF!</definedName>
    <definedName localSheetId="5" name="_ARQ1">#REF!</definedName>
    <definedName name="___lb20">#REF!</definedName>
    <definedName localSheetId="4" name="SISTEM1">#REF!</definedName>
    <definedName localSheetId="12" name="ZZ">#REF!</definedName>
    <definedName localSheetId="4" name="CATEGORIA8">#REF!</definedName>
    <definedName name="hist">#REF!</definedName>
    <definedName localSheetId="12" name="_00.VAR._GASTO">#REF!</definedName>
    <definedName localSheetId="1" name="sssss">#REF!</definedName>
    <definedName localSheetId="5" name="ACEQP">#REF!</definedName>
    <definedName localSheetId="12" name="_x11">#REF!</definedName>
    <definedName localSheetId="12" name="fuste">#REF!</definedName>
    <definedName localSheetId="12" name="infra">#REF!</definedName>
    <definedName localSheetId="5" name="dolarjan">#REF!</definedName>
    <definedName localSheetId="12" name="RQTCHAF">#REF!</definedName>
    <definedName localSheetId="12" name="g_69">#REF!</definedName>
    <definedName localSheetId="12" name="SGarantia">#REF!</definedName>
    <definedName localSheetId="5" name="g_45">#REF!</definedName>
    <definedName localSheetId="4" name="erne_cdi">#REF!</definedName>
    <definedName name="ALTRES10">#REF!</definedName>
    <definedName name="_x7">#REF!</definedName>
    <definedName name="____lb4">#REF!</definedName>
    <definedName localSheetId="5" name="Empreend">#REF!</definedName>
    <definedName localSheetId="4" name="Format">#REF!</definedName>
    <definedName localSheetId="12" name="susref">#REF!</definedName>
    <definedName localSheetId="4" name="susref">#REF!</definedName>
    <definedName localSheetId="1" name="___la29">#REF!</definedName>
    <definedName localSheetId="5" name="ARQT">#REF!</definedName>
    <definedName localSheetId="5" name="codigo3">#REF!</definedName>
    <definedName name="____lbc25">#REF!</definedName>
    <definedName name="____la8">#REF!</definedName>
    <definedName name="origem_recebiveis">#REF!</definedName>
    <definedName localSheetId="12" name="dolarjun">#REF!</definedName>
    <definedName localSheetId="12" name="diambase">#REF!</definedName>
    <definedName localSheetId="1" name="_2__123Graph_BCHART_1">#REF!</definedName>
    <definedName localSheetId="6" name="mo">#REF!</definedName>
    <definedName localSheetId="4" name="teto1">#REF!</definedName>
    <definedName localSheetId="12" name="titulos">#REF!</definedName>
    <definedName localSheetId="12" name="oMISSOS">#REF!</definedName>
    <definedName localSheetId="12" name="codigo3">#REF!</definedName>
    <definedName localSheetId="1" name="__123Graph_AChart1">#REF!</definedName>
    <definedName name="TABACABAMENTOS">#REF!</definedName>
    <definedName name="__lbc31">#REF!</definedName>
    <definedName localSheetId="4" name="OUTUBRO">#REF!</definedName>
    <definedName name="SEIS">#REF!</definedName>
    <definedName localSheetId="4" name="_Dist_Values">#REF!</definedName>
    <definedName localSheetId="12" name="ROTCOMP">#REF!</definedName>
    <definedName localSheetId="4" name="Quant_grua">#REF!</definedName>
    <definedName name="___x11">#REF!</definedName>
    <definedName localSheetId="4" name="RQTDERV">#REF!</definedName>
    <definedName name="achart6">#REF!</definedName>
    <definedName name="__lb18">#REF!</definedName>
    <definedName localSheetId="4" name="Transferencia1">#REF!</definedName>
    <definedName localSheetId="4" name="__123Graph_XChart1">#REF!</definedName>
    <definedName name="FL_2">#REF!</definedName>
    <definedName localSheetId="4" name="BuiltIn_Print_Area">#REF!</definedName>
    <definedName localSheetId="4" name="sapata">#REF!</definedName>
    <definedName localSheetId="12" name="INCORPORAÇÃO">#REF!</definedName>
    <definedName name="Tipo_de_Padrao">#REF!</definedName>
    <definedName name="___x9">#REF!</definedName>
    <definedName localSheetId="4" name="_Axe3">#REF!</definedName>
    <definedName name="Veiculos">#REF!</definedName>
    <definedName localSheetId="4" name="Valor_Previsto_Fin_Medições">#REF!</definedName>
    <definedName localSheetId="5" name="TOTAL15">#REF!</definedName>
    <definedName name="__la5">#REF!</definedName>
    <definedName localSheetId="19" name="III">#REF!</definedName>
    <definedName localSheetId="12" name="nov17RJ">#REF!</definedName>
    <definedName localSheetId="4" name="CRONOGRAMA_FÍSICO_FINANCEIRO">#REF!</definedName>
    <definedName name="_PAV04">#REF!</definedName>
    <definedName localSheetId="4" name="TITCHAF">#REF!</definedName>
    <definedName localSheetId="12" name="_PAV02">#REF!</definedName>
    <definedName localSheetId="5" name="_PAV10">#REF!</definedName>
    <definedName localSheetId="4" name="__QT3">#REF!</definedName>
    <definedName localSheetId="5" name="KSDNFK">#REF!</definedName>
    <definedName localSheetId="5" name="PL">#REF!</definedName>
    <definedName name="___lbc3">#REF!</definedName>
    <definedName name="data_base_VL">#REF!</definedName>
    <definedName localSheetId="4" name="caixa">#REF!</definedName>
    <definedName localSheetId="5" name="EcoPark">#REF!</definedName>
    <definedName localSheetId="4" name="ALTADUC">#REF!</definedName>
    <definedName localSheetId="5" name="PE">#REF!</definedName>
    <definedName localSheetId="12" name="Padrao_F">#REF!</definedName>
    <definedName name="___x18">#REF!</definedName>
    <definedName localSheetId="4" name="Previsão_Inicial_out_16">#REF!</definedName>
    <definedName name="icoa_cdi">#REF!</definedName>
    <definedName localSheetId="5" name="jbzxffcbgdhgft">#REF!</definedName>
    <definedName localSheetId="12" name="Obras_Apoio_Rel_Controladoria">#REF!</definedName>
    <definedName name="Z_0DB407A0_1449_11D8_ADD1_0060083A646F_.wvu.PrintArea">#REF!</definedName>
    <definedName localSheetId="12" name="RI">#REF!</definedName>
    <definedName localSheetId="5" name="CONT2">#REF!</definedName>
    <definedName localSheetId="5" name="LXXXIV">#REF!</definedName>
    <definedName name="TXTMOD">#REF!</definedName>
    <definedName localSheetId="4" name="dfijvnqienvvnjv">#REF!</definedName>
    <definedName localSheetId="5" name="P">#REF!</definedName>
    <definedName localSheetId="12" name="__QT2">#REF!</definedName>
    <definedName localSheetId="19" name="XXXIX">#REF!</definedName>
    <definedName localSheetId="1" name="jbzxffcbgdhgft">#REF!</definedName>
    <definedName localSheetId="12" name="계약고햔황2">#REF!</definedName>
    <definedName name="SHARED_FORMULA_15">#REF!</definedName>
    <definedName name="jsdfkgnfr">#REF!</definedName>
    <definedName localSheetId="12" name="cronograma">#REF!</definedName>
    <definedName name="mond_cdi">#REF!</definedName>
    <definedName name="titulos">#REF!</definedName>
    <definedName name="PisCofins">#REF!</definedName>
    <definedName localSheetId="12" name="TOT">#REF!</definedName>
    <definedName name="__lbc18">#REF!</definedName>
    <definedName localSheetId="5" name="ARQPLAN">#REF!</definedName>
    <definedName name="Identificação">#REF!</definedName>
    <definedName localSheetId="4" name="ZZ">#REF!</definedName>
    <definedName localSheetId="4" name="da">#REF!</definedName>
    <definedName localSheetId="4" name="___ACR15">#REF!</definedName>
    <definedName name="Previsão_Inicial_jun_16">#REF!</definedName>
    <definedName name="ALTBOMB">#REF!</definedName>
    <definedName localSheetId="5" name="Cod_Esquadrias">#REF!</definedName>
    <definedName localSheetId="5" name="XDATA">#REF!</definedName>
    <definedName localSheetId="12" name="ACCHAF">#REF!</definedName>
    <definedName localSheetId="12" name="xx">#REF!</definedName>
    <definedName name="SHARED_FORMULA_23">#REF!</definedName>
    <definedName localSheetId="5" name="COMPRIMENTO">#REF!</definedName>
    <definedName localSheetId="12" name="Excel_BuiltIn_Print_Titles_1_1_4">#REF!</definedName>
    <definedName name="LAZER">#REF!</definedName>
    <definedName name="RO">#REF!</definedName>
    <definedName localSheetId="18" name="LS">#REF!</definedName>
    <definedName localSheetId="5" name="caixa">#REF!</definedName>
    <definedName name="TOTAL13">#REF!</definedName>
    <definedName localSheetId="12" name="BuiltIn_Print_Area">#REF!</definedName>
    <definedName localSheetId="5" name="___QT50">#REF!</definedName>
    <definedName localSheetId="5" name="VX">#REF!</definedName>
    <definedName name="Parede2">#REF!</definedName>
    <definedName localSheetId="12" name="dolarjan">#REF!</definedName>
    <definedName name="dolarmar">#REF!</definedName>
    <definedName localSheetId="5" name="TAXAS">#REF!</definedName>
    <definedName name="IMPOSTO">#REF!</definedName>
    <definedName name="도면외주">#REF!</definedName>
    <definedName localSheetId="12" name="___QT3">#REF!</definedName>
    <definedName name="JULHO">#REF!</definedName>
    <definedName name="__lb25">#REF!</definedName>
    <definedName localSheetId="5" name="___QT3">#REF!</definedName>
    <definedName name="TECLA">#REF!</definedName>
    <definedName localSheetId="1" name="kdjfdr">#REF!</definedName>
    <definedName localSheetId="4" name="G_55">#REF!</definedName>
    <definedName localSheetId="5" name="IV">#REF!</definedName>
    <definedName localSheetId="5" name="Tabela1">#REF!</definedName>
    <definedName localSheetId="12" name="MAIO">#REF!</definedName>
    <definedName localSheetId="12" name="diaestaca">#REF!</definedName>
    <definedName localSheetId="5" name="___QT4">#REF!</definedName>
    <definedName name="PRAZO_ORC">#REF!</definedName>
    <definedName name="teste">#REF!</definedName>
    <definedName localSheetId="4" name="Quant_Aptos">#REF!</definedName>
    <definedName localSheetId="12" name="_iss2">#REF!</definedName>
    <definedName localSheetId="5" name="cronograma">#REF!</definedName>
    <definedName localSheetId="19" name="LXXVIII">#REF!</definedName>
    <definedName localSheetId="5" name="_____QT3">#REF!</definedName>
    <definedName name="Área_impressão_IM">#REF!</definedName>
    <definedName name="__lbc32">#REF!</definedName>
    <definedName localSheetId="12" name="TOTAL16">#REF!</definedName>
    <definedName name="_x18">#REF!</definedName>
    <definedName localSheetId="12" name="MENUOUTRO">#REF!</definedName>
    <definedName localSheetId="5" name="dolardez">#REF!</definedName>
    <definedName localSheetId="4" name="_____ACR10">#REF!</definedName>
    <definedName localSheetId="5" name="dez17RJ">#REF!</definedName>
    <definedName localSheetId="12" name="G_81">#REF!</definedName>
    <definedName name="__123Graph_XGRA1">#REF!</definedName>
    <definedName localSheetId="4" name="XXXVII">#REF!</definedName>
    <definedName localSheetId="4" name="bela_cdi">#REF!</definedName>
    <definedName localSheetId="5" name="NUMOBRA">#REF!</definedName>
    <definedName localSheetId="12" name="_41.ALVENARIA">#REF!</definedName>
    <definedName localSheetId="5" name="Padrao_C">#REF!</definedName>
    <definedName name="____x16">#REF!</definedName>
    <definedName localSheetId="1" name="_xlcn.WorksheetConnection_ProjetocontrolefisicoefinanceiroRJ.xlsxTabela31">#REF!</definedName>
    <definedName localSheetId="4" name="Print_Titles">#REF!</definedName>
    <definedName localSheetId="5" name="AUXILIO">#REF!</definedName>
    <definedName localSheetId="12" name="AQTEMP2">#REF!</definedName>
    <definedName name="_lbc28">#REF!</definedName>
    <definedName localSheetId="12" name="__ARQ1">#REF!</definedName>
    <definedName localSheetId="5" name="ACMUR">#REF!</definedName>
    <definedName localSheetId="5" name="luis_uss">#REF!</definedName>
    <definedName localSheetId="1" name="cchart10">#REF!</definedName>
    <definedName localSheetId="5" name="BLPH97">#REF!</definedName>
    <definedName name="CATEGORIA12">#REF!</definedName>
    <definedName name="bela_cdi">#REF!</definedName>
    <definedName name="BLPH7">#REF!</definedName>
    <definedName localSheetId="12" name="FL_2">#REF!</definedName>
    <definedName localSheetId="5" name="Ponderações">#REF!</definedName>
    <definedName name="INSUMOS">#REF!</definedName>
    <definedName localSheetId="5" name="mensal">#REF!</definedName>
    <definedName localSheetId="12" name="FACULDADE">#REF!</definedName>
    <definedName localSheetId="4" name="__123Graph_AChart1">#REF!</definedName>
    <definedName localSheetId="4" name="Print_Area">#REF!</definedName>
    <definedName localSheetId="4" name="DESCONTO">#REF!</definedName>
    <definedName localSheetId="4" name="DOZE">#REF!</definedName>
    <definedName localSheetId="4" name="acdb">#REF!</definedName>
    <definedName localSheetId="5" name="BuiltIn_Print_Titles">#REF!</definedName>
    <definedName localSheetId="5" name="ALTEQUIP">#REF!</definedName>
    <definedName localSheetId="12" name="LISTA_FORNECEDORES">#REF!</definedName>
    <definedName localSheetId="4" name="BLPH96">#REF!</definedName>
    <definedName localSheetId="1" name="사업계획수정">#REF!</definedName>
    <definedName localSheetId="1" name="xx">#REF!</definedName>
    <definedName localSheetId="12" name="ZIN">#REF!</definedName>
    <definedName localSheetId="12" name="___QT2">#REF!</definedName>
    <definedName localSheetId="4" name="outro">#REF!</definedName>
    <definedName localSheetId="12" name="luis_cdi">#REF!</definedName>
    <definedName localSheetId="5" name="Trimestre_data_base">#REF!</definedName>
    <definedName name="______QT100">#REF!</definedName>
    <definedName localSheetId="5" name="Obra_Rel_Controladoria">#REF!</definedName>
    <definedName localSheetId="5" name="_Sort">#REF!</definedName>
    <definedName localSheetId="4" name="dwqhdjwqgdwq">#REF!</definedName>
    <definedName localSheetId="12" name="NOME">#REF!</definedName>
    <definedName localSheetId="12" name="_ACR10">#REF!</definedName>
    <definedName localSheetId="4" name="TOTAL12">#REF!</definedName>
    <definedName localSheetId="5" name="g_41">#REF!</definedName>
    <definedName localSheetId="5" name="g_33">#REF!</definedName>
    <definedName localSheetId="12" name="DATA_ENTREGA">#REF!</definedName>
    <definedName localSheetId="6" name="PRE">#REF!</definedName>
    <definedName localSheetId="5" name="PROPAGANDA">#REF!</definedName>
    <definedName localSheetId="4" name="CATEGORIA21">#REF!</definedName>
    <definedName localSheetId="5" name="LXXVI">#REF!</definedName>
    <definedName localSheetId="4" name="dia3estac">#REF!</definedName>
    <definedName name="ESTOQUE">#REF!</definedName>
    <definedName localSheetId="5" name="__123Graph_AGRA1">#REF!</definedName>
    <definedName name="g_15">#REF!</definedName>
    <definedName name="Salas">#REF!</definedName>
    <definedName localSheetId="12" name="BLPH98">#REF!</definedName>
    <definedName localSheetId="5" name="univ_cdi">#REF!</definedName>
    <definedName localSheetId="5" name="CATEGORIA12">#REF!</definedName>
    <definedName localSheetId="4" name="Tipo_de_Status">#REF!</definedName>
    <definedName localSheetId="12" name="titbeb">#REF!</definedName>
    <definedName localSheetId="12" name="ytdju">#REF!</definedName>
    <definedName localSheetId="5" name="TRES">#REF!</definedName>
    <definedName name="QTRES">#REF!</definedName>
    <definedName localSheetId="5" name="CATEGORIA11">#REF!</definedName>
    <definedName localSheetId="12" name="QREAL_PCLIENTE">#REF!</definedName>
    <definedName name="_83_85.PINT_LIM">#REF!</definedName>
    <definedName localSheetId="12" name="bb">#REF!</definedName>
    <definedName localSheetId="12" name="SETE">#REF!</definedName>
    <definedName name="bela_hist">#REF!</definedName>
    <definedName localSheetId="12" name="dchart31">#REF!</definedName>
    <definedName localSheetId="12" name="direto">#REF!</definedName>
    <definedName name="COGS">#REF!</definedName>
    <definedName localSheetId="12" name="nl">#REF!</definedName>
    <definedName name="DERIVQT">#REF!</definedName>
    <definedName name="_25.PREP.TERREN">#REF!</definedName>
    <definedName localSheetId="12" name="______QT4">#REF!</definedName>
    <definedName localSheetId="5" name="sdert">#REF!</definedName>
    <definedName name="bchart16">#REF!</definedName>
    <definedName name="gfdrtg">#REF!</definedName>
    <definedName localSheetId="4" name="_____ACR15">#REF!</definedName>
    <definedName localSheetId="5" name="G_83">#REF!</definedName>
    <definedName name="Tipo_de_Segmento">#REF!</definedName>
    <definedName localSheetId="9" name="Z_EB9DAAF2_DC91_440F_9889_C5EA201A1451__wvu_PrintArea">'Quadro resumo estrutural'!$A$9:$V$57</definedName>
    <definedName name="SHARED_FORMULA_17">#REF!</definedName>
    <definedName localSheetId="5" name="OAE">#REF!</definedName>
    <definedName name="sssss">#REF!</definedName>
    <definedName localSheetId="12" name="G_83">#REF!</definedName>
    <definedName localSheetId="12" name="__QT100">#REF!</definedName>
    <definedName localSheetId="4" name="ItalieNT">#REF!</definedName>
    <definedName name="pessoal">#REF!</definedName>
    <definedName localSheetId="12" name="Total">#REF!</definedName>
    <definedName localSheetId="4" name="_iss2">#REF!</definedName>
    <definedName name="BLPH100">#REF!</definedName>
    <definedName name="fchart31">#REF!</definedName>
    <definedName name="ITEMIZAÇÃO_3">#REF!</definedName>
    <definedName name="___lb17">#REF!</definedName>
    <definedName name="III">#REF!</definedName>
    <definedName localSheetId="4" name="Recebido_Acumulado_2015_Controladoria">#REF!</definedName>
    <definedName name="LVII">#REF!</definedName>
    <definedName name="CUSTODIRETO_R">#REF!</definedName>
    <definedName localSheetId="4" name="MENUOUT">#REF!</definedName>
    <definedName localSheetId="12" name="ㄴㄴㄴㄴ">#REF!</definedName>
    <definedName localSheetId="5" name="_51.REV.ARGAMAS">#REF!</definedName>
    <definedName localSheetId="12" name="RANGE">#REF!</definedName>
    <definedName name="_lbc20">#REF!</definedName>
    <definedName localSheetId="5" name="Planilha2">#REF!</definedName>
    <definedName localSheetId="12" name="_IV67022">#REF!</definedName>
    <definedName localSheetId="12" name="CRONG">#REF!</definedName>
    <definedName name="BLPH98">#REF!</definedName>
    <definedName name="ACBOMB">#REF!</definedName>
    <definedName localSheetId="6" name="ea">#REF!</definedName>
    <definedName localSheetId="5" name="ParamValues2">#REF!</definedName>
    <definedName name="_x5">#REF!</definedName>
    <definedName localSheetId="5" name="Tipo_de_Regiao">#REF!</definedName>
    <definedName localSheetId="4" name="CATEGORIA7">#REF!</definedName>
    <definedName name="___le31">#REF!</definedName>
    <definedName localSheetId="4" name="X">#REF!</definedName>
    <definedName localSheetId="4" name="CARLOS1">#REF!</definedName>
    <definedName localSheetId="12" name="g_19">#REF!</definedName>
    <definedName localSheetId="4" name="Valor_PLS_Controladoria">#REF!</definedName>
    <definedName name="CONT1">#REF!</definedName>
    <definedName localSheetId="12" name="G_55">#REF!</definedName>
    <definedName localSheetId="4" name="RIDRES10">#REF!</definedName>
    <definedName localSheetId="12" name="TxDescMes">#REF!</definedName>
    <definedName name="jan_05">#REF!</definedName>
    <definedName name="cdvthd">#REF!</definedName>
    <definedName localSheetId="12" name="XRefCopy2">#REF!</definedName>
    <definedName localSheetId="12" name="XIV">#REF!</definedName>
    <definedName name="CATEGORIA13">#REF!</definedName>
    <definedName localSheetId="12" name="TOTAL10">#REF!</definedName>
    <definedName localSheetId="5" name="OBRA">#REF!</definedName>
    <definedName localSheetId="5" name="PA">#REF!</definedName>
    <definedName localSheetId="5" name="OUTROS_CCUSTO">#REF!</definedName>
    <definedName localSheetId="5" name="vl_k2">#REF!</definedName>
    <definedName localSheetId="12" name="JY">#REF!</definedName>
    <definedName localSheetId="5" name="_Axe3">#REF!</definedName>
    <definedName localSheetId="12" name="TOTAL7">#REF!</definedName>
    <definedName localSheetId="4" name="CATEGORIA1">#REF!</definedName>
    <definedName localSheetId="5" name="HOTEL">#REF!</definedName>
    <definedName localSheetId="5" name="CUSTODIRETO_U">#REF!</definedName>
    <definedName name="cchart26">#REF!</definedName>
    <definedName name="Z_B3255642_8A6B_11D5_916F_005004920FCB_.wvu.PrintTitles">#REF!</definedName>
    <definedName name="RRES15">#REF!</definedName>
    <definedName name="TOTAIS">#REF!</definedName>
    <definedName name="qee">#REF!</definedName>
    <definedName localSheetId="4" name="RODAPÉS">#REF!</definedName>
    <definedName localSheetId="12" name="tabela">#REF!</definedName>
    <definedName localSheetId="4" name="XXII">#REF!</definedName>
    <definedName name="SHARED_FORMULA_11">#REF!</definedName>
    <definedName localSheetId="5" name="SC">#REF!</definedName>
    <definedName localSheetId="5" name="exce_cdi">#REF!</definedName>
    <definedName localSheetId="4" name="IPMF">#REF!</definedName>
    <definedName localSheetId="5" name="Quant_tipo">#REF!</definedName>
    <definedName localSheetId="12" name="TRES">#REF!</definedName>
    <definedName name="Rodapé">#REF!</definedName>
    <definedName localSheetId="5" name="lbla11">#REF!</definedName>
    <definedName localSheetId="4" name="INFRA2">#REF!</definedName>
    <definedName localSheetId="4" name="LXXI">#REF!</definedName>
    <definedName localSheetId="4" name="jan_05">#REF!</definedName>
    <definedName name="SHARED_FORMULA_37">#REF!</definedName>
    <definedName localSheetId="12" name="Previsão_Inicial_jul_16">#REF!</definedName>
    <definedName localSheetId="4" name="COMPR">#REF!</definedName>
    <definedName localSheetId="5" name="TxSfhEco">#REF!</definedName>
    <definedName name="_56.MARMORITE">#REF!</definedName>
    <definedName localSheetId="4" name="사업부양식2">#REF!</definedName>
    <definedName localSheetId="5" name="tri">#REF!</definedName>
    <definedName name="__lbc15">#REF!</definedName>
    <definedName name="MEMÓRIA">#REF!</definedName>
    <definedName localSheetId="5" name="ALTBOMB">#REF!</definedName>
    <definedName name="LISTA_FORNECEDORES">#REF!</definedName>
    <definedName name="TOTAL11">#REF!</definedName>
    <definedName name="g_53">#REF!</definedName>
    <definedName localSheetId="5" name="XLOC">#REF!</definedName>
    <definedName localSheetId="12" name="HOTEL">#REF!</definedName>
    <definedName localSheetId="4" name="oxfo_hist">#REF!</definedName>
    <definedName localSheetId="5" name="_PAV07">#REF!</definedName>
    <definedName localSheetId="4" name="CUSTODIRETO">#REF!</definedName>
    <definedName name="XV">#REF!</definedName>
    <definedName localSheetId="12" name="totperfura">#REF!</definedName>
    <definedName name="AS">#REF!</definedName>
    <definedName name="CD">#REF!</definedName>
    <definedName name="opções">#REF!</definedName>
    <definedName localSheetId="1" name="__key2">#REF!</definedName>
    <definedName localSheetId="5" name="_PAV01">#REF!</definedName>
    <definedName name="ALTTRANS">#REF!</definedName>
    <definedName localSheetId="4" name="G_73">#REF!</definedName>
    <definedName localSheetId="4" name="OBRASEL">#REF!</definedName>
    <definedName name="DDD">#REF!</definedName>
    <definedName localSheetId="5" name="g_68">#REF!</definedName>
    <definedName localSheetId="5" name="DIRETORIA">#REF!</definedName>
    <definedName localSheetId="5" name="ZEZE">#REF!</definedName>
    <definedName localSheetId="4" name="_IV65617">#REF!</definedName>
    <definedName localSheetId="12" name="XCIII">#REF!</definedName>
    <definedName localSheetId="12" name="g_37">#REF!</definedName>
    <definedName localSheetId="4" name="DolarJul">#REF!</definedName>
    <definedName localSheetId="12" name="DISCRIMINAÇÃO">#REF!</definedName>
    <definedName localSheetId="12" name="Discrim">#REF!</definedName>
    <definedName localSheetId="12" name="_____QT2">#REF!</definedName>
    <definedName name="_KEY3">#REF!</definedName>
    <definedName localSheetId="12" name="quadrocompar.">#REF!</definedName>
    <definedName name="__lb7">#REF!</definedName>
    <definedName localSheetId="12" name="VALIDADE_EXECUÇÃO">#REF!</definedName>
    <definedName localSheetId="12" name="ITEMR20">#REF!</definedName>
    <definedName localSheetId="4" name="Prazo_da_Estrutura">#REF!</definedName>
    <definedName name="QREAL_PCLIENTE">#REF!</definedName>
    <definedName localSheetId="5" name="ALTRES10">#REF!</definedName>
    <definedName localSheetId="5" name="R_G.Cobr.Atualiz">#REF!</definedName>
    <definedName localSheetId="5" name="Discriminação_Controladoria">#REF!</definedName>
    <definedName name="____lbc6">#REF!</definedName>
    <definedName name="SHARED_FORMULA_2">#REF!</definedName>
    <definedName name="bloco">#REF!</definedName>
    <definedName localSheetId="4" name="ITEMIZAÇÃO_2">#REF!</definedName>
    <definedName localSheetId="12" name="_Key1">#REF!</definedName>
    <definedName localSheetId="5" name="_____QT75">#REF!</definedName>
    <definedName localSheetId="12" name="XC">#REF!</definedName>
    <definedName name="NOME">#REF!</definedName>
    <definedName name="Previsão_Inicial_ago_16">#REF!</definedName>
    <definedName name="SHARED_FORMULA_38">#REF!</definedName>
    <definedName localSheetId="1" name="BLPH96">#REF!</definedName>
    <definedName localSheetId="5" name="_77.OUTRAS_INST.">#REF!</definedName>
    <definedName localSheetId="1" name="ㅁㅁㅁ">#REF!</definedName>
    <definedName name="____x10">#REF!</definedName>
    <definedName localSheetId="5" name="ACADUC">#REF!</definedName>
    <definedName name="G_95">#REF!</definedName>
    <definedName localSheetId="5" name="부대공사">#REF!</definedName>
    <definedName localSheetId="12" name="gfdrtg">#REF!</definedName>
    <definedName localSheetId="8" name="aaaa">#REF!</definedName>
    <definedName localSheetId="12" name="BANCO1">#REF!</definedName>
    <definedName name="estados">#REF!</definedName>
    <definedName localSheetId="12" name="BANCO2">#REF!</definedName>
    <definedName localSheetId="4" name="Quantidade_Elevadores">#REF!</definedName>
    <definedName name="__la29">#REF!</definedName>
    <definedName name="TXTEQUIP">#REF!</definedName>
    <definedName localSheetId="1" name="HHIHLK">#REF!</definedName>
    <definedName localSheetId="5" name="TOTALITEM">#REF!</definedName>
    <definedName localSheetId="5" name="GLOBAL">#REF!</definedName>
    <definedName localSheetId="4" name="TIPO_CTT">#REF!</definedName>
    <definedName localSheetId="5" name="ff">#REF!</definedName>
    <definedName localSheetId="12" name="jbzxffcbgdhgft">#REF!</definedName>
    <definedName localSheetId="4" name="TTT">#REF!</definedName>
    <definedName localSheetId="5" name="BORBA2">#REF!</definedName>
    <definedName localSheetId="12" name="MARÇO">#REF!</definedName>
    <definedName localSheetId="12" name="_xlcn.WorksheetConnection_ProjetocontrolefisicoefinanceiroRJ.xlsxTabela31">#REF!</definedName>
    <definedName localSheetId="12" name="g_53">#REF!</definedName>
    <definedName name="ALTDER">#REF!</definedName>
    <definedName localSheetId="12" name="_T">#REF!</definedName>
    <definedName localSheetId="12" name="_47.IMP._ISOLA.">#REF!</definedName>
    <definedName name="DolarJul">#REF!</definedName>
    <definedName name="____lf31">#REF!</definedName>
    <definedName localSheetId="5" name="h">#REF!</definedName>
    <definedName localSheetId="4" name="G_87">#REF!</definedName>
    <definedName localSheetId="5" name="CUSTO_DIR_IND">#REF!</definedName>
    <definedName localSheetId="4" name="nov17RJ">#REF!</definedName>
    <definedName name="___x24">#REF!</definedName>
    <definedName localSheetId="12" name="______acr5">#REF!</definedName>
    <definedName localSheetId="5" name="grec_uss">#REF!</definedName>
    <definedName localSheetId="4" name="ren">#REF!</definedName>
    <definedName localSheetId="5" name="QOAS_POAS">#REF!</definedName>
    <definedName localSheetId="4" name="icoa_hist">#REF!</definedName>
    <definedName localSheetId="4" name="eixo_x_graf3_distratos">#REF!</definedName>
    <definedName localSheetId="5" name="ROTCOMP">#REF!</definedName>
    <definedName localSheetId="12" name="g_16">#REF!</definedName>
    <definedName localSheetId="12" name="REV">#REF!</definedName>
    <definedName localSheetId="12" name="__acr20">#REF!</definedName>
    <definedName name="_27.FUND._ESCOR">#REF!</definedName>
    <definedName localSheetId="5" name="ATUAL">#REF!</definedName>
    <definedName name="LXXV">#REF!</definedName>
    <definedName localSheetId="12" name="ZSDFSETR">#REF!</definedName>
    <definedName localSheetId="19" name="XXXI">#REF!</definedName>
    <definedName localSheetId="4" name="COMPOSICAO">#REF!</definedName>
    <definedName localSheetId="5" name="NOME">#REF!</definedName>
    <definedName localSheetId="12" name="Padrao_C">#REF!</definedName>
    <definedName name="__ld26">#REF!</definedName>
    <definedName localSheetId="12" name="Previsão_Vento1">#REF!</definedName>
    <definedName localSheetId="4" name="COMPROMETIDO">#REF!</definedName>
    <definedName localSheetId="12" name="_Sort">#REF!</definedName>
    <definedName localSheetId="12" name="DATA">#REF!</definedName>
    <definedName name="drtr">#REF!</definedName>
    <definedName localSheetId="12" name="Format">#REF!</definedName>
    <definedName localSheetId="5" name="Excel_BuiltIn__FilterDatabase_1">#REF!</definedName>
    <definedName localSheetId="4" name="BLPH97">#REF!</definedName>
    <definedName localSheetId="4" name="origem_unidades">#REF!</definedName>
    <definedName name="ROTIMP">#REF!</definedName>
    <definedName localSheetId="12" name="oxfo_hist">#REF!</definedName>
    <definedName name="___x8">#REF!</definedName>
    <definedName localSheetId="12" name="AUXILIO">#REF!</definedName>
    <definedName name="TERRENO">#REF!</definedName>
    <definedName localSheetId="4" name="MENU3">#REF!</definedName>
    <definedName localSheetId="5" name="ZZ">#REF!</definedName>
    <definedName localSheetId="12" name="DIMENSÕES">#REF!</definedName>
    <definedName localSheetId="12" name="JOALDO">#REF!</definedName>
    <definedName localSheetId="4" name="CONTAIT">#REF!</definedName>
    <definedName localSheetId="4" name="___QT50">#REF!</definedName>
    <definedName localSheetId="4" name="hckhjfdkgfdg">#REF!</definedName>
    <definedName localSheetId="5" name="kk">#REF!</definedName>
    <definedName localSheetId="5" name="angelo">#REF!</definedName>
    <definedName name="_x25">#REF!</definedName>
    <definedName name="_PAV10">#REF!</definedName>
    <definedName localSheetId="5" name="DolarAgo">#REF!</definedName>
    <definedName localSheetId="12" name="Formato_da_Loja">#REF!</definedName>
    <definedName name="CATEGORIA19">#REF!</definedName>
    <definedName localSheetId="5" name="HISTOGRAMA">#REF!</definedName>
    <definedName localSheetId="5" name="Valor_Sienge">#REF!</definedName>
    <definedName localSheetId="12" name="ridbeb">#REF!</definedName>
    <definedName localSheetId="5" name="Área_Construída">#REF!</definedName>
    <definedName localSheetId="1" name="Index">#REF!</definedName>
    <definedName name="_lb2">#REF!</definedName>
    <definedName localSheetId="5" name="RE">#REF!</definedName>
    <definedName name="___lb7">#REF!</definedName>
    <definedName name="SHARED_FORMULA_7">#REF!</definedName>
    <definedName localSheetId="4" name="Custo_Direto_em_geral">#REF!</definedName>
    <definedName localSheetId="5" name="G_92">#REF!</definedName>
    <definedName name="DOCUMENT">#REF!</definedName>
    <definedName localSheetId="5" name="PRINT_TITLES_MI">#REF!</definedName>
    <definedName name="_x29">#REF!</definedName>
    <definedName name="___lbc18">#REF!</definedName>
    <definedName localSheetId="12" name="OAE">#REF!</definedName>
    <definedName name="Previsão_Inicial_dez_16">#REF!</definedName>
    <definedName localSheetId="12" name="grec_cdi">#REF!</definedName>
    <definedName localSheetId="5" name="cchart11">#REF!</definedName>
    <definedName localSheetId="1" name="cronograma">#REF!</definedName>
    <definedName name="dia3estac">#REF!</definedName>
    <definedName name="BLPH6">#REF!</definedName>
    <definedName name="_la31">#REF!</definedName>
    <definedName localSheetId="4" name="_53.REV.CERAM.E">#REF!</definedName>
    <definedName name="_Builtin13">#REF!</definedName>
    <definedName localSheetId="4" name="Previsão_Inicial_abr_16">#REF!</definedName>
    <definedName localSheetId="1" name="SIH">#REF!</definedName>
    <definedName name="SHARED_FORMULA_57">#REF!</definedName>
    <definedName localSheetId="4" name="mo">#REF!</definedName>
    <definedName localSheetId="18" name="LARGURA">#REF!</definedName>
    <definedName localSheetId="12" name="VX">#REF!</definedName>
    <definedName localSheetId="19" name="XXXV">#REF!</definedName>
    <definedName localSheetId="5" name="CATEGORIA14">#REF!</definedName>
    <definedName localSheetId="4" name="dolar_dez">#REF!</definedName>
    <definedName localSheetId="4" name="aseiuw">#REF!</definedName>
    <definedName localSheetId="4" name="Programaa">#REF!</definedName>
    <definedName localSheetId="5" name="dolarmai02">#REF!</definedName>
    <definedName name="CATEGORIA3">#REF!</definedName>
    <definedName localSheetId="5" name="L_">#REF!</definedName>
    <definedName localSheetId="4" name="perfura">#REF!</definedName>
    <definedName name="__x9">#REF!</definedName>
    <definedName localSheetId="5" name="___QT75">#REF!</definedName>
    <definedName localSheetId="5" name="Padrao_B">#REF!</definedName>
    <definedName localSheetId="12" name="ee">#REF!</definedName>
    <definedName localSheetId="5" name="Obra_Sienge">#REF!</definedName>
    <definedName localSheetId="4" name="Previsão_Inicial_mai_16">#REF!</definedName>
    <definedName name="hbjgjuae">#REF!</definedName>
    <definedName localSheetId="1" name="_Sort">#REF!</definedName>
    <definedName name="tabela">#REF!</definedName>
    <definedName name="SHARED_FORMULA_44">#REF!</definedName>
    <definedName name="codigo3">#REF!</definedName>
    <definedName localSheetId="5" name="TxSfhMap">#REF!</definedName>
    <definedName localSheetId="12" name="DEZESSETE">#REF!</definedName>
    <definedName name="SHARED_FORMULA_0">#REF!</definedName>
    <definedName name="VALOR_REAIS">#REF!</definedName>
    <definedName localSheetId="4" name="Previsão_Inicial_fev_16">#REF!</definedName>
    <definedName localSheetId="4" name="PARAM_FIS_1">#REF!</definedName>
    <definedName localSheetId="4" name="exce_cdi">#REF!</definedName>
    <definedName localSheetId="5" name="ALTRES15">#REF!</definedName>
    <definedName name="dolarfindez">#REF!</definedName>
    <definedName localSheetId="12" name="__123Graph_XRES">#REF!</definedName>
    <definedName localSheetId="5" name="LIMBO">#REF!</definedName>
    <definedName localSheetId="12" name="LXXX">#REF!</definedName>
    <definedName localSheetId="5" name="G_59">#REF!</definedName>
    <definedName name="___QT4">#REF!</definedName>
    <definedName localSheetId="5" name="TE">#REF!</definedName>
    <definedName name="OUTUBRO">#REF!</definedName>
    <definedName localSheetId="5" name="TAB_GASTOS">#REF!</definedName>
    <definedName localSheetId="5" name="조직표현장">#REF!</definedName>
    <definedName name="____lb19">#REF!</definedName>
    <definedName localSheetId="4" name="D">#REF!</definedName>
    <definedName localSheetId="5" name="SISTEM2">#REF!</definedName>
    <definedName name="__QT50">#REF!</definedName>
    <definedName name="L_">#REF!</definedName>
    <definedName localSheetId="5" name="ZSDFSETR">#REF!</definedName>
    <definedName localSheetId="4" name="_65.ESQUAD._FER">#REF!</definedName>
    <definedName name="bchart12">#REF!</definedName>
    <definedName localSheetId="4" name="ARQPLAN">#REF!</definedName>
    <definedName name="cchart21">#REF!</definedName>
    <definedName name="melo_cdi">#REF!</definedName>
    <definedName name="TOLTAL2">#REF!</definedName>
    <definedName name="__lbc24">#REF!</definedName>
    <definedName localSheetId="5" name="BuiltIn_Print_Area___0">#REF!</definedName>
    <definedName localSheetId="12" name="G_87">#REF!</definedName>
    <definedName localSheetId="12" name="Outros_Pisos">#REF!</definedName>
    <definedName name="ㅁㅁㅁ">#REF!</definedName>
    <definedName localSheetId="12" name="First_cdi">#REF!</definedName>
    <definedName localSheetId="1" name="Quant_Cremalheira">#REF!</definedName>
    <definedName localSheetId="4" name="QUANT">#REF!</definedName>
    <definedName localSheetId="4" name="__QT4">#REF!</definedName>
    <definedName localSheetId="12" name="dddddddddddddppppppppp">#REF!</definedName>
    <definedName name="cidades">#REF!</definedName>
    <definedName name="____lb9">#REF!</definedName>
    <definedName localSheetId="4" name="laeqwep">#REF!</definedName>
    <definedName name="hckhjfdkgfdg">#REF!</definedName>
    <definedName localSheetId="12" name="조직표현장">#REF!</definedName>
    <definedName name="___la7">#REF!</definedName>
    <definedName localSheetId="12" name="REL_RJ">#REF!</definedName>
    <definedName localSheetId="4" name="qtdbase">#REF!</definedName>
    <definedName localSheetId="5" name="_63.ESQUAD._ALU">#REF!</definedName>
    <definedName name="CATEGORIA15">#REF!</definedName>
    <definedName localSheetId="5" name="EF">#REF!</definedName>
    <definedName name="Piso2">#REF!</definedName>
    <definedName localSheetId="12" name="CATEGORIA6">#REF!</definedName>
    <definedName localSheetId="4" name="TOTAL13">#REF!</definedName>
    <definedName localSheetId="4" name="ytdju">#REF!</definedName>
    <definedName name="__ld31">#REF!</definedName>
    <definedName localSheetId="4" name="fgty">#REF!</definedName>
    <definedName localSheetId="1" name="erte">#REF!</definedName>
    <definedName localSheetId="5" name="LXXXI">#REF!</definedName>
    <definedName name="bchart1">#REF!</definedName>
    <definedName localSheetId="4" name="qtdestac">#REF!</definedName>
    <definedName name="XXIII">#REF!</definedName>
    <definedName localSheetId="5" name="G_81">#REF!</definedName>
    <definedName localSheetId="5" name="_25.PREP.TERREN">#REF!</definedName>
    <definedName localSheetId="4" name="DESCRIÇÃO_OBRA">#REF!</definedName>
    <definedName name="___ACR10">#REF!</definedName>
    <definedName localSheetId="4" name="g_37">#REF!</definedName>
    <definedName localSheetId="5" name="icoa_cdi">#REF!</definedName>
    <definedName localSheetId="4" name="LOCALMENU">#REF!</definedName>
    <definedName localSheetId="4" name="PAV">#REF!</definedName>
    <definedName localSheetId="12" name="UENSITS">#REF!</definedName>
    <definedName name="IPMF">#REF!</definedName>
    <definedName localSheetId="5" name="XTITRES">#REF!</definedName>
    <definedName name="TESTHKEY">#REF!</definedName>
    <definedName localSheetId="1" name="_x10">#REF!</definedName>
    <definedName localSheetId="12" name="rtitbeb">#REF!</definedName>
    <definedName name="SHARED_FORMULA_4">#REF!</definedName>
    <definedName localSheetId="5" name="mond_hist">#REF!</definedName>
    <definedName localSheetId="4" name="_PAV03">#REF!</definedName>
    <definedName name="___lb30">#REF!</definedName>
    <definedName localSheetId="4" name="ACONT2">#REF!</definedName>
    <definedName localSheetId="4" name="CONTRES">#REF!</definedName>
    <definedName localSheetId="5" name="G_91">#REF!</definedName>
    <definedName localSheetId="4" name="custo_financing">#REF!</definedName>
    <definedName localSheetId="4" name="tri">#REF!</definedName>
    <definedName localSheetId="5" name="q">#REF!</definedName>
    <definedName localSheetId="4" name="dolarabr">#REF!</definedName>
    <definedName name="Empreend">#REF!</definedName>
    <definedName name="____lbc7">#REF!</definedName>
    <definedName localSheetId="4" name="TABACABAMENTOS">#REF!</definedName>
    <definedName localSheetId="4" name="G_35">#REF!</definedName>
    <definedName localSheetId="4" name="_QT100">#REF!</definedName>
    <definedName localSheetId="1" name="aseiuw">#REF!</definedName>
    <definedName localSheetId="5" name="INSUMOS">#REF!</definedName>
    <definedName localSheetId="12" name="DolarFinSet">#REF!</definedName>
    <definedName localSheetId="5" name="ISOPOR">#REF!</definedName>
    <definedName localSheetId="5" name="g_16">#REF!</definedName>
    <definedName localSheetId="18" name="Banco_dados_IM">#REF!</definedName>
    <definedName localSheetId="4" name="wacc">#REF!</definedName>
    <definedName localSheetId="12" name="ITEMIZAÇÃO_3">#REF!</definedName>
    <definedName name="XRefCopy6">#REF!</definedName>
    <definedName localSheetId="4" name="valores_diferidos">#REF!</definedName>
    <definedName localSheetId="4" name="kubus1">#REF!</definedName>
    <definedName name="IM">#REF!</definedName>
    <definedName name="__lb30">#REF!</definedName>
    <definedName localSheetId="4" name="XLOC">#REF!</definedName>
    <definedName localSheetId="5" name="TMO">#REF!</definedName>
    <definedName name="TXTMARCA">#REF!</definedName>
    <definedName localSheetId="4" name="_67.VIDROS">#REF!</definedName>
    <definedName name="COFINS">#REF!</definedName>
    <definedName localSheetId="12" name="XCIV">#REF!</definedName>
    <definedName localSheetId="4" name="ITEMIZAÇÃO">#REF!</definedName>
    <definedName name="tetuytw">#REF!</definedName>
    <definedName name="ACwvu.Custos.">#REF!</definedName>
    <definedName localSheetId="1" name="fgty">#REF!</definedName>
    <definedName localSheetId="4" name="DEZESSEIS">#REF!</definedName>
    <definedName localSheetId="4" name="_12.GAST_GERAIS">#REF!</definedName>
    <definedName localSheetId="12" name="Discriminação_Controladoria">#REF!</definedName>
    <definedName localSheetId="4" name="DolarSet">#REF!</definedName>
    <definedName localSheetId="12" name="SISTEM2">#REF!</definedName>
    <definedName localSheetId="12" name="dia3estac">#REF!</definedName>
    <definedName localSheetId="1" name="_Builtin13">#REF!</definedName>
    <definedName localSheetId="4" name="kjydhfkjghkjfh">#REF!</definedName>
    <definedName name="BuiltIn_Print_Area___0">#REF!</definedName>
    <definedName name="Credor_Rel_Sienge">#REF!</definedName>
    <definedName localSheetId="4" name="Previsão_Inicial_dez_16">#REF!</definedName>
    <definedName name="Z_4CA4BF7C_65C1_4E25_8563_22DF58586D2C_.wvu.Rows">#REF!</definedName>
    <definedName localSheetId="12" name="g_27">#REF!</definedName>
    <definedName localSheetId="5" name="_2">#REF!</definedName>
    <definedName localSheetId="4" name="TOTAL4">#REF!</definedName>
    <definedName localSheetId="12" name="_Dist_Values">#REF!</definedName>
    <definedName localSheetId="4" name="TECLA">#REF!</definedName>
    <definedName name="Inss_Bloqueado_Previsão_Fin_Medições">#REF!</definedName>
    <definedName localSheetId="5" name="VALOR_VENDA">#REF!</definedName>
    <definedName localSheetId="12" name="OUTROS">#REF!</definedName>
    <definedName localSheetId="4" name="g_15">#REF!</definedName>
    <definedName name="__x25">#REF!</definedName>
    <definedName name="_la7">#REF!</definedName>
    <definedName localSheetId="12" name="PRAZO">#REF!</definedName>
    <definedName localSheetId="5" name="vl_k3">#REF!</definedName>
    <definedName name="cchart17">#REF!</definedName>
    <definedName localSheetId="4" name="LJSFLDJDLKFJG">#REF!</definedName>
    <definedName localSheetId="12" name="PRAZO_ORC">#REF!</definedName>
    <definedName localSheetId="5" name="G_61">#REF!</definedName>
    <definedName localSheetId="4" name="_11.SERV.TECNIC">#REF!</definedName>
    <definedName name="_Table1_In1">#REF!</definedName>
    <definedName localSheetId="4" name="Previsão_Inicial_mar_16">#REF!</definedName>
    <definedName localSheetId="4" name="CCC">#REF!</definedName>
    <definedName localSheetId="5" name="çsdkfçdrkt">#REF!</definedName>
    <definedName localSheetId="12" name="MENU">#REF!</definedName>
    <definedName localSheetId="6" name="item_1">#REF!</definedName>
    <definedName localSheetId="12" name="CATEGORIA18">#REF!</definedName>
    <definedName localSheetId="1" name="Z_15697660_066E_11D5_AF15_00010242ED40_.wvu.PrintArea">#REF!</definedName>
    <definedName name="___lb12">#REF!</definedName>
    <definedName localSheetId="4" name="TESTHKEY">#REF!</definedName>
    <definedName name="achart23">#REF!</definedName>
    <definedName localSheetId="1" name="REV">#REF!</definedName>
    <definedName localSheetId="12" name="LVI">#REF!</definedName>
    <definedName localSheetId="5" name="MENUOBRA">#REF!</definedName>
    <definedName name="__lb15">#REF!</definedName>
    <definedName name="CUSTINDIRETO">#REF!</definedName>
    <definedName localSheetId="5" name="COFINS">#REF!</definedName>
    <definedName name="QUINZE">#REF!</definedName>
    <definedName localSheetId="19" name="DOIS">#REF!</definedName>
    <definedName name="Data_Pagamento_Sienge">#REF!</definedName>
    <definedName localSheetId="4" name="SUBDER">#REF!</definedName>
    <definedName name="Indice">#REF!</definedName>
    <definedName localSheetId="5" name="G_54">#REF!</definedName>
    <definedName localSheetId="5" name="LARGURA">#REF!</definedName>
    <definedName localSheetId="4" name="ParamValues1">#REF!</definedName>
    <definedName name="angelo">#REF!</definedName>
    <definedName localSheetId="4" name="reforsu">#REF!</definedName>
    <definedName localSheetId="6" name="SEG">#REF!</definedName>
    <definedName localSheetId="5" name="XRESP">#REF!</definedName>
    <definedName name="GARAGEM">#REF!</definedName>
    <definedName localSheetId="12" name="g_25">#REF!</definedName>
    <definedName localSheetId="12" name="_Parse_Out">#REF!</definedName>
    <definedName localSheetId="1" name="계약고현황2">#REF!</definedName>
    <definedName name="OBRA_PROJETADO">#REF!</definedName>
    <definedName localSheetId="4" name="COLSUB">#REF!</definedName>
    <definedName name="QCLIENTE_PCLIENTE">#REF!</definedName>
    <definedName localSheetId="4" name="rtubos">#REF!</definedName>
    <definedName localSheetId="12" name="CIVAR">#REF!</definedName>
    <definedName name="SEQUENCIA">#REF!</definedName>
    <definedName localSheetId="5" name="ABRIL">#REF!</definedName>
    <definedName localSheetId="4" name="melo_hist">#REF!</definedName>
    <definedName localSheetId="5" name="TOTAL14">#REF!</definedName>
    <definedName localSheetId="5" name="ITEMDER">#REF!</definedName>
    <definedName name="iheidhgufr">#REF!</definedName>
    <definedName localSheetId="5" name="___ACR15">#REF!</definedName>
    <definedName localSheetId="1" name="OAE">#REF!</definedName>
    <definedName name="___x10">#REF!</definedName>
    <definedName localSheetId="19" name="VI">#REF!</definedName>
    <definedName localSheetId="5" name="jdfgkrhgft">#REF!</definedName>
    <definedName name="EPI">#REF!</definedName>
    <definedName localSheetId="4" name="nm_k1">#REF!</definedName>
    <definedName localSheetId="5" name="LXXIX">#REF!</definedName>
    <definedName localSheetId="5" name="XRefPaste2">#REF!</definedName>
    <definedName localSheetId="5" name="Teto2">#REF!</definedName>
    <definedName localSheetId="12" name="ITENS1">#REF!</definedName>
    <definedName localSheetId="12" name="kk">#REF!</definedName>
    <definedName localSheetId="4" name="LIDER_OPER">#REF!</definedName>
    <definedName name="TOTAL2">#REF!</definedName>
    <definedName localSheetId="12" name="ADM.EXTERNA">#REF!</definedName>
    <definedName name="_Regression_Out">#REF!</definedName>
    <definedName localSheetId="1" name="outro">#REF!</definedName>
    <definedName name="___x7">#REF!</definedName>
    <definedName localSheetId="5" name="UENSITS">#REF!</definedName>
    <definedName name="Quant_grua">#REF!</definedName>
    <definedName localSheetId="4" name="Areaimpresso">#REF!</definedName>
    <definedName localSheetId="12" name="QUANTP">#REF!</definedName>
    <definedName name="__x15">#REF!</definedName>
    <definedName localSheetId="19" name="DEZOITO">#REF!</definedName>
    <definedName name="ndfldslvjnvberugberqubquierbv">#REF!</definedName>
    <definedName name="TOTAL15">#REF!</definedName>
    <definedName localSheetId="12" name="_59.OUTRS_REVES">#REF!</definedName>
    <definedName localSheetId="12" name="FFFFFFF">#REF!</definedName>
    <definedName name="_PAV05">#REF!</definedName>
    <definedName localSheetId="5" name="CONVERSÃO">#REF!</definedName>
    <definedName localSheetId="4" name="qtdbltub">#REF!</definedName>
    <definedName localSheetId="12" name="LOCALMENU">#REF!</definedName>
    <definedName localSheetId="5" name="qtdsap">#REF!</definedName>
    <definedName name="SHARED_FORMULA_39">#REF!</definedName>
    <definedName name="LXX">#REF!</definedName>
    <definedName localSheetId="4" name="Tipo_de_Segmento">#REF!</definedName>
    <definedName localSheetId="19" name="COMPRIMENTO">#REF!</definedName>
    <definedName localSheetId="4" name="__123Graph_AGRA1">#REF!</definedName>
    <definedName localSheetId="5" name="DolarSet">#REF!</definedName>
    <definedName localSheetId="4" name="cs_diferida">#REF!</definedName>
    <definedName localSheetId="5" name="Previsão_Inicial_fev_16">#REF!</definedName>
    <definedName name="dolarabr">#REF!</definedName>
    <definedName name="XCII">#REF!</definedName>
    <definedName localSheetId="4" name="DespFatur">#REF!</definedName>
    <definedName localSheetId="4" name="LIMBO">#REF!</definedName>
    <definedName localSheetId="4" name="DATA_FECHA">#REF!</definedName>
    <definedName name="ROTCOMP">#REF!</definedName>
    <definedName localSheetId="4" name="DEZENOVE">#REF!</definedName>
    <definedName name="dolar_out">#REF!</definedName>
    <definedName localSheetId="19" name="LV">#REF!</definedName>
    <definedName localSheetId="19" name="NOVE">#REF!</definedName>
    <definedName name="Obra_Fin_Medição">#REF!</definedName>
    <definedName localSheetId="5" name="MAIO2001">#REF!</definedName>
    <definedName localSheetId="12" name="SUBEQP">#REF!</definedName>
    <definedName name="exce_uss">#REF!</definedName>
    <definedName name="____x7">#REF!</definedName>
    <definedName localSheetId="4" name="g_47">#REF!</definedName>
    <definedName name="ABCD">#REF!</definedName>
    <definedName localSheetId="12" name="INFRA2">#REF!</definedName>
    <definedName localSheetId="19" name="XIV">#REF!</definedName>
    <definedName name="s">#REF!</definedName>
    <definedName name="__htn2">#REF!</definedName>
    <definedName localSheetId="19" name="LXXXII">#REF!</definedName>
    <definedName localSheetId="12" name="Quantidade_Elevadores">#REF!</definedName>
    <definedName localSheetId="12" name="dfijvnqienvvnjv">#REF!</definedName>
    <definedName localSheetId="5" name="DISCRIMINAÇÃO">#REF!</definedName>
    <definedName name="__la4">#REF!</definedName>
    <definedName localSheetId="12" name="Previsão_Inicial_jun_16">#REF!</definedName>
    <definedName localSheetId="5" name="__123Graph_B">#REF!</definedName>
    <definedName localSheetId="5" name="CATORZE">#REF!</definedName>
    <definedName localSheetId="12" name="BD">#REF!</definedName>
    <definedName localSheetId="5" name="DIR_OPER">#REF!</definedName>
    <definedName localSheetId="5" name="TxAplicMes">#REF!</definedName>
    <definedName name="___lb23">#REF!</definedName>
    <definedName localSheetId="5" name="pls">#REF!</definedName>
    <definedName name="_x23">#REF!</definedName>
    <definedName localSheetId="12" name="DEZENOVE">#REF!</definedName>
    <definedName localSheetId="5" name="XCIV">#REF!</definedName>
    <definedName localSheetId="12" name="ACDER">#REF!</definedName>
    <definedName localSheetId="4" name="setRJ17">#REF!</definedName>
    <definedName localSheetId="5" name="Header">#REF!</definedName>
    <definedName localSheetId="12" name="_31_32_33.C_A">#REF!</definedName>
    <definedName localSheetId="5" name="HTM">#REF!</definedName>
    <definedName localSheetId="4" name="CATEGORIA14">#REF!</definedName>
    <definedName localSheetId="12" name="XCIX">#REF!</definedName>
    <definedName name="origem_unidades">#REF!</definedName>
    <definedName localSheetId="5" name="ACOMP">#REF!</definedName>
    <definedName localSheetId="5" name="Padrao_A">#REF!</definedName>
    <definedName localSheetId="12" name="g_31">#REF!</definedName>
    <definedName name="RRR">#REF!</definedName>
    <definedName localSheetId="12" name="__123Graph_BChart1">#REF!</definedName>
    <definedName localSheetId="12" name="D">#REF!</definedName>
    <definedName localSheetId="12" name="diretorias">#REF!</definedName>
    <definedName localSheetId="12" name="ALTTRANS">#REF!</definedName>
    <definedName localSheetId="5" name="osca_hist">#REF!</definedName>
    <definedName localSheetId="5" name="ADM.EXTERNA">#REF!</definedName>
    <definedName name="CUSTO_DIR_IND">#REF!</definedName>
    <definedName localSheetId="4" name="______QT3">#REF!</definedName>
    <definedName localSheetId="4" name="lbla1">#REF!</definedName>
    <definedName name="TOTAL9">#REF!</definedName>
    <definedName name="HIST1">#REF!</definedName>
    <definedName name="fuste">#REF!</definedName>
    <definedName localSheetId="5" name="depara">#REF!</definedName>
    <definedName localSheetId="5" name="worl_cdi">#REF!</definedName>
    <definedName localSheetId="5" name="Ajudante_Geral">#REF!</definedName>
    <definedName localSheetId="5" name="bebqt">#REF!</definedName>
    <definedName localSheetId="5" name="G_85">#REF!</definedName>
    <definedName localSheetId="12" name="legr_cdi">#REF!</definedName>
    <definedName localSheetId="1" name="hckhjfdkgfdg">#REF!</definedName>
    <definedName name="DistCidade">#REF!</definedName>
    <definedName name="fev17RJ">#REF!</definedName>
    <definedName name="fl">#REF!</definedName>
    <definedName localSheetId="4" name="dddddddddddddppppppppp">#REF!</definedName>
    <definedName name="__123Graph_BPERFORMANCE">#REF!</definedName>
    <definedName name="_lb31">#REF!</definedName>
    <definedName localSheetId="4" name="___QT2">#REF!</definedName>
    <definedName name="bchart4">#REF!</definedName>
    <definedName name="SHARED_FORMULA_55">#REF!</definedName>
    <definedName localSheetId="12" name="DolarSet">#REF!</definedName>
    <definedName localSheetId="5" name="_CAB2">#REF!</definedName>
    <definedName localSheetId="5" name="TXTMOD">#REF!</definedName>
    <definedName localSheetId="6" name="aux">#REF!</definedName>
    <definedName name="bchart13">#REF!</definedName>
    <definedName localSheetId="12" name="PhyGS">#REF!</definedName>
    <definedName name="____la29">#REF!</definedName>
    <definedName name="_____QT4">#REF!</definedName>
    <definedName localSheetId="5" name="icoa_hist">#REF!</definedName>
    <definedName localSheetId="12" name="BLPH100">#REF!</definedName>
    <definedName localSheetId="19" name="FL_1">#REF!</definedName>
    <definedName localSheetId="12" name="RSEQ">#REF!</definedName>
    <definedName name="CATEGORIA2">#REF!</definedName>
    <definedName localSheetId="12" name="MENUOUT">#REF!</definedName>
    <definedName name="TOTAL6">#REF!</definedName>
    <definedName name="ACwvu.Ciclos.">#REF!</definedName>
    <definedName localSheetId="4" name="Até_Chaves">#REF!</definedName>
    <definedName localSheetId="12" name="angelo">#REF!</definedName>
    <definedName name="bchart20">#REF!</definedName>
    <definedName localSheetId="12" name="dolarmar">#REF!</definedName>
    <definedName localSheetId="12" name="DATA3">#REF!</definedName>
    <definedName name="___lbc29">#REF!</definedName>
    <definedName localSheetId="4" name="ALTRES15">#REF!</definedName>
    <definedName localSheetId="5" name="da">#REF!</definedName>
    <definedName localSheetId="1" name="__123Graph_X">#REF!</definedName>
    <definedName localSheetId="4" name="XREF_COLUMN_2">#REF!</definedName>
    <definedName name="OBRAS">#REF!</definedName>
    <definedName name="QTNULO">#REF!</definedName>
    <definedName name="tipobloco">#REF!</definedName>
    <definedName localSheetId="5" name="qtdtub">#REF!</definedName>
    <definedName name="achar19">#REF!</definedName>
    <definedName localSheetId="1" name="Perímetro_torre">#REF!</definedName>
    <definedName name="_lb4">#REF!</definedName>
    <definedName localSheetId="5" name="VOLUME1">#REF!</definedName>
    <definedName name="diaestaca">#REF!</definedName>
    <definedName localSheetId="12" name="Firs_hist">#REF!</definedName>
    <definedName name="cchart23">#REF!</definedName>
    <definedName localSheetId="4" name="ITENSPMED">#REF!</definedName>
    <definedName name="___lbc25">#REF!</definedName>
    <definedName localSheetId="5" name="계약고햔황2">#REF!</definedName>
    <definedName localSheetId="1" name="BLPH97">#REF!</definedName>
    <definedName localSheetId="5" name="sapata">#REF!</definedName>
    <definedName localSheetId="4" name="_10__123Graph_CCHART_1">#REF!</definedName>
    <definedName localSheetId="12" name="CevaGS">#REF!</definedName>
    <definedName name="____key2">#REF!</definedName>
    <definedName localSheetId="12" name="TxSfhMap">#REF!</definedName>
    <definedName name="____lbc16">#REF!</definedName>
    <definedName name="Previsto_a_medir_Fin_Medições">#REF!</definedName>
    <definedName localSheetId="4" name="ADITIVO_LIQUIDO">#REF!</definedName>
    <definedName name="AGOSTO">#REF!</definedName>
    <definedName localSheetId="1" name="계약고햔황2">#REF!</definedName>
    <definedName localSheetId="12" name="qee">#REF!</definedName>
    <definedName localSheetId="5" name="ReqC">#REF!</definedName>
    <definedName localSheetId="5" name="MADRI">#REF!</definedName>
    <definedName localSheetId="12" name="사업계획수정">#REF!</definedName>
    <definedName localSheetId="5" name="OUTUBRO">#REF!</definedName>
    <definedName name="cchart1">#REF!</definedName>
    <definedName localSheetId="12" name="LVIII">#REF!</definedName>
    <definedName name="____la31">#REF!</definedName>
    <definedName localSheetId="5" name="div">#REF!</definedName>
    <definedName localSheetId="12" name="Eficiência1">#REF!</definedName>
    <definedName name="meta_venda">#REF!</definedName>
    <definedName localSheetId="5" name="CONT3">#REF!</definedName>
    <definedName localSheetId="12" name="BuiltIn_Print_Titles___0">#REF!</definedName>
    <definedName name="VOLUME2">#REF!</definedName>
    <definedName name="__123Graph_E">#REF!</definedName>
    <definedName localSheetId="12" name="TXTPOT">#REF!</definedName>
    <definedName localSheetId="12" name="MENU2">#REF!</definedName>
    <definedName localSheetId="5" name="qee">#REF!</definedName>
    <definedName name="infra">#REF!</definedName>
    <definedName name="LXXII">#REF!</definedName>
    <definedName localSheetId="4" name="Perímetro_Terreno">#REF!</definedName>
    <definedName localSheetId="5" name="Programaa">#REF!</definedName>
    <definedName localSheetId="4" name="PRAZO_EDITAL">#REF!</definedName>
    <definedName name="ParamValues1">#REF!</definedName>
    <definedName localSheetId="12" name="_">#REF!</definedName>
    <definedName localSheetId="5" name="dolar_nov">#REF!</definedName>
    <definedName localSheetId="5" name="dolar_dez">#REF!</definedName>
    <definedName localSheetId="4" name="LXXV">#REF!</definedName>
    <definedName localSheetId="5" name="ACwvu.PLANILHA2.">#REF!</definedName>
    <definedName localSheetId="5" name="BANCO1">#REF!</definedName>
    <definedName name="__">#REF!</definedName>
    <definedName localSheetId="4" name="ITENS0">#REF!</definedName>
    <definedName localSheetId="4" name="LXXVII">#REF!</definedName>
    <definedName localSheetId="4" name="Padrao_D">#REF!</definedName>
    <definedName name="bchart25">#REF!</definedName>
    <definedName localSheetId="4" name="CAMPOS">#REF!</definedName>
    <definedName localSheetId="18" name="ESPESSURA">#REF!</definedName>
    <definedName name="______acr20">#REF!</definedName>
    <definedName localSheetId="5" name="RQTCHAF">#REF!</definedName>
    <definedName name="_lbc1">#REF!</definedName>
    <definedName name="BLPH102">#REF!</definedName>
    <definedName localSheetId="12" name="totbase">#REF!</definedName>
    <definedName localSheetId="5" name="programa">#REF!</definedName>
    <definedName localSheetId="4" name="ALTIEQP">#REF!</definedName>
    <definedName localSheetId="4" name="PA">#REF!</definedName>
    <definedName name="Padrao_A">#REF!</definedName>
    <definedName localSheetId="5" name="Z_15697660_066E_11D5_AF15_00010242ED40_.wvu.PrintArea">#REF!</definedName>
    <definedName name="R_PmaisJAtualiz">#REF!</definedName>
    <definedName localSheetId="19" name="LARGURA">#REF!</definedName>
    <definedName name="g_52">#REF!</definedName>
    <definedName name="tx_desconto_real">#REF!</definedName>
    <definedName name="___lb11">#REF!</definedName>
    <definedName name="_la29">#REF!</definedName>
    <definedName name="__lb13">#REF!</definedName>
    <definedName name="PI">#REF!</definedName>
    <definedName localSheetId="4" name="Quant_Cremalheira">#REF!</definedName>
    <definedName localSheetId="4" name="LIN">#REF!</definedName>
    <definedName localSheetId="12" name="CUSTO_DIR_IND">#REF!</definedName>
    <definedName localSheetId="5" name="AZ">#REF!</definedName>
    <definedName localSheetId="12" name="Ponderações">#REF!</definedName>
    <definedName name="q">#REF!</definedName>
    <definedName name="SHARED_FORMULA_27">#REF!</definedName>
    <definedName localSheetId="4" name="TAB_GASTOS">#REF!</definedName>
    <definedName name="relat3">#REF!</definedName>
    <definedName name="fgty">#REF!</definedName>
    <definedName localSheetId="4" name="Total_Parcelas_MAP">#REF!</definedName>
    <definedName localSheetId="5" name="MENUOUTRO">#REF!</definedName>
    <definedName localSheetId="4" name="Discriminação_Controladoria">#REF!</definedName>
    <definedName localSheetId="12" name="div">#REF!</definedName>
    <definedName localSheetId="12" name="nm_k3">#REF!</definedName>
    <definedName localSheetId="5" name="qtd_mensal">#REF!</definedName>
    <definedName localSheetId="12" name="VINTE">#REF!</definedName>
    <definedName name="ACMUR">#REF!</definedName>
    <definedName name="pr">#REF!</definedName>
    <definedName name="kesp">#REF!</definedName>
    <definedName localSheetId="4" name="t_KSB1_Transport">#REF!</definedName>
    <definedName localSheetId="1" name="_1__123Graph_ACHART_1">#REF!</definedName>
    <definedName name="ren">#REF!</definedName>
    <definedName name="SHARED_FORMULA_22">#REF!</definedName>
    <definedName localSheetId="4" name="_81.APAR._SANIT">#REF!</definedName>
    <definedName localSheetId="5" name="teto1">#REF!</definedName>
    <definedName name="LUCRO">#REF!</definedName>
    <definedName name="LISTA">#REF!</definedName>
    <definedName localSheetId="12" name="TOTAL9">#REF!</definedName>
    <definedName localSheetId="12" name="G_67">#REF!</definedName>
    <definedName localSheetId="12" name="SC">#REF!</definedName>
    <definedName localSheetId="5" name="TxSecuritizacaoMes">#REF!</definedName>
    <definedName name="_lbc6">#REF!</definedName>
    <definedName name="LXXIV">#REF!</definedName>
    <definedName localSheetId="5" name="univ_uss">#REF!</definedName>
    <definedName localSheetId="12" name="XCV">#REF!</definedName>
    <definedName localSheetId="12" name="ALTEQUIP">#REF!</definedName>
    <definedName localSheetId="5" name="___QT100">#REF!</definedName>
    <definedName name="__lb23">#REF!</definedName>
    <definedName name="dfsds">#REF!</definedName>
    <definedName name="SHARED_FORMULA_46">#REF!</definedName>
    <definedName name="Recebido_Acumulado_2015_Controladoria">#REF!</definedName>
    <definedName localSheetId="4" name="I">#REF!</definedName>
    <definedName name="rtitbeb">#REF!</definedName>
    <definedName localSheetId="5" name="_9__123Graph_BCHART_2">#REF!</definedName>
    <definedName localSheetId="4" name="tania">#REF!</definedName>
    <definedName name="ADM.EXTERNA">#REF!</definedName>
    <definedName name="g_69">#REF!</definedName>
    <definedName localSheetId="12" name="Previsão_Inicial_abr_16">#REF!</definedName>
    <definedName localSheetId="5" name="G_96">#REF!</definedName>
    <definedName localSheetId="4" name="LVIII">#REF!</definedName>
    <definedName name="CATEGORIA21">#REF!</definedName>
    <definedName localSheetId="4" name="CIVAR">#REF!</definedName>
    <definedName localSheetId="12" name="ITEMCONT">#REF!</definedName>
    <definedName localSheetId="4" name="BuiltIn_Print_Area___0">#REF!</definedName>
    <definedName localSheetId="5" name="MENU4">#REF!</definedName>
    <definedName name="exce_cdi">#REF!</definedName>
    <definedName localSheetId="5" name="_81.APAR._SANIT">#REF!</definedName>
    <definedName localSheetId="4" name="_IV67021">#REF!</definedName>
    <definedName localSheetId="5" name="Chaves">#REF!</definedName>
    <definedName name="SHARED_FORMULA_5">#REF!</definedName>
    <definedName localSheetId="4" name="XII">#REF!</definedName>
    <definedName name="lbla15">#REF!</definedName>
    <definedName localSheetId="5" name="__QT2">#REF!</definedName>
    <definedName localSheetId="5" name="totbase">#REF!</definedName>
    <definedName localSheetId="4" name="XREF_COLUMN_1">#REF!</definedName>
    <definedName localSheetId="4" name="XCI">#REF!</definedName>
    <definedName localSheetId="5" name="legr_cdi">#REF!</definedName>
    <definedName name="LISTSEL">#REF!</definedName>
    <definedName name="XXXIII">#REF!</definedName>
    <definedName localSheetId="4" name="G_92">#REF!</definedName>
    <definedName localSheetId="1" name="plan">#REF!</definedName>
    <definedName localSheetId="12" name="Tipo_de_Segmento">#REF!</definedName>
    <definedName localSheetId="4" name="SR">#REF!</definedName>
    <definedName localSheetId="12" name="exce_hist">#REF!</definedName>
    <definedName name="mond_uss">#REF!</definedName>
    <definedName localSheetId="12" name="Valor_Recebido_Fin_Medições">#REF!</definedName>
    <definedName name="achart7">#REF!</definedName>
    <definedName name="LXXIX">#REF!</definedName>
    <definedName localSheetId="12" name="__123Graph_AChart1">#REF!</definedName>
    <definedName localSheetId="4" name="itc_uss">#REF!</definedName>
    <definedName localSheetId="5" name="VENDAFINAL_R">#REF!</definedName>
    <definedName name="DATA_COTAÇÃO">#REF!</definedName>
    <definedName name="G_94">#REF!</definedName>
    <definedName localSheetId="5" name="ITEMIZAÇÃO_3">#REF!</definedName>
    <definedName localSheetId="12" name="ABRIL2001">#REF!</definedName>
    <definedName localSheetId="4" name="LIX">#REF!</definedName>
    <definedName localSheetId="12" name="fefefefe">#REF!</definedName>
    <definedName name="__123Graph_BRES">#REF!</definedName>
    <definedName name="__x23">#REF!</definedName>
    <definedName name="K_1">#REF!</definedName>
    <definedName localSheetId="4" name="Firs_hist">#REF!</definedName>
    <definedName name="CCC">#REF!</definedName>
    <definedName name="CATEGORIA10">#REF!</definedName>
    <definedName localSheetId="4" name="PMUR">#REF!</definedName>
    <definedName name="achart2">#REF!</definedName>
    <definedName localSheetId="5" name="Leg">#REF!</definedName>
    <definedName localSheetId="5" name="RRES15">#REF!</definedName>
    <definedName name="dddddddddddddddddddddddddd">#REF!</definedName>
    <definedName localSheetId="12" name="Incorido_Aplicado_X_Físico">#REF!</definedName>
    <definedName localSheetId="12" name="aa">#REF!</definedName>
    <definedName name="TAB_GASTOS">#REF!</definedName>
    <definedName localSheetId="19" name="DEZENOVE">#REF!</definedName>
    <definedName localSheetId="12" name="TOTAL2">#REF!</definedName>
    <definedName localSheetId="4" name="TXTMARCA">#REF!</definedName>
    <definedName localSheetId="12" name="_PAV10">#REF!</definedName>
    <definedName name="achart12">#REF!</definedName>
    <definedName localSheetId="12" name="_19.TRANC_LIMP.">#REF!</definedName>
    <definedName localSheetId="4" name="g_12">#REF!</definedName>
    <definedName name="bchart8">#REF!</definedName>
    <definedName localSheetId="19" name="DESCONTO">#REF!</definedName>
    <definedName localSheetId="5" name="RODAPÉS">#REF!</definedName>
    <definedName name="achart13">#REF!</definedName>
    <definedName localSheetId="5" name="CUST_DIR_IND">#REF!</definedName>
    <definedName localSheetId="12" name="MAO_DE_OBRA">#REF!</definedName>
    <definedName localSheetId="4" name="CATEGORIA4">#REF!</definedName>
    <definedName localSheetId="1" name="MENU6">#REF!</definedName>
    <definedName localSheetId="12" name="_____QT50">#REF!</definedName>
    <definedName localSheetId="5" name="AS">#REF!</definedName>
    <definedName name="_6__123Graph_AChart_1A">#REF!</definedName>
    <definedName localSheetId="5" name="____key2">#REF!</definedName>
    <definedName localSheetId="12" name="__123Graph_D">#REF!</definedName>
    <definedName localSheetId="4" name="s">#REF!</definedName>
    <definedName localSheetId="5" name="PhyGS">#REF!</definedName>
    <definedName localSheetId="5" name="_Key1">#REF!</definedName>
    <definedName name="Até_Chaves">#REF!</definedName>
    <definedName localSheetId="5" name="TOTAL9">#REF!</definedName>
    <definedName localSheetId="5" name="ibir_hist">#REF!</definedName>
    <definedName localSheetId="4" name="NOMEOBRA">#REF!</definedName>
    <definedName name="dolarjun">#REF!</definedName>
    <definedName localSheetId="12" name="cs_diferida">#REF!</definedName>
    <definedName localSheetId="18" name="fl">#REF!</definedName>
    <definedName name="ESPESSURA">#REF!</definedName>
    <definedName name="_lbc16">#REF!</definedName>
    <definedName name="PLANILHA">#REF!</definedName>
    <definedName name="CAGR">#REF!</definedName>
    <definedName localSheetId="5" name="MARÇO">#REF!</definedName>
    <definedName name="_61.ESQUAD._MAD">#REF!</definedName>
    <definedName localSheetId="12" name="HTM">#REF!</definedName>
    <definedName localSheetId="5" name="esp">#REF!</definedName>
    <definedName localSheetId="4" name="jsdfkgnfr">#REF!</definedName>
    <definedName name="_53.REV.CERAM.E">#REF!</definedName>
    <definedName name="SHARED_FORMULA_48">#REF!</definedName>
    <definedName localSheetId="12" name="relat3">#REF!</definedName>
    <definedName localSheetId="5" name="AGOSTO">#REF!</definedName>
    <definedName name="CARLOS1">#REF!</definedName>
    <definedName name="_lb10">#REF!</definedName>
    <definedName name="_59.OUTRS_REVES">#REF!</definedName>
    <definedName name="cchart11">#REF!</definedName>
    <definedName localSheetId="4" name="out17RJ">#REF!</definedName>
    <definedName localSheetId="5" name="G_90">#REF!</definedName>
    <definedName localSheetId="5" name="eixo_x_graf3_distratos">#REF!</definedName>
    <definedName localSheetId="6" name="xxxx">#REF!</definedName>
    <definedName localSheetId="12" name="LXXVII">#REF!</definedName>
    <definedName localSheetId="12" name="vl_k2">#REF!</definedName>
    <definedName localSheetId="5" name="grec_hist">#REF!</definedName>
    <definedName name="____x18">#REF!</definedName>
    <definedName localSheetId="12" name="ibir_hist">#REF!</definedName>
    <definedName localSheetId="12" name="SEIS">#REF!</definedName>
    <definedName name="Z_ACE528A7_3516_429C_8E77_FA07F86ED2D8_.wvu.Cols">#REF!</definedName>
    <definedName localSheetId="4" name="LXXX">#REF!</definedName>
    <definedName localSheetId="5" name="aux">#REF!</definedName>
    <definedName localSheetId="4" name="XALFA">#REF!</definedName>
    <definedName name="zzz">#REF!</definedName>
    <definedName localSheetId="12" name="XXXIII">#REF!</definedName>
    <definedName localSheetId="12" name="______ACR10">#REF!</definedName>
    <definedName localSheetId="5" name="Origem2_Recebimento_Fin_Medições">#REF!</definedName>
    <definedName localSheetId="12" name="_PAV06">#REF!</definedName>
    <definedName name="achart16">#REF!</definedName>
    <definedName localSheetId="19" name="L_">#REF!</definedName>
    <definedName name="CATEGORIA6">#REF!</definedName>
    <definedName name="_Table1_Out">#REF!</definedName>
    <definedName name="IMPERMEABILIZ.">#REF!</definedName>
    <definedName name="ago17RJ">#REF!</definedName>
    <definedName name="____x20">#REF!</definedName>
    <definedName localSheetId="4" name="TxDescMes">#REF!</definedName>
    <definedName localSheetId="18" name="LOCALMENU">#REF!</definedName>
    <definedName localSheetId="4" name="BLPH103">#REF!</definedName>
    <definedName localSheetId="12" name="ONZE">#REF!</definedName>
    <definedName localSheetId="4" name="Parede1">#REF!</definedName>
    <definedName localSheetId="4" name="CIFIXA">#REF!</definedName>
    <definedName name="ARM">#REF!</definedName>
    <definedName localSheetId="4" name="estagiário">#REF!</definedName>
    <definedName localSheetId="12" name="DEZ">#REF!</definedName>
    <definedName name="lbla24">#REF!</definedName>
    <definedName name="___lb4">#REF!</definedName>
    <definedName name="lbla1">#REF!</definedName>
    <definedName localSheetId="12" name="VOLUME2">#REF!</definedName>
    <definedName localSheetId="4" name="FAL">#REF!</definedName>
    <definedName name="__x28">#REF!</definedName>
    <definedName localSheetId="12" name="Excel_BuiltIn_Print_Area_0">#REF!</definedName>
    <definedName localSheetId="12" name="dfhgkjdhkjghjd">#REF!</definedName>
    <definedName localSheetId="4" name="MENUEQP">#REF!</definedName>
    <definedName localSheetId="12" name="CHAFQT">#REF!</definedName>
    <definedName localSheetId="5" name="rres05">#REF!</definedName>
    <definedName name="DOZE">#REF!</definedName>
    <definedName name="Data_base">#REF!</definedName>
    <definedName localSheetId="4" name="BuiltIn_Print_Titles___0">#REF!</definedName>
    <definedName localSheetId="12" name="CUSTODIRETO">#REF!</definedName>
    <definedName localSheetId="12" name="_11.SERV.TECNIC">#REF!</definedName>
    <definedName localSheetId="5" name="_T">#REF!</definedName>
    <definedName localSheetId="5" name="Perímetro_Terreno">#REF!</definedName>
    <definedName localSheetId="4" name="LXXII">#REF!</definedName>
    <definedName localSheetId="4" name="_16.EQUIPAM.">#REF!</definedName>
    <definedName localSheetId="4" name="Previsão_Inicial_nov_16">#REF!</definedName>
    <definedName localSheetId="5" name="INCC">#REF!</definedName>
    <definedName localSheetId="12" name="CATEGORIA15">#REF!</definedName>
    <definedName localSheetId="5" name="ALTCAP">#REF!</definedName>
    <definedName name="PAV">#REF!</definedName>
    <definedName localSheetId="12" name="ndfldslvjnvberugberqubquierbv">#REF!</definedName>
    <definedName name="lbla10">#REF!</definedName>
    <definedName name="VENDA_ADOTADA">#REF!</definedName>
    <definedName localSheetId="4" name="_54.TACOS_E_ASS">#REF!</definedName>
    <definedName localSheetId="5" name="melo_uss">#REF!</definedName>
    <definedName name="bchart21">#REF!</definedName>
    <definedName name="FL_1">#REF!</definedName>
    <definedName name="achart28">#REF!</definedName>
    <definedName localSheetId="12" name="DATA6">#REF!</definedName>
    <definedName name="TAXA_VENTO">#REF!</definedName>
    <definedName localSheetId="5" name="실적총괄1">#REF!</definedName>
    <definedName localSheetId="4" name="zzz">#REF!</definedName>
    <definedName name="AQTEMP2">#REF!</definedName>
    <definedName localSheetId="5" name="nm_k2">#REF!</definedName>
    <definedName localSheetId="5" name="MetaBP">#REF!</definedName>
    <definedName localSheetId="12" name="RESUMO">#REF!</definedName>
    <definedName name="cchart32">#REF!</definedName>
    <definedName localSheetId="4" name="estaca">#REF!</definedName>
    <definedName localSheetId="12" name="grec_uss">#REF!</definedName>
    <definedName localSheetId="12" name="BLPH99">#REF!</definedName>
    <definedName localSheetId="12" name="XXXII">#REF!</definedName>
    <definedName localSheetId="12" name="TAXAS">#REF!</definedName>
    <definedName localSheetId="12" name="ACBOMB">#REF!</definedName>
    <definedName localSheetId="12" name="SIV">#REF!</definedName>
    <definedName name="전선조장">#REF!</definedName>
    <definedName localSheetId="12" name="icoa_hist">#REF!</definedName>
    <definedName localSheetId="5" name="TECLA">#REF!</definedName>
    <definedName localSheetId="5" name="D">#REF!</definedName>
    <definedName localSheetId="4" name="B">#REF!</definedName>
    <definedName name="XXX">#REF!</definedName>
    <definedName localSheetId="5" name="PISOS">#REF!</definedName>
    <definedName localSheetId="4" name="__123Graph_XGRA1">#REF!</definedName>
    <definedName name="ParamValues2">#REF!</definedName>
    <definedName name="PRINT_TITLES_MI">#REF!</definedName>
    <definedName localSheetId="12" name="mar17RJ">#REF!</definedName>
    <definedName name="__lb27">#REF!</definedName>
    <definedName localSheetId="12" name="qtdbltub">#REF!</definedName>
    <definedName name="__lb9">#REF!</definedName>
    <definedName localSheetId="5" name="susref">#REF!</definedName>
    <definedName localSheetId="4" name="ITENSP">#REF!</definedName>
    <definedName localSheetId="12" name="Valor_Sienge">#REF!</definedName>
    <definedName localSheetId="4" name="NUCOPIAS">#REF!</definedName>
    <definedName name="____lbc29">#REF!</definedName>
    <definedName name="_63.ESQUAD._ALU">#REF!</definedName>
    <definedName localSheetId="4" name="_l">#REF!</definedName>
    <definedName localSheetId="4" name="farialima">#REF!</definedName>
    <definedName localSheetId="4" name="R_PmaisJAtualiz">#REF!</definedName>
    <definedName name="_lbc5">#REF!</definedName>
    <definedName localSheetId="12" name="asdjksej">#REF!</definedName>
    <definedName name="EF">#REF!</definedName>
    <definedName name="Previsão_Inicial_mar_16">#REF!</definedName>
    <definedName name="SHARED_FORMULA_13">#REF!</definedName>
    <definedName localSheetId="12" name="ago17RJ">#REF!</definedName>
    <definedName localSheetId="5" name="dchart26">#REF!</definedName>
    <definedName name="ㄹㄹㄹ">#REF!</definedName>
    <definedName localSheetId="4" name="ARTEMP">#REF!</definedName>
    <definedName name="bebqt">#REF!</definedName>
    <definedName localSheetId="12" name="Minha_Casa_Minha_Vida">#REF!</definedName>
    <definedName localSheetId="4" name="kubus">#REF!</definedName>
    <definedName name="Excel_BuiltIn_Print_Area_1_1">#REF!</definedName>
    <definedName localSheetId="5" name="módulo">#REF!</definedName>
    <definedName localSheetId="1" name="çlkdflçkrlr">#REF!</definedName>
    <definedName name="QTPADRAO">#REF!</definedName>
    <definedName localSheetId="4" name="legr_hist">#REF!</definedName>
    <definedName localSheetId="4" name="CAPA2">#REF!</definedName>
    <definedName name="Quantidade_Elevadores">#REF!</definedName>
    <definedName localSheetId="6" name="MENU1">#REF!</definedName>
    <definedName localSheetId="4" name="RRES15">#REF!</definedName>
    <definedName name="bchart26">#REF!</definedName>
    <definedName localSheetId="12" name="LII">#REF!</definedName>
    <definedName localSheetId="5" name="_MatMult_A">#REF!</definedName>
    <definedName localSheetId="4" name="DIFQT">#REF!</definedName>
    <definedName name="bchart9">#REF!</definedName>
    <definedName name="G_58">#REF!</definedName>
    <definedName localSheetId="12" name="부대공사">#REF!</definedName>
    <definedName name="_MatMult_A">#REF!</definedName>
    <definedName localSheetId="4" name="_Regression_Out">#REF!</definedName>
    <definedName name="JANEIRO2001">#REF!</definedName>
    <definedName name="_x14">#REF!</definedName>
    <definedName localSheetId="4" name="RSEQ">#REF!</definedName>
    <definedName name="RI">#REF!</definedName>
    <definedName name="HHIHLK">#REF!</definedName>
    <definedName name="__x8">#REF!</definedName>
    <definedName name="grec_uss">#REF!</definedName>
    <definedName localSheetId="4" name="Perímetro_torre">#REF!</definedName>
    <definedName localSheetId="12" name="ACMUR">#REF!</definedName>
    <definedName localSheetId="4" name="CATEGORIA15">#REF!</definedName>
    <definedName localSheetId="5" name="vfbg">#REF!</definedName>
    <definedName localSheetId="12" name="HELP">#REF!</definedName>
    <definedName localSheetId="12" name="_la3">#REF!</definedName>
    <definedName localSheetId="12" name="area">#REF!</definedName>
    <definedName localSheetId="5" name="estagiário">#REF!</definedName>
    <definedName localSheetId="5" name="ITEMCONT">#REF!</definedName>
    <definedName localSheetId="12" name="CUSTO_OUTROS">#REF!</definedName>
    <definedName localSheetId="12" name="______acr20">#REF!</definedName>
    <definedName name="_lb25">#REF!</definedName>
    <definedName localSheetId="4" name="ITENS">#REF!</definedName>
    <definedName name="ACwvu.PLANILHA2.">#REF!</definedName>
    <definedName localSheetId="12" name="DIR_TECNICO">#REF!</definedName>
    <definedName localSheetId="12" name="______ACR15">#REF!</definedName>
    <definedName localSheetId="12" name="G_94">#REF!</definedName>
    <definedName name="__lb31">#REF!</definedName>
    <definedName name="_Dist_Bin">#REF!</definedName>
    <definedName name="BLPH5">#REF!</definedName>
    <definedName localSheetId="5" name="_Regression_Out">#REF!</definedName>
    <definedName localSheetId="12" name="visao_VL">#REF!</definedName>
    <definedName name="Padrao_D">#REF!</definedName>
    <definedName name="_____QT50">#REF!</definedName>
    <definedName localSheetId="4" name="dolarfimdez">#REF!</definedName>
    <definedName name="_l">#REF!</definedName>
    <definedName localSheetId="4" name="ARQT">#REF!</definedName>
    <definedName localSheetId="4" name="LXX">#REF!</definedName>
    <definedName localSheetId="4" name="Ponderações">#REF!</definedName>
    <definedName name="g_47">#REF!</definedName>
    <definedName localSheetId="5" name="QuadraE">#REF!</definedName>
    <definedName name="XXXVIII">#REF!</definedName>
    <definedName localSheetId="12" name="Previsão_Inicial_ago_16">#REF!</definedName>
    <definedName localSheetId="12" name="VAOS">#REF!</definedName>
    <definedName localSheetId="4" name="ROTRES">#REF!</definedName>
    <definedName name="____lb15">#REF!</definedName>
    <definedName name="_la6">#REF!</definedName>
    <definedName localSheetId="12" name="TxCdiMes">#REF!</definedName>
    <definedName localSheetId="12" name="OBRAS_REALIZADO">#REF!</definedName>
    <definedName name="SHARED_FORMULA_31">#REF!</definedName>
    <definedName name="MENUOUTRO">#REF!</definedName>
    <definedName name="g_34">#REF!</definedName>
    <definedName name="SHARED_FORMULA_41">#REF!</definedName>
    <definedName localSheetId="4" name="Valor_Sienge">#REF!</definedName>
    <definedName localSheetId="1" name="FER">#REF!</definedName>
    <definedName name="RSEQ">#REF!</definedName>
    <definedName name="___x16">#REF!</definedName>
    <definedName localSheetId="1" name="ParamValues1">#REF!</definedName>
    <definedName name="_Axe3">#REF!</definedName>
    <definedName localSheetId="12" name="JUNHO">#REF!</definedName>
    <definedName name="_key4">#REF!</definedName>
    <definedName localSheetId="4" name="Meses">#REF!</definedName>
    <definedName localSheetId="12" name="estaca">#REF!</definedName>
    <definedName localSheetId="5" name="GASTOS_JULHO">#REF!</definedName>
    <definedName localSheetId="12" name="ALUMÍNIO_2">#REF!</definedName>
    <definedName name="titbeb">#REF!</definedName>
    <definedName localSheetId="4" name="HELP">#REF!</definedName>
    <definedName localSheetId="4" name="bela_hist">#REF!</definedName>
    <definedName name="exce_hist">#REF!</definedName>
    <definedName localSheetId="4" name="diaestaca">#REF!</definedName>
    <definedName localSheetId="5" name="dfhgkjdhkjghjd">#REF!</definedName>
    <definedName localSheetId="5" name="aaas">#REF!</definedName>
    <definedName localSheetId="19" name="IV">#REF!</definedName>
    <definedName localSheetId="4" name="dolarmai02">#REF!</definedName>
    <definedName localSheetId="6" name="qe">#REF!</definedName>
    <definedName localSheetId="6" name="tania">#REF!</definedName>
    <definedName localSheetId="12" name="dolar_dez">#REF!</definedName>
    <definedName localSheetId="5" name="DespFatur">#REF!</definedName>
    <definedName localSheetId="5" name="g_21">#REF!</definedName>
    <definedName name="XXV">#REF!</definedName>
    <definedName name="ridbeb">#REF!</definedName>
    <definedName localSheetId="4" name="__ACR10">#REF!</definedName>
    <definedName localSheetId="1" name="pls">#REF!</definedName>
    <definedName name="IMPI">#REF!</definedName>
    <definedName localSheetId="12" name="g_13">#REF!</definedName>
    <definedName name="MENUEQP">#REF!</definedName>
    <definedName localSheetId="12" name="xnInforme_quantos_bebedouros____bebqt__if_bebqt__0__xlQt.bebedouros_invalida___ENTER_p_reinformar__xresp__branch_rqtderv">#REF!</definedName>
    <definedName localSheetId="5" name="BLPH104">#REF!</definedName>
    <definedName localSheetId="1" name="Quant_Aptos">#REF!</definedName>
    <definedName localSheetId="4" name="jan17RJ">#REF!</definedName>
    <definedName localSheetId="4" name="DEZESSETE">#REF!</definedName>
    <definedName localSheetId="4" name="Padrao_B">#REF!</definedName>
    <definedName localSheetId="4" name="aaas">#REF!</definedName>
    <definedName localSheetId="5" name="ALTTRANS">#REF!</definedName>
    <definedName localSheetId="12" name="Abat_ISS">#REF!</definedName>
    <definedName name="_13.P._PERMAN.">#REF!</definedName>
    <definedName name="Pago_Até_2015_Controladoria">#REF!</definedName>
    <definedName localSheetId="5" name="UI">#REF!</definedName>
    <definedName name="__x29">#REF!</definedName>
    <definedName localSheetId="12" name="CATEGORIA10">#REF!</definedName>
    <definedName name="__lbc22">#REF!</definedName>
    <definedName localSheetId="12" name="TECLA">#REF!</definedName>
    <definedName localSheetId="4" name="MENU4">#REF!</definedName>
    <definedName name="lbla23">#REF!</definedName>
    <definedName localSheetId="5" name="BLPH100">#REF!</definedName>
    <definedName name="SO">#REF!</definedName>
    <definedName name="dolarout">#REF!</definedName>
    <definedName localSheetId="12" name="Previsto_a_medir_Fin_Medições">#REF!</definedName>
    <definedName name="당초계획">#REF!</definedName>
    <definedName name="_47.IMP._ISOLA.">#REF!</definedName>
    <definedName name="GER_TECNICO">#REF!</definedName>
    <definedName name="dolarfev">#REF!</definedName>
    <definedName localSheetId="12" name="ddfs">#REF!</definedName>
    <definedName localSheetId="5" name="nm_k1">#REF!</definedName>
    <definedName localSheetId="5" name="BLPH98">#REF!</definedName>
    <definedName name="__x16">#REF!</definedName>
    <definedName localSheetId="5" name="_55.MARM._E_GRA">#REF!</definedName>
    <definedName name="ACEQP">#REF!</definedName>
    <definedName localSheetId="5" name="CATEGORIA22">#REF!</definedName>
    <definedName name="__la31">#REF!</definedName>
    <definedName localSheetId="12" name="ROMANO">#REF!</definedName>
    <definedName localSheetId="4" name="IMPF">#REF!</definedName>
    <definedName localSheetId="5" name="VAOS">#REF!</definedName>
    <definedName localSheetId="5" name="ddddddddddd">#REF!</definedName>
    <definedName localSheetId="5" name="DESCONTO">#REF!</definedName>
    <definedName localSheetId="12" name="melo_cdi">#REF!</definedName>
    <definedName localSheetId="4" name="melo_cdi">#REF!</definedName>
    <definedName name="t_cc">#REF!</definedName>
    <definedName localSheetId="4" name="g_19">#REF!</definedName>
    <definedName name="__ACR10">#REF!</definedName>
    <definedName name="categori45">#REF!</definedName>
    <definedName localSheetId="5" name="CATEGORIA17">#REF!</definedName>
    <definedName name="NutN">#REF!</definedName>
    <definedName localSheetId="4" name="ALTDER">#REF!</definedName>
    <definedName localSheetId="5" name="g_19">#REF!</definedName>
    <definedName localSheetId="12" name="worl_hist">#REF!</definedName>
    <definedName localSheetId="6" name="REV">#REF!</definedName>
    <definedName localSheetId="5" name="______QT75">#REF!</definedName>
    <definedName name="XRefPaste5">#REF!</definedName>
    <definedName localSheetId="4" name="mai17RJ">#REF!</definedName>
    <definedName localSheetId="12" name="CINCO">#REF!</definedName>
    <definedName localSheetId="5" name="ITENS0">#REF!</definedName>
    <definedName localSheetId="4" name="ddfs">#REF!</definedName>
    <definedName name="_QT3">#REF!</definedName>
    <definedName localSheetId="4" name="LISTA_FORNECEDORES">#REF!</definedName>
    <definedName localSheetId="5" name="LVI">#REF!</definedName>
    <definedName name="ㅁㄱ해ㅜ5">#REF!</definedName>
    <definedName name="_lb30">#REF!</definedName>
    <definedName name="LS">#REF!</definedName>
    <definedName name="RANGE1">#REF!</definedName>
    <definedName localSheetId="5" name="First_uss">#REF!</definedName>
    <definedName name="____lb20">#REF!</definedName>
    <definedName localSheetId="4" name="OUTROS">#REF!</definedName>
    <definedName localSheetId="4" name="TOTQTS">#REF!</definedName>
    <definedName name="__lb6">#REF!</definedName>
    <definedName localSheetId="6" name="PAV">#REF!</definedName>
    <definedName localSheetId="4" name="eixo_y_graf3">#REF!</definedName>
    <definedName localSheetId="7" name="sa">#REF!</definedName>
    <definedName localSheetId="5" name="_56.MARMORITE">#REF!</definedName>
    <definedName localSheetId="5" name="자운">#REF!</definedName>
    <definedName name="___lbc24">#REF!</definedName>
    <definedName name="_x9">#REF!</definedName>
    <definedName localSheetId="5" name="QReal_PCliente1">#REF!</definedName>
    <definedName name="AZ">#REF!</definedName>
    <definedName localSheetId="4" name="ABRIL2001">#REF!</definedName>
    <definedName localSheetId="4" name="XRefCopy3Row">#REF!</definedName>
    <definedName localSheetId="4" name="estaca3">#REF!</definedName>
    <definedName name="__lb22">#REF!</definedName>
    <definedName localSheetId="5" name="cs_diferida">#REF!</definedName>
    <definedName name="equipamento">#REF!</definedName>
    <definedName name="___lb31">#REF!</definedName>
    <definedName localSheetId="12" name="CATEGORIA4">#REF!</definedName>
    <definedName localSheetId="4" name="CATEGORIA20">#REF!</definedName>
    <definedName localSheetId="12" name="aaas">#REF!</definedName>
    <definedName localSheetId="19" name="ff">#REF!</definedName>
    <definedName name="rres05">#REF!</definedName>
    <definedName localSheetId="12" name="sdgtry">#REF!</definedName>
    <definedName name="___lbc4">#REF!</definedName>
    <definedName localSheetId="4" name="_htm2">#REF!</definedName>
    <definedName localSheetId="12" name="Obra_Sienge">#REF!</definedName>
    <definedName localSheetId="4" name="FE">#REF!</definedName>
    <definedName name="NUMOBRA">#REF!</definedName>
    <definedName name="klsjdwe">#REF!</definedName>
    <definedName localSheetId="5" name="EPI">#REF!</definedName>
    <definedName localSheetId="4" name="DATA_COTAÇÃO">#REF!</definedName>
    <definedName localSheetId="19" name="ISOPOR">#REF!</definedName>
    <definedName name="PDER">#REF!</definedName>
    <definedName localSheetId="5" name="Previsão_Inicial_mai_16">#REF!</definedName>
    <definedName localSheetId="12" name="__QT4">#REF!</definedName>
    <definedName localSheetId="4" name="RANGE1">#REF!</definedName>
    <definedName name="tot3estac">#REF!</definedName>
    <definedName localSheetId="4" name="MENUBOM">#REF!</definedName>
    <definedName name="CATEGORIA9">#REF!</definedName>
    <definedName localSheetId="12" name="AZ">#REF!</definedName>
    <definedName localSheetId="12" name="DESCONTO">#REF!</definedName>
    <definedName localSheetId="12" name="DOCUMENT">#REF!</definedName>
    <definedName localSheetId="4" name="_IV66000">#REF!</definedName>
    <definedName localSheetId="12" name="TTT">#REF!</definedName>
    <definedName localSheetId="4" name="Pintura">#REF!</definedName>
    <definedName localSheetId="4" name="dolarago02">#REF!</definedName>
    <definedName name="tc">#REF!</definedName>
    <definedName localSheetId="5" name="NOMEOBRA">#REF!</definedName>
    <definedName localSheetId="4" name="Mês_data_base">#REF!</definedName>
    <definedName localSheetId="4" name="dfgh">#REF!</definedName>
    <definedName name="ACPIPA">#REF!</definedName>
    <definedName localSheetId="5" name="SETE">#REF!</definedName>
    <definedName localSheetId="12" name="TOTAL8">#REF!</definedName>
    <definedName localSheetId="5" name="Previsão_Inicial_mar_16">#REF!</definedName>
    <definedName localSheetId="12" name="ridres05">#REF!</definedName>
    <definedName localSheetId="5" name="farialima">#REF!</definedName>
    <definedName localSheetId="4" name="h">#REF!</definedName>
    <definedName localSheetId="1" name="D">#REF!</definedName>
    <definedName localSheetId="5" name="FEVEREIRO2001">#REF!</definedName>
    <definedName localSheetId="4" name="Eficiência1">#REF!</definedName>
    <definedName localSheetId="12" name="LXXIX">#REF!</definedName>
    <definedName localSheetId="4" name="HONORARIOS">#REF!</definedName>
    <definedName localSheetId="12" name="IMPI">#REF!</definedName>
    <definedName localSheetId="4" name="CAGR">#REF!</definedName>
    <definedName name="achart24">#REF!</definedName>
    <definedName localSheetId="4" name="dolarmar">#REF!</definedName>
    <definedName localSheetId="12" name="Tipo_de_Padrao">#REF!</definedName>
    <definedName localSheetId="5" name="Ato">#REF!</definedName>
    <definedName localSheetId="4" name="RECADUC">#REF!</definedName>
    <definedName name="distratos">#REF!</definedName>
    <definedName localSheetId="1" name="BLPH100">#REF!</definedName>
    <definedName name="JUNHO">#REF!</definedName>
    <definedName name="cchart29">#REF!</definedName>
    <definedName localSheetId="5" name="LISTA">#REF!</definedName>
    <definedName localSheetId="5" name="Data_Previsão_Medição_Fin_Medição">#REF!</definedName>
    <definedName localSheetId="12" name="TX_ADM">#REF!</definedName>
    <definedName localSheetId="19" name="LXXXI">#REF!</definedName>
    <definedName localSheetId="4" name="조직표현장">#REF!</definedName>
    <definedName name="Classificação">#REF!</definedName>
    <definedName localSheetId="5" name="LXXVII">#REF!</definedName>
    <definedName localSheetId="4" name="equipamento">#REF!</definedName>
    <definedName name="RANGE">#REF!</definedName>
    <definedName localSheetId="4" name="__123Graph_XRES">#REF!</definedName>
    <definedName name="Etq_final">#REF!</definedName>
    <definedName localSheetId="4" name="PI">#REF!</definedName>
    <definedName localSheetId="12" name="R_Prev.PerdaAtualiz">#REF!</definedName>
    <definedName localSheetId="12" name="_27.FUND._ESCOR">#REF!</definedName>
    <definedName localSheetId="5" name="Data_Inicio">#REF!</definedName>
    <definedName name="ACONT2">#REF!</definedName>
    <definedName name="quadrocompar.">#REF!</definedName>
    <definedName name="FEVEREIRO2001">#REF!</definedName>
    <definedName name="____la3">#REF!</definedName>
    <definedName localSheetId="4" name="XRefCopy2">#REF!</definedName>
    <definedName localSheetId="5" name="HIST1">#REF!</definedName>
    <definedName localSheetId="1" name="achar18">#REF!</definedName>
    <definedName localSheetId="12" name="TMO">#REF!</definedName>
    <definedName localSheetId="12" name="TituloMkt">#REF!</definedName>
    <definedName name="_lf31">#REF!</definedName>
    <definedName localSheetId="4" name="dolarfindez">#REF!</definedName>
    <definedName localSheetId="12" name="Teto2">#REF!</definedName>
    <definedName localSheetId="5" name="DATA1">#REF!</definedName>
    <definedName localSheetId="4" name="Data_base">#REF!</definedName>
    <definedName name="__x10">#REF!</definedName>
    <definedName localSheetId="12" name="aaa">#REF!</definedName>
    <definedName localSheetId="5" name="XCVII">#REF!</definedName>
    <definedName localSheetId="19" name="LVII">#REF!</definedName>
    <definedName name="__le31">#REF!</definedName>
    <definedName localSheetId="12" name="III">#REF!</definedName>
    <definedName localSheetId="4" name="TE">#REF!</definedName>
    <definedName localSheetId="5" name="fl">#REF!</definedName>
    <definedName localSheetId="12" name="PEMD">#REF!</definedName>
    <definedName localSheetId="5" name="qtdbltub">#REF!</definedName>
    <definedName localSheetId="5" name="dolarfev02">#REF!</definedName>
    <definedName name="_ACR10">#REF!</definedName>
    <definedName name="__lbc20">#REF!</definedName>
    <definedName name="_la4">#REF!</definedName>
    <definedName localSheetId="5" name="CAMPOS">#REF!</definedName>
    <definedName localSheetId="4" name="Medido_Fin_Medições">#REF!</definedName>
    <definedName localSheetId="5" name="PDIVERS">#REF!</definedName>
    <definedName localSheetId="12" name="SO">#REF!</definedName>
    <definedName localSheetId="5" name="LXXV">#REF!</definedName>
    <definedName localSheetId="12" name="DATA_FECHA">#REF!</definedName>
    <definedName localSheetId="4" name="mond_hist">#REF!</definedName>
    <definedName name="_IV65999">#REF!</definedName>
    <definedName localSheetId="5" name="luis_cdi">#REF!</definedName>
    <definedName name="SHARED_FORMULA_34">#REF!</definedName>
    <definedName localSheetId="5" name="g_47">#REF!</definedName>
    <definedName name="______QT2">#REF!</definedName>
    <definedName localSheetId="12" name="Salas">#REF!</definedName>
    <definedName localSheetId="5" name="INT.FILTRO.NBASE">#REF!</definedName>
    <definedName localSheetId="1" name="__123Graph_C">#REF!</definedName>
    <definedName localSheetId="1" name="TRP">#REF!</definedName>
    <definedName localSheetId="4" name="CAPA55A">#REF!</definedName>
    <definedName name="____lbc15">#REF!</definedName>
    <definedName localSheetId="12" name="g_41">#REF!</definedName>
    <definedName localSheetId="12" name="exce_uss">#REF!</definedName>
    <definedName localSheetId="4" name="ADM.EXTERNA">#REF!</definedName>
    <definedName localSheetId="5" name="_17.OPER._CANT.">#REF!</definedName>
    <definedName localSheetId="1" name="q">#REF!</definedName>
    <definedName localSheetId="12" name="dwqhdjwqgdwq">#REF!</definedName>
    <definedName localSheetId="12" name="depara">#REF!</definedName>
    <definedName name="MARCAX">#REF!</definedName>
    <definedName name="CUSTODIRETO_U">#REF!</definedName>
    <definedName localSheetId="12" name="이월">#REF!</definedName>
    <definedName localSheetId="4" name="부대공사">#REF!</definedName>
    <definedName localSheetId="5" name="Quant_Cremalheira">#REF!</definedName>
    <definedName localSheetId="12" name="REL_SP">#REF!</definedName>
    <definedName localSheetId="4" name="área">#REF!</definedName>
    <definedName localSheetId="4" name="TAXA_VENTO">#REF!</definedName>
    <definedName localSheetId="19" name="LS">#REF!</definedName>
    <definedName localSheetId="12" name="MENUOBRA">#REF!</definedName>
    <definedName localSheetId="5" name="PEMD">#REF!</definedName>
    <definedName localSheetId="4" name="Empreendimentos">#REF!</definedName>
    <definedName name="BDA">#REF!</definedName>
    <definedName localSheetId="4" name="OUTROS_CCUSTO">#REF!</definedName>
    <definedName name="___key2">#REF!</definedName>
    <definedName name="eixo_x_graf3_vendas">#REF!</definedName>
    <definedName localSheetId="5" name="Recebido_Acumulado_2015_Controladoria">#REF!</definedName>
    <definedName localSheetId="5" name="__iss2">#REF!</definedName>
    <definedName name="DIFQT">#REF!</definedName>
    <definedName localSheetId="5" name="I">#REF!</definedName>
    <definedName localSheetId="12" name="전계장금액">#REF!</definedName>
    <definedName name="NDATA">#REF!</definedName>
    <definedName localSheetId="4" name="ALTRES10">#REF!</definedName>
    <definedName name="severo">#REF!</definedName>
    <definedName localSheetId="12" name="ItalieNS">#REF!</definedName>
    <definedName localSheetId="12" name="P">#REF!</definedName>
    <definedName localSheetId="12" name="_15.IMPL._CANT">#REF!</definedName>
    <definedName localSheetId="4" name="LXXXII">#REF!</definedName>
    <definedName localSheetId="5" name="이월">#REF!</definedName>
    <definedName localSheetId="12" name="martha">#REF!</definedName>
    <definedName localSheetId="5" name="ALTDER">#REF!</definedName>
    <definedName localSheetId="5" name="LIII">#REF!</definedName>
    <definedName localSheetId="5" name="_IV66000">#REF!</definedName>
    <definedName localSheetId="12" name="___QT100">#REF!</definedName>
    <definedName localSheetId="5" name="luis_hist">#REF!</definedName>
    <definedName localSheetId="12" name="empresas">#REF!</definedName>
    <definedName localSheetId="4" name="WNMSERV">#REF!</definedName>
    <definedName localSheetId="4" name="TX_ADM">#REF!</definedName>
    <definedName localSheetId="12" name="OUTUBRO">#REF!</definedName>
    <definedName name="실적총괄1">#REF!</definedName>
    <definedName localSheetId="4" name="UM">#REF!</definedName>
    <definedName name="___lbc22">#REF!</definedName>
    <definedName localSheetId="12" name="WITENS">#REF!</definedName>
    <definedName name="ac">#REF!</definedName>
    <definedName localSheetId="12" name="GER_TECNICO">#REF!</definedName>
    <definedName localSheetId="12" name="worl_uss">#REF!</definedName>
    <definedName localSheetId="4" name="DEZ">#REF!</definedName>
    <definedName localSheetId="4" name="XCVIII">#REF!</definedName>
    <definedName localSheetId="12" name="qtdestac">#REF!</definedName>
    <definedName localSheetId="5" name="dolarfinmar">#REF!</definedName>
    <definedName localSheetId="1" name="bg">#REF!</definedName>
    <definedName name="Excel_BuiltIn_Print_Titles_1_1_5">#REF!</definedName>
    <definedName name="___lb1">#REF!</definedName>
    <definedName localSheetId="5" name="erne_uss">#REF!</definedName>
    <definedName localSheetId="5" name="wdewr">#REF!</definedName>
    <definedName localSheetId="5" name="CONTAIT">#REF!</definedName>
    <definedName name="___x21">#REF!</definedName>
    <definedName localSheetId="4" name="SO">#REF!</definedName>
    <definedName localSheetId="12" name="SETEMBRO">#REF!</definedName>
    <definedName localSheetId="4" name="PhyGS">#REF!</definedName>
    <definedName localSheetId="4" name="XX">#REF!</definedName>
    <definedName localSheetId="12" name="Quant_torres">#REF!</definedName>
    <definedName localSheetId="5" name="menures">#REF!</definedName>
    <definedName localSheetId="4" name="ARQERR">#REF!</definedName>
    <definedName localSheetId="12" name="INCC">#REF!</definedName>
    <definedName localSheetId="5" name="BDI">#REF!</definedName>
    <definedName localSheetId="4" name="LIII">#REF!</definedName>
    <definedName name="FATOR_K">#REF!</definedName>
    <definedName localSheetId="12" name="INT.FILTRO.NBASE">#REF!</definedName>
    <definedName localSheetId="1" name="전계장금액">#REF!</definedName>
    <definedName localSheetId="5" name="ALTADUC">#REF!</definedName>
    <definedName localSheetId="5" name="EQUIP">#REF!</definedName>
    <definedName localSheetId="5" name="IR_diferido">#REF!</definedName>
    <definedName localSheetId="12" name="jan_05">#REF!</definedName>
    <definedName name="MENU2">#REF!</definedName>
    <definedName localSheetId="12" name="Chaves">#REF!</definedName>
    <definedName localSheetId="12" name="CATEGORIA19">#REF!</definedName>
    <definedName name="___lb21">#REF!</definedName>
    <definedName localSheetId="12" name="EM">#REF!</definedName>
    <definedName localSheetId="12" name="g_12">#REF!</definedName>
    <definedName localSheetId="12" name="_13.P._PERMAN.">#REF!</definedName>
    <definedName name="Tipo_de_Gestao">#REF!</definedName>
    <definedName localSheetId="5" name="LISTA_FORNECEDORES">#REF!</definedName>
    <definedName name="___lbc31">#REF!</definedName>
    <definedName name="____x29">#REF!</definedName>
    <definedName name="TOTALITEM">#REF!</definedName>
    <definedName localSheetId="12" name="DistCidade">#REF!</definedName>
    <definedName name="__x32">#REF!</definedName>
    <definedName localSheetId="5" name="G_94">#REF!</definedName>
    <definedName localSheetId="4" name="titulos">#REF!</definedName>
    <definedName localSheetId="5" name="G_58">#REF!</definedName>
    <definedName localSheetId="1" name="FFFFFFF">#REF!</definedName>
    <definedName localSheetId="5" name="Set_17">#REF!</definedName>
    <definedName localSheetId="5" name="Infra_Projetos_Sienge">#REF!</definedName>
    <definedName localSheetId="4" name="WNMLOCAL">#REF!</definedName>
    <definedName localSheetId="4" name="ndfldslvjnvberugberqubquierbv">#REF!</definedName>
    <definedName localSheetId="12" name="ALTBOMB">#REF!</definedName>
    <definedName localSheetId="12" name="DEZEMBRO">#REF!</definedName>
    <definedName localSheetId="12" name="TABREF">#REF!</definedName>
    <definedName name="jhfhhztfhe">#REF!</definedName>
    <definedName localSheetId="5" name="ALTRES20">#REF!</definedName>
    <definedName localSheetId="12" name="SUB_TOTAL_1">#REF!</definedName>
    <definedName localSheetId="4" name="pessoal">#REF!</definedName>
    <definedName localSheetId="5" name="XC">#REF!</definedName>
    <definedName name="XNUCOPIAS">#REF!</definedName>
    <definedName localSheetId="5" name="LIX">#REF!</definedName>
    <definedName name="dolarjan02">#REF!</definedName>
    <definedName localSheetId="12" name="PROPAGANDA">#REF!</definedName>
    <definedName localSheetId="5" name="CARLOS1">#REF!</definedName>
    <definedName localSheetId="12" name="ca">#REF!</definedName>
    <definedName localSheetId="4" name="JUNHO2001">#REF!</definedName>
    <definedName localSheetId="4" name="Excel_BuiltIn__FilterDatabase_6">#REF!</definedName>
    <definedName localSheetId="1" name="____la3">#REF!</definedName>
    <definedName name="h">#REF!</definedName>
    <definedName name="SISTEM1">#REF!</definedName>
    <definedName localSheetId="5" name="MURBOMB">#REF!</definedName>
    <definedName localSheetId="5" name="XI">#REF!</definedName>
    <definedName name="_QT4">#REF!</definedName>
    <definedName name="___x15">#REF!</definedName>
    <definedName localSheetId="4" name="Custo_Outros1">#REF!</definedName>
    <definedName localSheetId="4" name="_19.TRANC_LIMP.">#REF!</definedName>
    <definedName localSheetId="12" name="_la29">#REF!</definedName>
    <definedName localSheetId="5" name="MENUFIM">#REF!</definedName>
    <definedName name="UENSITS">#REF!</definedName>
    <definedName localSheetId="1" name="_Parse_Out">#REF!</definedName>
    <definedName localSheetId="4" name="SUBEQP">#REF!</definedName>
    <definedName localSheetId="5" name="Previsão_Inicial_abr_16">#REF!</definedName>
    <definedName localSheetId="1" name="dchart31">#REF!</definedName>
    <definedName name="susref">#REF!</definedName>
    <definedName localSheetId="5" name="XXX">#REF!</definedName>
    <definedName localSheetId="5" name="XV">#REF!</definedName>
    <definedName localSheetId="5" name="_59.OUTRS_REVES">#REF!</definedName>
    <definedName localSheetId="12" name="dolarset02">#REF!</definedName>
    <definedName name="___lb3">#REF!</definedName>
    <definedName localSheetId="12" name="SISTEM1">#REF!</definedName>
    <definedName name="ACwvu.Recursos.">#REF!</definedName>
    <definedName localSheetId="4" name="MENU">#REF!</definedName>
    <definedName localSheetId="1" name="_3__123Graph_XCHART_1">#REF!</definedName>
    <definedName localSheetId="12" name="PisCofins">#REF!</definedName>
    <definedName localSheetId="4" name="ALTBOMB">#REF!</definedName>
    <definedName localSheetId="4" name="dchart31">#REF!</definedName>
    <definedName localSheetId="12" name="Index">#REF!</definedName>
    <definedName localSheetId="4" name="_ARQ1">#REF!</definedName>
    <definedName localSheetId="12" name="XXI">#REF!</definedName>
    <definedName localSheetId="5" name="IMP">#REF!</definedName>
    <definedName localSheetId="12" name="joao_uss">#REF!</definedName>
    <definedName localSheetId="12" name="hist">#REF!</definedName>
    <definedName localSheetId="5" name="Excel_BuiltIn_Print_Area_1_1">#REF!</definedName>
    <definedName localSheetId="4" name="cchart1">#REF!</definedName>
    <definedName localSheetId="4" name="g_34">#REF!</definedName>
    <definedName name="QCliente_PCliente1">#REF!</definedName>
    <definedName localSheetId="4" name="RQTADUC">#REF!</definedName>
    <definedName name="SHARED_FORMULA_54">#REF!</definedName>
    <definedName name="LIX">#REF!</definedName>
    <definedName name="__x20">#REF!</definedName>
    <definedName localSheetId="5" name="severo">#REF!</definedName>
    <definedName name="CAPA2">#REF!</definedName>
    <definedName localSheetId="5" name="soma">#REF!</definedName>
    <definedName localSheetId="5" name="LI">#REF!</definedName>
    <definedName localSheetId="4" name="OBRAS">#REF!</definedName>
    <definedName localSheetId="4" name="Tipo_de_Unidade_de_Negocio">#REF!</definedName>
    <definedName localSheetId="4" name="Padrao_E">#REF!</definedName>
    <definedName localSheetId="5" name="XCIII">#REF!</definedName>
    <definedName localSheetId="12" name="FATORK">#REF!</definedName>
    <definedName localSheetId="5" name="_PAV11">#REF!</definedName>
    <definedName name="ISOPOR">#REF!</definedName>
    <definedName localSheetId="1" name="tc">#REF!</definedName>
    <definedName localSheetId="4" name="ACHAFQT">#REF!</definedName>
    <definedName localSheetId="4" name="Origem2_Recebimento_Fin_Medições">#REF!</definedName>
    <definedName name="G_35">#REF!</definedName>
    <definedName localSheetId="4" name="CevaG">#REF!</definedName>
    <definedName name="____x13">#REF!</definedName>
    <definedName localSheetId="4" name="LAZER">#REF!</definedName>
    <definedName localSheetId="19" name="LXXVI">#REF!</definedName>
    <definedName name="____lb31">#REF!</definedName>
    <definedName localSheetId="4" name="XNUCOPIAS">#REF!</definedName>
    <definedName localSheetId="4" name="COFINS">#REF!</definedName>
    <definedName localSheetId="4" name="dolarjul02">#REF!</definedName>
    <definedName name="Projeção_torre">#REF!</definedName>
    <definedName name="melo_hist">#REF!</definedName>
    <definedName localSheetId="4" name="ALTEQUIP">#REF!</definedName>
    <definedName localSheetId="4" name="IM">#REF!</definedName>
    <definedName name="CATEGORIA16">#REF!</definedName>
    <definedName localSheetId="12" name="joao_cdi">#REF!</definedName>
    <definedName name="qtdestac">#REF!</definedName>
    <definedName localSheetId="4" name="Set_17">#REF!</definedName>
    <definedName name="_lb19">#REF!</definedName>
    <definedName localSheetId="4" name="CATEGORIA17">#REF!</definedName>
    <definedName localSheetId="12" name="g_15">#REF!</definedName>
    <definedName localSheetId="4" name="AGOSTO">#REF!</definedName>
    <definedName localSheetId="5" name="__123Graph_BChart1">#REF!</definedName>
    <definedName localSheetId="12" name="wacc">#REF!</definedName>
    <definedName localSheetId="4" name="AS">#REF!</definedName>
    <definedName localSheetId="12" name="__Axe3">#REF!</definedName>
    <definedName localSheetId="12" name="QQQQQQQQ">#REF!</definedName>
    <definedName localSheetId="4" name="_ACR15">#REF!</definedName>
    <definedName localSheetId="12" name="AGOSTO">#REF!</definedName>
    <definedName name="MENUOUT">#REF!</definedName>
    <definedName name="bchart24">#REF!</definedName>
    <definedName name="cpmf">#REF!</definedName>
    <definedName localSheetId="1" name="ren">#REF!</definedName>
    <definedName name="sdert">#REF!</definedName>
    <definedName name="g_33">#REF!</definedName>
    <definedName name="SIV">#REF!</definedName>
    <definedName localSheetId="12" name="plan">#REF!</definedName>
    <definedName localSheetId="1" name="Quant_grua">#REF!</definedName>
    <definedName localSheetId="5" name="FACULDADE">#REF!</definedName>
    <definedName localSheetId="12" name="_CAB2">#REF!</definedName>
    <definedName localSheetId="12" name="XCVII">#REF!</definedName>
    <definedName localSheetId="5" name="TituloMkt">#REF!</definedName>
    <definedName localSheetId="12" name="kesp">#REF!</definedName>
    <definedName localSheetId="5" name="fffefes">#REF!</definedName>
    <definedName name="____lb2">#REF!</definedName>
    <definedName name="__lb2">#REF!</definedName>
    <definedName localSheetId="5" name="g_27">#REF!</definedName>
    <definedName name="_lb1">#REF!</definedName>
    <definedName localSheetId="1" name="_Dist_Bin">#REF!</definedName>
    <definedName localSheetId="5" name="MENUEQP">#REF!</definedName>
    <definedName localSheetId="5" name="Prazo_da_Estrutura">#REF!</definedName>
    <definedName localSheetId="4" name="QTNULO">#REF!</definedName>
    <definedName localSheetId="12" name="Excel_BuiltIn_Print_Area_1_1">#REF!</definedName>
    <definedName localSheetId="4" name="DERIVQT">#REF!</definedName>
    <definedName name="Tabela_Recursos">#REF!</definedName>
    <definedName localSheetId="4" name="echart31">#REF!</definedName>
    <definedName localSheetId="4" name="dfsds">#REF!</definedName>
    <definedName name="BA">#REF!</definedName>
    <definedName name="____lb30">#REF!</definedName>
    <definedName localSheetId="5" name="TAXA_VENTO">#REF!</definedName>
    <definedName localSheetId="4" name="RO">#REF!</definedName>
    <definedName localSheetId="12" name="ALTRES15">#REF!</definedName>
    <definedName name="____la4">#REF!</definedName>
    <definedName localSheetId="4" name="BLPH99">#REF!</definedName>
    <definedName localSheetId="5" name="Projeção_torre">#REF!</definedName>
    <definedName localSheetId="5" name="s">#REF!</definedName>
    <definedName name="joao_hist">#REF!</definedName>
    <definedName name="REV">#REF!</definedName>
    <definedName name="achart14">#REF!</definedName>
    <definedName name="ytdju">#REF!</definedName>
    <definedName localSheetId="4" name="JULHO">#REF!</definedName>
    <definedName localSheetId="4" name="MENUMED">#REF!</definedName>
    <definedName name="__lbc8">#REF!</definedName>
    <definedName localSheetId="4" name="FORMULA">#REF!</definedName>
    <definedName localSheetId="4" name="G_57">#REF!</definedName>
    <definedName name="ARMAÇÃO">#REF!</definedName>
    <definedName name="Z_15697660_066E_11D5_AF15_00010242ED40_.wvu.PrintTitles">#REF!</definedName>
    <definedName localSheetId="4" name="TxSecuritizacaoMes">#REF!</definedName>
    <definedName localSheetId="5" name="CI">#REF!</definedName>
    <definedName localSheetId="12" name="EFICIÊNCIA">#REF!</definedName>
    <definedName name="__lb14">#REF!</definedName>
    <definedName localSheetId="4" name="Trimestre_data_base">#REF!</definedName>
    <definedName localSheetId="12" name="tabela3">#REF!</definedName>
    <definedName name="PDIVERS">#REF!</definedName>
    <definedName localSheetId="4" name="dolarfev02">#REF!</definedName>
    <definedName name="____lbc20">#REF!</definedName>
    <definedName name="caixa">#REF!</definedName>
    <definedName localSheetId="5" name="ITENSPMED">#REF!</definedName>
    <definedName localSheetId="5" name="__htn2">#REF!</definedName>
    <definedName localSheetId="5" name="g_32">#REF!</definedName>
    <definedName localSheetId="12" name="h">#REF!</definedName>
    <definedName localSheetId="5" name="VALIDADE_EXECUÇÃO">#REF!</definedName>
    <definedName localSheetId="12" name="_PAV03">#REF!</definedName>
    <definedName localSheetId="12" name="I">#REF!</definedName>
    <definedName name="TITCHAF">#REF!</definedName>
    <definedName localSheetId="4" name="보충">#REF!</definedName>
    <definedName localSheetId="5" name="G_57">#REF!</definedName>
    <definedName localSheetId="12" name="mai17RJ">#REF!</definedName>
    <definedName localSheetId="4" name="Títulos_impressão_IM">#REF!</definedName>
    <definedName localSheetId="12" name="dolar2">#REF!</definedName>
    <definedName name="____la5">#REF!</definedName>
    <definedName localSheetId="4" name="dolarout">#REF!</definedName>
    <definedName name="____x14">#REF!</definedName>
    <definedName name="___lbc11">#REF!</definedName>
    <definedName localSheetId="4" name="TOTAL1">#REF!</definedName>
    <definedName localSheetId="4" name="exce_hist">#REF!</definedName>
    <definedName localSheetId="4" name="__QT2">#REF!</definedName>
    <definedName localSheetId="1" name="jasoe">#REF!</definedName>
    <definedName localSheetId="4" name="Outros_Pisos">#REF!</definedName>
    <definedName name="PIEQUIP">#REF!</definedName>
    <definedName localSheetId="5" name="ARTEMP">#REF!</definedName>
    <definedName localSheetId="4" name="ca">#REF!</definedName>
    <definedName localSheetId="12" name="PDIVERS">#REF!</definedName>
    <definedName name="ALTADUC">#REF!</definedName>
    <definedName name="_1Dist_Val">#REF!</definedName>
    <definedName name="___lf31">#REF!</definedName>
    <definedName localSheetId="5" name="area1">#REF!</definedName>
    <definedName localSheetId="5" name="qwewqe">#REF!</definedName>
    <definedName name="abr17RJ">#REF!</definedName>
    <definedName localSheetId="4" name="_9__123Graph_BCHART_2">#REF!</definedName>
    <definedName name="empresas">#REF!</definedName>
    <definedName localSheetId="5" name="ACBOMB">#REF!</definedName>
    <definedName name="__123Graph_XCUSTO">#REF!</definedName>
    <definedName localSheetId="1" name="_7__123Graph_ACHART_2">#REF!</definedName>
    <definedName localSheetId="4" name="Excel_BuiltIn_Print_Titles_1_1_5">#REF!</definedName>
    <definedName localSheetId="4" name="XI">#REF!</definedName>
    <definedName localSheetId="12" name="_Dist_Bin">#REF!</definedName>
    <definedName localSheetId="5" name="BDA">#REF!</definedName>
    <definedName localSheetId="4" name="INCORPORAÇÃO">#REF!</definedName>
    <definedName name="Parao_E">#REF!</definedName>
    <definedName localSheetId="12" name="JUNHO2001">#REF!</definedName>
    <definedName localSheetId="5" name="__Axe4">#REF!</definedName>
    <definedName localSheetId="12" name="_81.APAR._SANIT">#REF!</definedName>
    <definedName name="qtdbase">#REF!</definedName>
    <definedName localSheetId="5" name="eixo_x_graf3_vendas">#REF!</definedName>
    <definedName localSheetId="5" name="__ACR15">#REF!</definedName>
    <definedName localSheetId="5" name="TESTHKEY">#REF!</definedName>
    <definedName name="TOTAL7">#REF!</definedName>
    <definedName localSheetId="5" name="bbb">#REF!</definedName>
    <definedName name="LISTA_CONTAS">#REF!</definedName>
    <definedName name="DEZEMBRO">#REF!</definedName>
    <definedName name="lbla12">#REF!</definedName>
    <definedName name="sdtrtg">#REF!</definedName>
    <definedName name="Transferencia1">#REF!</definedName>
    <definedName name="XXXIX">#REF!</definedName>
    <definedName localSheetId="4" name="MEMÓRIA">#REF!</definedName>
    <definedName localSheetId="6" name="angelo">#REF!</definedName>
    <definedName name="worl_hist">#REF!</definedName>
    <definedName localSheetId="5" name="TOTAL6">#REF!</definedName>
    <definedName name="CATEGORIA11">#REF!</definedName>
    <definedName localSheetId="4" name="Data_Lançado_Sienge">#REF!</definedName>
    <definedName localSheetId="12" name="MENUBOM">#REF!</definedName>
    <definedName localSheetId="4" name="Previsão_Inicial_jun_16">#REF!</definedName>
    <definedName localSheetId="12" name="pessoal">#REF!</definedName>
    <definedName name="IMP">#REF!</definedName>
    <definedName localSheetId="12" name="Custo_Direto_em_geral">#REF!</definedName>
    <definedName localSheetId="5" name="SUBDIV">#REF!</definedName>
    <definedName localSheetId="12" name="G_65">#REF!</definedName>
    <definedName name="XRefPaste7Row">#REF!</definedName>
    <definedName localSheetId="4" name="G_75">#REF!</definedName>
    <definedName localSheetId="4" name="HOTEL">#REF!</definedName>
    <definedName localSheetId="5" name="g_53">#REF!</definedName>
    <definedName localSheetId="12" name="MATERIAL">#REF!</definedName>
    <definedName localSheetId="4" name="Tendência_Obra_Controladoria">#REF!</definedName>
    <definedName localSheetId="12" name="_xlcn.WorksheetConnection_2018_03ResumoRGOObrasRJ.xlsbTabela1">#REF!</definedName>
    <definedName localSheetId="5" name="ZIN">#REF!</definedName>
    <definedName localSheetId="5" name="tipobloco">#REF!</definedName>
    <definedName localSheetId="4" name="TOTAL15">#REF!</definedName>
    <definedName localSheetId="5" name="nome2">#REF!</definedName>
    <definedName localSheetId="5" name="g_25">#REF!</definedName>
    <definedName localSheetId="5" name="CATEGORIA1">#REF!</definedName>
    <definedName localSheetId="4" name="BDA">#REF!</definedName>
    <definedName localSheetId="5" name="TXTEQUIP">#REF!</definedName>
    <definedName name="COMPROMETIDO">#REF!</definedName>
    <definedName localSheetId="5" name="estados">#REF!</definedName>
    <definedName name="___QT100">#REF!</definedName>
    <definedName localSheetId="4" name="tabela3">#REF!</definedName>
    <definedName localSheetId="12" name="jhfhhztfhe">#REF!</definedName>
    <definedName name="PLAN">#REF!</definedName>
    <definedName localSheetId="5" name="Padrao_D">#REF!</definedName>
    <definedName localSheetId="1" name="_____key2">#REF!</definedName>
    <definedName localSheetId="5" name="Tipo_de_Gestao">#REF!</definedName>
    <definedName name="qe">#REF!</definedName>
    <definedName name="Tipo_de_Unidade_de_Negocio">#REF!</definedName>
    <definedName name="DEZENOVE">#REF!</definedName>
    <definedName name="XXXII">#REF!</definedName>
    <definedName localSheetId="12" name="AS">#REF!</definedName>
    <definedName localSheetId="4" name="__acr20">#REF!</definedName>
    <definedName name="____x8">#REF!</definedName>
    <definedName localSheetId="4" name="dolar2">#REF!</definedName>
    <definedName name="BANCO3">#REF!</definedName>
    <definedName localSheetId="4" name="CAPELA">#REF!</definedName>
    <definedName localSheetId="1" name="angelo">#REF!</definedName>
    <definedName localSheetId="12" name="XDATA">#REF!</definedName>
    <definedName localSheetId="4" name="CATEGORIA16">#REF!</definedName>
    <definedName localSheetId="12" name="ORCAMEN">#REF!</definedName>
    <definedName localSheetId="4" name="_xlcn.WorksheetConnection_2018_03ResumoRGOObrasRJ.xlsbTabela1">#REF!</definedName>
    <definedName localSheetId="4" name="Tabela1">#REF!</definedName>
    <definedName localSheetId="12" name="LXXIII">#REF!</definedName>
    <definedName name="LVI">#REF!</definedName>
    <definedName localSheetId="5" name="OITO">#REF!</definedName>
    <definedName name="_x10">#REF!</definedName>
    <definedName localSheetId="5" name="Classificação">#REF!</definedName>
    <definedName localSheetId="5" name="SUBDER">#REF!</definedName>
    <definedName localSheetId="5" name="TXTMARCA">#REF!</definedName>
    <definedName name="SHARED_FORMULA_3">#REF!</definedName>
    <definedName localSheetId="12" name="_25.PREP.TERREN">#REF!</definedName>
    <definedName localSheetId="12" name="VI">#REF!</definedName>
    <definedName localSheetId="5" name="WNMSERV">#REF!</definedName>
    <definedName localSheetId="12" name="Credor_Rel_Sienge">#REF!</definedName>
    <definedName localSheetId="12" name="XXXI">#REF!</definedName>
    <definedName localSheetId="5" name="tot3estac">#REF!</definedName>
    <definedName localSheetId="4" name="ACOMP">#REF!</definedName>
    <definedName localSheetId="12" name="XXIII">#REF!</definedName>
    <definedName name="____lb16">#REF!</definedName>
    <definedName name="_lbc29">#REF!</definedName>
    <definedName localSheetId="12" name="jan17RJ">#REF!</definedName>
    <definedName localSheetId="12" name="nome2">#REF!</definedName>
    <definedName name="achart30">#REF!</definedName>
    <definedName localSheetId="5" name="LII">#REF!</definedName>
    <definedName localSheetId="5" name="K_1">#REF!</definedName>
    <definedName name="JUNHO2001">#REF!</definedName>
    <definedName localSheetId="12" name="estados">#REF!</definedName>
    <definedName name="CITOTAL">#REF!</definedName>
    <definedName localSheetId="5" name="MENU2">#REF!</definedName>
    <definedName name="BuiltIn_Print_Titles___0">#REF!</definedName>
    <definedName localSheetId="5" name="G_73">#REF!</definedName>
    <definedName localSheetId="4" name="ARM">#REF!</definedName>
    <definedName localSheetId="4" name="_Dist_Bin">#REF!</definedName>
    <definedName localSheetId="5" name="CATEGORIA21">#REF!</definedName>
    <definedName localSheetId="12" name="Área_Construída">#REF!</definedName>
    <definedName localSheetId="5" name="g_37">#REF!</definedName>
    <definedName name="ZINS">#REF!</definedName>
    <definedName localSheetId="4" name="JurosTpMes">#REF!</definedName>
    <definedName name="__lb28">#REF!</definedName>
    <definedName name="_ld26">#REF!</definedName>
    <definedName localSheetId="5" name="w">#REF!</definedName>
    <definedName localSheetId="5" name="garcia">#REF!</definedName>
    <definedName localSheetId="5" name="CevaG">#REF!</definedName>
    <definedName localSheetId="4" name="TABREF">#REF!</definedName>
    <definedName localSheetId="5" name="T_actual">#REF!</definedName>
    <definedName localSheetId="5" name="___ACR10">#REF!</definedName>
    <definedName localSheetId="5" name="IPMF">#REF!</definedName>
    <definedName name="grua">#REF!</definedName>
    <definedName localSheetId="5" name="_54.TACOS_E_ASS">#REF!</definedName>
    <definedName localSheetId="5" name="ea">#REF!</definedName>
    <definedName name="_PAV09">#REF!</definedName>
    <definedName localSheetId="12" name="_____acr5">#REF!</definedName>
    <definedName localSheetId="19" name="XCIX">#REF!</definedName>
    <definedName name="legr_cdi">#REF!</definedName>
    <definedName localSheetId="4" name="CATEGORIA2">#REF!</definedName>
    <definedName localSheetId="12" name="cdvthd">#REF!</definedName>
    <definedName localSheetId="4" name="WITENS">#REF!</definedName>
    <definedName localSheetId="4" name="CUSTINDIRETO">#REF!</definedName>
    <definedName localSheetId="12" name="ADITIVO_BRUTO">#REF!</definedName>
    <definedName localSheetId="1" name="SC">#REF!</definedName>
    <definedName localSheetId="4" name="IMP">#REF!</definedName>
    <definedName localSheetId="12" name="meta_venda">#REF!</definedName>
    <definedName localSheetId="1" name="oMISSOS">#REF!</definedName>
    <definedName localSheetId="19" name="esp">#REF!</definedName>
    <definedName localSheetId="5" name="LJSFLDJDLKFJG">#REF!</definedName>
    <definedName name="II">#REF!</definedName>
    <definedName localSheetId="4" name="cdvthd">#REF!</definedName>
    <definedName localSheetId="5" name="LXXXIII">#REF!</definedName>
    <definedName localSheetId="12" name="stake_cury">#REF!</definedName>
    <definedName localSheetId="4" name="DolarAgo">#REF!</definedName>
    <definedName name="LIMBO">#REF!</definedName>
    <definedName localSheetId="4" name="REL_RJ">#REF!</definedName>
    <definedName name="ROTRES">#REF!</definedName>
    <definedName localSheetId="6" name="MENU6">#REF!</definedName>
    <definedName name="bela_uss">#REF!</definedName>
    <definedName localSheetId="4" name="G_61">#REF!</definedName>
    <definedName name="__lbc11">#REF!</definedName>
    <definedName localSheetId="1" name="BLPH99">#REF!</definedName>
    <definedName localSheetId="12" name="esp">#REF!</definedName>
    <definedName localSheetId="1" name="_9__123Graph_BCHART_2">#REF!</definedName>
    <definedName name="DATA6">#REF!</definedName>
    <definedName name="OBRAS_REALIZADO">#REF!</definedName>
    <definedName name="COMISSOES">#REF!</definedName>
    <definedName name="ALTIEQP">#REF!</definedName>
    <definedName name="SUBEQP">#REF!</definedName>
    <definedName localSheetId="12" name="Capa">#REF!</definedName>
    <definedName localSheetId="12" name="G_92">#REF!</definedName>
    <definedName localSheetId="12" name="Inss_Bloqueado_Previsão_Fin_Medições">#REF!</definedName>
    <definedName localSheetId="19" name="kubus">#REF!</definedName>
    <definedName name="cchart16">#REF!</definedName>
    <definedName name="___la9">#REF!</definedName>
    <definedName localSheetId="12" name="CATEGORIA9">#REF!</definedName>
    <definedName name="perfura">#REF!</definedName>
    <definedName localSheetId="4" name="ACADUC">#REF!</definedName>
    <definedName localSheetId="4" name="CS">#REF!</definedName>
    <definedName localSheetId="4" name="jdfgkrhgft">#REF!</definedName>
    <definedName localSheetId="5" name="_Builtin13">#REF!</definedName>
    <definedName name="__lbc10">#REF!</definedName>
    <definedName localSheetId="12" name="Etq_final">#REF!</definedName>
    <definedName localSheetId="12" name="FE">#REF!</definedName>
    <definedName name="____lb21">#REF!</definedName>
    <definedName localSheetId="5" name="INFRA2">#REF!</definedName>
    <definedName localSheetId="4" name="Perímetro_lajão">#REF!</definedName>
    <definedName localSheetId="12" name="_acr20">#REF!</definedName>
    <definedName name="_Key1">#REF!</definedName>
    <definedName localSheetId="4" name="TOTAL8">#REF!</definedName>
    <definedName localSheetId="4" name="Previsto_a_medir_Fin_Medições">#REF!</definedName>
    <definedName name="_x17">#REF!</definedName>
    <definedName localSheetId="19" name="no">#REF!</definedName>
    <definedName localSheetId="4" name="COMISSOES">#REF!</definedName>
    <definedName name="SHARED_FORMULA_60">#REF!</definedName>
    <definedName localSheetId="5" name="___key2">#REF!</definedName>
    <definedName name="ibir_cdi">#REF!</definedName>
    <definedName localSheetId="5" name="jasoe">#REF!</definedName>
    <definedName localSheetId="12" name="Área_Privativa">#REF!</definedName>
    <definedName localSheetId="4" name="qwewqe">#REF!</definedName>
    <definedName name="실총">#REF!</definedName>
    <definedName localSheetId="12" name="ACEQP">#REF!</definedName>
    <definedName name="WNMMUN">#REF!</definedName>
    <definedName name="_QT100">#REF!</definedName>
    <definedName localSheetId="5" name="LXXXV">#REF!</definedName>
    <definedName localSheetId="12" name="MENU1">#REF!</definedName>
    <definedName name="_lb13">#REF!</definedName>
    <definedName name="AITEM">#REF!</definedName>
    <definedName localSheetId="4" name="IMPERMEABILIZ.">#REF!</definedName>
    <definedName name="visao_VL">#REF!</definedName>
    <definedName localSheetId="4" name="REL_SP">#REF!</definedName>
    <definedName localSheetId="4" name="DATA3">#REF!</definedName>
    <definedName localSheetId="12" name="_67.VIDROS">#REF!</definedName>
    <definedName localSheetId="12" name="__ACR10">#REF!</definedName>
    <definedName localSheetId="4" name="OBRA_PROJETADO">#REF!</definedName>
    <definedName name="LARGURA">#REF!</definedName>
    <definedName localSheetId="4" name="ARMABLOCOS">#REF!</definedName>
    <definedName name="kubus1">#REF!</definedName>
    <definedName name="módulo">#REF!</definedName>
    <definedName localSheetId="12" name="_Axe4">#REF!</definedName>
    <definedName name="__la9">#REF!</definedName>
    <definedName localSheetId="5" name="TABELA_DE_REVESTIMENTOS">#REF!</definedName>
    <definedName localSheetId="4" name="Área_impressão_IM">#REF!</definedName>
    <definedName localSheetId="12" name="jasoe">#REF!</definedName>
    <definedName name="______QT75">#REF!</definedName>
    <definedName name="Z_9066F505_4944_4582_AAF9_B40B49D59413_.wvu.PrintArea">#REF!</definedName>
    <definedName localSheetId="5" name="Quantidade_Elevadores">#REF!</definedName>
    <definedName localSheetId="5" name="IMPOSTO">#REF!</definedName>
    <definedName name="_17.OPER._CANT.">#REF!</definedName>
    <definedName localSheetId="5" name="eixo_y_graf3">#REF!</definedName>
    <definedName name="SUBMUR">#REF!</definedName>
    <definedName name="____lbc24">#REF!</definedName>
    <definedName localSheetId="4" name="Valor_Recebido_Fin_Medições">#REF!</definedName>
    <definedName localSheetId="12" name="mond_hist">#REF!</definedName>
    <definedName localSheetId="4" name="손익계산서">#REF!</definedName>
    <definedName localSheetId="4" name="DATA">#REF!</definedName>
    <definedName localSheetId="5" name="VENDA_ADOTADA">#REF!</definedName>
    <definedName localSheetId="5" name="PLAN">#REF!</definedName>
    <definedName localSheetId="4" name="Área_Terreno">#REF!</definedName>
    <definedName name="G_85">#REF!</definedName>
    <definedName name="HTM">#REF!</definedName>
    <definedName localSheetId="4" name="ITEMIZAÇÃO_5">#REF!</definedName>
    <definedName localSheetId="5" name="_htm2">#REF!</definedName>
    <definedName localSheetId="12" name="BLPH104">#REF!</definedName>
    <definedName name="TE">#REF!</definedName>
    <definedName localSheetId="4" name="osca_uss">#REF!</definedName>
    <definedName localSheetId="12" name="CUSTOFIN">#REF!</definedName>
    <definedName localSheetId="5" name="Data_Tendência_Recebimento_Fin_Medições">#REF!</definedName>
    <definedName localSheetId="12" name="fffefes">#REF!</definedName>
    <definedName localSheetId="5" name="asdjksej">#REF!</definedName>
    <definedName localSheetId="5" name="PAV">#REF!</definedName>
    <definedName localSheetId="1" name="ACwvu.Custos.">#REF!</definedName>
    <definedName name="cchart18">#REF!</definedName>
    <definedName name="PAVT">#REF!</definedName>
    <definedName localSheetId="5" name="DEZENOVE">#REF!</definedName>
    <definedName localSheetId="1" name="_10__123Graph_CCHART_1">#REF!</definedName>
    <definedName localSheetId="4" name="IMPI">#REF!</definedName>
    <definedName name="achart9">#REF!</definedName>
    <definedName localSheetId="12" name="memória2">#REF!</definedName>
    <definedName localSheetId="7" name="LS">#REF!</definedName>
    <definedName name="____lbc2">#REF!</definedName>
    <definedName localSheetId="12" name="itc_uss">#REF!</definedName>
    <definedName name="ddddddddddd">#REF!</definedName>
    <definedName localSheetId="5" name="BLPH103">#REF!</definedName>
    <definedName name="ARQERR">#REF!</definedName>
    <definedName localSheetId="12" name="_QT100">#REF!</definedName>
    <definedName name="estaca3">#REF!</definedName>
    <definedName localSheetId="12" name="outro">#REF!</definedName>
    <definedName localSheetId="5" name="Valor_PLS_Controladoria">#REF!</definedName>
    <definedName localSheetId="1" name="ABCD">#REF!</definedName>
    <definedName localSheetId="5" name="nl">#REF!</definedName>
    <definedName name="ItalieNT">#REF!</definedName>
    <definedName localSheetId="5" name="BA">#REF!</definedName>
    <definedName name="DespFatur">#REF!</definedName>
    <definedName localSheetId="12" name="MENU6">#REF!</definedName>
    <definedName localSheetId="19" name="REPETIÇÃO">#REF!</definedName>
    <definedName name="SHARED_FORMULA_50">#REF!</definedName>
    <definedName localSheetId="5" name="XCIX">#REF!</definedName>
    <definedName localSheetId="5" name="ITENS1">#REF!</definedName>
    <definedName localSheetId="12" name="tania">#REF!</definedName>
    <definedName name="eixo_x_graf3_distratos">#REF!</definedName>
    <definedName localSheetId="12" name="Print_Area_MI">#REF!</definedName>
    <definedName localSheetId="5" name="f">#REF!</definedName>
    <definedName localSheetId="12" name="Excel_BuiltIn_Print_Titles_1_1_5">#REF!</definedName>
    <definedName name="lwaeddew">#REF!</definedName>
    <definedName localSheetId="4" name="MARÇO2001">#REF!</definedName>
    <definedName localSheetId="5" name="tx_desconto_real">#REF!</definedName>
    <definedName localSheetId="12" name="grec_hist">#REF!</definedName>
    <definedName name="__123Graph_AFAT">#REF!</definedName>
    <definedName localSheetId="4" name="TOLTAL2">#REF!</definedName>
    <definedName localSheetId="4" name="QCliente_PCliente1">#REF!</definedName>
    <definedName name="___ld31">#REF!</definedName>
    <definedName name="___lbc13">#REF!</definedName>
    <definedName name="MENUBOM">#REF!</definedName>
    <definedName localSheetId="5" name="Eficiência1">#REF!</definedName>
    <definedName localSheetId="5" name="t_cc">#REF!</definedName>
    <definedName localSheetId="1" name="_x11">#REF!</definedName>
    <definedName localSheetId="5" name="dolarFimJun">#REF!</definedName>
    <definedName localSheetId="12" name="_Regression_Out">#REF!</definedName>
    <definedName localSheetId="4" name="CUSTODIRETO_R">#REF!</definedName>
    <definedName localSheetId="4" name="garcia">#REF!</definedName>
    <definedName name="pls">#REF!</definedName>
    <definedName localSheetId="19" name="QuadraE">#REF!</definedName>
    <definedName localSheetId="4" name="DIR_OPER">#REF!</definedName>
    <definedName name="ADUCQT">#REF!</definedName>
    <definedName name="__la8">#REF!</definedName>
    <definedName localSheetId="5" name="사업계획수정">#REF!</definedName>
    <definedName localSheetId="5" name="DDD">#REF!</definedName>
    <definedName localSheetId="5" name="_____QT2">#REF!</definedName>
    <definedName localSheetId="12" name="ADUCQT">#REF!</definedName>
    <definedName name="sda">#REF!</definedName>
    <definedName localSheetId="4" name="sdtrtg">#REF!</definedName>
    <definedName localSheetId="12" name="XXV">#REF!</definedName>
    <definedName localSheetId="12" name="pls">#REF!</definedName>
    <definedName localSheetId="12" name="CUSTODIRETO1">#REF!</definedName>
    <definedName localSheetId="1" name="BLPH103">#REF!</definedName>
    <definedName localSheetId="4" name="XRefPaste2">#REF!</definedName>
    <definedName localSheetId="12" name="IMPERMEABILIZ.">#REF!</definedName>
    <definedName localSheetId="4" name="dolarnov">#REF!</definedName>
    <definedName localSheetId="12" name="mond_uss">#REF!</definedName>
    <definedName localSheetId="12" name="XIII">#REF!</definedName>
    <definedName localSheetId="4" name="GARAGEM">#REF!</definedName>
    <definedName name="_Axe4">#REF!</definedName>
    <definedName localSheetId="4" name="Tabela_Tarefas">#REF!</definedName>
    <definedName localSheetId="5" name="__QT75">#REF!</definedName>
    <definedName name="ARTEMP">#REF!</definedName>
    <definedName name="ACTRANSP">#REF!</definedName>
    <definedName localSheetId="5" name="dolarjun02">#REF!</definedName>
    <definedName name="oMISSOS">#REF!</definedName>
    <definedName localSheetId="19" name="CATORZE">#REF!</definedName>
    <definedName localSheetId="4" name="BuiltIn_Print_Titles">#REF!</definedName>
    <definedName localSheetId="12" name="a">#REF!</definedName>
    <definedName localSheetId="4" name="CINCO">#REF!</definedName>
    <definedName name="jdfgkrhgft">#REF!</definedName>
    <definedName localSheetId="5" name="Data_base">#REF!</definedName>
    <definedName localSheetId="5" name="ONZE">#REF!</definedName>
    <definedName localSheetId="5" name="_3__123Graph_XCHART_1">#REF!</definedName>
    <definedName localSheetId="12" name="XXIV">#REF!</definedName>
    <definedName name="ITEMIZAÇÃO_7">#REF!</definedName>
    <definedName localSheetId="5" name="VENDAFINAL_U">#REF!</definedName>
    <definedName localSheetId="4" name="CATEGORIA18">#REF!</definedName>
    <definedName localSheetId="5" name="diambase">#REF!</definedName>
    <definedName localSheetId="5" name="REV">#REF!</definedName>
    <definedName localSheetId="4" name="NUMOBRA">#REF!</definedName>
    <definedName name="kk">#REF!</definedName>
    <definedName localSheetId="12" name="INSUMOS">#REF!</definedName>
    <definedName localSheetId="5" name="sdgtry">#REF!</definedName>
    <definedName name="ajudante_mes">#REF!</definedName>
    <definedName localSheetId="5" name="G_78">#REF!</definedName>
    <definedName localSheetId="4" name="_56.MARMORITE">#REF!</definedName>
    <definedName localSheetId="4" name="Z_15697660_066E_11D5_AF15_00010242ED40_.wvu.PrintArea">#REF!</definedName>
    <definedName localSheetId="4" name="SEIS">#REF!</definedName>
    <definedName localSheetId="1" name="__la29">#REF!</definedName>
    <definedName localSheetId="12" name="CONTREC">#REF!</definedName>
    <definedName name="__123Graph_AChart1">#REF!</definedName>
    <definedName localSheetId="4" name="TituloMkt">#REF!</definedName>
    <definedName name="XCVII">#REF!</definedName>
    <definedName name="Trimestre_data_base">#REF!</definedName>
    <definedName localSheetId="5" name="titbeb">#REF!</definedName>
    <definedName name="_lbc3">#REF!</definedName>
    <definedName name="__123Graph_X">#REF!</definedName>
    <definedName localSheetId="4" name="categori45">#REF!</definedName>
    <definedName localSheetId="6" name="cronograma">#REF!</definedName>
    <definedName localSheetId="4" name="aa">#REF!</definedName>
    <definedName localSheetId="5" name="RRES10">#REF!</definedName>
    <definedName localSheetId="4" name="ESTADO">#REF!</definedName>
    <definedName localSheetId="4" name="LXXIV">#REF!</definedName>
    <definedName name="_CAB2">#REF!</definedName>
    <definedName localSheetId="12" name="SEQUENCIA">#REF!</definedName>
    <definedName localSheetId="5" name="bela_hist">#REF!</definedName>
    <definedName localSheetId="5" name="Perímetro_torre">#REF!</definedName>
    <definedName name="SS">#REF!</definedName>
    <definedName localSheetId="5" name="ACDIV">#REF!</definedName>
    <definedName name="MENUOBRA">#REF!</definedName>
    <definedName name="XTITRES">#REF!</definedName>
    <definedName name="__x11">#REF!</definedName>
    <definedName localSheetId="4" name="nm_k3">#REF!</definedName>
    <definedName localSheetId="5" name="se">#REF!</definedName>
    <definedName localSheetId="5" name="TOTAL5">#REF!</definedName>
    <definedName localSheetId="5" name="Total">#REF!</definedName>
    <definedName localSheetId="5" name="XRefCopy3Row">#REF!</definedName>
    <definedName localSheetId="4" name="dolarFimJun">#REF!</definedName>
    <definedName localSheetId="1" name="__123Graph_AGRA1">#REF!</definedName>
    <definedName localSheetId="1" name="SIV">#REF!</definedName>
    <definedName localSheetId="4" name="ITEMDER">#REF!</definedName>
    <definedName localSheetId="5" name="a">#REF!</definedName>
    <definedName localSheetId="4" name="RANGE2">#REF!</definedName>
    <definedName localSheetId="4" name="Leg">#REF!</definedName>
    <definedName localSheetId="5" name="RI">#REF!</definedName>
    <definedName name="CATEGORIA20">#REF!</definedName>
    <definedName localSheetId="5" name="Previsão_Inicial_nov_16">#REF!</definedName>
    <definedName localSheetId="5" name="ALUMÍNIO_2">#REF!</definedName>
    <definedName localSheetId="4" name="XV">#REF!</definedName>
    <definedName localSheetId="4" name="sda">#REF!</definedName>
    <definedName localSheetId="5" name="G_65">#REF!</definedName>
    <definedName name="LIN">#REF!</definedName>
    <definedName localSheetId="5" name="stake_cury">#REF!</definedName>
    <definedName localSheetId="5" name="DEZESSEIS">#REF!</definedName>
    <definedName name="LOCALMENU">#REF!</definedName>
    <definedName localSheetId="12" name="LXXIV">#REF!</definedName>
    <definedName localSheetId="1" name="BLPH98">#REF!</definedName>
    <definedName name="Valor_Sienge">#REF!</definedName>
    <definedName localSheetId="5" name="estaca3">#REF!</definedName>
    <definedName localSheetId="12" name="indice_correcao_proj">#REF!</definedName>
    <definedName localSheetId="5" name="Previsão_Inicial_dez_16">#REF!</definedName>
    <definedName localSheetId="4" name="g_68">#REF!</definedName>
    <definedName localSheetId="4" name="dolarfinmar">#REF!</definedName>
    <definedName name="_lbc26">#REF!</definedName>
    <definedName localSheetId="5" name="meta_venda">#REF!</definedName>
    <definedName name="tipo_subtotal">#REF!</definedName>
    <definedName localSheetId="12" name="tipo_subtotal">#REF!</definedName>
    <definedName localSheetId="4" name="MENUFIM">#REF!</definedName>
    <definedName name="_x21">#REF!</definedName>
    <definedName localSheetId="5" name="ITEMIZAÇÃO">#REF!</definedName>
    <definedName localSheetId="12" name="TOTAL3">#REF!</definedName>
    <definedName localSheetId="5" name="PI">#REF!</definedName>
    <definedName localSheetId="12" name="CONVERSÃO">#REF!</definedName>
    <definedName name="itc_hist">#REF!</definedName>
    <definedName localSheetId="12" name="ESTOQUE">#REF!</definedName>
    <definedName localSheetId="12" name="oxfo_cdi">#REF!</definedName>
    <definedName localSheetId="1" name="wdewr">#REF!</definedName>
    <definedName name="Tipo_de_UF">#REF!</definedName>
    <definedName localSheetId="5" name="cdvthd">#REF!</definedName>
    <definedName localSheetId="4" name="__123Graph_ARES">#REF!</definedName>
    <definedName name="AL">#REF!</definedName>
    <definedName localSheetId="12" name="MARÇO2001">#REF!</definedName>
    <definedName localSheetId="4" name="g_13">#REF!</definedName>
    <definedName localSheetId="4" name="MAIO2001">#REF!</definedName>
    <definedName localSheetId="12" name="CIFIXA">#REF!</definedName>
    <definedName localSheetId="12" name="COMPOSICAO">#REF!</definedName>
    <definedName localSheetId="4" name="TOTAL16">#REF!</definedName>
    <definedName localSheetId="4" name="XXXIII">#REF!</definedName>
    <definedName localSheetId="4" name="Padrao_A">#REF!</definedName>
    <definedName localSheetId="4" name="FOLHA2">#REF!</definedName>
    <definedName localSheetId="5" name="dolarmai">#REF!</definedName>
    <definedName localSheetId="4" name="Quant_pav_lajão">#REF!</definedName>
    <definedName localSheetId="12" name="vl_k3">#REF!</definedName>
    <definedName localSheetId="12" name="TOTAL11">#REF!</definedName>
    <definedName localSheetId="5" name="ee">#REF!</definedName>
    <definedName localSheetId="12" name="TAB_GASTOS">#REF!</definedName>
    <definedName name="___lb14">#REF!</definedName>
    <definedName localSheetId="5" name="dolarjul02">#REF!</definedName>
    <definedName localSheetId="6" name="Print_Area_MI">#REF!</definedName>
    <definedName localSheetId="12" name="CATEGORIA2">#REF!</definedName>
    <definedName localSheetId="12" name="LXXV">#REF!</definedName>
    <definedName localSheetId="4" name="fffefes">#REF!</definedName>
    <definedName name="___ARQ1">#REF!</definedName>
    <definedName localSheetId="4" name="ACBOMB">#REF!</definedName>
    <definedName localSheetId="4" name="FL_2">#REF!</definedName>
    <definedName localSheetId="6" name="Total">#REF!</definedName>
    <definedName localSheetId="12" name="nm_k2">#REF!</definedName>
    <definedName localSheetId="12" name="ITENSPMED">#REF!</definedName>
    <definedName localSheetId="5" name="TOTAL2">#REF!</definedName>
    <definedName localSheetId="7" name="xxxx">#REF!</definedName>
    <definedName localSheetId="5" name="g_17">#REF!</definedName>
    <definedName localSheetId="5" name="CONTROLE">#REF!</definedName>
    <definedName localSheetId="1" name="_x12">#REF!</definedName>
    <definedName localSheetId="4" name="_27.FUND._ESCOR">#REF!</definedName>
    <definedName name="_T">#REF!</definedName>
    <definedName localSheetId="1" name="zxcdsf">#REF!</definedName>
    <definedName name="CAMPOS">#REF!</definedName>
    <definedName localSheetId="12" name="INSS_Bloqueado_Fin_Medição">#REF!</definedName>
    <definedName localSheetId="5" name="ARQTXT">#REF!</definedName>
    <definedName localSheetId="5" name="SISTEM1">#REF!</definedName>
    <definedName name="___x13">#REF!</definedName>
    <definedName localSheetId="12" name="XRefPaste2">#REF!</definedName>
    <definedName name="w">#REF!</definedName>
    <definedName localSheetId="5" name="univ_hist">#REF!</definedName>
    <definedName localSheetId="1" name="_Regression_X">#REF!</definedName>
    <definedName localSheetId="4" name="_____acr20">#REF!</definedName>
    <definedName localSheetId="12" name="erne_cdi">#REF!</definedName>
    <definedName name="CHAFQT">#REF!</definedName>
    <definedName name="tania">#REF!</definedName>
    <definedName localSheetId="18" name="kubus1">#REF!</definedName>
    <definedName localSheetId="12" name="LOCALOBRA">#REF!</definedName>
    <definedName localSheetId="19" name="LIX">#REF!</definedName>
    <definedName localSheetId="12" name="ibir_uss">#REF!</definedName>
    <definedName name="UENSIT">#REF!</definedName>
    <definedName name="____x28">#REF!</definedName>
    <definedName name="_lbc18">#REF!</definedName>
    <definedName localSheetId="12" name="PRAZO_EDITAL">#REF!</definedName>
    <definedName name="MENU6">#REF!</definedName>
    <definedName localSheetId="5" name="Minha_Casa_Minha_Vida">#REF!</definedName>
    <definedName name="CATEGORIA1">#REF!</definedName>
    <definedName name="jbzxffcbgdhgft">#REF!</definedName>
    <definedName localSheetId="5" name="Tabela2">#REF!</definedName>
    <definedName name="SHARED_FORMULA_8">#REF!</definedName>
    <definedName localSheetId="4" name="EM">#REF!</definedName>
    <definedName localSheetId="5" name="ARQTEMP">#REF!</definedName>
    <definedName localSheetId="5" name="Área_impressão_IM">#REF!</definedName>
    <definedName localSheetId="5" name="Data_Lançado_Sienge">#REF!</definedName>
    <definedName localSheetId="12" name="Custo_Direto_de_Obras_Civis_e_Instalações_...........................................">#REF!</definedName>
    <definedName localSheetId="19" name="LXX">#REF!</definedName>
    <definedName name="bchart19">#REF!</definedName>
    <definedName localSheetId="12" name="Tabela_Tarefas">#REF!</definedName>
    <definedName localSheetId="12" name="LXXVI">#REF!</definedName>
    <definedName name="_htm2">#REF!</definedName>
    <definedName localSheetId="5" name="VOLUME2">#REF!</definedName>
    <definedName localSheetId="19" name="MENU6">#REF!</definedName>
    <definedName localSheetId="5" name="kesp">#REF!</definedName>
    <definedName localSheetId="4" name="VINTE">#REF!</definedName>
    <definedName localSheetId="5" name="tania">#REF!</definedName>
    <definedName localSheetId="12" name="자운">#REF!</definedName>
    <definedName localSheetId="4" name="g_21">#REF!</definedName>
    <definedName name="___lb28">#REF!</definedName>
    <definedName name="RQTCHAF">#REF!</definedName>
    <definedName name="mensal">#REF!</definedName>
    <definedName name="achart32">#REF!</definedName>
    <definedName localSheetId="5" name="Abat_ISS">#REF!</definedName>
    <definedName localSheetId="19" name="QUINZE">#REF!</definedName>
    <definedName name="______QT3">#REF!</definedName>
    <definedName localSheetId="12" name="PARAM_FIS_1">#REF!</definedName>
    <definedName localSheetId="4" name="OITO">#REF!</definedName>
    <definedName name="_lb20">#REF!</definedName>
    <definedName localSheetId="4" name="G_96">#REF!</definedName>
    <definedName name="SHARED_FORMULA_1">#REF!</definedName>
    <definedName name="cofins2">#REF!</definedName>
    <definedName localSheetId="5" name="LUCRO">#REF!</definedName>
    <definedName name="_x11">#REF!</definedName>
    <definedName localSheetId="12" name="icoa_uss">#REF!</definedName>
    <definedName localSheetId="5" name="Previsão_Inicial_ago_16">#REF!</definedName>
    <definedName localSheetId="12" name="ss">#REF!</definedName>
    <definedName name="MURBOMB">#REF!</definedName>
    <definedName name="__x22">#REF!</definedName>
    <definedName name="____lbc23">#REF!</definedName>
    <definedName localSheetId="12" name="melo_uss">#REF!</definedName>
    <definedName localSheetId="5" name="totperfura">#REF!</definedName>
    <definedName localSheetId="12" name="ESPESSURA">#REF!</definedName>
    <definedName localSheetId="12" name="XII">#REF!</definedName>
    <definedName localSheetId="12" name="UI">#REF!</definedName>
    <definedName localSheetId="4" name="_PAV08">#REF!</definedName>
    <definedName localSheetId="4" name="ZEZE">#REF!</definedName>
    <definedName localSheetId="12" name="견적조건">#REF!</definedName>
    <definedName localSheetId="8" name="aa">#REF!</definedName>
    <definedName localSheetId="12" name="CATEGORIA16">#REF!</definedName>
    <definedName localSheetId="4" name="QReal_PCliente1">#REF!</definedName>
    <definedName name="ROMANO">#REF!</definedName>
    <definedName localSheetId="12" name="_Axe3">#REF!</definedName>
    <definedName localSheetId="4" name="XXXVI">#REF!</definedName>
    <definedName localSheetId="4" name="______acr20">#REF!</definedName>
    <definedName localSheetId="1" name="BDI">#REF!</definedName>
    <definedName localSheetId="5" name="ARMAÇÃO">#REF!</definedName>
    <definedName name="COMPRIMENTO">#REF!</definedName>
    <definedName localSheetId="12" name="dolarabr">#REF!</definedName>
    <definedName localSheetId="12" name="legr_uss">#REF!</definedName>
    <definedName localSheetId="5" name="Orcamentistas">#REF!</definedName>
    <definedName name="BLPH96">#REF!</definedName>
    <definedName localSheetId="5" name="Previsto_a_medir_Fin_Medições">#REF!</definedName>
    <definedName name="BLPH1">#REF!</definedName>
    <definedName name="lbla20">#REF!</definedName>
    <definedName localSheetId="4" name="Custo_Direto_de_Obras_Civis_e_Instalações_...........................................">#REF!</definedName>
    <definedName localSheetId="12" name="LIV">#REF!</definedName>
    <definedName localSheetId="12" name="__acr5">#REF!</definedName>
    <definedName localSheetId="12" name="klsjdwe">#REF!</definedName>
    <definedName localSheetId="12" name="RARQIMP">#REF!</definedName>
    <definedName localSheetId="5" name="CATEGORIA13">#REF!</definedName>
    <definedName name="WNMLOCAL">#REF!</definedName>
    <definedName localSheetId="1" name="이월">#REF!</definedName>
    <definedName localSheetId="4" name="Previsão_Vento1">#REF!</definedName>
    <definedName localSheetId="6" name="MENU2">#REF!</definedName>
    <definedName name="_IV66000">#REF!</definedName>
    <definedName localSheetId="5" name="_PAV05">#REF!</definedName>
    <definedName localSheetId="5" name="MAIO">#REF!</definedName>
    <definedName localSheetId="12" name="CUST_DIR_IND">#REF!</definedName>
    <definedName localSheetId="12" name="setRJ17">#REF!</definedName>
    <definedName localSheetId="5" name="TOLTAL2">#REF!</definedName>
    <definedName localSheetId="4" name="composição">#REF!</definedName>
    <definedName localSheetId="4" name="HISTEQ">#REF!</definedName>
    <definedName localSheetId="19" name="XX">#REF!</definedName>
    <definedName name="__123Graph_ACurrent">#REF!</definedName>
    <definedName name="legr_uss">#REF!</definedName>
    <definedName localSheetId="12" name="G_59">#REF!</definedName>
    <definedName localSheetId="4" name="G_94">#REF!</definedName>
    <definedName localSheetId="12" name="ALTRES20">#REF!</definedName>
    <definedName localSheetId="5" name="FORMULA">#REF!</definedName>
    <definedName localSheetId="5" name="TOTAL4">#REF!</definedName>
    <definedName localSheetId="12" name="VENDAFINAL_R">#REF!</definedName>
    <definedName localSheetId="12" name="ALTADUC">#REF!</definedName>
    <definedName localSheetId="5" name="GER_TECNICO">#REF!</definedName>
    <definedName localSheetId="12" name="bela_hist">#REF!</definedName>
    <definedName localSheetId="5" name="DATA_COTAÇÃO">#REF!</definedName>
    <definedName localSheetId="12" name="XRefPaste4">#REF!</definedName>
    <definedName localSheetId="4" name="PRE">#REF!</definedName>
    <definedName localSheetId="5" name="MENU5">#REF!</definedName>
    <definedName localSheetId="12" name="사업부양식2">#REF!</definedName>
    <definedName localSheetId="5" name="ARMABLOCOS">#REF!</definedName>
    <definedName localSheetId="4" name="Pós_Chaves">#REF!</definedName>
    <definedName name="XRefPaste4">#REF!</definedName>
    <definedName localSheetId="5" name="_000.CURVA_FINA">#REF!</definedName>
    <definedName localSheetId="4" name="EF">#REF!</definedName>
    <definedName name="TOTAL8">#REF!</definedName>
    <definedName name="DEZESSETE">#REF!</definedName>
    <definedName name="soma">#REF!</definedName>
    <definedName localSheetId="5" name="ㅁㅁㅁ">#REF!</definedName>
    <definedName name="XXXI">#REF!</definedName>
    <definedName localSheetId="5" name="XALFA">#REF!</definedName>
    <definedName name="bchart15">#REF!</definedName>
    <definedName localSheetId="4" name="___QT3">#REF!</definedName>
    <definedName localSheetId="4" name="LS">#REF!</definedName>
    <definedName localSheetId="12" name="_htn2">#REF!</definedName>
    <definedName localSheetId="4" name="SIH">#REF!</definedName>
    <definedName name="OITO">#REF!</definedName>
    <definedName localSheetId="12" name="_12.GAST_GERAIS">#REF!</definedName>
    <definedName localSheetId="12" name="___acr20">#REF!</definedName>
    <definedName localSheetId="4" name="VAOS">#REF!</definedName>
    <definedName localSheetId="4" name="TABELA_DE_REVESTIMENTOS">#REF!</definedName>
    <definedName localSheetId="5" name="INSS_Bloqueado_Fin_Medição">#REF!</definedName>
    <definedName localSheetId="4" name="G_65">#REF!</definedName>
    <definedName name="bb">#REF!</definedName>
    <definedName name="_IV67022">#REF!</definedName>
    <definedName name="Ato">#REF!</definedName>
    <definedName localSheetId="5" name="_acr20">#REF!</definedName>
    <definedName name="_12.GAST_GERAIS">#REF!</definedName>
    <definedName localSheetId="12" name="osca_cdi">#REF!</definedName>
    <definedName localSheetId="12" name="ITEMIZAÇÃO_7">#REF!</definedName>
    <definedName localSheetId="12" name="PRINT_TITLES_MI">#REF!</definedName>
    <definedName localSheetId="5" name="DEZESSETE">#REF!</definedName>
    <definedName name="g_45">#REF!</definedName>
    <definedName name="_lb16">#REF!</definedName>
    <definedName localSheetId="5" name="PMUR">#REF!</definedName>
    <definedName localSheetId="12" name="DIRETORIA">#REF!</definedName>
    <definedName localSheetId="4" name="rqtbeb">#REF!</definedName>
    <definedName localSheetId="6" name="BDI">#REF!</definedName>
    <definedName localSheetId="4" name="TAXAS">#REF!</definedName>
    <definedName localSheetId="12" name="ODH">#REF!</definedName>
    <definedName localSheetId="4" name="ALTTRANS">#REF!</definedName>
    <definedName localSheetId="4" name="eixo_x_graf3_vendas">#REF!</definedName>
    <definedName localSheetId="4" name="LV">#REF!</definedName>
    <definedName localSheetId="4" name="jun17RJ">#REF!</definedName>
    <definedName name="XRefCopy4Row">#REF!</definedName>
    <definedName localSheetId="5" name="MARCAX">#REF!</definedName>
    <definedName localSheetId="1" name="_5__123Graph_ACHART_1">#REF!</definedName>
    <definedName localSheetId="12" name="VOLUME3">#REF!</definedName>
    <definedName localSheetId="4" name="severo">#REF!</definedName>
    <definedName localSheetId="12" name="Obra2_Fin_Medição">#REF!</definedName>
    <definedName localSheetId="4" name="XRefPaste4">#REF!</definedName>
    <definedName name="CIVAR">#REF!</definedName>
    <definedName localSheetId="4" name="div">#REF!</definedName>
    <definedName localSheetId="4" name="______QT2">#REF!</definedName>
    <definedName name="XC">#REF!</definedName>
    <definedName localSheetId="12" name="vl_cd">#REF!</definedName>
    <definedName name="___lbc12">#REF!</definedName>
    <definedName localSheetId="12" name="Padrao_D">#REF!</definedName>
    <definedName localSheetId="12" name="no">#REF!</definedName>
    <definedName localSheetId="4" name="OAE">#REF!</definedName>
    <definedName localSheetId="4" name="_59.OUTRS_REVES">#REF!</definedName>
    <definedName name="_la8">#REF!</definedName>
    <definedName localSheetId="5" name="VI">#REF!</definedName>
    <definedName name="univ_cdi">#REF!</definedName>
    <definedName localSheetId="5" name="TOTAL3">#REF!</definedName>
    <definedName name="versao_estudo">#REF!</definedName>
    <definedName name="__lbc5">#REF!</definedName>
    <definedName localSheetId="5" name="__123Graph_XChart1">#REF!</definedName>
    <definedName name="__123Graph_AGRA1">#REF!</definedName>
    <definedName name="__QT2">#REF!</definedName>
    <definedName name="Excel_BuiltIn_Print_Titles_1_1_1">#REF!</definedName>
    <definedName localSheetId="12" name="g_51">#REF!</definedName>
    <definedName name="_x20">#REF!</definedName>
    <definedName localSheetId="4" name="IR_diferido">#REF!</definedName>
    <definedName localSheetId="5" name="JUNHO2001">#REF!</definedName>
    <definedName name="__la32">#REF!</definedName>
    <definedName localSheetId="4" name="icoa_cdi">#REF!</definedName>
    <definedName name="SIH">#REF!</definedName>
    <definedName localSheetId="12" name="_____QT4">#REF!</definedName>
    <definedName localSheetId="5" name="acdb">#REF!</definedName>
    <definedName name="xxxxxxxxxxxx">#REF!</definedName>
    <definedName name="XREF_COLUMN_1">#REF!</definedName>
    <definedName localSheetId="5" name="HISTEQ">#REF!</definedName>
    <definedName localSheetId="12" name="Pintura">#REF!</definedName>
    <definedName localSheetId="5" name="_IV67021">#REF!</definedName>
    <definedName localSheetId="4" name="MARÇO">#REF!</definedName>
    <definedName localSheetId="4" name="_7__123Graph_ACHART_2">#REF!</definedName>
    <definedName localSheetId="12" name="ITEMIZAÇÃO_2">#REF!</definedName>
    <definedName name="__lbc25">#REF!</definedName>
    <definedName localSheetId="12" name="LXXII">#REF!</definedName>
    <definedName name="_lbc19">#REF!</definedName>
    <definedName name="_lb24">#REF!</definedName>
    <definedName localSheetId="5" name="DATA_FECHA">#REF!</definedName>
    <definedName localSheetId="5" name="XXXVIII">#REF!</definedName>
    <definedName localSheetId="4" name="__ACR15">#REF!</definedName>
    <definedName localSheetId="5" name="_la29">#REF!</definedName>
    <definedName localSheetId="5" name="___acr20">#REF!</definedName>
    <definedName localSheetId="5" name="TTT">#REF!</definedName>
    <definedName localSheetId="12" name="CAPELA">#REF!</definedName>
    <definedName name="visao_cashflow">#REF!</definedName>
    <definedName localSheetId="4" name="be">#REF!</definedName>
    <definedName name="lbla14">#REF!</definedName>
    <definedName localSheetId="5" name="DOCUMENT">#REF!</definedName>
    <definedName localSheetId="4" name="TXTEQUIP">#REF!</definedName>
    <definedName localSheetId="12" name="_65.ESQUAD._FER">#REF!</definedName>
    <definedName name="summ">#REF!</definedName>
    <definedName localSheetId="4" name="RIDRES15">#REF!</definedName>
    <definedName name="AQTEMP1">#REF!</definedName>
    <definedName localSheetId="4" name="ARQ">#REF!</definedName>
    <definedName localSheetId="4" name="univ_uss">#REF!</definedName>
    <definedName localSheetId="4" name="G_77">#REF!</definedName>
    <definedName localSheetId="4" name="G_91">#REF!</definedName>
    <definedName name="g_12">#REF!</definedName>
    <definedName name="____la7">#REF!</definedName>
    <definedName name="se">#REF!</definedName>
    <definedName name="aa">#REF!</definedName>
    <definedName localSheetId="4" name="pls">#REF!</definedName>
    <definedName localSheetId="5" name="_1__123Graph_ACHART_1">#REF!</definedName>
    <definedName name="_lb3">#REF!</definedName>
    <definedName name="______QT50">#REF!</definedName>
    <definedName name="g_21">#REF!</definedName>
    <definedName localSheetId="4" name="programa">#REF!</definedName>
    <definedName name="ALTEQUIP">#REF!</definedName>
    <definedName localSheetId="12" name="agdsf">#REF!</definedName>
    <definedName name="HELP">#REF!</definedName>
    <definedName localSheetId="5" name="ParamValues1">#REF!</definedName>
    <definedName localSheetId="4" name="MARCAX">#REF!</definedName>
    <definedName name="SUB_TOTAL_1">#REF!</definedName>
    <definedName localSheetId="4" name="XCVI">#REF!</definedName>
    <definedName localSheetId="5" name="oficial2_mes">#REF!</definedName>
    <definedName localSheetId="12" name="CATEGORIA20">#REF!</definedName>
    <definedName name="lbla28">#REF!</definedName>
    <definedName localSheetId="5" name="RO">#REF!</definedName>
    <definedName localSheetId="19" name="UM">#REF!</definedName>
    <definedName name="bchart11">#REF!</definedName>
    <definedName name="rqtbeb">#REF!</definedName>
    <definedName name="outro">#REF!</definedName>
    <definedName localSheetId="5" name="_31_32_33.C_A">#REF!</definedName>
    <definedName localSheetId="4" name="bb">#REF!</definedName>
    <definedName localSheetId="5" name="OBRASEL">#REF!</definedName>
    <definedName name="Meses">#REF!</definedName>
    <definedName localSheetId="4" name="CONT1">#REF!</definedName>
    <definedName localSheetId="5" name="CATEGORIA3">#REF!</definedName>
    <definedName localSheetId="12" name="_000.CURVA_FINA">#REF!</definedName>
    <definedName localSheetId="12" name="CATEGORIA14">#REF!</definedName>
    <definedName localSheetId="6" name="MENU">#REF!</definedName>
    <definedName name="INCORPORAÇÃO">#REF!</definedName>
    <definedName localSheetId="4" name="Teto2">#REF!</definedName>
    <definedName name="FAL">#REF!</definedName>
    <definedName localSheetId="4" name="CATEGORIA3">#REF!</definedName>
    <definedName name="avulsos">#REF!</definedName>
    <definedName localSheetId="12" name="_l">#REF!</definedName>
    <definedName localSheetId="4" name="IV">#REF!</definedName>
    <definedName name="Custo_Direto_de_Obras_Civis_e_Instalações_...........................................">#REF!</definedName>
    <definedName name="____lbc12">#REF!</definedName>
    <definedName name="ALTMUR">#REF!</definedName>
    <definedName localSheetId="12" name="kjydhfkjghkjfh">#REF!</definedName>
    <definedName localSheetId="12" name="ParamValues2">#REF!</definedName>
    <definedName localSheetId="12" name="DespFatur">#REF!</definedName>
    <definedName localSheetId="5" name="RQTDERV">#REF!</definedName>
    <definedName name="lbla25">#REF!</definedName>
    <definedName localSheetId="4" name="CUST_DIR_IND">#REF!</definedName>
    <definedName localSheetId="5" name="CATEGORIA4">#REF!</definedName>
    <definedName name="가나다">#REF!</definedName>
    <definedName localSheetId="1" name="a">#REF!</definedName>
    <definedName name="ZSDFSETR">#REF!</definedName>
    <definedName localSheetId="5" name="joao_uss">#REF!</definedName>
    <definedName localSheetId="5" name="mai17RJ">#REF!</definedName>
    <definedName localSheetId="12" name="TOTAL12">#REF!</definedName>
    <definedName name="MENU1">#REF!</definedName>
    <definedName name="osca_hist">#REF!</definedName>
    <definedName localSheetId="4" name="dolarabr02">#REF!</definedName>
    <definedName name="Ponderações">#REF!</definedName>
    <definedName localSheetId="4" name="martha">#REF!</definedName>
    <definedName name="G_67">#REF!</definedName>
    <definedName name="total_unid">#REF!</definedName>
    <definedName name="TOTAL1">#REF!</definedName>
    <definedName localSheetId="5" name="G_77">#REF!</definedName>
    <definedName name="__Axe4">#REF!</definedName>
    <definedName name="JULHO2001">#REF!</definedName>
    <definedName localSheetId="5" name="_19.TRANC_LIMP.">#REF!</definedName>
    <definedName localSheetId="4" name="grec_hist">#REF!</definedName>
    <definedName localSheetId="12" name="BLPH102">#REF!</definedName>
    <definedName name="DIMENSÕES">#REF!</definedName>
    <definedName name="aaas">#REF!</definedName>
    <definedName name="SHARED_FORMULA_6">#REF!</definedName>
    <definedName name="SHARED_FORMULA_21">#REF!</definedName>
    <definedName localSheetId="5" name="Previsão_Vento1">#REF!</definedName>
    <definedName name="dolarmar02">#REF!</definedName>
    <definedName name="__123Graph_ARES">#REF!</definedName>
    <definedName localSheetId="4" name="Data_Pagamento_Sienge">#REF!</definedName>
    <definedName name="dfijvnqienvvnjv">#REF!</definedName>
    <definedName localSheetId="5" name="XXV">#REF!</definedName>
    <definedName localSheetId="12" name="origem_recebiveis">#REF!</definedName>
    <definedName name="_lb32">#REF!</definedName>
    <definedName localSheetId="4" name="oficial2_mes">#REF!</definedName>
    <definedName localSheetId="12" name="dolarago02">#REF!</definedName>
    <definedName localSheetId="12" name="g_34">#REF!</definedName>
    <definedName name="CUST_DIR_IND">#REF!</definedName>
    <definedName localSheetId="12" name="______QT50">#REF!</definedName>
    <definedName name="TxDescMes">#REF!</definedName>
    <definedName localSheetId="19" name="XCIV">#REF!</definedName>
    <definedName name="PRAZO">#REF!</definedName>
    <definedName localSheetId="12" name="icoa_cdi">#REF!</definedName>
    <definedName name="_x16">#REF!</definedName>
    <definedName localSheetId="4" name="LISTA_CONTAS">#REF!</definedName>
    <definedName localSheetId="19" name="XCVIII">#REF!</definedName>
    <definedName localSheetId="5" name="RQTADUC">#REF!</definedName>
    <definedName localSheetId="4" name="First_uss">#REF!</definedName>
    <definedName localSheetId="4" name="Tipo_de_Regiao">#REF!</definedName>
    <definedName localSheetId="12" name="melo_hist">#REF!</definedName>
    <definedName localSheetId="12" name="__123Graph_AGRA1">#REF!</definedName>
    <definedName localSheetId="1" name="qe">#REF!</definedName>
    <definedName localSheetId="5" name="Formato_da_Loja">#REF!</definedName>
    <definedName localSheetId="5" name="CATEGORIA15">#REF!</definedName>
    <definedName localSheetId="5" name="nov17RJ">#REF!</definedName>
    <definedName name="____lb14">#REF!</definedName>
    <definedName localSheetId="12" name="PDER">#REF!</definedName>
    <definedName localSheetId="12" name="ARQPLAN">#REF!</definedName>
    <definedName localSheetId="4" name="worl_uss">#REF!</definedName>
    <definedName localSheetId="5" name="Identificação">#REF!</definedName>
    <definedName name="__lb32">#REF!</definedName>
    <definedName localSheetId="12" name="__ACR15">#REF!</definedName>
    <definedName localSheetId="5" name="rtubos">#REF!</definedName>
    <definedName name="lbla11">#REF!</definedName>
    <definedName name="Previsão_Inicial_fev_16">#REF!</definedName>
    <definedName name="nm_k3">#REF!</definedName>
    <definedName localSheetId="5" name="dia3estac">#REF!</definedName>
    <definedName localSheetId="18" name="FL_3">#REF!</definedName>
    <definedName localSheetId="5" name="equipamento">#REF!</definedName>
    <definedName localSheetId="5" name="worl_hist">#REF!</definedName>
    <definedName localSheetId="6" name="SIV">#REF!</definedName>
    <definedName localSheetId="12" name="avulsos">#REF!</definedName>
    <definedName localSheetId="4" name="TR">#REF!</definedName>
    <definedName localSheetId="12" name="______QT3">#REF!</definedName>
    <definedName localSheetId="5" name="g_52">#REF!</definedName>
    <definedName localSheetId="5" name="IMPERMEABILIZ.">#REF!</definedName>
    <definedName localSheetId="4" name="dddddddddddddddddddddddddd">#REF!</definedName>
    <definedName localSheetId="12" name="PL">#REF!</definedName>
    <definedName localSheetId="12" name="Valor_Previsto_Fin_Medições">#REF!</definedName>
    <definedName localSheetId="4" name="nm_k2">#REF!</definedName>
    <definedName localSheetId="4" name="origem_recebiveis">#REF!</definedName>
    <definedName localSheetId="19" name="TREZE">#REF!</definedName>
    <definedName name="____ld31">#REF!</definedName>
    <definedName name="RTITCHAF">#REF!</definedName>
    <definedName name="MENU4">#REF!</definedName>
    <definedName localSheetId="5" name="XXXVII">#REF!</definedName>
    <definedName localSheetId="4" name="XC">#REF!</definedName>
    <definedName localSheetId="5" name="XXI">#REF!</definedName>
    <definedName localSheetId="4" name="TURNO">#REF!</definedName>
    <definedName localSheetId="4" name="SC">#REF!</definedName>
    <definedName name="_QT50">#REF!</definedName>
    <definedName localSheetId="5" name="dddddddddddddddddddddddddd">#REF!</definedName>
    <definedName localSheetId="5" name="kapa">#REF!</definedName>
    <definedName localSheetId="12" name="severo">#REF!</definedName>
    <definedName localSheetId="4" name="mond_cdi">#REF!</definedName>
    <definedName localSheetId="5" name="_47.IMP._ISOLA.">#REF!</definedName>
    <definedName localSheetId="5" name="COMPROMETIDO">#REF!</definedName>
    <definedName name="____x17">#REF!</definedName>
    <definedName localSheetId="5" name="Tipo_de_Unidade_de_Negocio">#REF!</definedName>
    <definedName localSheetId="1" name="MILENA">#REF!</definedName>
    <definedName localSheetId="12" name="ARQERR">#REF!</definedName>
    <definedName localSheetId="5" name="XIV">#REF!</definedName>
    <definedName localSheetId="4" name="BD">#REF!</definedName>
    <definedName localSheetId="12" name="kapa">#REF!</definedName>
    <definedName localSheetId="1" name="summ">#REF!</definedName>
    <definedName localSheetId="4" name="_2__123Graph_BCHART_1">#REF!</definedName>
    <definedName name="achart25">#REF!</definedName>
    <definedName localSheetId="4" name="R_Prev.PerdaAtualiz">#REF!</definedName>
    <definedName name="vl_k2">#REF!</definedName>
    <definedName localSheetId="4" name="Abat_ISS">#REF!</definedName>
    <definedName localSheetId="4" name="total_unid">#REF!</definedName>
    <definedName localSheetId="4" name="ParamValues2">#REF!</definedName>
    <definedName localSheetId="19" name="CINCO">#REF!</definedName>
    <definedName localSheetId="12" name="G_71">#REF!</definedName>
    <definedName localSheetId="1" name="Capa">#REF!</definedName>
    <definedName localSheetId="15" name="_Fill">#REF!</definedName>
    <definedName localSheetId="4" name="Área_Construída">#REF!</definedName>
    <definedName name="____lbc17">#REF!</definedName>
    <definedName localSheetId="5" name="OBRAS_REALIZADO">#REF!</definedName>
    <definedName name="___lbc28">#REF!</definedName>
    <definedName name="sdgtry">#REF!</definedName>
    <definedName name="_lbc25">#REF!</definedName>
    <definedName localSheetId="4" name="CONT3">#REF!</definedName>
    <definedName name="acdb">#REF!</definedName>
    <definedName name="EcoPark">#REF!</definedName>
    <definedName name="XRefCopy2">#REF!</definedName>
    <definedName name="cchart31">#REF!</definedName>
    <definedName name="OUTROS">#REF!</definedName>
    <definedName name="G_54">#REF!</definedName>
    <definedName localSheetId="4" name="opcao_taxa_desconto">#REF!</definedName>
    <definedName localSheetId="4" name="CONTROLE">#REF!</definedName>
    <definedName name="TxSfhMap">#REF!</definedName>
    <definedName localSheetId="5" name="B">#REF!</definedName>
    <definedName localSheetId="5" name="ZINS">#REF!</definedName>
    <definedName localSheetId="12" name="OUTROS_CCUSTO">#REF!</definedName>
    <definedName localSheetId="4" name="_63.ESQUAD._ALU">#REF!</definedName>
    <definedName localSheetId="12" name="dolarmai02">#REF!</definedName>
    <definedName localSheetId="12" name="DatasOut13AteDez20">#REF!</definedName>
    <definedName localSheetId="4" name="BORBA2">#REF!</definedName>
    <definedName localSheetId="4" name="Exrate">#REF!</definedName>
    <definedName localSheetId="12" name="QReal_PCliente1">#REF!</definedName>
    <definedName localSheetId="4" name="__QT75">#REF!</definedName>
    <definedName localSheetId="1" name="Areaimpresso">#REF!</definedName>
    <definedName name="Swvu.Características.">#REF!</definedName>
    <definedName localSheetId="6" name="OAE">#REF!</definedName>
    <definedName localSheetId="4" name="_Key1">#REF!</definedName>
    <definedName localSheetId="5" name="AQTEMP1">#REF!</definedName>
    <definedName localSheetId="1" name="보충">#REF!</definedName>
    <definedName localSheetId="4" name="QCLIENTE_PCLIENTE">#REF!</definedName>
    <definedName localSheetId="19" name="LIV">#REF!</definedName>
    <definedName localSheetId="12" name="erne_uss">#REF!</definedName>
    <definedName name="SHARED_FORMULA_43">#REF!</definedName>
    <definedName localSheetId="12" name="mes_relatorio">#REF!</definedName>
    <definedName name="RQTADUC">#REF!</definedName>
    <definedName localSheetId="4" name="xnInforme_quantos_bebedouros____bebqt__if_bebqt__0__xlQt.bebedouros_invalida___ENTER_p_reinformar__xresp__branch_rqtderv">#REF!</definedName>
    <definedName localSheetId="12" name="Previsão_Inicial_mai_16">#REF!</definedName>
    <definedName name="Previsão_Inicial_jan_16">#REF!</definedName>
    <definedName localSheetId="4" name="XCVII">#REF!</definedName>
    <definedName localSheetId="5" name="TOTAL12">#REF!</definedName>
    <definedName localSheetId="5" name="BD">#REF!</definedName>
    <definedName name="COMPR">#REF!</definedName>
    <definedName name="SHARED_FORMULA_9">#REF!</definedName>
    <definedName localSheetId="4" name="AITEM">#REF!</definedName>
    <definedName localSheetId="12" name="TXTMOD">#REF!</definedName>
    <definedName localSheetId="12" name="LISTA_CONTAS">#REF!</definedName>
    <definedName localSheetId="5" name="valores_diferidos">#REF!</definedName>
    <definedName localSheetId="19" name="XIII">#REF!</definedName>
    <definedName name="__lbc2">#REF!</definedName>
    <definedName name="_Regression_Y">#REF!</definedName>
    <definedName localSheetId="19" name="V">#REF!</definedName>
    <definedName localSheetId="4" name="ddddddddddd">#REF!</definedName>
    <definedName localSheetId="5" name="XXIV">#REF!</definedName>
    <definedName name="bchart5">#REF!</definedName>
    <definedName name="kjydhfkjghkjfh">#REF!</definedName>
    <definedName name="çsdkfçdrkt">#REF!</definedName>
    <definedName localSheetId="12" name="QTNULO">#REF!</definedName>
    <definedName localSheetId="5" name="tipo_subtotal">#REF!</definedName>
    <definedName localSheetId="5" name="Excel_BuiltIn__FilterDatabase_1_1">#REF!</definedName>
    <definedName localSheetId="12" name="PIEQUIP">#REF!</definedName>
    <definedName localSheetId="5" name="MENU6">#REF!</definedName>
    <definedName localSheetId="5" name="FATORK">#REF!</definedName>
    <definedName localSheetId="5" name="_PAV08">#REF!</definedName>
    <definedName localSheetId="5" name="avulsos">#REF!</definedName>
    <definedName name="Tendência_Obra_Controladoria">#REF!</definedName>
    <definedName localSheetId="12" name="Excel_BuiltIn__FilterDatabase_6">#REF!</definedName>
    <definedName name="_lbc23">#REF!</definedName>
    <definedName name="itc_uss">#REF!</definedName>
    <definedName name="____la32">#REF!</definedName>
    <definedName name="__acr20">#REF!</definedName>
    <definedName localSheetId="12" name="BDA">#REF!</definedName>
    <definedName name="VALOR_VENDA">#REF!</definedName>
    <definedName localSheetId="12" name="djswfr">#REF!</definedName>
    <definedName localSheetId="12" name="전선조장">#REF!</definedName>
    <definedName name="XX">#REF!</definedName>
    <definedName localSheetId="12" name="_63.ESQUAD._ALU">#REF!</definedName>
    <definedName localSheetId="4" name="_Sort">#REF!</definedName>
    <definedName name="_8__123Graph_BChart_1A">#REF!</definedName>
    <definedName localSheetId="4" name="_77.OUTRAS_INST.">#REF!</definedName>
    <definedName localSheetId="4" name="_akhnsdkjsdb">#REF!</definedName>
    <definedName localSheetId="4" name="XCIX">#REF!</definedName>
    <definedName localSheetId="4" name="__QT100">#REF!</definedName>
    <definedName name="kiweokwr">#REF!</definedName>
    <definedName localSheetId="12" name="_Fill">#REF!</definedName>
    <definedName localSheetId="5" name="QUANT">#REF!</definedName>
    <definedName name="RARQIMP">#REF!</definedName>
    <definedName name="_lb15">#REF!</definedName>
    <definedName localSheetId="1" name="pr">#REF!</definedName>
    <definedName localSheetId="1" name="mo">#REF!</definedName>
    <definedName localSheetId="5" name="_IV65617">#REF!</definedName>
    <definedName name="worl_cdi">#REF!</definedName>
    <definedName localSheetId="5" name="_61.ESQUAD._MAD">#REF!</definedName>
    <definedName localSheetId="5" name="legr_uss">#REF!</definedName>
    <definedName name="bbb">#REF!</definedName>
    <definedName localSheetId="4" name="VENDA_ADOTADA">#REF!</definedName>
    <definedName name="XIII">#REF!</definedName>
    <definedName localSheetId="7" name="aa">#REF!</definedName>
    <definedName name="depara">#REF!</definedName>
    <definedName name="_lbc21">#REF!</definedName>
    <definedName localSheetId="5" name="mar17RJ">#REF!</definedName>
    <definedName localSheetId="4" name="XXV">#REF!</definedName>
    <definedName localSheetId="1" name="titulos">#REF!</definedName>
    <definedName localSheetId="5" name="total_unid">#REF!</definedName>
    <definedName name="bg">#REF!</definedName>
    <definedName localSheetId="5" name="data_base_VL">#REF!</definedName>
    <definedName name="bchart2">#REF!</definedName>
    <definedName localSheetId="5" name="erne_hist">#REF!</definedName>
    <definedName localSheetId="1" name="agdsf">#REF!</definedName>
    <definedName localSheetId="12" name="QCliente_PCliente1">#REF!</definedName>
    <definedName name="__lbc21">#REF!</definedName>
    <definedName name="__lbc6">#REF!</definedName>
    <definedName name="PARAM_FIS_1">#REF!</definedName>
    <definedName name="INSS_Bloqueado_Fin_Medição">#REF!</definedName>
    <definedName name="____lbc3">#REF!</definedName>
    <definedName localSheetId="4" name="Quant_tipo">#REF!</definedName>
    <definedName name="Header">#REF!</definedName>
    <definedName name="__lb12">#REF!</definedName>
    <definedName name="_____ARQ1">#REF!</definedName>
    <definedName name="___lbc16">#REF!</definedName>
    <definedName localSheetId="5" name="__acr20">#REF!</definedName>
    <definedName localSheetId="4" name="ACPIPA">#REF!</definedName>
    <definedName localSheetId="4" name="data_base_VL">#REF!</definedName>
    <definedName localSheetId="4" name="Tipo_de_Gestao">#REF!</definedName>
    <definedName name="_x12">#REF!</definedName>
    <definedName name="__lb4">#REF!</definedName>
    <definedName localSheetId="1" name="_Regression_Y">#REF!</definedName>
    <definedName localSheetId="1" name="qee">#REF!</definedName>
    <definedName name="MARÇO2001">#REF!</definedName>
    <definedName name="SHARED_FORMULA_49">#REF!</definedName>
    <definedName name="__lb5">#REF!</definedName>
    <definedName name="mes_relatorio">#REF!</definedName>
    <definedName localSheetId="4" name="infra">#REF!</definedName>
    <definedName name="BORDA1">#REF!</definedName>
    <definedName localSheetId="19" name="OITO">#REF!</definedName>
    <definedName name="____lbc11">#REF!</definedName>
    <definedName localSheetId="4" name="_PAV11">#REF!</definedName>
    <definedName name="G_91">#REF!</definedName>
    <definedName localSheetId="6" name="TRP">#REF!</definedName>
    <definedName localSheetId="4" name="__123Graph_X">#REF!</definedName>
    <definedName name="TOT">#REF!</definedName>
    <definedName name="Tabela_Atribuição">#REF!</definedName>
    <definedName localSheetId="12" name="SEG">#REF!</definedName>
    <definedName localSheetId="4" name="RESUMO">#REF!</definedName>
    <definedName localSheetId="4" name="PRINT_TITLES_MI">#REF!</definedName>
    <definedName name="______acr5">#REF!</definedName>
    <definedName name="____lbc9">#REF!</definedName>
    <definedName localSheetId="12" name="dolarfev02">#REF!</definedName>
    <definedName localSheetId="5" name="MENU">#REF!</definedName>
    <definedName name="dolar">#REF!</definedName>
    <definedName localSheetId="4" name="PhyG">#REF!</definedName>
    <definedName localSheetId="5" name="TOTAL13">#REF!</definedName>
    <definedName localSheetId="4" name="menures">#REF!</definedName>
    <definedName name="__lbc7">#REF!</definedName>
    <definedName localSheetId="4" name="G_81">#REF!</definedName>
    <definedName localSheetId="12" name="_10__123Graph_CCHART_1">#REF!</definedName>
    <definedName localSheetId="12" name="Indice">#REF!</definedName>
    <definedName name="osca_uss">#REF!</definedName>
    <definedName localSheetId="5" name="tabela3">#REF!</definedName>
    <definedName name="Infra_OBra_Sienge">#REF!</definedName>
    <definedName name="XXXIV">#REF!</definedName>
    <definedName localSheetId="12" name="LXXXV">#REF!</definedName>
    <definedName name="CAPA55A">#REF!</definedName>
    <definedName name="ㄴㄴㄴㄴ">#REF!</definedName>
    <definedName name="___lbc5">#REF!</definedName>
    <definedName localSheetId="5" name="Outros_Pisos">#REF!</definedName>
    <definedName name="ACDIV">#REF!</definedName>
    <definedName localSheetId="4" name="HTM">#REF!</definedName>
    <definedName localSheetId="12" name="LIX">#REF!</definedName>
    <definedName localSheetId="19" name="LXXX">#REF!</definedName>
    <definedName localSheetId="12" name="_acr5">#REF!</definedName>
    <definedName name="BD">#REF!</definedName>
    <definedName localSheetId="5" name="DERIVQT">#REF!</definedName>
    <definedName localSheetId="12" name="Data_Tendência_Recebimento_Fin_Medições">#REF!</definedName>
    <definedName name="Tipo_de_Status">#REF!</definedName>
    <definedName localSheetId="4" name="실적총괄1">#REF!</definedName>
    <definedName name="erne_uss">#REF!</definedName>
    <definedName localSheetId="4" name="LEVANTAMENTO">#REF!</definedName>
    <definedName name="petro2">#REF!</definedName>
    <definedName localSheetId="19" name="MENU">#REF!</definedName>
    <definedName name="SHARED_FORMULA_59">#REF!</definedName>
    <definedName localSheetId="12" name="_____ACR10">#REF!</definedName>
    <definedName localSheetId="12" name="PhyG">#REF!</definedName>
    <definedName localSheetId="4" name="K_1">#REF!</definedName>
    <definedName name="Eficiência1">#REF!</definedName>
    <definedName localSheetId="5" name="JULHO2001">#REF!</definedName>
    <definedName localSheetId="4" name="DOIS">#REF!</definedName>
    <definedName name="TTT">#REF!</definedName>
    <definedName localSheetId="5" name="dolarjun">#REF!</definedName>
    <definedName localSheetId="5" name="XXIII">#REF!</definedName>
    <definedName name="_lbc17">#REF!</definedName>
    <definedName localSheetId="12" name="TxAplicMes">#REF!</definedName>
    <definedName name="ALTRES20">#REF!</definedName>
    <definedName localSheetId="12" name="rqtbeb">#REF!</definedName>
    <definedName name="____lbc26">#REF!</definedName>
    <definedName name="REPETIÇÃO">#REF!</definedName>
    <definedName name="PARAM_FIS_2">#REF!</definedName>
    <definedName localSheetId="5" name="MAO_DE_OBRA">#REF!</definedName>
    <definedName localSheetId="12" name="XI">#REF!</definedName>
    <definedName localSheetId="4" name="avulsos">#REF!</definedName>
    <definedName name="_xlcn.WorksheetConnection_ProjetocontrolefisicoefinanceiroRJ.xlsxTabela31">#REF!</definedName>
    <definedName name="bchart3">#REF!</definedName>
    <definedName localSheetId="5" name="COMISSOES">#REF!</definedName>
    <definedName name="teto1">#REF!</definedName>
    <definedName localSheetId="4" name="XXIV">#REF!</definedName>
    <definedName localSheetId="5" name="BuiltIn_Print_Area">#REF!</definedName>
    <definedName name="XCIV">#REF!</definedName>
    <definedName name="___x23">#REF!</definedName>
    <definedName localSheetId="12" name="EF">#REF!</definedName>
    <definedName localSheetId="4" name="direto">#REF!</definedName>
    <definedName localSheetId="4" name="soma">#REF!</definedName>
    <definedName name="CRONG">#REF!</definedName>
    <definedName localSheetId="12" name="TAXA_VENTO">#REF!</definedName>
    <definedName name="teste3">#REF!</definedName>
    <definedName name="XLOC">#REF!</definedName>
    <definedName localSheetId="5" name="JUNHO">#REF!</definedName>
    <definedName localSheetId="5" name="SEQUENCIA">#REF!</definedName>
    <definedName localSheetId="4" name="ZSDFSETR">#REF!</definedName>
    <definedName localSheetId="12" name="FOLHA2">#REF!</definedName>
    <definedName localSheetId="12" name="HISTEQ">#REF!</definedName>
    <definedName name="Parede1">#REF!</definedName>
    <definedName name="achart20">#REF!</definedName>
    <definedName localSheetId="5" name="distratos">#REF!</definedName>
    <definedName localSheetId="4" name="ABRIL">#REF!</definedName>
    <definedName localSheetId="1" name="ㅁㄱ해ㅜ5">#REF!</definedName>
    <definedName localSheetId="12" name="_IV66000">#REF!</definedName>
    <definedName name="___lb10">#REF!</definedName>
    <definedName localSheetId="18" name="REPETIÇÃO">#REF!</definedName>
    <definedName name="Tabela2">#REF!</definedName>
    <definedName localSheetId="12" name="tetuytw">#REF!</definedName>
    <definedName localSheetId="4" name="____key2">#REF!</definedName>
    <definedName localSheetId="4" name="RI">#REF!</definedName>
    <definedName localSheetId="4" name="QTPADRAO">#REF!</definedName>
    <definedName localSheetId="4" name="TREZE">#REF!</definedName>
    <definedName localSheetId="5" name="DolarJul">#REF!</definedName>
    <definedName localSheetId="19" name="LXXIX">#REF!</definedName>
    <definedName name="CevaGS">#REF!</definedName>
    <definedName name="XXIV">#REF!</definedName>
    <definedName localSheetId="12" name="dfsds">#REF!</definedName>
    <definedName name="TREZE">#REF!</definedName>
    <definedName localSheetId="12" name="ACPIPA">#REF!</definedName>
    <definedName name="SHARED_FORMULA_61">#REF!</definedName>
    <definedName localSheetId="12" name="Até_Chaves">#REF!</definedName>
    <definedName name="__123Graph_D">#REF!</definedName>
    <definedName localSheetId="4" name="hist">#REF!</definedName>
    <definedName name="PIS_COFINS">#REF!</definedName>
    <definedName localSheetId="4" name="DATA6">#REF!</definedName>
    <definedName localSheetId="1" name="사업부양식2">#REF!</definedName>
    <definedName localSheetId="5" name="G_87">#REF!</definedName>
    <definedName name="DRE">#REF!</definedName>
    <definedName name="___lb8">#REF!</definedName>
    <definedName name="ITENSPMED">#REF!</definedName>
    <definedName localSheetId="4" name="CUSTODIRETO1">#REF!</definedName>
    <definedName localSheetId="4" name="CARTÃO4">#REF!</definedName>
    <definedName localSheetId="5" name="cidades">#REF!</definedName>
    <definedName name="___la4">#REF!</definedName>
    <definedName localSheetId="12" name="ISS">#REF!</definedName>
    <definedName localSheetId="5" name="g_10">#REF!</definedName>
    <definedName localSheetId="4" name="REPETIÇÃO">#REF!</definedName>
    <definedName localSheetId="5" name="G_63">#REF!</definedName>
    <definedName localSheetId="12" name="OBRA_PROJETADO">#REF!</definedName>
    <definedName localSheetId="12" name="__QT3">#REF!</definedName>
    <definedName localSheetId="4" name="Excel_BuiltIn_Print_Titles_1_1_4">#REF!</definedName>
    <definedName localSheetId="19" name="XXXVI">#REF!</definedName>
    <definedName localSheetId="12" name="Obra_Fin_Medição">#REF!</definedName>
    <definedName localSheetId="4" name="jasoe">#REF!</definedName>
    <definedName name="SHARED_FORMULA_16">#REF!</definedName>
    <definedName localSheetId="4" name="Tabela_Atribuição">#REF!</definedName>
    <definedName localSheetId="12" name="FORMULA">#REF!</definedName>
    <definedName localSheetId="1" name="item_1">#REF!</definedName>
    <definedName localSheetId="5" name="custo_financing">#REF!</definedName>
    <definedName name="Set_17">#REF!</definedName>
    <definedName name="__QT4">#REF!</definedName>
    <definedName name="__x21">#REF!</definedName>
    <definedName localSheetId="6" name="reforsu">#REF!</definedName>
    <definedName localSheetId="12" name="tc">#REF!</definedName>
    <definedName name="XCV">#REF!</definedName>
    <definedName name="____la6">#REF!</definedName>
    <definedName name="____lb12">#REF!</definedName>
    <definedName localSheetId="1" name="ㄴㄴㄴㄴ">#REF!</definedName>
    <definedName localSheetId="4" name="_11__123Graph_DCHART_1">#REF!</definedName>
    <definedName localSheetId="12" name="CAGR">#REF!</definedName>
    <definedName localSheetId="5" name="XCI">#REF!</definedName>
    <definedName localSheetId="5" name="Print_Area">#REF!</definedName>
    <definedName name="da">#REF!</definedName>
    <definedName localSheetId="4" name="Ato">#REF!</definedName>
    <definedName name="Print_Titles">#REF!</definedName>
    <definedName localSheetId="19" name="XC">#REF!</definedName>
    <definedName name="FACULDADE">#REF!</definedName>
    <definedName localSheetId="4" name="xxxxxxxxxxxx">#REF!</definedName>
    <definedName localSheetId="5" name="RANGE1">#REF!</definedName>
    <definedName localSheetId="4" name="MAO_DE_OBRA">#REF!</definedName>
    <definedName name="ISS">#REF!</definedName>
    <definedName name="cchart15">#REF!</definedName>
    <definedName localSheetId="12" name="Orcamentistas">#REF!</definedName>
    <definedName localSheetId="12" name="Quant_Cremalheira">#REF!</definedName>
    <definedName localSheetId="12" name="_PAV09">#REF!</definedName>
    <definedName localSheetId="19" name="LXXIII">#REF!</definedName>
    <definedName localSheetId="1" name="Total">#REF!</definedName>
    <definedName localSheetId="12" name="g_42">#REF!</definedName>
    <definedName name="____x21">#REF!</definedName>
    <definedName name="Medido_Fin_Medições">#REF!</definedName>
    <definedName localSheetId="4" name="BANCO2">#REF!</definedName>
    <definedName localSheetId="4" name="dfhgkjdhkjghjd">#REF!</definedName>
    <definedName localSheetId="5" name="CATEGORIA10">#REF!</definedName>
    <definedName localSheetId="5" name="KCIVIL">#REF!</definedName>
    <definedName localSheetId="12" name="TRP">#REF!</definedName>
    <definedName localSheetId="12" name="wdewr">#REF!</definedName>
    <definedName localSheetId="4" name="ROTIMP">#REF!</definedName>
    <definedName localSheetId="5" name="osca_cdi">#REF!</definedName>
    <definedName localSheetId="5" name="Total_2016_Rel_Controladoria">#REF!</definedName>
    <definedName localSheetId="4" name="g_53">#REF!</definedName>
    <definedName localSheetId="18" name="kubus">#REF!</definedName>
    <definedName localSheetId="4" name="DRE">#REF!</definedName>
    <definedName name="__lf31">#REF!</definedName>
    <definedName localSheetId="5" name="Exrate">#REF!</definedName>
    <definedName localSheetId="5" name="TURNO">#REF!</definedName>
    <definedName name="XREF_COLUMN_3">#REF!</definedName>
    <definedName localSheetId="4" name="PL">#REF!</definedName>
    <definedName localSheetId="5" name="ridres05">#REF!</definedName>
    <definedName localSheetId="12" name="menures">#REF!</definedName>
    <definedName name="item_1">#REF!</definedName>
    <definedName name="_PAV01">#REF!</definedName>
    <definedName localSheetId="4" name="PRAZO_ORC">#REF!</definedName>
    <definedName localSheetId="12" name="______QT2">#REF!</definedName>
    <definedName name="SGarantia">#REF!</definedName>
    <definedName name="Formato_da_Loja">#REF!</definedName>
    <definedName localSheetId="5" name="dolarmar02">#REF!</definedName>
    <definedName localSheetId="5" name="RANGE2">#REF!</definedName>
    <definedName localSheetId="5" name="g_51">#REF!</definedName>
    <definedName localSheetId="4" name="MENU6">#REF!</definedName>
    <definedName localSheetId="4" name="XCIII">#REF!</definedName>
    <definedName localSheetId="1" name="자운">#REF!</definedName>
    <definedName name="Outros1">#REF!</definedName>
    <definedName localSheetId="5" name="QTNULO">#REF!</definedName>
    <definedName name="DIRETORIA">#REF!</definedName>
    <definedName name="SETEMBRO">#REF!</definedName>
    <definedName name="_FiltrarBancoDados2">#REF!</definedName>
    <definedName localSheetId="12" name="XCVIII">#REF!</definedName>
    <definedName name="__123Graph_BCurrent">#REF!</definedName>
    <definedName name="___lb15">#REF!</definedName>
    <definedName name="CAMP">#REF!</definedName>
    <definedName localSheetId="4" name="no">#REF!</definedName>
    <definedName localSheetId="4" name="teste">#REF!</definedName>
    <definedName localSheetId="4" name="CATEGORIA13">#REF!</definedName>
    <definedName localSheetId="12" name="custo_financing">#REF!</definedName>
    <definedName localSheetId="4" name="grec_cdi">#REF!</definedName>
    <definedName name="______ACR10">#REF!</definedName>
    <definedName name="qtd_mensal">#REF!</definedName>
    <definedName localSheetId="12" name="ZINS">#REF!</definedName>
    <definedName localSheetId="12" name="çlkdflçkrlr">#REF!</definedName>
    <definedName localSheetId="5" name="_QT2">#REF!</definedName>
    <definedName localSheetId="12" name="dolarjan02">#REF!</definedName>
    <definedName localSheetId="12" name="_IV67021">#REF!</definedName>
    <definedName name="__QT3">#REF!</definedName>
    <definedName name="mo">#REF!</definedName>
    <definedName localSheetId="4" name="dolarset02">#REF!</definedName>
    <definedName localSheetId="12" name="G_63">#REF!</definedName>
    <definedName name="___lbc21">#REF!</definedName>
    <definedName name="__123Graph_C">#REF!</definedName>
    <definedName localSheetId="4" name="V">#REF!</definedName>
    <definedName name="luis_hist">#REF!</definedName>
    <definedName localSheetId="12" name="XREF_COLUMN_1">#REF!</definedName>
    <definedName localSheetId="12" name="Tipo_de_Regiao">#REF!</definedName>
    <definedName localSheetId="4" name="HTN">#REF!</definedName>
    <definedName localSheetId="12" name="LAZER">#REF!</definedName>
    <definedName name="be">#REF!</definedName>
    <definedName localSheetId="5" name="teste3">#REF!</definedName>
    <definedName localSheetId="4" name="LI">#REF!</definedName>
    <definedName localSheetId="4" name="TRP">#REF!</definedName>
    <definedName localSheetId="5" name="g_31">#REF!</definedName>
    <definedName localSheetId="12" name="CRONOGRAMA_FÍSICO_FINANCEIRO">#REF!</definedName>
    <definedName localSheetId="12" name="Tipo_de_Diretoria">#REF!</definedName>
    <definedName localSheetId="12" name="pr">#REF!</definedName>
    <definedName localSheetId="12" name="Print_Titles">#REF!</definedName>
    <definedName localSheetId="12" name="RRES15">#REF!</definedName>
    <definedName name="QuadraE">#REF!</definedName>
    <definedName localSheetId="4" name="ESPESSURA">#REF!</definedName>
    <definedName localSheetId="5" name="_IV65999">#REF!</definedName>
    <definedName name="ACDER">#REF!</definedName>
    <definedName localSheetId="12" name="SEDE">#REF!</definedName>
    <definedName localSheetId="12" name="JANEIRO2001">#REF!</definedName>
    <definedName name="_lb14">#REF!</definedName>
    <definedName localSheetId="4" name="KSDNFK">#REF!</definedName>
    <definedName localSheetId="4" name="CATEGORIA12">#REF!</definedName>
    <definedName localSheetId="12" name="ZEZE">#REF!</definedName>
    <definedName localSheetId="12" name="sda">#REF!</definedName>
    <definedName localSheetId="12" name="ReqC">#REF!</definedName>
    <definedName name="G_63">#REF!</definedName>
    <definedName localSheetId="5" name="bela_uss">#REF!</definedName>
    <definedName localSheetId="5" name="__Axe3">#REF!</definedName>
    <definedName localSheetId="4" name="NDATA">#REF!</definedName>
    <definedName name="FORMULA">#REF!</definedName>
    <definedName localSheetId="5" name="RRES20">#REF!</definedName>
    <definedName localSheetId="12" name="_PAV07">#REF!</definedName>
    <definedName localSheetId="12" name="_____QT3">#REF!</definedName>
    <definedName name="ABRIL">#REF!</definedName>
    <definedName localSheetId="4" name="_PAV05">#REF!</definedName>
    <definedName localSheetId="4" name="LXXVIII">#REF!</definedName>
    <definedName localSheetId="4" name="lbla11">#REF!</definedName>
    <definedName localSheetId="5" name="AL">#REF!</definedName>
    <definedName localSheetId="12" name="ibir_cdi">#REF!</definedName>
    <definedName name="_2F">#REF!</definedName>
    <definedName name="MARÇO">#REF!</definedName>
    <definedName name="___lb32">#REF!</definedName>
    <definedName name="bchart28">#REF!</definedName>
    <definedName localSheetId="12" name="jdfgkrhgft">#REF!</definedName>
    <definedName name="Pintura">#REF!</definedName>
    <definedName localSheetId="4" name="ibir_uss">#REF!</definedName>
    <definedName localSheetId="4" name="COGS">#REF!</definedName>
    <definedName localSheetId="12" name="rtubos">#REF!</definedName>
    <definedName name="g_32">#REF!</definedName>
    <definedName localSheetId="5" name="_QT75">#REF!</definedName>
    <definedName localSheetId="12" name="COMISSOES">#REF!</definedName>
    <definedName localSheetId="4" name="T_actual">#REF!</definedName>
    <definedName localSheetId="12" name="Valor_PLS_Controladoria">#REF!</definedName>
    <definedName name="Responsável_Rel_Controladoria">#REF!</definedName>
    <definedName localSheetId="12" name="PAREDES">#REF!</definedName>
    <definedName localSheetId="5" name="Lancamentos">#REF!</definedName>
    <definedName localSheetId="12" name="dolar">#REF!</definedName>
    <definedName localSheetId="19" name="XXXII">#REF!</definedName>
    <definedName localSheetId="12" name="OBRA">#REF!</definedName>
    <definedName localSheetId="12" name="Tabela2">#REF!</definedName>
    <definedName name="CATEGORIA7">#REF!</definedName>
    <definedName localSheetId="4" name="PAP">#REF!</definedName>
    <definedName name="TOTAL4">#REF!</definedName>
    <definedName localSheetId="12" name="__Axe4">#REF!</definedName>
    <definedName name="_71_73.I.ELET_H">#REF!</definedName>
    <definedName localSheetId="12" name="g_32">#REF!</definedName>
    <definedName localSheetId="12" name="TREZE">#REF!</definedName>
    <definedName localSheetId="4" name="MENU1">#REF!</definedName>
    <definedName name="_PAV11">#REF!</definedName>
    <definedName localSheetId="12" name="MCMV">#REF!</definedName>
    <definedName localSheetId="12" name="aaaa">#REF!</definedName>
    <definedName name="ㅇㄹㄹ">#REF!</definedName>
    <definedName localSheetId="12" name="TOTQTS">#REF!</definedName>
    <definedName localSheetId="5" name="__htm2">#REF!</definedName>
    <definedName name="lbla27">#REF!</definedName>
    <definedName localSheetId="4" name="LVII">#REF!</definedName>
    <definedName name="G_65">#REF!</definedName>
    <definedName localSheetId="12" name="___ARQ1">#REF!</definedName>
    <definedName localSheetId="4" name="PDIVERS">#REF!</definedName>
    <definedName name="out17RJ">#REF!</definedName>
    <definedName name="bchart31">#REF!</definedName>
    <definedName localSheetId="4" name="LII">#REF!</definedName>
    <definedName localSheetId="4" name="SISTEM2">#REF!</definedName>
    <definedName localSheetId="12" name="_16.EQUIPAM.">#REF!</definedName>
    <definedName localSheetId="12" name="NUCOPIAS">#REF!</definedName>
    <definedName name="diambase">#REF!</definedName>
    <definedName localSheetId="12" name="COMPROMETIDO">#REF!</definedName>
    <definedName localSheetId="12" name="_IV65617">#REF!</definedName>
    <definedName localSheetId="5" name="bela_cdi">#REF!</definedName>
    <definedName localSheetId="5" name="qtdestac">#REF!</definedName>
    <definedName localSheetId="4" name="전선조장">#REF!</definedName>
    <definedName localSheetId="4" name="BANCO3">#REF!</definedName>
    <definedName localSheetId="4" name="depara">#REF!</definedName>
    <definedName name="Exrate">#REF!</definedName>
    <definedName localSheetId="5" name="joao_hist">#REF!</definedName>
    <definedName name="Print_Area">#REF!</definedName>
    <definedName localSheetId="12" name="ABCD">#REF!</definedName>
    <definedName name="도면용역비">#REF!</definedName>
    <definedName localSheetId="12" name="HIST1">#REF!</definedName>
    <definedName localSheetId="12" name="LXXI">#REF!</definedName>
    <definedName localSheetId="4" name="FACULDADE">#REF!</definedName>
    <definedName name="G_73">#REF!</definedName>
    <definedName name="_xlcn.WorksheetConnection_2018_03ResumoRGOObrasRJ.xlsbTabela1">#REF!</definedName>
    <definedName localSheetId="5" name="Inss_Bloqueado_Previsão_Fin_Medições">#REF!</definedName>
    <definedName localSheetId="5" name="LXXIV">#REF!</definedName>
    <definedName name="____x11">#REF!</definedName>
    <definedName name="조직표현장">#REF!</definedName>
    <definedName localSheetId="5" name="R_PmaisJAtualiz">#REF!</definedName>
    <definedName localSheetId="6" name="LS">#REF!</definedName>
    <definedName localSheetId="4" name="___QT4">#REF!</definedName>
    <definedName localSheetId="5" name="aaaadc">#REF!</definedName>
    <definedName localSheetId="6" name="direto">#REF!</definedName>
    <definedName localSheetId="12" name="CATORZE">#REF!</definedName>
    <definedName localSheetId="12" name="Tendência_Obra_Controladoria">#REF!</definedName>
    <definedName localSheetId="5" name="BLPH1">#REF!</definedName>
    <definedName localSheetId="12" name="dolarmai">#REF!</definedName>
    <definedName localSheetId="4" name="ACwvu.PLANILHA2.">#REF!</definedName>
    <definedName localSheetId="5" name="SEIS">#REF!</definedName>
    <definedName name="lbla13">#REF!</definedName>
    <definedName localSheetId="12" name="EcoPark">#REF!</definedName>
    <definedName localSheetId="5" name="oxfo_uss">#REF!</definedName>
    <definedName name="OBRA">#REF!</definedName>
    <definedName localSheetId="5" name="_iss2">#REF!</definedName>
    <definedName localSheetId="12" name="tri">#REF!</definedName>
    <definedName name="f">#REF!</definedName>
    <definedName localSheetId="5" name="RESUMO">#REF!</definedName>
    <definedName localSheetId="4" name="SEDE">#REF!</definedName>
    <definedName localSheetId="12" name="Cod_Esquadrias">#REF!</definedName>
    <definedName localSheetId="4" name="qe">#REF!</definedName>
    <definedName name="PEMD">#REF!</definedName>
    <definedName localSheetId="5" name="ESPESSURA">#REF!</definedName>
    <definedName localSheetId="12" name="g_68">#REF!</definedName>
    <definedName localSheetId="4" name="icoa_uss">#REF!</definedName>
    <definedName localSheetId="12" name="g_11">#REF!</definedName>
    <definedName localSheetId="4" name="SEQUENCIA">#REF!</definedName>
    <definedName localSheetId="5" name="dolar2">#REF!</definedName>
    <definedName localSheetId="19" name="LXXVII">#REF!</definedName>
    <definedName localSheetId="4" name="_x10">#REF!</definedName>
    <definedName localSheetId="12" name="TABACABAMENTOS">#REF!</definedName>
    <definedName name="LVIII">#REF!</definedName>
    <definedName localSheetId="4" name="LOCALOBRA">#REF!</definedName>
    <definedName localSheetId="12" name="Previsão_Inicial_dez_16">#REF!</definedName>
    <definedName name="ibir_uss">#REF!</definedName>
    <definedName name="_lbc4">#REF!</definedName>
    <definedName name="_52.REV.CERAM.I">#REF!</definedName>
    <definedName localSheetId="12" name="ATUAL">#REF!</definedName>
    <definedName localSheetId="5" name="lbla1">#REF!</definedName>
    <definedName localSheetId="4" name="bbb">#REF!</definedName>
    <definedName name="Chaves">#REF!</definedName>
    <definedName localSheetId="4" name="kdjfdr">#REF!</definedName>
    <definedName name="DIR_OPER">#REF!</definedName>
    <definedName localSheetId="5" name="AB">#REF!</definedName>
    <definedName localSheetId="12" name="TXTEQUIP">#REF!</definedName>
    <definedName localSheetId="12" name="visao_cashflow">#REF!</definedName>
    <definedName localSheetId="4" name="______ACR15">#REF!</definedName>
    <definedName localSheetId="12" name="luis_hist">#REF!</definedName>
    <definedName localSheetId="12" name="Responsável_Rel_Controladoria">#REF!</definedName>
    <definedName localSheetId="5" name="sda">#REF!</definedName>
    <definedName localSheetId="5" name="_htn2">#REF!</definedName>
    <definedName localSheetId="5" name="Infra_OBra_Sienge">#REF!</definedName>
    <definedName localSheetId="1" name="dchart26">#REF!</definedName>
    <definedName localSheetId="12" name="MetaBP">#REF!</definedName>
    <definedName localSheetId="5" name="BANCO2">#REF!</definedName>
    <definedName name="HTN">#REF!</definedName>
    <definedName localSheetId="12" name="Tipo_de_Gestao">#REF!</definedName>
    <definedName localSheetId="4" name="LXXVI">#REF!</definedName>
    <definedName localSheetId="12" name="lbla1">#REF!</definedName>
    <definedName name="__lb17">#REF!</definedName>
    <definedName name="bchart30">#REF!</definedName>
    <definedName localSheetId="5" name="ESTADO">#REF!</definedName>
    <definedName localSheetId="12" name="Quant_pav_lajão">#REF!</definedName>
    <definedName localSheetId="12" name="dolar_out">#REF!</definedName>
    <definedName localSheetId="5" name="_7__123Graph_ACHART_2">#REF!</definedName>
    <definedName name="____lb8">#REF!</definedName>
    <definedName localSheetId="5" name="SUB_TOTAL_1">#REF!</definedName>
    <definedName localSheetId="19" name="LXXXIV">#REF!</definedName>
    <definedName name="DEZ">#REF!</definedName>
    <definedName localSheetId="12" name="LVII">#REF!</definedName>
    <definedName localSheetId="12" name="PAVT">#REF!</definedName>
    <definedName localSheetId="4" name="PIEQUIP">#REF!</definedName>
    <definedName localSheetId="12" name="WNMLOCAL">#REF!</definedName>
    <definedName localSheetId="4" name="XXXIX">#REF!</definedName>
    <definedName localSheetId="1" name="aux">#REF!</definedName>
    <definedName localSheetId="5" name="martha">#REF!</definedName>
    <definedName localSheetId="4" name="BA">#REF!</definedName>
    <definedName name="XXXVII">#REF!</definedName>
    <definedName localSheetId="12" name="JULHO2001">#REF!</definedName>
    <definedName localSheetId="12" name="ITENSP">#REF!</definedName>
    <definedName localSheetId="1" name="Projeção_torre">#REF!</definedName>
    <definedName localSheetId="5" name="IMPI">#REF!</definedName>
    <definedName localSheetId="4" name="Discrim">#REF!</definedName>
    <definedName name="Excel_BuiltIn__FilterDatabase_1">#REF!</definedName>
    <definedName localSheetId="5" name="CRONG">#REF!</definedName>
    <definedName localSheetId="12" name="cidades">#REF!</definedName>
    <definedName localSheetId="4" name="XITEM">#REF!</definedName>
    <definedName localSheetId="12" name="PAVILHAO">#REF!</definedName>
    <definedName localSheetId="12" name="TOTAIS">#REF!</definedName>
    <definedName localSheetId="12" name="Pago_Até_2015_Controladoria">#REF!</definedName>
    <definedName name="MATERIAL">#REF!</definedName>
    <definedName localSheetId="4" name="vfbg">#REF!</definedName>
    <definedName localSheetId="5" name="CATEGORIA19">#REF!</definedName>
    <definedName localSheetId="4" name="cofins2">#REF!</definedName>
    <definedName name="HOSPEDES">#REF!</definedName>
    <definedName name="TABELA_DE_REVESTIMENTOS">#REF!</definedName>
    <definedName localSheetId="12" name="kdjfdr">#REF!</definedName>
    <definedName name="Excel_BuiltIn_Print_Area_0">#REF!</definedName>
    <definedName name="__ARQ1">#REF!</definedName>
    <definedName localSheetId="4" name="Obras_Apoio_Rel_Controladoria">#REF!</definedName>
    <definedName name="___x17">#REF!</definedName>
    <definedName localSheetId="5" name="dwqhdjwqgdwq">#REF!</definedName>
    <definedName localSheetId="5" name="g_15">#REF!</definedName>
    <definedName localSheetId="12" name="TXTMARCA">#REF!</definedName>
    <definedName localSheetId="5" name="PIEQUIP">#REF!</definedName>
    <definedName name="_la5">#REF!</definedName>
    <definedName localSheetId="5" name="RANGE">#REF!</definedName>
    <definedName localSheetId="5" name="HOSPEDES">#REF!</definedName>
    <definedName localSheetId="4" name="G_78">#REF!</definedName>
    <definedName localSheetId="5" name="HTN">#REF!</definedName>
    <definedName localSheetId="12" name="CATEGORIA21">#REF!</definedName>
    <definedName localSheetId="19" name="MENU3">#REF!</definedName>
    <definedName localSheetId="12" name="teste">#REF!</definedName>
    <definedName name="_htn2">#REF!</definedName>
    <definedName localSheetId="12" name="CD">#REF!</definedName>
    <definedName name="NOMEITEM">#REF!</definedName>
    <definedName localSheetId="1" name="__123Graph_XChart1">#REF!</definedName>
    <definedName localSheetId="5" name="ddfs">#REF!</definedName>
    <definedName localSheetId="12" name="be">#REF!</definedName>
    <definedName localSheetId="12" name="ISOPOR">#REF!</definedName>
    <definedName name="___QT75">#REF!</definedName>
    <definedName name="achart22">#REF!</definedName>
    <definedName localSheetId="5" name="LISTA_CONTAS">#REF!</definedName>
    <definedName localSheetId="5" name="LVII">#REF!</definedName>
    <definedName localSheetId="4" name="Excel_BuiltIn__FilterDatabase_1_1">#REF!</definedName>
    <definedName name="G_57">#REF!</definedName>
    <definedName name="Acabam.">#REF!</definedName>
    <definedName localSheetId="5" name="Parede1">#REF!</definedName>
    <definedName localSheetId="6" name="aa">#REF!</definedName>
    <definedName name="___QT3">#REF!</definedName>
    <definedName localSheetId="5" name="Parao_E">#REF!</definedName>
    <definedName localSheetId="1" name="_la29">#REF!</definedName>
    <definedName localSheetId="12" name="Perímetro_Terreno">#REF!</definedName>
    <definedName localSheetId="5" name="Tipo_de_Status">#REF!</definedName>
    <definedName localSheetId="12" name="COGS">#REF!</definedName>
    <definedName localSheetId="12" name="Recebido_Acumulado_2015_Controladoria">#REF!</definedName>
    <definedName localSheetId="12" name="ACTRANSP">#REF!</definedName>
    <definedName localSheetId="12" name="NDATA">#REF!</definedName>
    <definedName localSheetId="19" name="ddddddddddd">#REF!</definedName>
    <definedName localSheetId="5" name="ITEMIZAÇÃO_5">#REF!</definedName>
    <definedName localSheetId="5" name="g_69">#REF!</definedName>
    <definedName localSheetId="4" name="BLPH102">#REF!</definedName>
    <definedName name="전계장금액">#REF!</definedName>
    <definedName localSheetId="5" name="grua">#REF!</definedName>
    <definedName localSheetId="5" name="lbla10">#REF!</definedName>
    <definedName localSheetId="4" name="___QT75">#REF!</definedName>
    <definedName localSheetId="4" name="Etq_final">#REF!</definedName>
    <definedName name="dolarfinmar">#REF!</definedName>
    <definedName localSheetId="1" name="XRefCopy3Row">#REF!</definedName>
    <definedName localSheetId="5" name="SUBMUR">#REF!</definedName>
    <definedName localSheetId="4" name="_acr20">#REF!</definedName>
    <definedName localSheetId="5" name="REPETIÇÃO">#REF!</definedName>
    <definedName name="_akhnsdkjsdb">#REF!</definedName>
    <definedName name="SHARED_FORMULA_19">#REF!</definedName>
    <definedName name="CATORZE">#REF!</definedName>
    <definedName localSheetId="4" name="ZIN">#REF!</definedName>
    <definedName name="___lbc27">#REF!</definedName>
    <definedName name="CAB">#REF!</definedName>
    <definedName name="cchart2">#REF!</definedName>
    <definedName name="BLPH103">#REF!</definedName>
    <definedName localSheetId="5" name="g_12">#REF!</definedName>
    <definedName name="G_59">#REF!</definedName>
    <definedName name="____x9">#REF!</definedName>
    <definedName name="_lb6">#REF!</definedName>
    <definedName name="_lb23">#REF!</definedName>
    <definedName name="PAP">#REF!</definedName>
    <definedName localSheetId="1" name="sdtrtg">#REF!</definedName>
    <definedName localSheetId="4" name="XXIII">#REF!</definedName>
    <definedName localSheetId="5" name="_83_85.PINT_LIM">#REF!</definedName>
    <definedName localSheetId="12" name="legr_hist">#REF!</definedName>
    <definedName name="ACCHAF">#REF!</definedName>
    <definedName name="____x25">#REF!</definedName>
    <definedName localSheetId="12" name="g_45">#REF!</definedName>
    <definedName name="_11__123Graph_DCHART_1">#REF!</definedName>
    <definedName name="____lb23">#REF!</definedName>
    <definedName name="CINCO">#REF!</definedName>
    <definedName localSheetId="12" name="XXII">#REF!</definedName>
    <definedName localSheetId="5" name="Fluxo_captação">#REF!</definedName>
    <definedName name="__123Graph_BCUSTO">#REF!</definedName>
    <definedName localSheetId="4" name="RTITCHAF">#REF!</definedName>
    <definedName localSheetId="12" name="univ_uss">#REF!</definedName>
    <definedName localSheetId="5" name="icoa_uss">#REF!</definedName>
    <definedName localSheetId="12" name="ㅁㅁㅁ">#REF!</definedName>
    <definedName localSheetId="5" name="dolarfev">#REF!</definedName>
    <definedName localSheetId="12" name="Print_Area">'Mobiliário'!$B$5:$H$38</definedName>
    <definedName localSheetId="4" name="First_cdi">#REF!</definedName>
    <definedName localSheetId="4" name="PAVILHAO">#REF!</definedName>
    <definedName name="QUATRO">#REF!</definedName>
    <definedName localSheetId="12" name="vfbg">#REF!</definedName>
    <definedName name="_le31">#REF!</definedName>
    <definedName localSheetId="12" name="XLOC">#REF!</definedName>
    <definedName name="cchart24">#REF!</definedName>
    <definedName name="V">#REF!</definedName>
    <definedName localSheetId="12" name="CevaG">#REF!</definedName>
    <definedName localSheetId="4" name="Cel_Constr">#REF!</definedName>
    <definedName localSheetId="4" name="Previsão_Inicial_jan_16">#REF!</definedName>
    <definedName localSheetId="4" name="LARGURA">#REF!</definedName>
    <definedName localSheetId="4" name="ITEMIZAÇÃO_4">#REF!</definedName>
    <definedName localSheetId="18" name="FL_2">#REF!</definedName>
    <definedName localSheetId="4" name="grec_uss">#REF!</definedName>
    <definedName localSheetId="12" name="ACOMP">#REF!</definedName>
    <definedName localSheetId="4" name="distratos">#REF!</definedName>
    <definedName localSheetId="4" name="DI">#REF!</definedName>
    <definedName name="G_75">#REF!</definedName>
    <definedName name="BLPH2">#REF!</definedName>
    <definedName localSheetId="12" name="Tipo_de_Unidade_de_Negocio">#REF!</definedName>
    <definedName localSheetId="1" name="XREF_COLUMN_1">#REF!</definedName>
    <definedName localSheetId="12" name="tipobloco">#REF!</definedName>
    <definedName localSheetId="4" name="ridbeb">#REF!</definedName>
    <definedName name="codigo2">#REF!</definedName>
    <definedName localSheetId="12" name="CI">#REF!</definedName>
    <definedName localSheetId="5" name="item_1">#REF!</definedName>
    <definedName localSheetId="12" name="_2__123Graph_BCHART_1">#REF!</definedName>
    <definedName name="__Axe3">#REF!</definedName>
    <definedName localSheetId="5" name="COGS">#REF!</definedName>
    <definedName localSheetId="5" name="V">#REF!</definedName>
    <definedName name="dchart31">#REF!</definedName>
    <definedName localSheetId="5" name="First_cdi">#REF!</definedName>
    <definedName name="SEDE">#REF!</definedName>
    <definedName localSheetId="5" name="WNMLOCAL">#REF!</definedName>
    <definedName name="__la7">#REF!</definedName>
    <definedName localSheetId="12" name="CAMP">#REF!</definedName>
    <definedName name="Previsão_Inicial_abr_16">#REF!</definedName>
    <definedName name="CI">#REF!</definedName>
    <definedName localSheetId="4" name="CATEGORIA19">#REF!</definedName>
    <definedName localSheetId="4" name="kesp">#REF!</definedName>
    <definedName localSheetId="19" name="Títulos_impressão_IM">#REF!</definedName>
    <definedName name="_PAV07">#REF!</definedName>
    <definedName localSheetId="4" name="Capa">#REF!</definedName>
    <definedName localSheetId="12" name="TOLTAL2">#REF!</definedName>
    <definedName localSheetId="5" name="RARQIMP">#REF!</definedName>
    <definedName localSheetId="19" name="MENU2">#REF!</definedName>
    <definedName localSheetId="4" name="dolar_nov">#REF!</definedName>
    <definedName name="__lbc13">#REF!</definedName>
    <definedName localSheetId="4" name="___ACR10">#REF!</definedName>
    <definedName name="__lbc23">#REF!</definedName>
    <definedName localSheetId="5" name="LXXVIII">#REF!</definedName>
    <definedName name="__123Graph_XCurrent">#REF!</definedName>
    <definedName name="_ACR15">#REF!</definedName>
    <definedName name="FOLHA2">#REF!</definedName>
    <definedName localSheetId="19" name="LOCALMENU">#REF!</definedName>
    <definedName localSheetId="4" name="quadrocompar.">#REF!</definedName>
    <definedName localSheetId="4" name="DISCRIMINAÇÃO">#REF!</definedName>
    <definedName localSheetId="4" name="FL_3">#REF!</definedName>
    <definedName localSheetId="5" name="______acr20">#REF!</definedName>
    <definedName localSheetId="12" name="T_actual">#REF!</definedName>
    <definedName localSheetId="5" name="_1">#REF!</definedName>
    <definedName localSheetId="4" name="g_25">#REF!</definedName>
    <definedName localSheetId="12" name="_52.REV.CERAM.I">#REF!</definedName>
    <definedName localSheetId="5" name="FAL">#REF!</definedName>
    <definedName localSheetId="12" name="COBRANÇA">#REF!</definedName>
    <definedName localSheetId="12" name="PARAM_FIS_2">#REF!</definedName>
    <definedName localSheetId="4" name="_61.ESQUAD._MAD">#REF!</definedName>
    <definedName localSheetId="6" name="sa">#REF!</definedName>
    <definedName name="_lb7">#REF!</definedName>
    <definedName localSheetId="1" name="PAV">#REF!</definedName>
    <definedName localSheetId="4" name="Acabam.">#REF!</definedName>
    <definedName localSheetId="5" name="______ACR15">#REF!</definedName>
    <definedName localSheetId="12" name="CestaExcel">#REF!</definedName>
    <definedName localSheetId="4" name="vl_k2">#REF!</definedName>
    <definedName name="_la3">#REF!</definedName>
    <definedName localSheetId="5" name="DATA3">#REF!</definedName>
    <definedName name="MADRI">#REF!</definedName>
    <definedName localSheetId="12" name="Z_15697660_066E_11D5_AF15_00010242ED40_.wvu.PrintArea">#REF!</definedName>
    <definedName localSheetId="5" name="dolarfimdez">#REF!</definedName>
    <definedName name="___acr20">#REF!</definedName>
    <definedName name="lbla2">#REF!</definedName>
    <definedName localSheetId="12" name="TIPO_CTT">#REF!</definedName>
    <definedName localSheetId="4" name="_PAV04">#REF!</definedName>
    <definedName localSheetId="4" name="MENU2">#REF!</definedName>
    <definedName localSheetId="12" name="eixo_x_graf3_vendas">#REF!</definedName>
    <definedName localSheetId="19" name="LXXXV">#REF!</definedName>
    <definedName localSheetId="12" name="Parao_E">#REF!</definedName>
    <definedName localSheetId="12" name="Tabela_Atribuição">#REF!</definedName>
    <definedName localSheetId="5" name="dchart31">#REF!</definedName>
    <definedName localSheetId="4" name="ReqC">#REF!</definedName>
    <definedName localSheetId="12" name="ddddddddddd">#REF!</definedName>
    <definedName localSheetId="5" name="DRE">#REF!</definedName>
    <definedName name="RESUMO">#REF!</definedName>
    <definedName localSheetId="12" name="CAPA55A">#REF!</definedName>
    <definedName name="achar18">#REF!</definedName>
    <definedName name="__lb11">#REF!</definedName>
    <definedName name="qtdbltub">#REF!</definedName>
    <definedName name="lbla18">#REF!</definedName>
    <definedName localSheetId="5" name="LIV">#REF!</definedName>
    <definedName localSheetId="12" name="_ACR15">#REF!</definedName>
    <definedName name="HOTEL">#REF!</definedName>
    <definedName name="___x20">#REF!</definedName>
    <definedName name="DESCONTO">#REF!</definedName>
    <definedName localSheetId="4" name="ORCAMEN">#REF!</definedName>
    <definedName name="KCIVIL">#REF!</definedName>
    <definedName localSheetId="12" name="SUBDIV">#REF!</definedName>
    <definedName name="_PAV08">#REF!</definedName>
    <definedName localSheetId="12" name="TOTAL13">#REF!</definedName>
    <definedName name="PRE">#REF!</definedName>
    <definedName name="bchart18">#REF!</definedName>
    <definedName localSheetId="12" name="valores_diferidos">#REF!</definedName>
    <definedName localSheetId="5" name="cchart10">#REF!</definedName>
    <definedName localSheetId="4" name="çsdkfçdrkt">#REF!</definedName>
    <definedName localSheetId="4" name="VOLUME3">#REF!</definedName>
    <definedName localSheetId="12" name="DEZESSEIS">#REF!</definedName>
    <definedName localSheetId="5" name="QTRES">#REF!</definedName>
    <definedName localSheetId="12" name="qtdtub">#REF!</definedName>
    <definedName name="qtd3esta">#REF!</definedName>
    <definedName localSheetId="12" name="dolarmar02">#REF!</definedName>
    <definedName name="cchart6">#REF!</definedName>
    <definedName localSheetId="5" name="Tendência_Obra_Controladoria">#REF!</definedName>
    <definedName name="XRefPaste6">#REF!</definedName>
    <definedName localSheetId="12" name="ITEMIZAÇÃO">#REF!</definedName>
    <definedName localSheetId="1" name="BLPH104">#REF!</definedName>
    <definedName name="Data_Previsão_Medição_Fin_Medição">#REF!</definedName>
    <definedName localSheetId="12" name="Excel_BuiltIn_Print_Titles_1_1_1">#REF!</definedName>
    <definedName localSheetId="12" name="versao_estudo">#REF!</definedName>
    <definedName name="CUSTO_OUTROS">#REF!</definedName>
    <definedName localSheetId="1" name="부대공사">#REF!</definedName>
    <definedName localSheetId="5" name="PARAM_FIS_2">#REF!</definedName>
    <definedName localSheetId="5" name="estaca">#REF!</definedName>
    <definedName name="_54.TACOS_E_ASS">#REF!</definedName>
    <definedName localSheetId="12" name="TOTAL6">#REF!</definedName>
    <definedName name="X">#REF!</definedName>
    <definedName localSheetId="12" name="MADRI">#REF!</definedName>
    <definedName localSheetId="4" name="_xlcn.WorksheetConnection_ProjetocontrolefisicoefinanceiroRJ.xlsxTabela31">#REF!</definedName>
    <definedName localSheetId="4" name="PLAN">#REF!</definedName>
    <definedName name="_CAB1">#REF!</definedName>
    <definedName localSheetId="1" name="dfhgkjdhkjghjd">#REF!</definedName>
    <definedName localSheetId="19" name="ALUMÍNIO_2">#REF!</definedName>
    <definedName localSheetId="5" name="Valor_Previsto_Fin_Medições">#REF!</definedName>
    <definedName localSheetId="1" name="iheidhgufr">#REF!</definedName>
    <definedName localSheetId="12" name="DATA1">#REF!</definedName>
    <definedName localSheetId="5" name="DIMENSÕES">#REF!</definedName>
    <definedName name="____x24">#REF!</definedName>
    <definedName name="__lbc9">#REF!</definedName>
    <definedName localSheetId="12" name="RIDRES10">#REF!</definedName>
    <definedName name="__lb8">#REF!</definedName>
    <definedName name="SHARED_FORMULA_32">#REF!</definedName>
    <definedName localSheetId="4" name="INT.FILTRO.NBASE">#REF!</definedName>
    <definedName localSheetId="5" name="______QT4">#REF!</definedName>
    <definedName name="ACDS">#REF!</definedName>
    <definedName localSheetId="5" name="G_71">#REF!</definedName>
    <definedName localSheetId="4" name="L_">#REF!</definedName>
    <definedName localSheetId="1" name="ca">#REF!</definedName>
    <definedName localSheetId="5" name="PRAZO">#REF!</definedName>
    <definedName localSheetId="5" name="_PAV02">#REF!</definedName>
    <definedName name="손익계산서">#REF!</definedName>
    <definedName localSheetId="1" name="klsjdwe">#REF!</definedName>
    <definedName localSheetId="5" name="outro">#REF!</definedName>
    <definedName localSheetId="5" name="_____QT50">#REF!</definedName>
    <definedName name="FATORK">#REF!</definedName>
    <definedName localSheetId="4" name="_____QT4">#REF!</definedName>
    <definedName localSheetId="12" name="VALOR_REAIS">#REF!</definedName>
    <definedName localSheetId="5" name="ALTIEQP">#REF!</definedName>
    <definedName localSheetId="4" name="g_11">#REF!</definedName>
    <definedName name="_Fill">#REF!</definedName>
    <definedName localSheetId="5" name="Piso1">#REF!</definedName>
    <definedName localSheetId="5" name="_41.ALVENARIA">#REF!</definedName>
    <definedName localSheetId="12" name="COLSUB">#REF!</definedName>
    <definedName name="___lb2">#REF!</definedName>
    <definedName localSheetId="5" name="ACPIPA">#REF!</definedName>
    <definedName localSheetId="12" name="ITEMIZAÇÃO_4">#REF!</definedName>
    <definedName localSheetId="12" name="prazo2">#REF!</definedName>
    <definedName name="____x5">#REF!</definedName>
    <definedName name="LXXXI">#REF!</definedName>
    <definedName name="Quant_torres">#REF!</definedName>
    <definedName localSheetId="5" name="MARÇO2001">#REF!</definedName>
    <definedName localSheetId="5" name="djswfr">#REF!</definedName>
    <definedName localSheetId="12" name="HHIHLK">#REF!</definedName>
    <definedName localSheetId="12" name="ff">#REF!</definedName>
    <definedName localSheetId="12" name="_QT3">#REF!</definedName>
    <definedName name="XCI">#REF!</definedName>
    <definedName localSheetId="12" name="_78.ELEVADORES">#REF!</definedName>
    <definedName name="valores_diferidos">#REF!</definedName>
    <definedName localSheetId="4" name="______acr5">#REF!</definedName>
    <definedName localSheetId="5" name="_____ACR10">#REF!</definedName>
    <definedName name="qtdtub">#REF!</definedName>
    <definedName localSheetId="4" name="___QT100">#REF!</definedName>
    <definedName localSheetId="12" name="vendas_">#REF!</definedName>
    <definedName localSheetId="12" name="ROTIMP">#REF!</definedName>
    <definedName localSheetId="1" name="asdjksej">#REF!</definedName>
    <definedName name="Z_4CA4BF7C_65C1_4E25_8563_22DF58586D2C_.wvu.PrintTitles">#REF!</definedName>
    <definedName localSheetId="5" name="AITEM">#REF!</definedName>
    <definedName localSheetId="5" name="ESTOQUE">#REF!</definedName>
    <definedName localSheetId="4" name="TOTAL14">#REF!</definedName>
    <definedName name="Lancamentos">#REF!</definedName>
    <definedName name="_lbc31">#REF!</definedName>
    <definedName localSheetId="4" name="joao_uss">#REF!</definedName>
    <definedName localSheetId="12" name="BLPH103">#REF!</definedName>
    <definedName localSheetId="5" name="RSUBTOT">#REF!</definedName>
    <definedName localSheetId="4" name="agdsf">#REF!</definedName>
    <definedName localSheetId="5" name="Etq_final">#REF!</definedName>
    <definedName localSheetId="12" name="HISTOGRAMA">#REF!</definedName>
    <definedName localSheetId="12" name="Piso1">#REF!</definedName>
    <definedName localSheetId="19" name="LXXV">#REF!</definedName>
    <definedName localSheetId="5" name="PLANILHA">#REF!</definedName>
    <definedName localSheetId="12" name="Total_2016_Rel_Controladoria">#REF!</definedName>
    <definedName localSheetId="12" name="XXXIV">#REF!</definedName>
    <definedName localSheetId="5" name="Excel_BuiltIn_Print_Titles_1_1_4">#REF!</definedName>
    <definedName localSheetId="5" name="BLPH99">#REF!</definedName>
    <definedName localSheetId="5" name="dolarout">#REF!</definedName>
    <definedName localSheetId="4" name="RIDCHAF">#REF!</definedName>
    <definedName name="XDATA">#REF!</definedName>
    <definedName localSheetId="12" name="_____QT75">#REF!</definedName>
    <definedName localSheetId="5" name="FOLHA2">#REF!</definedName>
    <definedName localSheetId="5" name="Área_Privativa">#REF!</definedName>
    <definedName localSheetId="4" name="FFFFFFF">#REF!</definedName>
    <definedName name="Quant_pav_lajão">#REF!</definedName>
    <definedName localSheetId="4" name="Data_Previsão_Medição_Fin_Medição">#REF!</definedName>
    <definedName localSheetId="5" name="SEDE">#REF!</definedName>
    <definedName localSheetId="12" name="DI">#REF!</definedName>
    <definedName name="RECADUC">#REF!</definedName>
    <definedName localSheetId="5" name="vendas_">#REF!</definedName>
    <definedName localSheetId="12" name="Cel_Constr">#REF!</definedName>
    <definedName localSheetId="5" name="_ACR10">#REF!</definedName>
    <definedName name="TAXAS">#REF!</definedName>
    <definedName localSheetId="5" name="TXTPOT">#REF!</definedName>
    <definedName localSheetId="12" name="G_35">#REF!</definedName>
    <definedName name="WITENS">#REF!</definedName>
    <definedName localSheetId="12" name="G_78">#REF!</definedName>
    <definedName name="achart4">#REF!</definedName>
    <definedName localSheetId="4" name="ARQTXT">#REF!</definedName>
    <definedName name="Z_F2145668_4090_4220_8C3C_9C4DCC7A01D1_.wvu.Cols">#REF!</definedName>
    <definedName name="memória2">#REF!</definedName>
    <definedName name="achart31">#REF!</definedName>
    <definedName localSheetId="5" name="hist">#REF!</definedName>
    <definedName localSheetId="5" name="erne_cdi">#REF!</definedName>
    <definedName localSheetId="4" name="nome2">#REF!</definedName>
    <definedName name="_x4">#REF!</definedName>
    <definedName name="__123Graph_XFAT">#REF!</definedName>
    <definedName localSheetId="5" name="JOALDO">#REF!</definedName>
    <definedName localSheetId="1" name="BLPH101">#REF!</definedName>
    <definedName localSheetId="5" name="_52.REV.CERAM.I">#REF!</definedName>
    <definedName localSheetId="4" name="Outros1">#REF!</definedName>
    <definedName name="ALTRES15">#REF!</definedName>
    <definedName localSheetId="4" name="_13.P._PERMAN.">#REF!</definedName>
    <definedName localSheetId="4" name="esp">#REF!</definedName>
    <definedName name="LV">#REF!</definedName>
    <definedName localSheetId="5" name="Custo_Direto_de_Obras_Civis_e_Instalações_...........................................">#REF!</definedName>
    <definedName name="HONORARIOS">#REF!</definedName>
    <definedName localSheetId="12" name="AITEM">#REF!</definedName>
    <definedName localSheetId="5" name="_15.IMPL._CANT">#REF!</definedName>
    <definedName name="_lbc14">#REF!</definedName>
    <definedName name="__123Graph_BFAT">#REF!</definedName>
    <definedName localSheetId="5" name="LVIII">#REF!</definedName>
    <definedName localSheetId="1" name="VX">#REF!</definedName>
    <definedName localSheetId="4" name="_____QT50">#REF!</definedName>
    <definedName name="g_27">#REF!</definedName>
    <definedName localSheetId="6" name="MENU5">#REF!</definedName>
    <definedName localSheetId="5" name="g_11">#REF!</definedName>
    <definedName name="bchar10">#REF!</definedName>
    <definedName localSheetId="4" name="grua">#REF!</definedName>
    <definedName name="__lb21">#REF!</definedName>
    <definedName localSheetId="5" name="worl_uss">#REF!</definedName>
    <definedName localSheetId="4" name="diretorias">#REF!</definedName>
    <definedName localSheetId="5" name="R_CorretAtualiz">#REF!</definedName>
    <definedName localSheetId="4" name="_ACR10">#REF!</definedName>
    <definedName name="SUBDIV">#REF!</definedName>
    <definedName name="BLPH101">#REF!</definedName>
    <definedName localSheetId="12" name="dfgh">#REF!</definedName>
    <definedName localSheetId="5" name="composição">#REF!</definedName>
    <definedName localSheetId="4" name="dolar">#REF!</definedName>
    <definedName localSheetId="5" name="HHIHLK">#REF!</definedName>
    <definedName name="g_10">#REF!</definedName>
    <definedName name="_lbc13">#REF!</definedName>
    <definedName name="Prazo_da_Estrutura">#REF!</definedName>
    <definedName localSheetId="1" name="MENU1">#REF!</definedName>
    <definedName localSheetId="5" name="SR">#REF!</definedName>
    <definedName localSheetId="19" name="XI">#REF!</definedName>
    <definedName name="____le31">#REF!</definedName>
    <definedName name="CONTAIT">#REF!</definedName>
    <definedName name="_ld31">#REF!</definedName>
    <definedName localSheetId="12" name="kiweokwr">#REF!</definedName>
    <definedName localSheetId="12" name="_PAV01">#REF!</definedName>
    <definedName name="grec_hist">#REF!</definedName>
    <definedName localSheetId="12" name="LUCRO">#REF!</definedName>
    <definedName localSheetId="12" name="QOAS_POAS">#REF!</definedName>
    <definedName localSheetId="5" name="ACDER">#REF!</definedName>
    <definedName localSheetId="12" name="LIII">#REF!</definedName>
    <definedName name="___lbc14">#REF!</definedName>
    <definedName localSheetId="6" name="MENU3">#REF!</definedName>
    <definedName name="ITENS1">#REF!</definedName>
    <definedName localSheetId="12" name="itc_hist">#REF!</definedName>
    <definedName localSheetId="12" name="garcia">#REF!</definedName>
    <definedName localSheetId="5" name="TOTAL1">#REF!</definedName>
    <definedName localSheetId="5" name="titulos">#REF!</definedName>
    <definedName name="_x6">#REF!</definedName>
    <definedName localSheetId="12" name="codigo2">#REF!</definedName>
    <definedName name="SISTEM2">#REF!</definedName>
    <definedName localSheetId="5" name="_____ACR15">#REF!</definedName>
    <definedName localSheetId="5" name="cchart1">#REF!</definedName>
    <definedName name="___lbc15">#REF!</definedName>
    <definedName name="SEG">#REF!</definedName>
    <definedName localSheetId="5" name="Gerentes">#REF!</definedName>
    <definedName localSheetId="4" name="FEVEREIRO2001">#REF!</definedName>
    <definedName localSheetId="5" name="FBancaria">#REF!</definedName>
    <definedName name="g_19">#REF!</definedName>
    <definedName name="KSDNFK">#REF!</definedName>
    <definedName name="Piso1">#REF!</definedName>
    <definedName name="_acr5">#REF!</definedName>
    <definedName localSheetId="5" name="Outros1">#REF!</definedName>
    <definedName name="cchart9">#REF!</definedName>
    <definedName localSheetId="5" name="SO">#REF!</definedName>
    <definedName localSheetId="4" name="ACCHAF">#REF!</definedName>
    <definedName localSheetId="4" name="fl">#REF!</definedName>
    <definedName localSheetId="4" name="ISS">#REF!</definedName>
    <definedName name="_lbc10">#REF!</definedName>
    <definedName localSheetId="5" name="LAZER">#REF!</definedName>
    <definedName localSheetId="4" name="XXXV">#REF!</definedName>
    <definedName localSheetId="1" name="Perímetro_lajão">#REF!</definedName>
    <definedName localSheetId="5" name="ITEMIZAÇÃO_2">#REF!</definedName>
    <definedName name="RRES10">#REF!</definedName>
    <definedName localSheetId="5" name="kjydhfkjghkjfh">#REF!</definedName>
    <definedName name="mar17RJ">#REF!</definedName>
    <definedName name="___lbc23">#REF!</definedName>
    <definedName localSheetId="5" name="encanador">#REF!</definedName>
    <definedName localSheetId="19" name="XXIV">#REF!</definedName>
    <definedName localSheetId="12" name="LXXXIV">#REF!</definedName>
    <definedName localSheetId="4" name="g_69">#REF!</definedName>
    <definedName localSheetId="1" name="DRE">#REF!</definedName>
    <definedName localSheetId="12" name="Trimestre_data_base">#REF!</definedName>
    <definedName name="grec_cdi">#REF!</definedName>
    <definedName localSheetId="5" name="__123Graph_XGRA1">#REF!</definedName>
    <definedName name="LII">#REF!</definedName>
    <definedName localSheetId="12" name="QTRES">#REF!</definedName>
    <definedName localSheetId="12" name="Total_Parcelas_MAP">#REF!</definedName>
    <definedName name="____x15">#REF!</definedName>
    <definedName localSheetId="5" name="UENSIT">#REF!</definedName>
    <definedName name="_7__123Graph_ACHART_2">#REF!</definedName>
    <definedName localSheetId="4" name="dolarjun">#REF!</definedName>
    <definedName localSheetId="4" name="Identificação">#REF!</definedName>
    <definedName name="_____ACR10">#REF!</definedName>
    <definedName localSheetId="19" name="_2">#REF!</definedName>
    <definedName localSheetId="4" name="XIV">#REF!</definedName>
    <definedName localSheetId="1" name="산출">#REF!</definedName>
    <definedName localSheetId="12" name="IMPF">#REF!</definedName>
    <definedName localSheetId="5" name="CCC">#REF!</definedName>
    <definedName localSheetId="12" name="GARAGEM">#REF!</definedName>
    <definedName localSheetId="5" name="CATEGORIA5">#REF!</definedName>
    <definedName name="MENU3">#REF!</definedName>
    <definedName name="esp">#REF!</definedName>
    <definedName localSheetId="5" name="perfura">#REF!</definedName>
    <definedName localSheetId="5" name="TxCdiMes">#REF!</definedName>
    <definedName localSheetId="12" name="CATEGORIA17">#REF!</definedName>
    <definedName name="BLPH4">#REF!</definedName>
    <definedName name="achart29">#REF!</definedName>
    <definedName localSheetId="1" name="_xlcn.WorksheetConnection_2018_03ResumoRGOObrasRJ.xlsbTabela1">#REF!</definedName>
    <definedName localSheetId="4" name="Salas">#REF!</definedName>
    <definedName localSheetId="1" name="손익계산서">#REF!</definedName>
    <definedName name="sapata">#REF!</definedName>
    <definedName name="DolarFinSet">#REF!</definedName>
    <definedName localSheetId="12" name="Mês_Medição_Fin_Medições">#REF!</definedName>
    <definedName name="DolarAgo">#REF!</definedName>
    <definedName name="ea">#REF!</definedName>
    <definedName name="_PAV03">#REF!</definedName>
    <definedName name="___la6">#REF!</definedName>
    <definedName localSheetId="5" name="Excel_BuiltIn__FilterDatabase_6">#REF!</definedName>
    <definedName name="dolarjun02">#REF!</definedName>
    <definedName localSheetId="4" name="FBancaria">#REF!</definedName>
    <definedName localSheetId="1" name="전선조장">#REF!</definedName>
    <definedName localSheetId="5" name="Padrao_F">#REF!</definedName>
    <definedName localSheetId="1" name="AZ">#REF!</definedName>
    <definedName localSheetId="4" name="BLPH98">#REF!</definedName>
    <definedName name="_IV65617">#REF!</definedName>
    <definedName localSheetId="12" name="MURBOMB">#REF!</definedName>
    <definedName localSheetId="4" name="ITEMCONT">#REF!</definedName>
    <definedName localSheetId="4" name="COMPRIMENTO">#REF!</definedName>
    <definedName localSheetId="4" name="CRONG">#REF!</definedName>
    <definedName localSheetId="4" name="_Axe4">#REF!</definedName>
    <definedName localSheetId="4" name="DATA4">#REF!</definedName>
    <definedName name="ADITIVO_LIQUIDO">#REF!</definedName>
    <definedName localSheetId="1" name="jsdfkgnfr">#REF!</definedName>
    <definedName localSheetId="4" name="bebqt">#REF!</definedName>
    <definedName name="cchart28">#REF!</definedName>
    <definedName name="UM">#REF!</definedName>
    <definedName localSheetId="12" name="lbla10">#REF!</definedName>
    <definedName localSheetId="12" name="area1">#REF!</definedName>
    <definedName name="_Dist_Values">#REF!</definedName>
    <definedName localSheetId="4" name="jjjjjjjjjjjjjjjjjjjj">#REF!</definedName>
    <definedName localSheetId="12" name="distratos">#REF!</definedName>
    <definedName name="bchart17">#REF!</definedName>
    <definedName name="__x18">#REF!</definedName>
    <definedName name="_PAV06">#REF!</definedName>
    <definedName name="SHARED_FORMULA_25">#REF!</definedName>
    <definedName name="____x4">#REF!</definedName>
    <definedName localSheetId="12" name="DIFQT">#REF!</definedName>
    <definedName name="erne_cdi">#REF!</definedName>
    <definedName localSheetId="12" name="V">#REF!</definedName>
    <definedName localSheetId="12" name="MEMÓRIA">#REF!</definedName>
    <definedName localSheetId="1" name="sdgtry">#REF!</definedName>
    <definedName localSheetId="4" name="DATA_ENTREGA">#REF!</definedName>
    <definedName name="jun17RJ">#REF!</definedName>
    <definedName localSheetId="5" name="CATEGORIA9">#REF!</definedName>
    <definedName name="_acr20">#REF!</definedName>
    <definedName localSheetId="4" name="tipobloco">#REF!</definedName>
    <definedName localSheetId="5" name="dfijvnqienvvnjv">#REF!</definedName>
    <definedName localSheetId="12" name="TESTHKEY">#REF!</definedName>
    <definedName localSheetId="19" name="LXXIV">#REF!</definedName>
    <definedName localSheetId="5" name="ALTMUR">#REF!</definedName>
    <definedName localSheetId="4" name="Obra_Rel_Controladoria">#REF!</definedName>
    <definedName name="_iss2">#REF!</definedName>
    <definedName localSheetId="5" name="dfgh">#REF!</definedName>
    <definedName localSheetId="4" name="item_1">#REF!</definedName>
    <definedName localSheetId="5" name="Obra_Fin_Medição">#REF!</definedName>
    <definedName localSheetId="5" name="RIDRES15">#REF!</definedName>
    <definedName localSheetId="6" name="Capa">#REF!</definedName>
    <definedName localSheetId="1" name="_">#REF!</definedName>
    <definedName localSheetId="5" name="Títulos_impressão_IM">#REF!</definedName>
    <definedName name="RRES20">#REF!</definedName>
    <definedName localSheetId="1" name="__123Graph_BChart1">#REF!</definedName>
    <definedName name="QUANT">#REF!</definedName>
    <definedName localSheetId="4" name="Vendas">#REF!</definedName>
    <definedName name="T_actual">#REF!</definedName>
    <definedName localSheetId="5" name="LOCALMENU">#REF!</definedName>
    <definedName localSheetId="5" name="VALOR_REAIS">#REF!</definedName>
    <definedName localSheetId="5" name="área">#REF!</definedName>
    <definedName name="achart27">#REF!</definedName>
    <definedName name="_IV67021">#REF!</definedName>
    <definedName localSheetId="4" name="Orcamentistas">#REF!</definedName>
    <definedName localSheetId="4" name="___ARQ1">#REF!</definedName>
    <definedName localSheetId="4" name="area1">#REF!</definedName>
    <definedName localSheetId="5" name="sssss">#REF!</definedName>
    <definedName localSheetId="5" name="CS">#REF!</definedName>
    <definedName localSheetId="1" name="MENU4">#REF!</definedName>
    <definedName localSheetId="1" name="ACwvu.Ciclos.">#REF!</definedName>
    <definedName localSheetId="12" name="ACBEB">#REF!</definedName>
    <definedName localSheetId="5" name="COLSUB">#REF!</definedName>
    <definedName localSheetId="12" name="COMPRIMENTO">#REF!</definedName>
    <definedName localSheetId="12" name="G_54">#REF!</definedName>
    <definedName localSheetId="19" name="FL_3">#REF!</definedName>
    <definedName name="qwqw">#REF!</definedName>
    <definedName localSheetId="5" name="tc">#REF!</definedName>
    <definedName name="SHARED_FORMULA_10">#REF!</definedName>
    <definedName name="__x24">#REF!</definedName>
    <definedName localSheetId="19" name="DEZESSETE">#REF!</definedName>
    <definedName name="_3__123Graph_XCHART_1">#REF!</definedName>
    <definedName localSheetId="5" name="OUTROS">#REF!</definedName>
    <definedName localSheetId="4" name="SETE">#REF!</definedName>
    <definedName localSheetId="12" name="NutN">#REF!</definedName>
    <definedName name="ItalieNS">#REF!</definedName>
    <definedName localSheetId="12" name="sa">#REF!</definedName>
    <definedName localSheetId="4" name="f">#REF!</definedName>
    <definedName localSheetId="4" name="Inss_Bloqueado_Previsão_Fin_Medições">#REF!</definedName>
    <definedName name="div">#REF!</definedName>
    <definedName localSheetId="4" name="ACTRANSP">#REF!</definedName>
    <definedName name="kubus">#REF!</definedName>
    <definedName name="SHARED_FORMULA_24">#REF!</definedName>
    <definedName localSheetId="19" name="XXXIV">#REF!</definedName>
    <definedName name="bchart32">#REF!</definedName>
    <definedName localSheetId="12" name="qwewqe">#REF!</definedName>
    <definedName name="dolar_nov">#REF!</definedName>
    <definedName localSheetId="5" name="abebqt">#REF!</definedName>
    <definedName name="nov17RJ">#REF!</definedName>
    <definedName localSheetId="4" name="empresas">#REF!</definedName>
    <definedName localSheetId="12" name="univ_hist">#REF!</definedName>
    <definedName localSheetId="12" name="__123Graph_B">#REF!</definedName>
    <definedName localSheetId="12" name="CONT1">#REF!</definedName>
    <definedName localSheetId="5" name="CATEGORIA7">#REF!</definedName>
    <definedName localSheetId="4" name="LISTA">#REF!</definedName>
    <definedName localSheetId="5" name="jan_05">#REF!</definedName>
    <definedName name="asdjksej">#REF!</definedName>
    <definedName localSheetId="4" name="NOME">#REF!</definedName>
    <definedName localSheetId="5" name="dolarabr">#REF!</definedName>
    <definedName localSheetId="5" name="XXXIX">#REF!</definedName>
    <definedName name="P">#REF!</definedName>
    <definedName localSheetId="12" name="__iss2">#REF!</definedName>
    <definedName localSheetId="5" name="_PAV06">#REF!</definedName>
    <definedName localSheetId="5" name="qtdbase">#REF!</definedName>
    <definedName name="____lbc19">#REF!</definedName>
    <definedName name="aux">#REF!</definedName>
    <definedName name="____lb1">#REF!</definedName>
    <definedName localSheetId="12" name="área">#REF!</definedName>
    <definedName localSheetId="5" name="__QT3">#REF!</definedName>
    <definedName localSheetId="12" name="hbjgjuae">#REF!</definedName>
    <definedName localSheetId="4" name="SGarantia">#REF!</definedName>
    <definedName localSheetId="12" name="__123Graph_ARES">#REF!</definedName>
    <definedName localSheetId="4" name="tipo_subtotal">#REF!</definedName>
    <definedName localSheetId="12" name="CATEGORIA3">#REF!</definedName>
    <definedName localSheetId="5" name="Format">#REF!</definedName>
    <definedName localSheetId="12" name="Identificação">#REF!</definedName>
    <definedName name="__QT75">#REF!</definedName>
    <definedName localSheetId="5" name="klsjdwe">#REF!</definedName>
    <definedName localSheetId="4" name="sdgtry">#REF!</definedName>
    <definedName localSheetId="5" name="laeqwep">#REF!</definedName>
    <definedName localSheetId="12" name="UENSIT">#REF!</definedName>
    <definedName localSheetId="5" name="opções">#REF!</definedName>
    <definedName name="G_92">#REF!</definedName>
    <definedName localSheetId="12" name="RRES10">#REF!</definedName>
    <definedName name="계약고현황2">#REF!</definedName>
    <definedName name="Quant_Cremalheira">#REF!</definedName>
    <definedName localSheetId="1" name="__123Graph_B">#REF!</definedName>
    <definedName localSheetId="1" name="__123Graph_D">#REF!</definedName>
    <definedName name="___x19">#REF!</definedName>
    <definedName name="__lbc29">#REF!</definedName>
    <definedName name="g_13">#REF!</definedName>
    <definedName name="HOJE">#REF!</definedName>
    <definedName name="achart17">#REF!</definedName>
    <definedName name="TOTAL16">#REF!</definedName>
    <definedName localSheetId="4" name="G_59">#REF!</definedName>
    <definedName name="IMPF">#REF!</definedName>
    <definedName name="lbla22">#REF!</definedName>
    <definedName localSheetId="12" name="origem_unidades">#REF!</definedName>
    <definedName localSheetId="12" name="RTITCHAF">#REF!</definedName>
    <definedName localSheetId="4" name="cidades">#REF!</definedName>
    <definedName name="MetaBP">#REF!</definedName>
    <definedName localSheetId="4" name="_2">#REF!</definedName>
    <definedName localSheetId="5" name="LXXI">#REF!</definedName>
    <definedName name="t_KSB1_Transport">#REF!</definedName>
    <definedName localSheetId="5" name="RSEQ">#REF!</definedName>
    <definedName name="totestaca">#REF!</definedName>
    <definedName localSheetId="19" name="XV">#REF!</definedName>
    <definedName localSheetId="4" name="joao_hist">#REF!</definedName>
    <definedName name="lbla16">#REF!</definedName>
    <definedName localSheetId="4" name="_PAV06">#REF!</definedName>
    <definedName name="HISTOGRAMA">#REF!</definedName>
    <definedName localSheetId="1" name="ACwvu.Características.">#REF!</definedName>
    <definedName localSheetId="4" name="LVI">#REF!</definedName>
    <definedName localSheetId="4" name="Obra2_Fin_Medição">#REF!</definedName>
    <definedName name="dolarjan">#REF!</definedName>
    <definedName name="___lbc32">#REF!</definedName>
    <definedName localSheetId="5" name="QCliente_PCliente1">#REF!</definedName>
    <definedName name="LOCALOBRA">#REF!</definedName>
    <definedName localSheetId="5" name="memória2">#REF!</definedName>
    <definedName name="g_42">#REF!</definedName>
    <definedName name="__lbc26">#REF!</definedName>
    <definedName localSheetId="1" name="SEG">#REF!</definedName>
    <definedName localSheetId="12" name="Filtro_Rel_Sienge">#REF!</definedName>
    <definedName name="Excel_BuiltIn_Print_Titles_1_1_4">#REF!</definedName>
    <definedName localSheetId="5" name="vl_k1">#REF!</definedName>
    <definedName localSheetId="4" name="nl">#REF!</definedName>
    <definedName name="______ARQ1">#REF!</definedName>
    <definedName name="área">#REF!</definedName>
    <definedName localSheetId="5" name="REL_RJ">#REF!</definedName>
    <definedName localSheetId="4" name="Fluxo_captação">#REF!</definedName>
    <definedName name="programa">#REF!</definedName>
    <definedName name="__lbc19">#REF!</definedName>
    <definedName localSheetId="12" name="nm_k1">#REF!</definedName>
    <definedName localSheetId="6" name="MENU4">#REF!</definedName>
    <definedName localSheetId="5" name="ORCAMEN">#REF!</definedName>
    <definedName name="사업부양식2">#REF!</definedName>
    <definedName localSheetId="4" name="TOTAL9">#REF!</definedName>
    <definedName name="_lbc22">#REF!</definedName>
    <definedName name="oxfo_uss">#REF!</definedName>
    <definedName localSheetId="5" name="G_95">#REF!</definedName>
    <definedName name="vl_k1">#REF!</definedName>
    <definedName name="vfbg">#REF!</definedName>
    <definedName localSheetId="4" name="__QT50">#REF!</definedName>
    <definedName name="UI">#REF!</definedName>
    <definedName name="_PAV02">#REF!</definedName>
    <definedName localSheetId="4" name="TxSfhEco">#REF!</definedName>
    <definedName name="_lb12">#REF!</definedName>
    <definedName name="worl_uss">#REF!</definedName>
    <definedName localSheetId="12" name="jjjjjjjjjjjjjjjjjjjj">#REF!</definedName>
    <definedName localSheetId="12" name="sdtrtg">#REF!</definedName>
    <definedName localSheetId="5" name="DataChaves_MAP">#REF!</definedName>
    <definedName name="INFRA2">#REF!</definedName>
    <definedName localSheetId="5" name="dfsds">#REF!</definedName>
    <definedName localSheetId="4" name="_htn2">#REF!</definedName>
    <definedName name="vl_k3">#REF!</definedName>
    <definedName localSheetId="5" name="_5__123Graph_ACHART_1">#REF!</definedName>
    <definedName name="___lb22">#REF!</definedName>
    <definedName name="Excel_BuiltIn__FilterDatabase_1_1">#REF!</definedName>
    <definedName localSheetId="4" name="HOJE">#REF!</definedName>
    <definedName localSheetId="4" name="ee">#REF!</definedName>
    <definedName name="g_25">#REF!</definedName>
    <definedName localSheetId="4" name="G_56">#REF!</definedName>
    <definedName localSheetId="12" name="TOTAL14">#REF!</definedName>
    <definedName localSheetId="12" name="reforsu">#REF!</definedName>
    <definedName localSheetId="5" name="FATOR_K">#REF!</definedName>
    <definedName localSheetId="5" name="mo">#REF!</definedName>
    <definedName name="CS">#REF!</definedName>
    <definedName localSheetId="4" name="_31_32_33.C_A">#REF!</definedName>
    <definedName localSheetId="5" name="dddddddddddddppppppppp">#REF!</definedName>
    <definedName localSheetId="12" name="__123Graph_XGRA1">#REF!</definedName>
    <definedName localSheetId="12" name="LXX">#REF!</definedName>
    <definedName name="DIR_TECNICO">#REF!</definedName>
    <definedName localSheetId="4" name="VOLUME2">#REF!</definedName>
    <definedName localSheetId="5" name="TOT">#REF!</definedName>
    <definedName localSheetId="4" name="QUANTP">#REF!</definedName>
    <definedName localSheetId="12" name="LXXXII">#REF!</definedName>
    <definedName localSheetId="4" name="se">#REF!</definedName>
    <definedName localSheetId="12" name="XNUCOPIAS">#REF!</definedName>
    <definedName localSheetId="4" name="______QT75">#REF!</definedName>
    <definedName name="B">#REF!</definedName>
    <definedName name="R.imobAtualiz">#REF!</definedName>
    <definedName localSheetId="4" name="legr_cdi">#REF!</definedName>
    <definedName localSheetId="5" name="TOTAL11">#REF!</definedName>
    <definedName name="ITEMIZAÇÃO_2">#REF!</definedName>
    <definedName name="SHARED_FORMULA_42">#REF!</definedName>
    <definedName localSheetId="12" name="CATEGORIA8">#REF!</definedName>
    <definedName localSheetId="12" name="_PAV05">#REF!</definedName>
    <definedName name="totperfura">#REF!</definedName>
    <definedName localSheetId="12" name="Classificação">#REF!</definedName>
    <definedName localSheetId="12" name="soma">#REF!</definedName>
    <definedName localSheetId="19" name="AB">#REF!</definedName>
    <definedName localSheetId="4" name="___acr20">#REF!</definedName>
    <definedName localSheetId="5" name="quadrocompar.">#REF!</definedName>
    <definedName localSheetId="5" name="setRJ17">#REF!</definedName>
    <definedName name="RawData">#REF!</definedName>
    <definedName localSheetId="1" name="kiweokwr">#REF!</definedName>
    <definedName localSheetId="5" name="NOVEMBRO">#REF!</definedName>
    <definedName localSheetId="4" name="zxcdsf">#REF!</definedName>
    <definedName localSheetId="12" name="PAP">#REF!</definedName>
    <definedName localSheetId="1" name="BLPH1">#REF!</definedName>
    <definedName localSheetId="4" name="이월">#REF!</definedName>
    <definedName name="____lb29">#REF!</definedName>
    <definedName localSheetId="1" name="SR">#REF!</definedName>
    <definedName localSheetId="12" name="BORBA2">#REF!</definedName>
    <definedName localSheetId="4" name="PisCofins">#REF!</definedName>
    <definedName localSheetId="4" name="tabela">#REF!</definedName>
    <definedName localSheetId="12" name="IM">#REF!</definedName>
    <definedName name="composição">#REF!</definedName>
    <definedName localSheetId="5" name="infra">#REF!</definedName>
    <definedName name="_____key2">#REF!</definedName>
    <definedName localSheetId="5" name="_akhnsdkjsdb">#REF!</definedName>
    <definedName localSheetId="12" name="t_cc">#REF!</definedName>
    <definedName localSheetId="5" name="dolar_out">#REF!</definedName>
    <definedName name="_11.SERV.TECNIC">#REF!</definedName>
    <definedName localSheetId="4" name="WNMMUN">#REF!</definedName>
    <definedName name="XREF_COLUMN_4">#REF!</definedName>
    <definedName name="ARQ">#REF!</definedName>
    <definedName localSheetId="12" name="NOVE">#REF!</definedName>
    <definedName localSheetId="5" name="legr_hist">#REF!</definedName>
    <definedName localSheetId="5" name="SEG">#REF!</definedName>
    <definedName localSheetId="4" name="Formato_da_Loja">#REF!</definedName>
    <definedName localSheetId="5" name="ADITIVO_BRUTO">#REF!</definedName>
    <definedName localSheetId="5" name="DIR_TECNICO">#REF!</definedName>
    <definedName name="Previsão_Inicial_mai_16">#REF!</definedName>
    <definedName name="ZZ">#REF!</definedName>
    <definedName name="TABREF">#REF!</definedName>
    <definedName localSheetId="5" name="nm_k3">#REF!</definedName>
    <definedName localSheetId="12" name="CONT3">#REF!</definedName>
    <definedName localSheetId="5" name="reforsu">#REF!</definedName>
    <definedName localSheetId="4" name="XDATA">#REF!</definedName>
    <definedName localSheetId="4" name="TOT">#REF!</definedName>
    <definedName name="kapa">#REF!</definedName>
    <definedName name="NOVEMBRO">#REF!</definedName>
    <definedName localSheetId="5" name="OBRALOC">#REF!</definedName>
    <definedName localSheetId="1" name="__123Graph_XRES">#REF!</definedName>
    <definedName name="___x4">#REF!</definedName>
    <definedName localSheetId="5" name="kubus1">#REF!</definedName>
    <definedName name="RODAPÉS">#REF!</definedName>
    <definedName localSheetId="4" name="AUXILIO">#REF!</definedName>
    <definedName name="_67.VIDROS">#REF!</definedName>
    <definedName localSheetId="4" name="g_33">#REF!</definedName>
    <definedName name="LIDER_OPER">#REF!</definedName>
    <definedName localSheetId="5" name="MENU3">#REF!</definedName>
    <definedName name="___x28">#REF!</definedName>
    <definedName localSheetId="12" name="IMP">#REF!</definedName>
    <definedName localSheetId="4" name="_1__123Graph_ACHART_1">#REF!</definedName>
    <definedName localSheetId="5" name="DESCRIÇÃO_OBRA">#REF!</definedName>
    <definedName localSheetId="4" name="ATUAL">#REF!</definedName>
    <definedName name="COMPOSICAO">#REF!</definedName>
    <definedName name="G_61">#REF!</definedName>
    <definedName localSheetId="5" name="_10__123Graph_CCHART_1">#REF!</definedName>
    <definedName name="ACOMP">#REF!</definedName>
    <definedName name="SHARED_FORMULA_33">#REF!</definedName>
    <definedName localSheetId="4" name="XXXI">#REF!</definedName>
    <definedName localSheetId="5" name="TOTAL16">#REF!</definedName>
    <definedName localSheetId="12" name="ITEMIZAÇÃO_8">#REF!</definedName>
    <definedName localSheetId="4" name="worl_cdi">#REF!</definedName>
    <definedName localSheetId="5" name="ajudante_mes">#REF!</definedName>
    <definedName name="CIFIXA">#REF!</definedName>
    <definedName localSheetId="12" name="BANCO4">#REF!</definedName>
    <definedName localSheetId="1" name="BLPH102">#REF!</definedName>
    <definedName localSheetId="4" name="worl_hist">#REF!</definedName>
    <definedName name="DISCRIMINAÇÃO">#REF!</definedName>
    <definedName localSheetId="12" name="se">#REF!</definedName>
    <definedName localSheetId="4" name="OBRAS_REALIZADO">#REF!</definedName>
    <definedName localSheetId="12" name="Padrao_E">#REF!</definedName>
    <definedName localSheetId="12" name="_x12">#REF!</definedName>
    <definedName localSheetId="1" name="Perímetro_Terreno">#REF!</definedName>
    <definedName localSheetId="4" name="ACEQP">#REF!</definedName>
    <definedName name="___lbc8">#REF!</definedName>
    <definedName name="farialima">#REF!</definedName>
    <definedName localSheetId="19" name="LXXXIII">#REF!</definedName>
    <definedName name="bchart7">#REF!</definedName>
    <definedName localSheetId="4" name="Cod_Esquadrias">#REF!</definedName>
    <definedName name="g_16">#REF!</definedName>
    <definedName localSheetId="4" name="_acr5">#REF!</definedName>
    <definedName localSheetId="5" name="BuiltIn_Print_Titles___0">#REF!</definedName>
    <definedName localSheetId="4" name="g_27">#REF!</definedName>
    <definedName name="Perímetro_lajão">#REF!</definedName>
    <definedName localSheetId="5" name="relat3">#REF!</definedName>
    <definedName localSheetId="4" name="_CAB2">#REF!</definedName>
    <definedName localSheetId="12" name="MENU3">#REF!</definedName>
    <definedName localSheetId="19" name="XXIII">#REF!</definedName>
    <definedName name="OUTROS_CCUSTO">#REF!</definedName>
    <definedName localSheetId="5" name="grec_cdi">#REF!</definedName>
    <definedName localSheetId="5" name="Custo_Outros1">#REF!</definedName>
    <definedName localSheetId="5" name="fev17RJ">#REF!</definedName>
    <definedName name="_x24">#REF!</definedName>
    <definedName localSheetId="12" name="vl_k1">#REF!</definedName>
    <definedName localSheetId="4" name="ff">#REF!</definedName>
    <definedName name="DEZESSEIS">#REF!</definedName>
    <definedName localSheetId="12" name="g_17">#REF!</definedName>
    <definedName name="Data_Lançado_Sienge">#REF!</definedName>
    <definedName localSheetId="4" name="______ACR10">#REF!</definedName>
    <definedName localSheetId="5" name="diretorias">#REF!</definedName>
    <definedName localSheetId="5" name="TABACABAMENTOS">#REF!</definedName>
    <definedName name="RIDCHAF">#REF!</definedName>
    <definedName localSheetId="5" name="DOZE">#REF!</definedName>
    <definedName name="_55.MARM._E_GRA">#REF!</definedName>
    <definedName name="R_G.Cobr.Atualiz">#REF!</definedName>
    <definedName localSheetId="5" name="CAPA2">#REF!</definedName>
    <definedName localSheetId="5" name="RIDRES10">#REF!</definedName>
    <definedName name="achart15">#REF!</definedName>
    <definedName localSheetId="4" name="DATA1">#REF!</definedName>
    <definedName localSheetId="5" name="CATEGORIA16">#REF!</definedName>
    <definedName localSheetId="4" name="CHAFQT">#REF!</definedName>
    <definedName name="achart5">#REF!</definedName>
    <definedName name="_x8">#REF!</definedName>
    <definedName localSheetId="5" name="INCORPORAÇÃO">#REF!</definedName>
    <definedName localSheetId="5" name="PIS_COFINS">#REF!</definedName>
    <definedName localSheetId="5" name="DEZOITO">#REF!</definedName>
    <definedName name="_2__123Graph_BCHART_1">#REF!</definedName>
    <definedName localSheetId="5" name="Tipo_de_UF">#REF!</definedName>
    <definedName name="LIII">#REF!</definedName>
    <definedName name="Quant_tipo">#REF!</definedName>
    <definedName name="oxfo_hist">#REF!</definedName>
    <definedName localSheetId="5" name="PhyG">#REF!</definedName>
    <definedName name="_x15">#REF!</definedName>
    <definedName localSheetId="12" name="__123Graph_C">#REF!</definedName>
    <definedName name="legr_hist">#REF!</definedName>
    <definedName localSheetId="12" name="QUATRO">#REF!</definedName>
    <definedName localSheetId="4" name="QREAL_PCLIENTE">#REF!</definedName>
    <definedName name="_78.ELEVADORES">#REF!</definedName>
    <definedName name="자운">#REF!</definedName>
    <definedName localSheetId="1" name="dfsds">#REF!</definedName>
    <definedName localSheetId="5" name="LS">#REF!</definedName>
    <definedName localSheetId="12" name="G_91">#REF!</definedName>
    <definedName name="_x19">#REF!</definedName>
    <definedName localSheetId="5" name="CRONOGRAMA_FÍSICO_FINANCEIRO">#REF!</definedName>
    <definedName name="___la5">#REF!</definedName>
    <definedName localSheetId="5" name="hckhjfdkgfdg">#REF!</definedName>
    <definedName localSheetId="5" name="versao_estudo">#REF!</definedName>
    <definedName name="___lbc26">#REF!</definedName>
    <definedName localSheetId="5" name="______ARQ1">#REF!</definedName>
    <definedName name="ARQPLAN">#REF!</definedName>
    <definedName localSheetId="12" name="qtd_mensal">#REF!</definedName>
    <definedName name="QReal_PCliente1">#REF!</definedName>
    <definedName localSheetId="5" name="_13.P._PERMAN.">#REF!</definedName>
    <definedName name="Fluxo_captação">#REF!</definedName>
    <definedName localSheetId="1" name="TOT">#REF!</definedName>
    <definedName localSheetId="4" name="memória2">#REF!</definedName>
    <definedName localSheetId="5" name="xnInforme_quantos_bebedouros____bebqt__if_bebqt__0__xlQt.bebedouros_invalida___ENTER_p_reinformar__xresp__branch_rqtderv">#REF!</definedName>
    <definedName localSheetId="4" name="VENDAFINAL_R">#REF!</definedName>
    <definedName localSheetId="12" name="ITENS0">#REF!</definedName>
    <definedName localSheetId="12" name="Tabela1">#REF!</definedName>
    <definedName localSheetId="12" name="_2">#REF!</definedName>
    <definedName name="Abat_ISS">#REF!</definedName>
    <definedName localSheetId="4" name="ODH">#REF!</definedName>
    <definedName name="wdewr">#REF!</definedName>
    <definedName localSheetId="12" name="echart31">#REF!</definedName>
    <definedName name="XXI">#REF!</definedName>
    <definedName localSheetId="4" name="sdert">#REF!</definedName>
    <definedName localSheetId="5" name="CUSTINDIRETO">#REF!</definedName>
    <definedName localSheetId="4" name="_78.ELEVADORES">#REF!</definedName>
    <definedName localSheetId="4" name="ACMUR">#REF!</definedName>
    <definedName localSheetId="12" name="ARTEMP">#REF!</definedName>
    <definedName localSheetId="12" name="Piso2">#REF!</definedName>
    <definedName localSheetId="4" name="_la29">#REF!</definedName>
    <definedName name="DATA3">#REF!</definedName>
    <definedName localSheetId="4" name="DIRETORIA">#REF!</definedName>
    <definedName localSheetId="12" name="ADITIVO_LIQUIDO">#REF!</definedName>
    <definedName localSheetId="12" name="Areaimpresso">#REF!</definedName>
    <definedName localSheetId="12" name="univ_cdi">#REF!</definedName>
    <definedName localSheetId="12" name="Previsão_Inicial_jan_16">#REF!</definedName>
    <definedName localSheetId="5" name="_71_73.I.ELET_H">#REF!</definedName>
    <definedName name="SHARED_FORMULA_58">#REF!</definedName>
    <definedName name="XRESP">#REF!</definedName>
    <definedName localSheetId="12" name="tx_desconto_real">#REF!</definedName>
    <definedName localSheetId="4" name="kiweokwr">#REF!</definedName>
    <definedName localSheetId="4" name="TOTAL11">#REF!</definedName>
    <definedName localSheetId="5" name="MENUBOM">#REF!</definedName>
    <definedName localSheetId="4" name="mensal">#REF!</definedName>
    <definedName localSheetId="12" name="ren">#REF!</definedName>
    <definedName name="Excel_BuiltIn__FilterDatabase_6">#REF!</definedName>
    <definedName localSheetId="4" name="exce_uss">#REF!</definedName>
    <definedName localSheetId="12" name="_53.REV.CERAM.E">#REF!</definedName>
    <definedName localSheetId="4" name="CUSTO_DIR_IND">#REF!</definedName>
    <definedName localSheetId="12" name="fgty">#REF!</definedName>
    <definedName name="aseiuw">#REF!</definedName>
    <definedName localSheetId="4" name="LIV">#REF!</definedName>
    <definedName name="bchart14">#REF!</definedName>
    <definedName localSheetId="1" name="UI">#REF!</definedName>
    <definedName localSheetId="5" name="xxxxxxxxxxxx">#REF!</definedName>
    <definedName localSheetId="5" name="ACHAFQT">#REF!</definedName>
    <definedName localSheetId="5" name="oficial_mes">#REF!</definedName>
    <definedName localSheetId="4" name="VALOR_VENDA">#REF!</definedName>
    <definedName localSheetId="12" name="GASTOS_JULHO">#REF!</definedName>
    <definedName localSheetId="5" name="zzz">#REF!</definedName>
    <definedName localSheetId="12" name="sdert">#REF!</definedName>
    <definedName localSheetId="12" name="grua">#REF!</definedName>
    <definedName localSheetId="5" name="XREF_COLUMN_2">#REF!</definedName>
    <definedName localSheetId="12" name="_71_73.I.ELET_H">#REF!</definedName>
    <definedName name="___lbc20">#REF!</definedName>
    <definedName localSheetId="5" name="MCMV">#REF!</definedName>
    <definedName localSheetId="1" name="Print_Area_MI">#REF!</definedName>
    <definedName localSheetId="12" name="opções">#REF!</definedName>
    <definedName localSheetId="12" name="Pós_Chaves">#REF!</definedName>
    <definedName localSheetId="5" name="dolarmar">#REF!</definedName>
    <definedName localSheetId="5" name="_xlcn.WorksheetConnection_2018_03ResumoRGOObrasRJ.xlsbTabela1">#REF!</definedName>
    <definedName localSheetId="4" name="ACDIV">#REF!</definedName>
    <definedName name="____lbc21">#REF!</definedName>
    <definedName localSheetId="4" name="NutN">#REF!</definedName>
    <definedName localSheetId="4" name="LISTSEL">#REF!</definedName>
    <definedName name="_9__123Graph_BCHART_2">#REF!</definedName>
    <definedName localSheetId="5" name="ADITIVO_LIQUIDO">#REF!</definedName>
    <definedName name="DOIS">#REF!</definedName>
    <definedName name="cchart5">#REF!</definedName>
    <definedName localSheetId="6" name="BDA">#REF!</definedName>
    <definedName localSheetId="12" name="XREF_COLUMN_2">#REF!</definedName>
    <definedName name="CARLA">#REF!</definedName>
    <definedName localSheetId="5" name="X">#REF!</definedName>
    <definedName localSheetId="4" name="wdewr">#REF!</definedName>
    <definedName localSheetId="4" name="UENSIT">#REF!</definedName>
    <definedName localSheetId="4" name="TERRENO">#REF!</definedName>
    <definedName name="TOTAL10">#REF!</definedName>
    <definedName name="__lbc14">#REF!</definedName>
    <definedName name="___x5">#REF!</definedName>
    <definedName localSheetId="5" name="G_56">#REF!</definedName>
    <definedName name="joao_uss">#REF!</definedName>
    <definedName name="Z_15697660_066E_11D5_AF15_00010242ED40_.wvu.PrintArea">#REF!</definedName>
    <definedName localSheetId="12" name="_77.OUTRAS_INST.">#REF!</definedName>
    <definedName name="custo_financing">#REF!</definedName>
    <definedName localSheetId="5" name="oxfo_hist">#REF!</definedName>
    <definedName localSheetId="4" name="CATEGORIA11">#REF!</definedName>
    <definedName localSheetId="5" name="CONTREC">#REF!</definedName>
    <definedName localSheetId="5" name="rtitbeb">#REF!</definedName>
    <definedName name="Banco_dados_IM">#REF!</definedName>
    <definedName localSheetId="5" name="FL_2">#REF!</definedName>
    <definedName name="RQTDERV">#REF!</definedName>
    <definedName name="DATA4">#REF!</definedName>
    <definedName name="Padrao_F">#REF!</definedName>
    <definedName localSheetId="12" name="acdb">#REF!</definedName>
    <definedName localSheetId="12" name="Transferencia1">#REF!</definedName>
    <definedName name="COBRANÇA">#REF!</definedName>
    <definedName localSheetId="5" name="__acr5">#REF!</definedName>
    <definedName name="__iss2">#REF!</definedName>
    <definedName name="____la9">#REF!</definedName>
    <definedName name="FL_3">#REF!</definedName>
    <definedName name="LJSFLDJDLKFJG">#REF!</definedName>
    <definedName localSheetId="12" name="çsdkfçdrkt">#REF!</definedName>
    <definedName name="QUANTP">#REF!</definedName>
    <definedName localSheetId="12" name="___key2">#REF!</definedName>
    <definedName localSheetId="5" name="ADUCQT">#REF!</definedName>
    <definedName localSheetId="4" name="_PAV09">#REF!</definedName>
    <definedName localSheetId="12" name="CONTAIT">#REF!</definedName>
    <definedName localSheetId="12" name="CONTRES">#REF!</definedName>
    <definedName localSheetId="4" name="CUSTODIRETO_U">#REF!</definedName>
    <definedName localSheetId="12" name="kubus1">#REF!</definedName>
    <definedName name="__x4">#REF!</definedName>
    <definedName localSheetId="12" name="VENDAFINAL_U">#REF!</definedName>
    <definedName localSheetId="1" name="ACwvu.PLANILHA2.">#REF!</definedName>
    <definedName localSheetId="4" name="opções">#REF!</definedName>
    <definedName name="___lb27">#REF!</definedName>
    <definedName name="vl_cd">#REF!</definedName>
    <definedName localSheetId="5" name="Capa">#REF!</definedName>
    <definedName name="univ_uss">#REF!</definedName>
    <definedName localSheetId="5" name="XCVI">#REF!</definedName>
    <definedName localSheetId="12" name="ARQTXT">#REF!</definedName>
    <definedName localSheetId="12" name="JurosTpMes">#REF!</definedName>
    <definedName name="DESCRIÇÃO_OBRA">#REF!</definedName>
    <definedName localSheetId="12" name="OBRAS">#REF!</definedName>
    <definedName localSheetId="12" name="Parede2">#REF!</definedName>
    <definedName localSheetId="6" name="SIH">#REF!</definedName>
    <definedName name="____lbc4">#REF!</definedName>
    <definedName name="estagiário">#REF!</definedName>
    <definedName name="setRJ17">#REF!</definedName>
    <definedName localSheetId="4" name="asdjksej">#REF!</definedName>
    <definedName name="Print_Area_MI">#REF!</definedName>
    <definedName localSheetId="4" name="mes_relatorio">#REF!</definedName>
    <definedName localSheetId="12" name="보충">#REF!</definedName>
    <definedName name="osca_cdi">#REF!</definedName>
    <definedName localSheetId="12" name="Tipo_de_Status">#REF!</definedName>
    <definedName name="TOTAL5">#REF!</definedName>
    <definedName localSheetId="5" name="_Axe4">#REF!</definedName>
    <definedName name="Padrao_E">#REF!</definedName>
    <definedName localSheetId="12" name="dchart26">#REF!</definedName>
    <definedName name="jul17RJ">#REF!</definedName>
    <definedName localSheetId="19" name="DEZ">#REF!</definedName>
    <definedName name="__lbc17">#REF!</definedName>
    <definedName localSheetId="4" name="Padrao_C">#REF!</definedName>
    <definedName localSheetId="4" name="_la3">#REF!</definedName>
    <definedName localSheetId="4" name="AQTEMP1">#REF!</definedName>
    <definedName localSheetId="12" name="g_10">#REF!</definedName>
    <definedName localSheetId="12" name="_0.CURVA_OBRA">#REF!</definedName>
    <definedName localSheetId="4" name="BLPH100">#REF!</definedName>
    <definedName localSheetId="5" name="_27.FUND._ESCOR">#REF!</definedName>
    <definedName localSheetId="12" name="_1">#REF!</definedName>
    <definedName localSheetId="5" name="DEZEMBRO">#REF!</definedName>
    <definedName localSheetId="5" name="XCVIII">#REF!</definedName>
    <definedName localSheetId="12" name="CATEGORIA5">#REF!</definedName>
    <definedName localSheetId="5" name="_IV67022">#REF!</definedName>
    <definedName name="___lb18">#REF!</definedName>
    <definedName localSheetId="4" name="QOAS_POAS">#REF!</definedName>
    <definedName localSheetId="12" name="_QT4">#REF!</definedName>
    <definedName localSheetId="5" name="ca">#REF!</definedName>
    <definedName name="mai17RJ">#REF!</definedName>
    <definedName localSheetId="12" name="cchart10">#REF!</definedName>
    <definedName localSheetId="5" name="XXXV">#REF!</definedName>
    <definedName localSheetId="12" name="encanador">#REF!</definedName>
    <definedName localSheetId="19" name="XXXVII">#REF!</definedName>
    <definedName localSheetId="5" name="Firs_hist">#REF!</definedName>
    <definedName localSheetId="12" name="_CAB1">#REF!</definedName>
    <definedName name="ITEMR20">#REF!</definedName>
    <definedName name="COLSUB">#REF!</definedName>
    <definedName localSheetId="1" name="IMP">#REF!</definedName>
    <definedName localSheetId="12" name="__QT50">#REF!</definedName>
    <definedName localSheetId="4" name="RANGE">#REF!</definedName>
    <definedName localSheetId="4" name="dolarjun02">#REF!</definedName>
    <definedName localSheetId="12" name="Programaa">#REF!</definedName>
    <definedName localSheetId="1" name="BV">#REF!</definedName>
    <definedName localSheetId="19" name="VINTE">#REF!</definedName>
    <definedName name="_12__123Graph_XChart_1A">#REF!</definedName>
    <definedName localSheetId="5" name="TOTAL10">#REF!</definedName>
    <definedName localSheetId="5" name="PisCofins">#REF!</definedName>
    <definedName localSheetId="5" name="_00.VAR._GASTO">#REF!</definedName>
    <definedName name="aaaadc">#REF!</definedName>
    <definedName localSheetId="19" name="XXI">#REF!</definedName>
    <definedName localSheetId="12" name="SUBMUR">#REF!</definedName>
    <definedName localSheetId="12" name="RQTDERV">#REF!</definedName>
    <definedName name="Infra_Projetos_Sienge">#REF!</definedName>
    <definedName name="dolardez">#REF!</definedName>
    <definedName name="Total_Parcelas_MAP">#REF!</definedName>
    <definedName name="Custo_Direto_em_geral">#REF!</definedName>
    <definedName localSheetId="5" name="Tabela_Recursos">#REF!</definedName>
    <definedName localSheetId="12" name="LXXXI">#REF!</definedName>
    <definedName localSheetId="12" name="LXXXIII">#REF!</definedName>
    <definedName localSheetId="5" name="__QT50">#REF!</definedName>
    <definedName localSheetId="4" name="qtd_mensal">#REF!</definedName>
    <definedName name="SHARED_FORMULA_14">#REF!</definedName>
    <definedName localSheetId="12" name="G_61">#REF!</definedName>
    <definedName name="MAIO2001">#REF!</definedName>
    <definedName localSheetId="5" name="pr">#REF!</definedName>
    <definedName localSheetId="5" name="TOTAL8">#REF!</definedName>
    <definedName name="____lb25">#REF!</definedName>
    <definedName localSheetId="1" name="실적총괄1">#REF!</definedName>
    <definedName localSheetId="1" name="_Key2">#REF!</definedName>
    <definedName name="achart21">#REF!</definedName>
    <definedName localSheetId="18" name="esp">#REF!</definedName>
    <definedName localSheetId="19" name="LIII">#REF!</definedName>
    <definedName localSheetId="12" name="erne_hist">#REF!</definedName>
    <definedName localSheetId="12" name="rres05">#REF!</definedName>
    <definedName localSheetId="5" name="cofins2">#REF!</definedName>
    <definedName localSheetId="12" name="IV">#REF!</definedName>
    <definedName localSheetId="5" name="CATEGORIA2">#REF!</definedName>
    <definedName localSheetId="12" name="MENUMED">#REF!</definedName>
    <definedName name="BV">#REF!</definedName>
    <definedName localSheetId="4" name="_PAV10">#REF!</definedName>
    <definedName localSheetId="12" name="abebqt">#REF!</definedName>
    <definedName localSheetId="5" name="XCII">#REF!</definedName>
    <definedName localSheetId="5" name="SGarantia">#REF!</definedName>
    <definedName localSheetId="4" name="bela_uss">#REF!</definedName>
    <definedName localSheetId="4" name="ROTCOMP">#REF!</definedName>
    <definedName localSheetId="12" name="bela_cdi">#REF!</definedName>
    <definedName localSheetId="12" name="dolarjun02">#REF!</definedName>
    <definedName localSheetId="5" name="Tipo_do_cliente">#REF!</definedName>
    <definedName name="G_77">#REF!</definedName>
    <definedName localSheetId="4" name="___key2">#REF!</definedName>
    <definedName name="VENDAFINAL_U">#REF!</definedName>
    <definedName localSheetId="4" name="ITEMIZAÇÃO_7">#REF!</definedName>
    <definedName localSheetId="12" name="XXXVI">#REF!</definedName>
    <definedName name="G_83">#REF!</definedName>
    <definedName localSheetId="5" name="Excel_BuiltIn_Print_Titles_1_1_1">#REF!</definedName>
    <definedName localSheetId="12" name="PLANILHA">#REF!</definedName>
    <definedName localSheetId="4" name="VI">#REF!</definedName>
    <definedName localSheetId="12" name="QCLIENTE_PCLIENTE">#REF!</definedName>
    <definedName localSheetId="5" name="RECADUC">#REF!</definedName>
    <definedName localSheetId="4" name="Total_2016_Rel_Controladoria">#REF!</definedName>
    <definedName localSheetId="4" name="Prazo_Obra">#REF!</definedName>
    <definedName localSheetId="4" name="ACBEB">#REF!</definedName>
    <definedName name="Tabela_Tarefas">#REF!</definedName>
    <definedName localSheetId="5" name="TR">#REF!</definedName>
    <definedName localSheetId="4" name="_PAV02">#REF!</definedName>
    <definedName name="cchart19">#REF!</definedName>
    <definedName localSheetId="12" name="_56.MARMORITE">#REF!</definedName>
    <definedName name="_77.OUTRAS_INST.">#REF!</definedName>
    <definedName localSheetId="19" name="SETE">#REF!</definedName>
    <definedName localSheetId="12" name="CATEGORIA12">#REF!</definedName>
    <definedName localSheetId="19" name="II">#REF!</definedName>
    <definedName name="CATEGORIA22">#REF!</definedName>
    <definedName name="dfgh">#REF!</definedName>
    <definedName localSheetId="5" name="FE">#REF!</definedName>
    <definedName name="SHARED_FORMULA_28">#REF!</definedName>
    <definedName localSheetId="4" name="LXXXI">#REF!</definedName>
    <definedName localSheetId="12" name="ACwvu.PLANILHA2.">#REF!</definedName>
    <definedName localSheetId="1" name="견적조건">#REF!</definedName>
    <definedName name="Previsão_Inicial_out_16">#REF!</definedName>
    <definedName name="__123Graph_XChart1">#REF!</definedName>
    <definedName name="Tipo_de_Diretoria">#REF!</definedName>
    <definedName localSheetId="1" name="tania">#REF!</definedName>
    <definedName localSheetId="12" name="osca_hist">#REF!</definedName>
    <definedName name="___x29">#REF!</definedName>
    <definedName name="TRP">#REF!</definedName>
    <definedName name="_10__123Graph_CCHART_1">#REF!</definedName>
    <definedName localSheetId="5" name="PAVILHAO">#REF!</definedName>
    <definedName localSheetId="12" name="Set_17">#REF!</definedName>
    <definedName localSheetId="12" name="out17RJ">#REF!</definedName>
    <definedName localSheetId="4" name="_PAV07">#REF!</definedName>
    <definedName name="__lb24">#REF!</definedName>
    <definedName localSheetId="4" name="_17.OPER._CANT.">#REF!</definedName>
    <definedName localSheetId="4" name="aux">#REF!</definedName>
    <definedName localSheetId="5" name="Obra2_Fin_Medição">#REF!</definedName>
    <definedName name="EQUIP">#REF!</definedName>
    <definedName localSheetId="12" name="RRES20">#REF!</definedName>
    <definedName localSheetId="4" name="RE">#REF!</definedName>
    <definedName localSheetId="5" name="MENU1">#REF!</definedName>
    <definedName localSheetId="12" name="____key2">#REF!</definedName>
    <definedName localSheetId="5" name="JurosTpMes">#REF!</definedName>
    <definedName name="martha">#REF!</definedName>
    <definedName localSheetId="12" name="TOTAL5">#REF!</definedName>
    <definedName localSheetId="4" name="versao_estudo">#REF!</definedName>
    <definedName localSheetId="5" name="_Dist_Bin">#REF!</definedName>
    <definedName localSheetId="5" name="itc_cdi">#REF!</definedName>
    <definedName name="_la32">#REF!</definedName>
    <definedName name="dolarjul02">#REF!</definedName>
    <definedName localSheetId="1" name="MENU5">#REF!</definedName>
    <definedName localSheetId="4" name="_____QT2">#REF!</definedName>
    <definedName localSheetId="5" name="Perímetro_lajão">#REF!</definedName>
    <definedName localSheetId="12" name="Previsão_Inicial_out_16">#REF!</definedName>
    <definedName name="___lb13">#REF!</definedName>
    <definedName localSheetId="4" name="_55.MARM._E_GRA">#REF!</definedName>
    <definedName localSheetId="5" name="__QT100">#REF!</definedName>
    <definedName localSheetId="12" name="VOLUME1">#REF!</definedName>
    <definedName name="g_41">#REF!</definedName>
    <definedName localSheetId="5" name="PRAZO_EDITAL">#REF!</definedName>
    <definedName name="ABRIL2001">#REF!</definedName>
    <definedName localSheetId="12" name="oiufioorif">#REF!</definedName>
    <definedName name="LIV">#REF!</definedName>
    <definedName localSheetId="19" name="X">#REF!</definedName>
    <definedName name="rtubos">#REF!</definedName>
    <definedName localSheetId="4" name="Filtro_Rel_Sienge">#REF!</definedName>
    <definedName localSheetId="5" name="_l">#REF!</definedName>
    <definedName localSheetId="4" name="G_54">#REF!</definedName>
    <definedName name="_x32">#REF!</definedName>
    <definedName name="Obra_Sienge">#REF!</definedName>
    <definedName localSheetId="5" name="LIN">#REF!</definedName>
    <definedName localSheetId="5" name="Até_Chaves">#REF!</definedName>
    <definedName localSheetId="5" name="ndfldslvjnvberugberqubquierbv">#REF!</definedName>
    <definedName localSheetId="5" name="_16.EQUIPAM.">#REF!</definedName>
    <definedName localSheetId="4" name="estados">#REF!</definedName>
    <definedName name="LXXIII">#REF!</definedName>
    <definedName localSheetId="1" name="_Regression_Out">#REF!</definedName>
    <definedName name="_x28">#REF!</definedName>
    <definedName localSheetId="12" name="mo">#REF!</definedName>
    <definedName localSheetId="4" name="______QT100">#REF!</definedName>
    <definedName localSheetId="1" name="echart31">#REF!</definedName>
    <definedName localSheetId="4" name="TOTAIS">#REF!</definedName>
    <definedName localSheetId="1" name="ac">#REF!</definedName>
    <definedName name="____lbc1">#REF!</definedName>
    <definedName name="prazo2">#REF!</definedName>
    <definedName localSheetId="12" name="XXXV">#REF!</definedName>
    <definedName name="__lbc12">#REF!</definedName>
    <definedName name="wacc">#REF!</definedName>
    <definedName localSheetId="5" name="VINTE">#REF!</definedName>
    <definedName localSheetId="1" name="reforsu">#REF!</definedName>
    <definedName localSheetId="4" name="GLOBAL">#REF!</definedName>
    <definedName name="_la9">#REF!</definedName>
    <definedName localSheetId="4" name="CITOTAL">#REF!</definedName>
    <definedName localSheetId="4" name="CUSTO_OUTROS">#REF!</definedName>
    <definedName localSheetId="12" name="FL_1">#REF!</definedName>
    <definedName localSheetId="12" name="_7__123Graph_ACHART_2">#REF!</definedName>
    <definedName localSheetId="5" name="_xlcn.WorksheetConnection_ProjetocontrolefisicoefinanceiroRJ.xlsxTabela31">#REF!</definedName>
    <definedName name="__lbc27">#REF!</definedName>
    <definedName localSheetId="4" name="ZINS">#REF!</definedName>
    <definedName localSheetId="12" name="NOVEMBRO">#REF!</definedName>
    <definedName localSheetId="5" name="__ACR10">#REF!</definedName>
    <definedName localSheetId="12" name="IMPOSTO">#REF!</definedName>
    <definedName name="cchart3">#REF!</definedName>
    <definedName localSheetId="4" name="Piso2">#REF!</definedName>
    <definedName name="Padrao_C">#REF!</definedName>
    <definedName name="Origem2_Recebimento_Fin_Medições">#REF!</definedName>
    <definedName localSheetId="4" name="QTRES">#REF!</definedName>
    <definedName localSheetId="5" name="ACBEB">#REF!</definedName>
    <definedName localSheetId="5" name="_2__123Graph_BCHART_1">#REF!</definedName>
    <definedName localSheetId="12" name="aseiuw">#REF!</definedName>
    <definedName name="____x12">#REF!</definedName>
    <definedName localSheetId="4" name="R.imobAtualiz">#REF!</definedName>
    <definedName localSheetId="12" name="programa">#REF!</definedName>
    <definedName localSheetId="12" name="PE">#REF!</definedName>
    <definedName localSheetId="4" name="SUBDIV">#REF!</definedName>
    <definedName localSheetId="5" name="Excel_BuiltIn_Print_Area_0">#REF!</definedName>
    <definedName localSheetId="5" name="totestaca">#REF!</definedName>
    <definedName name="CONT3">#REF!</definedName>
    <definedName localSheetId="5" name="CHAFQT">#REF!</definedName>
    <definedName name="___lb19">#REF!</definedName>
    <definedName localSheetId="12" name="jun17RJ">#REF!</definedName>
    <definedName name="lbla19">#REF!</definedName>
    <definedName localSheetId="12" name="LI">#REF!</definedName>
    <definedName localSheetId="4" name="totperfura">#REF!</definedName>
    <definedName name="____x23">#REF!</definedName>
    <definedName name="dolar_dez">#REF!</definedName>
    <definedName localSheetId="19" name="XXX">#REF!</definedName>
    <definedName localSheetId="12" name="BLPH96">#REF!</definedName>
    <definedName name="garcia">#REF!</definedName>
    <definedName localSheetId="4" name="BANCO4">#REF!</definedName>
    <definedName localSheetId="5" name="QQQQQQQQ">#REF!</definedName>
    <definedName localSheetId="12" name="DolarJul">#REF!</definedName>
    <definedName name="수">#REF!</definedName>
    <definedName name="ddfs">#REF!</definedName>
    <definedName localSheetId="5" name="_____acr5">#REF!</definedName>
    <definedName localSheetId="12" name="FEVEREIRO2001">#REF!</definedName>
    <definedName name="luis_cdi">#REF!</definedName>
    <definedName localSheetId="19" name="XXXVIII">#REF!</definedName>
    <definedName name="___la8">#REF!</definedName>
    <definedName localSheetId="4" name="_QT50">#REF!</definedName>
    <definedName name="SHARED_FORMULA_45">#REF!</definedName>
    <definedName localSheetId="4" name="diambase">#REF!</definedName>
    <definedName localSheetId="12" name="ACONT2">#REF!</definedName>
    <definedName localSheetId="12" name="Perímetro_torre">#REF!</definedName>
    <definedName localSheetId="5" name="_PAV09">#REF!</definedName>
    <definedName localSheetId="12" name="Data_Inicio">#REF!</definedName>
    <definedName localSheetId="12" name="Meses">#REF!</definedName>
    <definedName localSheetId="5" name="Salas">#REF!</definedName>
    <definedName name="Database">#REF!</definedName>
    <definedName name="erne_hist">#REF!</definedName>
    <definedName localSheetId="12" name="aux">#REF!</definedName>
    <definedName localSheetId="12" name="Tabela_Recursos">#REF!</definedName>
    <definedName name="TMO">#REF!</definedName>
    <definedName localSheetId="4" name="Chaves">#REF!</definedName>
    <definedName localSheetId="12" name="VENDA_ADOTADA">#REF!</definedName>
    <definedName localSheetId="12" name="DEZOITO">#REF!</definedName>
    <definedName localSheetId="5" name="Quant_pav_lajão">#REF!</definedName>
    <definedName name="___lb16">#REF!</definedName>
    <definedName name="bchart22">#REF!</definedName>
    <definedName localSheetId="19" name="XCII">#REF!</definedName>
    <definedName name="_lb18">#REF!</definedName>
    <definedName localSheetId="4" name="angelo">#REF!</definedName>
    <definedName name="LXXVII">#REF!</definedName>
    <definedName name="XCIII">#REF!</definedName>
    <definedName name="_lb21">#REF!</definedName>
    <definedName name="indice_correcao_proj">#REF!</definedName>
    <definedName localSheetId="4" name="IMPOSTO">#REF!</definedName>
    <definedName localSheetId="5" name="OBRAS">#REF!</definedName>
    <definedName name="ITEMIZAÇÃO_5">#REF!</definedName>
    <definedName localSheetId="4" name="INCC">#REF!</definedName>
    <definedName localSheetId="4" name="vendas_">#REF!</definedName>
    <definedName localSheetId="4" name="dolar_out">#REF!</definedName>
    <definedName name="ITENSP">#REF!</definedName>
    <definedName localSheetId="4" name="Quant_torres">#REF!</definedName>
    <definedName name="Swvu.Custos.">#REF!</definedName>
    <definedName localSheetId="19" name="ONZE">#REF!</definedName>
    <definedName name="çlkdflçkrlr">#REF!</definedName>
    <definedName name="CATEGORIA17">#REF!</definedName>
    <definedName localSheetId="19" name="_1">#REF!</definedName>
    <definedName localSheetId="4" name="G_71">#REF!</definedName>
    <definedName localSheetId="12" name="caixa">#REF!</definedName>
    <definedName name="g_17">#REF!</definedName>
    <definedName name="_1__123Graph_ACHART_1">#REF!</definedName>
    <definedName name="cchart7">#REF!</definedName>
    <definedName localSheetId="12" name="R_PmaisJAtualiz">#REF!</definedName>
    <definedName localSheetId="5" name="CevaGS">#REF!</definedName>
    <definedName name="____lbc18">#REF!</definedName>
    <definedName localSheetId="19" name="MENU4">#REF!</definedName>
    <definedName localSheetId="5" name="CONT1">#REF!</definedName>
    <definedName name="PE">#REF!</definedName>
    <definedName localSheetId="12" name="___QT75">#REF!</definedName>
    <definedName localSheetId="4" name="Área_Privativa">#REF!</definedName>
    <definedName localSheetId="5" name="dolarabr02">#REF!</definedName>
    <definedName name="icoa_hist">#REF!</definedName>
    <definedName localSheetId="4" name="Ajudante_Geral">#REF!</definedName>
    <definedName localSheetId="12" name="______ARQ1">#REF!</definedName>
    <definedName localSheetId="4" name="COBRANÇA">#REF!</definedName>
    <definedName localSheetId="19" name="LI">#REF!</definedName>
    <definedName localSheetId="5" name="cpmf">#REF!</definedName>
    <definedName localSheetId="5" name="G_67">#REF!</definedName>
    <definedName localSheetId="4" name="Pago_Até_2015_Controladoria">#REF!</definedName>
    <definedName localSheetId="12" name="Obra_Rel_Controladoria">#REF!</definedName>
    <definedName localSheetId="4" name="II">#REF!</definedName>
    <definedName localSheetId="19" name="SEIS">#REF!</definedName>
    <definedName localSheetId="5" name="no">#REF!</definedName>
    <definedName name="____lb27">#REF!</definedName>
    <definedName localSheetId="12" name="G_58">#REF!</definedName>
    <definedName localSheetId="1" name="PRE">#REF!</definedName>
    <definedName localSheetId="5" name="dolarset02">#REF!</definedName>
    <definedName localSheetId="12" name="___ACR10">#REF!</definedName>
    <definedName localSheetId="1" name="drtr">#REF!</definedName>
    <definedName name="Obra_Rel_Controladoria">#REF!</definedName>
    <definedName localSheetId="12" name="CATEGORIA22">#REF!</definedName>
    <definedName localSheetId="4" name="teste3">#REF!</definedName>
    <definedName localSheetId="1" name="laeqwep">#REF!</definedName>
    <definedName localSheetId="4" name="__htn2">#REF!</definedName>
    <definedName localSheetId="12" name="g_33">#REF!</definedName>
    <definedName name="univ_hist">#REF!</definedName>
    <definedName name="DataChaves_MAP">#REF!</definedName>
    <definedName localSheetId="5" name="_____acr20">#REF!</definedName>
    <definedName name="BLPH104">#REF!</definedName>
    <definedName name="__htm2">#REF!</definedName>
    <definedName name="ACHAFQT">#REF!</definedName>
    <definedName localSheetId="1" name="fchart31">#REF!</definedName>
    <definedName localSheetId="12" name="estaca3">#REF!</definedName>
    <definedName localSheetId="4" name="TMO">#REF!</definedName>
    <definedName localSheetId="4" name="HOSPEDES">#REF!</definedName>
    <definedName name="CRONOGRAMA_FÍSICO_FINANCEIRO">#REF!</definedName>
    <definedName name="TOTAL14">#REF!</definedName>
    <definedName name="R_Prev.PerdaAtualiz">#REF!</definedName>
    <definedName name="G_96">#REF!</definedName>
    <definedName localSheetId="5" name="codigo2">#REF!</definedName>
    <definedName name="FER">#REF!</definedName>
    <definedName localSheetId="4" name="g_10">#REF!</definedName>
    <definedName name="Cambio">#REF!</definedName>
    <definedName localSheetId="4" name="Padrao_F">#REF!</definedName>
    <definedName localSheetId="12" name="_IV65999">#REF!</definedName>
    <definedName localSheetId="5" name="전계장금액">#REF!</definedName>
    <definedName localSheetId="5" name="Data_Pagamento_Sienge">#REF!</definedName>
    <definedName localSheetId="1" name="실총">#REF!</definedName>
    <definedName localSheetId="5" name="origem_recebiveis">#REF!</definedName>
    <definedName localSheetId="1" name="_Fill">#REF!</definedName>
    <definedName name="XRefCopy3Row">#REF!</definedName>
    <definedName localSheetId="5" name="DatasOut13AteDez20">#REF!</definedName>
    <definedName localSheetId="4" name="Previsão_Inicial_ago_16">#REF!</definedName>
    <definedName name="ACBEB">#REF!</definedName>
    <definedName localSheetId="12" name="CAPA55">#REF!</definedName>
    <definedName localSheetId="4" name="kapa">#REF!</definedName>
    <definedName name="____lb22">#REF!</definedName>
    <definedName localSheetId="12" name="oficial_mes">#REF!</definedName>
    <definedName localSheetId="5" name="__123Graph_X">#REF!</definedName>
    <definedName localSheetId="5" name="g_13">#REF!</definedName>
    <definedName localSheetId="4" name="______ARQ1">#REF!</definedName>
    <definedName name="IC">#REF!</definedName>
    <definedName localSheetId="12" name="___QT4">#REF!</definedName>
    <definedName name="_19.TRANC_LIMP.">#REF!</definedName>
    <definedName localSheetId="4" name="Parede2">#REF!</definedName>
    <definedName localSheetId="4" name="_51.REV.ARGAMAS">#REF!</definedName>
    <definedName localSheetId="12" name="Header">#REF!</definedName>
    <definedName localSheetId="5" name="CUSTODIRETO1">#REF!</definedName>
    <definedName name="AB">#REF!</definedName>
    <definedName name="DATA_FECHA">#REF!</definedName>
    <definedName localSheetId="5" name="agdsf">#REF!</definedName>
    <definedName name="LXXVIII">#REF!</definedName>
    <definedName name="Cel_Constr">#REF!</definedName>
    <definedName localSheetId="12" name="Medido_Fin_Medições">#REF!</definedName>
    <definedName localSheetId="5" name="SIH">#REF!</definedName>
    <definedName localSheetId="4" name="G_95">#REF!</definedName>
    <definedName name="bchart23">#REF!</definedName>
    <definedName localSheetId="12" name="_PAV11">#REF!</definedName>
    <definedName localSheetId="4" name="HISTOGRAMA">#REF!</definedName>
    <definedName name="SHARED_FORMULA_40">#REF!</definedName>
    <definedName localSheetId="5" name="jhfhhztfhe">#REF!</definedName>
    <definedName localSheetId="12" name="qwqw">#REF!</definedName>
    <definedName localSheetId="5" name="direto">#REF!</definedName>
    <definedName localSheetId="12" name="joao_hist">#REF!</definedName>
    <definedName localSheetId="4" name="_____QT75">#REF!</definedName>
    <definedName localSheetId="5" name="CONTRES">#REF!</definedName>
    <definedName name="GLOBAL">#REF!</definedName>
    <definedName localSheetId="12" name="Padrao_B">#REF!</definedName>
    <definedName localSheetId="1" name="sdert">#REF!</definedName>
    <definedName name="IR_diferido">#REF!</definedName>
    <definedName localSheetId="6" name="susref">#REF!</definedName>
    <definedName name="R_CorretAtualiz">#REF!</definedName>
    <definedName name="ARQT">#REF!</definedName>
    <definedName localSheetId="4" name="TxSfhMap">#REF!</definedName>
    <definedName localSheetId="4" name="Minha_Casa_Minha_Vida">#REF!</definedName>
    <definedName name="XII">#REF!</definedName>
    <definedName name="no">#REF!</definedName>
    <definedName name="tabela3">#REF!</definedName>
    <definedName localSheetId="5" name="mond_uss">#REF!</definedName>
    <definedName localSheetId="5" name="LXXIII">#REF!</definedName>
    <definedName name="FBancaria">#REF!</definedName>
    <definedName localSheetId="4" name="TOTALITEM">#REF!</definedName>
    <definedName localSheetId="4" name="ISOPOR">#REF!</definedName>
    <definedName localSheetId="12" name="laeqwep">#REF!</definedName>
    <definedName name="Padrao_B">#REF!</definedName>
    <definedName name="itc_cdi">#REF!</definedName>
    <definedName localSheetId="5" name="XIII">#REF!</definedName>
    <definedName localSheetId="5" name="DIFQT">#REF!</definedName>
    <definedName name="CONTROLE">#REF!</definedName>
    <definedName name="eixo_y_graf3">#REF!</definedName>
    <definedName localSheetId="4" name="TOTAL2">#REF!</definedName>
    <definedName localSheetId="4" name="Index">#REF!</definedName>
    <definedName name="TX_ADM">#REF!</definedName>
    <definedName localSheetId="4" name="SETEMBRO">#REF!</definedName>
    <definedName localSheetId="4" name="fev17RJ">#REF!</definedName>
    <definedName localSheetId="12" name="Infra_Projetos_Sienge">#REF!</definedName>
    <definedName localSheetId="4" name="melo_uss">#REF!</definedName>
    <definedName name="CATEGORIA5">#REF!</definedName>
    <definedName localSheetId="5" name="_65.ESQUAD._FER">#REF!</definedName>
    <definedName name="XXII">#REF!</definedName>
    <definedName name="jasoe">#REF!</definedName>
    <definedName localSheetId="4" name="DEZEMBRO">#REF!</definedName>
    <definedName localSheetId="5" name="Pintura">#REF!</definedName>
    <definedName name="BDI">#REF!</definedName>
    <definedName name="BANCO">#REF!</definedName>
    <definedName localSheetId="12" name="VALOR_VENDA">#REF!</definedName>
    <definedName name="_Parse_Out">#REF!</definedName>
    <definedName name="_QT75">#REF!</definedName>
    <definedName localSheetId="12" name="xxxx">#REF!</definedName>
    <definedName localSheetId="5" name="SIV">#REF!</definedName>
    <definedName localSheetId="5" name="PDER">#REF!</definedName>
    <definedName localSheetId="4" name="joao_cdi">#REF!</definedName>
    <definedName localSheetId="12" name="ajudante_mes">#REF!</definedName>
    <definedName localSheetId="5" name="_x12">#REF!</definedName>
    <definedName localSheetId="4" name="oficial_mes">#REF!</definedName>
    <definedName localSheetId="12" name="ARQ">#REF!</definedName>
    <definedName localSheetId="5" name="Tipo_de_Padrao">#REF!</definedName>
    <definedName localSheetId="12" name="estagiário">#REF!</definedName>
    <definedName localSheetId="5" name="Total_Parcelas_MAP">#REF!</definedName>
    <definedName localSheetId="1" name="__">#REF!</definedName>
    <definedName localSheetId="5" name="MENUOUT">#REF!</definedName>
    <definedName name="dolarmai">#REF!</definedName>
    <definedName localSheetId="12" name="G_77">#REF!</definedName>
    <definedName localSheetId="5" name="CUSTODIRETO_R">#REF!</definedName>
    <definedName name="BANCO2">#REF!</definedName>
    <definedName localSheetId="4" name="QuadraE">#REF!</definedName>
    <definedName name="BANCO1">#REF!</definedName>
    <definedName localSheetId="5" name="XNUCOPIAS">#REF!</definedName>
    <definedName localSheetId="5" name="aseiuw">#REF!</definedName>
    <definedName localSheetId="12" name="RO">#REF!</definedName>
    <definedName localSheetId="4" name="tot3estac">#REF!</definedName>
    <definedName name="Filtro_Rel_Sienge">#REF!</definedName>
    <definedName localSheetId="12" name="LISTA">#REF!</definedName>
    <definedName name="CONTRES">#REF!</definedName>
    <definedName localSheetId="1" name="LJSFLDJDLKFJG">#REF!</definedName>
    <definedName localSheetId="12" name="TABELA_DE_REVESTIMENTOS">#REF!</definedName>
    <definedName name="____lb24">#REF!</definedName>
    <definedName localSheetId="12" name="HOJE">#REF!</definedName>
    <definedName localSheetId="5" name="vl_cd">#REF!</definedName>
    <definedName localSheetId="12" name="teto1">#REF!</definedName>
    <definedName localSheetId="12" name="oxfo_uss">#REF!</definedName>
    <definedName localSheetId="1" name="__123Graph_ARES">#REF!</definedName>
    <definedName name="erte">#REF!</definedName>
    <definedName localSheetId="4" name="g_41">#REF!</definedName>
    <definedName localSheetId="12" name="XXXVII">#REF!</definedName>
    <definedName localSheetId="4" name="_47.IMP._ISOLA.">#REF!</definedName>
    <definedName localSheetId="5" name="RTITCHAF">#REF!</definedName>
    <definedName localSheetId="5" name="_67.VIDROS">#REF!</definedName>
    <definedName localSheetId="4" name="SUBMUR">#REF!</definedName>
    <definedName localSheetId="12" name="teste3">#REF!</definedName>
    <definedName localSheetId="5" name="손익계산서">#REF!</definedName>
    <definedName name="Gerentes">#REF!</definedName>
    <definedName localSheetId="4" name="JANEIRO2001">#REF!</definedName>
    <definedName localSheetId="4" name="TOTAL3">#REF!</definedName>
    <definedName localSheetId="5" name="Print_Titles">#REF!</definedName>
    <definedName localSheetId="5" name="qe">#REF!</definedName>
    <definedName localSheetId="4" name="__123Graph_C">#REF!</definedName>
    <definedName name="_____acr20">#REF!</definedName>
    <definedName localSheetId="12" name="oficial2_mes">#REF!</definedName>
    <definedName name="___lbc2">#REF!</definedName>
    <definedName localSheetId="12" name="t_KSB1_Transport">#REF!</definedName>
    <definedName name="PA">#REF!</definedName>
    <definedName localSheetId="4" name="Infra_OBra_Sienge">#REF!</definedName>
    <definedName name="menures">#REF!</definedName>
    <definedName name="EFICIÊNCIA">#REF!</definedName>
    <definedName localSheetId="12" name="QUANT">#REF!</definedName>
    <definedName localSheetId="5" name="TITCHAF">#REF!</definedName>
    <definedName name="____lbc13">#REF!</definedName>
    <definedName name="__la6">#REF!</definedName>
    <definedName localSheetId="12" name="ea">#REF!</definedName>
    <definedName localSheetId="19" name="XXV">#REF!</definedName>
    <definedName name="_____acr5">#REF!</definedName>
    <definedName name="ReqC">#REF!</definedName>
    <definedName name="이월">#REF!</definedName>
    <definedName localSheetId="12" name="OBRALOC">#REF!</definedName>
    <definedName name="_81.APAR._SANIT">#REF!</definedName>
    <definedName localSheetId="12" name="TURNO">#REF!</definedName>
    <definedName localSheetId="4" name="XCV">#REF!</definedName>
    <definedName name="MAIO">#REF!</definedName>
    <definedName localSheetId="1" name="MENU2">#REF!</definedName>
    <definedName localSheetId="4" name="GER_TECNICO">#REF!</definedName>
    <definedName localSheetId="4" name="_IV67022">#REF!</definedName>
    <definedName localSheetId="5" name="_53.REV.CERAM.E">#REF!</definedName>
    <definedName localSheetId="4" name="qtd3esta">#REF!</definedName>
    <definedName name="PhyGS">#REF!</definedName>
    <definedName localSheetId="12" name="opcao_taxa_desconto">#REF!</definedName>
    <definedName localSheetId="12" name="q">#REF!</definedName>
    <definedName name="nome2">#REF!</definedName>
    <definedName localSheetId="5" name="Cambio">#REF!</definedName>
    <definedName name="Obra2_Fin_Medição">#REF!</definedName>
    <definedName localSheetId="4" name="Excel_BuiltIn_Print_Area_1_1">#REF!</definedName>
    <definedName localSheetId="12" name="Gerentes">#REF!</definedName>
    <definedName name="_lbc27">#REF!</definedName>
    <definedName name="SHARED_FORMULA_47">#REF!</definedName>
    <definedName localSheetId="4" name="CATEGORIA9">#REF!</definedName>
    <definedName localSheetId="4" name="R_G.Cobr.Atualiz">#REF!</definedName>
    <definedName name="NOMEOBRA">#REF!</definedName>
    <definedName localSheetId="5" name="LV">#REF!</definedName>
    <definedName name="__x7">#REF!</definedName>
    <definedName localSheetId="5" name="Veiculos">#REF!</definedName>
    <definedName localSheetId="12" name="RANGE1">#REF!</definedName>
    <definedName name="CATEGORIA8">#REF!</definedName>
    <definedName name="nl">#REF!</definedName>
    <definedName name="CevaG">#REF!</definedName>
    <definedName name="ITEMIZAÇÃO_8">#REF!</definedName>
    <definedName name="_lbc24">#REF!</definedName>
    <definedName localSheetId="12" name="s">#REF!</definedName>
    <definedName name="PMUR">#REF!</definedName>
    <definedName localSheetId="4" name="ESTOQUE">#REF!</definedName>
    <definedName localSheetId="4" name="Veiculos">#REF!</definedName>
    <definedName localSheetId="12" name="LIMBO">#REF!</definedName>
    <definedName name="EM">#REF!</definedName>
    <definedName localSheetId="5" name="REL_SP">#REF!</definedName>
    <definedName name="XITEM">#REF!</definedName>
    <definedName localSheetId="4" name="Excel_BuiltIn__FilterDatabase_1">#REF!</definedName>
    <definedName localSheetId="12" name="___QT50">#REF!</definedName>
    <definedName localSheetId="5" name="__123Graph_C">#REF!</definedName>
    <definedName localSheetId="5" name="AQTEMP2">#REF!</definedName>
    <definedName localSheetId="12" name="DATA4">#REF!</definedName>
    <definedName name="XCIX">#REF!</definedName>
    <definedName name="I">#REF!</definedName>
    <definedName localSheetId="12" name="Previsão_Inicial_nov_16">#REF!</definedName>
    <definedName localSheetId="18" name="FL_1">#REF!</definedName>
    <definedName name="ITEMDER">#REF!</definedName>
    <definedName name="CATEGORIA4">#REF!</definedName>
    <definedName localSheetId="4" name="XXXIV">#REF!</definedName>
    <definedName localSheetId="5" name="_12.GAST_GERAIS">#REF!</definedName>
    <definedName localSheetId="4" name="visao_cashflow">#REF!</definedName>
    <definedName name="__la3">#REF!</definedName>
    <definedName name="CAPELA">#REF!</definedName>
    <definedName localSheetId="5" name="Parede2">#REF!</definedName>
    <definedName name="agdsf">#REF!</definedName>
    <definedName localSheetId="4" name="_3__123Graph_XCHART_1">#REF!</definedName>
    <definedName localSheetId="5" name="CUSTOFIN">#REF!</definedName>
    <definedName name="____lbc22">#REF!</definedName>
    <definedName name="Z_4CA4BF7C_65C1_4E25_8563_22DF58586D2C_.wvu.PrintArea">#REF!</definedName>
    <definedName localSheetId="5" name="indice_correcao_proj">#REF!</definedName>
    <definedName name="___lbc17">#REF!</definedName>
    <definedName name="CUSTOFIN">#REF!</definedName>
    <definedName name="area1">#REF!</definedName>
    <definedName localSheetId="12" name="Perímetro_lajão">#REF!</definedName>
    <definedName localSheetId="4" name="AZ">#REF!</definedName>
    <definedName localSheetId="5" name="COMPOSICAO">#REF!</definedName>
    <definedName localSheetId="5" name="XCV">#REF!</definedName>
    <definedName localSheetId="5" name="LXXX">#REF!</definedName>
    <definedName localSheetId="5" name="jsdfkgnfr">#REF!</definedName>
    <definedName name="____ld26">#REF!</definedName>
    <definedName localSheetId="5" name="CAPELA">#REF!</definedName>
    <definedName localSheetId="4" name="ago17RJ">#REF!</definedName>
    <definedName name="DATA_ENTREGA">#REF!</definedName>
    <definedName localSheetId="4" name="BLPH1">#REF!</definedName>
    <definedName localSheetId="19" name="LVI">#REF!</definedName>
    <definedName localSheetId="19" name="DEZESSEIS">#REF!</definedName>
    <definedName localSheetId="5" name="XRefPaste4">#REF!</definedName>
    <definedName name="Área_Terreno">#REF!</definedName>
    <definedName localSheetId="12" name="XCI">#REF!</definedName>
    <definedName localSheetId="4" name="g_52">#REF!</definedName>
    <definedName localSheetId="4" name="Data_Tendência_Recebimento_Fin_Medições">#REF!</definedName>
    <definedName name="__x5">#REF!</definedName>
    <definedName name="_Regression_X">#REF!</definedName>
    <definedName name="Previsão_Inicial_nov_16">#REF!</definedName>
    <definedName localSheetId="12" name="TxSecuritizacaoMes">#REF!</definedName>
    <definedName localSheetId="5" name="qtd3esta">#REF!</definedName>
    <definedName localSheetId="5" name="BLPH101">#REF!</definedName>
    <definedName name="Discrim">#REF!</definedName>
    <definedName localSheetId="1" name="ㅇㅇㅇㅇ">#REF!</definedName>
    <definedName localSheetId="1" name="QQQQQQQQ">#REF!</definedName>
    <definedName localSheetId="4" name="TXTPOT">#REF!</definedName>
    <definedName localSheetId="12" name="Mês_data_base">#REF!</definedName>
    <definedName localSheetId="5" name="wacc">#REF!</definedName>
    <definedName name="dolarmai02">#REF!</definedName>
    <definedName localSheetId="5" name="melo_cdi">#REF!</definedName>
    <definedName name="__lb1">#REF!</definedName>
    <definedName name="xnInforme_quantos_bebedouros____bebqt__if_bebqt__0__xlQt.bebedouros_invalida___ENTER_p_reinformar__xresp__branch_rqtderv">#REF!</definedName>
    <definedName name="ITEMCONT">#REF!</definedName>
    <definedName name="CONTREC">#REF!</definedName>
    <definedName localSheetId="4" name="PEMD">#REF!</definedName>
    <definedName localSheetId="1" name="ea">#REF!</definedName>
    <definedName name="RIDRES10">#REF!</definedName>
    <definedName name="견적조건">#REF!</definedName>
    <definedName localSheetId="4" name="ALTCAP">#REF!</definedName>
    <definedName localSheetId="12" name="XXXIX">#REF!</definedName>
    <definedName localSheetId="4" name="TOTAL7">#REF!</definedName>
    <definedName localSheetId="5" name="SETEMBRO">#REF!</definedName>
    <definedName name="RE">#REF!</definedName>
    <definedName localSheetId="5" name="Previsão_Inicial_jul_16">#REF!</definedName>
    <definedName localSheetId="5" name="CITOTAL">#REF!</definedName>
    <definedName localSheetId="12" name="OITO">#REF!</definedName>
    <definedName localSheetId="4" name="dolarmar02">#REF!</definedName>
    <definedName localSheetId="12" name="ACHAFQT">#REF!</definedName>
    <definedName localSheetId="5" name="ridbeb">#REF!</definedName>
    <definedName localSheetId="12" name="dolarnov">#REF!</definedName>
    <definedName name="_lb11">#REF!</definedName>
    <definedName name="ARQTXT">#REF!</definedName>
    <definedName name="g_51">#REF!</definedName>
    <definedName hidden="1" localSheetId="3" name="_xlnm._FilterDatabase">'Ger_Tec e Adm'!$G$7:$P$65</definedName>
    <definedName hidden="1" localSheetId="4" name="_xlnm._FilterDatabase">Ger_Executivo!$A$7:$J$293</definedName>
    <definedName hidden="1" localSheetId="5" name="_xlnm._FilterDatabase">'Custos Enxoval'!$G$7:$P$37</definedName>
    <definedName hidden="1" localSheetId="12" name="_xlnm._FilterDatabase">'Mobiliário'!$B$13:$I$98</definedName>
    <definedName hidden="1" localSheetId="24" name="_xlnm._FilterDatabase">'Resumo Esquadrias - T1'!$A$5:$J$147</definedName>
  </definedNames>
  <calcPr/>
  <extLst>
    <ext uri="GoogleSheetsCustomDataVersion2">
      <go:sheetsCustomData xmlns:go="http://customooxmlschemas.google.com/" r:id="rId29" roundtripDataChecksum="5tenjebfg/0U4k0YLr4XsLnDDvOIDgrPic3dCMtBRU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18">
      <text>
        <t xml:space="preserve">======
ID#AAABojMYNn8
tc={EE9CC65E-6E8A-4DAA-82FF-9A9567E2878B}    (2025-08-01 14:00:37)
[Comentário encadeado]
Sua versão do Excel permite que você leia este comentário encadeado, no entanto, as edições serão removidas se o arquivo for aberto em uma versão mais recente do Excel. Saiba mais: https://go.microsoft.com/fwlink/?linkid=870924
Comentário:
    Cotação Rohden - Linha Inovare</t>
      </text>
    </comment>
  </commentList>
  <extLst>
    <ext uri="GoogleSheetsCustomDataVersion2">
      <go:sheetsCustomData xmlns:go="http://customooxmlschemas.google.com/" r:id="rId1" roundtripDataSignature="AMtx7mjNOC/IhMH4yr6Tlt59qVpr10RBy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68">
      <text>
        <t xml:space="preserve">======
ID#AAABojMYNok
Valquiria Vansquelhe    (2025-08-01 14:00:37)
ALTURA DOS 3 ULTIMOS PAVS</t>
      </text>
    </comment>
  </commentList>
  <extLst>
    <ext uri="GoogleSheetsCustomDataVersion2">
      <go:sheetsCustomData xmlns:go="http://customooxmlschemas.google.com/" r:id="rId1" roundtripDataSignature="AMtx7mgzAwGMDplrbM4/0LkC1oJ4/db8jg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6">
      <text>
        <t xml:space="preserve">======
ID#AAABojMYNn0
renatamarques    (2025-08-01 14:00:37)
Folga total</t>
      </text>
    </comment>
  </commentList>
  <extLst>
    <ext uri="GoogleSheetsCustomDataVersion2">
      <go:sheetsCustomData xmlns:go="http://customooxmlschemas.google.com/" r:id="rId1" roundtripDataSignature="AMtx7mgx6Vy68D+Qw8ld5hytmYBV0LySrQ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5">
      <text>
        <t xml:space="preserve">======
ID#AAABojMYNoc
Michelle Oliveira    (2025-08-01 14:00:37)
Considerando a borda (perimetral) com 2cm a mais</t>
      </text>
    </comment>
    <comment authorId="0" ref="F6">
      <text>
        <t xml:space="preserve">======
ID#AAABojMYNoU
Michelle Oliveira    (2025-08-01 14:00:37)
Para descontos, inserir a quantidade negativa</t>
      </text>
    </comment>
  </commentList>
  <extLst>
    <ext uri="GoogleSheetsCustomDataVersion2">
      <go:sheetsCustomData xmlns:go="http://customooxmlschemas.google.com/" r:id="rId1" roundtripDataSignature="AMtx7miVhlrCpSdO2d2PGFIQwAW0uuPLUw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62">
      <text>
        <t xml:space="preserve">======
ID#AAABojMYNoE
Michelle Oliveira Santana    (2025-08-01 14:00:37)
Verificar fórmula</t>
      </text>
    </comment>
  </commentList>
  <extLst>
    <ext uri="GoogleSheetsCustomDataVersion2">
      <go:sheetsCustomData xmlns:go="http://customooxmlschemas.google.com/" r:id="rId1" roundtripDataSignature="AMtx7mjoXwG4Tqup/xQx4MvgQQDWU+CDBQ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35">
      <text>
        <t xml:space="preserve">======
ID#AAABojMYNoQ
Michelle Oliveira Santana    (2025-08-01 14:00:37)
Verificar fórmula</t>
      </text>
    </comment>
  </commentList>
  <extLst>
    <ext uri="GoogleSheetsCustomDataVersion2">
      <go:sheetsCustomData xmlns:go="http://customooxmlschemas.google.com/" r:id="rId1" roundtripDataSignature="AMtx7mjcCsxR4vu2GLznqFcbn6MWqi7TJQ=="/>
    </ext>
  </extL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5">
      <text>
        <t xml:space="preserve">======
ID#AAABojMYNow
Michelle Oliveira    (2025-08-01 14:00:37)
Para descontos, inserir a quantidade negativa</t>
      </text>
    </comment>
    <comment authorId="0" ref="I25">
      <text>
        <t xml:space="preserve">======
ID#AAABojMYNoI
Michelle Oliveira Santana    (2025-08-01 14:00:37)
Verificar fórmula</t>
      </text>
    </comment>
    <comment authorId="0" ref="G4">
      <text>
        <t xml:space="preserve">======
ID#AAABojMYNns
Michelle Oliveira    (2025-08-01 14:00:37)
Considerando a borda (perimetral) com 2cm a mais</t>
      </text>
    </comment>
  </commentList>
  <extLst>
    <ext uri="GoogleSheetsCustomDataVersion2">
      <go:sheetsCustomData xmlns:go="http://customooxmlschemas.google.com/" r:id="rId1" roundtripDataSignature="AMtx7mgn3GvekUnGjeSnGm16eTPiT3mwyg=="/>
    </ext>
  </extL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5">
      <text>
        <t xml:space="preserve">======
ID#AAABojMYNn4
Michelle Oliveira Santana    (2025-08-01 14:00:37)
Quant. degraus</t>
      </text>
    </comment>
  </commentList>
  <extLst>
    <ext uri="GoogleSheetsCustomDataVersion2">
      <go:sheetsCustomData xmlns:go="http://customooxmlschemas.google.com/" r:id="rId1" roundtripDataSignature="AMtx7miAjsdWe1x9n8Kdl4kUR2LEh1SfBQ=="/>
    </ext>
  </extLst>
</comments>
</file>

<file path=xl/sharedStrings.xml><?xml version="1.0" encoding="utf-8"?>
<sst xmlns="http://schemas.openxmlformats.org/spreadsheetml/2006/main" count="5704" uniqueCount="2134">
  <si>
    <t>Mão de Obra de Empreitada Civil</t>
  </si>
  <si>
    <t>Mão de Obra Contenção</t>
  </si>
  <si>
    <t>Movimentação</t>
  </si>
  <si>
    <t>Mão de Obra de Empreitada Pintura</t>
  </si>
  <si>
    <t>Infraestrutura</t>
  </si>
  <si>
    <t>Mão de Obra de Empreitada Revestimento Cerâmicos</t>
  </si>
  <si>
    <t>Supraestrutura</t>
  </si>
  <si>
    <t>Mão de Obra de Empreitada Limpeza Contínua e Ajudantes</t>
  </si>
  <si>
    <t>Alvenaria</t>
  </si>
  <si>
    <t>Mão de Obra Instalações Hidrossanitárias</t>
  </si>
  <si>
    <t>Argamassado</t>
  </si>
  <si>
    <t>Mão de Obra Instalações Elétricas</t>
  </si>
  <si>
    <t>Cobertura</t>
  </si>
  <si>
    <t>Mão de Obra de Instalação de Louças e Metais</t>
  </si>
  <si>
    <t>Complementares</t>
  </si>
  <si>
    <t>Mão de Obra Instalação de Portas e Rodapés</t>
  </si>
  <si>
    <t>Projeto</t>
  </si>
  <si>
    <t>PARKSIDE RIO BRANCO</t>
  </si>
  <si>
    <t>Empresa</t>
  </si>
  <si>
    <t>PARKSIDE</t>
  </si>
  <si>
    <t>Revisão</t>
  </si>
  <si>
    <t xml:space="preserve">R00 - </t>
  </si>
  <si>
    <t>QUADRO DE ÁREAS</t>
  </si>
  <si>
    <t>Descrição</t>
  </si>
  <si>
    <t>Unidade</t>
  </si>
  <si>
    <t>Quantidade</t>
  </si>
  <si>
    <t>Imagens</t>
  </si>
  <si>
    <t>MESES DE OBRA</t>
  </si>
  <si>
    <t>MÊS</t>
  </si>
  <si>
    <t>Início obra</t>
  </si>
  <si>
    <t>ÁREA DO TERRENO</t>
  </si>
  <si>
    <t>M²</t>
  </si>
  <si>
    <t>Conclusão meta</t>
  </si>
  <si>
    <t>ÁREA CONSTRUÍDA</t>
  </si>
  <si>
    <t>Total meses obra</t>
  </si>
  <si>
    <t>NÚMERO DE UNIDADES HABITACIONAIS</t>
  </si>
  <si>
    <t>UN</t>
  </si>
  <si>
    <t>NÚMERO DE UNIDADES COMERCIAIS</t>
  </si>
  <si>
    <t>ÁREA PRIVATIVA</t>
  </si>
  <si>
    <t>NÚMERO DE PAVIMENTOS</t>
  </si>
  <si>
    <t>Subsolo 2</t>
  </si>
  <si>
    <t>Subsolo 1</t>
  </si>
  <si>
    <t>Térreo</t>
  </si>
  <si>
    <t>Pav 2</t>
  </si>
  <si>
    <t>Garden</t>
  </si>
  <si>
    <t>Tipo (x15)</t>
  </si>
  <si>
    <t>Barrilete</t>
  </si>
  <si>
    <t>Reservatório</t>
  </si>
  <si>
    <t>ETAPA</t>
  </si>
  <si>
    <t>VALOR ORÇADO</t>
  </si>
  <si>
    <t>%</t>
  </si>
  <si>
    <t>VALOR / m²</t>
  </si>
  <si>
    <t>GERENCIAMENTO TÉCNICO E ADMINISTRATIVO</t>
  </si>
  <si>
    <t>GERENCIAMENTO EXECUTIVO</t>
  </si>
  <si>
    <t>CUSTOS ENXOVAL</t>
  </si>
  <si>
    <t>TOTAL</t>
  </si>
  <si>
    <t>CUB/SC</t>
  </si>
  <si>
    <t>Mão de obra Empreitada</t>
  </si>
  <si>
    <t>MOVIMENTAÇÃO DE TERRA</t>
  </si>
  <si>
    <t>INFRAESTRUTURA</t>
  </si>
  <si>
    <t>CONTEÇÃO</t>
  </si>
  <si>
    <t>Mão de Obra Mureta Guia</t>
  </si>
  <si>
    <t>SUPRAESTRUTURA</t>
  </si>
  <si>
    <t>Estimativas / Mão de Obra Paredes de Diafragma</t>
  </si>
  <si>
    <t>ALVENARIA</t>
  </si>
  <si>
    <t>INSTALAÇÕES ELÉTRICAS, HIDRÁULICAS, GLP E PREVENTIVAS</t>
  </si>
  <si>
    <t>CLIMATIZAÇÃO, EXAUSTÃO MECÂNICA E PRESSURIZAÇÃO</t>
  </si>
  <si>
    <t>EQUIPAMENTOS E SISTEMAS ESPECIAIS</t>
  </si>
  <si>
    <t>INSTALAÇÕES ESPECIAIS</t>
  </si>
  <si>
    <t>REVESTIMENTOS ARGAMASSADOS PISO</t>
  </si>
  <si>
    <t>REVESTIMENTOS ARGAMASSADOS PAREDE</t>
  </si>
  <si>
    <t>REVESTIMENTOS ARGAMASSADOS TETO</t>
  </si>
  <si>
    <t>IMPERMEABILIZAÇÃO</t>
  </si>
  <si>
    <t>ACABAMENTOS INTERNOS EM PAREDE E PISO</t>
  </si>
  <si>
    <t>ACABAMENTOS INTERNOS EM TETO</t>
  </si>
  <si>
    <t>PINTURA INTERNA</t>
  </si>
  <si>
    <t>PINTURA DE FACHADA</t>
  </si>
  <si>
    <t>REVESTIMENTOS ARGAMASSADOS DE FACHADA</t>
  </si>
  <si>
    <t>ACABAMENTOS DE FACHADA</t>
  </si>
  <si>
    <t>ESQUADRIAS, VIDROS E FERRAGENS</t>
  </si>
  <si>
    <t>LOUÇAS E METAIS</t>
  </si>
  <si>
    <t>COBERTURA</t>
  </si>
  <si>
    <t>SERVIÇOS COMPLEMENTARES</t>
  </si>
  <si>
    <t>IMPREVISTOS</t>
  </si>
  <si>
    <t>EMPREITADA GLOBAL</t>
  </si>
  <si>
    <t>ENXOVAL</t>
  </si>
  <si>
    <t>PROJETO:</t>
  </si>
  <si>
    <t>REVISÃO:</t>
  </si>
  <si>
    <t>DATA</t>
  </si>
  <si>
    <t>EMPRESA:</t>
  </si>
  <si>
    <t>Unidade Construtiva</t>
  </si>
  <si>
    <t>Célula Construtiva</t>
  </si>
  <si>
    <t>Etapa</t>
  </si>
  <si>
    <t>Subetapa</t>
  </si>
  <si>
    <t>Serviço</t>
  </si>
  <si>
    <t>Atalho</t>
  </si>
  <si>
    <t>NIVEL</t>
  </si>
  <si>
    <t>Item</t>
  </si>
  <si>
    <t xml:space="preserve">Quant. </t>
  </si>
  <si>
    <t>Preço un</t>
  </si>
  <si>
    <t>Total</t>
  </si>
  <si>
    <t>Considerações</t>
  </si>
  <si>
    <t>Situação</t>
  </si>
  <si>
    <t>CÉLULA CONSTRUTIVA</t>
  </si>
  <si>
    <t xml:space="preserve">SERVIÇOS TÉCNICOS </t>
  </si>
  <si>
    <t>SERVIÇOS DE ENGENHARIA</t>
  </si>
  <si>
    <t>SUBETAPA</t>
  </si>
  <si>
    <t>PROJETOS</t>
  </si>
  <si>
    <t>SERVIÇO</t>
  </si>
  <si>
    <t>Projeto de Canteiro</t>
  </si>
  <si>
    <t>vb</t>
  </si>
  <si>
    <t>Estimado com base em índices históricos</t>
  </si>
  <si>
    <t>Finalizado</t>
  </si>
  <si>
    <t>Estimativas / Sondagens</t>
  </si>
  <si>
    <t>CONSULTORIAS EXTERNAS</t>
  </si>
  <si>
    <t>Programa de Segurança do Trabalho (PCMAT)</t>
  </si>
  <si>
    <t>Consultoria em Segurança do Trabalho</t>
  </si>
  <si>
    <t>mês</t>
  </si>
  <si>
    <t>Laudos e Vistorias / Vistoria Cautelar de Vizinhança</t>
  </si>
  <si>
    <t>SEGUROS</t>
  </si>
  <si>
    <t>Seguros de Obra</t>
  </si>
  <si>
    <t>TAXAS E OUTROS</t>
  </si>
  <si>
    <t>ART de Execução</t>
  </si>
  <si>
    <t>SERVIÇOS PRELIMINARES E CANTEIRO</t>
  </si>
  <si>
    <t>DESPESAS INDIRETAS</t>
  </si>
  <si>
    <t>Consumo de Água</t>
  </si>
  <si>
    <t>mes</t>
  </si>
  <si>
    <t>Consumo de Telefone e Internet</t>
  </si>
  <si>
    <t>Consumo de Energia</t>
  </si>
  <si>
    <t>Consumo de Fotocópias, Impressões e Plotagens</t>
  </si>
  <si>
    <t>Equipamentos de Segurança do Trabalho</t>
  </si>
  <si>
    <t>Conforme abas "CANTEIRO" e "EPC's" - Bandejas, guarda corpo, tela fachadeira, linha de vida, slqa, EPI</t>
  </si>
  <si>
    <t>Monitoramento de Vigilância</t>
  </si>
  <si>
    <t>Equipamentos e Instalação para Segurança e Monitoramento</t>
  </si>
  <si>
    <t>INSTALAÇÕES PROVISÓRIAS</t>
  </si>
  <si>
    <t>LIGAÇÕES</t>
  </si>
  <si>
    <t>Ligação Provisória de Água</t>
  </si>
  <si>
    <t>Estimado com base em índices históricos - Taxa de ligação</t>
  </si>
  <si>
    <t>Ligação Provisória Trifásica Distância=25m</t>
  </si>
  <si>
    <t>Estimado com base em índices históricos - Taxa + ligação</t>
  </si>
  <si>
    <t>REDES PROVISÓRIAS</t>
  </si>
  <si>
    <t>Rede de Água Provisória</t>
  </si>
  <si>
    <t>Rede de Energia Provisória</t>
  </si>
  <si>
    <t>TAPUME</t>
  </si>
  <si>
    <t>Tapume Metálico</t>
  </si>
  <si>
    <t>m2</t>
  </si>
  <si>
    <t>Frente + lateral terreno</t>
  </si>
  <si>
    <t>Aluguel de Mini-Escavadeira / Cravação de Tapume</t>
  </si>
  <si>
    <t>Considerado 3 dias para execução (Diária R$ 380)</t>
  </si>
  <si>
    <t>CONTAINERS E ESCRITÓRIOS</t>
  </si>
  <si>
    <t>Container para Escritório - Locação</t>
  </si>
  <si>
    <t>Até 3º mês alvenaria - chegando no pavimento tipo</t>
  </si>
  <si>
    <t>Container para Banheiro e Chuveiro - Locação</t>
  </si>
  <si>
    <t>Até início alvenaria +1 mês para organização</t>
  </si>
  <si>
    <t>Taxa de Mobilização e Desmobilização de Container para Escirtório</t>
  </si>
  <si>
    <t>Container para Almoxarifado - Locação</t>
  </si>
  <si>
    <t>Material de Higiene e Limpeza</t>
  </si>
  <si>
    <t>Mobiliário Provisório para Escritório de Engenharia</t>
  </si>
  <si>
    <t>Conforme aba "CANTEIRO" - Mobiliário + equipamentos</t>
  </si>
  <si>
    <t>Suprimentos de Escritório de Obra</t>
  </si>
  <si>
    <t>BARRACOS</t>
  </si>
  <si>
    <t>Barraco Provisório em Madeira</t>
  </si>
  <si>
    <t xml:space="preserve">Conforme aba "CANTEIRO" </t>
  </si>
  <si>
    <t>Instalações de Canteiro</t>
  </si>
  <si>
    <t>PLACAS E COMUNICAÇÃO VISUAL</t>
  </si>
  <si>
    <t>Placas Responsáveis Técnicos</t>
  </si>
  <si>
    <t>Placa Institucional da Empresa</t>
  </si>
  <si>
    <t>LOCAÇÃO DE OBRA</t>
  </si>
  <si>
    <t>Locação da Obra</t>
  </si>
  <si>
    <t>Custo composição sinapi</t>
  </si>
  <si>
    <t>ACESSO DA OBRA</t>
  </si>
  <si>
    <t>Lastro de Brita para Organização do Canteiro</t>
  </si>
  <si>
    <t>Considerado 10 cm no térreo onde não há laje</t>
  </si>
  <si>
    <t>OBRA</t>
  </si>
  <si>
    <t>R00</t>
  </si>
  <si>
    <t>01</t>
  </si>
  <si>
    <t>01.001</t>
  </si>
  <si>
    <t>SERVIÇOS PRELIMINARES</t>
  </si>
  <si>
    <t>01.001.001</t>
  </si>
  <si>
    <t>DEMOLIÇÃO</t>
  </si>
  <si>
    <t>01.001.001.001</t>
  </si>
  <si>
    <t>Demolição de Estrutura Existente</t>
  </si>
  <si>
    <t>01.002</t>
  </si>
  <si>
    <t xml:space="preserve">SERVIÇOS EM TERRA	</t>
  </si>
  <si>
    <t>01.002.001</t>
  </si>
  <si>
    <t>MOVIMENTAÇÕES DE TERRA</t>
  </si>
  <si>
    <t>01.002.001.001</t>
  </si>
  <si>
    <t>Movimentações de Terra Início Obra</t>
  </si>
  <si>
    <t>ITEM</t>
  </si>
  <si>
    <t xml:space="preserve">Limpeza de camada vegetal </t>
  </si>
  <si>
    <t>02</t>
  </si>
  <si>
    <t>Terraplanagem</t>
  </si>
  <si>
    <t>m3</t>
  </si>
  <si>
    <t>Sem projetos - considerado verba para escavação de todo o subsolo</t>
  </si>
  <si>
    <t>01.002.001.002</t>
  </si>
  <si>
    <t>Movimentação de Terra Durante a Obra</t>
  </si>
  <si>
    <t>Escavação mecanizada para blocos de fundação, vigas de fundação e poço de elevador, com retroescavadeira</t>
  </si>
  <si>
    <t>Reaterro mecanizado de valas para blocos e vigas de fundação, com retroescavadeira</t>
  </si>
  <si>
    <t>03</t>
  </si>
  <si>
    <t>Lastro de Concreto Magro, Aplicado em Blocos de Fundação, e=10cm</t>
  </si>
  <si>
    <t>Estimado espessura média de 5cm</t>
  </si>
  <si>
    <t>04</t>
  </si>
  <si>
    <t>Movimentação de terra para bota-fora</t>
  </si>
  <si>
    <t>01.003</t>
  </si>
  <si>
    <t>CONTENÇÕES E FUNDAÇÕES</t>
  </si>
  <si>
    <t>01.003.001</t>
  </si>
  <si>
    <t>FUNDAÇÕES RASAS E BLOCOS DE COROAMENTO</t>
  </si>
  <si>
    <t>01.003.001.001</t>
  </si>
  <si>
    <t>Estimativas / Fundação em Sapatas</t>
  </si>
  <si>
    <t>Fabricação, montagem e desmontagem de fôrma para sapata corrida, em madeira serrada, e=25 mm, 2 utilizações</t>
  </si>
  <si>
    <t>Armação aço CA-50 ø 10,0mm para infraestrutura (corte e dobra em obra)</t>
  </si>
  <si>
    <t>kg</t>
  </si>
  <si>
    <t>Piso de concreto armado</t>
  </si>
  <si>
    <t>Concreto Usinado bombeável 30MPa para infraestrutura com cristalizante - incluindo serviço de bombeamento</t>
  </si>
  <si>
    <t>01.003.002</t>
  </si>
  <si>
    <t>CONTENÇÕES</t>
  </si>
  <si>
    <t>01.003.002.001</t>
  </si>
  <si>
    <t>Estimativas / Paredes de Contenção</t>
  </si>
  <si>
    <t>Fabricação, montagem e desmontagem de fôrma para cortina de contenção, em chapa de madeira compensada plastificada, e = 18 mm, 4 utilizações</t>
  </si>
  <si>
    <t>01.004</t>
  </si>
  <si>
    <t>DRENAGEM</t>
  </si>
  <si>
    <t>01.004.001</t>
  </si>
  <si>
    <t>01.004.001.001</t>
  </si>
  <si>
    <t>Estimativas / Drenagem de Cortinas de Concreto com Geodreno</t>
  </si>
  <si>
    <t>01.004.001.002</t>
  </si>
  <si>
    <t>Drenagem Geral</t>
  </si>
  <si>
    <t>Aguardando quantitativos</t>
  </si>
  <si>
    <t>01.004.001.003</t>
  </si>
  <si>
    <t>Estimativas | Rebaixamento de Lençol Freático</t>
  </si>
  <si>
    <t>Informado em formulário que não será necessário</t>
  </si>
  <si>
    <t>02.001</t>
  </si>
  <si>
    <t>EQUIPAMENTOS</t>
  </si>
  <si>
    <t>02.001.001</t>
  </si>
  <si>
    <t>EQUIPAMENTOS ALUGADOS</t>
  </si>
  <si>
    <t>02.001.001.001</t>
  </si>
  <si>
    <t>Aluguel de Equipamentos</t>
  </si>
  <si>
    <t>Guincho coluna + andaime + verba para ferramentas</t>
  </si>
  <si>
    <t>Guincho de coluna</t>
  </si>
  <si>
    <t>Andaime</t>
  </si>
  <si>
    <t>Apoio fachada, andaime tubular</t>
  </si>
  <si>
    <t>Ferramentas gerais</t>
  </si>
  <si>
    <t>02.001.001.002</t>
  </si>
  <si>
    <t>Aluguel de Jau</t>
  </si>
  <si>
    <t>Balancim - 2 unidades para o período de execução de fachada - Montagem em desmontagem não considerada</t>
  </si>
  <si>
    <t>02.001.001.004</t>
  </si>
  <si>
    <t>Tela Fachadeira</t>
  </si>
  <si>
    <t>Tela fachadeira em Polietileno Malha 1,5x1,5mm</t>
  </si>
  <si>
    <t>02.001.001.005</t>
  </si>
  <si>
    <t>Elevador</t>
  </si>
  <si>
    <t>Montada no 3º pavimento de supraestrutura, desmontada após a instalação do elevador da obra</t>
  </si>
  <si>
    <t>02.001.001.006</t>
  </si>
  <si>
    <t>Montagem e Desmontagem Elevador</t>
  </si>
  <si>
    <t>Incluso Mobilização e desmobilização para a obra</t>
  </si>
  <si>
    <t>02.001.001.007</t>
  </si>
  <si>
    <t>Manutenção Elevador</t>
  </si>
  <si>
    <t>Manutenção preventiva</t>
  </si>
  <si>
    <t>02.002</t>
  </si>
  <si>
    <t>ESTRUTURAS</t>
  </si>
  <si>
    <t>02.002.001</t>
  </si>
  <si>
    <t>ESTRUTURAS EM CONCRETO</t>
  </si>
  <si>
    <t>02.002.001.001</t>
  </si>
  <si>
    <t>Estimativas / Forma para Supraestrutura</t>
  </si>
  <si>
    <t>Fabricação de Fôrma em Chapa de Madeira Compensada Resinada, E=14mm</t>
  </si>
  <si>
    <t>3 jogos</t>
  </si>
  <si>
    <t>Montagem e Desmontagem de Fôrma de Vigas, em Chapa de Madeira Compensada Resinada</t>
  </si>
  <si>
    <t>02.002.001.002</t>
  </si>
  <si>
    <t>Estimativas / Armação para Supraestrutura</t>
  </si>
  <si>
    <t>Armação Aço CA-50, Diâmetro de 10,0mm para Supraestrutura, Corte e Dobra em Obra</t>
  </si>
  <si>
    <t>02.002.001.003</t>
  </si>
  <si>
    <t>Estimativas / Complementares</t>
  </si>
  <si>
    <t>Reutilização 3 vezes</t>
  </si>
  <si>
    <t>Escoramento</t>
  </si>
  <si>
    <t>Cubetas</t>
  </si>
  <si>
    <t>02.002.001.005</t>
  </si>
  <si>
    <t>Estimativas / Concreto para Estrutura</t>
  </si>
  <si>
    <t>Concreto Usinado FCK = 30MPa Bombeavel Para Supraestrutura</t>
  </si>
  <si>
    <t>02.003</t>
  </si>
  <si>
    <t>02.003.001</t>
  </si>
  <si>
    <t>02.003.001.001</t>
  </si>
  <si>
    <t>Estimativas / Cobertura</t>
  </si>
  <si>
    <t>Estrutura e trama para cobertura em madeira</t>
  </si>
  <si>
    <t>Telhamento para cobertura em Fribrocimento</t>
  </si>
  <si>
    <t>Calha em alumínio</t>
  </si>
  <si>
    <t>m</t>
  </si>
  <si>
    <t>Rufo em alumínio</t>
  </si>
  <si>
    <t>02.003.001.002</t>
  </si>
  <si>
    <t>Estimativas / Cobertura de Vidro</t>
  </si>
  <si>
    <t>Não esta previsto em projeto</t>
  </si>
  <si>
    <t>02.004</t>
  </si>
  <si>
    <t>PAREDES E FECHAMENTOS</t>
  </si>
  <si>
    <t>02.004.001</t>
  </si>
  <si>
    <t>PAREDES DE VEDAÇÃO EM BLOCOS CERÂMICOS</t>
  </si>
  <si>
    <t>02.004.001.001</t>
  </si>
  <si>
    <t>Alvenaria de Vedação com Blocos Cerâmicos com Argamassa Estabilizada, incluso Vergas, Contravergas e Pilaretes - 19x19x19 cm</t>
  </si>
  <si>
    <t>Alvenaria de vedacao de blocos ceramicos furados na horizontal de 11.5x19x29cm (espessura 11.5cm) com argamassa dosada em obra</t>
  </si>
  <si>
    <t>Alvenaria de vedacao de blocos ceramicos furados na horizontal de 14x19x29cm (espessura 14cm) com argamassa dosada em obra</t>
  </si>
  <si>
    <t>Encunhamento De Alvenaria De Vedação Com Argamassa Expansiva</t>
  </si>
  <si>
    <t>Tela soldada para ligacao alvenaria/estrutura - para blocos de 9 a 14cm</t>
  </si>
  <si>
    <t>un</t>
  </si>
  <si>
    <t>05</t>
  </si>
  <si>
    <t>Verga/contraverga de concreto, moldada in loco</t>
  </si>
  <si>
    <t>02.004.002</t>
  </si>
  <si>
    <t>PAREDES DE VEDAÇÃO EM DRYWALL</t>
  </si>
  <si>
    <t>02.004.002.001</t>
  </si>
  <si>
    <t>Parede  Drywall, Uso Interno, Montante 70mm, Com Duas Face Simples Standart e Resistente à umidade (ST/70/RU)</t>
  </si>
  <si>
    <t>02.005</t>
  </si>
  <si>
    <t>REVESTIMENTOS ARGAMASSADOS</t>
  </si>
  <si>
    <t>02.005.001</t>
  </si>
  <si>
    <t>REBOCO E CHAPISCO</t>
  </si>
  <si>
    <t>02.005.001.001</t>
  </si>
  <si>
    <t>Reboco Interno com Argamassa Estabilizada - e=2,0 cm</t>
  </si>
  <si>
    <t xml:space="preserve">Custo de chapisco + reboco </t>
  </si>
  <si>
    <t>Chapisco aplicados em alvenaria, com argamassa (Traço 1:5), aplicação convencional.</t>
  </si>
  <si>
    <t>Massa unica para reboco interno em argamassa (Traço 1:5), espessura de 2,0cm</t>
  </si>
  <si>
    <t>02.005.001.002</t>
  </si>
  <si>
    <t>Reboco Externo com Argamassa Estabilizada - e=3,0 cm</t>
  </si>
  <si>
    <t>Custo de chapisco + reboco - Na planilha informa preparação em obra traço 1:5</t>
  </si>
  <si>
    <t>Chapisco aplicados em alvenaria externas, com argamassa (Traço 1:5), aplicação convencional.</t>
  </si>
  <si>
    <t>Massa unica para reboco externo em Argamassa preparada em central / usinada, espessura de 35mm</t>
  </si>
  <si>
    <t>Estucamento de estrutura de concreto em pilares,vigas e lajes</t>
  </si>
  <si>
    <t>Tratamento de elementos aparentes</t>
  </si>
  <si>
    <t>02.005.002</t>
  </si>
  <si>
    <t>CONTRAPISO</t>
  </si>
  <si>
    <t>02.005.002.001</t>
  </si>
  <si>
    <t>Contrapiso em Argamassa Estabilizada - e=7 cm</t>
  </si>
  <si>
    <t>Incluso custo com isolamento - conforme preenchimento de planilha piso autonivelante</t>
  </si>
  <si>
    <t>Contrapiso comum em argamassa estabilizada, auto nivelado, espessura 8cm</t>
  </si>
  <si>
    <t>Acústica para Contrapiso lã de Pet</t>
  </si>
  <si>
    <t>Areas privativas</t>
  </si>
  <si>
    <t>02.006</t>
  </si>
  <si>
    <t>02.006.001</t>
  </si>
  <si>
    <t>02.006.001.001</t>
  </si>
  <si>
    <t>Impermeabilização de Banheiros com Argamassa Cristalizante</t>
  </si>
  <si>
    <t>Valor regularização + impermeabilização</t>
  </si>
  <si>
    <t xml:space="preserve">Regularização de superfície para impermeabilização </t>
  </si>
  <si>
    <t>Impermeabilização De Superfície Com Argamassa Polimérica / Membrana Acrílica, 3 Demãos</t>
  </si>
  <si>
    <t>Tratamento de ralos com manta poliester</t>
  </si>
  <si>
    <t xml:space="preserve">Mão de obra para regularização de superfície </t>
  </si>
  <si>
    <t>Mão de obra impermeabilização de argamassa cristalizante</t>
  </si>
  <si>
    <t>Mão de obra tratamento de ralos com manta poliester</t>
  </si>
  <si>
    <t>02.006.001.002</t>
  </si>
  <si>
    <t>Impermeabilização de Requadros com Argamassas Cristalizantes</t>
  </si>
  <si>
    <t>Considerado 80 cm - 20cm parede + 60 cm descida</t>
  </si>
  <si>
    <t>Impermeabilização de Lajes Técnicas</t>
  </si>
  <si>
    <t>Valor regularização + impermeabilização - com rodapé</t>
  </si>
  <si>
    <t>Mão de obra impermeabilização de argamassa polimerica</t>
  </si>
  <si>
    <t>06</t>
  </si>
  <si>
    <t>Impermeabilização de Poço de Elevador</t>
  </si>
  <si>
    <t>Valor regularização + impermeabilização - piso e parede a 1,80cm de altura</t>
  </si>
  <si>
    <t>02.006.001.005</t>
  </si>
  <si>
    <t>Impermeabilização de Coberturas com Manta Asfáltica</t>
  </si>
  <si>
    <t>Valor regularização + impermeabilização + proteção</t>
  </si>
  <si>
    <t>Proteção mecânica de superfície com argamassa de cimento e areia, traço 1:3 E=5cm</t>
  </si>
  <si>
    <t>Impermeabilização De Superfície Com Manta Asfáltica, Uma Camada, Inclusive Aplicação De Primer Asfáltico</t>
  </si>
  <si>
    <t>Mão de obra para proteção mecânica</t>
  </si>
  <si>
    <t>Mão de obra impermeabilização de superfície com manta asfáltica</t>
  </si>
  <si>
    <t>Impermeabilização de Reservatório</t>
  </si>
  <si>
    <t>Valor regularização + impermeabilização - total</t>
  </si>
  <si>
    <t>02.007</t>
  </si>
  <si>
    <t>INSTALAÇÕES ELÉTRICAS E TELECOMUNICAÇÕES</t>
  </si>
  <si>
    <t>02.007.001</t>
  </si>
  <si>
    <t>INFRAESTRUTURA ELÉTRICAS E TELECOMUNICAÇÕES</t>
  </si>
  <si>
    <t>02.007.001.001</t>
  </si>
  <si>
    <t>Material para Instalações de Elétrica</t>
  </si>
  <si>
    <t>02.007.001.002</t>
  </si>
  <si>
    <t>Quadros Gerais / Rede Elétrica</t>
  </si>
  <si>
    <t>02.007.001.003</t>
  </si>
  <si>
    <t>Entrada de Energia</t>
  </si>
  <si>
    <t>02.007.001.004</t>
  </si>
  <si>
    <t>Estimativas / Melhoria de Rede</t>
  </si>
  <si>
    <t>Estimado conforme índices historicos</t>
  </si>
  <si>
    <t>02.007.001.005</t>
  </si>
  <si>
    <t>Acabamento Elétrico | Tomadas e Interruptores</t>
  </si>
  <si>
    <t>02.007.001.006</t>
  </si>
  <si>
    <t>Gerador</t>
  </si>
  <si>
    <t>Adotado Gerador de 30kVA</t>
  </si>
  <si>
    <t>02.007.002</t>
  </si>
  <si>
    <t>EQUIPAMENTOS DE TELECOMUNICAÇÃO</t>
  </si>
  <si>
    <t>02.007.002.001</t>
  </si>
  <si>
    <t>Material para Instalações Telecomunicações</t>
  </si>
  <si>
    <t>02.007.003</t>
  </si>
  <si>
    <t>EQUIPAMENTOS DE SEGURANÇA E MONITORAMENTO</t>
  </si>
  <si>
    <t>02.007.003.001</t>
  </si>
  <si>
    <t>Infraestrutura de Câmeras</t>
  </si>
  <si>
    <t>02.008</t>
  </si>
  <si>
    <t>INSTALAÇÕES HIDROSSANITÁRIAS</t>
  </si>
  <si>
    <t>02.008.001</t>
  </si>
  <si>
    <t>INSTALAÇÕES HIDROSSANITÁRIAS GERAIS</t>
  </si>
  <si>
    <t>02.008.001.001</t>
  </si>
  <si>
    <t>Material de Instalações Hidrossanitárias</t>
  </si>
  <si>
    <t>02.008.001.002</t>
  </si>
  <si>
    <t>Bombas de Recalque e Pressurizadores</t>
  </si>
  <si>
    <t>02.008.001.003</t>
  </si>
  <si>
    <t>Reservatório 5000L | Subsolo</t>
  </si>
  <si>
    <t>Reservatório 15.000L</t>
  </si>
  <si>
    <t>Reservatório 5.000L</t>
  </si>
  <si>
    <t>02.008.001.004</t>
  </si>
  <si>
    <t>Caixa de Inspeção</t>
  </si>
  <si>
    <t>02.008.001.005</t>
  </si>
  <si>
    <t>Sistema de Aquecimento de Água</t>
  </si>
  <si>
    <t>Reservatório de Alta Pressão 2.000L</t>
  </si>
  <si>
    <t>Conforme solução 2 do memorial</t>
  </si>
  <si>
    <t>Sistema Complementar de Aquecimento de Água</t>
  </si>
  <si>
    <t>02.008.001.006</t>
  </si>
  <si>
    <t>Reservatório Águas Pluviais</t>
  </si>
  <si>
    <t>Reservatório 10.000L</t>
  </si>
  <si>
    <t>02.008.001.007</t>
  </si>
  <si>
    <t>Estimativas / Estação de Tratamento de Esgoto</t>
  </si>
  <si>
    <t>Estação não prevista em memorial</t>
  </si>
  <si>
    <t>Equipamentos de piscina</t>
  </si>
  <si>
    <t>02.009</t>
  </si>
  <si>
    <t>INSTALAÇÕES DE GÁS E PREVENÇÃO DE INCÊNDIO</t>
  </si>
  <si>
    <t>02.009.001</t>
  </si>
  <si>
    <t>INSTALAÇÕES DE GÁS</t>
  </si>
  <si>
    <t>02.009.001.001</t>
  </si>
  <si>
    <t>Serviço de Instalação de Sistema de Gás</t>
  </si>
  <si>
    <t>Pendente</t>
  </si>
  <si>
    <t>02.009.002</t>
  </si>
  <si>
    <t>INSTALAÇÕES DE HIDRANTE</t>
  </si>
  <si>
    <t>02.009.002.001</t>
  </si>
  <si>
    <t>Serviço de Instalação de Sistema de Hidrante</t>
  </si>
  <si>
    <t>02.009.003</t>
  </si>
  <si>
    <t>PLACAS DE SAÍDA E ILUMINAÇÃO DE EMERGÊNCIA</t>
  </si>
  <si>
    <t>02.009.003.001</t>
  </si>
  <si>
    <t>Placas de Saída e Luminárias de Emergência</t>
  </si>
  <si>
    <t>02.009.004</t>
  </si>
  <si>
    <t>EXTINTORES</t>
  </si>
  <si>
    <t>02.009.004.001</t>
  </si>
  <si>
    <t>Extintor 4kg Tipo ABC</t>
  </si>
  <si>
    <t>02.009.005</t>
  </si>
  <si>
    <t>SERVIÇOS COMPLEMENTARES PARA INCÊNDIO</t>
  </si>
  <si>
    <t>02.009.005.001</t>
  </si>
  <si>
    <t>Caixa de Hidrante em Alvenaria</t>
  </si>
  <si>
    <t>02.009.005.002</t>
  </si>
  <si>
    <t>Sistema de Alarme e Detecção</t>
  </si>
  <si>
    <t>02.009.006</t>
  </si>
  <si>
    <t>INSTALAÇÕES PARA-RAIO</t>
  </si>
  <si>
    <t>02.009.006.001</t>
  </si>
  <si>
    <t>Estimativas / SPDA</t>
  </si>
  <si>
    <t>02.010</t>
  </si>
  <si>
    <t>INSTALAÇÕES DE CLIMATIZAÇÃO</t>
  </si>
  <si>
    <t>02.010.001</t>
  </si>
  <si>
    <t>INSTALAÇÕES DE AR CONDICIONADO</t>
  </si>
  <si>
    <t>02.010.001.001</t>
  </si>
  <si>
    <t>Infraestrutura para Pontos de Climatização</t>
  </si>
  <si>
    <t>Unidades privativas: instalação completa; Areas comum (terreo e ático): instalação completa; Salas comerciais: infraestrutura</t>
  </si>
  <si>
    <t>02.010.002</t>
  </si>
  <si>
    <t>INSTALAÇÕES DE EXAUSTÃO E VENTILAÇÃO</t>
  </si>
  <si>
    <t>02.010.002.002</t>
  </si>
  <si>
    <t>Ventokit</t>
  </si>
  <si>
    <t>Ventilação forçada em banheiros e lavabos enclausurados - não previsão de exaustão de churrasqueiras</t>
  </si>
  <si>
    <t>02.011</t>
  </si>
  <si>
    <t>REVESTIMENTOS DE PISO E PAREDE</t>
  </si>
  <si>
    <t>02.011.001</t>
  </si>
  <si>
    <t>REVESTIMENTOS CERÂMICOS</t>
  </si>
  <si>
    <t>02.011.001.001</t>
  </si>
  <si>
    <t>Revestimento Cerâmico de Piso</t>
  </si>
  <si>
    <t>Porcelanato Urban Soft 84x84cm</t>
  </si>
  <si>
    <t>10% de perda aplicado no custo</t>
  </si>
  <si>
    <t>Pastilha 14,5x14,5</t>
  </si>
  <si>
    <t>Piscina</t>
  </si>
  <si>
    <t>02.011.001.002</t>
  </si>
  <si>
    <t>Revestimento de Parede</t>
  </si>
  <si>
    <t>02.011.002</t>
  </si>
  <si>
    <t>ARGAMASSAS COLANTES E REJUNTES</t>
  </si>
  <si>
    <t>02.011.002.001</t>
  </si>
  <si>
    <t>Argamassa Colante AC3</t>
  </si>
  <si>
    <t>Consumo de 8kg/m2 -com 10% de perda</t>
  </si>
  <si>
    <t>02.011.002.002</t>
  </si>
  <si>
    <t>Rejunte Acrílico</t>
  </si>
  <si>
    <t>Consumo de 0,07kg/m2 -com 10% de perda</t>
  </si>
  <si>
    <t>02.011.003</t>
  </si>
  <si>
    <t>REVESTIMENTOS CIMENTÍCIOS</t>
  </si>
  <si>
    <t>02.011.003.001</t>
  </si>
  <si>
    <t>Estimativas / Piso Concreto Alisado</t>
  </si>
  <si>
    <t>Escadas</t>
  </si>
  <si>
    <t>02.011.003.002</t>
  </si>
  <si>
    <t>Concreto Alisado | Estacionamento e Garagem</t>
  </si>
  <si>
    <t>Garagem : concreto polido - material e mão de obra - 2cm</t>
  </si>
  <si>
    <t>02.011.003.003</t>
  </si>
  <si>
    <t>Placa de Concreto 45x45cm</t>
  </si>
  <si>
    <t>Não está descrito no projeto em qual local teria essa placa; - considerado na calçada da frente de obra</t>
  </si>
  <si>
    <t>02.011.003.004</t>
  </si>
  <si>
    <t>Piso Tátil</t>
  </si>
  <si>
    <t>Sem definição se é colado ou placa de concreto - considerado piso tátil ladrilho hidráulico</t>
  </si>
  <si>
    <t>02.011.004</t>
  </si>
  <si>
    <t>REVESTIMENTO VINÍLICO</t>
  </si>
  <si>
    <t>02.011.004.001</t>
  </si>
  <si>
    <t>Piso Laminado</t>
  </si>
  <si>
    <t xml:space="preserve">Quartos: laminado melamínico, carvalho prime, 136x19,7cm EUCAFLOOR e/ou vinílico </t>
  </si>
  <si>
    <t>02.011.005</t>
  </si>
  <si>
    <t>DECK</t>
  </si>
  <si>
    <t>02.011.005.001</t>
  </si>
  <si>
    <t>Deck de Madeira</t>
  </si>
  <si>
    <t>02.012</t>
  </si>
  <si>
    <t>FORROS</t>
  </si>
  <si>
    <t>02.012.001</t>
  </si>
  <si>
    <t>FORRO DE GESSO ACARTONADO</t>
  </si>
  <si>
    <t>02.012.001.001</t>
  </si>
  <si>
    <t>Forro de Gesso Acartonado ST</t>
  </si>
  <si>
    <t>Forro de gesso acartonado - material e mão de obra (considerado valor maior para cortineiro)</t>
  </si>
  <si>
    <t>02.013</t>
  </si>
  <si>
    <t>PINTURA</t>
  </si>
  <si>
    <t>02.013.001</t>
  </si>
  <si>
    <t>PINTURAS INTERNAS</t>
  </si>
  <si>
    <t>02.013.001.001</t>
  </si>
  <si>
    <t>Pintura Interna</t>
  </si>
  <si>
    <t>Pintura Epoxi Em Piso, 2 Demaos - Faixas Demarcatorias</t>
  </si>
  <si>
    <t>Fundo selador látex acrílico em paredes internas - 1 demão</t>
  </si>
  <si>
    <t>Massa Latex PVA Em Paredes Internas 2 Demaos</t>
  </si>
  <si>
    <t>Pintura Com Tinta Latex Acrilica em Paredes Internas, 3 Demaos</t>
  </si>
  <si>
    <t>2 Demãos + retoque</t>
  </si>
  <si>
    <t>Pintura Com Tinta Latex Acrilica em Paredes Internas, 2 Demaos</t>
  </si>
  <si>
    <t>Areas tecnicas e com estucamento</t>
  </si>
  <si>
    <t>Pintura Com Tinta Latex Acrilica em Teto, 3 Demaos</t>
  </si>
  <si>
    <t>02.013.002</t>
  </si>
  <si>
    <t>PINTURAS EXTERNAS</t>
  </si>
  <si>
    <t>02.013.002.001</t>
  </si>
  <si>
    <t>Pintura Externa com Textura Hidrorepelente</t>
  </si>
  <si>
    <t>Fundo selador látex acrílico em paredes externas - 1 demão</t>
  </si>
  <si>
    <t>Textura Hidrorepelente em paredes externas - 1 demão</t>
  </si>
  <si>
    <t>Pintura Com Tinta Latex Acrilica em Paredes Externas, 2 Demaos</t>
  </si>
  <si>
    <t>02.014</t>
  </si>
  <si>
    <t>ESQUADRIAS</t>
  </si>
  <si>
    <t>02.014.001</t>
  </si>
  <si>
    <t>ESQUADRIAS COM VIDRO</t>
  </si>
  <si>
    <t>02.014.001.002</t>
  </si>
  <si>
    <t>Estimativas / Esquadrias de Alumínio</t>
  </si>
  <si>
    <t>Esquadrias metálicas gold e suprema;</t>
  </si>
  <si>
    <t>Esquadrias de Alumínio + Vidro</t>
  </si>
  <si>
    <t>Linha 32mm vidro temperado 6mm</t>
  </si>
  <si>
    <t>02.014.001.003</t>
  </si>
  <si>
    <t>Vidro Fixo</t>
  </si>
  <si>
    <t>Vidro temperado - lojas + cobertura - Linha Gold Vidro temperado 6mm - Acabamento Brilhante</t>
  </si>
  <si>
    <t>Porta de Vidro com Mola</t>
  </si>
  <si>
    <t>Vidro temperado - lojas + acesso - Linha Gold Vidro temperado 6mm - Acabamento Brilhante</t>
  </si>
  <si>
    <t>02.014.002</t>
  </si>
  <si>
    <t>PORTAS DE MADEIRA</t>
  </si>
  <si>
    <t xml:space="preserve"> </t>
  </si>
  <si>
    <t>02.014.002.003</t>
  </si>
  <si>
    <t>Porta de Madeira, Abrir, incluso Batentes, Vistas e Acabamento - 82x210 cm (Padrão Médio)</t>
  </si>
  <si>
    <t>Semi-Oca</t>
  </si>
  <si>
    <t>02.014.002.004</t>
  </si>
  <si>
    <t>Porta de Madeira, Abrir, incluso Batentes, Vistas e Acabamento - 72x210 cm (Padrão Médio)</t>
  </si>
  <si>
    <t>02.014.002.005</t>
  </si>
  <si>
    <t>Ferragens para Portas</t>
  </si>
  <si>
    <t>02.014.002.006</t>
  </si>
  <si>
    <t>Fechadura Eletrônica</t>
  </si>
  <si>
    <t>Entrada dos apartamentos</t>
  </si>
  <si>
    <t>02.014.003</t>
  </si>
  <si>
    <t>RODAPÉS</t>
  </si>
  <si>
    <t>02.014.003.001</t>
  </si>
  <si>
    <t>Rodapés de Poliestireno 7cm</t>
  </si>
  <si>
    <t>Rodapé não modelado - região de piso laminado</t>
  </si>
  <si>
    <t>02.014.004</t>
  </si>
  <si>
    <t>PORTAS CORTA FOGO</t>
  </si>
  <si>
    <t>02.014.004.001</t>
  </si>
  <si>
    <t>Porta Corta-Fogo - 90x210 cm</t>
  </si>
  <si>
    <t>02.015</t>
  </si>
  <si>
    <t>MARMORARIA</t>
  </si>
  <si>
    <t>02.015.001</t>
  </si>
  <si>
    <t>SOLEIRAS E PINGADEIRAS</t>
  </si>
  <si>
    <t>02.015.001.001</t>
  </si>
  <si>
    <t>Soleiras e Pingadeiras de Mármore</t>
  </si>
  <si>
    <t>Sob portas de entrada, janelas e guarda-corpos</t>
  </si>
  <si>
    <t>02.015.001.002</t>
  </si>
  <si>
    <t>Revestimento do Elevador</t>
  </si>
  <si>
    <t>Moldura e piso</t>
  </si>
  <si>
    <t>Moldura elevador em granito</t>
  </si>
  <si>
    <t>Piso elevador em granito</t>
  </si>
  <si>
    <t>02.016</t>
  </si>
  <si>
    <t>ELEVADOR E PLATAFORMA ELEVATÓRIA</t>
  </si>
  <si>
    <t>02.016.001</t>
  </si>
  <si>
    <t>02.016.001.001</t>
  </si>
  <si>
    <t>Elevador Social</t>
  </si>
  <si>
    <t>02.017</t>
  </si>
  <si>
    <t>SERRALHERIA</t>
  </si>
  <si>
    <t>02.017.001</t>
  </si>
  <si>
    <t>SERRALHERIA DIVERSA LEVE</t>
  </si>
  <si>
    <t>02.017.001.001</t>
  </si>
  <si>
    <t>Guarda-Corpo Externo Serralheria</t>
  </si>
  <si>
    <t>02.017.001.002</t>
  </si>
  <si>
    <t>Guarda-Corpo Externo de Vidro</t>
  </si>
  <si>
    <t>Sem detalhe - considerado: Guarda Corpo Prime Vidro laminado 4+4mm</t>
  </si>
  <si>
    <t>02.017.001.003</t>
  </si>
  <si>
    <t>Suporte Bicicletários</t>
  </si>
  <si>
    <t>02.017.001.004</t>
  </si>
  <si>
    <t>Corrimão em Serralheria Leve</t>
  </si>
  <si>
    <t>Considerado corrimão em aço galvanizado</t>
  </si>
  <si>
    <t>Alçapão Metálico - 80x80cm</t>
  </si>
  <si>
    <t>Acesso reservatorios</t>
  </si>
  <si>
    <t>Escada tipo marinheiro h=7,3m</t>
  </si>
  <si>
    <t>02.017.002</t>
  </si>
  <si>
    <t>PORTÕES</t>
  </si>
  <si>
    <t>02.017.002.001</t>
  </si>
  <si>
    <t>Portão Garagem | 300x220cm</t>
  </si>
  <si>
    <t>Portão de alumínio</t>
  </si>
  <si>
    <t>02.018</t>
  </si>
  <si>
    <t>PAISAGISMO</t>
  </si>
  <si>
    <t>02.018.001</t>
  </si>
  <si>
    <t>Jardins</t>
  </si>
  <si>
    <t>02.019</t>
  </si>
  <si>
    <t>02.019.001</t>
  </si>
  <si>
    <t>VASOS SANITÁRIOS E MICTÓRIOS</t>
  </si>
  <si>
    <t>02.019.001.001</t>
  </si>
  <si>
    <t>Kit Vaso Sanitário</t>
  </si>
  <si>
    <t>02.019.001.002</t>
  </si>
  <si>
    <t>Kit Vaso Sanitário - PCD</t>
  </si>
  <si>
    <t>02.019.002</t>
  </si>
  <si>
    <t>PIAS E CUBAS</t>
  </si>
  <si>
    <t>02.019.002.001</t>
  </si>
  <si>
    <t>Torneira Cozinha</t>
  </si>
  <si>
    <t>Torneira Tanque</t>
  </si>
  <si>
    <t>Torneira Jardim</t>
  </si>
  <si>
    <t>02.019.002.002</t>
  </si>
  <si>
    <t>Torneira Lavatório</t>
  </si>
  <si>
    <t>02.019.002.003</t>
  </si>
  <si>
    <t>Torneira Lavatório PNE</t>
  </si>
  <si>
    <t>02.019.002.004</t>
  </si>
  <si>
    <t>Lavatório PNE de canto</t>
  </si>
  <si>
    <t>02.019.002.005</t>
  </si>
  <si>
    <t>Ducha</t>
  </si>
  <si>
    <t>02.019.002.006</t>
  </si>
  <si>
    <t>Cuba de embutir banheiro</t>
  </si>
  <si>
    <t>02.019.002.007</t>
  </si>
  <si>
    <t>Cuba de embutir cozinha</t>
  </si>
  <si>
    <t>Tanque inox</t>
  </si>
  <si>
    <t>02.019.003</t>
  </si>
  <si>
    <t>ACABAMENTOS</t>
  </si>
  <si>
    <t>02.019.003.001</t>
  </si>
  <si>
    <t>Acabamento de Registro de Gaveta 3/4"</t>
  </si>
  <si>
    <t>02.019.003.002</t>
  </si>
  <si>
    <t>Acabamento Cromado para Monocomando Chuveiro</t>
  </si>
  <si>
    <t>02.019.003.003</t>
  </si>
  <si>
    <t>Kit Acessórios de Banheiro</t>
  </si>
  <si>
    <t>02.019.003.004</t>
  </si>
  <si>
    <t>Sifões e Flexíveis</t>
  </si>
  <si>
    <t>02.019.004</t>
  </si>
  <si>
    <t>BARRAS DE APOIO</t>
  </si>
  <si>
    <t>02.019.004.001</t>
  </si>
  <si>
    <t>Barra de Apoio 80cm</t>
  </si>
  <si>
    <t>02.020</t>
  </si>
  <si>
    <t>LIMPEZA</t>
  </si>
  <si>
    <t>02.020.001</t>
  </si>
  <si>
    <t>LIMPEZA CONTÍNUA</t>
  </si>
  <si>
    <t>02.020.001.001</t>
  </si>
  <si>
    <t>Descarte de Materiais</t>
  </si>
  <si>
    <t>Consideração de 8 caçambas de 5m³ ao mês - prevendo custo de 400,00/caçamba</t>
  </si>
  <si>
    <t>02.020.002</t>
  </si>
  <si>
    <t>LIMPEZA FINAL</t>
  </si>
  <si>
    <t>02.020.002.001</t>
  </si>
  <si>
    <t>Limpeza de Obra</t>
  </si>
  <si>
    <t>02.021</t>
  </si>
  <si>
    <t>CONTRATOS</t>
  </si>
  <si>
    <t>02.021.001</t>
  </si>
  <si>
    <t>CONTRATOS DE MÃO DE OBRA</t>
  </si>
  <si>
    <t xml:space="preserve">42% CUB </t>
  </si>
  <si>
    <t>02.021.001.001</t>
  </si>
  <si>
    <t>02.021.001.002</t>
  </si>
  <si>
    <t>02.021.001.004</t>
  </si>
  <si>
    <t>02.021.001.005</t>
  </si>
  <si>
    <t>02.021.001.006</t>
  </si>
  <si>
    <t>02.021.001.007</t>
  </si>
  <si>
    <t>02.021.001.008</t>
  </si>
  <si>
    <t>02.021.001.009</t>
  </si>
  <si>
    <t>02.021.001.010</t>
  </si>
  <si>
    <t>02.022</t>
  </si>
  <si>
    <t>OUTROS</t>
  </si>
  <si>
    <t>02.022.001</t>
  </si>
  <si>
    <t>02.022.001.001</t>
  </si>
  <si>
    <t>Contingência</t>
  </si>
  <si>
    <t>1 sobre o custo raso</t>
  </si>
  <si>
    <t>SISTEMAS INTERNOS</t>
  </si>
  <si>
    <t>TELECOM</t>
  </si>
  <si>
    <t>Aparelhos telecomunicação</t>
  </si>
  <si>
    <t>Interfonia e controle de acesso</t>
  </si>
  <si>
    <t>LÂMPADAS E LUMINÁRIAS</t>
  </si>
  <si>
    <t>Lâmpadas e Luminárias</t>
  </si>
  <si>
    <t>MOBÍLIA E COMUNICAÇÃO VISUAL</t>
  </si>
  <si>
    <t>MARCENARIA</t>
  </si>
  <si>
    <t>Marcenaria</t>
  </si>
  <si>
    <t>Bancada de Granito</t>
  </si>
  <si>
    <t>BOX DE VIDRO</t>
  </si>
  <si>
    <t>Box de Vidro</t>
  </si>
  <si>
    <t>MÓVEIS SOLTOS</t>
  </si>
  <si>
    <t>Móveis Soltos</t>
  </si>
  <si>
    <t>COMPLEMENTOS</t>
  </si>
  <si>
    <t>Complementos</t>
  </si>
  <si>
    <t>ELETROS E EQUIPAMENTOS</t>
  </si>
  <si>
    <t>Eletrodomésticos e Equipamentos</t>
  </si>
  <si>
    <t>Enxoval</t>
  </si>
  <si>
    <t>MÁQUINAS DE AR CONDICIONADO</t>
  </si>
  <si>
    <t>Máquina de Ar Condicionado | 12.000 BTUs</t>
  </si>
  <si>
    <t>Máquina de Ar Condicionado | 32.000 BTUs</t>
  </si>
  <si>
    <t>COMUNICAÇÃO VISUAL</t>
  </si>
  <si>
    <t>Comunicação Visual Externa</t>
  </si>
  <si>
    <t>Obra</t>
  </si>
  <si>
    <t>Guia pavimentos</t>
  </si>
  <si>
    <t>Equipamentos de proteção coletiva</t>
  </si>
  <si>
    <t>Pavimento</t>
  </si>
  <si>
    <t>Área</t>
  </si>
  <si>
    <t>Perímetro</t>
  </si>
  <si>
    <t>Pé Direito</t>
  </si>
  <si>
    <t>Bandejas de proteção</t>
  </si>
  <si>
    <t>Subsolo 02</t>
  </si>
  <si>
    <t>Subsolo 01</t>
  </si>
  <si>
    <t>Imagem formulário</t>
  </si>
  <si>
    <t>Terreo</t>
  </si>
  <si>
    <t>Perímetro de projeção embasamento</t>
  </si>
  <si>
    <t>PAV 02</t>
  </si>
  <si>
    <t>Perímetro de projeção torre tipo 1</t>
  </si>
  <si>
    <t>PAV 03</t>
  </si>
  <si>
    <t>Bandeja de proteção primária</t>
  </si>
  <si>
    <t xml:space="preserve">Tipo </t>
  </si>
  <si>
    <t>Bandeja de proteção secundária</t>
  </si>
  <si>
    <t>* Considerado as informações do Projeto de Segurança</t>
  </si>
  <si>
    <t>Guarda - corpo de vãos</t>
  </si>
  <si>
    <t>Perímetro de vãos</t>
  </si>
  <si>
    <t>Guarda - corpo de desforma</t>
  </si>
  <si>
    <t>Perímetro de projeção da torre</t>
  </si>
  <si>
    <t>Repetições de pavimentos**</t>
  </si>
  <si>
    <t>Proteção de periferia pós desforma torre</t>
  </si>
  <si>
    <t xml:space="preserve">Fechamento removível de vãos em madeira </t>
  </si>
  <si>
    <t xml:space="preserve">Área das portas de elevadores </t>
  </si>
  <si>
    <t>Quantidade de elevadores</t>
  </si>
  <si>
    <t>Quantidade de portas de elevadores</t>
  </si>
  <si>
    <t>Área das portas de aptos</t>
  </si>
  <si>
    <t>Quantidade de aptos</t>
  </si>
  <si>
    <t>Tela fachadeira</t>
  </si>
  <si>
    <t>Area da fachada</t>
  </si>
  <si>
    <t>m²</t>
  </si>
  <si>
    <t>SLQA</t>
  </si>
  <si>
    <t>Perímetro de projeção da torre 1</t>
  </si>
  <si>
    <t>Altura de cobrimento da tela</t>
  </si>
  <si>
    <t>Tapume</t>
  </si>
  <si>
    <t>Perímetro de encontro com pavimentação</t>
  </si>
  <si>
    <t>Altura do tapume</t>
  </si>
  <si>
    <t>Linha de Vida</t>
  </si>
  <si>
    <t xml:space="preserve">Perímetro de Pavimentos </t>
  </si>
  <si>
    <t>Cobertura para Proteção de Pedestres</t>
  </si>
  <si>
    <t>Perímetro de projeção torre</t>
  </si>
  <si>
    <t>COMPOSIÇÃO</t>
  </si>
  <si>
    <t>Estreito</t>
  </si>
  <si>
    <t>D'Lohn Empreendimentos</t>
  </si>
  <si>
    <t>Data</t>
  </si>
  <si>
    <t>LEVANTAMENTO QUANTITATIVO</t>
  </si>
  <si>
    <t>REVESTIMENTOS E ACABAMENTOS DE PISO E TETO</t>
  </si>
  <si>
    <t>LEVANTAMENTO DE PROJETO</t>
  </si>
  <si>
    <t>Ambiente</t>
  </si>
  <si>
    <t>Área (m²)</t>
  </si>
  <si>
    <t>Material</t>
  </si>
  <si>
    <t>Contrapiso (Sim/Não)</t>
  </si>
  <si>
    <t>Forro</t>
  </si>
  <si>
    <t>Repetição</t>
  </si>
  <si>
    <t>Revestimento</t>
  </si>
  <si>
    <t>Área total</t>
  </si>
  <si>
    <t>SUBSOLO 2</t>
  </si>
  <si>
    <t>GARAGEM</t>
  </si>
  <si>
    <t>POLIDO</t>
  </si>
  <si>
    <t>Não</t>
  </si>
  <si>
    <t>Estucamento</t>
  </si>
  <si>
    <t>Contrapiso</t>
  </si>
  <si>
    <t>ESCADA</t>
  </si>
  <si>
    <t>CIMENTADO</t>
  </si>
  <si>
    <t>Sim</t>
  </si>
  <si>
    <t>Manta acústica</t>
  </si>
  <si>
    <t>SUBSOLO 1</t>
  </si>
  <si>
    <t>FORRO</t>
  </si>
  <si>
    <t>TERREO / 1 PAV</t>
  </si>
  <si>
    <t>CIRCULAÇÃO</t>
  </si>
  <si>
    <t>PORCELANATO</t>
  </si>
  <si>
    <t>Gesso</t>
  </si>
  <si>
    <t>HALL</t>
  </si>
  <si>
    <t>Madeira</t>
  </si>
  <si>
    <t>COWORKING</t>
  </si>
  <si>
    <t>-</t>
  </si>
  <si>
    <t>COPA</t>
  </si>
  <si>
    <t>parte descoberta</t>
  </si>
  <si>
    <t>WC</t>
  </si>
  <si>
    <t>ALMOX</t>
  </si>
  <si>
    <t>MINIMARKET</t>
  </si>
  <si>
    <t>WC/VEST</t>
  </si>
  <si>
    <t>RECEP</t>
  </si>
  <si>
    <t>BICICLETARIO</t>
  </si>
  <si>
    <t>AT</t>
  </si>
  <si>
    <t>VINILICO</t>
  </si>
  <si>
    <t>GAS/LIXO</t>
  </si>
  <si>
    <t>MADEIRA</t>
  </si>
  <si>
    <t>LAVANDERIA</t>
  </si>
  <si>
    <t>PASTILHA</t>
  </si>
  <si>
    <t>COMERCIAL</t>
  </si>
  <si>
    <t>AREA EXXTERNA</t>
  </si>
  <si>
    <t>COMERCAL</t>
  </si>
  <si>
    <t>GARDENS</t>
  </si>
  <si>
    <t>1D</t>
  </si>
  <si>
    <t>1D GARDEN</t>
  </si>
  <si>
    <t>2D</t>
  </si>
  <si>
    <t>2D GARDEN</t>
  </si>
  <si>
    <t>STUDIO</t>
  </si>
  <si>
    <t>STUDIO GARDEN</t>
  </si>
  <si>
    <t>DML</t>
  </si>
  <si>
    <t>TIPO (X15)</t>
  </si>
  <si>
    <t>ACADEMIA</t>
  </si>
  <si>
    <t>BWC</t>
  </si>
  <si>
    <t>SAUNA</t>
  </si>
  <si>
    <t>GOUMET</t>
  </si>
  <si>
    <t>YOGA</t>
  </si>
  <si>
    <t>PISCINA</t>
  </si>
  <si>
    <t>AREA EXTERNA</t>
  </si>
  <si>
    <t>Número de funcionários</t>
  </si>
  <si>
    <t>Produtividade média (h/m2)</t>
  </si>
  <si>
    <t>Instalações de canteiro</t>
  </si>
  <si>
    <t>Área construída</t>
  </si>
  <si>
    <t>A.C/prazo</t>
  </si>
  <si>
    <t>Prazo da obra</t>
  </si>
  <si>
    <t>meses</t>
  </si>
  <si>
    <t>Pm</t>
  </si>
  <si>
    <t xml:space="preserve">h/m2 </t>
  </si>
  <si>
    <t>NF</t>
  </si>
  <si>
    <t>funcionários</t>
  </si>
  <si>
    <t>Pavimentos</t>
  </si>
  <si>
    <t>Produtividade média</t>
  </si>
  <si>
    <t>m2 / mês</t>
  </si>
  <si>
    <t>Equipe administrativa</t>
  </si>
  <si>
    <t>Numero de funcionários</t>
  </si>
  <si>
    <t>Barracão interno</t>
  </si>
  <si>
    <t>Pontos de água e esgoto</t>
  </si>
  <si>
    <t>20 funcionários/ponto</t>
  </si>
  <si>
    <t>Externo</t>
  </si>
  <si>
    <t>Bebedouro</t>
  </si>
  <si>
    <t>1 / 5 pav.</t>
  </si>
  <si>
    <t>Ferramentas</t>
  </si>
  <si>
    <t>R$</t>
  </si>
  <si>
    <t>800,00/func.</t>
  </si>
  <si>
    <t>EPI</t>
  </si>
  <si>
    <t>500,00/func.</t>
  </si>
  <si>
    <t xml:space="preserve">Banheiro </t>
  </si>
  <si>
    <t>1/20 func</t>
  </si>
  <si>
    <t>Área refeitório</t>
  </si>
  <si>
    <t>m²/funcionários</t>
  </si>
  <si>
    <t>Mobiliário de canteiro</t>
  </si>
  <si>
    <t>Área de vestiário</t>
  </si>
  <si>
    <t>Custo unitário</t>
  </si>
  <si>
    <t>Custo total</t>
  </si>
  <si>
    <t>Cadeira</t>
  </si>
  <si>
    <t>Mesa</t>
  </si>
  <si>
    <t>Ar condicionado</t>
  </si>
  <si>
    <t>Armário</t>
  </si>
  <si>
    <t>Escrivaninha</t>
  </si>
  <si>
    <t>Computador pessoal</t>
  </si>
  <si>
    <t>Impressora</t>
  </si>
  <si>
    <t>Roteador</t>
  </si>
  <si>
    <t>Área sanitários</t>
  </si>
  <si>
    <t>Instalações Provisórias (central de aço, formas, argamassa, almoxarifado geral, construções temporárias)</t>
  </si>
  <si>
    <t>área lavatório</t>
  </si>
  <si>
    <t>Área de chuveiros</t>
  </si>
  <si>
    <t>Será utilizado</t>
  </si>
  <si>
    <t>Central de aço</t>
  </si>
  <si>
    <t>Central de fôrmas</t>
  </si>
  <si>
    <t>Central de Argamassa</t>
  </si>
  <si>
    <t>Armazenamento de cerâmicas*</t>
  </si>
  <si>
    <t>Armazenamento de placas degesso*</t>
  </si>
  <si>
    <t>Armazenamento de blocos*</t>
  </si>
  <si>
    <t>Armazenamento de contramarcos*</t>
  </si>
  <si>
    <t>Armazenamento de portas e rodapés*</t>
  </si>
  <si>
    <t>Armazenamento de esquadrias*</t>
  </si>
  <si>
    <t>Armazenamento de instalações complementares*</t>
  </si>
  <si>
    <t>Armazenamento para estoque geral*</t>
  </si>
  <si>
    <t>Construções temporárias</t>
  </si>
  <si>
    <t>Almoxarifado geral</t>
  </si>
  <si>
    <t>Guarita</t>
  </si>
  <si>
    <t>Lava Rodas</t>
  </si>
  <si>
    <t>* Central de armazenamento entre pavimentos</t>
  </si>
  <si>
    <t>Sinalização</t>
  </si>
  <si>
    <t>Placa indicativa fixada na estrutura por pregos</t>
  </si>
  <si>
    <t>VB</t>
  </si>
  <si>
    <t>Escritório</t>
  </si>
  <si>
    <t>m²/pessoa</t>
  </si>
  <si>
    <t>Placa indicativa fixada em totem</t>
  </si>
  <si>
    <t>Instalação de sinalizador noturno</t>
  </si>
  <si>
    <t>Sinalização com fita fixada em cone</t>
  </si>
  <si>
    <t xml:space="preserve">Almoxarifado </t>
  </si>
  <si>
    <t>Sinalização com fita fixada na estrutura amarrada</t>
  </si>
  <si>
    <t xml:space="preserve">800 por funcionário </t>
  </si>
  <si>
    <t>500,00 por funcionário</t>
  </si>
  <si>
    <t>Considerando entrega de 2 uniformes, capacete, bota, óculos e cinto</t>
  </si>
  <si>
    <t>para cada</t>
  </si>
  <si>
    <t>pessoas</t>
  </si>
  <si>
    <t>Quadro de Resumo</t>
  </si>
  <si>
    <t>Aço (Kg) - Perda = 0%</t>
  </si>
  <si>
    <t>Forma</t>
  </si>
  <si>
    <t>Concreto</t>
  </si>
  <si>
    <t>ENCHIMENTO</t>
  </si>
  <si>
    <t>Nivel</t>
  </si>
  <si>
    <t>CA-60</t>
  </si>
  <si>
    <t>CA-50A</t>
  </si>
  <si>
    <t>fbk</t>
  </si>
  <si>
    <t>BLOCO CERÂMICO 14cm</t>
  </si>
  <si>
    <t>CANALETAS</t>
  </si>
  <si>
    <t>ARGAMASSA</t>
  </si>
  <si>
    <t>GRAUTE</t>
  </si>
  <si>
    <t>fck=30MPa</t>
  </si>
  <si>
    <t>5,0mm</t>
  </si>
  <si>
    <t>6,3mm</t>
  </si>
  <si>
    <t>8,0mm</t>
  </si>
  <si>
    <t>10,0mm</t>
  </si>
  <si>
    <t>12,5mm</t>
  </si>
  <si>
    <t>16,0mm</t>
  </si>
  <si>
    <t>20,0mm</t>
  </si>
  <si>
    <t>25,0mm</t>
  </si>
  <si>
    <t>Pvto.</t>
  </si>
  <si>
    <t>(Mpa)</t>
  </si>
  <si>
    <t>14x19x04</t>
  </si>
  <si>
    <t>14x19x09</t>
  </si>
  <si>
    <t>14x19x14</t>
  </si>
  <si>
    <t>14x19x29</t>
  </si>
  <si>
    <t>14x19x44</t>
  </si>
  <si>
    <t>(m2)</t>
  </si>
  <si>
    <t>(m3)</t>
  </si>
  <si>
    <t>Total 6</t>
  </si>
  <si>
    <t>Subtotal (kg)</t>
  </si>
  <si>
    <t>Barras (12m)</t>
  </si>
  <si>
    <t>DADOS</t>
  </si>
  <si>
    <t>Titulo</t>
  </si>
  <si>
    <t>QUANTITATIVO</t>
  </si>
  <si>
    <t/>
  </si>
  <si>
    <t>Cliente</t>
  </si>
  <si>
    <t>Cidade</t>
  </si>
  <si>
    <t>Endereço</t>
  </si>
  <si>
    <t>QUANTITATIVOS</t>
  </si>
  <si>
    <t>Unid.</t>
  </si>
  <si>
    <t>1.</t>
  </si>
  <si>
    <t>GERAL COBERTURA</t>
  </si>
  <si>
    <t>1.1.</t>
  </si>
  <si>
    <t>03.PAV 03</t>
  </si>
  <si>
    <t>1.1.1</t>
  </si>
  <si>
    <t>1.1.2</t>
  </si>
  <si>
    <t>Basic Roof:_DTR_CB_TELHA METALICA</t>
  </si>
  <si>
    <t>1.2.</t>
  </si>
  <si>
    <t>19.PAV DE COBERTURA</t>
  </si>
  <si>
    <t>1.2.1</t>
  </si>
  <si>
    <t>1.2.2</t>
  </si>
  <si>
    <t>2.</t>
  </si>
  <si>
    <t>GERAL CORRIMAO</t>
  </si>
  <si>
    <t>2.1.</t>
  </si>
  <si>
    <t>01.PAV 01 TERREO</t>
  </si>
  <si>
    <t>DESCRIÇÃO</t>
  </si>
  <si>
    <t>2.1.1</t>
  </si>
  <si>
    <t>Railing:GENÉRICO</t>
  </si>
  <si>
    <t>2.1.2</t>
  </si>
  <si>
    <t>Railing:PARACICLO</t>
  </si>
  <si>
    <t>2.2.</t>
  </si>
  <si>
    <t>-01.SUBSOLO 01</t>
  </si>
  <si>
    <t>Railing:_DTR_GC_GUARDA CORPO_TELA</t>
  </si>
  <si>
    <t>2.2.1</t>
  </si>
  <si>
    <t>2.3.</t>
  </si>
  <si>
    <t>02.PAV 02</t>
  </si>
  <si>
    <t>2.3.1</t>
  </si>
  <si>
    <t>2.4.</t>
  </si>
  <si>
    <t>-02.SUBSOLO 02</t>
  </si>
  <si>
    <t>2.4.1</t>
  </si>
  <si>
    <t>2.5.</t>
  </si>
  <si>
    <t>2.5.1</t>
  </si>
  <si>
    <t>2.6.</t>
  </si>
  <si>
    <t>04.PAV 04</t>
  </si>
  <si>
    <t>2.6.1</t>
  </si>
  <si>
    <t>2.6.2</t>
  </si>
  <si>
    <t>2.7.</t>
  </si>
  <si>
    <t>05.PAV 05</t>
  </si>
  <si>
    <t>2.7.1</t>
  </si>
  <si>
    <t>2.7.2</t>
  </si>
  <si>
    <t>2.8.</t>
  </si>
  <si>
    <t>06.PAV 06</t>
  </si>
  <si>
    <t>2.8.1</t>
  </si>
  <si>
    <t>2.8.2</t>
  </si>
  <si>
    <t>2.9.</t>
  </si>
  <si>
    <t>07.PAV 07</t>
  </si>
  <si>
    <t>2.9.1</t>
  </si>
  <si>
    <t>2.9.2</t>
  </si>
  <si>
    <t>2.10.</t>
  </si>
  <si>
    <t>08.PAV 08</t>
  </si>
  <si>
    <t>2.10.1</t>
  </si>
  <si>
    <t>2.10.2</t>
  </si>
  <si>
    <t>2.11.</t>
  </si>
  <si>
    <t>09.PAV 09</t>
  </si>
  <si>
    <t>2.11.1</t>
  </si>
  <si>
    <t>2.11.2</t>
  </si>
  <si>
    <t>2.12.</t>
  </si>
  <si>
    <t>10.PAV 10</t>
  </si>
  <si>
    <t>2.12.1</t>
  </si>
  <si>
    <t>2.12.2</t>
  </si>
  <si>
    <t>2.13.</t>
  </si>
  <si>
    <t>11.PAV 11</t>
  </si>
  <si>
    <t>2.13.1</t>
  </si>
  <si>
    <t>2.13.2</t>
  </si>
  <si>
    <t>2.14.</t>
  </si>
  <si>
    <t>12.PAV 12</t>
  </si>
  <si>
    <t>2.14.1</t>
  </si>
  <si>
    <t>2.14.2</t>
  </si>
  <si>
    <t>2.15.</t>
  </si>
  <si>
    <t>13.PAV 13 (U.M.)</t>
  </si>
  <si>
    <t>2.15.1</t>
  </si>
  <si>
    <t>2.15.2</t>
  </si>
  <si>
    <t>2.16.</t>
  </si>
  <si>
    <t>14.PAV 14 (ADI)</t>
  </si>
  <si>
    <t>2.16.1</t>
  </si>
  <si>
    <t>2.16.2</t>
  </si>
  <si>
    <t>2.17.</t>
  </si>
  <si>
    <t>15.PAV 15 (ADI)</t>
  </si>
  <si>
    <t>2.17.1</t>
  </si>
  <si>
    <t>2.17.2</t>
  </si>
  <si>
    <t>2.18.</t>
  </si>
  <si>
    <t>16.PAV 16 (ADI)</t>
  </si>
  <si>
    <t>2.18.1</t>
  </si>
  <si>
    <t>2.18.2</t>
  </si>
  <si>
    <t>2.19.</t>
  </si>
  <si>
    <t>17.PAV 17 (HBR)</t>
  </si>
  <si>
    <t>2.19.1</t>
  </si>
  <si>
    <t>2.19.2</t>
  </si>
  <si>
    <t>2.20.</t>
  </si>
  <si>
    <t>18.PAV 18 (HBR)</t>
  </si>
  <si>
    <t>2.20.1</t>
  </si>
  <si>
    <t>2.20.2</t>
  </si>
  <si>
    <t>2.21.</t>
  </si>
  <si>
    <t>2.21.1</t>
  </si>
  <si>
    <t>3.</t>
  </si>
  <si>
    <t>GERAL ESCADAS</t>
  </si>
  <si>
    <t>3.1.</t>
  </si>
  <si>
    <t>3.1.1</t>
  </si>
  <si>
    <t>Cast-In-Place Stair:_DTR_EC_MACICA</t>
  </si>
  <si>
    <t>3.2.</t>
  </si>
  <si>
    <t>3.2.1</t>
  </si>
  <si>
    <t>3.3.</t>
  </si>
  <si>
    <t>3.3.1</t>
  </si>
  <si>
    <t>3.4.</t>
  </si>
  <si>
    <t>3.4.1</t>
  </si>
  <si>
    <t>3.5.</t>
  </si>
  <si>
    <t>3.5.1</t>
  </si>
  <si>
    <t>3.6.</t>
  </si>
  <si>
    <t>3.6.1</t>
  </si>
  <si>
    <t>3.7.</t>
  </si>
  <si>
    <t>3.7.1</t>
  </si>
  <si>
    <t>3.8.</t>
  </si>
  <si>
    <t>3.8.1</t>
  </si>
  <si>
    <t>3.9.</t>
  </si>
  <si>
    <t>3.9.1</t>
  </si>
  <si>
    <t>3.10.</t>
  </si>
  <si>
    <t>3.10.1</t>
  </si>
  <si>
    <t>3.11.</t>
  </si>
  <si>
    <t>3.11.1</t>
  </si>
  <si>
    <t>3.12.</t>
  </si>
  <si>
    <t>3.12.1</t>
  </si>
  <si>
    <t>3.13.</t>
  </si>
  <si>
    <t>3.13.1</t>
  </si>
  <si>
    <t>3.14.</t>
  </si>
  <si>
    <t>3.14.1</t>
  </si>
  <si>
    <t>3.15.</t>
  </si>
  <si>
    <t>3.15.1</t>
  </si>
  <si>
    <t>3.16.</t>
  </si>
  <si>
    <t>3.16.1</t>
  </si>
  <si>
    <t>3.17.</t>
  </si>
  <si>
    <t>3.17.1</t>
  </si>
  <si>
    <t>3.18.</t>
  </si>
  <si>
    <t>3.18.1</t>
  </si>
  <si>
    <t>3.19.</t>
  </si>
  <si>
    <t>3.19.1</t>
  </si>
  <si>
    <t>3.20.</t>
  </si>
  <si>
    <t>3.20.1</t>
  </si>
  <si>
    <t>3.21.</t>
  </si>
  <si>
    <t>3.21.1</t>
  </si>
  <si>
    <t>4.</t>
  </si>
  <si>
    <t>GERAL LANCE ESCADAS</t>
  </si>
  <si>
    <t>4.1.</t>
  </si>
  <si>
    <t>4.1.1</t>
  </si>
  <si>
    <t>Monolithic Run:MACICA</t>
  </si>
  <si>
    <t>4.2.</t>
  </si>
  <si>
    <t>4.2.1</t>
  </si>
  <si>
    <t>4.3.</t>
  </si>
  <si>
    <t>4.3.1</t>
  </si>
  <si>
    <t>4.4.</t>
  </si>
  <si>
    <t>4.4.1</t>
  </si>
  <si>
    <t>4.5.</t>
  </si>
  <si>
    <t>4.5.1</t>
  </si>
  <si>
    <t>4.6.</t>
  </si>
  <si>
    <t>4.6.1</t>
  </si>
  <si>
    <t>4.7.</t>
  </si>
  <si>
    <t>4.7.1</t>
  </si>
  <si>
    <t>4.8.</t>
  </si>
  <si>
    <t>4.8.1</t>
  </si>
  <si>
    <t>4.9.</t>
  </si>
  <si>
    <t>4.9.1</t>
  </si>
  <si>
    <t>4.10.</t>
  </si>
  <si>
    <t>4.10.1</t>
  </si>
  <si>
    <t>4.11.</t>
  </si>
  <si>
    <t>4.11.1</t>
  </si>
  <si>
    <t>4.12.</t>
  </si>
  <si>
    <t>4.12.1</t>
  </si>
  <si>
    <t>4.13.</t>
  </si>
  <si>
    <t>4.13.1</t>
  </si>
  <si>
    <t>4.14.</t>
  </si>
  <si>
    <t>4.14.1</t>
  </si>
  <si>
    <t>4.15.</t>
  </si>
  <si>
    <t>4.15.1</t>
  </si>
  <si>
    <t>4.16.</t>
  </si>
  <si>
    <t>4.16.1</t>
  </si>
  <si>
    <t>4.17.</t>
  </si>
  <si>
    <t>4.17.1</t>
  </si>
  <si>
    <t>4.18.</t>
  </si>
  <si>
    <t>4.18.1</t>
  </si>
  <si>
    <t>4.19.</t>
  </si>
  <si>
    <t>4.19.1</t>
  </si>
  <si>
    <t>4.20.</t>
  </si>
  <si>
    <t>4.20.1</t>
  </si>
  <si>
    <t>4.21.</t>
  </si>
  <si>
    <t>4.21.1</t>
  </si>
  <si>
    <t>5.</t>
  </si>
  <si>
    <t xml:space="preserve">GERAL PAREDE </t>
  </si>
  <si>
    <t>5.1.</t>
  </si>
  <si>
    <t>00.RUA</t>
  </si>
  <si>
    <t>REBOCO TOTAL</t>
  </si>
  <si>
    <t>REBOCO EXTERNO</t>
  </si>
  <si>
    <t>5.1.1</t>
  </si>
  <si>
    <t>Basic Wall:_DTR_PD.15 - AV.11.BLOCO+3.REBOCO+PINTURA</t>
  </si>
  <si>
    <t>5.1.2</t>
  </si>
  <si>
    <t>ENCUNHAMENTO</t>
  </si>
  <si>
    <t>Basic Wall:_DTR_PD.20 - AV.14.BLOCO+3.REBOCO+PINTURA</t>
  </si>
  <si>
    <t xml:space="preserve">REBOCO INTERNO </t>
  </si>
  <si>
    <t>5.2.</t>
  </si>
  <si>
    <t>5.2.1</t>
  </si>
  <si>
    <t>Basic Wall:_DTR_PD.10 - CONCRETO</t>
  </si>
  <si>
    <t>ESTUCAMENTO</t>
  </si>
  <si>
    <t>5.2.2</t>
  </si>
  <si>
    <t>Basic Wall:_DTR_PD.12 - CONCRETO</t>
  </si>
  <si>
    <t>5.2.3</t>
  </si>
  <si>
    <t>5.2.4</t>
  </si>
  <si>
    <t>Basic Wall:_DTR_PD.35 - CONCRETO</t>
  </si>
  <si>
    <t>5.2.5</t>
  </si>
  <si>
    <t>Basic Wall:_DTR_PD.50 - CONCRETO</t>
  </si>
  <si>
    <t>5.2.6</t>
  </si>
  <si>
    <t>VERGA PORTA</t>
  </si>
  <si>
    <t>5.3.</t>
  </si>
  <si>
    <t>5.3.1</t>
  </si>
  <si>
    <t>Basic Wall:_DTR_PD.10 - AV.7,5.MONTANTE+2,5.CHAPA</t>
  </si>
  <si>
    <t>5.3.2</t>
  </si>
  <si>
    <t>5.3.3</t>
  </si>
  <si>
    <t>5.3.4</t>
  </si>
  <si>
    <t>5.3.5</t>
  </si>
  <si>
    <t>5.3.6</t>
  </si>
  <si>
    <t>5.4.</t>
  </si>
  <si>
    <t>VERGA JANELA</t>
  </si>
  <si>
    <t>5.4.1</t>
  </si>
  <si>
    <t>5.4.2</t>
  </si>
  <si>
    <t>5.4.3</t>
  </si>
  <si>
    <t>5.4.4</t>
  </si>
  <si>
    <t>5.4.5</t>
  </si>
  <si>
    <t>5.4.6</t>
  </si>
  <si>
    <t xml:space="preserve">CHAPISCO </t>
  </si>
  <si>
    <t>5.5.</t>
  </si>
  <si>
    <t>5.5.1</t>
  </si>
  <si>
    <t>REBOCO INTERNO</t>
  </si>
  <si>
    <t>5.5.2</t>
  </si>
  <si>
    <t>5.5.3</t>
  </si>
  <si>
    <t>5.5.4</t>
  </si>
  <si>
    <t>5.5.5</t>
  </si>
  <si>
    <t>5.5.6</t>
  </si>
  <si>
    <t>5.5.7</t>
  </si>
  <si>
    <t>5.6.</t>
  </si>
  <si>
    <t>5.6.1</t>
  </si>
  <si>
    <t>5.6.2</t>
  </si>
  <si>
    <t>5.6.3</t>
  </si>
  <si>
    <t>5.6.4</t>
  </si>
  <si>
    <t>5.6.5</t>
  </si>
  <si>
    <t>5.6.6</t>
  </si>
  <si>
    <t>5.6.7</t>
  </si>
  <si>
    <t>5.6.8</t>
  </si>
  <si>
    <t>5.7.</t>
  </si>
  <si>
    <t>5.7.1</t>
  </si>
  <si>
    <t>5.7.2</t>
  </si>
  <si>
    <t>5.7.3</t>
  </si>
  <si>
    <t>5.7.4</t>
  </si>
  <si>
    <t>5.7.5</t>
  </si>
  <si>
    <t>5.7.6</t>
  </si>
  <si>
    <t>5.7.7</t>
  </si>
  <si>
    <t>5.7.8</t>
  </si>
  <si>
    <t>5.8.</t>
  </si>
  <si>
    <t>5.8.1</t>
  </si>
  <si>
    <t>5.8.2</t>
  </si>
  <si>
    <t>5.8.3</t>
  </si>
  <si>
    <t>5.8.4</t>
  </si>
  <si>
    <t>5.8.5</t>
  </si>
  <si>
    <t>5.8.6</t>
  </si>
  <si>
    <t>5.8.7</t>
  </si>
  <si>
    <t>5.8.8</t>
  </si>
  <si>
    <t>5.9.</t>
  </si>
  <si>
    <t>5.9.1</t>
  </si>
  <si>
    <t>5.9.2</t>
  </si>
  <si>
    <t>5.9.3</t>
  </si>
  <si>
    <t>5.9.4</t>
  </si>
  <si>
    <t>5.9.5</t>
  </si>
  <si>
    <t>5.9.6</t>
  </si>
  <si>
    <t>5.9.7</t>
  </si>
  <si>
    <t>5.9.8</t>
  </si>
  <si>
    <t>5.10.</t>
  </si>
  <si>
    <t>5.10.1</t>
  </si>
  <si>
    <t>5.10.2</t>
  </si>
  <si>
    <t>5.10.3</t>
  </si>
  <si>
    <t>5.10.4</t>
  </si>
  <si>
    <t>5.10.5</t>
  </si>
  <si>
    <t>5.10.6</t>
  </si>
  <si>
    <t>5.10.7</t>
  </si>
  <si>
    <t>5.10.8</t>
  </si>
  <si>
    <t>5.11.</t>
  </si>
  <si>
    <t>5.11.1</t>
  </si>
  <si>
    <t>5.11.2</t>
  </si>
  <si>
    <t>5.11.3</t>
  </si>
  <si>
    <t>5.11.4</t>
  </si>
  <si>
    <t>5.11.5</t>
  </si>
  <si>
    <t>5.11.6</t>
  </si>
  <si>
    <t>5.11.7</t>
  </si>
  <si>
    <t>5.11.8</t>
  </si>
  <si>
    <t>5.12.</t>
  </si>
  <si>
    <t>5.12.1</t>
  </si>
  <si>
    <t>5.12.2</t>
  </si>
  <si>
    <t>5.12.3</t>
  </si>
  <si>
    <t>5.12.4</t>
  </si>
  <si>
    <t>5.12.5</t>
  </si>
  <si>
    <t>5.12.6</t>
  </si>
  <si>
    <t>5.12.7</t>
  </si>
  <si>
    <t>5.12.8</t>
  </si>
  <si>
    <t>5.13.</t>
  </si>
  <si>
    <t>5.13.1</t>
  </si>
  <si>
    <t>5.13.2</t>
  </si>
  <si>
    <t>5.13.3</t>
  </si>
  <si>
    <t>5.13.4</t>
  </si>
  <si>
    <t>5.13.5</t>
  </si>
  <si>
    <t>5.13.6</t>
  </si>
  <si>
    <t>5.13.7</t>
  </si>
  <si>
    <t>5.13.8</t>
  </si>
  <si>
    <t>5.14.</t>
  </si>
  <si>
    <t>5.14.1</t>
  </si>
  <si>
    <t>5.14.2</t>
  </si>
  <si>
    <t>5.14.3</t>
  </si>
  <si>
    <t>5.14.4</t>
  </si>
  <si>
    <t>5.14.5</t>
  </si>
  <si>
    <t>5.14.6</t>
  </si>
  <si>
    <t>5.14.7</t>
  </si>
  <si>
    <t>5.14.8</t>
  </si>
  <si>
    <t>5.15.</t>
  </si>
  <si>
    <t>5.15.1</t>
  </si>
  <si>
    <t>5.15.2</t>
  </si>
  <si>
    <t>5.15.3</t>
  </si>
  <si>
    <t>5.15.4</t>
  </si>
  <si>
    <t>5.15.5</t>
  </si>
  <si>
    <t>5.15.6</t>
  </si>
  <si>
    <t>5.15.7</t>
  </si>
  <si>
    <t>5.15.8</t>
  </si>
  <si>
    <t>5.16.</t>
  </si>
  <si>
    <t>5.16.1</t>
  </si>
  <si>
    <t>5.16.2</t>
  </si>
  <si>
    <t>5.16.3</t>
  </si>
  <si>
    <t>5.16.4</t>
  </si>
  <si>
    <t>5.16.5</t>
  </si>
  <si>
    <t>5.16.6</t>
  </si>
  <si>
    <t>5.16.7</t>
  </si>
  <si>
    <t>5.16.8</t>
  </si>
  <si>
    <t>5.17.</t>
  </si>
  <si>
    <t>5.17.1</t>
  </si>
  <si>
    <t>5.17.2</t>
  </si>
  <si>
    <t>5.17.3</t>
  </si>
  <si>
    <t>5.17.4</t>
  </si>
  <si>
    <t>5.17.5</t>
  </si>
  <si>
    <t>5.17.6</t>
  </si>
  <si>
    <t>5.17.7</t>
  </si>
  <si>
    <t>5.17.8</t>
  </si>
  <si>
    <t>5.18.</t>
  </si>
  <si>
    <t>5.18.1</t>
  </si>
  <si>
    <t>5.18.2</t>
  </si>
  <si>
    <t>5.18.3</t>
  </si>
  <si>
    <t>5.18.4</t>
  </si>
  <si>
    <t>5.18.5</t>
  </si>
  <si>
    <t>5.18.6</t>
  </si>
  <si>
    <t>5.18.7</t>
  </si>
  <si>
    <t>5.18.8</t>
  </si>
  <si>
    <t>5.19.</t>
  </si>
  <si>
    <t>5.19.1</t>
  </si>
  <si>
    <t>5.19.2</t>
  </si>
  <si>
    <t>5.19.3</t>
  </si>
  <si>
    <t>5.19.4</t>
  </si>
  <si>
    <t>5.19.5</t>
  </si>
  <si>
    <t>5.19.6</t>
  </si>
  <si>
    <t>5.19.7</t>
  </si>
  <si>
    <t>5.19.8</t>
  </si>
  <si>
    <t>5.20.</t>
  </si>
  <si>
    <t>5.20.1</t>
  </si>
  <si>
    <t>5.20.2</t>
  </si>
  <si>
    <t>5.20.3</t>
  </si>
  <si>
    <t>5.20.4</t>
  </si>
  <si>
    <t>5.20.5</t>
  </si>
  <si>
    <t>5.20.6</t>
  </si>
  <si>
    <t>5.20.7</t>
  </si>
  <si>
    <t>5.20.8</t>
  </si>
  <si>
    <t>5.21.</t>
  </si>
  <si>
    <t>5.21.1</t>
  </si>
  <si>
    <t>5.21.2</t>
  </si>
  <si>
    <t>5.21.3</t>
  </si>
  <si>
    <t>5.21.4</t>
  </si>
  <si>
    <t>5.21.5</t>
  </si>
  <si>
    <t>5.21.6</t>
  </si>
  <si>
    <t>5.21.7</t>
  </si>
  <si>
    <t>5.21.8</t>
  </si>
  <si>
    <t>5.22.</t>
  </si>
  <si>
    <t>5.22.1</t>
  </si>
  <si>
    <t>5.22.2</t>
  </si>
  <si>
    <t>5.22.3</t>
  </si>
  <si>
    <t>5.22.4</t>
  </si>
  <si>
    <t>5.22.5</t>
  </si>
  <si>
    <t>5.22.6</t>
  </si>
  <si>
    <t>5.23.</t>
  </si>
  <si>
    <t>20.COB/BARRILETE</t>
  </si>
  <si>
    <t>5.23.1</t>
  </si>
  <si>
    <t>5.23.2</t>
  </si>
  <si>
    <t>5.23.3</t>
  </si>
  <si>
    <t>6.</t>
  </si>
  <si>
    <t>GERAL PAREDE CORTINA</t>
  </si>
  <si>
    <t>6.1.</t>
  </si>
  <si>
    <t>6.1.1</t>
  </si>
  <si>
    <t>Curtain Wall:_DTR_PC.1,5 - VIDRO TEMPERADO</t>
  </si>
  <si>
    <t>6.2.</t>
  </si>
  <si>
    <t>6.2.1</t>
  </si>
  <si>
    <t>6.3.</t>
  </si>
  <si>
    <t>6.3.1</t>
  </si>
  <si>
    <t>6.4.</t>
  </si>
  <si>
    <t>6.4.1</t>
  </si>
  <si>
    <t>6.5.</t>
  </si>
  <si>
    <t>6.5.1</t>
  </si>
  <si>
    <t>6.6.</t>
  </si>
  <si>
    <t>6.6.1</t>
  </si>
  <si>
    <t>6.7.</t>
  </si>
  <si>
    <t>6.7.1</t>
  </si>
  <si>
    <t>6.8.</t>
  </si>
  <si>
    <t>6.8.1</t>
  </si>
  <si>
    <t>6.9.</t>
  </si>
  <si>
    <t>6.9.1</t>
  </si>
  <si>
    <t>6.10.</t>
  </si>
  <si>
    <t>6.10.1</t>
  </si>
  <si>
    <t>6.11.</t>
  </si>
  <si>
    <t>6.11.1</t>
  </si>
  <si>
    <t>6.12.</t>
  </si>
  <si>
    <t>6.12.1</t>
  </si>
  <si>
    <t>6.13.</t>
  </si>
  <si>
    <t>6.13.1</t>
  </si>
  <si>
    <t>6.14.</t>
  </si>
  <si>
    <t>6.14.1</t>
  </si>
  <si>
    <t>6.15.</t>
  </si>
  <si>
    <t>6.15.1</t>
  </si>
  <si>
    <t>6.16.</t>
  </si>
  <si>
    <t>6.16.1</t>
  </si>
  <si>
    <t>6.17.</t>
  </si>
  <si>
    <t>6.17.1</t>
  </si>
  <si>
    <t>6.18.</t>
  </si>
  <si>
    <t>6.18.1</t>
  </si>
  <si>
    <t>6.19.</t>
  </si>
  <si>
    <t>6.19.1</t>
  </si>
  <si>
    <t>6.20.</t>
  </si>
  <si>
    <t>6.20.1</t>
  </si>
  <si>
    <t>7.</t>
  </si>
  <si>
    <t>GERAL PISOS</t>
  </si>
  <si>
    <t>AREA DESCOBERTA</t>
  </si>
  <si>
    <t>7.1.</t>
  </si>
  <si>
    <t>7.1.1</t>
  </si>
  <si>
    <t>_DTR_RAMPA VAZADA.CARRO</t>
  </si>
  <si>
    <t>7.1.2</t>
  </si>
  <si>
    <t>Floor:_DTR_PS_LAJE .15cm</t>
  </si>
  <si>
    <t xml:space="preserve">FORRO </t>
  </si>
  <si>
    <t>7.1.3</t>
  </si>
  <si>
    <t>Ramp:_DTR_RAMPA VAZADA.CARRO:830116 1</t>
  </si>
  <si>
    <t>7.1.4</t>
  </si>
  <si>
    <t>Ramp:_DTR_RAMPA VAZADA.CARRO:830116 2</t>
  </si>
  <si>
    <t>7.2.</t>
  </si>
  <si>
    <t>00.TERRENO</t>
  </si>
  <si>
    <t>7.2.1</t>
  </si>
  <si>
    <t>Ramp:_DTR_RAMPA VAZADA.CARRO:983931 1</t>
  </si>
  <si>
    <t>7.2.2</t>
  </si>
  <si>
    <t>Ramp:_DTR_RAMPA VAZADA.CARRO:983931 2</t>
  </si>
  <si>
    <t>7.3.</t>
  </si>
  <si>
    <t>7.3.1</t>
  </si>
  <si>
    <t>Floor:_DTR_PS_EXT.JARDIM.2cm</t>
  </si>
  <si>
    <t>7.3.2</t>
  </si>
  <si>
    <t>7.3.3</t>
  </si>
  <si>
    <t>Monolithic Landing:30cm</t>
  </si>
  <si>
    <t>7.4.</t>
  </si>
  <si>
    <t>7.4.1</t>
  </si>
  <si>
    <t>7.4.2</t>
  </si>
  <si>
    <t>7.5.</t>
  </si>
  <si>
    <t>7.5.1</t>
  </si>
  <si>
    <t>Floor:_DTR_PS_EXT.AGUA.2cm</t>
  </si>
  <si>
    <t>7.5.2</t>
  </si>
  <si>
    <t>Floor:_DTR_PS_EXT.DECK.2cm</t>
  </si>
  <si>
    <t>7.6.</t>
  </si>
  <si>
    <t>7.6.1</t>
  </si>
  <si>
    <t>POLIMENTO</t>
  </si>
  <si>
    <t>7.6.2</t>
  </si>
  <si>
    <t>7.6.3</t>
  </si>
  <si>
    <t>MANTA ACUSTICA</t>
  </si>
  <si>
    <t>7.7.</t>
  </si>
  <si>
    <t>7.7.1</t>
  </si>
  <si>
    <t>7.7.2</t>
  </si>
  <si>
    <t>7.8.</t>
  </si>
  <si>
    <t>7.8.1</t>
  </si>
  <si>
    <t>7.8.2</t>
  </si>
  <si>
    <t>7.9.</t>
  </si>
  <si>
    <t>7.9.1</t>
  </si>
  <si>
    <t>7.9.2</t>
  </si>
  <si>
    <t>7.10.</t>
  </si>
  <si>
    <t>7.10.1</t>
  </si>
  <si>
    <t>7.10.2</t>
  </si>
  <si>
    <t>7.11.</t>
  </si>
  <si>
    <t>7.11.1</t>
  </si>
  <si>
    <t>7.11.2</t>
  </si>
  <si>
    <t>7.12.</t>
  </si>
  <si>
    <t>7.12.1</t>
  </si>
  <si>
    <t>7.12.2</t>
  </si>
  <si>
    <t>7.13.</t>
  </si>
  <si>
    <t>7.13.1</t>
  </si>
  <si>
    <t>7.13.2</t>
  </si>
  <si>
    <t>7.14.</t>
  </si>
  <si>
    <t>7.14.1</t>
  </si>
  <si>
    <t>7.14.2</t>
  </si>
  <si>
    <t>7.15.</t>
  </si>
  <si>
    <t>7.15.1</t>
  </si>
  <si>
    <t>7.15.2</t>
  </si>
  <si>
    <t>7.16.</t>
  </si>
  <si>
    <t>7.16.1</t>
  </si>
  <si>
    <t>7.16.2</t>
  </si>
  <si>
    <t>7.17.</t>
  </si>
  <si>
    <t>7.17.1</t>
  </si>
  <si>
    <t>7.17.2</t>
  </si>
  <si>
    <t>7.18.</t>
  </si>
  <si>
    <t>7.18.1</t>
  </si>
  <si>
    <t>7.18.2</t>
  </si>
  <si>
    <t>7.19.</t>
  </si>
  <si>
    <t>7.19.1</t>
  </si>
  <si>
    <t>7.19.2</t>
  </si>
  <si>
    <t>7.20.</t>
  </si>
  <si>
    <t>7.20.1</t>
  </si>
  <si>
    <t>7.20.2</t>
  </si>
  <si>
    <t>7.21.</t>
  </si>
  <si>
    <t>7.21.1</t>
  </si>
  <si>
    <t>7.21.2</t>
  </si>
  <si>
    <t>7.22.</t>
  </si>
  <si>
    <t>7.22.1</t>
  </si>
  <si>
    <t>7.22.2</t>
  </si>
  <si>
    <t>7.23.</t>
  </si>
  <si>
    <t>7.23.1</t>
  </si>
  <si>
    <t>7.23.2</t>
  </si>
  <si>
    <t>7.23.3</t>
  </si>
  <si>
    <t>7.23.4</t>
  </si>
  <si>
    <t>7.24.</t>
  </si>
  <si>
    <t>7.24.1</t>
  </si>
  <si>
    <t>7.25.</t>
  </si>
  <si>
    <t>21.RESERVATÓRIO</t>
  </si>
  <si>
    <t>7.25.1</t>
  </si>
  <si>
    <t>7.26.</t>
  </si>
  <si>
    <t>22.TETO RESERVATÓRIO</t>
  </si>
  <si>
    <t>7.26.1</t>
  </si>
  <si>
    <t>8.</t>
  </si>
  <si>
    <t>GERAL PLACAS</t>
  </si>
  <si>
    <t>8.1.</t>
  </si>
  <si>
    <t>8.1.1</t>
  </si>
  <si>
    <t>Painel do sistema:.PD_VIDRO.20mm_DTR_PC.1,5 - VIDRO TEMPERADO</t>
  </si>
  <si>
    <t>8.2.</t>
  </si>
  <si>
    <t>8.2.1</t>
  </si>
  <si>
    <t>8.3.</t>
  </si>
  <si>
    <t>Painel do sistema:.PD_VIDRO.20mm_DTR_PC.1,5 - VIDRO TEMPERADO - VIDRO FACHADA</t>
  </si>
  <si>
    <t>8.3.1</t>
  </si>
  <si>
    <t>Painel do sistema:.PD_VIDRO.20mm_DTR_PC.1,5 - VIDRO TEMPERADO - Guarda-corpo cobertura</t>
  </si>
  <si>
    <t>8.4.</t>
  </si>
  <si>
    <t>8.4.1</t>
  </si>
  <si>
    <t>8.4.2</t>
  </si>
  <si>
    <t>8.5.</t>
  </si>
  <si>
    <t>8.5.1</t>
  </si>
  <si>
    <t>8.5.2</t>
  </si>
  <si>
    <t>8.6.</t>
  </si>
  <si>
    <t>8.6.1</t>
  </si>
  <si>
    <t>8.6.2</t>
  </si>
  <si>
    <t>8.7.</t>
  </si>
  <si>
    <t>8.7.1</t>
  </si>
  <si>
    <t>8.7.2</t>
  </si>
  <si>
    <t>8.8.</t>
  </si>
  <si>
    <t>8.8.1</t>
  </si>
  <si>
    <t>8.8.2</t>
  </si>
  <si>
    <t>8.9.</t>
  </si>
  <si>
    <t>8.9.1</t>
  </si>
  <si>
    <t>8.9.2</t>
  </si>
  <si>
    <t>8.10.</t>
  </si>
  <si>
    <t>8.10.1</t>
  </si>
  <si>
    <t>8.10.2</t>
  </si>
  <si>
    <t>8.11.</t>
  </si>
  <si>
    <t>8.11.1</t>
  </si>
  <si>
    <t>8.11.2</t>
  </si>
  <si>
    <t>8.12.</t>
  </si>
  <si>
    <t>8.12.1</t>
  </si>
  <si>
    <t>8.12.2</t>
  </si>
  <si>
    <t>8.13.</t>
  </si>
  <si>
    <t>8.13.1</t>
  </si>
  <si>
    <t>8.13.2</t>
  </si>
  <si>
    <t>8.14.</t>
  </si>
  <si>
    <t>8.14.1</t>
  </si>
  <si>
    <t>8.14.2</t>
  </si>
  <si>
    <t>8.15.</t>
  </si>
  <si>
    <t>8.15.1</t>
  </si>
  <si>
    <t>8.15.2</t>
  </si>
  <si>
    <t>8.16.</t>
  </si>
  <si>
    <t>8.16.1</t>
  </si>
  <si>
    <t>8.16.2</t>
  </si>
  <si>
    <t>8.17.</t>
  </si>
  <si>
    <t>8.17.1</t>
  </si>
  <si>
    <t>8.17.2</t>
  </si>
  <si>
    <t>8.18.</t>
  </si>
  <si>
    <t>8.18.1</t>
  </si>
  <si>
    <t>8.18.2</t>
  </si>
  <si>
    <t>8.19.</t>
  </si>
  <si>
    <t>8.19.1</t>
  </si>
  <si>
    <t>8.19.2</t>
  </si>
  <si>
    <t>8.20.</t>
  </si>
  <si>
    <t>8.20.1</t>
  </si>
  <si>
    <t>8.20.2</t>
  </si>
  <si>
    <t>9.</t>
  </si>
  <si>
    <t>GERAL PORTAS</t>
  </si>
  <si>
    <t>9.1.</t>
  </si>
  <si>
    <t>9.1.1</t>
  </si>
  <si>
    <t>23.30.10.17.21_P.ABRIR.1F_MADEIRA:82X210</t>
  </si>
  <si>
    <t>9.1.2</t>
  </si>
  <si>
    <t>23.30.10.17.21_PC.P.ABRIR.1F:_X_</t>
  </si>
  <si>
    <t>23.30.10.17.21_P.ABRIR.1F_MADEIRA:72X210</t>
  </si>
  <si>
    <t>9.2.</t>
  </si>
  <si>
    <t>9.2.1</t>
  </si>
  <si>
    <t>9.3.</t>
  </si>
  <si>
    <t>9.3.1</t>
  </si>
  <si>
    <t>9.4.</t>
  </si>
  <si>
    <t>9.4.1</t>
  </si>
  <si>
    <t>9.5.</t>
  </si>
  <si>
    <t>9.5.1</t>
  </si>
  <si>
    <t>9.5.2</t>
  </si>
  <si>
    <t>9.6.</t>
  </si>
  <si>
    <t>9.6.1</t>
  </si>
  <si>
    <t>9.6.2</t>
  </si>
  <si>
    <t>9.7.</t>
  </si>
  <si>
    <t>9.7.1</t>
  </si>
  <si>
    <t>9.7.2</t>
  </si>
  <si>
    <t>9.8.</t>
  </si>
  <si>
    <t>9.8.1</t>
  </si>
  <si>
    <t>9.8.2</t>
  </si>
  <si>
    <t>9.9.</t>
  </si>
  <si>
    <t>9.9.1</t>
  </si>
  <si>
    <t>9.9.2</t>
  </si>
  <si>
    <t>9.10.</t>
  </si>
  <si>
    <t>9.10.1</t>
  </si>
  <si>
    <t>9.10.2</t>
  </si>
  <si>
    <t>9.11.</t>
  </si>
  <si>
    <t>9.11.1</t>
  </si>
  <si>
    <t>9.11.2</t>
  </si>
  <si>
    <t>9.12.</t>
  </si>
  <si>
    <t>9.12.1</t>
  </si>
  <si>
    <t>9.12.2</t>
  </si>
  <si>
    <t>9.13.</t>
  </si>
  <si>
    <t>9.13.1</t>
  </si>
  <si>
    <t>9.13.2</t>
  </si>
  <si>
    <t>9.14.</t>
  </si>
  <si>
    <t>9.14.1</t>
  </si>
  <si>
    <t>9.14.2</t>
  </si>
  <si>
    <t>9.15.</t>
  </si>
  <si>
    <t>9.15.1</t>
  </si>
  <si>
    <t>9.15.2</t>
  </si>
  <si>
    <t>9.16.</t>
  </si>
  <si>
    <t>9.16.1</t>
  </si>
  <si>
    <t>9.16.2</t>
  </si>
  <si>
    <t>9.17.</t>
  </si>
  <si>
    <t>9.17.1</t>
  </si>
  <si>
    <t>9.17.2</t>
  </si>
  <si>
    <t>9.18.</t>
  </si>
  <si>
    <t>9.18.1</t>
  </si>
  <si>
    <t>9.18.2</t>
  </si>
  <si>
    <t>9.19.</t>
  </si>
  <si>
    <t>9.19.1</t>
  </si>
  <si>
    <t>9.19.2</t>
  </si>
  <si>
    <t>9.20.</t>
  </si>
  <si>
    <t>9.20.1</t>
  </si>
  <si>
    <t>9.20.2</t>
  </si>
  <si>
    <t>9.21.</t>
  </si>
  <si>
    <t>9.21.1</t>
  </si>
  <si>
    <t>9.22.</t>
  </si>
  <si>
    <t>9.22.1</t>
  </si>
  <si>
    <t>12.</t>
  </si>
  <si>
    <t>12.1.</t>
  </si>
  <si>
    <t>12.1.1</t>
  </si>
  <si>
    <t>ESQUADRIA</t>
  </si>
  <si>
    <t>12.2.</t>
  </si>
  <si>
    <t>12.2.1</t>
  </si>
  <si>
    <t>12.3.</t>
  </si>
  <si>
    <t>12.3.1</t>
  </si>
  <si>
    <t>12.4.</t>
  </si>
  <si>
    <t>12.4.1</t>
  </si>
  <si>
    <t>12.5.</t>
  </si>
  <si>
    <t>12.5.1</t>
  </si>
  <si>
    <t>12.6.</t>
  </si>
  <si>
    <t>12.6.1</t>
  </si>
  <si>
    <t>12.7.</t>
  </si>
  <si>
    <t>12.7.1</t>
  </si>
  <si>
    <t>12.8.</t>
  </si>
  <si>
    <t>12.8.1</t>
  </si>
  <si>
    <t>12.9.</t>
  </si>
  <si>
    <t>12.9.1</t>
  </si>
  <si>
    <t>12.10.</t>
  </si>
  <si>
    <t>12.10.1</t>
  </si>
  <si>
    <t>12.11.</t>
  </si>
  <si>
    <t>12.11.1</t>
  </si>
  <si>
    <t>12.12.</t>
  </si>
  <si>
    <t>12.12.1</t>
  </si>
  <si>
    <t>12.13.</t>
  </si>
  <si>
    <t>12.13.1</t>
  </si>
  <si>
    <t>12.14.</t>
  </si>
  <si>
    <t>12.14.1</t>
  </si>
  <si>
    <t>12.15.</t>
  </si>
  <si>
    <t>12.15.1</t>
  </si>
  <si>
    <t>12.16.</t>
  </si>
  <si>
    <t>12.16.1</t>
  </si>
  <si>
    <t>12.17.</t>
  </si>
  <si>
    <t>12.17.1</t>
  </si>
  <si>
    <t>12.18.</t>
  </si>
  <si>
    <t>12.18.1</t>
  </si>
  <si>
    <t>12.19.</t>
  </si>
  <si>
    <t>12.19.1</t>
  </si>
  <si>
    <t>12.20.</t>
  </si>
  <si>
    <t>12.20.1</t>
  </si>
  <si>
    <t>12.21.</t>
  </si>
  <si>
    <t>12.21.1</t>
  </si>
  <si>
    <t>12.22.</t>
  </si>
  <si>
    <t>12.22.1</t>
  </si>
  <si>
    <t>13.</t>
  </si>
  <si>
    <t>Outros</t>
  </si>
  <si>
    <t>13.1.</t>
  </si>
  <si>
    <t>13.1.1</t>
  </si>
  <si>
    <t>Rampa</t>
  </si>
  <si>
    <t>IND</t>
  </si>
  <si>
    <t>13.2.</t>
  </si>
  <si>
    <t>13.2.1</t>
  </si>
  <si>
    <t>13.3.</t>
  </si>
  <si>
    <t>13.3.1</t>
  </si>
  <si>
    <t>impermeabilização banheiros</t>
  </si>
  <si>
    <t>Banheiros</t>
  </si>
  <si>
    <t>PORTAS</t>
  </si>
  <si>
    <t>23.30.10.17.21_P.ABRIR.1F_PNE:82X210</t>
  </si>
  <si>
    <t>23.30.10.17.21_P.ABRIR.1F_MADEIRA:92X210</t>
  </si>
  <si>
    <t>23.30.10.17.11_P.CORRER.LATERAL.1F_MADEIRA:92x210</t>
  </si>
  <si>
    <t>23.30.10.17.21_P.ABRIR.1F_CORTA FOGO:82X210</t>
  </si>
  <si>
    <t>23.30.10.17.21_P.ABRIR.1F_PNE:82X210 CORTA FOGO</t>
  </si>
  <si>
    <t>23.30.10.17.21_P.ABRIR.1F_MADEIRA:72X210_AZUL ESCURO</t>
  </si>
  <si>
    <t>23.30.10.17.21_P.ABRIR.1F_MADEIRA:72X210_MAGENTA</t>
  </si>
  <si>
    <t>23.30.10.17.21_P.ABRIR.1F_MADEIRA:72X210_TERRACOTA</t>
  </si>
  <si>
    <t>23.30.10.17.21_P.ABRIR.1F_MADEIRA:72X210_VERDE</t>
  </si>
  <si>
    <t>CHAPISCO EXTERNO</t>
  </si>
  <si>
    <t>Rodapé</t>
  </si>
  <si>
    <t>_DTR_PS_INT.ARGILA.2cm</t>
  </si>
  <si>
    <t>_DTR_PS_INT.CONTRAPISO+LAMINADO.8cm</t>
  </si>
  <si>
    <t>_DTR_PS_INT.CONTRAPISO+LAMINADO.6cm</t>
  </si>
  <si>
    <t>07.PAV. COBERTURA</t>
  </si>
  <si>
    <t>_DTR_PS_INT.CONTRAPISO+CARPET.23,2cm</t>
  </si>
  <si>
    <t>Origem</t>
  </si>
  <si>
    <t>AMBIENTE</t>
  </si>
  <si>
    <t>UNIDADE</t>
  </si>
  <si>
    <t>QUANTIDADE</t>
  </si>
  <si>
    <t>REPETIÇÃO</t>
  </si>
  <si>
    <t>SUBSOLOS</t>
  </si>
  <si>
    <t>Garagem</t>
  </si>
  <si>
    <t>Torneira de Jardim</t>
  </si>
  <si>
    <t>TERREO</t>
  </si>
  <si>
    <t>Lavabo PCD - Sala comercial</t>
  </si>
  <si>
    <t>Vaso sanitário deca branco PNE</t>
  </si>
  <si>
    <t>Torneira banheiro PNE</t>
  </si>
  <si>
    <t>Acabamento metálico para registro de gaveta</t>
  </si>
  <si>
    <t>Barra de apoio PNE</t>
  </si>
  <si>
    <t>Engate/ rabicho flexível inóx 1/2"x40mm</t>
  </si>
  <si>
    <t>Sifão ajustável multiuso</t>
  </si>
  <si>
    <t>VESTIARIO</t>
  </si>
  <si>
    <t>Vaso sanitário deca branco</t>
  </si>
  <si>
    <t>Torneira banheiro</t>
  </si>
  <si>
    <t>Monocomando</t>
  </si>
  <si>
    <t>Acessórios para banheiro</t>
  </si>
  <si>
    <t>Torneira de cozinha</t>
  </si>
  <si>
    <t>Cuba de emutir cozinha</t>
  </si>
  <si>
    <t>Torneira de tanque</t>
  </si>
  <si>
    <t>COZINHA</t>
  </si>
  <si>
    <t>TIPO (x15)</t>
  </si>
  <si>
    <t>Lavabo</t>
  </si>
  <si>
    <t>Cuba de embutir</t>
  </si>
  <si>
    <t>Torneira de banheiro</t>
  </si>
  <si>
    <t>BWC Sauna</t>
  </si>
  <si>
    <t>GOURMET</t>
  </si>
  <si>
    <t>áre externa</t>
  </si>
  <si>
    <t>TIPO</t>
  </si>
  <si>
    <t>CUSTO UNITÁRIO</t>
  </si>
  <si>
    <t>CUSTO TOTAL</t>
  </si>
  <si>
    <t>LOUÇAS</t>
  </si>
  <si>
    <t>Cuba de cozinha</t>
  </si>
  <si>
    <t>METAIS</t>
  </si>
  <si>
    <t>BANCADA</t>
  </si>
  <si>
    <t>Bancada em granito</t>
  </si>
  <si>
    <t>LEVANTAMENTO MOBILIÁRIOS E EQUIPAMENTOS DE LAZER</t>
  </si>
  <si>
    <t>TOTAL COMUNS:</t>
  </si>
  <si>
    <t>TOTAL PRiVATIVAS:</t>
  </si>
  <si>
    <t>ÁREA COMUM:</t>
  </si>
  <si>
    <t>ÁREA PRIVATIVA:</t>
  </si>
  <si>
    <t>CUSTO COMUM/ M2</t>
  </si>
  <si>
    <t>CUSTO PRIVATIVA/ M2</t>
  </si>
  <si>
    <t>Quantidade (un)</t>
  </si>
  <si>
    <t>Preço Unitário</t>
  </si>
  <si>
    <t>Preço Total</t>
  </si>
  <si>
    <t xml:space="preserve">Observações </t>
  </si>
  <si>
    <t>Subsolos</t>
  </si>
  <si>
    <t>Bicicletario</t>
  </si>
  <si>
    <t xml:space="preserve">Área: </t>
  </si>
  <si>
    <t>Acabamentos Especiais</t>
  </si>
  <si>
    <t>Iluminação</t>
  </si>
  <si>
    <t>Circulação</t>
  </si>
  <si>
    <t>Capa de elevador</t>
  </si>
  <si>
    <t>Carrinhos de super mercado</t>
  </si>
  <si>
    <t xml:space="preserve">Lixeira </t>
  </si>
  <si>
    <t>Contêiner de Lixo Gruplast em Plástico 240 Litros Preto Com Pedal</t>
  </si>
  <si>
    <t>Carro Coletor 120 Litros Cinza com Pedal</t>
  </si>
  <si>
    <t>Hall de Entrada</t>
  </si>
  <si>
    <t>Cortina Bali Off White 2,80x2,30m 2 Folhas Inspire</t>
  </si>
  <si>
    <t xml:space="preserve">Marcenaria </t>
  </si>
  <si>
    <t>Sofá Curvo Heart</t>
  </si>
  <si>
    <t>Tapete Estonado TNG02 2,40X3,00 Grafite</t>
  </si>
  <si>
    <t>Decoração</t>
  </si>
  <si>
    <t>Coworking</t>
  </si>
  <si>
    <t>Conjunto 4 Xícaras de Café com Pires 80ml Porcelana em Relevo Tassel Germer Branco</t>
  </si>
  <si>
    <t>Mesa De Jantar Oval Cambridge (6 Lugares)</t>
  </si>
  <si>
    <t>Cadeira De Escritório Secretária Base Cromada Com Rodinha Fortt Lisboa</t>
  </si>
  <si>
    <t>Cafeteira Elétrica Electrolux 15 Xícaras Efficient com Filtro Permanente Removível Cor Inox Preta </t>
  </si>
  <si>
    <t>Copa Coworking</t>
  </si>
  <si>
    <t>Geladeira Electrolux Frost Free 310L Duplex Cor Inox</t>
  </si>
  <si>
    <t>Micro-ondas Consul 32L Cinza Espelhado com Menu Fácil - CMS46AR</t>
  </si>
  <si>
    <t>Cooktop 2 Bocas Electrolux à Indução - Bivolt</t>
  </si>
  <si>
    <t>Bancada de granito</t>
  </si>
  <si>
    <t>WC Coworking</t>
  </si>
  <si>
    <t>Espelho Orgânico Piedra 68 cm x 79 cm Preto</t>
  </si>
  <si>
    <t>Recepção</t>
  </si>
  <si>
    <t>Vestiario</t>
  </si>
  <si>
    <t>Box de vidro Vidro temperado fumê 8mm</t>
  </si>
  <si>
    <t>Almoxarifado</t>
  </si>
  <si>
    <t>Minimarket</t>
  </si>
  <si>
    <t>Expositor de Bebidas 2 Portas PREV2P Venâncio</t>
  </si>
  <si>
    <t>Lavanderia</t>
  </si>
  <si>
    <t>Cadeira Nathy Marca: Bauhaus Design</t>
  </si>
  <si>
    <t>Mesa lateral redonda granito preto</t>
  </si>
  <si>
    <t>LG Lava e Seca Torre WashTower 14kg Black Inox</t>
  </si>
  <si>
    <t>Área Externa</t>
  </si>
  <si>
    <t>Mesa De Jantar Oval Cambridge (4 Lugares)</t>
  </si>
  <si>
    <t>Mesa De Jantar Bistro (2 Lugares)</t>
  </si>
  <si>
    <t>Sofá 3 Lugares Elegante Alumínio E Fibra Sintética</t>
  </si>
  <si>
    <t>Ombrelone Central 3,00x3,00x3,00m em Alumínio</t>
  </si>
  <si>
    <t>Espreguiçadeira Aste</t>
  </si>
  <si>
    <t>Mesa bistro horizon</t>
  </si>
  <si>
    <t>Gourmet</t>
  </si>
  <si>
    <t>Banqueta Industrial Lizza Em Madeira E Metal</t>
  </si>
  <si>
    <t>Tapete Sala Orgânico</t>
  </si>
  <si>
    <t>Samsung Smart Big TV 75" UHD 4K 75DU7700 2024</t>
  </si>
  <si>
    <t>Geladeira Electrolux Frost Free 400L Efficient AutoSense Inverse cor Inox Look (DB44S)</t>
  </si>
  <si>
    <t>Cooktop 5 Bocas Electrolux à Gás Experience Inox Semi Profissional (KE9DX) - Bivolt</t>
  </si>
  <si>
    <t xml:space="preserve">Torre De Chopp Electrolux Beer Flow Inox 1 Torneira e Base Preta </t>
  </si>
  <si>
    <t>Coifa de Parede Electrolux 90cm Inox Experience com Inteligência Artificial e Alto Poder Sucção (CE9TF)</t>
  </si>
  <si>
    <t>Torre de Cocção com Forno de Embutir Multifuncional 43L com Micro-ondas + Forno de Embutir 72L Elétrico a Vapor Electrolux (ME4EP)+(OE8ES)</t>
  </si>
  <si>
    <t>Academia</t>
  </si>
  <si>
    <t>Esteira Profissional Adidas T-23 (T-23) - Adidas</t>
  </si>
  <si>
    <t>Spinning Profissional Adidas (C-21X) - Adidas</t>
  </si>
  <si>
    <t>ESTANTE PARA DUMBELL 10 PARES (TAC 043) - TITANIUM ESSENTIAL</t>
  </si>
  <si>
    <t>Kit de 10 Pares de Dumbell 12 a 30 Kg (Kit Dum 10P) - FIT4</t>
  </si>
  <si>
    <t>Kit 10 pares de halteres emb. De 1 a 10 KG (Kit H 10) - FIT4</t>
  </si>
  <si>
    <t>Colchonete Emborrachado 95 X 50 (CBE)</t>
  </si>
  <si>
    <t>Smart TV 75" QLED 4K Q60D 2024, Modo Game, Tela sem limites, Design slim, Visual livre de cabos</t>
  </si>
  <si>
    <t>Purificador e bebedouro</t>
  </si>
  <si>
    <t>Banco De Musculação Domyos B900 Regulável - Domyos</t>
  </si>
  <si>
    <t>Voador peitoral/dorsal MX 2024 PLUS</t>
  </si>
  <si>
    <t>Academia Externa</t>
  </si>
  <si>
    <t>Kit Treino 5 Cones 5 Chapeu Escada Kit 11 Elástico Miniband</t>
  </si>
  <si>
    <t>Corda Naval Rope Training Crossfit 10 Metros 33 Mm Funcional</t>
  </si>
  <si>
    <t xml:space="preserve">Banco de Madeira Plástica 100% reciclada - Modelo Tarituba - 1,50 </t>
  </si>
  <si>
    <t>D1fitness Barra Olímpica Masculina</t>
  </si>
  <si>
    <t>Yoga</t>
  </si>
  <si>
    <t>WC Yoga</t>
  </si>
  <si>
    <t>AREAS PRIVATIVAS</t>
  </si>
  <si>
    <t>Cadeira Decorativa Estofada</t>
  </si>
  <si>
    <t>Samsung Smart TV Crystal UHD 4K</t>
  </si>
  <si>
    <t>Banqueta Em Aço Para Sala De Jantar</t>
  </si>
  <si>
    <t>Mesa Bistrô Regulável Giratória Tampo Madeira 60cm Marrom</t>
  </si>
  <si>
    <t>Espelho Grande Oval Base Reta Com Moldura Em Metal 150x 60cm</t>
  </si>
  <si>
    <t>Cama + Colchão Casal</t>
  </si>
  <si>
    <t>Geladeira Brastemp Frost Free Duplex 375 litros cor Inox</t>
  </si>
  <si>
    <t>Micro-ondas LG NeoChef 30 litros, Limpa Fácil, Preto</t>
  </si>
  <si>
    <t>Cooktop de Indução Philco 2 Queimadores e 9 Níveis</t>
  </si>
  <si>
    <t>Depurador de Ar Parede Electrolux 80cm Inox com Filtro Lavável e Máscara Captadora de Ar</t>
  </si>
  <si>
    <t xml:space="preserve">Utensílios para cozinha </t>
  </si>
  <si>
    <t>Bancada de granito banheiro</t>
  </si>
  <si>
    <t>Bancada de granito cozinha</t>
  </si>
  <si>
    <t>Forno de Embutir Elétrico Electrolux 80L Efficient com PerfectCook</t>
  </si>
  <si>
    <t>R00 - Michelle Furlan - 06/02/24</t>
  </si>
  <si>
    <t>CONTROLE DE COTAÇÕES</t>
  </si>
  <si>
    <r>
      <rPr>
        <rFont val="Calibri"/>
        <b/>
        <color theme="0"/>
        <sz val="9.0"/>
      </rPr>
      <t xml:space="preserve">INFORMAÇÕES IMPORTANTES: </t>
    </r>
    <r>
      <rPr>
        <rFont val="Calibri"/>
        <b val="0"/>
        <color theme="0"/>
        <sz val="9.0"/>
      </rPr>
      <t>CNPJ XXXX / XXXXX / Endereço da obra: XXXX</t>
    </r>
  </si>
  <si>
    <t>Site</t>
  </si>
  <si>
    <t>Status</t>
  </si>
  <si>
    <t>E-mail</t>
  </si>
  <si>
    <t xml:space="preserve">R00 - Michelle Furlan </t>
  </si>
  <si>
    <t>ARMAÇÃO CORTINA</t>
  </si>
  <si>
    <t>QUANT</t>
  </si>
  <si>
    <t>QUANTIDADE POR ITEM CA-50 - m</t>
  </si>
  <si>
    <t>CA-60 - m</t>
  </si>
  <si>
    <t xml:space="preserve">PROJETO: </t>
  </si>
  <si>
    <t>TOTAL - M</t>
  </si>
  <si>
    <t>PESO kg/m</t>
  </si>
  <si>
    <t>TOTAL - kg</t>
  </si>
  <si>
    <t xml:space="preserve">R00 - Michelle Furlan - </t>
  </si>
  <si>
    <t>CORTINA</t>
  </si>
  <si>
    <t>DIMENSÕES UNITÁRIAS - m</t>
  </si>
  <si>
    <t>Adição</t>
  </si>
  <si>
    <t>ESCAV</t>
  </si>
  <si>
    <t>APILOA</t>
  </si>
  <si>
    <t>REATER</t>
  </si>
  <si>
    <t>BOTA FORA</t>
  </si>
  <si>
    <t>LASTRO</t>
  </si>
  <si>
    <t>FORMA</t>
  </si>
  <si>
    <t>FORMA (PROJETISTA)</t>
  </si>
  <si>
    <t>CONCRETO</t>
  </si>
  <si>
    <t>CONCRETO (PROJETISTA)</t>
  </si>
  <si>
    <t>TAXA AÇO (KG/M3)</t>
  </si>
  <si>
    <t>IMPERM</t>
  </si>
  <si>
    <t>RESUMO - CONCRETO</t>
  </si>
  <si>
    <t>LARG</t>
  </si>
  <si>
    <t>COMP</t>
  </si>
  <si>
    <t>ALT</t>
  </si>
  <si>
    <t>A</t>
  </si>
  <si>
    <t>C</t>
  </si>
  <si>
    <t>B</t>
  </si>
  <si>
    <t>lados</t>
  </si>
  <si>
    <t xml:space="preserve">PROJETO:  </t>
  </si>
  <si>
    <t>20 MPa</t>
  </si>
  <si>
    <t>25 MPa</t>
  </si>
  <si>
    <t>30 MPa</t>
  </si>
  <si>
    <t>35 MPa</t>
  </si>
  <si>
    <t>40 MPa</t>
  </si>
  <si>
    <t>TOTAL GERAL</t>
  </si>
  <si>
    <t>IMPERMEABILIZAÇÃO DO BALDRAME</t>
  </si>
  <si>
    <t>DETALHE TÍPICO</t>
  </si>
  <si>
    <t>X</t>
  </si>
  <si>
    <t>TABELA DE AÇO</t>
  </si>
  <si>
    <t>CA-50</t>
  </si>
  <si>
    <t>Ø - mm</t>
  </si>
  <si>
    <t>kg/m</t>
  </si>
  <si>
    <t>pol</t>
  </si>
  <si>
    <t>1/4"</t>
  </si>
  <si>
    <t>5/16"</t>
  </si>
  <si>
    <t>3/8"</t>
  </si>
  <si>
    <t>1/2"</t>
  </si>
  <si>
    <t>5/8"</t>
  </si>
  <si>
    <t>3/4"</t>
  </si>
  <si>
    <t>1"</t>
  </si>
  <si>
    <t>1 1/4"</t>
  </si>
  <si>
    <t>1 5/8"</t>
  </si>
  <si>
    <t>Lausanne</t>
  </si>
  <si>
    <t>Santo André</t>
  </si>
  <si>
    <t xml:space="preserve">R00 </t>
  </si>
  <si>
    <t>ESTRUTURA - PISO ARMADO</t>
  </si>
  <si>
    <t>PROJETO</t>
  </si>
  <si>
    <t>PEÇA</t>
  </si>
  <si>
    <t>DIMENSÕES UNITÁRIAS</t>
  </si>
  <si>
    <t>LONA
m²</t>
  </si>
  <si>
    <t>LASTRO DE BRITA
m³</t>
  </si>
  <si>
    <t>CONCRETO 
m³</t>
  </si>
  <si>
    <t>LAJE / MOLDE</t>
  </si>
  <si>
    <t>IMAGENS LEVANTAMENTO</t>
  </si>
  <si>
    <t>ÁREA</t>
  </si>
  <si>
    <t>PERÍMETRO</t>
  </si>
  <si>
    <t>UNIT</t>
  </si>
  <si>
    <t>RESISTÊNCIA</t>
  </si>
  <si>
    <t>Piso térreo</t>
  </si>
  <si>
    <t>MOLDADA IN LOCO</t>
  </si>
  <si>
    <t>Descontos</t>
  </si>
  <si>
    <t>EMPREENDIMENTO:</t>
  </si>
  <si>
    <t>DATA:</t>
  </si>
  <si>
    <t>DIMENSÕES UNITÁRIAS - METROS</t>
  </si>
  <si>
    <t xml:space="preserve">CONCRETO </t>
  </si>
  <si>
    <t>SEÇÃO 1</t>
  </si>
  <si>
    <t>SEÇÃO 2</t>
  </si>
  <si>
    <t>ALTURA</t>
  </si>
  <si>
    <t>LADOS</t>
  </si>
  <si>
    <t>QUANT.
m3</t>
  </si>
  <si>
    <t>20MPa</t>
  </si>
  <si>
    <t>40MPa</t>
  </si>
  <si>
    <t>25MPa</t>
  </si>
  <si>
    <t>30MPa</t>
  </si>
  <si>
    <t>35MPa</t>
  </si>
  <si>
    <t>m³</t>
  </si>
  <si>
    <t>JOGO DE FORMA PARA O RESUMO:</t>
  </si>
  <si>
    <t>FUNDO S/N</t>
  </si>
  <si>
    <t>Lados</t>
  </si>
  <si>
    <t>S</t>
  </si>
  <si>
    <t>ESCORAMENTO</t>
  </si>
  <si>
    <t>ÁREA
m²</t>
  </si>
  <si>
    <t>PERÍMETRO
m</t>
  </si>
  <si>
    <t>ALT
m</t>
  </si>
  <si>
    <t>COEF</t>
  </si>
  <si>
    <t>UNIT
m²</t>
  </si>
  <si>
    <t>TOTAL
m²</t>
  </si>
  <si>
    <t>UNIT
m³</t>
  </si>
  <si>
    <t>TOTAL
m³</t>
  </si>
  <si>
    <t>PD</t>
  </si>
  <si>
    <t>Laje Piso 1º Pav</t>
  </si>
  <si>
    <t>L10cm</t>
  </si>
  <si>
    <t>Laje Tipo</t>
  </si>
  <si>
    <t>Laje barrilete</t>
  </si>
  <si>
    <t>L15cm</t>
  </si>
  <si>
    <t>Laje Cobertura</t>
  </si>
  <si>
    <t>L20cm</t>
  </si>
  <si>
    <t>LAJE PISO</t>
  </si>
  <si>
    <t>DEGRAUS / ESPELHO</t>
  </si>
  <si>
    <t>COMPR</t>
  </si>
  <si>
    <t>ESPESS</t>
  </si>
  <si>
    <t>BASE</t>
  </si>
  <si>
    <t>DEGRAUS</t>
  </si>
  <si>
    <t>D</t>
  </si>
  <si>
    <t>E</t>
  </si>
  <si>
    <t>F</t>
  </si>
  <si>
    <t>G</t>
  </si>
  <si>
    <t>H</t>
  </si>
  <si>
    <t>PROJETO: 0002-PD01-EST-EX-612-TOR-ESC_R00</t>
  </si>
  <si>
    <t>Térreo - 1° pavto</t>
  </si>
  <si>
    <t>1º lance</t>
  </si>
  <si>
    <t xml:space="preserve">Patamar </t>
  </si>
  <si>
    <t>2º lance</t>
  </si>
  <si>
    <t>3º lance</t>
  </si>
  <si>
    <t>PROJETO: 0002-PD01-EST-EX-802-TOR-ESC_R00</t>
  </si>
  <si>
    <t>1° pavto - 2º pvto</t>
  </si>
  <si>
    <t>PROJETO: 0002-PD01-EST-EX-806-TOR-ESC_R00</t>
  </si>
  <si>
    <t>Tipo</t>
  </si>
  <si>
    <t xml:space="preserve">TOTAL </t>
  </si>
  <si>
    <t>QUANTITATIVO PROJETISTA</t>
  </si>
  <si>
    <t>DETALHE DA ESCADA MEDIDAS A SEREM FORNECIDAS</t>
  </si>
  <si>
    <t xml:space="preserve"> Pavimentos Tipo - Torre 1</t>
  </si>
  <si>
    <t xml:space="preserve"> Pavimentos Tipo - Torre 2</t>
  </si>
  <si>
    <t>Dimensões</t>
  </si>
  <si>
    <t>Indice</t>
  </si>
  <si>
    <t>Perda</t>
  </si>
  <si>
    <t>Indice + Perda</t>
  </si>
  <si>
    <t>Bloco</t>
  </si>
  <si>
    <t>14x19x19</t>
  </si>
  <si>
    <t>14x19x34</t>
  </si>
  <si>
    <t>14x19x39</t>
  </si>
  <si>
    <t>14x19x54</t>
  </si>
  <si>
    <t>canaleta</t>
  </si>
  <si>
    <t>item</t>
  </si>
  <si>
    <t>código</t>
  </si>
  <si>
    <t>Local</t>
  </si>
  <si>
    <t>comp</t>
  </si>
  <si>
    <t>x</t>
  </si>
  <si>
    <t>altura</t>
  </si>
  <si>
    <t>QUANT. PROJETISTA</t>
  </si>
  <si>
    <t>*</t>
  </si>
  <si>
    <t>PORTAS DE MADEIRA EM MARCENARIA (BATENTE/FOLHA/GUARNIÇÃO/FERRAGENS)</t>
  </si>
  <si>
    <t>MA01</t>
  </si>
  <si>
    <t>1 FOLHA DE ABRIR EM MADEIRA COM BATENTE REGULÁVEL DE 15cm + MOLDURA EXTERNA</t>
  </si>
  <si>
    <t>ENTRADA APTOS (TÉRREO E TIPO)</t>
  </si>
  <si>
    <t>MA02</t>
  </si>
  <si>
    <t>1 FOLHA LISA DE ABRIR EM MADEIRA COM BATENTE REGULÁVEL DE 10cm</t>
  </si>
  <si>
    <t>DORMITÓRIOS (TIPO)/ VEST. MASC E FEM. (TÉRREO TORRE 1)/ SALA DE ENTREGA TÉRREO TORRE 1)/DML (TORRE 1 E 2)/ COPA (SALÃO DE FESTAS)</t>
  </si>
  <si>
    <t>MA03</t>
  </si>
  <si>
    <t>BANHO APTO PNE  (TÉRREO E 1º PAV)</t>
  </si>
  <si>
    <t>MA04</t>
  </si>
  <si>
    <t>1 FOLHA LISA DE ABRIR EM MADEIRA COM BATENTE REGULÁVEL DE 15cm</t>
  </si>
  <si>
    <t>BANHO APTO TIPO / WC PORTARIA/ WC ESPAÇO FLEX/ WCS BRINQUEDOTECA/ WC FEM E MASC. (SALÃO DE FESTAS)</t>
  </si>
  <si>
    <t>MA05</t>
  </si>
  <si>
    <t>DORMITÓRIO APTO PNE/ APA (TÉRREO TORRE 1)/ HALL DE SERVIÇO (TORRES 1 E 2)/ ADM (TORRE 2)</t>
  </si>
  <si>
    <t>606</t>
  </si>
  <si>
    <t>MA06</t>
  </si>
  <si>
    <t>2 FOLHAS DE ABRIR DE 63x200cm (CADA) COM FRISOS DECORATIVOS P/ TÉRREO E SEM FRISOS DEMAIS PAVIMENTOS + BANDEIRA FIXA</t>
  </si>
  <si>
    <t>SHAFT HIDRÁULICA (TÉRREO TORRE 02  E 1º PAV TORRE 01)</t>
  </si>
  <si>
    <t>607</t>
  </si>
  <si>
    <t>MA07</t>
  </si>
  <si>
    <t>SHAFT ELÉTRICA / SISTEMAS  (TÉRREO TORRE 02  E 1º PAV TORRE 01)</t>
  </si>
  <si>
    <t>608</t>
  </si>
  <si>
    <t>MA08</t>
  </si>
  <si>
    <t>1 FOLHA DE ABRIR DE 0,70x200m COM FRISOS DECORATIVOS P/ TÉRREO E SEM FRISOS DEMAIS PAVIMENTOS + BANDEIRA FIXA</t>
  </si>
  <si>
    <t>609</t>
  </si>
  <si>
    <t>MA09</t>
  </si>
  <si>
    <t>1 FOLHA DE ABRIR DE 57X200cm ABRIR COM FRISOS DECORATIVOS P/ TÉRREO E SEM FRISOS DEMAIS PAVIMENTOS</t>
  </si>
  <si>
    <t>SHAFT HIDRANTE  (TÉRREO TORRE 02  E 1º PAV TORRE 01)</t>
  </si>
  <si>
    <t>610</t>
  </si>
  <si>
    <t>MA10</t>
  </si>
  <si>
    <t>SHAFT ELÉTRICA  (TÉRREO TORRE 02  E 1º PAV TORRE 01)</t>
  </si>
  <si>
    <t>MA06A</t>
  </si>
  <si>
    <t>SHAFT HIDRÁULICA (TIPO)</t>
  </si>
  <si>
    <t>MA07A</t>
  </si>
  <si>
    <t>SHAFT ELÉTRICA / SISTEMAS (TIPO)</t>
  </si>
  <si>
    <t>MA08A</t>
  </si>
  <si>
    <t>SHAFT ELÉTRICA / SISTEMAS (TÉRREO TORRE 01) (TIPO)</t>
  </si>
  <si>
    <t>MA09A</t>
  </si>
  <si>
    <t>SHAFT HIDRANTE (TIPO)</t>
  </si>
  <si>
    <t>MA10A</t>
  </si>
  <si>
    <t>SHAFT ELÉTRICA  (TIPO)</t>
  </si>
  <si>
    <t>MA08B</t>
  </si>
  <si>
    <t>1 FOLHA DE ABRIR DE 70x200cm COM FRISOS DECORATIVOS P/ TÉRREO E SEM FRISOS DEMAIS PAVIMENTOS + BANDEIRA FIXA</t>
  </si>
  <si>
    <t>SHAFT ELÉTRICA / SISTEMAS (TÉRREO TORRE 01)</t>
  </si>
  <si>
    <t>Inserir Linhas Acima...</t>
  </si>
  <si>
    <t>FERRAGENS</t>
  </si>
  <si>
    <t>F1</t>
  </si>
  <si>
    <t>FECHADURA EXTERNA - PADO CONCEPT POLIDO 406-30E</t>
  </si>
  <si>
    <t>F2</t>
  </si>
  <si>
    <t>FECHADURA INTERNA - PADO CONCEPT POLIDO 4061-30I</t>
  </si>
  <si>
    <t>F3</t>
  </si>
  <si>
    <t>FECHADURA BANHO - PADO CONCEPT POLIDO 406-30B</t>
  </si>
  <si>
    <t>ESQUADRIAS DE ALUMÍNIO</t>
  </si>
  <si>
    <t>ES01</t>
  </si>
  <si>
    <t>2 FOLHAS DE CORRER DE VIDRO LISO + PERSIANA INTEGRADA</t>
  </si>
  <si>
    <t>DORMITÓRIO (TÉRREOS E TIPO)</t>
  </si>
  <si>
    <t>ES02</t>
  </si>
  <si>
    <t>2 FOLHAS DE CORRER DE VIDRO</t>
  </si>
  <si>
    <t>SALA (TÉRREO E TIPO)</t>
  </si>
  <si>
    <t>ES03</t>
  </si>
  <si>
    <t>2 FOLHAS DE CORRER DE VIDRO LISO + BANDEIRA SUPERIOR COM V.P.</t>
  </si>
  <si>
    <t>A.S. (TÉRREO E TIPO)</t>
  </si>
  <si>
    <t>ES04</t>
  </si>
  <si>
    <t>2 FOLHAS DE CORRER EM VIDRO LISO SUPERIOR E VIDRO DE SEGURANÇA LISO  INFERIOR + VENEZIANA</t>
  </si>
  <si>
    <t>SALA/TERRAÇO (TÉRREO E TIPO)</t>
  </si>
  <si>
    <t>ES05</t>
  </si>
  <si>
    <t>1 FOLHA DE MAXIM-AR COM BANDEIRA INFERIOR E VIDRO FANTASIA COM LIMITADOR DE ABERTURA</t>
  </si>
  <si>
    <t>ES06</t>
  </si>
  <si>
    <t>3 FOLHAS DE CORRER EM VIDRO LISO</t>
  </si>
  <si>
    <t>SALA/TERRAÇO APTO PNE (TÉRREO E 1ºPAV)</t>
  </si>
  <si>
    <t>ES07</t>
  </si>
  <si>
    <t>1 FOLHA VENEZIANA DE ABRIR COM V.P.</t>
  </si>
  <si>
    <t>CENTRO MEDIÇÃO(TORRE 2)/ VESTIÁRIO PCD (TORRE 2)/ W.C. PCD(TORRE 1)/ DEPÓSITO LIXO (TORRE 2 - TÉRREO)/ HALL SERVIÇOS (TORRE 1)</t>
  </si>
  <si>
    <t>ES08</t>
  </si>
  <si>
    <t>D.G. (TÉRRE0)/COPA SALÃO DE FESTAS/ PORTARIA/ SALA DE ENTREGA/ DEP. LIXO (TORRE 1 - TÉRREO)</t>
  </si>
  <si>
    <t>ES09</t>
  </si>
  <si>
    <t>2 FOLHAS DE ABRIR ASSIMÉTRICAS EM VIDRO LISO SUPERIOR E VIDRO DE SEGURANÇA LISO  INFERIOR</t>
  </si>
  <si>
    <t>HALL TORRES/ BRINQUEDOTECA/ LAVANDERIA/ ESPAÇO FLEX/ BICICLETÁRIO (TÉRREO)/ FITNESS</t>
  </si>
  <si>
    <t>ES09A</t>
  </si>
  <si>
    <t>FITNESS</t>
  </si>
  <si>
    <t>ES10</t>
  </si>
  <si>
    <t>BRINQUEDOTECA/LAVANDERIA/ESPAÇO FLEX (TÉRREO)/ FITNESS</t>
  </si>
  <si>
    <t>ES11</t>
  </si>
  <si>
    <t>2 FOLHAS DE ABRIR SIMÉTRICAS EM VIDRO LISO SUPERIOR E VIDRO DE SEGURANÇA LISO  INFERIOR</t>
  </si>
  <si>
    <t>HALL TORRE (TÉRREO  -TORRE 1)</t>
  </si>
  <si>
    <t>ES12</t>
  </si>
  <si>
    <t>1 FOLHA FIXA DE VIDRO DE SEGURANÇA</t>
  </si>
  <si>
    <t>PORTARIA - TÉRREO</t>
  </si>
  <si>
    <t>ES13</t>
  </si>
  <si>
    <t>ES14</t>
  </si>
  <si>
    <t>ES15</t>
  </si>
  <si>
    <t>SALÃO DE FESTAS -IMPLANTAÇÃO</t>
  </si>
  <si>
    <t>ES16</t>
  </si>
  <si>
    <t>BARRILETE</t>
  </si>
  <si>
    <t>ES17</t>
  </si>
  <si>
    <t>1 FOLHA VENEZIANA FIXA COM V.P.</t>
  </si>
  <si>
    <t>ES18</t>
  </si>
  <si>
    <t>2 FOLHAS DE CORRER DE VIDRO + 2 FIXAS</t>
  </si>
  <si>
    <t>VP19</t>
  </si>
  <si>
    <t>VENEZIANA FIXA ( VENTILAÇÃO PERMANENTE)</t>
  </si>
  <si>
    <t>ELEVADOR (BARRILETE)</t>
  </si>
  <si>
    <t>VP20</t>
  </si>
  <si>
    <t>CASA DE BOMBAS</t>
  </si>
  <si>
    <t>VP21</t>
  </si>
  <si>
    <t>CASA DE BOMBAS PISCINA</t>
  </si>
  <si>
    <t>VP22</t>
  </si>
  <si>
    <t>2 FOLHAS DE ABRIR SIMÉTRICAS COM VENEZIANA</t>
  </si>
  <si>
    <t>CENTRO DE MEDIÇÃO</t>
  </si>
  <si>
    <t>VP23</t>
  </si>
  <si>
    <t>VENTOKIT</t>
  </si>
  <si>
    <t>VP23A</t>
  </si>
  <si>
    <t>PR24</t>
  </si>
  <si>
    <t>SALA DE PRESSURIZAÇÃO ( TÉRREO - TORRE 1)</t>
  </si>
  <si>
    <t>PR25</t>
  </si>
  <si>
    <t>SALA DE PRESSURIZAÇÃO ( TÉRREO - TORRE 2)</t>
  </si>
  <si>
    <t>PR26</t>
  </si>
  <si>
    <t>PR27</t>
  </si>
  <si>
    <t>VP</t>
  </si>
  <si>
    <t>VP2</t>
  </si>
  <si>
    <t>VP SALA DE PRESSURIZAÇÃO</t>
  </si>
  <si>
    <t>ESCADA TORRES / SALA DE PRESSURIZAÇÃO / CASA DE BOMBAS BARRILETE</t>
  </si>
  <si>
    <t>VP3</t>
  </si>
  <si>
    <t>ESCADA TÉRREO TORRE 02</t>
  </si>
  <si>
    <t>ESQUADRIAS METÁLICAS</t>
  </si>
  <si>
    <t>FE01</t>
  </si>
  <si>
    <t>PORTA CORTA FOGO</t>
  </si>
  <si>
    <t>FE02</t>
  </si>
  <si>
    <t>ESCADA MARINHEIRO</t>
  </si>
  <si>
    <t>FE03</t>
  </si>
  <si>
    <t>ALÇAPÃO</t>
  </si>
  <si>
    <t>BARRILETE / CASA DE BOMBAS (IMPLANTAÇÃO)</t>
  </si>
  <si>
    <t>FE04</t>
  </si>
  <si>
    <t>GUARDA-CORPO</t>
  </si>
  <si>
    <t>TERRAÇOS APTOS</t>
  </si>
  <si>
    <t>FE05</t>
  </si>
  <si>
    <t>ESCADA MARINHEIRO COM GAIOLA</t>
  </si>
  <si>
    <t>FE06</t>
  </si>
  <si>
    <t xml:space="preserve">CORRIMÃO ESCADAS </t>
  </si>
  <si>
    <t>TORRES</t>
  </si>
  <si>
    <t>FE07</t>
  </si>
  <si>
    <t>PORTÃO BASCULANTE - ACESSO VEÍCULOS</t>
  </si>
  <si>
    <t>IMPLANTAÇÃO</t>
  </si>
  <si>
    <t>FE08</t>
  </si>
  <si>
    <t>GUARDA-CORPO PISCINA</t>
  </si>
  <si>
    <t>FE09</t>
  </si>
  <si>
    <t>CORRIMÃO + GUARDA-CORPO RAMPaS EXTERNAS</t>
  </si>
  <si>
    <t>FE10</t>
  </si>
  <si>
    <t>PORTÃO ACESSO PEDESTRES</t>
  </si>
  <si>
    <t>PORTARIA - TÉRREO TORRE 1</t>
  </si>
  <si>
    <t>FE11</t>
  </si>
  <si>
    <t>2 FOLHAS DE ABRIR EM FERRO COM VENEZIANA</t>
  </si>
  <si>
    <t xml:space="preserve">HIDRÔMETRO - TÉRREO TORRE 1 </t>
  </si>
  <si>
    <t>FE12</t>
  </si>
  <si>
    <t>1 FOLHA DE ABRIR EM FERRO COM VENEZIANA</t>
  </si>
  <si>
    <t xml:space="preserve">REGISTRO DE GÁS - TÉRREO TORRE 1 </t>
  </si>
  <si>
    <t>FE13</t>
  </si>
  <si>
    <t xml:space="preserve">ABRIGO DE GÁS -  TÉRREO TORRE 1 </t>
  </si>
  <si>
    <t>PINTURA ESMALTE EM ESQUADRIAS DE FERRO</t>
  </si>
  <si>
    <t>(PCF, Guarda Corpo, Escada Marinheiro e Alçapão)</t>
  </si>
  <si>
    <t>M2</t>
  </si>
  <si>
    <t>CORRIMÃO</t>
  </si>
  <si>
    <t>PEITORIL</t>
  </si>
  <si>
    <t>M</t>
  </si>
  <si>
    <t>OBSERVAÇÕES:</t>
  </si>
  <si>
    <t>Não lançar nada em células com fórmulas (todas com formatação em cinza)</t>
  </si>
  <si>
    <t>Atentar aos textos das unidades, o texto deverá estar digitado igualmente, sem espaços para não ocasionar erro de fórmula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</si>
</sst>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_-&quot;R$&quot;\ * #,##0.00_-;\-&quot;R$&quot;\ * #,##0.00_-;_-&quot;R$&quot;\ * &quot;-&quot;??_-;_-@"/>
    <numFmt numFmtId="165" formatCode="dd/mm/yy"/>
    <numFmt numFmtId="166" formatCode="#,##0.0000"/>
    <numFmt numFmtId="167" formatCode="_-* #,##0.00_-;\-* #,##0.00_-;_-* &quot;-&quot;??_-;_-@"/>
    <numFmt numFmtId="168" formatCode="_(&quot;R$&quot;* #,##0.00_);_(&quot;R$&quot;* \(#,##0.00\);_(&quot;R$&quot;* &quot;-&quot;??_);_(@_)"/>
    <numFmt numFmtId="169" formatCode="[$-416]mmm\-yy"/>
    <numFmt numFmtId="170" formatCode="0#"/>
    <numFmt numFmtId="171" formatCode="00#"/>
    <numFmt numFmtId="172" formatCode="_(* #,##0.00_);_(* \(#,##0.00\);_(* &quot;-&quot;??_);_(@_)"/>
    <numFmt numFmtId="173" formatCode="&quot;R$&quot;\ #,##0.00"/>
    <numFmt numFmtId="174" formatCode="#,##0.0"/>
    <numFmt numFmtId="175" formatCode="#,##0.000"/>
    <numFmt numFmtId="176" formatCode="0.0"/>
    <numFmt numFmtId="177" formatCode="0.000"/>
  </numFmts>
  <fonts count="100">
    <font>
      <sz val="10.0"/>
      <color rgb="FF000000"/>
      <name val="Arial"/>
      <scheme val="minor"/>
    </font>
    <font>
      <sz val="10.0"/>
      <color rgb="FF000000"/>
      <name val="Arial"/>
    </font>
    <font>
      <color theme="1"/>
      <name val="Arial"/>
      <scheme val="minor"/>
    </font>
    <font>
      <sz val="10.0"/>
      <color rgb="FF205867"/>
      <name val="Calibri"/>
    </font>
    <font/>
    <font>
      <b/>
      <sz val="10.0"/>
      <color theme="1"/>
      <name val="Calibri"/>
    </font>
    <font>
      <sz val="10.0"/>
      <color theme="1"/>
      <name val="Calibri"/>
    </font>
    <font>
      <b/>
      <sz val="10.0"/>
      <color rgb="FF205867"/>
      <name val="Calibri"/>
    </font>
    <font>
      <sz val="9.0"/>
      <color theme="1"/>
      <name val="Calibri"/>
    </font>
    <font>
      <b/>
      <sz val="14.0"/>
      <color theme="0"/>
      <name val="Calibri"/>
    </font>
    <font>
      <b/>
      <sz val="8.0"/>
      <color theme="0"/>
      <name val="Calibri"/>
    </font>
    <font>
      <sz val="8.0"/>
      <color rgb="FF121212"/>
      <name val="Calibri"/>
    </font>
    <font>
      <i/>
      <sz val="8.0"/>
      <color rgb="FF121212"/>
      <name val="Calibri"/>
    </font>
    <font>
      <sz val="10.0"/>
      <color theme="1"/>
      <name val="Arial"/>
    </font>
    <font>
      <sz val="8.0"/>
      <color theme="1"/>
      <name val="Calibri"/>
    </font>
    <font>
      <b/>
      <sz val="8.0"/>
      <color theme="0"/>
      <name val="Poppins"/>
    </font>
    <font>
      <sz val="8.0"/>
      <color rgb="FF000000"/>
      <name val="Poppins"/>
    </font>
    <font>
      <sz val="8.0"/>
      <color theme="1"/>
      <name val="Poppins"/>
    </font>
    <font>
      <b/>
      <sz val="14.0"/>
      <color theme="1"/>
      <name val="Arial"/>
    </font>
    <font>
      <sz val="14.0"/>
      <color theme="1"/>
      <name val="Arial"/>
    </font>
    <font>
      <b/>
      <sz val="9.0"/>
      <color theme="1"/>
      <name val="Calibri"/>
    </font>
    <font>
      <sz val="8.0"/>
      <color rgb="FF7F7F7F"/>
      <name val="Calibri"/>
    </font>
    <font>
      <b/>
      <sz val="10.0"/>
      <color theme="0"/>
      <name val="Calibri"/>
    </font>
    <font>
      <sz val="8.0"/>
      <color rgb="FF7F7F7F"/>
      <name val="Arial"/>
    </font>
    <font>
      <b/>
      <sz val="9.0"/>
      <color theme="0"/>
      <name val="Calibri"/>
    </font>
    <font>
      <sz val="8.0"/>
      <color rgb="FFFFFFFF"/>
      <name val="Calibri"/>
    </font>
    <font>
      <sz val="8.0"/>
      <color rgb="FFFF0000"/>
      <name val="Calibri"/>
    </font>
    <font>
      <b/>
      <sz val="8.0"/>
      <color theme="1"/>
      <name val="Calibri"/>
    </font>
    <font>
      <sz val="8.0"/>
      <color theme="1"/>
      <name val="Arial"/>
    </font>
    <font>
      <b/>
      <sz val="8.0"/>
      <color theme="1"/>
      <name val="Arial"/>
    </font>
    <font>
      <sz val="8.0"/>
      <color rgb="FFBFBFBF"/>
      <name val="Arial"/>
    </font>
    <font>
      <sz val="9.0"/>
      <color rgb="FFBFBFBF"/>
      <name val="Calibri"/>
    </font>
    <font>
      <sz val="8.0"/>
      <color rgb="FF595959"/>
      <name val="Calibri"/>
    </font>
    <font>
      <b/>
      <sz val="10.0"/>
      <color rgb="FF121212"/>
      <name val="Poppins"/>
    </font>
    <font>
      <sz val="10.0"/>
      <color rgb="FF121212"/>
      <name val="Poppins"/>
    </font>
    <font>
      <sz val="8.0"/>
      <color rgb="FF121212"/>
      <name val="Poppins"/>
    </font>
    <font>
      <sz val="11.0"/>
      <color theme="1"/>
      <name val="Poppins"/>
    </font>
    <font>
      <sz val="11.0"/>
      <color theme="1"/>
      <name val="Calibri"/>
    </font>
    <font>
      <b/>
      <sz val="15.0"/>
      <color theme="0"/>
      <name val="Poppins"/>
    </font>
    <font>
      <sz val="11.0"/>
      <color rgb="FF121212"/>
      <name val="Poppins"/>
    </font>
    <font>
      <sz val="8.0"/>
      <color rgb="FFFF0000"/>
      <name val="Poppins"/>
    </font>
    <font>
      <sz val="10.0"/>
      <color theme="1"/>
      <name val="Poppins"/>
    </font>
    <font>
      <sz val="11.0"/>
      <color theme="1"/>
      <name val="Arial"/>
    </font>
    <font>
      <b/>
      <sz val="14.0"/>
      <color theme="0"/>
      <name val="Poppins"/>
    </font>
    <font>
      <b/>
      <sz val="11.0"/>
      <color theme="1"/>
      <name val="Calibri"/>
    </font>
    <font>
      <b/>
      <sz val="8.0"/>
      <color rgb="FF121212"/>
      <name val="Poppins"/>
    </font>
    <font>
      <b/>
      <sz val="8.0"/>
      <color rgb="FFFF0000"/>
      <name val="Poppins"/>
    </font>
    <font>
      <b/>
      <sz val="10.0"/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b/>
      <sz val="12.0"/>
      <color rgb="FFFF0000"/>
      <name val="Arial"/>
    </font>
    <font>
      <b/>
      <sz val="10.0"/>
      <color rgb="FFFFFFFF"/>
      <name val="Arial"/>
    </font>
    <font>
      <b/>
      <sz val="12.0"/>
      <color theme="0"/>
      <name val="Calibri"/>
    </font>
    <font>
      <b/>
      <sz val="9.0"/>
      <color rgb="FFD23200"/>
      <name val="Calibri"/>
    </font>
    <font>
      <sz val="9.0"/>
      <color rgb="FFD23200"/>
      <name val="Calibri"/>
    </font>
    <font>
      <b/>
      <sz val="11.0"/>
      <color rgb="FF121212"/>
      <name val="Poppins"/>
    </font>
    <font>
      <b/>
      <sz val="11.0"/>
      <color theme="0"/>
      <name val="Poppins"/>
    </font>
    <font>
      <sz val="5.0"/>
      <color theme="1"/>
      <name val="Roboto"/>
    </font>
    <font>
      <sz val="5.0"/>
      <color theme="1"/>
      <name val="Arial Narrow"/>
    </font>
    <font>
      <b/>
      <sz val="5.0"/>
      <color theme="1"/>
      <name val="Roboto"/>
    </font>
    <font>
      <b/>
      <sz val="5.0"/>
      <color rgb="FF121212"/>
      <name val="Roboto"/>
    </font>
    <font>
      <sz val="10.0"/>
      <color theme="1"/>
      <name val="Roboto"/>
    </font>
    <font>
      <sz val="11.0"/>
      <color theme="1"/>
      <name val="Arial Narrow"/>
    </font>
    <font>
      <b/>
      <sz val="10.0"/>
      <color theme="0"/>
      <name val="Arial"/>
    </font>
    <font>
      <u/>
      <sz val="10.0"/>
      <color theme="10"/>
      <name val="Arial"/>
    </font>
    <font>
      <u/>
      <sz val="10.0"/>
      <color theme="10"/>
      <name val="Arial"/>
    </font>
    <font>
      <u/>
      <sz val="10.0"/>
      <color theme="10"/>
      <name val="Arial"/>
    </font>
    <font>
      <u/>
      <sz val="10.0"/>
      <color theme="10"/>
      <name val="Arial"/>
    </font>
    <font>
      <b/>
      <i/>
      <sz val="9.0"/>
      <color rgb="FF010000"/>
      <name val="Arial"/>
    </font>
    <font>
      <b/>
      <sz val="8.0"/>
      <color theme="0"/>
      <name val="Arial"/>
    </font>
    <font>
      <sz val="8.0"/>
      <color rgb="FF010000"/>
      <name val="Arial"/>
    </font>
    <font>
      <sz val="8.0"/>
      <color rgb="FF4F6128"/>
      <name val="Arial"/>
    </font>
    <font>
      <b/>
      <sz val="9.0"/>
      <color rgb="FF010000"/>
      <name val="Calibri"/>
    </font>
    <font>
      <sz val="9.0"/>
      <color rgb="FF010000"/>
      <name val="Calibri"/>
    </font>
    <font>
      <b/>
      <i/>
      <sz val="9.0"/>
      <color rgb="FF010000"/>
      <name val="Calibri"/>
    </font>
    <font>
      <b/>
      <sz val="9.0"/>
      <color rgb="FFFF0000"/>
      <name val="Calibri"/>
    </font>
    <font>
      <sz val="9.0"/>
      <color rgb="FF0000FF"/>
      <name val="Calibri"/>
    </font>
    <font>
      <sz val="9.0"/>
      <color rgb="FFFF0000"/>
      <name val="Calibri"/>
    </font>
    <font>
      <sz val="8.0"/>
      <color rgb="FFFF0000"/>
      <name val="Arial"/>
    </font>
    <font>
      <b/>
      <sz val="8.0"/>
      <color rgb="FFF43800"/>
      <name val="Arial"/>
    </font>
    <font>
      <b/>
      <sz val="9.0"/>
      <color rgb="FF1851D6"/>
      <name val="Calibri"/>
    </font>
    <font>
      <b/>
      <sz val="9.0"/>
      <color theme="1"/>
      <name val="Arial"/>
    </font>
    <font>
      <sz val="10.0"/>
      <color rgb="FFFF0000"/>
      <name val="Arial"/>
    </font>
    <font>
      <b/>
      <sz val="8.0"/>
      <color rgb="FF205867"/>
      <name val="Calibri"/>
    </font>
    <font>
      <b/>
      <sz val="9.0"/>
      <color rgb="FF0000FF"/>
      <name val="Calibri"/>
    </font>
    <font>
      <sz val="8.0"/>
      <color rgb="FF0000FF"/>
      <name val="Arial"/>
    </font>
    <font>
      <sz val="8.0"/>
      <color rgb="FFF717D7"/>
      <name val="Arial"/>
    </font>
    <font>
      <b/>
      <sz val="8.0"/>
      <color rgb="FF0000FF"/>
      <name val="Arial"/>
    </font>
    <font>
      <b/>
      <sz val="8.0"/>
      <color rgb="FF010000"/>
      <name val="Arial"/>
    </font>
    <font>
      <sz val="7.0"/>
      <color theme="1"/>
      <name val="Arial"/>
    </font>
    <font>
      <b/>
      <sz val="9.0"/>
      <color rgb="FFBFBFBF"/>
      <name val="Calibri"/>
    </font>
    <font>
      <sz val="9.0"/>
      <color theme="1"/>
      <name val="Arial"/>
    </font>
    <font>
      <b/>
      <sz val="16.0"/>
      <color rgb="FF205867"/>
      <name val="Calibri"/>
    </font>
    <font>
      <b/>
      <sz val="16.0"/>
      <color rgb="FFFF0000"/>
      <name val="Calibri"/>
    </font>
    <font>
      <sz val="12.0"/>
      <color theme="1"/>
      <name val="Calibri"/>
    </font>
    <font>
      <sz val="9.0"/>
      <color rgb="FF0F243E"/>
      <name val="Calibri"/>
    </font>
    <font>
      <sz val="10.0"/>
      <color rgb="FFA5A5A5"/>
      <name val="Calibri"/>
    </font>
    <font>
      <sz val="9.0"/>
      <color rgb="FFA5A5A5"/>
      <name val="Calibri"/>
    </font>
    <font>
      <sz val="7.0"/>
      <color rgb="FF7F7F7F"/>
      <name val="Calibri"/>
    </font>
    <font>
      <sz val="9.0"/>
      <color rgb="FF4F6128"/>
      <name val="Calibri"/>
    </font>
  </fonts>
  <fills count="37">
    <fill>
      <patternFill patternType="none"/>
    </fill>
    <fill>
      <patternFill patternType="lightGray"/>
    </fill>
    <fill>
      <patternFill patternType="solid">
        <fgColor rgb="FF1851D6"/>
        <bgColor rgb="FF1851D6"/>
      </patternFill>
    </fill>
    <fill>
      <patternFill patternType="solid">
        <fgColor rgb="FF255AE5"/>
        <bgColor rgb="FF255AE5"/>
      </patternFill>
    </fill>
    <fill>
      <patternFill patternType="solid">
        <fgColor theme="0"/>
        <bgColor theme="0"/>
      </patternFill>
    </fill>
    <fill>
      <patternFill patternType="solid">
        <fgColor rgb="FFD6E3BC"/>
        <bgColor rgb="FFD6E3BC"/>
      </patternFill>
    </fill>
    <fill>
      <patternFill patternType="solid">
        <fgColor rgb="FFFFFFFF"/>
        <bgColor rgb="FFFFFFFF"/>
      </patternFill>
    </fill>
    <fill>
      <patternFill patternType="solid">
        <fgColor rgb="FF95B3D7"/>
        <bgColor rgb="FF95B3D7"/>
      </patternFill>
    </fill>
    <fill>
      <patternFill patternType="solid">
        <fgColor rgb="FFBFBFBF"/>
        <bgColor rgb="FFBFBFBF"/>
      </patternFill>
    </fill>
    <fill>
      <patternFill patternType="solid">
        <fgColor rgb="FFDCDCDC"/>
        <bgColor rgb="FFDCDCDC"/>
      </patternFill>
    </fill>
    <fill>
      <patternFill patternType="solid">
        <fgColor rgb="FF29292F"/>
        <bgColor rgb="FF29292F"/>
      </patternFill>
    </fill>
    <fill>
      <patternFill patternType="solid">
        <fgColor rgb="FF3F3F3F"/>
        <bgColor rgb="FF3F3F3F"/>
      </patternFill>
    </fill>
    <fill>
      <patternFill patternType="solid">
        <fgColor rgb="FFFFFF00"/>
        <bgColor rgb="FFFFFF00"/>
      </patternFill>
    </fill>
    <fill>
      <patternFill patternType="solid">
        <fgColor rgb="FFE5B8B7"/>
        <bgColor rgb="FFE5B8B7"/>
      </patternFill>
    </fill>
    <fill>
      <patternFill patternType="solid">
        <fgColor rgb="FFFC3400"/>
        <bgColor rgb="FFFC3400"/>
      </patternFill>
    </fill>
    <fill>
      <patternFill patternType="solid">
        <fgColor rgb="FF121212"/>
        <bgColor rgb="FF121212"/>
      </patternFill>
    </fill>
    <fill>
      <patternFill patternType="solid">
        <fgColor rgb="FFA5A5A5"/>
        <bgColor rgb="FFA5A5A5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  <fill>
      <patternFill patternType="solid">
        <fgColor rgb="FFC0C0C0"/>
        <bgColor rgb="FFC0C0C0"/>
      </patternFill>
    </fill>
    <fill>
      <patternFill patternType="solid">
        <fgColor rgb="FF800080"/>
        <bgColor rgb="FF800080"/>
      </patternFill>
    </fill>
    <fill>
      <patternFill patternType="solid">
        <fgColor rgb="FFA077B5"/>
        <bgColor rgb="FFA077B5"/>
      </patternFill>
    </fill>
    <fill>
      <patternFill patternType="solid">
        <fgColor rgb="FF989DD0"/>
        <bgColor rgb="FF989DD0"/>
      </patternFill>
    </fill>
    <fill>
      <patternFill patternType="solid">
        <fgColor rgb="FFF6F4F6"/>
        <bgColor rgb="FFF6F4F6"/>
      </patternFill>
    </fill>
    <fill>
      <patternFill patternType="solid">
        <fgColor rgb="FFB8CCE4"/>
        <bgColor rgb="FFB8CCE4"/>
      </patternFill>
    </fill>
    <fill>
      <patternFill patternType="solid">
        <fgColor rgb="FFFDE9D9"/>
        <bgColor rgb="FFFDE9D9"/>
      </patternFill>
    </fill>
    <fill>
      <patternFill patternType="solid">
        <fgColor rgb="FFFBD4B4"/>
        <bgColor rgb="FFFBD4B4"/>
      </patternFill>
    </fill>
    <fill>
      <patternFill patternType="solid">
        <fgColor rgb="FFCCC0D9"/>
        <bgColor rgb="FFCCC0D9"/>
      </patternFill>
    </fill>
    <fill>
      <patternFill patternType="solid">
        <fgColor rgb="FFC2D69B"/>
        <bgColor rgb="FFC2D69B"/>
      </patternFill>
    </fill>
    <fill>
      <patternFill patternType="solid">
        <fgColor rgb="FFB6DDE8"/>
        <bgColor rgb="FFB6DDE8"/>
      </patternFill>
    </fill>
    <fill>
      <patternFill patternType="solid">
        <fgColor rgb="FFC4BD97"/>
        <bgColor rgb="FFC4BD97"/>
      </patternFill>
    </fill>
    <fill>
      <patternFill patternType="solid">
        <fgColor rgb="FFF2F2F2"/>
        <bgColor rgb="FFF2F2F2"/>
      </patternFill>
    </fill>
    <fill>
      <patternFill patternType="solid">
        <fgColor rgb="FF92D050"/>
        <bgColor rgb="FF92D050"/>
      </patternFill>
    </fill>
    <fill>
      <patternFill patternType="solid">
        <fgColor rgb="FFFABF8F"/>
        <bgColor rgb="FFFABF8F"/>
      </patternFill>
    </fill>
    <fill>
      <patternFill patternType="solid">
        <fgColor rgb="FFFFFF66"/>
        <bgColor rgb="FFFFFF66"/>
      </patternFill>
    </fill>
    <fill>
      <patternFill patternType="solid">
        <fgColor rgb="FFF43800"/>
        <bgColor rgb="FFF43800"/>
      </patternFill>
    </fill>
    <fill>
      <patternFill patternType="solid">
        <fgColor rgb="FF28486E"/>
        <bgColor rgb="FF28486E"/>
      </patternFill>
    </fill>
  </fills>
  <borders count="312">
    <border/>
    <border>
      <left style="thin">
        <color rgb="FF29292F"/>
      </left>
    </border>
    <border>
      <right style="thin">
        <color rgb="FF29292F"/>
      </right>
    </border>
    <border>
      <left style="thin">
        <color rgb="FF29292F"/>
      </left>
      <top style="thin">
        <color rgb="FF29292F"/>
      </top>
      <bottom style="thin">
        <color rgb="FF29292F"/>
      </bottom>
    </border>
    <border>
      <top style="thin">
        <color rgb="FF29292F"/>
      </top>
      <bottom style="thin">
        <color rgb="FF29292F"/>
      </bottom>
    </border>
    <border>
      <left style="thin">
        <color rgb="FF29292F"/>
      </left>
      <top style="thin">
        <color rgb="FF29292F"/>
      </top>
    </border>
    <border>
      <right style="thin">
        <color rgb="FF29292F"/>
      </right>
      <top style="thin">
        <color rgb="FF29292F"/>
      </top>
    </border>
    <border>
      <top style="thin">
        <color rgb="FF29292F"/>
      </top>
      <bottom style="thin">
        <color rgb="FF000000"/>
      </bottom>
    </border>
    <border>
      <left style="thin">
        <color rgb="FF29292F"/>
      </left>
      <bottom style="thin">
        <color rgb="FF29292F"/>
      </bottom>
    </border>
    <border>
      <right style="thin">
        <color rgb="FF29292F"/>
      </right>
      <bottom style="thin">
        <color rgb="FF29292F"/>
      </bottom>
    </border>
    <border>
      <bottom style="thin">
        <color rgb="FF29292F"/>
      </bottom>
    </border>
    <border>
      <left/>
      <top style="thin">
        <color rgb="FF29292F"/>
      </top>
      <bottom/>
    </border>
    <border>
      <top style="thin">
        <color rgb="FF29292F"/>
      </top>
      <bottom/>
    </border>
    <border>
      <right/>
      <top style="thin">
        <color rgb="FF29292F"/>
      </top>
      <bottom/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hair">
        <color rgb="FF000000"/>
      </top>
      <bottom style="hair">
        <color rgb="FF000000"/>
      </bottom>
    </border>
    <border>
      <left style="thin">
        <color rgb="FF000000"/>
      </left>
      <top/>
      <bottom style="hair">
        <color rgb="FF000000"/>
      </bottom>
    </border>
    <border>
      <right style="thin">
        <color rgb="FF000000"/>
      </right>
      <top/>
      <bottom style="hair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top style="hair">
        <color rgb="FF000000"/>
      </top>
      <bottom style="medium">
        <color rgb="FF000000"/>
      </bottom>
    </border>
    <border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646464"/>
      </right>
      <top style="hair">
        <color rgb="FF000000"/>
      </top>
      <bottom style="hair">
        <color rgb="FF000000"/>
      </bottom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rgb="FF000000"/>
      </bottom>
    </border>
    <border>
      <left style="thin">
        <color rgb="FF646464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646464"/>
      </right>
      <top/>
      <bottom style="hair">
        <color rgb="FF000000"/>
      </bottom>
    </border>
    <border>
      <left style="thin">
        <color rgb="FF646464"/>
      </left>
      <right style="thin">
        <color rgb="FF646464"/>
      </right>
      <top/>
      <bottom style="hair">
        <color rgb="FF000000"/>
      </bottom>
    </border>
    <border>
      <top style="medium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top style="thin">
        <color rgb="FF7F7F7F"/>
      </top>
      <bottom style="thin">
        <color rgb="FF7F7F7F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/>
      <right/>
      <top style="thin">
        <color rgb="FF7F7F7F"/>
      </top>
      <bottom style="thin">
        <color rgb="FF7F7F7F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double">
        <color rgb="FF000000"/>
      </bottom>
    </border>
    <border>
      <top style="medium">
        <color rgb="FF000000"/>
      </top>
      <bottom style="double">
        <color rgb="FF000000"/>
      </bottom>
    </border>
    <border>
      <right style="thin">
        <color rgb="FF000000"/>
      </right>
      <top style="medium">
        <color rgb="FF000000"/>
      </top>
      <bottom style="double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top/>
      <bottom/>
    </border>
    <border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/>
      <bottom style="hair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thin">
        <color rgb="FF000000"/>
      </bottom>
    </border>
    <border>
      <left/>
      <right/>
      <top/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medium">
        <color rgb="FF000000"/>
      </right>
      <bottom style="hair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/>
      <bottom style="hair">
        <color rgb="FF000000"/>
      </bottom>
    </border>
    <border>
      <left style="thin">
        <color rgb="FF000000"/>
      </left>
      <right style="thin">
        <color rgb="FF000000"/>
      </right>
      <top/>
      <bottom style="hair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 style="thin">
        <color rgb="FF969696"/>
      </left>
      <top style="thin">
        <color rgb="FF969696"/>
      </top>
      <bottom style="thin">
        <color rgb="FF969696"/>
      </bottom>
    </border>
    <border>
      <top style="thin">
        <color rgb="FF969696"/>
      </top>
      <bottom style="thin">
        <color rgb="FF969696"/>
      </bottom>
    </border>
    <border>
      <right style="thin">
        <color rgb="FF969696"/>
      </right>
      <top style="thin">
        <color rgb="FF969696"/>
      </top>
      <bottom style="thin">
        <color rgb="FF969696"/>
      </bottom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</border>
    <border>
      <left/>
      <top/>
      <bottom style="thin">
        <color rgb="FF969696"/>
      </bottom>
    </border>
    <border>
      <top/>
      <bottom style="thin">
        <color rgb="FF969696"/>
      </bottom>
    </border>
    <border>
      <right/>
      <top/>
      <bottom style="thin">
        <color rgb="FF969696"/>
      </bottom>
    </border>
    <border>
      <left style="thin">
        <color rgb="FF969696"/>
      </left>
      <right style="thin">
        <color rgb="FF969696"/>
      </right>
      <top style="thin">
        <color rgb="FF969696"/>
      </top>
    </border>
    <border>
      <left style="thin">
        <color rgb="FF969696"/>
      </left>
      <right/>
      <top style="thin">
        <color rgb="FF969696"/>
      </top>
      <bottom style="thin">
        <color rgb="FF969696"/>
      </bottom>
    </border>
    <border>
      <right/>
      <top style="thin">
        <color rgb="FF969696"/>
      </top>
      <bottom style="thin">
        <color rgb="FF969696"/>
      </bottom>
    </border>
    <border>
      <left/>
      <top style="thin">
        <color rgb="FF969696"/>
      </top>
      <bottom style="thin">
        <color rgb="FF969696"/>
      </bottom>
    </border>
    <border>
      <left/>
      <right style="thin">
        <color rgb="FF969696"/>
      </right>
      <top style="thin">
        <color rgb="FF969696"/>
      </top>
      <bottom style="thin">
        <color rgb="FF969696"/>
      </bottom>
    </border>
    <border>
      <left style="thin">
        <color rgb="FF969696"/>
      </left>
      <right style="thin">
        <color rgb="FF969696"/>
      </right>
      <bottom style="thin">
        <color rgb="FF969696"/>
      </bottom>
    </border>
    <border>
      <left style="thin">
        <color rgb="FF000000"/>
      </left>
      <top/>
      <bottom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</border>
    <border>
      <left style="thin">
        <color rgb="FFD0CECE"/>
      </left>
      <right/>
      <top style="thin">
        <color rgb="FFD0CECE"/>
      </top>
      <bottom style="thin">
        <color rgb="FFD0CECE"/>
      </bottom>
    </border>
    <border>
      <left style="thin">
        <color rgb="FFF2F2F2"/>
      </left>
      <right/>
      <top style="thin">
        <color rgb="FFF2F2F2"/>
      </top>
      <bottom style="thin">
        <color rgb="FFF2F2F2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/>
      <top style="thin">
        <color rgb="FFF2F2F2"/>
      </top>
      <bottom/>
    </border>
    <border>
      <left/>
      <right style="thin">
        <color rgb="FFF2F2F2"/>
      </right>
      <top style="thin">
        <color rgb="FFF2F2F2"/>
      </top>
      <bottom/>
    </border>
    <border>
      <left style="thin">
        <color rgb="FFF2F2F2"/>
      </left>
      <right/>
      <top/>
      <bottom/>
    </border>
    <border>
      <left/>
      <right style="thin">
        <color rgb="FFF2F2F2"/>
      </right>
      <top/>
      <bottom/>
    </border>
    <border>
      <left style="thin">
        <color rgb="FFF2F2F2"/>
      </left>
      <right/>
      <top/>
      <bottom style="thin">
        <color rgb="FFF2F2F2"/>
      </bottom>
    </border>
    <border>
      <left/>
      <right style="thin">
        <color rgb="FFF2F2F2"/>
      </right>
      <top/>
      <bottom style="thin">
        <color rgb="FFF2F2F2"/>
      </bottom>
    </border>
    <border>
      <bottom style="thin">
        <color rgb="FFF2F2F2"/>
      </bottom>
    </border>
    <border>
      <left style="thin">
        <color rgb="FFD0CECE"/>
      </left>
      <top/>
      <bottom/>
    </border>
    <border>
      <right style="thin">
        <color rgb="FFD0CECE"/>
      </right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757070"/>
      </left>
      <right style="thin">
        <color rgb="FF757070"/>
      </right>
      <top/>
      <bottom/>
    </border>
    <border>
      <left style="thin">
        <color rgb="FF757070"/>
      </left>
      <right style="thin">
        <color rgb="FF757070"/>
      </right>
      <top style="thin">
        <color rgb="FF757070"/>
      </top>
      <bottom style="thin">
        <color rgb="FF757070"/>
      </bottom>
    </border>
    <border>
      <left style="thin">
        <color rgb="FF938953"/>
      </left>
      <right style="thin">
        <color rgb="FF938953"/>
      </right>
      <top style="thin">
        <color rgb="FF938953"/>
      </top>
      <bottom style="thin">
        <color rgb="FF938953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/>
      <bottom/>
    </border>
    <border>
      <left style="thin">
        <color rgb="FF938953"/>
      </left>
      <right style="thin">
        <color rgb="FF938953"/>
      </right>
      <top/>
      <bottom/>
    </border>
    <border>
      <top style="thin">
        <color rgb="FF29292F"/>
      </top>
    </border>
    <border>
      <left style="thin">
        <color rgb="FF000000"/>
      </left>
      <right style="thin">
        <color rgb="FF000000"/>
      </right>
    </border>
    <border>
      <right style="thin">
        <color rgb="FF29292F"/>
      </right>
      <top style="thin">
        <color rgb="FF29292F"/>
      </top>
      <bottom/>
    </border>
    <border>
      <left style="thin">
        <color rgb="FF000000"/>
      </left>
      <right style="thin">
        <color rgb="FF000000"/>
      </right>
      <top style="thin">
        <color rgb="FF29292F"/>
      </top>
      <bottom/>
    </border>
    <border>
      <left style="thin">
        <color rgb="FF000000"/>
      </left>
      <right/>
      <top/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/>
      <right/>
      <top style="double">
        <color rgb="FF000000"/>
      </top>
      <bottom style="double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/>
      <top style="hair">
        <color rgb="FF000000"/>
      </top>
      <bottom/>
    </border>
    <border>
      <left style="medium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top style="hair">
        <color rgb="FF000000"/>
      </top>
    </border>
    <border>
      <left style="thin">
        <color rgb="FF000000"/>
      </left>
      <right/>
      <top/>
      <bottom/>
    </border>
    <border>
      <left style="thin">
        <color rgb="FF000000"/>
      </left>
      <top style="thin">
        <color rgb="FF000000"/>
      </top>
      <bottom style="hair">
        <color rgb="FFA5A5A5"/>
      </bottom>
    </border>
    <border>
      <top style="thin">
        <color rgb="FF000000"/>
      </top>
      <bottom style="hair">
        <color rgb="FFA5A5A5"/>
      </bottom>
    </border>
    <border>
      <right style="thin">
        <color rgb="FF000000"/>
      </right>
      <top style="thin">
        <color rgb="FF000000"/>
      </top>
      <bottom style="hair">
        <color rgb="FFA5A5A5"/>
      </bottom>
    </border>
    <border>
      <left style="thin">
        <color rgb="FF000000"/>
      </left>
      <top style="hair">
        <color rgb="FFA5A5A5"/>
      </top>
      <bottom style="hair">
        <color rgb="FFA5A5A5"/>
      </bottom>
    </border>
    <border>
      <top style="hair">
        <color rgb="FFA5A5A5"/>
      </top>
      <bottom style="hair">
        <color rgb="FFA5A5A5"/>
      </bottom>
    </border>
    <border>
      <right style="thin">
        <color rgb="FF000000"/>
      </right>
      <top style="hair">
        <color rgb="FFA5A5A5"/>
      </top>
      <bottom style="hair">
        <color rgb="FFA5A5A5"/>
      </bottom>
    </border>
    <border>
      <left style="thin">
        <color rgb="FF29292F"/>
      </left>
      <right style="thin">
        <color rgb="FF29292F"/>
      </right>
      <top style="thin">
        <color rgb="FF29292F"/>
      </top>
    </border>
    <border>
      <right style="thin">
        <color rgb="FF29292F"/>
      </right>
      <top style="thin">
        <color rgb="FF29292F"/>
      </top>
      <bottom style="thin">
        <color rgb="FF29292F"/>
      </bottom>
    </border>
    <border>
      <left style="thin">
        <color rgb="FF29292F"/>
      </left>
      <right style="thin">
        <color rgb="FF29292F"/>
      </right>
    </border>
    <border>
      <left style="thin">
        <color rgb="FF29292F"/>
      </left>
      <right style="thin">
        <color rgb="FF29292F"/>
      </right>
      <bottom style="thin">
        <color rgb="FF29292F"/>
      </bottom>
    </border>
    <border>
      <left/>
      <top style="thin">
        <color rgb="FF29292F"/>
      </top>
      <bottom style="thin">
        <color rgb="FF000000"/>
      </bottom>
    </border>
    <border>
      <right/>
      <top style="thin">
        <color rgb="FF29292F"/>
      </top>
      <bottom style="thin">
        <color rgb="FF000000"/>
      </bottom>
    </border>
    <border>
      <left/>
      <top style="thin">
        <color rgb="FF000000"/>
      </top>
    </border>
    <border>
      <right style="thin">
        <color rgb="FF7F7F7F"/>
      </right>
      <top style="thin">
        <color rgb="FF000000"/>
      </top>
      <bottom style="thin">
        <color rgb="FF000000"/>
      </bottom>
    </border>
    <border>
      <left/>
      <bottom/>
    </border>
    <border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7F7F7F"/>
      </right>
      <top style="thin">
        <color rgb="FF000000"/>
      </top>
      <bottom/>
    </border>
    <border>
      <left style="thin">
        <color rgb="FFA5A5A5"/>
      </left>
      <right/>
      <top style="thin">
        <color rgb="FFA5A5A5"/>
      </top>
      <bottom style="thin">
        <color rgb="FFA5A5A5"/>
      </bottom>
    </border>
    <border>
      <left/>
      <right/>
      <top style="thin">
        <color rgb="FFA5A5A5"/>
      </top>
      <bottom style="thin">
        <color rgb="FFA5A5A5"/>
      </bottom>
    </border>
    <border>
      <left/>
      <right style="thin">
        <color rgb="FFA5A5A5"/>
      </right>
      <top style="thin">
        <color rgb="FFA5A5A5"/>
      </top>
      <bottom style="thin">
        <color rgb="FFA5A5A5"/>
      </bottom>
    </border>
    <border>
      <left/>
      <right style="hair">
        <color rgb="FF000000"/>
      </right>
      <top/>
      <bottom/>
    </border>
    <border>
      <left style="hair">
        <color rgb="FF000000"/>
      </left>
      <right style="hair">
        <color rgb="FF000000"/>
      </right>
      <top/>
      <bottom/>
    </border>
    <border>
      <left style="hair">
        <color rgb="FF000000"/>
      </left>
      <right style="thin">
        <color rgb="FF7F7F7F"/>
      </right>
      <top/>
      <bottom/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thin">
        <color rgb="FF7F7F7F"/>
      </right>
      <bottom style="hair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left/>
      <right/>
      <top style="hair">
        <color rgb="FF000000"/>
      </top>
      <bottom/>
    </border>
    <border>
      <left/>
      <right/>
      <top style="double">
        <color rgb="FF000000"/>
      </top>
      <bottom/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29292F"/>
      </top>
    </border>
    <border>
      <left style="thin">
        <color rgb="FF000000"/>
      </left>
      <right/>
      <top style="thin">
        <color rgb="FF000000"/>
      </top>
    </border>
    <border>
      <left/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bottom/>
    </border>
    <border>
      <left/>
      <right style="thin">
        <color rgb="FF000000"/>
      </right>
      <top/>
      <bottom/>
    </border>
    <border>
      <left style="thin">
        <color rgb="FF7F7F7F"/>
      </left>
      <right/>
      <top style="thin">
        <color rgb="FF7F7F7F"/>
      </top>
      <bottom style="thin">
        <color rgb="FF7F7F7F"/>
      </bottom>
    </border>
    <border>
      <left/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hair">
        <color rgb="FF000000"/>
      </right>
      <top/>
      <bottom style="hair">
        <color rgb="FF000000"/>
      </bottom>
    </border>
    <border>
      <left style="hair">
        <color rgb="FF000000"/>
      </left>
      <right style="thin">
        <color rgb="FF7F7F7F"/>
      </right>
      <top/>
      <bottom style="hair">
        <color rgb="FF000000"/>
      </bottom>
    </border>
    <border>
      <left/>
      <right/>
      <top/>
      <bottom style="hair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left/>
      <right style="hair">
        <color rgb="FF000000"/>
      </right>
      <top/>
      <bottom style="hair">
        <color rgb="FF000000"/>
      </bottom>
    </border>
    <border>
      <left/>
      <right/>
      <top style="hair">
        <color rgb="FF000000"/>
      </top>
      <bottom style="hair">
        <color rgb="FF7F7F7F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7F7F7F"/>
      </bottom>
    </border>
    <border>
      <left style="hair">
        <color rgb="FF000000"/>
      </left>
      <right style="thin">
        <color rgb="FF7F7F7F"/>
      </right>
      <top style="thin">
        <color rgb="FF7F7F7F"/>
      </top>
      <bottom style="thin">
        <color rgb="FF7F7F7F"/>
      </bottom>
    </border>
    <border>
      <left/>
      <right style="thin">
        <color rgb="FF7F7F7F"/>
      </right>
      <top style="double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7F7F7F"/>
      </right>
      <top style="thin">
        <color rgb="FF000000"/>
      </top>
    </border>
    <border>
      <left style="thin">
        <color rgb="FF29292F"/>
      </left>
      <top style="thin">
        <color rgb="FF29292F"/>
      </top>
      <bottom style="thin">
        <color rgb="FF000000"/>
      </bottom>
    </border>
    <border>
      <right style="thin">
        <color rgb="FF29292F"/>
      </right>
      <top style="thin">
        <color rgb="FF29292F"/>
      </top>
      <bottom style="thin">
        <color rgb="FF000000"/>
      </bottom>
    </border>
    <border>
      <left style="thin">
        <color rgb="FF000000"/>
      </left>
      <right style="thin">
        <color rgb="FF7F7F7F"/>
      </right>
      <bottom/>
    </border>
    <border>
      <left style="thin">
        <color rgb="FF29292F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29292F"/>
      </right>
      <top style="thin">
        <color rgb="FF000000"/>
      </top>
      <bottom/>
    </border>
    <border>
      <left style="thin">
        <color rgb="FF29292F"/>
      </left>
      <right style="hair">
        <color rgb="FF000000"/>
      </right>
      <top style="thin">
        <color rgb="FF7F7F7F"/>
      </top>
      <bottom style="hair">
        <color rgb="FF000000"/>
      </bottom>
    </border>
    <border>
      <left style="hair">
        <color rgb="FF000000"/>
      </left>
      <right style="thin">
        <color rgb="FF29292F"/>
      </right>
      <top style="thin">
        <color rgb="FF7F7F7F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/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7F7F7F"/>
      </right>
    </border>
    <border>
      <left style="thin">
        <color rgb="FF29292F"/>
      </left>
      <right style="hair">
        <color rgb="FF000000"/>
      </right>
      <top/>
      <bottom style="hair">
        <color rgb="FF000000"/>
      </bottom>
    </border>
    <border>
      <left style="hair">
        <color rgb="FF000000"/>
      </left>
      <right style="thin">
        <color rgb="FF29292F"/>
      </right>
      <top/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/>
      <right/>
      <top style="double">
        <color rgb="FF000000"/>
      </top>
      <bottom style="medium">
        <color rgb="FF000000"/>
      </bottom>
    </border>
    <border>
      <left/>
      <right style="thin">
        <color rgb="FF7F7F7F"/>
      </right>
      <top style="double">
        <color rgb="FF000000"/>
      </top>
      <bottom style="medium">
        <color rgb="FF000000"/>
      </bottom>
    </border>
    <border>
      <left/>
      <top style="double">
        <color rgb="FF000000"/>
      </top>
      <bottom style="medium">
        <color rgb="FF000000"/>
      </bottom>
    </border>
    <border>
      <top style="double">
        <color rgb="FF000000"/>
      </top>
      <bottom style="medium">
        <color rgb="FF000000"/>
      </bottom>
    </border>
    <border>
      <right/>
      <top style="double">
        <color rgb="FF000000"/>
      </top>
      <bottom style="medium">
        <color rgb="FF000000"/>
      </bottom>
    </border>
    <border>
      <left style="thin">
        <color rgb="FF29292F"/>
      </left>
      <right/>
      <top style="thin">
        <color rgb="FF7F7F7F"/>
      </top>
      <bottom style="thin">
        <color rgb="FF29292F"/>
      </bottom>
    </border>
    <border>
      <left/>
      <right style="thin">
        <color rgb="FF29292F"/>
      </right>
      <top style="thin">
        <color rgb="FF7F7F7F"/>
      </top>
      <bottom style="thin">
        <color rgb="FF29292F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7F7F7F"/>
      </left>
      <right/>
      <top style="thin">
        <color rgb="FF7F7F7F"/>
      </top>
      <bottom style="hair">
        <color rgb="FF000000"/>
      </bottom>
    </border>
    <border>
      <left style="hair">
        <color rgb="FF000000"/>
      </left>
      <right style="thin">
        <color rgb="FF7F7F7F"/>
      </right>
      <top style="thin">
        <color rgb="FF7F7F7F"/>
      </top>
      <bottom style="hair">
        <color rgb="FF000000"/>
      </bottom>
    </border>
    <border>
      <left style="hair">
        <color rgb="FF000000"/>
      </left>
      <right style="thin">
        <color rgb="FF7F7F7F"/>
      </right>
      <top style="hair">
        <color rgb="FF000000"/>
      </top>
      <bottom style="hair">
        <color rgb="FF000000"/>
      </bottom>
    </border>
    <border>
      <left style="thin">
        <color rgb="FF7F7F7F"/>
      </left>
      <right/>
      <top style="hair">
        <color rgb="FF000000"/>
      </top>
      <bottom style="hair">
        <color rgb="FF000000"/>
      </bottom>
    </border>
    <border>
      <left style="thin">
        <color rgb="FF7F7F7F"/>
      </left>
      <right/>
      <top style="hair">
        <color rgb="FF000000"/>
      </top>
      <bottom/>
    </border>
    <border>
      <left style="hair">
        <color rgb="FF000000"/>
      </left>
      <right style="thin">
        <color rgb="FF7F7F7F"/>
      </right>
      <top style="hair">
        <color rgb="FF000000"/>
      </top>
      <bottom/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/>
      <top style="hair">
        <color rgb="FF000000"/>
      </top>
      <bottom/>
    </border>
    <border>
      <left style="thin">
        <color rgb="FF000000"/>
      </left>
      <right style="hair">
        <color rgb="FF000000"/>
      </right>
      <bottom style="hair">
        <color rgb="FF000000"/>
      </bottom>
    </border>
    <border>
      <left style="thin">
        <color rgb="FF000000"/>
      </left>
      <right/>
      <top style="double">
        <color rgb="FF000000"/>
      </top>
      <bottom style="double">
        <color rgb="FF000000"/>
      </bottom>
    </border>
    <border>
      <left/>
      <top style="thin">
        <color rgb="FF000000"/>
      </top>
      <bottom/>
    </border>
    <border>
      <left/>
      <right style="thin">
        <color rgb="FF000000"/>
      </right>
      <bottom style="thin">
        <color rgb="FF000000"/>
      </bottom>
    </border>
    <border>
      <left/>
      <right style="thin">
        <color rgb="FF7F7F7F"/>
      </right>
      <top style="thin">
        <color rgb="FF000000"/>
      </top>
      <bottom style="thin">
        <color rgb="FF7F7F7F"/>
      </bottom>
    </border>
    <border>
      <top style="double">
        <color rgb="FF000000"/>
      </top>
      <bottom style="double">
        <color rgb="FF000000"/>
      </bottom>
    </border>
    <border>
      <left style="thin">
        <color rgb="FF000000"/>
      </left>
      <right/>
      <top/>
      <bottom style="double">
        <color rgb="FF000000"/>
      </bottom>
    </border>
    <border>
      <left/>
      <right/>
      <top/>
      <bottom style="double">
        <color rgb="FF000000"/>
      </bottom>
    </border>
    <border>
      <left style="thin">
        <color rgb="FF7F7F7F"/>
      </left>
    </border>
    <border>
      <left style="hair">
        <color rgb="FF000000"/>
      </left>
      <top style="hair">
        <color rgb="FF000000"/>
      </top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7F7F7F"/>
      </right>
      <bottom style="thin">
        <color rgb="FF000000"/>
      </bottom>
    </border>
    <border>
      <left/>
      <right/>
      <top/>
    </border>
    <border>
      <left/>
      <right/>
      <bottom/>
    </border>
    <border>
      <left/>
      <right style="thin">
        <color rgb="FF000000"/>
      </right>
      <top style="thin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</border>
    <border>
      <left/>
      <right style="thin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double">
        <color rgb="FF000000"/>
      </bottom>
    </border>
    <border>
      <left/>
      <right style="thin">
        <color rgb="FF000000"/>
      </right>
      <top style="double">
        <color rgb="FF000000"/>
      </top>
      <bottom style="medium">
        <color rgb="FF000000"/>
      </bottom>
    </border>
    <border>
      <left/>
      <right style="thin">
        <color rgb="FF000000"/>
      </right>
      <top style="double">
        <color rgb="FF000000"/>
      </top>
      <bottom style="double">
        <color rgb="FF000000"/>
      </bottom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/>
    </border>
    <border>
      <left style="hair">
        <color rgb="FF000000"/>
      </left>
      <top style="thin">
        <color rgb="FF000000"/>
      </top>
    </border>
    <border>
      <left/>
      <right style="hair">
        <color rgb="FF000000"/>
      </right>
      <top style="thin">
        <color rgb="FF000000"/>
      </top>
      <bottom/>
    </border>
    <border>
      <top style="hair">
        <color rgb="FF000000"/>
      </top>
      <bottom style="hair">
        <color rgb="FF000000"/>
      </bottom>
    </border>
    <border>
      <top style="hair">
        <color rgb="FF000000"/>
      </top>
      <bottom style="thin">
        <color rgb="FF000000"/>
      </bottom>
    </border>
    <border>
      <left style="hair">
        <color rgb="FF000000"/>
      </left>
      <top style="thin">
        <color rgb="FF000000"/>
      </top>
      <bottom style="hair">
        <color rgb="FF000000"/>
      </bottom>
    </border>
    <border>
      <left/>
      <right/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/>
      <right/>
      <top style="hair">
        <color rgb="FF000000"/>
      </top>
      <bottom style="thin">
        <color rgb="FF000000"/>
      </bottom>
    </border>
    <border>
      <left style="thin">
        <color rgb="FF000000"/>
      </left>
      <right/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top style="double">
        <color rgb="FF000000"/>
      </top>
    </border>
  </borders>
  <cellStyleXfs count="1">
    <xf borderId="0" fillId="0" fontId="0" numFmtId="0" applyAlignment="1" applyFont="1"/>
  </cellStyleXfs>
  <cellXfs count="1258">
    <xf borderId="0" fillId="0" fontId="0" numFmtId="0" xfId="0" applyAlignment="1" applyFont="1">
      <alignment readingOrder="0" shrinkToFit="0" vertical="bottom" wrapText="0"/>
    </xf>
    <xf borderId="0" fillId="0" fontId="1" numFmtId="4" xfId="0" applyFont="1" applyNumberFormat="1"/>
    <xf borderId="0" fillId="0" fontId="2" numFmtId="0" xfId="0" applyFont="1"/>
    <xf borderId="0" fillId="0" fontId="1" numFmtId="0" xfId="0" applyFont="1"/>
    <xf borderId="0" fillId="0" fontId="1" numFmtId="164" xfId="0" applyFont="1" applyNumberFormat="1"/>
    <xf borderId="1" fillId="0" fontId="3" numFmtId="0" xfId="0" applyAlignment="1" applyBorder="1" applyFont="1">
      <alignment horizontal="center" vertical="center"/>
    </xf>
    <xf borderId="2" fillId="0" fontId="4" numFmtId="0" xfId="0" applyBorder="1" applyFont="1"/>
    <xf borderId="3" fillId="0" fontId="5" numFmtId="0" xfId="0" applyAlignment="1" applyBorder="1" applyFont="1">
      <alignment vertical="center"/>
    </xf>
    <xf borderId="4" fillId="0" fontId="6" numFmtId="0" xfId="0" applyAlignment="1" applyBorder="1" applyFont="1">
      <alignment vertical="center"/>
    </xf>
    <xf borderId="5" fillId="0" fontId="3" numFmtId="0" xfId="0" applyAlignment="1" applyBorder="1" applyFont="1">
      <alignment vertical="center"/>
    </xf>
    <xf borderId="6" fillId="0" fontId="3" numFmtId="0" xfId="0" applyAlignment="1" applyBorder="1" applyFont="1">
      <alignment vertical="center"/>
    </xf>
    <xf borderId="0" fillId="0" fontId="7" numFmtId="0" xfId="0" applyAlignment="1" applyFont="1">
      <alignment vertical="center"/>
    </xf>
    <xf borderId="0" fillId="0" fontId="6" numFmtId="0" xfId="0" applyAlignment="1" applyFont="1">
      <alignment vertical="center"/>
    </xf>
    <xf borderId="1" fillId="0" fontId="4" numFmtId="0" xfId="0" applyBorder="1" applyFont="1"/>
    <xf borderId="7" fillId="0" fontId="8" numFmtId="165" xfId="0" applyAlignment="1" applyBorder="1" applyFont="1" applyNumberFormat="1">
      <alignment horizontal="left" vertical="center"/>
    </xf>
    <xf borderId="1" fillId="0" fontId="6" numFmtId="0" xfId="0" applyAlignment="1" applyBorder="1" applyFont="1">
      <alignment vertical="center"/>
    </xf>
    <xf borderId="2" fillId="0" fontId="6" numFmtId="0" xfId="0" applyAlignment="1" applyBorder="1" applyFont="1">
      <alignment vertical="center"/>
    </xf>
    <xf borderId="0" fillId="0" fontId="8" numFmtId="0" xfId="0" applyAlignment="1" applyFont="1">
      <alignment vertical="center"/>
    </xf>
    <xf borderId="8" fillId="0" fontId="4" numFmtId="0" xfId="0" applyBorder="1" applyFont="1"/>
    <xf borderId="9" fillId="0" fontId="4" numFmtId="0" xfId="0" applyBorder="1" applyFont="1"/>
    <xf borderId="10" fillId="0" fontId="6" numFmtId="0" xfId="0" applyAlignment="1" applyBorder="1" applyFont="1">
      <alignment vertical="center"/>
    </xf>
    <xf borderId="8" fillId="0" fontId="6" numFmtId="166" xfId="0" applyAlignment="1" applyBorder="1" applyFont="1" applyNumberFormat="1">
      <alignment horizontal="left" vertical="center"/>
    </xf>
    <xf borderId="9" fillId="0" fontId="6" numFmtId="14" xfId="0" applyAlignment="1" applyBorder="1" applyFont="1" applyNumberFormat="1">
      <alignment horizontal="left" vertical="center"/>
    </xf>
    <xf borderId="11" fillId="2" fontId="9" numFmtId="17" xfId="0" applyAlignment="1" applyBorder="1" applyFill="1" applyFont="1" applyNumberFormat="1">
      <alignment horizontal="center" vertical="center"/>
    </xf>
    <xf borderId="12" fillId="0" fontId="4" numFmtId="0" xfId="0" applyBorder="1" applyFont="1"/>
    <xf borderId="13" fillId="0" fontId="4" numFmtId="0" xfId="0" applyBorder="1" applyFont="1"/>
    <xf borderId="0" fillId="0" fontId="8" numFmtId="0" xfId="0" applyFont="1"/>
    <xf borderId="0" fillId="0" fontId="6" numFmtId="0" xfId="0" applyFont="1"/>
    <xf borderId="14" fillId="3" fontId="10" numFmtId="0" xfId="0" applyAlignment="1" applyBorder="1" applyFill="1" applyFont="1">
      <alignment horizontal="center" vertical="center"/>
    </xf>
    <xf borderId="15" fillId="3" fontId="10" numFmtId="0" xfId="0" applyAlignment="1" applyBorder="1" applyFont="1">
      <alignment horizontal="center" shrinkToFit="0" vertical="center" wrapText="1"/>
    </xf>
    <xf borderId="16" fillId="0" fontId="4" numFmtId="0" xfId="0" applyBorder="1" applyFont="1"/>
    <xf borderId="17" fillId="3" fontId="10" numFmtId="167" xfId="0" applyAlignment="1" applyBorder="1" applyFont="1" applyNumberFormat="1">
      <alignment horizontal="center" shrinkToFit="0" vertical="center" wrapText="1"/>
    </xf>
    <xf borderId="18" fillId="3" fontId="10" numFmtId="0" xfId="0" applyAlignment="1" applyBorder="1" applyFont="1">
      <alignment horizontal="center" vertical="center"/>
    </xf>
    <xf borderId="19" fillId="0" fontId="4" numFmtId="0" xfId="0" applyBorder="1" applyFont="1"/>
    <xf borderId="20" fillId="0" fontId="4" numFmtId="0" xfId="0" applyBorder="1" applyFont="1"/>
    <xf borderId="21" fillId="4" fontId="11" numFmtId="0" xfId="0" applyAlignment="1" applyBorder="1" applyFill="1" applyFont="1">
      <alignment shrinkToFit="0" vertical="center" wrapText="1"/>
    </xf>
    <xf borderId="22" fillId="4" fontId="12" numFmtId="0" xfId="0" applyAlignment="1" applyBorder="1" applyFont="1">
      <alignment horizontal="center" shrinkToFit="0" vertical="center" wrapText="1"/>
    </xf>
    <xf borderId="23" fillId="0" fontId="4" numFmtId="0" xfId="0" applyBorder="1" applyFont="1"/>
    <xf borderId="24" fillId="4" fontId="11" numFmtId="167" xfId="0" applyAlignment="1" applyBorder="1" applyFont="1" applyNumberFormat="1">
      <alignment shrinkToFit="0" vertical="center" wrapText="1"/>
    </xf>
    <xf borderId="25" fillId="0" fontId="6" numFmtId="0" xfId="0" applyBorder="1" applyFont="1"/>
    <xf borderId="0" fillId="0" fontId="6" numFmtId="17" xfId="0" applyAlignment="1" applyFont="1" applyNumberFormat="1">
      <alignment horizontal="left"/>
    </xf>
    <xf borderId="26" fillId="0" fontId="6" numFmtId="0" xfId="0" applyBorder="1" applyFont="1"/>
    <xf borderId="27" fillId="4" fontId="12" numFmtId="0" xfId="0" applyAlignment="1" applyBorder="1" applyFont="1">
      <alignment horizontal="center" shrinkToFit="0" vertical="center" wrapText="1"/>
    </xf>
    <xf borderId="28" fillId="0" fontId="4" numFmtId="0" xfId="0" applyBorder="1" applyFont="1"/>
    <xf borderId="29" fillId="4" fontId="11" numFmtId="0" xfId="0" applyAlignment="1" applyBorder="1" applyFont="1">
      <alignment shrinkToFit="0" vertical="center" wrapText="1"/>
    </xf>
    <xf borderId="30" fillId="5" fontId="6" numFmtId="0" xfId="0" applyBorder="1" applyFill="1" applyFont="1"/>
    <xf borderId="31" fillId="5" fontId="6" numFmtId="0" xfId="0" applyAlignment="1" applyBorder="1" applyFont="1">
      <alignment horizontal="left"/>
    </xf>
    <xf borderId="0" fillId="0" fontId="13" numFmtId="0" xfId="0" applyFont="1"/>
    <xf borderId="27" fillId="4" fontId="11" numFmtId="167" xfId="0" applyAlignment="1" applyBorder="1" applyFont="1" applyNumberFormat="1">
      <alignment horizontal="center" shrinkToFit="0" vertical="center" wrapText="1"/>
    </xf>
    <xf borderId="24" fillId="4" fontId="14" numFmtId="167" xfId="0" applyAlignment="1" applyBorder="1" applyFont="1" applyNumberFormat="1">
      <alignment shrinkToFit="0" vertical="center" wrapText="1"/>
    </xf>
    <xf borderId="29" fillId="4" fontId="11" numFmtId="0" xfId="0" applyAlignment="1" applyBorder="1" applyFont="1">
      <alignment horizontal="left" shrinkToFit="0" vertical="center" wrapText="1"/>
    </xf>
    <xf borderId="29" fillId="4" fontId="12" numFmtId="0" xfId="0" applyAlignment="1" applyBorder="1" applyFont="1">
      <alignment horizontal="right" shrinkToFit="0" vertical="center" wrapText="1"/>
    </xf>
    <xf borderId="24" fillId="6" fontId="11" numFmtId="167" xfId="0" applyAlignment="1" applyBorder="1" applyFill="1" applyFont="1" applyNumberFormat="1">
      <alignment shrinkToFit="0" vertical="center" wrapText="1"/>
    </xf>
    <xf borderId="32" fillId="4" fontId="12" numFmtId="0" xfId="0" applyAlignment="1" applyBorder="1" applyFont="1">
      <alignment horizontal="center" shrinkToFit="0" vertical="center" wrapText="1"/>
    </xf>
    <xf borderId="28" fillId="0" fontId="13" numFmtId="0" xfId="0" applyBorder="1" applyFont="1"/>
    <xf borderId="33" fillId="4" fontId="12" numFmtId="0" xfId="0" applyAlignment="1" applyBorder="1" applyFont="1">
      <alignment horizontal="right" shrinkToFit="0" vertical="center" wrapText="1"/>
    </xf>
    <xf borderId="34" fillId="4" fontId="11" numFmtId="167" xfId="0" applyAlignment="1" applyBorder="1" applyFont="1" applyNumberFormat="1">
      <alignment horizontal="center" shrinkToFit="0" vertical="center" wrapText="1"/>
    </xf>
    <xf borderId="35" fillId="0" fontId="4" numFmtId="0" xfId="0" applyBorder="1" applyFont="1"/>
    <xf borderId="36" fillId="4" fontId="11" numFmtId="167" xfId="0" applyAlignment="1" applyBorder="1" applyFont="1" applyNumberFormat="1">
      <alignment shrinkToFit="0" vertical="center" wrapText="1"/>
    </xf>
    <xf borderId="37" fillId="3" fontId="10" numFmtId="0" xfId="0" applyAlignment="1" applyBorder="1" applyFont="1">
      <alignment horizontal="center" vertical="center"/>
    </xf>
    <xf borderId="38" fillId="3" fontId="10" numFmtId="0" xfId="0" applyAlignment="1" applyBorder="1" applyFont="1">
      <alignment horizontal="center" vertical="center"/>
    </xf>
    <xf borderId="39" fillId="3" fontId="10" numFmtId="0" xfId="0" applyAlignment="1" applyBorder="1" applyFont="1">
      <alignment horizontal="center" vertical="center"/>
    </xf>
    <xf borderId="40" fillId="7" fontId="14" numFmtId="0" xfId="0" applyAlignment="1" applyBorder="1" applyFill="1" applyFont="1">
      <alignment horizontal="left" vertical="center"/>
    </xf>
    <xf borderId="41" fillId="7" fontId="14" numFmtId="168" xfId="0" applyAlignment="1" applyBorder="1" applyFont="1" applyNumberFormat="1">
      <alignment horizontal="center" vertical="center"/>
    </xf>
    <xf borderId="41" fillId="7" fontId="14" numFmtId="10" xfId="0" applyAlignment="1" applyBorder="1" applyFont="1" applyNumberFormat="1">
      <alignment horizontal="center" vertical="center"/>
    </xf>
    <xf borderId="42" fillId="7" fontId="14" numFmtId="168" xfId="0" applyAlignment="1" applyBorder="1" applyFont="1" applyNumberFormat="1">
      <alignment horizontal="center" vertical="center"/>
    </xf>
    <xf borderId="40" fillId="8" fontId="14" numFmtId="0" xfId="0" applyAlignment="1" applyBorder="1" applyFill="1" applyFont="1">
      <alignment horizontal="left" vertical="center"/>
    </xf>
    <xf borderId="41" fillId="8" fontId="14" numFmtId="168" xfId="0" applyAlignment="1" applyBorder="1" applyFont="1" applyNumberFormat="1">
      <alignment horizontal="center" vertical="center"/>
    </xf>
    <xf borderId="41" fillId="8" fontId="14" numFmtId="10" xfId="0" applyAlignment="1" applyBorder="1" applyFont="1" applyNumberFormat="1">
      <alignment horizontal="center" vertical="center"/>
    </xf>
    <xf borderId="42" fillId="8" fontId="14" numFmtId="168" xfId="0" applyAlignment="1" applyBorder="1" applyFont="1" applyNumberFormat="1">
      <alignment horizontal="center" vertical="center"/>
    </xf>
    <xf borderId="0" fillId="0" fontId="6" numFmtId="164" xfId="0" applyFont="1" applyNumberFormat="1"/>
    <xf borderId="40" fillId="0" fontId="14" numFmtId="0" xfId="0" applyAlignment="1" applyBorder="1" applyFont="1">
      <alignment horizontal="left" vertical="center"/>
    </xf>
    <xf borderId="41" fillId="0" fontId="14" numFmtId="168" xfId="0" applyAlignment="1" applyBorder="1" applyFont="1" applyNumberFormat="1">
      <alignment horizontal="center" vertical="center"/>
    </xf>
    <xf borderId="41" fillId="0" fontId="14" numFmtId="10" xfId="0" applyAlignment="1" applyBorder="1" applyFont="1" applyNumberFormat="1">
      <alignment horizontal="center" vertical="center"/>
    </xf>
    <xf borderId="42" fillId="0" fontId="14" numFmtId="168" xfId="0" applyAlignment="1" applyBorder="1" applyFont="1" applyNumberFormat="1">
      <alignment horizontal="center" vertical="center"/>
    </xf>
    <xf borderId="40" fillId="0" fontId="11" numFmtId="0" xfId="0" applyAlignment="1" applyBorder="1" applyFont="1">
      <alignment horizontal="left" vertical="center"/>
    </xf>
    <xf borderId="41" fillId="0" fontId="11" numFmtId="168" xfId="0" applyAlignment="1" applyBorder="1" applyFont="1" applyNumberFormat="1">
      <alignment horizontal="center" vertical="center"/>
    </xf>
    <xf borderId="41" fillId="0" fontId="11" numFmtId="10" xfId="0" applyAlignment="1" applyBorder="1" applyFont="1" applyNumberFormat="1">
      <alignment horizontal="center" vertical="center"/>
    </xf>
    <xf borderId="42" fillId="0" fontId="11" numFmtId="168" xfId="0" applyAlignment="1" applyBorder="1" applyFont="1" applyNumberFormat="1">
      <alignment horizontal="center" vertical="center"/>
    </xf>
    <xf borderId="43" fillId="3" fontId="10" numFmtId="0" xfId="0" applyAlignment="1" applyBorder="1" applyFont="1">
      <alignment horizontal="left" vertical="center"/>
    </xf>
    <xf borderId="44" fillId="3" fontId="10" numFmtId="168" xfId="0" applyAlignment="1" applyBorder="1" applyFont="1" applyNumberFormat="1">
      <alignment horizontal="center" vertical="center"/>
    </xf>
    <xf borderId="44" fillId="3" fontId="10" numFmtId="9" xfId="0" applyAlignment="1" applyBorder="1" applyFont="1" applyNumberFormat="1">
      <alignment horizontal="center" vertical="center"/>
    </xf>
    <xf borderId="45" fillId="3" fontId="10" numFmtId="168" xfId="0" applyAlignment="1" applyBorder="1" applyFont="1" applyNumberFormat="1">
      <alignment horizontal="center" vertical="center"/>
    </xf>
    <xf borderId="25" fillId="0" fontId="6" numFmtId="164" xfId="0" applyBorder="1" applyFont="1" applyNumberFormat="1"/>
    <xf borderId="46" fillId="3" fontId="10" numFmtId="0" xfId="0" applyAlignment="1" applyBorder="1" applyFont="1">
      <alignment horizontal="left" vertical="center"/>
    </xf>
    <xf borderId="47" fillId="3" fontId="10" numFmtId="168" xfId="0" applyAlignment="1" applyBorder="1" applyFont="1" applyNumberFormat="1">
      <alignment horizontal="left" vertical="center"/>
    </xf>
    <xf borderId="47" fillId="3" fontId="10" numFmtId="169" xfId="0" applyAlignment="1" applyBorder="1" applyFont="1" applyNumberFormat="1">
      <alignment horizontal="center" vertical="center"/>
    </xf>
    <xf borderId="48" fillId="3" fontId="10" numFmtId="168" xfId="0" applyAlignment="1" applyBorder="1" applyFont="1" applyNumberFormat="1">
      <alignment horizontal="center" vertical="center"/>
    </xf>
    <xf borderId="49" fillId="0" fontId="6" numFmtId="0" xfId="0" applyBorder="1" applyFont="1"/>
    <xf borderId="50" fillId="0" fontId="6" numFmtId="0" xfId="0" applyBorder="1" applyFont="1"/>
    <xf borderId="51" fillId="0" fontId="6" numFmtId="0" xfId="0" applyBorder="1" applyFont="1"/>
    <xf borderId="0" fillId="0" fontId="6" numFmtId="168" xfId="0" applyFont="1" applyNumberFormat="1"/>
    <xf borderId="37" fillId="3" fontId="15" numFmtId="0" xfId="0" applyAlignment="1" applyBorder="1" applyFont="1">
      <alignment horizontal="center" vertical="center"/>
    </xf>
    <xf borderId="38" fillId="3" fontId="15" numFmtId="0" xfId="0" applyAlignment="1" applyBorder="1" applyFont="1">
      <alignment horizontal="center" vertical="center"/>
    </xf>
    <xf borderId="39" fillId="3" fontId="15" numFmtId="0" xfId="0" applyAlignment="1" applyBorder="1" applyFont="1">
      <alignment horizontal="center" vertical="center"/>
    </xf>
    <xf borderId="0" fillId="0" fontId="16" numFmtId="0" xfId="0" applyFont="1"/>
    <xf borderId="52" fillId="9" fontId="17" numFmtId="0" xfId="0" applyAlignment="1" applyBorder="1" applyFill="1" applyFont="1">
      <alignment horizontal="left" vertical="center"/>
    </xf>
    <xf borderId="41" fillId="9" fontId="17" numFmtId="167" xfId="0" applyAlignment="1" applyBorder="1" applyFont="1" applyNumberFormat="1">
      <alignment horizontal="left" vertical="center"/>
    </xf>
    <xf borderId="53" fillId="9" fontId="17" numFmtId="10" xfId="0" applyAlignment="1" applyBorder="1" applyFont="1" applyNumberFormat="1">
      <alignment horizontal="center" vertical="center"/>
    </xf>
    <xf borderId="42" fillId="9" fontId="17" numFmtId="167" xfId="0" applyAlignment="1" applyBorder="1" applyFont="1" applyNumberFormat="1">
      <alignment horizontal="center" vertical="center"/>
    </xf>
    <xf borderId="40" fillId="4" fontId="17" numFmtId="0" xfId="0" applyAlignment="1" applyBorder="1" applyFont="1">
      <alignment horizontal="left" vertical="center"/>
    </xf>
    <xf borderId="41" fillId="4" fontId="17" numFmtId="167" xfId="0" applyAlignment="1" applyBorder="1" applyFont="1" applyNumberFormat="1">
      <alignment horizontal="left" vertical="center"/>
    </xf>
    <xf borderId="41" fillId="4" fontId="17" numFmtId="10" xfId="0" applyAlignment="1" applyBorder="1" applyFont="1" applyNumberFormat="1">
      <alignment horizontal="center" vertical="center"/>
    </xf>
    <xf borderId="42" fillId="4" fontId="17" numFmtId="167" xfId="0" applyAlignment="1" applyBorder="1" applyFont="1" applyNumberFormat="1">
      <alignment horizontal="center" vertical="center"/>
    </xf>
    <xf borderId="0" fillId="0" fontId="16" numFmtId="4" xfId="0" applyFont="1" applyNumberFormat="1"/>
    <xf borderId="43" fillId="3" fontId="15" numFmtId="0" xfId="0" applyAlignment="1" applyBorder="1" applyFont="1">
      <alignment horizontal="left" vertical="center"/>
    </xf>
    <xf borderId="44" fillId="3" fontId="15" numFmtId="168" xfId="0" applyAlignment="1" applyBorder="1" applyFont="1" applyNumberFormat="1">
      <alignment horizontal="center" vertical="center"/>
    </xf>
    <xf borderId="44" fillId="3" fontId="15" numFmtId="9" xfId="0" applyAlignment="1" applyBorder="1" applyFont="1" applyNumberFormat="1">
      <alignment horizontal="center" vertical="center"/>
    </xf>
    <xf borderId="45" fillId="3" fontId="15" numFmtId="168" xfId="0" applyAlignment="1" applyBorder="1" applyFont="1" applyNumberFormat="1">
      <alignment horizontal="center" vertical="center"/>
    </xf>
    <xf borderId="46" fillId="3" fontId="15" numFmtId="0" xfId="0" applyAlignment="1" applyBorder="1" applyFont="1">
      <alignment horizontal="left" vertical="center"/>
    </xf>
    <xf borderId="47" fillId="3" fontId="15" numFmtId="168" xfId="0" applyAlignment="1" applyBorder="1" applyFont="1" applyNumberFormat="1">
      <alignment horizontal="left" vertical="center"/>
    </xf>
    <xf borderId="47" fillId="3" fontId="15" numFmtId="169" xfId="0" applyAlignment="1" applyBorder="1" applyFont="1" applyNumberFormat="1">
      <alignment horizontal="center" vertical="center"/>
    </xf>
    <xf borderId="48" fillId="3" fontId="15" numFmtId="168" xfId="0" applyAlignment="1" applyBorder="1" applyFont="1" applyNumberFormat="1">
      <alignment horizontal="center" vertical="center"/>
    </xf>
    <xf borderId="54" fillId="0" fontId="13" numFmtId="49" xfId="0" applyBorder="1" applyFont="1" applyNumberFormat="1"/>
    <xf borderId="54" fillId="0" fontId="13" numFmtId="0" xfId="0" applyBorder="1" applyFont="1"/>
    <xf borderId="54" fillId="0" fontId="13" numFmtId="0" xfId="0" applyAlignment="1" applyBorder="1" applyFont="1">
      <alignment horizontal="center" vertical="center"/>
    </xf>
    <xf borderId="54" fillId="0" fontId="13" numFmtId="0" xfId="0" applyAlignment="1" applyBorder="1" applyFont="1">
      <alignment horizontal="right"/>
    </xf>
    <xf borderId="0" fillId="0" fontId="13" numFmtId="0" xfId="0" applyAlignment="1" applyFont="1">
      <alignment horizontal="center"/>
    </xf>
    <xf borderId="0" fillId="0" fontId="13" numFmtId="0" xfId="0" applyAlignment="1" applyFont="1">
      <alignment vertical="center"/>
    </xf>
    <xf borderId="55" fillId="0" fontId="13" numFmtId="0" xfId="0" applyAlignment="1" applyBorder="1" applyFont="1">
      <alignment vertical="center"/>
    </xf>
    <xf borderId="56" fillId="0" fontId="13" numFmtId="0" xfId="0" applyAlignment="1" applyBorder="1" applyFont="1">
      <alignment vertical="center"/>
    </xf>
    <xf borderId="56" fillId="0" fontId="18" numFmtId="0" xfId="0" applyAlignment="1" applyBorder="1" applyFont="1">
      <alignment vertical="center"/>
    </xf>
    <xf borderId="56" fillId="0" fontId="18" numFmtId="0" xfId="0" applyAlignment="1" applyBorder="1" applyFont="1">
      <alignment horizontal="right" vertical="center"/>
    </xf>
    <xf borderId="56" fillId="0" fontId="19" numFmtId="0" xfId="0" applyAlignment="1" applyBorder="1" applyFont="1">
      <alignment horizontal="center" vertical="center"/>
    </xf>
    <xf borderId="57" fillId="0" fontId="13" numFmtId="0" xfId="0" applyAlignment="1" applyBorder="1" applyFont="1">
      <alignment vertical="center"/>
    </xf>
    <xf borderId="58" fillId="0" fontId="13" numFmtId="0" xfId="0" applyAlignment="1" applyBorder="1" applyFont="1">
      <alignment vertical="center"/>
    </xf>
    <xf borderId="59" fillId="0" fontId="13" numFmtId="0" xfId="0" applyAlignment="1" applyBorder="1" applyFont="1">
      <alignment vertical="center"/>
    </xf>
    <xf borderId="59" fillId="0" fontId="18" numFmtId="0" xfId="0" applyAlignment="1" applyBorder="1" applyFont="1">
      <alignment vertical="center"/>
    </xf>
    <xf borderId="59" fillId="0" fontId="18" numFmtId="0" xfId="0" applyAlignment="1" applyBorder="1" applyFont="1">
      <alignment horizontal="right" vertical="center"/>
    </xf>
    <xf borderId="59" fillId="0" fontId="19" numFmtId="0" xfId="0" applyAlignment="1" applyBorder="1" applyFont="1">
      <alignment horizontal="center" vertical="center"/>
    </xf>
    <xf borderId="60" fillId="0" fontId="13" numFmtId="0" xfId="0" applyAlignment="1" applyBorder="1" applyFont="1">
      <alignment vertical="center"/>
    </xf>
    <xf borderId="61" fillId="0" fontId="20" numFmtId="0" xfId="0" applyAlignment="1" applyBorder="1" applyFont="1">
      <alignment vertical="center"/>
    </xf>
    <xf borderId="0" fillId="0" fontId="20" numFmtId="0" xfId="0" applyAlignment="1" applyFont="1">
      <alignment vertical="center"/>
    </xf>
    <xf borderId="0" fillId="0" fontId="20" numFmtId="0" xfId="0" applyFont="1"/>
    <xf borderId="0" fillId="0" fontId="8" numFmtId="0" xfId="0" applyAlignment="1" applyFont="1">
      <alignment horizontal="right"/>
    </xf>
    <xf quotePrefix="1" borderId="62" fillId="0" fontId="20" numFmtId="165" xfId="0" applyAlignment="1" applyBorder="1" applyFont="1" applyNumberFormat="1">
      <alignment horizontal="left" vertical="center"/>
    </xf>
    <xf quotePrefix="1" borderId="61" fillId="0" fontId="20" numFmtId="165" xfId="0" applyAlignment="1" applyBorder="1" applyFont="1" applyNumberFormat="1">
      <alignment horizontal="left" vertical="center"/>
    </xf>
    <xf borderId="0" fillId="0" fontId="20" numFmtId="165" xfId="0" applyAlignment="1" applyFont="1" applyNumberFormat="1">
      <alignment horizontal="left" vertical="center"/>
    </xf>
    <xf borderId="0" fillId="0" fontId="8" numFmtId="17" xfId="0" applyAlignment="1" applyFont="1" applyNumberFormat="1">
      <alignment horizontal="left" vertical="center"/>
    </xf>
    <xf borderId="0" fillId="0" fontId="8" numFmtId="0" xfId="0" applyAlignment="1" applyFont="1">
      <alignment horizontal="right" vertical="center"/>
    </xf>
    <xf borderId="0" fillId="0" fontId="8" numFmtId="17" xfId="0" applyAlignment="1" applyFont="1" applyNumberFormat="1">
      <alignment vertical="center"/>
    </xf>
    <xf borderId="62" fillId="0" fontId="8" numFmtId="165" xfId="0" applyAlignment="1" applyBorder="1" applyFont="1" applyNumberFormat="1">
      <alignment horizontal="left" vertical="center"/>
    </xf>
    <xf borderId="0" fillId="0" fontId="21" numFmtId="0" xfId="0" applyFont="1"/>
    <xf borderId="63" fillId="2" fontId="22" numFmtId="49" xfId="0" applyAlignment="1" applyBorder="1" applyFont="1" applyNumberFormat="1">
      <alignment horizontal="center" shrinkToFit="0" vertical="center" wrapText="1"/>
    </xf>
    <xf borderId="64" fillId="0" fontId="4" numFmtId="0" xfId="0" applyBorder="1" applyFont="1"/>
    <xf borderId="65" fillId="0" fontId="4" numFmtId="0" xfId="0" applyBorder="1" applyFont="1"/>
    <xf borderId="0" fillId="0" fontId="14" numFmtId="0" xfId="0" applyAlignment="1" applyFont="1">
      <alignment vertical="center"/>
    </xf>
    <xf borderId="0" fillId="0" fontId="23" numFmtId="170" xfId="0" applyAlignment="1" applyFont="1" applyNumberFormat="1">
      <alignment horizontal="left" vertical="center"/>
    </xf>
    <xf borderId="0" fillId="0" fontId="23" numFmtId="171" xfId="0" applyAlignment="1" applyFont="1" applyNumberFormat="1">
      <alignment horizontal="left" vertical="center"/>
    </xf>
    <xf borderId="66" fillId="10" fontId="10" numFmtId="49" xfId="0" applyAlignment="1" applyBorder="1" applyFill="1" applyFont="1" applyNumberFormat="1">
      <alignment horizontal="center" shrinkToFit="0" vertical="center" wrapText="1"/>
    </xf>
    <xf borderId="66" fillId="10" fontId="10" numFmtId="49" xfId="0" applyAlignment="1" applyBorder="1" applyFont="1" applyNumberFormat="1">
      <alignment horizontal="center" vertical="center"/>
    </xf>
    <xf borderId="66" fillId="10" fontId="24" numFmtId="49" xfId="0" applyAlignment="1" applyBorder="1" applyFont="1" applyNumberFormat="1">
      <alignment horizontal="center" shrinkToFit="0" vertical="center" wrapText="1"/>
    </xf>
    <xf borderId="67" fillId="10" fontId="24" numFmtId="2" xfId="0" applyAlignment="1" applyBorder="1" applyFont="1" applyNumberFormat="1">
      <alignment horizontal="center" shrinkToFit="0" vertical="center" wrapText="1"/>
    </xf>
    <xf borderId="44" fillId="10" fontId="24" numFmtId="0" xfId="0" applyAlignment="1" applyBorder="1" applyFont="1">
      <alignment horizontal="center" shrinkToFit="0" vertical="center" wrapText="1"/>
    </xf>
    <xf borderId="68" fillId="10" fontId="24" numFmtId="0" xfId="0" applyAlignment="1" applyBorder="1" applyFont="1">
      <alignment horizontal="center" shrinkToFit="0" vertical="center" wrapText="1"/>
    </xf>
    <xf borderId="69" fillId="10" fontId="24" numFmtId="0" xfId="0" applyAlignment="1" applyBorder="1" applyFont="1">
      <alignment horizontal="center" shrinkToFit="0" vertical="center" wrapText="1"/>
    </xf>
    <xf borderId="70" fillId="10" fontId="24" numFmtId="0" xfId="0" applyAlignment="1" applyBorder="1" applyFont="1">
      <alignment horizontal="center" shrinkToFit="0" vertical="center" wrapText="1"/>
    </xf>
    <xf borderId="71" fillId="0" fontId="14" numFmtId="49" xfId="0" applyAlignment="1" applyBorder="1" applyFont="1" applyNumberFormat="1">
      <alignment horizontal="left" shrinkToFit="0" vertical="center" wrapText="1"/>
    </xf>
    <xf borderId="72" fillId="0" fontId="14" numFmtId="49" xfId="0" applyAlignment="1" applyBorder="1" applyFont="1" applyNumberFormat="1">
      <alignment horizontal="left" vertical="center"/>
    </xf>
    <xf borderId="72" fillId="0" fontId="14" numFmtId="49" xfId="0" applyAlignment="1" applyBorder="1" applyFont="1" applyNumberFormat="1">
      <alignment horizontal="left" shrinkToFit="0" vertical="center" wrapText="1"/>
    </xf>
    <xf borderId="72" fillId="0" fontId="14" numFmtId="0" xfId="0" applyAlignment="1" applyBorder="1" applyFont="1">
      <alignment vertical="center"/>
    </xf>
    <xf borderId="72" fillId="0" fontId="14" numFmtId="0" xfId="0" applyAlignment="1" applyBorder="1" applyFont="1">
      <alignment horizontal="center" shrinkToFit="0" vertical="center" wrapText="1"/>
    </xf>
    <xf borderId="72" fillId="0" fontId="14" numFmtId="4" xfId="0" applyAlignment="1" applyBorder="1" applyFont="1" applyNumberFormat="1">
      <alignment horizontal="center" shrinkToFit="0" vertical="center" wrapText="1"/>
    </xf>
    <xf borderId="72" fillId="0" fontId="14" numFmtId="4" xfId="0" applyAlignment="1" applyBorder="1" applyFont="1" applyNumberFormat="1">
      <alignment horizontal="right" shrinkToFit="0" vertical="center" wrapText="1"/>
    </xf>
    <xf borderId="72" fillId="0" fontId="14" numFmtId="4" xfId="0" applyAlignment="1" applyBorder="1" applyFont="1" applyNumberFormat="1">
      <alignment horizontal="left" vertical="center"/>
    </xf>
    <xf borderId="73" fillId="0" fontId="14" numFmtId="4" xfId="0" applyAlignment="1" applyBorder="1" applyFont="1" applyNumberFormat="1">
      <alignment horizontal="center" shrinkToFit="0" vertical="center" wrapText="1"/>
    </xf>
    <xf borderId="73" fillId="0" fontId="25" numFmtId="4" xfId="0" applyAlignment="1" applyBorder="1" applyFont="1" applyNumberFormat="1">
      <alignment horizontal="center" shrinkToFit="0" vertical="center" wrapText="1"/>
    </xf>
    <xf borderId="72" fillId="0" fontId="26" numFmtId="4" xfId="0" applyAlignment="1" applyBorder="1" applyFont="1" applyNumberFormat="1">
      <alignment horizontal="center" shrinkToFit="0" vertical="center" wrapText="1"/>
    </xf>
    <xf borderId="0" fillId="0" fontId="27" numFmtId="0" xfId="0" applyAlignment="1" applyFont="1">
      <alignment vertical="center"/>
    </xf>
    <xf borderId="31" fillId="11" fontId="10" numFmtId="49" xfId="0" applyAlignment="1" applyBorder="1" applyFill="1" applyFont="1" applyNumberFormat="1">
      <alignment vertical="center"/>
    </xf>
    <xf borderId="31" fillId="11" fontId="10" numFmtId="0" xfId="0" applyAlignment="1" applyBorder="1" applyFont="1">
      <alignment vertical="center"/>
    </xf>
    <xf borderId="31" fillId="11" fontId="10" numFmtId="0" xfId="0" applyAlignment="1" applyBorder="1" applyFont="1">
      <alignment horizontal="center" vertical="center"/>
    </xf>
    <xf borderId="31" fillId="11" fontId="10" numFmtId="4" xfId="0" applyAlignment="1" applyBorder="1" applyFont="1" applyNumberFormat="1">
      <alignment vertical="center"/>
    </xf>
    <xf borderId="0" fillId="0" fontId="27" numFmtId="49" xfId="0" applyAlignment="1" applyFont="1" applyNumberFormat="1">
      <alignment vertical="center"/>
    </xf>
    <xf borderId="0" fillId="0" fontId="28" numFmtId="49" xfId="0" applyAlignment="1" applyFont="1" applyNumberFormat="1">
      <alignment vertical="center"/>
    </xf>
    <xf borderId="0" fillId="0" fontId="28" numFmtId="0" xfId="0" applyAlignment="1" applyFont="1">
      <alignment vertical="center"/>
    </xf>
    <xf borderId="0" fillId="0" fontId="28" numFmtId="0" xfId="0" applyAlignment="1" applyFont="1">
      <alignment horizontal="center" vertical="center"/>
    </xf>
    <xf borderId="0" fillId="0" fontId="29" numFmtId="0" xfId="0" applyAlignment="1" applyFont="1">
      <alignment vertical="center"/>
    </xf>
    <xf borderId="0" fillId="0" fontId="29" numFmtId="172" xfId="0" applyAlignment="1" applyFont="1" applyNumberFormat="1">
      <alignment vertical="center"/>
    </xf>
    <xf borderId="0" fillId="0" fontId="29" numFmtId="0" xfId="0" applyAlignment="1" applyFont="1">
      <alignment horizontal="left" vertical="center"/>
    </xf>
    <xf borderId="0" fillId="0" fontId="29" numFmtId="0" xfId="0" applyAlignment="1" applyFont="1">
      <alignment horizontal="center" vertical="center"/>
    </xf>
    <xf borderId="0" fillId="0" fontId="29" numFmtId="164" xfId="0" applyAlignment="1" applyFont="1" applyNumberFormat="1">
      <alignment vertical="center"/>
    </xf>
    <xf borderId="0" fillId="0" fontId="29" numFmtId="0" xfId="0" applyAlignment="1" applyFont="1">
      <alignment horizontal="right" vertical="center"/>
    </xf>
    <xf borderId="0" fillId="0" fontId="14" numFmtId="0" xfId="0" applyAlignment="1" applyFont="1">
      <alignment horizontal="center" vertical="center"/>
    </xf>
    <xf borderId="0" fillId="0" fontId="30" numFmtId="0" xfId="0" applyAlignment="1" applyFont="1">
      <alignment horizontal="center" vertical="center"/>
    </xf>
    <xf borderId="0" fillId="0" fontId="31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31" fillId="12" fontId="14" numFmtId="0" xfId="0" applyAlignment="1" applyBorder="1" applyFill="1" applyFont="1">
      <alignment horizontal="center" vertical="center"/>
    </xf>
    <xf quotePrefix="1" borderId="72" fillId="0" fontId="14" numFmtId="49" xfId="0" applyAlignment="1" applyBorder="1" applyFont="1" applyNumberFormat="1">
      <alignment horizontal="left" shrinkToFit="0" vertical="center" wrapText="1"/>
    </xf>
    <xf borderId="0" fillId="0" fontId="14" numFmtId="167" xfId="0" applyAlignment="1" applyFont="1" applyNumberFormat="1">
      <alignment horizontal="center" vertical="center"/>
    </xf>
    <xf borderId="71" fillId="0" fontId="32" numFmtId="49" xfId="0" applyAlignment="1" applyBorder="1" applyFont="1" applyNumberFormat="1">
      <alignment horizontal="left" shrinkToFit="0" vertical="center" wrapText="1"/>
    </xf>
    <xf borderId="72" fillId="0" fontId="32" numFmtId="49" xfId="0" applyAlignment="1" applyBorder="1" applyFont="1" applyNumberFormat="1">
      <alignment horizontal="left" vertical="center"/>
    </xf>
    <xf quotePrefix="1" borderId="72" fillId="0" fontId="32" numFmtId="49" xfId="0" applyAlignment="1" applyBorder="1" applyFont="1" applyNumberFormat="1">
      <alignment horizontal="left" shrinkToFit="0" vertical="center" wrapText="1"/>
    </xf>
    <xf borderId="72" fillId="0" fontId="32" numFmtId="0" xfId="0" applyAlignment="1" applyBorder="1" applyFont="1">
      <alignment vertical="center"/>
    </xf>
    <xf borderId="72" fillId="0" fontId="32" numFmtId="0" xfId="0" applyAlignment="1" applyBorder="1" applyFont="1">
      <alignment horizontal="center" shrinkToFit="0" vertical="center" wrapText="1"/>
    </xf>
    <xf borderId="72" fillId="0" fontId="32" numFmtId="4" xfId="0" applyAlignment="1" applyBorder="1" applyFont="1" applyNumberFormat="1">
      <alignment horizontal="center" shrinkToFit="0" vertical="center" wrapText="1"/>
    </xf>
    <xf borderId="72" fillId="0" fontId="32" numFmtId="4" xfId="0" applyAlignment="1" applyBorder="1" applyFont="1" applyNumberFormat="1">
      <alignment horizontal="right" shrinkToFit="0" vertical="center" wrapText="1"/>
    </xf>
    <xf borderId="72" fillId="0" fontId="32" numFmtId="4" xfId="0" applyAlignment="1" applyBorder="1" applyFont="1" applyNumberFormat="1">
      <alignment horizontal="left" vertical="center"/>
    </xf>
    <xf borderId="0" fillId="0" fontId="32" numFmtId="0" xfId="0" applyAlignment="1" applyFont="1">
      <alignment horizontal="center" vertical="center"/>
    </xf>
    <xf borderId="0" fillId="0" fontId="32" numFmtId="0" xfId="0" applyAlignment="1" applyFont="1">
      <alignment vertical="center"/>
    </xf>
    <xf borderId="73" fillId="0" fontId="32" numFmtId="4" xfId="0" applyAlignment="1" applyBorder="1" applyFont="1" applyNumberFormat="1">
      <alignment horizontal="center" shrinkToFit="0" vertical="center" wrapText="1"/>
    </xf>
    <xf borderId="0" fillId="0" fontId="14" numFmtId="0" xfId="0" applyAlignment="1" applyFont="1">
      <alignment horizontal="left" vertical="center"/>
    </xf>
    <xf borderId="74" fillId="4" fontId="14" numFmtId="0" xfId="0" applyAlignment="1" applyBorder="1" applyFont="1">
      <alignment vertical="center"/>
    </xf>
    <xf borderId="74" fillId="4" fontId="14" numFmtId="4" xfId="0" applyAlignment="1" applyBorder="1" applyFont="1" applyNumberFormat="1">
      <alignment horizontal="center" shrinkToFit="0" vertical="center" wrapText="1"/>
    </xf>
    <xf borderId="72" fillId="0" fontId="14" numFmtId="0" xfId="0" applyAlignment="1" applyBorder="1" applyFont="1">
      <alignment shrinkToFit="0" vertical="center" wrapText="1"/>
    </xf>
    <xf borderId="0" fillId="0" fontId="14" numFmtId="9" xfId="0" applyAlignment="1" applyFont="1" applyNumberFormat="1">
      <alignment horizontal="left" vertical="center"/>
    </xf>
    <xf borderId="72" fillId="0" fontId="14" numFmtId="10" xfId="0" applyAlignment="1" applyBorder="1" applyFont="1" applyNumberFormat="1">
      <alignment horizontal="left" vertical="center"/>
    </xf>
    <xf borderId="72" fillId="0" fontId="14" numFmtId="9" xfId="0" applyAlignment="1" applyBorder="1" applyFont="1" applyNumberFormat="1">
      <alignment horizontal="left" vertical="center"/>
    </xf>
    <xf borderId="0" fillId="0" fontId="29" numFmtId="167" xfId="0" applyAlignment="1" applyFont="1" applyNumberFormat="1">
      <alignment vertical="center"/>
    </xf>
    <xf borderId="37" fillId="6" fontId="33" numFmtId="0" xfId="0" applyAlignment="1" applyBorder="1" applyFont="1">
      <alignment shrinkToFit="0" vertical="center" wrapText="1"/>
    </xf>
    <xf borderId="75" fillId="4" fontId="34" numFmtId="0" xfId="0" applyAlignment="1" applyBorder="1" applyFont="1">
      <alignment horizontal="left" shrinkToFit="0" vertical="center" wrapText="1"/>
    </xf>
    <xf borderId="76" fillId="4" fontId="34" numFmtId="0" xfId="0" applyAlignment="1" applyBorder="1" applyFont="1">
      <alignment horizontal="center" shrinkToFit="0" vertical="center" wrapText="1"/>
    </xf>
    <xf borderId="76" fillId="4" fontId="34" numFmtId="167" xfId="0" applyAlignment="1" applyBorder="1" applyFont="1" applyNumberFormat="1">
      <alignment horizontal="left" shrinkToFit="0" vertical="center" wrapText="1"/>
    </xf>
    <xf borderId="76" fillId="4" fontId="35" numFmtId="0" xfId="0" applyAlignment="1" applyBorder="1" applyFont="1">
      <alignment horizontal="center" shrinkToFit="0" vertical="center" wrapText="1"/>
    </xf>
    <xf borderId="77" fillId="4" fontId="35" numFmtId="0" xfId="0" applyAlignment="1" applyBorder="1" applyFont="1">
      <alignment horizontal="center" shrinkToFit="0" vertical="center" wrapText="1"/>
    </xf>
    <xf borderId="78" fillId="4" fontId="36" numFmtId="0" xfId="0" applyBorder="1" applyFont="1"/>
    <xf borderId="0" fillId="0" fontId="37" numFmtId="0" xfId="0" applyFont="1"/>
    <xf borderId="43" fillId="6" fontId="33" numFmtId="0" xfId="0" applyAlignment="1" applyBorder="1" applyFont="1">
      <alignment shrinkToFit="0" vertical="center" wrapText="1"/>
    </xf>
    <xf borderId="79" fillId="4" fontId="34" numFmtId="0" xfId="0" applyAlignment="1" applyBorder="1" applyFont="1">
      <alignment horizontal="left" shrinkToFit="0" vertical="center" wrapText="1"/>
    </xf>
    <xf borderId="80" fillId="4" fontId="34" numFmtId="0" xfId="0" applyAlignment="1" applyBorder="1" applyFont="1">
      <alignment horizontal="center" shrinkToFit="0" vertical="center" wrapText="1"/>
    </xf>
    <xf borderId="80" fillId="4" fontId="34" numFmtId="167" xfId="0" applyAlignment="1" applyBorder="1" applyFont="1" applyNumberFormat="1">
      <alignment horizontal="left" shrinkToFit="0" vertical="center" wrapText="1"/>
    </xf>
    <xf borderId="80" fillId="4" fontId="35" numFmtId="0" xfId="0" applyAlignment="1" applyBorder="1" applyFont="1">
      <alignment horizontal="center" shrinkToFit="0" vertical="center" wrapText="1"/>
    </xf>
    <xf borderId="30" fillId="4" fontId="35" numFmtId="0" xfId="0" applyAlignment="1" applyBorder="1" applyFont="1">
      <alignment horizontal="center" shrinkToFit="0" vertical="center" wrapText="1"/>
    </xf>
    <xf borderId="81" fillId="4" fontId="36" numFmtId="0" xfId="0" applyBorder="1" applyFont="1"/>
    <xf borderId="82" fillId="4" fontId="35" numFmtId="0" xfId="0" applyAlignment="1" applyBorder="1" applyFont="1">
      <alignment horizontal="center" shrinkToFit="0" vertical="center" wrapText="1"/>
    </xf>
    <xf borderId="63" fillId="0" fontId="37" numFmtId="0" xfId="0" applyAlignment="1" applyBorder="1" applyFont="1">
      <alignment horizontal="center" vertical="center"/>
    </xf>
    <xf borderId="83" fillId="3" fontId="38" numFmtId="0" xfId="0" applyAlignment="1" applyBorder="1" applyFont="1">
      <alignment horizontal="center" vertical="center"/>
    </xf>
    <xf borderId="84" fillId="0" fontId="4" numFmtId="0" xfId="0" applyBorder="1" applyFont="1"/>
    <xf borderId="85" fillId="0" fontId="4" numFmtId="0" xfId="0" applyBorder="1" applyFont="1"/>
    <xf borderId="44" fillId="0" fontId="37" numFmtId="0" xfId="0" applyAlignment="1" applyBorder="1" applyFont="1">
      <alignment horizontal="center"/>
    </xf>
    <xf borderId="86" fillId="4" fontId="35" numFmtId="0" xfId="0" applyBorder="1" applyFont="1"/>
    <xf borderId="87" fillId="4" fontId="39" numFmtId="0" xfId="0" applyAlignment="1" applyBorder="1" applyFont="1">
      <alignment horizontal="center"/>
    </xf>
    <xf borderId="87" fillId="4" fontId="39" numFmtId="167" xfId="0" applyAlignment="1" applyBorder="1" applyFont="1" applyNumberFormat="1">
      <alignment horizontal="center"/>
    </xf>
    <xf borderId="87" fillId="4" fontId="35" numFmtId="0" xfId="0" applyAlignment="1" applyBorder="1" applyFont="1">
      <alignment horizontal="center"/>
    </xf>
    <xf borderId="88" fillId="4" fontId="39" numFmtId="0" xfId="0" applyBorder="1" applyFont="1"/>
    <xf borderId="44" fillId="0" fontId="37" numFmtId="0" xfId="0" applyBorder="1" applyFont="1"/>
    <xf borderId="30" fillId="4" fontId="35" numFmtId="0" xfId="0" applyBorder="1" applyFont="1"/>
    <xf borderId="31" fillId="4" fontId="39" numFmtId="0" xfId="0" applyAlignment="1" applyBorder="1" applyFont="1">
      <alignment horizontal="center"/>
    </xf>
    <xf borderId="31" fillId="4" fontId="39" numFmtId="167" xfId="0" applyAlignment="1" applyBorder="1" applyFont="1" applyNumberFormat="1">
      <alignment horizontal="center"/>
    </xf>
    <xf borderId="31" fillId="4" fontId="35" numFmtId="0" xfId="0" applyAlignment="1" applyBorder="1" applyFont="1">
      <alignment horizontal="center"/>
    </xf>
    <xf borderId="81" fillId="4" fontId="39" numFmtId="0" xfId="0" applyBorder="1" applyFont="1"/>
    <xf borderId="44" fillId="0" fontId="13" numFmtId="167" xfId="0" applyBorder="1" applyFont="1" applyNumberFormat="1"/>
    <xf borderId="38" fillId="3" fontId="15" numFmtId="0" xfId="0" applyAlignment="1" applyBorder="1" applyFont="1">
      <alignment horizontal="center" shrinkToFit="0" vertical="center" wrapText="1"/>
    </xf>
    <xf borderId="39" fillId="3" fontId="15" numFmtId="167" xfId="0" applyAlignment="1" applyBorder="1" applyFont="1" applyNumberFormat="1">
      <alignment horizontal="center" shrinkToFit="0" vertical="center" wrapText="1"/>
    </xf>
    <xf borderId="89" fillId="3" fontId="15" numFmtId="0" xfId="0" applyAlignment="1" applyBorder="1" applyFont="1">
      <alignment horizontal="center" vertical="center"/>
    </xf>
    <xf borderId="90" fillId="0" fontId="4" numFmtId="0" xfId="0" applyBorder="1" applyFont="1"/>
    <xf borderId="29" fillId="4" fontId="35" numFmtId="0" xfId="0" applyAlignment="1" applyBorder="1" applyFont="1">
      <alignment shrinkToFit="0" vertical="center" wrapText="1"/>
    </xf>
    <xf borderId="91" fillId="4" fontId="35" numFmtId="167" xfId="0" applyAlignment="1" applyBorder="1" applyFont="1" applyNumberFormat="1">
      <alignment horizontal="center" shrinkToFit="0" vertical="center" wrapText="1"/>
    </xf>
    <xf borderId="92" fillId="4" fontId="35" numFmtId="167" xfId="0" applyAlignment="1" applyBorder="1" applyFont="1" applyNumberFormat="1">
      <alignment shrinkToFit="0" vertical="center" wrapText="1"/>
    </xf>
    <xf borderId="30" fillId="4" fontId="35" numFmtId="0" xfId="0" applyAlignment="1" applyBorder="1" applyFont="1">
      <alignment horizontal="center"/>
    </xf>
    <xf borderId="81" fillId="4" fontId="35" numFmtId="0" xfId="0" applyAlignment="1" applyBorder="1" applyFont="1">
      <alignment horizontal="center"/>
    </xf>
    <xf borderId="93" fillId="4" fontId="35" numFmtId="167" xfId="0" applyAlignment="1" applyBorder="1" applyFont="1" applyNumberFormat="1">
      <alignment shrinkToFit="0" vertical="center" wrapText="1"/>
    </xf>
    <xf borderId="46" fillId="11" fontId="15" numFmtId="0" xfId="0" applyAlignment="1" applyBorder="1" applyFont="1">
      <alignment shrinkToFit="0" vertical="center" wrapText="1"/>
    </xf>
    <xf borderId="47" fillId="11" fontId="15" numFmtId="167" xfId="0" applyAlignment="1" applyBorder="1" applyFont="1" applyNumberFormat="1">
      <alignment horizontal="center" shrinkToFit="0" vertical="center" wrapText="1"/>
    </xf>
    <xf borderId="48" fillId="11" fontId="15" numFmtId="167" xfId="0" applyAlignment="1" applyBorder="1" applyFont="1" applyNumberFormat="1">
      <alignment shrinkToFit="0" vertical="center" wrapText="1"/>
    </xf>
    <xf borderId="30" fillId="4" fontId="39" numFmtId="0" xfId="0" applyBorder="1" applyFont="1"/>
    <xf borderId="31" fillId="4" fontId="40" numFmtId="0" xfId="0" applyAlignment="1" applyBorder="1" applyFont="1">
      <alignment horizontal="left"/>
    </xf>
    <xf borderId="31" fillId="4" fontId="35" numFmtId="0" xfId="0" applyAlignment="1" applyBorder="1" applyFont="1">
      <alignment horizontal="left"/>
    </xf>
    <xf borderId="82" fillId="4" fontId="35" numFmtId="0" xfId="0" applyAlignment="1" applyBorder="1" applyFont="1">
      <alignment horizontal="center"/>
    </xf>
    <xf borderId="94" fillId="4" fontId="35" numFmtId="0" xfId="0" applyAlignment="1" applyBorder="1" applyFont="1">
      <alignment horizontal="center"/>
    </xf>
    <xf borderId="81" fillId="4" fontId="39" numFmtId="0" xfId="0" applyAlignment="1" applyBorder="1" applyFont="1">
      <alignment horizontal="left"/>
    </xf>
    <xf borderId="95" fillId="3" fontId="15" numFmtId="0" xfId="0" applyAlignment="1" applyBorder="1" applyFont="1">
      <alignment horizontal="center" vertical="center"/>
    </xf>
    <xf borderId="96" fillId="3" fontId="15" numFmtId="0" xfId="0" applyAlignment="1" applyBorder="1" applyFont="1">
      <alignment horizontal="center" shrinkToFit="0" vertical="center" wrapText="1"/>
    </xf>
    <xf borderId="97" fillId="3" fontId="15" numFmtId="167" xfId="0" applyAlignment="1" applyBorder="1" applyFont="1" applyNumberFormat="1">
      <alignment horizontal="center" shrinkToFit="0" vertical="center" wrapText="1"/>
    </xf>
    <xf borderId="98" fillId="4" fontId="17" numFmtId="0" xfId="0" applyAlignment="1" applyBorder="1" applyFont="1">
      <alignment shrinkToFit="0" vertical="center" wrapText="1"/>
    </xf>
    <xf borderId="99" fillId="4" fontId="17" numFmtId="167" xfId="0" applyAlignment="1" applyBorder="1" applyFont="1" applyNumberFormat="1">
      <alignment horizontal="center" shrinkToFit="0" vertical="center" wrapText="1"/>
    </xf>
    <xf borderId="92" fillId="0" fontId="17" numFmtId="167" xfId="0" applyAlignment="1" applyBorder="1" applyFont="1" applyNumberFormat="1">
      <alignment shrinkToFit="0" vertical="center" wrapText="1"/>
    </xf>
    <xf borderId="100" fillId="11" fontId="15" numFmtId="0" xfId="0" applyAlignment="1" applyBorder="1" applyFont="1">
      <alignment shrinkToFit="0" vertical="center" wrapText="1"/>
    </xf>
    <xf borderId="66" fillId="11" fontId="15" numFmtId="167" xfId="0" applyAlignment="1" applyBorder="1" applyFont="1" applyNumberFormat="1">
      <alignment horizontal="center" shrinkToFit="0" vertical="center" wrapText="1"/>
    </xf>
    <xf borderId="101" fillId="11" fontId="15" numFmtId="167" xfId="0" applyAlignment="1" applyBorder="1" applyFont="1" applyNumberFormat="1">
      <alignment shrinkToFit="0" vertical="center" wrapText="1"/>
    </xf>
    <xf borderId="87" fillId="4" fontId="35" numFmtId="0" xfId="0" applyAlignment="1" applyBorder="1" applyFont="1">
      <alignment horizontal="left"/>
    </xf>
    <xf borderId="88" fillId="4" fontId="39" numFmtId="0" xfId="0" applyAlignment="1" applyBorder="1" applyFont="1">
      <alignment horizontal="left"/>
    </xf>
    <xf borderId="98" fillId="4" fontId="11" numFmtId="0" xfId="0" applyAlignment="1" applyBorder="1" applyFont="1">
      <alignment shrinkToFit="0" vertical="center" wrapText="1"/>
    </xf>
    <xf borderId="99" fillId="4" fontId="11" numFmtId="167" xfId="0" applyAlignment="1" applyBorder="1" applyFont="1" applyNumberFormat="1">
      <alignment horizontal="center" shrinkToFit="0" vertical="center" wrapText="1"/>
    </xf>
    <xf borderId="92" fillId="4" fontId="11" numFmtId="167" xfId="0" applyAlignment="1" applyBorder="1" applyFont="1" applyNumberFormat="1">
      <alignment shrinkToFit="0" vertical="center" wrapText="1"/>
    </xf>
    <xf borderId="102" fillId="4" fontId="11" numFmtId="0" xfId="0" applyAlignment="1" applyBorder="1" applyFont="1">
      <alignment shrinkToFit="0" vertical="center" wrapText="1"/>
    </xf>
    <xf borderId="103" fillId="4" fontId="11" numFmtId="167" xfId="0" applyAlignment="1" applyBorder="1" applyFont="1" applyNumberFormat="1">
      <alignment horizontal="center" shrinkToFit="0" vertical="center" wrapText="1"/>
    </xf>
    <xf borderId="104" fillId="4" fontId="11" numFmtId="167" xfId="0" applyAlignment="1" applyBorder="1" applyFont="1" applyNumberFormat="1">
      <alignment shrinkToFit="0" vertical="center" wrapText="1"/>
    </xf>
    <xf borderId="43" fillId="11" fontId="10" numFmtId="0" xfId="0" applyAlignment="1" applyBorder="1" applyFont="1">
      <alignment shrinkToFit="0" vertical="center" wrapText="1"/>
    </xf>
    <xf borderId="44" fillId="11" fontId="10" numFmtId="167" xfId="0" applyAlignment="1" applyBorder="1" applyFont="1" applyNumberFormat="1">
      <alignment horizontal="center" shrinkToFit="0" vertical="center" wrapText="1"/>
    </xf>
    <xf borderId="45" fillId="11" fontId="10" numFmtId="167" xfId="0" applyAlignment="1" applyBorder="1" applyFont="1" applyNumberFormat="1">
      <alignment shrinkToFit="0" vertical="center" wrapText="1"/>
    </xf>
    <xf borderId="31" fillId="4" fontId="35" numFmtId="167" xfId="0" applyAlignment="1" applyBorder="1" applyFont="1" applyNumberFormat="1">
      <alignment horizontal="center"/>
    </xf>
    <xf borderId="81" fillId="4" fontId="35" numFmtId="0" xfId="0" applyBorder="1" applyFont="1"/>
    <xf borderId="24" fillId="4" fontId="17" numFmtId="167" xfId="0" applyAlignment="1" applyBorder="1" applyFont="1" applyNumberFormat="1">
      <alignment shrinkToFit="0" vertical="center" wrapText="1"/>
    </xf>
    <xf borderId="102" fillId="11" fontId="15" numFmtId="0" xfId="0" applyAlignment="1" applyBorder="1" applyFont="1">
      <alignment shrinkToFit="0" vertical="center" wrapText="1"/>
    </xf>
    <xf borderId="103" fillId="11" fontId="15" numFmtId="167" xfId="0" applyAlignment="1" applyBorder="1" applyFont="1" applyNumberFormat="1">
      <alignment horizontal="center" shrinkToFit="0" vertical="center" wrapText="1"/>
    </xf>
    <xf borderId="104" fillId="11" fontId="15" numFmtId="167" xfId="0" applyAlignment="1" applyBorder="1" applyFont="1" applyNumberFormat="1">
      <alignment shrinkToFit="0" vertical="center" wrapText="1"/>
    </xf>
    <xf borderId="98" fillId="4" fontId="35" numFmtId="0" xfId="0" applyAlignment="1" applyBorder="1" applyFont="1">
      <alignment shrinkToFit="0" vertical="center" wrapText="1"/>
    </xf>
    <xf borderId="99" fillId="4" fontId="35" numFmtId="167" xfId="0" applyAlignment="1" applyBorder="1" applyFont="1" applyNumberFormat="1">
      <alignment horizontal="center" shrinkToFit="0" vertical="center" wrapText="1"/>
    </xf>
    <xf borderId="104" fillId="4" fontId="35" numFmtId="167" xfId="0" applyAlignment="1" applyBorder="1" applyFont="1" applyNumberFormat="1">
      <alignment shrinkToFit="0" vertical="center" wrapText="1"/>
    </xf>
    <xf borderId="43" fillId="11" fontId="15" numFmtId="0" xfId="0" applyAlignment="1" applyBorder="1" applyFont="1">
      <alignment shrinkToFit="0" vertical="center" wrapText="1"/>
    </xf>
    <xf borderId="44" fillId="11" fontId="15" numFmtId="167" xfId="0" applyAlignment="1" applyBorder="1" applyFont="1" applyNumberFormat="1">
      <alignment horizontal="center" shrinkToFit="0" vertical="center" wrapText="1"/>
    </xf>
    <xf borderId="45" fillId="11" fontId="15" numFmtId="167" xfId="0" applyAlignment="1" applyBorder="1" applyFont="1" applyNumberFormat="1">
      <alignment shrinkToFit="0" vertical="center" wrapText="1"/>
    </xf>
    <xf borderId="0" fillId="0" fontId="37" numFmtId="167" xfId="0" applyFont="1" applyNumberFormat="1"/>
    <xf borderId="24" fillId="4" fontId="35" numFmtId="167" xfId="0" applyAlignment="1" applyBorder="1" applyFont="1" applyNumberFormat="1">
      <alignment shrinkToFit="0" vertical="center" wrapText="1"/>
    </xf>
    <xf borderId="82" fillId="4" fontId="39" numFmtId="0" xfId="0" applyBorder="1" applyFont="1"/>
    <xf borderId="105" fillId="4" fontId="39" numFmtId="0" xfId="0" applyAlignment="1" applyBorder="1" applyFont="1">
      <alignment horizontal="center"/>
    </xf>
    <xf borderId="105" fillId="4" fontId="39" numFmtId="167" xfId="0" applyAlignment="1" applyBorder="1" applyFont="1" applyNumberFormat="1">
      <alignment horizontal="center"/>
    </xf>
    <xf borderId="105" fillId="4" fontId="35" numFmtId="0" xfId="0" applyAlignment="1" applyBorder="1" applyFont="1">
      <alignment horizontal="center"/>
    </xf>
    <xf borderId="94" fillId="4" fontId="39" numFmtId="0" xfId="0" applyBorder="1" applyFont="1"/>
    <xf borderId="102" fillId="4" fontId="35" numFmtId="0" xfId="0" applyAlignment="1" applyBorder="1" applyFont="1">
      <alignment shrinkToFit="0" vertical="center" wrapText="1"/>
    </xf>
    <xf borderId="103" fillId="4" fontId="35" numFmtId="167" xfId="0" applyAlignment="1" applyBorder="1" applyFont="1" applyNumberFormat="1">
      <alignment horizontal="center" shrinkToFit="0" vertical="center" wrapText="1"/>
    </xf>
    <xf borderId="106" fillId="13" fontId="37" numFmtId="0" xfId="0" applyAlignment="1" applyBorder="1" applyFill="1" applyFont="1">
      <alignment horizontal="center"/>
    </xf>
    <xf borderId="107" fillId="0" fontId="4" numFmtId="0" xfId="0" applyBorder="1" applyFont="1"/>
    <xf borderId="108" fillId="0" fontId="4" numFmtId="0" xfId="0" applyBorder="1" applyFont="1"/>
    <xf borderId="0" fillId="0" fontId="37" numFmtId="168" xfId="0" applyFont="1" applyNumberFormat="1"/>
    <xf borderId="0" fillId="0" fontId="37" numFmtId="164" xfId="0" applyFont="1" applyNumberFormat="1"/>
    <xf borderId="31" fillId="13" fontId="37" numFmtId="0" xfId="0" applyBorder="1" applyFont="1"/>
    <xf borderId="31" fillId="13" fontId="37" numFmtId="164" xfId="0" applyBorder="1" applyFont="1" applyNumberFormat="1"/>
    <xf borderId="58" fillId="0" fontId="37" numFmtId="0" xfId="0" applyBorder="1" applyFont="1"/>
    <xf borderId="76" fillId="4" fontId="41" numFmtId="0" xfId="0" applyAlignment="1" applyBorder="1" applyFont="1">
      <alignment horizontal="left" shrinkToFit="0" vertical="center" wrapText="1"/>
    </xf>
    <xf borderId="76" fillId="4" fontId="37" numFmtId="0" xfId="0" applyBorder="1" applyFont="1"/>
    <xf borderId="31" fillId="4" fontId="37" numFmtId="0" xfId="0" applyBorder="1" applyFont="1"/>
    <xf borderId="78" fillId="4" fontId="37" numFmtId="0" xfId="0" applyBorder="1" applyFont="1"/>
    <xf borderId="0" fillId="0" fontId="42" numFmtId="0" xfId="0" applyFont="1"/>
    <xf borderId="80" fillId="4" fontId="41" numFmtId="0" xfId="0" applyAlignment="1" applyBorder="1" applyFont="1">
      <alignment horizontal="left" shrinkToFit="0" vertical="center" wrapText="1"/>
    </xf>
    <xf borderId="80" fillId="4" fontId="37" numFmtId="0" xfId="0" applyBorder="1" applyFont="1"/>
    <xf borderId="81" fillId="4" fontId="37" numFmtId="0" xfId="0" applyBorder="1" applyFont="1"/>
    <xf borderId="63" fillId="0" fontId="37" numFmtId="0" xfId="0" applyBorder="1" applyFont="1"/>
    <xf borderId="100" fillId="6" fontId="33" numFmtId="0" xfId="0" applyAlignment="1" applyBorder="1" applyFont="1">
      <alignment shrinkToFit="0" vertical="center" wrapText="1"/>
    </xf>
    <xf borderId="55" fillId="0" fontId="37" numFmtId="14" xfId="0" applyBorder="1" applyFont="1" applyNumberFormat="1"/>
    <xf borderId="69" fillId="4" fontId="37" numFmtId="0" xfId="0" applyBorder="1" applyFont="1"/>
    <xf borderId="89" fillId="14" fontId="43" numFmtId="0" xfId="0" applyAlignment="1" applyBorder="1" applyFill="1" applyFont="1">
      <alignment horizontal="center" shrinkToFit="0" vertical="center" wrapText="1"/>
    </xf>
    <xf borderId="30" fillId="4" fontId="37" numFmtId="0" xfId="0" applyBorder="1" applyFont="1"/>
    <xf borderId="89" fillId="15" fontId="43" numFmtId="0" xfId="0" applyAlignment="1" applyBorder="1" applyFill="1" applyFont="1">
      <alignment horizontal="center" shrinkToFit="0" vertical="center" wrapText="1"/>
    </xf>
    <xf borderId="109" fillId="16" fontId="44" numFmtId="0" xfId="0" applyAlignment="1" applyBorder="1" applyFill="1" applyFont="1">
      <alignment horizontal="center"/>
    </xf>
    <xf borderId="110" fillId="0" fontId="4" numFmtId="0" xfId="0" applyBorder="1" applyFont="1"/>
    <xf borderId="111" fillId="0" fontId="4" numFmtId="0" xfId="0" applyBorder="1" applyFont="1"/>
    <xf borderId="37" fillId="3" fontId="15" numFmtId="0" xfId="0" applyAlignment="1" applyBorder="1" applyFont="1">
      <alignment horizontal="center" vertical="center"/>
    </xf>
    <xf borderId="38" fillId="3" fontId="15" numFmtId="0" xfId="0" applyAlignment="1" applyBorder="1" applyFont="1">
      <alignment horizontal="center" vertical="center"/>
    </xf>
    <xf borderId="112" fillId="3" fontId="15" numFmtId="0" xfId="0" applyAlignment="1" applyBorder="1" applyFont="1">
      <alignment horizontal="center"/>
    </xf>
    <xf borderId="98" fillId="6" fontId="37" numFmtId="0" xfId="0" applyBorder="1" applyFont="1"/>
    <xf borderId="99" fillId="6" fontId="37" numFmtId="0" xfId="0" applyBorder="1" applyFont="1"/>
    <xf borderId="91" fillId="6" fontId="37" numFmtId="0" xfId="0" applyBorder="1" applyFont="1"/>
    <xf borderId="99" fillId="0" fontId="37" numFmtId="0" xfId="0" applyBorder="1" applyFont="1"/>
    <xf borderId="92" fillId="0" fontId="37" numFmtId="2" xfId="0" applyBorder="1" applyFont="1" applyNumberFormat="1"/>
    <xf borderId="113" fillId="0" fontId="37" numFmtId="0" xfId="0" applyBorder="1" applyFont="1"/>
    <xf borderId="114" fillId="0" fontId="37" numFmtId="0" xfId="0" applyBorder="1" applyFont="1"/>
    <xf borderId="29" fillId="6" fontId="37" numFmtId="0" xfId="0" applyBorder="1" applyFont="1"/>
    <xf borderId="91" fillId="0" fontId="37" numFmtId="0" xfId="0" applyBorder="1" applyFont="1"/>
    <xf borderId="24" fillId="0" fontId="37" numFmtId="2" xfId="0" applyBorder="1" applyFont="1" applyNumberFormat="1"/>
    <xf borderId="29" fillId="0" fontId="37" numFmtId="0" xfId="0" applyBorder="1" applyFont="1"/>
    <xf borderId="25" fillId="0" fontId="37" numFmtId="0" xfId="0" applyBorder="1" applyFont="1"/>
    <xf borderId="26" fillId="0" fontId="37" numFmtId="0" xfId="0" applyBorder="1" applyFont="1"/>
    <xf borderId="114" fillId="0" fontId="37" numFmtId="2" xfId="0" applyBorder="1" applyFont="1" applyNumberFormat="1"/>
    <xf borderId="24" fillId="0" fontId="37" numFmtId="0" xfId="0" applyBorder="1" applyFont="1"/>
    <xf borderId="115" fillId="4" fontId="36" numFmtId="0" xfId="0" applyBorder="1" applyFont="1"/>
    <xf borderId="116" fillId="4" fontId="36" numFmtId="0" xfId="0" applyBorder="1" applyFont="1"/>
    <xf borderId="31" fillId="4" fontId="35" numFmtId="0" xfId="0" applyAlignment="1" applyBorder="1" applyFont="1">
      <alignment horizontal="center" shrinkToFit="0" vertical="center" wrapText="1"/>
    </xf>
    <xf borderId="0" fillId="0" fontId="37" numFmtId="0" xfId="0" applyAlignment="1" applyFont="1">
      <alignment horizontal="center"/>
    </xf>
    <xf borderId="92" fillId="4" fontId="35" numFmtId="167" xfId="0" applyAlignment="1" applyBorder="1" applyFont="1" applyNumberFormat="1">
      <alignment horizontal="center" shrinkToFit="0" vertical="center" wrapText="1"/>
    </xf>
    <xf borderId="31" fillId="12" fontId="37" numFmtId="0" xfId="0" applyBorder="1" applyFont="1"/>
    <xf borderId="31" fillId="12" fontId="37" numFmtId="167" xfId="0" applyBorder="1" applyFont="1" applyNumberFormat="1"/>
    <xf borderId="104" fillId="16" fontId="35" numFmtId="167" xfId="0" applyAlignment="1" applyBorder="1" applyFont="1" applyNumberFormat="1">
      <alignment horizontal="center" shrinkToFit="0" vertical="center" wrapText="1"/>
    </xf>
    <xf borderId="98" fillId="4" fontId="45" numFmtId="0" xfId="0" applyAlignment="1" applyBorder="1" applyFont="1">
      <alignment shrinkToFit="0" vertical="center" wrapText="1"/>
    </xf>
    <xf borderId="99" fillId="4" fontId="45" numFmtId="167" xfId="0" applyAlignment="1" applyBorder="1" applyFont="1" applyNumberFormat="1">
      <alignment horizontal="center" shrinkToFit="0" vertical="center" wrapText="1"/>
    </xf>
    <xf borderId="92" fillId="4" fontId="45" numFmtId="167" xfId="0" applyAlignment="1" applyBorder="1" applyFont="1" applyNumberFormat="1">
      <alignment horizontal="center" shrinkToFit="0" vertical="center" wrapText="1"/>
    </xf>
    <xf borderId="102" fillId="4" fontId="45" numFmtId="0" xfId="0" applyAlignment="1" applyBorder="1" applyFont="1">
      <alignment shrinkToFit="0" vertical="center" wrapText="1"/>
    </xf>
    <xf borderId="103" fillId="4" fontId="45" numFmtId="167" xfId="0" applyAlignment="1" applyBorder="1" applyFont="1" applyNumberFormat="1">
      <alignment horizontal="center" shrinkToFit="0" vertical="center" wrapText="1"/>
    </xf>
    <xf borderId="104" fillId="4" fontId="45" numFmtId="167" xfId="0" applyAlignment="1" applyBorder="1" applyFont="1" applyNumberFormat="1">
      <alignment horizontal="center" shrinkToFit="0" vertical="center" wrapText="1"/>
    </xf>
    <xf borderId="117" fillId="4" fontId="35" numFmtId="0" xfId="0" applyAlignment="1" applyBorder="1" applyFont="1">
      <alignment shrinkToFit="0" vertical="center" wrapText="1"/>
    </xf>
    <xf borderId="118" fillId="4" fontId="35" numFmtId="167" xfId="0" applyAlignment="1" applyBorder="1" applyFont="1" applyNumberFormat="1">
      <alignment horizontal="center" shrinkToFit="0" vertical="center" wrapText="1"/>
    </xf>
    <xf borderId="93" fillId="4" fontId="35" numFmtId="167" xfId="0" applyAlignment="1" applyBorder="1" applyFont="1" applyNumberFormat="1">
      <alignment horizontal="center" shrinkToFit="0" vertical="center" wrapText="1"/>
    </xf>
    <xf borderId="31" fillId="4" fontId="35" numFmtId="0" xfId="0" applyBorder="1" applyFont="1"/>
    <xf borderId="24" fillId="4" fontId="35" numFmtId="167" xfId="0" applyAlignment="1" applyBorder="1" applyFont="1" applyNumberFormat="1">
      <alignment horizontal="center" shrinkToFit="0" vertical="center" wrapText="1"/>
    </xf>
    <xf borderId="93" fillId="4" fontId="35" numFmtId="164" xfId="0" applyAlignment="1" applyBorder="1" applyFont="1" applyNumberFormat="1">
      <alignment horizontal="center" shrinkToFit="0" vertical="center" wrapText="1"/>
    </xf>
    <xf borderId="0" fillId="0" fontId="44" numFmtId="167" xfId="0" applyFont="1" applyNumberFormat="1"/>
    <xf borderId="31" fillId="4" fontId="35" numFmtId="164" xfId="0" applyBorder="1" applyFont="1" applyNumberFormat="1"/>
    <xf borderId="119" fillId="4" fontId="35" numFmtId="0" xfId="0" applyAlignment="1" applyBorder="1" applyFont="1">
      <alignment shrinkToFit="0" vertical="center" wrapText="1"/>
    </xf>
    <xf borderId="120" fillId="4" fontId="35" numFmtId="167" xfId="0" applyAlignment="1" applyBorder="1" applyFont="1" applyNumberFormat="1">
      <alignment horizontal="center" shrinkToFit="0" vertical="center" wrapText="1"/>
    </xf>
    <xf borderId="121" fillId="4" fontId="35" numFmtId="167" xfId="0" applyAlignment="1" applyBorder="1" applyFont="1" applyNumberFormat="1">
      <alignment horizontal="center" shrinkToFit="0" vertical="center" wrapText="1"/>
    </xf>
    <xf borderId="39" fillId="3" fontId="15" numFmtId="0" xfId="0" applyAlignment="1" applyBorder="1" applyFont="1">
      <alignment horizontal="center" shrinkToFit="0" vertical="center" wrapText="1"/>
    </xf>
    <xf borderId="33" fillId="4" fontId="35" numFmtId="0" xfId="0" applyAlignment="1" applyBorder="1" applyFont="1">
      <alignment shrinkToFit="0" vertical="center" wrapText="1"/>
    </xf>
    <xf borderId="109" fillId="17" fontId="15" numFmtId="0" xfId="0" applyAlignment="1" applyBorder="1" applyFill="1" applyFont="1">
      <alignment horizontal="center" shrinkToFit="0" vertical="center" wrapText="1"/>
    </xf>
    <xf borderId="122" fillId="0" fontId="4" numFmtId="0" xfId="0" applyBorder="1" applyFont="1"/>
    <xf borderId="123" fillId="17" fontId="15" numFmtId="167" xfId="0" applyAlignment="1" applyBorder="1" applyFont="1" applyNumberFormat="1">
      <alignment horizontal="center" shrinkToFit="0" vertical="center" wrapText="1"/>
    </xf>
    <xf borderId="124" fillId="4" fontId="35" numFmtId="0" xfId="0" applyAlignment="1" applyBorder="1" applyFont="1">
      <alignment shrinkToFit="0" vertical="center" wrapText="1"/>
    </xf>
    <xf borderId="125" fillId="4" fontId="35" numFmtId="167" xfId="0" applyAlignment="1" applyBorder="1" applyFont="1" applyNumberFormat="1">
      <alignment horizontal="center" shrinkToFit="0" vertical="center" wrapText="1"/>
    </xf>
    <xf borderId="126" fillId="4" fontId="35" numFmtId="167" xfId="0" applyAlignment="1" applyBorder="1" applyFont="1" applyNumberFormat="1">
      <alignment horizontal="center" shrinkToFit="0" vertical="center" wrapText="1"/>
    </xf>
    <xf borderId="98" fillId="4" fontId="35" numFmtId="0" xfId="0" applyAlignment="1" applyBorder="1" applyFont="1">
      <alignment vertical="center"/>
    </xf>
    <xf borderId="118" fillId="18" fontId="35" numFmtId="167" xfId="0" applyAlignment="1" applyBorder="1" applyFill="1" applyFont="1" applyNumberFormat="1">
      <alignment horizontal="center" shrinkToFit="0" vertical="center" wrapText="1"/>
    </xf>
    <xf borderId="93" fillId="18" fontId="35" numFmtId="167" xfId="0" applyAlignment="1" applyBorder="1" applyFont="1" applyNumberFormat="1">
      <alignment horizontal="center" shrinkToFit="0" vertical="center" wrapText="1"/>
    </xf>
    <xf borderId="29" fillId="4" fontId="35" numFmtId="0" xfId="0" applyAlignment="1" applyBorder="1" applyFont="1">
      <alignment vertical="center"/>
    </xf>
    <xf borderId="124" fillId="4" fontId="35" numFmtId="0" xfId="0" applyAlignment="1" applyBorder="1" applyFont="1">
      <alignment vertical="center"/>
    </xf>
    <xf borderId="0" fillId="0" fontId="15" numFmtId="0" xfId="0" applyAlignment="1" applyFont="1">
      <alignment horizontal="center" shrinkToFit="0" vertical="center" wrapText="1"/>
    </xf>
    <xf borderId="0" fillId="0" fontId="46" numFmtId="0" xfId="0" applyAlignment="1" applyFont="1">
      <alignment horizontal="center" shrinkToFit="0" vertical="center" wrapText="1"/>
    </xf>
    <xf borderId="0" fillId="0" fontId="15" numFmtId="167" xfId="0" applyAlignment="1" applyFont="1" applyNumberFormat="1">
      <alignment horizontal="center" shrinkToFit="0" vertical="center" wrapText="1"/>
    </xf>
    <xf borderId="0" fillId="0" fontId="17" numFmtId="0" xfId="0" applyAlignment="1" applyFont="1">
      <alignment horizontal="center" shrinkToFit="0" vertical="center" wrapText="1"/>
    </xf>
    <xf borderId="82" fillId="4" fontId="37" numFmtId="0" xfId="0" applyBorder="1" applyFont="1"/>
    <xf borderId="105" fillId="4" fontId="37" numFmtId="0" xfId="0" applyBorder="1" applyFont="1"/>
    <xf borderId="94" fillId="4" fontId="37" numFmtId="0" xfId="0" applyBorder="1" applyFont="1"/>
    <xf borderId="0" fillId="0" fontId="18" numFmtId="0" xfId="0" applyAlignment="1" applyFont="1">
      <alignment horizontal="center"/>
    </xf>
    <xf borderId="0" fillId="0" fontId="47" numFmtId="0" xfId="0" applyAlignment="1" applyFont="1">
      <alignment horizontal="center"/>
    </xf>
    <xf borderId="127" fillId="19" fontId="48" numFmtId="0" xfId="0" applyAlignment="1" applyBorder="1" applyFill="1" applyFont="1">
      <alignment horizontal="center" vertical="center"/>
    </xf>
    <xf borderId="128" fillId="0" fontId="4" numFmtId="0" xfId="0" applyBorder="1" applyFont="1"/>
    <xf borderId="129" fillId="0" fontId="4" numFmtId="0" xfId="0" applyBorder="1" applyFont="1"/>
    <xf borderId="130" fillId="19" fontId="48" numFmtId="0" xfId="0" applyAlignment="1" applyBorder="1" applyFont="1">
      <alignment horizontal="center" vertical="center"/>
    </xf>
    <xf borderId="131" fillId="19" fontId="48" numFmtId="0" xfId="0" applyAlignment="1" applyBorder="1" applyFont="1">
      <alignment horizontal="center" vertical="center"/>
    </xf>
    <xf borderId="132" fillId="0" fontId="4" numFmtId="0" xfId="0" applyBorder="1" applyFont="1"/>
    <xf borderId="133" fillId="0" fontId="4" numFmtId="0" xfId="0" applyBorder="1" applyFont="1"/>
    <xf borderId="134" fillId="19" fontId="48" numFmtId="0" xfId="0" applyAlignment="1" applyBorder="1" applyFont="1">
      <alignment horizontal="center" vertical="center"/>
    </xf>
    <xf borderId="135" fillId="19" fontId="48" numFmtId="0" xfId="0" applyAlignment="1" applyBorder="1" applyFont="1">
      <alignment horizontal="center" vertical="center"/>
    </xf>
    <xf borderId="136" fillId="0" fontId="4" numFmtId="0" xfId="0" applyBorder="1" applyFont="1"/>
    <xf borderId="137" fillId="19" fontId="48" numFmtId="0" xfId="0" applyAlignment="1" applyBorder="1" applyFont="1">
      <alignment horizontal="center" vertical="center"/>
    </xf>
    <xf borderId="138" fillId="19" fontId="48" numFmtId="0" xfId="0" applyAlignment="1" applyBorder="1" applyFont="1">
      <alignment horizontal="center" vertical="center"/>
    </xf>
    <xf borderId="130" fillId="19" fontId="48" numFmtId="0" xfId="0" applyAlignment="1" applyBorder="1" applyFont="1">
      <alignment horizontal="center" shrinkToFit="0" vertical="center" wrapText="1"/>
    </xf>
    <xf borderId="130" fillId="19" fontId="48" numFmtId="2" xfId="0" applyAlignment="1" applyBorder="1" applyFont="1" applyNumberFormat="1">
      <alignment horizontal="center" vertical="center"/>
    </xf>
    <xf borderId="139" fillId="0" fontId="4" numFmtId="0" xfId="0" applyBorder="1" applyFont="1"/>
    <xf borderId="130" fillId="19" fontId="48" numFmtId="0" xfId="0" applyAlignment="1" applyBorder="1" applyFont="1">
      <alignment horizontal="left" vertical="center"/>
    </xf>
    <xf borderId="130" fillId="6" fontId="49" numFmtId="1" xfId="0" applyAlignment="1" applyBorder="1" applyFont="1" applyNumberFormat="1">
      <alignment horizontal="center" vertical="center"/>
    </xf>
    <xf borderId="130" fillId="6" fontId="48" numFmtId="1" xfId="0" applyAlignment="1" applyBorder="1" applyFont="1" applyNumberFormat="1">
      <alignment horizontal="center" vertical="center"/>
    </xf>
    <xf borderId="130" fillId="6" fontId="49" numFmtId="2" xfId="0" applyAlignment="1" applyBorder="1" applyFont="1" applyNumberFormat="1">
      <alignment horizontal="center" vertical="center"/>
    </xf>
    <xf borderId="130" fillId="5" fontId="48" numFmtId="0" xfId="0" applyAlignment="1" applyBorder="1" applyFont="1">
      <alignment horizontal="left" vertical="center"/>
    </xf>
    <xf borderId="130" fillId="5" fontId="49" numFmtId="1" xfId="0" applyAlignment="1" applyBorder="1" applyFont="1" applyNumberFormat="1">
      <alignment horizontal="center" vertical="center"/>
    </xf>
    <xf borderId="130" fillId="5" fontId="48" numFmtId="1" xfId="0" applyAlignment="1" applyBorder="1" applyFont="1" applyNumberFormat="1">
      <alignment horizontal="center" vertical="center"/>
    </xf>
    <xf borderId="130" fillId="5" fontId="49" numFmtId="2" xfId="0" applyAlignment="1" applyBorder="1" applyFont="1" applyNumberFormat="1">
      <alignment horizontal="center" vertical="center"/>
    </xf>
    <xf borderId="130" fillId="19" fontId="48" numFmtId="1" xfId="0" applyAlignment="1" applyBorder="1" applyFont="1" applyNumberFormat="1">
      <alignment horizontal="left" vertical="center"/>
    </xf>
    <xf borderId="130" fillId="19" fontId="48" numFmtId="49" xfId="0" applyAlignment="1" applyBorder="1" applyFont="1" applyNumberFormat="1">
      <alignment horizontal="left" vertical="center"/>
    </xf>
    <xf borderId="130" fillId="19" fontId="48" numFmtId="49" xfId="0" applyAlignment="1" applyBorder="1" applyFont="1" applyNumberFormat="1">
      <alignment vertical="center"/>
    </xf>
    <xf borderId="130" fillId="6" fontId="49" numFmtId="0" xfId="0" applyBorder="1" applyFont="1"/>
    <xf borderId="130" fillId="6" fontId="50" numFmtId="1" xfId="0" applyAlignment="1" applyBorder="1" applyFont="1" applyNumberFormat="1">
      <alignment horizontal="center" vertical="center"/>
    </xf>
    <xf borderId="130" fillId="6" fontId="49" numFmtId="0" xfId="0" applyAlignment="1" applyBorder="1" applyFont="1">
      <alignment horizontal="center"/>
    </xf>
    <xf borderId="130" fillId="19" fontId="48" numFmtId="0" xfId="0" applyAlignment="1" applyBorder="1" applyFont="1">
      <alignment vertical="center"/>
    </xf>
    <xf borderId="130" fillId="6" fontId="48" numFmtId="1" xfId="0" applyAlignment="1" applyBorder="1" applyFont="1" applyNumberFormat="1">
      <alignment horizontal="right" vertical="center"/>
    </xf>
    <xf borderId="130" fillId="6" fontId="48" numFmtId="2" xfId="0" applyAlignment="1" applyBorder="1" applyFont="1" applyNumberFormat="1">
      <alignment horizontal="center" vertical="center"/>
    </xf>
    <xf borderId="0" fillId="0" fontId="48" numFmtId="0" xfId="0" applyFont="1"/>
    <xf borderId="0" fillId="0" fontId="48" numFmtId="0" xfId="0" applyAlignment="1" applyFont="1">
      <alignment horizontal="center" vertical="center"/>
    </xf>
    <xf borderId="0" fillId="0" fontId="48" numFmtId="0" xfId="0" applyAlignment="1" applyFont="1">
      <alignment shrinkToFit="0" vertical="center" wrapText="1"/>
    </xf>
    <xf borderId="0" fillId="0" fontId="13" numFmtId="1" xfId="0" applyFont="1" applyNumberFormat="1"/>
    <xf borderId="140" fillId="20" fontId="51" numFmtId="0" xfId="0" applyAlignment="1" applyBorder="1" applyFill="1" applyFont="1">
      <alignment horizontal="center"/>
    </xf>
    <xf borderId="141" fillId="6" fontId="47" numFmtId="0" xfId="0" applyBorder="1" applyFont="1"/>
    <xf borderId="142" fillId="6" fontId="13" numFmtId="0" xfId="0" applyBorder="1" applyFont="1"/>
    <xf borderId="143" fillId="6" fontId="13" numFmtId="0" xfId="0" applyBorder="1" applyFont="1"/>
    <xf borderId="144" fillId="6" fontId="13" numFmtId="9" xfId="0" applyBorder="1" applyFont="1" applyNumberFormat="1"/>
    <xf borderId="145" fillId="6" fontId="13" numFmtId="0" xfId="0" applyBorder="1" applyFont="1"/>
    <xf borderId="146" fillId="6" fontId="13" numFmtId="0" xfId="0" applyBorder="1" applyFont="1"/>
    <xf borderId="147" fillId="6" fontId="13" numFmtId="0" xfId="0" applyBorder="1" applyFont="1"/>
    <xf borderId="148" fillId="6" fontId="13" numFmtId="0" xfId="0" applyBorder="1" applyFont="1"/>
    <xf borderId="149" fillId="6" fontId="13" numFmtId="0" xfId="0" applyBorder="1" applyFont="1"/>
    <xf borderId="150" fillId="6" fontId="13" numFmtId="0" xfId="0" applyBorder="1" applyFont="1"/>
    <xf borderId="151" fillId="0" fontId="13" numFmtId="0" xfId="0" applyBorder="1" applyFont="1"/>
    <xf borderId="152" fillId="6" fontId="13" numFmtId="0" xfId="0" applyBorder="1" applyFont="1"/>
    <xf borderId="153" fillId="0" fontId="4" numFmtId="0" xfId="0" applyBorder="1" applyFont="1"/>
    <xf borderId="154" fillId="20" fontId="51" numFmtId="0" xfId="0" applyAlignment="1" applyBorder="1" applyFont="1">
      <alignment horizontal="center"/>
    </xf>
    <xf borderId="155" fillId="0" fontId="4" numFmtId="0" xfId="0" applyBorder="1" applyFont="1"/>
    <xf borderId="156" fillId="0" fontId="4" numFmtId="0" xfId="0" applyBorder="1" applyFont="1"/>
    <xf borderId="157" fillId="6" fontId="47" numFmtId="0" xfId="0" applyAlignment="1" applyBorder="1" applyFont="1">
      <alignment horizontal="center"/>
    </xf>
    <xf borderId="158" fillId="0" fontId="4" numFmtId="0" xfId="0" applyBorder="1" applyFont="1"/>
    <xf borderId="159" fillId="21" fontId="13" numFmtId="0" xfId="0" applyBorder="1" applyFill="1" applyFont="1"/>
    <xf borderId="159" fillId="21" fontId="13" numFmtId="0" xfId="0" applyAlignment="1" applyBorder="1" applyFont="1">
      <alignment shrinkToFit="0" wrapText="1"/>
    </xf>
    <xf borderId="159" fillId="21" fontId="13" numFmtId="1" xfId="0" applyBorder="1" applyFont="1" applyNumberFormat="1"/>
    <xf borderId="159" fillId="21" fontId="13" numFmtId="2" xfId="0" applyBorder="1" applyFont="1" applyNumberFormat="1"/>
    <xf borderId="160" fillId="22" fontId="13" numFmtId="0" xfId="0" applyBorder="1" applyFill="1" applyFont="1"/>
    <xf borderId="160" fillId="22" fontId="13" numFmtId="0" xfId="0" applyAlignment="1" applyBorder="1" applyFont="1">
      <alignment shrinkToFit="0" wrapText="1"/>
    </xf>
    <xf borderId="160" fillId="22" fontId="13" numFmtId="1" xfId="0" applyBorder="1" applyFont="1" applyNumberFormat="1"/>
    <xf borderId="160" fillId="22" fontId="13" numFmtId="2" xfId="0" applyBorder="1" applyFont="1" applyNumberFormat="1"/>
    <xf borderId="160" fillId="23" fontId="13" numFmtId="0" xfId="0" applyBorder="1" applyFill="1" applyFont="1"/>
    <xf borderId="160" fillId="23" fontId="13" numFmtId="1" xfId="0" applyAlignment="1" applyBorder="1" applyFont="1" applyNumberFormat="1">
      <alignment horizontal="center"/>
    </xf>
    <xf borderId="160" fillId="23" fontId="13" numFmtId="2" xfId="0" applyBorder="1" applyFont="1" applyNumberFormat="1"/>
    <xf borderId="160" fillId="6" fontId="13" numFmtId="0" xfId="0" applyBorder="1" applyFont="1"/>
    <xf borderId="160" fillId="6" fontId="13" numFmtId="0" xfId="0" applyAlignment="1" applyBorder="1" applyFont="1">
      <alignment shrinkToFit="0" wrapText="1"/>
    </xf>
    <xf borderId="160" fillId="6" fontId="13" numFmtId="1" xfId="0" applyAlignment="1" applyBorder="1" applyFont="1" applyNumberFormat="1">
      <alignment horizontal="center"/>
    </xf>
    <xf borderId="160" fillId="6" fontId="13" numFmtId="2" xfId="0" applyAlignment="1" applyBorder="1" applyFont="1" applyNumberFormat="1">
      <alignment horizontal="center"/>
    </xf>
    <xf borderId="161" fillId="22" fontId="13" numFmtId="0" xfId="0" applyAlignment="1" applyBorder="1" applyFont="1">
      <alignment horizontal="left" shrinkToFit="0" vertical="center" wrapText="1"/>
    </xf>
    <xf borderId="160" fillId="23" fontId="13" numFmtId="0" xfId="0" applyAlignment="1" applyBorder="1" applyFont="1">
      <alignment shrinkToFit="0" wrapText="1"/>
    </xf>
    <xf borderId="160" fillId="23" fontId="13" numFmtId="2" xfId="0" applyAlignment="1" applyBorder="1" applyFont="1" applyNumberFormat="1">
      <alignment horizontal="center"/>
    </xf>
    <xf borderId="161" fillId="23" fontId="13" numFmtId="0" xfId="0" applyAlignment="1" applyBorder="1" applyFont="1">
      <alignment horizontal="left" shrinkToFit="0" vertical="center" wrapText="1"/>
    </xf>
    <xf borderId="160" fillId="6" fontId="13" numFmtId="2" xfId="0" applyBorder="1" applyFont="1" applyNumberFormat="1"/>
    <xf borderId="162" fillId="22" fontId="1" numFmtId="0" xfId="0" applyAlignment="1" applyBorder="1" applyFont="1">
      <alignment horizontal="left" vertical="center"/>
    </xf>
    <xf borderId="162" fillId="22" fontId="1" numFmtId="0" xfId="0" applyAlignment="1" applyBorder="1" applyFont="1">
      <alignment horizontal="left" shrinkToFit="0" vertical="center" wrapText="1"/>
    </xf>
    <xf borderId="162" fillId="22" fontId="1" numFmtId="1" xfId="0" applyAlignment="1" applyBorder="1" applyFont="1" applyNumberFormat="1">
      <alignment horizontal="center" vertical="center"/>
    </xf>
    <xf borderId="162" fillId="22" fontId="1" numFmtId="2" xfId="0" applyAlignment="1" applyBorder="1" applyFont="1" applyNumberFormat="1">
      <alignment horizontal="center" vertical="center"/>
    </xf>
    <xf borderId="162" fillId="4" fontId="1" numFmtId="0" xfId="0" applyAlignment="1" applyBorder="1" applyFont="1">
      <alignment horizontal="left" vertical="center"/>
    </xf>
    <xf borderId="162" fillId="4" fontId="1" numFmtId="0" xfId="0" applyAlignment="1" applyBorder="1" applyFont="1">
      <alignment horizontal="left" shrinkToFit="0" vertical="center" wrapText="1"/>
    </xf>
    <xf borderId="162" fillId="4" fontId="1" numFmtId="1" xfId="0" applyAlignment="1" applyBorder="1" applyFont="1" applyNumberFormat="1">
      <alignment horizontal="center" vertical="center"/>
    </xf>
    <xf borderId="162" fillId="4" fontId="1" numFmtId="2" xfId="0" applyAlignment="1" applyBorder="1" applyFont="1" applyNumberFormat="1">
      <alignment horizontal="center" vertical="center"/>
    </xf>
    <xf borderId="162" fillId="23" fontId="1" numFmtId="0" xfId="0" applyAlignment="1" applyBorder="1" applyFont="1">
      <alignment horizontal="left" vertical="center"/>
    </xf>
    <xf borderId="162" fillId="23" fontId="1" numFmtId="0" xfId="0" applyAlignment="1" applyBorder="1" applyFont="1">
      <alignment horizontal="left" shrinkToFit="0" vertical="center" wrapText="1"/>
    </xf>
    <xf borderId="162" fillId="23" fontId="1" numFmtId="1" xfId="0" applyAlignment="1" applyBorder="1" applyFont="1" applyNumberFormat="1">
      <alignment horizontal="center" vertical="center"/>
    </xf>
    <xf borderId="162" fillId="23" fontId="1" numFmtId="2" xfId="0" applyAlignment="1" applyBorder="1" applyFont="1" applyNumberFormat="1">
      <alignment horizontal="center" vertical="center"/>
    </xf>
    <xf borderId="161" fillId="23" fontId="13" numFmtId="2" xfId="0" applyAlignment="1" applyBorder="1" applyFont="1" applyNumberFormat="1">
      <alignment horizontal="left" shrinkToFit="0" vertical="center" wrapText="1"/>
    </xf>
    <xf borderId="0" fillId="0" fontId="13" numFmtId="2" xfId="0" applyFont="1" applyNumberFormat="1"/>
    <xf borderId="161" fillId="22" fontId="13" numFmtId="2" xfId="0" applyAlignment="1" applyBorder="1" applyFont="1" applyNumberFormat="1">
      <alignment horizontal="center" vertical="center"/>
    </xf>
    <xf borderId="161" fillId="4" fontId="13" numFmtId="0" xfId="0" applyAlignment="1" applyBorder="1" applyFont="1">
      <alignment horizontal="left" shrinkToFit="0" vertical="center" wrapText="1"/>
    </xf>
    <xf borderId="161" fillId="4" fontId="13" numFmtId="2" xfId="0" applyAlignment="1" applyBorder="1" applyFont="1" applyNumberFormat="1">
      <alignment horizontal="center" vertical="center"/>
    </xf>
    <xf borderId="31" fillId="23" fontId="13" numFmtId="0" xfId="0" applyAlignment="1" applyBorder="1" applyFont="1">
      <alignment horizontal="left" shrinkToFit="0" vertical="center" wrapText="1"/>
    </xf>
    <xf borderId="163" fillId="21" fontId="1" numFmtId="0" xfId="0" applyAlignment="1" applyBorder="1" applyFont="1">
      <alignment horizontal="left" vertical="center"/>
    </xf>
    <xf borderId="163" fillId="21" fontId="1" numFmtId="0" xfId="0" applyAlignment="1" applyBorder="1" applyFont="1">
      <alignment horizontal="left" shrinkToFit="0" vertical="center" wrapText="1"/>
    </xf>
    <xf borderId="163" fillId="21" fontId="1" numFmtId="1" xfId="0" applyAlignment="1" applyBorder="1" applyFont="1" applyNumberFormat="1">
      <alignment horizontal="center" vertical="center"/>
    </xf>
    <xf borderId="163" fillId="21" fontId="1" numFmtId="2" xfId="0" applyAlignment="1" applyBorder="1" applyFont="1" applyNumberFormat="1">
      <alignment horizontal="center" vertical="center"/>
    </xf>
    <xf borderId="0" fillId="0" fontId="13" numFmtId="0" xfId="0" applyAlignment="1" applyFont="1">
      <alignment horizontal="left" shrinkToFit="0" vertical="center" wrapText="1"/>
    </xf>
    <xf borderId="0" fillId="0" fontId="13" numFmtId="1" xfId="0" applyAlignment="1" applyFont="1" applyNumberFormat="1">
      <alignment horizontal="center" vertical="center"/>
    </xf>
    <xf borderId="0" fillId="0" fontId="13" numFmtId="2" xfId="0" applyAlignment="1" applyFont="1" applyNumberFormat="1">
      <alignment horizontal="center" vertical="center"/>
    </xf>
    <xf borderId="161" fillId="22" fontId="13" numFmtId="1" xfId="0" applyAlignment="1" applyBorder="1" applyFont="1" applyNumberFormat="1">
      <alignment horizontal="center" vertical="center"/>
    </xf>
    <xf borderId="161" fillId="24" fontId="13" numFmtId="0" xfId="0" applyAlignment="1" applyBorder="1" applyFill="1" applyFont="1">
      <alignment horizontal="left" shrinkToFit="0" vertical="center" wrapText="1"/>
    </xf>
    <xf borderId="161" fillId="24" fontId="13" numFmtId="1" xfId="0" applyAlignment="1" applyBorder="1" applyFont="1" applyNumberFormat="1">
      <alignment horizontal="center" vertical="center"/>
    </xf>
    <xf borderId="161" fillId="24" fontId="13" numFmtId="2" xfId="0" applyAlignment="1" applyBorder="1" applyFont="1" applyNumberFormat="1">
      <alignment horizontal="center" vertical="center"/>
    </xf>
    <xf borderId="161" fillId="25" fontId="13" numFmtId="0" xfId="0" applyAlignment="1" applyBorder="1" applyFill="1" applyFont="1">
      <alignment horizontal="left" shrinkToFit="0" vertical="center" wrapText="1"/>
    </xf>
    <xf borderId="161" fillId="25" fontId="13" numFmtId="1" xfId="0" applyAlignment="1" applyBorder="1" applyFont="1" applyNumberFormat="1">
      <alignment horizontal="center" vertical="center"/>
    </xf>
    <xf borderId="161" fillId="25" fontId="13" numFmtId="2" xfId="0" applyAlignment="1" applyBorder="1" applyFont="1" applyNumberFormat="1">
      <alignment horizontal="center" vertical="center"/>
    </xf>
    <xf borderId="161" fillId="26" fontId="13" numFmtId="0" xfId="0" applyAlignment="1" applyBorder="1" applyFill="1" applyFont="1">
      <alignment horizontal="left" shrinkToFit="0" vertical="center" wrapText="1"/>
    </xf>
    <xf borderId="161" fillId="26" fontId="13" numFmtId="1" xfId="0" applyAlignment="1" applyBorder="1" applyFont="1" applyNumberFormat="1">
      <alignment horizontal="center" vertical="center"/>
    </xf>
    <xf borderId="161" fillId="26" fontId="13" numFmtId="2" xfId="0" applyAlignment="1" applyBorder="1" applyFont="1" applyNumberFormat="1">
      <alignment horizontal="center" vertical="center"/>
    </xf>
    <xf borderId="161" fillId="23" fontId="13" numFmtId="1" xfId="0" applyAlignment="1" applyBorder="1" applyFont="1" applyNumberFormat="1">
      <alignment horizontal="center" vertical="center"/>
    </xf>
    <xf borderId="161" fillId="0" fontId="13" numFmtId="2" xfId="0" applyAlignment="1" applyBorder="1" applyFont="1" applyNumberFormat="1">
      <alignment horizontal="center" vertical="center"/>
    </xf>
    <xf borderId="161" fillId="27" fontId="13" numFmtId="0" xfId="0" applyAlignment="1" applyBorder="1" applyFill="1" applyFont="1">
      <alignment horizontal="left" shrinkToFit="0" vertical="center" wrapText="1"/>
    </xf>
    <xf borderId="161" fillId="27" fontId="13" numFmtId="1" xfId="0" applyAlignment="1" applyBorder="1" applyFont="1" applyNumberFormat="1">
      <alignment horizontal="center" vertical="center"/>
    </xf>
    <xf borderId="161" fillId="27" fontId="13" numFmtId="2" xfId="0" applyAlignment="1" applyBorder="1" applyFont="1" applyNumberFormat="1">
      <alignment horizontal="center" vertical="center"/>
    </xf>
    <xf borderId="161" fillId="28" fontId="13" numFmtId="0" xfId="0" applyAlignment="1" applyBorder="1" applyFill="1" applyFont="1">
      <alignment horizontal="left" shrinkToFit="0" vertical="center" wrapText="1"/>
    </xf>
    <xf borderId="161" fillId="28" fontId="13" numFmtId="1" xfId="0" applyAlignment="1" applyBorder="1" applyFont="1" applyNumberFormat="1">
      <alignment horizontal="center" vertical="center"/>
    </xf>
    <xf borderId="161" fillId="28" fontId="13" numFmtId="2" xfId="0" applyAlignment="1" applyBorder="1" applyFont="1" applyNumberFormat="1">
      <alignment horizontal="center" vertical="center"/>
    </xf>
    <xf borderId="161" fillId="13" fontId="13" numFmtId="0" xfId="0" applyAlignment="1" applyBorder="1" applyFont="1">
      <alignment horizontal="left" shrinkToFit="0" vertical="center" wrapText="1"/>
    </xf>
    <xf borderId="161" fillId="13" fontId="13" numFmtId="1" xfId="0" applyAlignment="1" applyBorder="1" applyFont="1" applyNumberFormat="1">
      <alignment horizontal="center" vertical="center"/>
    </xf>
    <xf borderId="161" fillId="13" fontId="13" numFmtId="2" xfId="0" applyAlignment="1" applyBorder="1" applyFont="1" applyNumberFormat="1">
      <alignment horizontal="center" vertical="center"/>
    </xf>
    <xf borderId="161" fillId="8" fontId="13" numFmtId="0" xfId="0" applyAlignment="1" applyBorder="1" applyFont="1">
      <alignment horizontal="left" shrinkToFit="0" vertical="center" wrapText="1"/>
    </xf>
    <xf borderId="161" fillId="8" fontId="13" numFmtId="1" xfId="0" applyAlignment="1" applyBorder="1" applyFont="1" applyNumberFormat="1">
      <alignment horizontal="center" vertical="center"/>
    </xf>
    <xf borderId="161" fillId="8" fontId="13" numFmtId="2" xfId="0" applyAlignment="1" applyBorder="1" applyFont="1" applyNumberFormat="1">
      <alignment horizontal="center" vertical="center"/>
    </xf>
    <xf borderId="161" fillId="29" fontId="13" numFmtId="0" xfId="0" applyAlignment="1" applyBorder="1" applyFill="1" applyFont="1">
      <alignment horizontal="left" shrinkToFit="0" vertical="center" wrapText="1"/>
    </xf>
    <xf borderId="161" fillId="29" fontId="13" numFmtId="1" xfId="0" applyAlignment="1" applyBorder="1" applyFont="1" applyNumberFormat="1">
      <alignment horizontal="center" vertical="center"/>
    </xf>
    <xf borderId="161" fillId="29" fontId="13" numFmtId="2" xfId="0" applyAlignment="1" applyBorder="1" applyFont="1" applyNumberFormat="1">
      <alignment horizontal="center" vertical="center"/>
    </xf>
    <xf borderId="161" fillId="30" fontId="13" numFmtId="0" xfId="0" applyAlignment="1" applyBorder="1" applyFill="1" applyFont="1">
      <alignment horizontal="left" shrinkToFit="0" vertical="center" wrapText="1"/>
    </xf>
    <xf borderId="161" fillId="30" fontId="13" numFmtId="1" xfId="0" applyAlignment="1" applyBorder="1" applyFont="1" applyNumberFormat="1">
      <alignment horizontal="center" vertical="center"/>
    </xf>
    <xf borderId="161" fillId="30" fontId="13" numFmtId="2" xfId="0" applyAlignment="1" applyBorder="1" applyFont="1" applyNumberFormat="1">
      <alignment horizontal="center" vertical="center"/>
    </xf>
    <xf borderId="164" fillId="21" fontId="13" numFmtId="0" xfId="0" applyAlignment="1" applyBorder="1" applyFont="1">
      <alignment horizontal="left" shrinkToFit="0" vertical="center" wrapText="1"/>
    </xf>
    <xf borderId="164" fillId="21" fontId="13" numFmtId="1" xfId="0" applyAlignment="1" applyBorder="1" applyFont="1" applyNumberFormat="1">
      <alignment horizontal="center" vertical="center"/>
    </xf>
    <xf borderId="161" fillId="4" fontId="13" numFmtId="1" xfId="0" applyAlignment="1" applyBorder="1" applyFont="1" applyNumberFormat="1">
      <alignment horizontal="center" vertical="center"/>
    </xf>
    <xf borderId="0" fillId="0" fontId="13" numFmtId="0" xfId="0" applyAlignment="1" applyFont="1">
      <alignment shrinkToFit="0" vertical="center" wrapText="1"/>
    </xf>
    <xf borderId="0" fillId="0" fontId="13" numFmtId="0" xfId="0" applyAlignment="1" applyFont="1">
      <alignment horizontal="center" vertical="center"/>
    </xf>
    <xf borderId="165" fillId="0" fontId="6" numFmtId="0" xfId="0" applyAlignment="1" applyBorder="1" applyFont="1">
      <alignment vertical="center"/>
    </xf>
    <xf borderId="6" fillId="0" fontId="6" numFmtId="0" xfId="0" applyAlignment="1" applyBorder="1" applyFont="1">
      <alignment vertical="center"/>
    </xf>
    <xf borderId="157" fillId="0" fontId="6" numFmtId="0" xfId="0" applyAlignment="1" applyBorder="1" applyFont="1">
      <alignment vertical="center"/>
    </xf>
    <xf borderId="2" fillId="0" fontId="8" numFmtId="0" xfId="0" applyAlignment="1" applyBorder="1" applyFont="1">
      <alignment vertical="center"/>
    </xf>
    <xf borderId="166" fillId="0" fontId="8" numFmtId="0" xfId="0" applyAlignment="1" applyBorder="1" applyFont="1">
      <alignment vertical="center"/>
    </xf>
    <xf borderId="10" fillId="0" fontId="8" numFmtId="165" xfId="0" applyAlignment="1" applyBorder="1" applyFont="1" applyNumberFormat="1">
      <alignment horizontal="left" shrinkToFit="0" vertical="center" wrapText="1"/>
    </xf>
    <xf borderId="10" fillId="0" fontId="4" numFmtId="0" xfId="0" applyBorder="1" applyFont="1"/>
    <xf borderId="10" fillId="0" fontId="8" numFmtId="0" xfId="0" applyAlignment="1" applyBorder="1" applyFont="1">
      <alignment vertical="center"/>
    </xf>
    <xf borderId="9" fillId="0" fontId="8" numFmtId="0" xfId="0" applyAlignment="1" applyBorder="1" applyFont="1">
      <alignment vertical="center"/>
    </xf>
    <xf borderId="158" fillId="0" fontId="8" numFmtId="0" xfId="0" applyAlignment="1" applyBorder="1" applyFont="1">
      <alignment vertical="center"/>
    </xf>
    <xf borderId="11" fillId="2" fontId="52" numFmtId="17" xfId="0" applyAlignment="1" applyBorder="1" applyFont="1" applyNumberFormat="1">
      <alignment horizontal="center" vertical="center"/>
    </xf>
    <xf borderId="167" fillId="0" fontId="4" numFmtId="0" xfId="0" applyBorder="1" applyFont="1"/>
    <xf borderId="168" fillId="10" fontId="24" numFmtId="0" xfId="0" applyAlignment="1" applyBorder="1" applyFont="1">
      <alignment horizontal="center" shrinkToFit="0" vertical="center" wrapText="1"/>
    </xf>
    <xf borderId="169" fillId="10" fontId="24" numFmtId="0" xfId="0" applyAlignment="1" applyBorder="1" applyFont="1">
      <alignment horizontal="center" shrinkToFit="0" vertical="center" wrapText="1"/>
    </xf>
    <xf borderId="74" fillId="18" fontId="53" numFmtId="4" xfId="0" applyAlignment="1" applyBorder="1" applyFont="1" applyNumberFormat="1">
      <alignment vertical="center"/>
    </xf>
    <xf borderId="74" fillId="18" fontId="54" numFmtId="168" xfId="0" applyAlignment="1" applyBorder="1" applyFont="1" applyNumberFormat="1">
      <alignment vertical="center"/>
    </xf>
    <xf borderId="170" fillId="6" fontId="8" numFmtId="167" xfId="0" applyAlignment="1" applyBorder="1" applyFont="1" applyNumberFormat="1">
      <alignment horizontal="center"/>
    </xf>
    <xf borderId="170" fillId="6" fontId="8" numFmtId="167" xfId="0" applyBorder="1" applyFont="1" applyNumberFormat="1"/>
    <xf borderId="170" fillId="6" fontId="8" numFmtId="2" xfId="0" applyBorder="1" applyFont="1" applyNumberFormat="1"/>
    <xf borderId="171" fillId="19" fontId="20" numFmtId="4" xfId="0" applyAlignment="1" applyBorder="1" applyFont="1" applyNumberFormat="1">
      <alignment vertical="center"/>
    </xf>
    <xf borderId="31" fillId="6" fontId="28" numFmtId="0" xfId="0" applyAlignment="1" applyBorder="1" applyFont="1">
      <alignment vertical="center"/>
    </xf>
    <xf borderId="170" fillId="6" fontId="8" numFmtId="168" xfId="0" applyBorder="1" applyFont="1" applyNumberFormat="1"/>
    <xf borderId="171" fillId="19" fontId="20" numFmtId="168" xfId="0" applyAlignment="1" applyBorder="1" applyFont="1" applyNumberFormat="1">
      <alignment vertical="center"/>
    </xf>
    <xf borderId="37" fillId="6" fontId="55" numFmtId="0" xfId="0" applyAlignment="1" applyBorder="1" applyFont="1">
      <alignment shrinkToFit="0" vertical="center" wrapText="1"/>
    </xf>
    <xf borderId="75" fillId="4" fontId="39" numFmtId="0" xfId="0" applyAlignment="1" applyBorder="1" applyFont="1">
      <alignment horizontal="left" shrinkToFit="0" vertical="center" wrapText="1"/>
    </xf>
    <xf borderId="76" fillId="4" fontId="39" numFmtId="0" xfId="0" applyAlignment="1" applyBorder="1" applyFont="1">
      <alignment horizontal="center" shrinkToFit="0" vertical="center" wrapText="1"/>
    </xf>
    <xf borderId="17" fillId="4" fontId="39" numFmtId="0" xfId="0" applyAlignment="1" applyBorder="1" applyFont="1">
      <alignment horizontal="center" shrinkToFit="0" vertical="center" wrapText="1"/>
    </xf>
    <xf borderId="43" fillId="6" fontId="55" numFmtId="0" xfId="0" applyAlignment="1" applyBorder="1" applyFont="1">
      <alignment shrinkToFit="0" vertical="center" wrapText="1"/>
    </xf>
    <xf borderId="79" fillId="4" fontId="39" numFmtId="0" xfId="0" applyAlignment="1" applyBorder="1" applyFont="1">
      <alignment horizontal="left" vertical="center"/>
    </xf>
    <xf borderId="80" fillId="4" fontId="39" numFmtId="0" xfId="0" applyAlignment="1" applyBorder="1" applyFont="1">
      <alignment horizontal="center" shrinkToFit="0" vertical="center" wrapText="1"/>
    </xf>
    <xf borderId="172" fillId="4" fontId="39" numFmtId="0" xfId="0" applyAlignment="1" applyBorder="1" applyFont="1">
      <alignment horizontal="center" shrinkToFit="0" vertical="center" wrapText="1"/>
    </xf>
    <xf borderId="100" fillId="6" fontId="55" numFmtId="0" xfId="0" applyAlignment="1" applyBorder="1" applyFont="1">
      <alignment shrinkToFit="0" vertical="center" wrapText="1"/>
    </xf>
    <xf borderId="67" fillId="4" fontId="39" numFmtId="0" xfId="0" applyAlignment="1" applyBorder="1" applyFont="1">
      <alignment horizontal="left" shrinkToFit="0" vertical="center" wrapText="1"/>
    </xf>
    <xf borderId="69" fillId="4" fontId="39" numFmtId="0" xfId="0" applyAlignment="1" applyBorder="1" applyFont="1">
      <alignment horizontal="center" shrinkToFit="0" vertical="center" wrapText="1"/>
    </xf>
    <xf borderId="81" fillId="4" fontId="39" numFmtId="0" xfId="0" applyAlignment="1" applyBorder="1" applyFont="1">
      <alignment horizontal="center" shrinkToFit="0" vertical="center" wrapText="1"/>
    </xf>
    <xf borderId="109" fillId="3" fontId="56" numFmtId="0" xfId="0" applyAlignment="1" applyBorder="1" applyFont="1">
      <alignment horizontal="center" vertical="center"/>
    </xf>
    <xf borderId="0" fillId="0" fontId="57" numFmtId="0" xfId="0" applyAlignment="1" applyFont="1">
      <alignment vertical="center"/>
    </xf>
    <xf borderId="31" fillId="4" fontId="58" numFmtId="0" xfId="0" applyBorder="1" applyFont="1"/>
    <xf borderId="0" fillId="0" fontId="59" numFmtId="0" xfId="0" applyAlignment="1" applyFont="1">
      <alignment horizontal="left" vertical="center"/>
    </xf>
    <xf borderId="0" fillId="0" fontId="59" numFmtId="0" xfId="0" applyAlignment="1" applyFont="1">
      <alignment horizontal="center" vertical="center"/>
    </xf>
    <xf borderId="0" fillId="0" fontId="57" numFmtId="0" xfId="0" applyAlignment="1" applyFont="1">
      <alignment shrinkToFit="0" vertical="center" wrapText="1"/>
    </xf>
    <xf borderId="0" fillId="0" fontId="60" numFmtId="0" xfId="0" applyAlignment="1" applyFont="1">
      <alignment shrinkToFit="0" vertical="center" wrapText="1"/>
    </xf>
    <xf borderId="0" fillId="0" fontId="61" numFmtId="0" xfId="0" applyAlignment="1" applyFont="1">
      <alignment vertical="center"/>
    </xf>
    <xf borderId="95" fillId="4" fontId="62" numFmtId="0" xfId="0" applyAlignment="1" applyBorder="1" applyFont="1">
      <alignment horizontal="right"/>
    </xf>
    <xf borderId="97" fillId="4" fontId="62" numFmtId="164" xfId="0" applyAlignment="1" applyBorder="1" applyFont="1" applyNumberFormat="1">
      <alignment horizontal="center"/>
    </xf>
    <xf borderId="0" fillId="0" fontId="61" numFmtId="0" xfId="0" applyAlignment="1" applyFont="1">
      <alignment horizontal="center" vertical="center"/>
    </xf>
    <xf borderId="0" fillId="0" fontId="61" numFmtId="0" xfId="0" applyAlignment="1" applyFont="1">
      <alignment shrinkToFit="0" vertical="center" wrapText="1"/>
    </xf>
    <xf borderId="0" fillId="0" fontId="61" numFmtId="164" xfId="0" applyAlignment="1" applyFont="1" applyNumberFormat="1">
      <alignment vertical="center"/>
    </xf>
    <xf borderId="29" fillId="4" fontId="62" numFmtId="0" xfId="0" applyAlignment="1" applyBorder="1" applyFont="1">
      <alignment horizontal="right"/>
    </xf>
    <xf borderId="24" fillId="4" fontId="62" numFmtId="164" xfId="0" applyAlignment="1" applyBorder="1" applyFont="1" applyNumberFormat="1">
      <alignment horizontal="center"/>
    </xf>
    <xf borderId="24" fillId="4" fontId="62" numFmtId="167" xfId="0" applyAlignment="1" applyBorder="1" applyFont="1" applyNumberFormat="1">
      <alignment horizontal="center"/>
    </xf>
    <xf borderId="33" fillId="4" fontId="62" numFmtId="0" xfId="0" applyAlignment="1" applyBorder="1" applyFont="1">
      <alignment horizontal="right"/>
    </xf>
    <xf borderId="36" fillId="4" fontId="62" numFmtId="167" xfId="0" applyAlignment="1" applyBorder="1" applyFont="1" applyNumberFormat="1">
      <alignment horizontal="center"/>
    </xf>
    <xf borderId="0" fillId="0" fontId="60" numFmtId="164" xfId="0" applyAlignment="1" applyFont="1" applyNumberFormat="1">
      <alignment shrinkToFit="0" vertical="center" wrapText="1"/>
    </xf>
    <xf borderId="14" fillId="15" fontId="63" numFmtId="0" xfId="0" applyAlignment="1" applyBorder="1" applyFont="1">
      <alignment horizontal="center" shrinkToFit="0" vertical="center" wrapText="1"/>
    </xf>
    <xf borderId="76" fillId="15" fontId="63" numFmtId="0" xfId="0" applyAlignment="1" applyBorder="1" applyFont="1">
      <alignment horizontal="left" vertical="center"/>
    </xf>
    <xf borderId="38" fillId="15" fontId="63" numFmtId="0" xfId="0" applyAlignment="1" applyBorder="1" applyFont="1">
      <alignment horizontal="center" shrinkToFit="0" vertical="center" wrapText="1"/>
    </xf>
    <xf borderId="75" fillId="15" fontId="63" numFmtId="0" xfId="0" applyAlignment="1" applyBorder="1" applyFont="1">
      <alignment horizontal="center" shrinkToFit="0" vertical="center" wrapText="1"/>
    </xf>
    <xf borderId="75" fillId="15" fontId="63" numFmtId="164" xfId="0" applyAlignment="1" applyBorder="1" applyFont="1" applyNumberFormat="1">
      <alignment horizontal="center" shrinkToFit="0" vertical="center" wrapText="1"/>
    </xf>
    <xf borderId="39" fillId="15" fontId="63" numFmtId="164" xfId="0" applyAlignment="1" applyBorder="1" applyFont="1" applyNumberFormat="1">
      <alignment horizontal="center" shrinkToFit="0" vertical="center" wrapText="1"/>
    </xf>
    <xf borderId="173" fillId="18" fontId="47" numFmtId="0" xfId="0" applyAlignment="1" applyBorder="1" applyFont="1">
      <alignment vertical="center"/>
    </xf>
    <xf borderId="80" fillId="18" fontId="47" numFmtId="0" xfId="0" applyAlignment="1" applyBorder="1" applyFont="1">
      <alignment horizontal="left" vertical="center"/>
    </xf>
    <xf borderId="80" fillId="18" fontId="47" numFmtId="0" xfId="0" applyAlignment="1" applyBorder="1" applyFont="1">
      <alignment shrinkToFit="0" vertical="center" wrapText="1"/>
    </xf>
    <xf borderId="80" fillId="18" fontId="47" numFmtId="167" xfId="0" applyAlignment="1" applyBorder="1" applyFont="1" applyNumberFormat="1">
      <alignment vertical="center"/>
    </xf>
    <xf borderId="68" fillId="18" fontId="47" numFmtId="164" xfId="0" applyAlignment="1" applyBorder="1" applyFont="1" applyNumberFormat="1">
      <alignment vertical="center"/>
    </xf>
    <xf borderId="45" fillId="18" fontId="47" numFmtId="164" xfId="0" applyAlignment="1" applyBorder="1" applyFont="1" applyNumberFormat="1">
      <alignment vertical="center"/>
    </xf>
    <xf borderId="124" fillId="31" fontId="13" numFmtId="0" xfId="0" applyAlignment="1" applyBorder="1" applyFill="1" applyFont="1">
      <alignment vertical="center"/>
    </xf>
    <xf borderId="79" fillId="2" fontId="63" numFmtId="0" xfId="0" applyAlignment="1" applyBorder="1" applyFont="1">
      <alignment horizontal="left" vertical="center"/>
    </xf>
    <xf borderId="64" fillId="0" fontId="47" numFmtId="0" xfId="0" applyAlignment="1" applyBorder="1" applyFont="1">
      <alignment horizontal="right" shrinkToFit="0" vertical="center" wrapText="1"/>
    </xf>
    <xf borderId="64" fillId="0" fontId="47" numFmtId="167" xfId="0" applyAlignment="1" applyBorder="1" applyFont="1" applyNumberFormat="1">
      <alignment vertical="center"/>
    </xf>
    <xf borderId="64" fillId="0" fontId="47" numFmtId="164" xfId="0" applyAlignment="1" applyBorder="1" applyFont="1" applyNumberFormat="1">
      <alignment vertical="center"/>
    </xf>
    <xf borderId="174" fillId="0" fontId="47" numFmtId="164" xfId="0" applyAlignment="1" applyBorder="1" applyFont="1" applyNumberFormat="1">
      <alignment vertical="center"/>
    </xf>
    <xf borderId="124" fillId="7" fontId="13" numFmtId="0" xfId="0" applyAlignment="1" applyBorder="1" applyFont="1">
      <alignment vertical="center"/>
    </xf>
    <xf borderId="175" fillId="7" fontId="13" numFmtId="0" xfId="0" applyAlignment="1" applyBorder="1" applyFont="1">
      <alignment horizontal="left" vertical="center"/>
    </xf>
    <xf borderId="91" fillId="7" fontId="13" numFmtId="0" xfId="0" applyAlignment="1" applyBorder="1" applyFont="1">
      <alignment shrinkToFit="0" vertical="center" wrapText="1"/>
    </xf>
    <xf borderId="91" fillId="7" fontId="13" numFmtId="167" xfId="0" applyAlignment="1" applyBorder="1" applyFont="1" applyNumberFormat="1">
      <alignment vertical="center"/>
    </xf>
    <xf borderId="32" fillId="7" fontId="13" numFmtId="167" xfId="0" applyAlignment="1" applyBorder="1" applyFont="1" applyNumberFormat="1">
      <alignment vertical="center"/>
    </xf>
    <xf borderId="32" fillId="7" fontId="13" numFmtId="168" xfId="0" applyAlignment="1" applyBorder="1" applyFont="1" applyNumberFormat="1">
      <alignment vertical="center"/>
    </xf>
    <xf borderId="24" fillId="7" fontId="13" numFmtId="164" xfId="0" applyAlignment="1" applyBorder="1" applyFont="1" applyNumberFormat="1">
      <alignment vertical="center"/>
    </xf>
    <xf borderId="24" fillId="0" fontId="13" numFmtId="164" xfId="0" applyAlignment="1" applyBorder="1" applyFont="1" applyNumberFormat="1">
      <alignment vertical="center"/>
    </xf>
    <xf borderId="124" fillId="32" fontId="13" numFmtId="0" xfId="0" applyAlignment="1" applyBorder="1" applyFill="1" applyFont="1">
      <alignment vertical="center"/>
    </xf>
    <xf borderId="175" fillId="32" fontId="13" numFmtId="0" xfId="0" applyAlignment="1" applyBorder="1" applyFont="1">
      <alignment horizontal="left" vertical="center"/>
    </xf>
    <xf borderId="91" fillId="32" fontId="13" numFmtId="0" xfId="0" applyAlignment="1" applyBorder="1" applyFont="1">
      <alignment shrinkToFit="0" vertical="center" wrapText="1"/>
    </xf>
    <xf borderId="91" fillId="32" fontId="13" numFmtId="167" xfId="0" applyAlignment="1" applyBorder="1" applyFont="1" applyNumberFormat="1">
      <alignment vertical="center"/>
    </xf>
    <xf borderId="32" fillId="32" fontId="13" numFmtId="167" xfId="0" applyAlignment="1" applyBorder="1" applyFont="1" applyNumberFormat="1">
      <alignment vertical="center"/>
    </xf>
    <xf borderId="32" fillId="32" fontId="13" numFmtId="168" xfId="0" applyAlignment="1" applyBorder="1" applyFont="1" applyNumberFormat="1">
      <alignment vertical="center"/>
    </xf>
    <xf borderId="24" fillId="32" fontId="13" numFmtId="164" xfId="0" applyAlignment="1" applyBorder="1" applyFont="1" applyNumberFormat="1">
      <alignment vertical="center"/>
    </xf>
    <xf borderId="175" fillId="7" fontId="13" numFmtId="0" xfId="0" applyAlignment="1" applyBorder="1" applyFont="1">
      <alignment shrinkToFit="0" vertical="center" wrapText="1"/>
    </xf>
    <xf borderId="175" fillId="7" fontId="13" numFmtId="167" xfId="0" applyAlignment="1" applyBorder="1" applyFont="1" applyNumberFormat="1">
      <alignment vertical="center"/>
    </xf>
    <xf borderId="176" fillId="7" fontId="13" numFmtId="168" xfId="0" applyAlignment="1" applyBorder="1" applyFont="1" applyNumberFormat="1">
      <alignment vertical="center"/>
    </xf>
    <xf borderId="124" fillId="13" fontId="13" numFmtId="0" xfId="0" applyAlignment="1" applyBorder="1" applyFont="1">
      <alignment vertical="center"/>
    </xf>
    <xf borderId="175" fillId="13" fontId="13" numFmtId="0" xfId="0" applyAlignment="1" applyBorder="1" applyFont="1">
      <alignment horizontal="left" vertical="center"/>
    </xf>
    <xf borderId="175" fillId="13" fontId="13" numFmtId="0" xfId="0" applyAlignment="1" applyBorder="1" applyFont="1">
      <alignment shrinkToFit="0" vertical="center" wrapText="1"/>
    </xf>
    <xf borderId="175" fillId="13" fontId="13" numFmtId="167" xfId="0" applyAlignment="1" applyBorder="1" applyFont="1" applyNumberFormat="1">
      <alignment vertical="center"/>
    </xf>
    <xf borderId="32" fillId="13" fontId="13" numFmtId="167" xfId="0" applyAlignment="1" applyBorder="1" applyFont="1" applyNumberFormat="1">
      <alignment vertical="center"/>
    </xf>
    <xf borderId="176" fillId="13" fontId="13" numFmtId="168" xfId="0" applyAlignment="1" applyBorder="1" applyFont="1" applyNumberFormat="1">
      <alignment vertical="center"/>
    </xf>
    <xf borderId="93" fillId="13" fontId="13" numFmtId="164" xfId="0" applyAlignment="1" applyBorder="1" applyFont="1" applyNumberFormat="1">
      <alignment vertical="center"/>
    </xf>
    <xf borderId="114" fillId="0" fontId="13" numFmtId="164" xfId="0" applyAlignment="1" applyBorder="1" applyFont="1" applyNumberFormat="1">
      <alignment vertical="center"/>
    </xf>
    <xf borderId="124" fillId="33" fontId="13" numFmtId="0" xfId="0" applyAlignment="1" applyBorder="1" applyFill="1" applyFont="1">
      <alignment vertical="center"/>
    </xf>
    <xf borderId="175" fillId="33" fontId="13" numFmtId="0" xfId="0" applyAlignment="1" applyBorder="1" applyFont="1">
      <alignment horizontal="left" vertical="center"/>
    </xf>
    <xf borderId="175" fillId="33" fontId="13" numFmtId="0" xfId="0" applyAlignment="1" applyBorder="1" applyFont="1">
      <alignment shrinkToFit="0" vertical="center" wrapText="1"/>
    </xf>
    <xf borderId="175" fillId="33" fontId="13" numFmtId="167" xfId="0" applyAlignment="1" applyBorder="1" applyFont="1" applyNumberFormat="1">
      <alignment vertical="center"/>
    </xf>
    <xf borderId="32" fillId="33" fontId="13" numFmtId="167" xfId="0" applyAlignment="1" applyBorder="1" applyFont="1" applyNumberFormat="1">
      <alignment vertical="center"/>
    </xf>
    <xf borderId="176" fillId="33" fontId="13" numFmtId="168" xfId="0" applyAlignment="1" applyBorder="1" applyFont="1" applyNumberFormat="1">
      <alignment vertical="center"/>
    </xf>
    <xf borderId="24" fillId="33" fontId="13" numFmtId="164" xfId="0" applyAlignment="1" applyBorder="1" applyFont="1" applyNumberFormat="1">
      <alignment vertical="center"/>
    </xf>
    <xf borderId="177" fillId="0" fontId="13" numFmtId="0" xfId="0" applyAlignment="1" applyBorder="1" applyFont="1">
      <alignment vertical="center"/>
    </xf>
    <xf borderId="178" fillId="0" fontId="13" numFmtId="0" xfId="0" applyAlignment="1" applyBorder="1" applyFont="1">
      <alignment horizontal="left" vertical="center"/>
    </xf>
    <xf borderId="178" fillId="0" fontId="13" numFmtId="0" xfId="0" applyAlignment="1" applyBorder="1" applyFont="1">
      <alignment shrinkToFit="0" vertical="center" wrapText="1"/>
    </xf>
    <xf borderId="178" fillId="0" fontId="13" numFmtId="167" xfId="0" applyAlignment="1" applyBorder="1" applyFont="1" applyNumberFormat="1">
      <alignment vertical="center"/>
    </xf>
    <xf borderId="27" fillId="0" fontId="13" numFmtId="167" xfId="0" applyAlignment="1" applyBorder="1" applyFont="1" applyNumberFormat="1">
      <alignment vertical="center"/>
    </xf>
    <xf borderId="179" fillId="0" fontId="13" numFmtId="168" xfId="0" applyAlignment="1" applyBorder="1" applyFont="1" applyNumberFormat="1">
      <alignment vertical="center"/>
    </xf>
    <xf borderId="91" fillId="33" fontId="13" numFmtId="0" xfId="0" applyAlignment="1" applyBorder="1" applyFont="1">
      <alignment shrinkToFit="0" vertical="center" wrapText="1"/>
    </xf>
    <xf borderId="91" fillId="33" fontId="13" numFmtId="167" xfId="0" applyAlignment="1" applyBorder="1" applyFont="1" applyNumberFormat="1">
      <alignment vertical="center"/>
    </xf>
    <xf borderId="32" fillId="33" fontId="13" numFmtId="168" xfId="0" applyAlignment="1" applyBorder="1" applyFont="1" applyNumberFormat="1">
      <alignment vertical="center"/>
    </xf>
    <xf borderId="124" fillId="34" fontId="13" numFmtId="0" xfId="0" applyAlignment="1" applyBorder="1" applyFill="1" applyFont="1">
      <alignment vertical="center"/>
    </xf>
    <xf borderId="175" fillId="34" fontId="13" numFmtId="0" xfId="0" applyAlignment="1" applyBorder="1" applyFont="1">
      <alignment horizontal="left" vertical="center"/>
    </xf>
    <xf borderId="175" fillId="34" fontId="13" numFmtId="0" xfId="0" applyAlignment="1" applyBorder="1" applyFont="1">
      <alignment shrinkToFit="0" vertical="center" wrapText="1"/>
    </xf>
    <xf borderId="175" fillId="34" fontId="13" numFmtId="167" xfId="0" applyAlignment="1" applyBorder="1" applyFont="1" applyNumberFormat="1">
      <alignment vertical="center"/>
    </xf>
    <xf borderId="32" fillId="34" fontId="13" numFmtId="167" xfId="0" applyAlignment="1" applyBorder="1" applyFont="1" applyNumberFormat="1">
      <alignment vertical="center"/>
    </xf>
    <xf borderId="176" fillId="34" fontId="13" numFmtId="168" xfId="0" applyAlignment="1" applyBorder="1" applyFont="1" applyNumberFormat="1">
      <alignment vertical="center"/>
    </xf>
    <xf borderId="24" fillId="34" fontId="13" numFmtId="164" xfId="0" applyAlignment="1" applyBorder="1" applyFont="1" applyNumberFormat="1">
      <alignment vertical="center"/>
    </xf>
    <xf borderId="91" fillId="28" fontId="13" numFmtId="0" xfId="0" applyAlignment="1" applyBorder="1" applyFont="1">
      <alignment shrinkToFit="0" vertical="center" wrapText="1"/>
    </xf>
    <xf borderId="91" fillId="28" fontId="13" numFmtId="167" xfId="0" applyAlignment="1" applyBorder="1" applyFont="1" applyNumberFormat="1">
      <alignment vertical="center"/>
    </xf>
    <xf borderId="32" fillId="28" fontId="13" numFmtId="167" xfId="0" applyAlignment="1" applyBorder="1" applyFont="1" applyNumberFormat="1">
      <alignment vertical="center"/>
    </xf>
    <xf borderId="32" fillId="28" fontId="13" numFmtId="168" xfId="0" applyAlignment="1" applyBorder="1" applyFont="1" applyNumberFormat="1">
      <alignment vertical="center"/>
    </xf>
    <xf borderId="24" fillId="28" fontId="13" numFmtId="164" xfId="0" applyAlignment="1" applyBorder="1" applyFont="1" applyNumberFormat="1">
      <alignment vertical="center"/>
    </xf>
    <xf borderId="124" fillId="28" fontId="13" numFmtId="0" xfId="0" applyAlignment="1" applyBorder="1" applyFont="1">
      <alignment vertical="center"/>
    </xf>
    <xf borderId="175" fillId="28" fontId="13" numFmtId="0" xfId="0" applyAlignment="1" applyBorder="1" applyFont="1">
      <alignment horizontal="left" vertical="center"/>
    </xf>
    <xf borderId="173" fillId="18" fontId="47" numFmtId="0" xfId="0" applyAlignment="1" applyBorder="1" applyFont="1">
      <alignment shrinkToFit="0" vertical="center" wrapText="1"/>
    </xf>
    <xf borderId="124" fillId="31" fontId="13" numFmtId="0" xfId="0" applyAlignment="1" applyBorder="1" applyFont="1">
      <alignment shrinkToFit="0" vertical="center" wrapText="1"/>
    </xf>
    <xf borderId="124" fillId="33" fontId="13" numFmtId="0" xfId="0" applyAlignment="1" applyBorder="1" applyFont="1">
      <alignment shrinkToFit="0" vertical="center" wrapText="1"/>
    </xf>
    <xf borderId="124" fillId="7" fontId="13" numFmtId="0" xfId="0" applyAlignment="1" applyBorder="1" applyFont="1">
      <alignment shrinkToFit="0" vertical="center" wrapText="1"/>
    </xf>
    <xf borderId="175" fillId="7" fontId="13" numFmtId="0" xfId="0" applyAlignment="1" applyBorder="1" applyFont="1">
      <alignment vertical="center"/>
    </xf>
    <xf borderId="125" fillId="7" fontId="13" numFmtId="167" xfId="0" applyAlignment="1" applyBorder="1" applyFont="1" applyNumberFormat="1">
      <alignment vertical="center"/>
    </xf>
    <xf borderId="180" fillId="7" fontId="13" numFmtId="167" xfId="0" applyAlignment="1" applyBorder="1" applyFont="1" applyNumberFormat="1">
      <alignment vertical="center"/>
    </xf>
    <xf borderId="180" fillId="7" fontId="13" numFmtId="168" xfId="0" applyAlignment="1" applyBorder="1" applyFont="1" applyNumberFormat="1">
      <alignment vertical="center"/>
    </xf>
    <xf borderId="93" fillId="7" fontId="13" numFmtId="164" xfId="0" applyAlignment="1" applyBorder="1" applyFont="1" applyNumberFormat="1">
      <alignment vertical="center"/>
    </xf>
    <xf borderId="124" fillId="13" fontId="13" numFmtId="0" xfId="0" applyAlignment="1" applyBorder="1" applyFont="1">
      <alignment shrinkToFit="0" vertical="center" wrapText="1"/>
    </xf>
    <xf borderId="175" fillId="13" fontId="13" numFmtId="0" xfId="0" applyAlignment="1" applyBorder="1" applyFont="1">
      <alignment vertical="center"/>
    </xf>
    <xf borderId="180" fillId="13" fontId="13" numFmtId="167" xfId="0" applyAlignment="1" applyBorder="1" applyFont="1" applyNumberFormat="1">
      <alignment vertical="center"/>
    </xf>
    <xf borderId="24" fillId="13" fontId="13" numFmtId="164" xfId="0" applyAlignment="1" applyBorder="1" applyFont="1" applyNumberFormat="1">
      <alignment vertical="center"/>
    </xf>
    <xf borderId="93" fillId="33" fontId="13" numFmtId="164" xfId="0" applyAlignment="1" applyBorder="1" applyFont="1" applyNumberFormat="1">
      <alignment vertical="center"/>
    </xf>
    <xf borderId="175" fillId="33" fontId="13" numFmtId="0" xfId="0" applyAlignment="1" applyBorder="1" applyFont="1">
      <alignment vertical="center"/>
    </xf>
    <xf borderId="91" fillId="7" fontId="13" numFmtId="0" xfId="0" applyAlignment="1" applyBorder="1" applyFont="1">
      <alignment vertical="center"/>
    </xf>
    <xf borderId="124" fillId="34" fontId="13" numFmtId="0" xfId="0" applyAlignment="1" applyBorder="1" applyFont="1">
      <alignment shrinkToFit="0" vertical="center" wrapText="1"/>
    </xf>
    <xf borderId="91" fillId="34" fontId="13" numFmtId="0" xfId="0" applyAlignment="1" applyBorder="1" applyFont="1">
      <alignment vertical="center"/>
    </xf>
    <xf borderId="91" fillId="34" fontId="13" numFmtId="167" xfId="0" applyAlignment="1" applyBorder="1" applyFont="1" applyNumberFormat="1">
      <alignment vertical="center"/>
    </xf>
    <xf borderId="32" fillId="12" fontId="13" numFmtId="167" xfId="0" applyAlignment="1" applyBorder="1" applyFont="1" applyNumberFormat="1">
      <alignment vertical="center"/>
    </xf>
    <xf borderId="32" fillId="34" fontId="13" numFmtId="168" xfId="0" applyAlignment="1" applyBorder="1" applyFont="1" applyNumberFormat="1">
      <alignment vertical="center"/>
    </xf>
    <xf borderId="175" fillId="34" fontId="13" numFmtId="0" xfId="0" applyAlignment="1" applyBorder="1" applyFont="1">
      <alignment vertical="center"/>
    </xf>
    <xf borderId="91" fillId="13" fontId="13" numFmtId="0" xfId="0" applyAlignment="1" applyBorder="1" applyFont="1">
      <alignment vertical="center"/>
    </xf>
    <xf borderId="91" fillId="13" fontId="13" numFmtId="167" xfId="0" applyAlignment="1" applyBorder="1" applyFont="1" applyNumberFormat="1">
      <alignment vertical="center"/>
    </xf>
    <xf borderId="32" fillId="13" fontId="13" numFmtId="168" xfId="0" applyAlignment="1" applyBorder="1" applyFont="1" applyNumberFormat="1">
      <alignment vertical="center"/>
    </xf>
    <xf borderId="124" fillId="12" fontId="13" numFmtId="0" xfId="0" applyAlignment="1" applyBorder="1" applyFont="1">
      <alignment shrinkToFit="0" vertical="center" wrapText="1"/>
    </xf>
    <xf borderId="175" fillId="12" fontId="13" numFmtId="0" xfId="0" applyAlignment="1" applyBorder="1" applyFont="1">
      <alignment horizontal="left" vertical="center"/>
    </xf>
    <xf borderId="91" fillId="12" fontId="13" numFmtId="0" xfId="0" applyAlignment="1" applyBorder="1" applyFont="1">
      <alignment shrinkToFit="0" vertical="center" wrapText="1"/>
    </xf>
    <xf borderId="175" fillId="12" fontId="13" numFmtId="167" xfId="0" applyAlignment="1" applyBorder="1" applyFont="1" applyNumberFormat="1">
      <alignment vertical="center"/>
    </xf>
    <xf borderId="176" fillId="12" fontId="13" numFmtId="168" xfId="0" applyAlignment="1" applyBorder="1" applyFont="1" applyNumberFormat="1">
      <alignment vertical="center"/>
    </xf>
    <xf borderId="24" fillId="12" fontId="13" numFmtId="164" xfId="0" applyAlignment="1" applyBorder="1" applyFont="1" applyNumberFormat="1">
      <alignment vertical="center"/>
    </xf>
    <xf borderId="79" fillId="2" fontId="51" numFmtId="0" xfId="0" applyAlignment="1" applyBorder="1" applyFont="1">
      <alignment horizontal="left" vertical="center"/>
    </xf>
    <xf borderId="91" fillId="13" fontId="13" numFmtId="0" xfId="0" applyAlignment="1" applyBorder="1" applyFont="1">
      <alignment shrinkToFit="0" vertical="center" wrapText="1"/>
    </xf>
    <xf borderId="91" fillId="34" fontId="13" numFmtId="0" xfId="0" applyAlignment="1" applyBorder="1" applyFont="1">
      <alignment shrinkToFit="0" vertical="center" wrapText="1"/>
    </xf>
    <xf borderId="91" fillId="0" fontId="13" numFmtId="0" xfId="0" applyAlignment="1" applyBorder="1" applyFont="1">
      <alignment shrinkToFit="0" vertical="center" wrapText="1"/>
    </xf>
    <xf borderId="0" fillId="0" fontId="61" numFmtId="0" xfId="0" applyAlignment="1" applyFont="1">
      <alignment horizontal="left" vertical="center"/>
    </xf>
    <xf borderId="91" fillId="32" fontId="13" numFmtId="164" xfId="0" applyAlignment="1" applyBorder="1" applyFont="1" applyNumberFormat="1">
      <alignment shrinkToFit="0" vertical="center" wrapText="1"/>
    </xf>
    <xf borderId="91" fillId="13" fontId="13" numFmtId="164" xfId="0" applyAlignment="1" applyBorder="1" applyFont="1" applyNumberFormat="1">
      <alignment shrinkToFit="0" vertical="center" wrapText="1"/>
    </xf>
    <xf borderId="91" fillId="28" fontId="13" numFmtId="164" xfId="0" applyAlignment="1" applyBorder="1" applyFont="1" applyNumberFormat="1">
      <alignment shrinkToFit="0" vertical="center" wrapText="1"/>
    </xf>
    <xf borderId="91" fillId="0" fontId="13" numFmtId="164" xfId="0" applyAlignment="1" applyBorder="1" applyFont="1" applyNumberFormat="1">
      <alignment shrinkToFit="0" vertical="center" wrapText="1"/>
    </xf>
    <xf borderId="175" fillId="33" fontId="13" numFmtId="164" xfId="0" applyAlignment="1" applyBorder="1" applyFont="1" applyNumberFormat="1">
      <alignment shrinkToFit="0" vertical="center" wrapText="1"/>
    </xf>
    <xf borderId="91" fillId="7" fontId="13" numFmtId="164" xfId="0" applyAlignment="1" applyBorder="1" applyFont="1" applyNumberFormat="1">
      <alignment shrinkToFit="0" vertical="center" wrapText="1"/>
    </xf>
    <xf borderId="91" fillId="34" fontId="13" numFmtId="164" xfId="0" applyAlignment="1" applyBorder="1" applyFont="1" applyNumberFormat="1">
      <alignment shrinkToFit="0" vertical="center" wrapText="1"/>
    </xf>
    <xf borderId="0" fillId="0" fontId="13" numFmtId="173" xfId="0" applyFont="1" applyNumberFormat="1"/>
    <xf borderId="0" fillId="0" fontId="13" numFmtId="168" xfId="0" applyFont="1" applyNumberFormat="1"/>
    <xf borderId="63" fillId="0" fontId="5" numFmtId="0" xfId="0" applyAlignment="1" applyBorder="1" applyFont="1">
      <alignment vertical="center"/>
    </xf>
    <xf borderId="64" fillId="0" fontId="6" numFmtId="0" xfId="0" applyAlignment="1" applyBorder="1" applyFont="1">
      <alignment vertical="center"/>
    </xf>
    <xf borderId="65" fillId="0" fontId="3" numFmtId="0" xfId="0" applyAlignment="1" applyBorder="1" applyFont="1">
      <alignment vertical="center"/>
    </xf>
    <xf borderId="1" fillId="0" fontId="3" numFmtId="0" xfId="0" applyAlignment="1" applyBorder="1" applyFont="1">
      <alignment vertical="center"/>
    </xf>
    <xf borderId="64" fillId="0" fontId="6" numFmtId="17" xfId="0" applyAlignment="1" applyBorder="1" applyFont="1" applyNumberFormat="1">
      <alignment vertical="center"/>
    </xf>
    <xf borderId="2" fillId="0" fontId="3" numFmtId="0" xfId="0" applyAlignment="1" applyBorder="1" applyFont="1">
      <alignment vertical="center"/>
    </xf>
    <xf borderId="8" fillId="0" fontId="6" numFmtId="17" xfId="0" applyAlignment="1" applyBorder="1" applyFont="1" applyNumberFormat="1">
      <alignment horizontal="left" vertical="center"/>
    </xf>
    <xf borderId="63" fillId="0" fontId="5" numFmtId="0" xfId="0" applyBorder="1" applyFont="1"/>
    <xf borderId="64" fillId="0" fontId="6" numFmtId="0" xfId="0" applyBorder="1" applyFont="1"/>
    <xf borderId="65" fillId="0" fontId="6" numFmtId="166" xfId="0" applyAlignment="1" applyBorder="1" applyFont="1" applyNumberFormat="1">
      <alignment horizontal="left" vertical="center"/>
    </xf>
    <xf borderId="67" fillId="11" fontId="24" numFmtId="0" xfId="0" applyAlignment="1" applyBorder="1" applyFont="1">
      <alignment horizontal="left" vertical="center"/>
    </xf>
    <xf borderId="69" fillId="11" fontId="63" numFmtId="0" xfId="0" applyAlignment="1" applyBorder="1" applyFont="1">
      <alignment horizontal="center" vertical="center"/>
    </xf>
    <xf borderId="70" fillId="11" fontId="63" numFmtId="0" xfId="0" applyAlignment="1" applyBorder="1" applyFont="1">
      <alignment horizontal="center" vertical="center"/>
    </xf>
    <xf borderId="79" fillId="35" fontId="47" numFmtId="0" xfId="0" applyAlignment="1" applyBorder="1" applyFill="1" applyFont="1">
      <alignment horizontal="center" vertical="center"/>
    </xf>
    <xf borderId="80" fillId="35" fontId="47" numFmtId="0" xfId="0" applyAlignment="1" applyBorder="1" applyFont="1">
      <alignment horizontal="center" vertical="center"/>
    </xf>
    <xf borderId="68" fillId="35" fontId="47" numFmtId="0" xfId="0" applyAlignment="1" applyBorder="1" applyFont="1">
      <alignment horizontal="center" vertical="center"/>
    </xf>
    <xf borderId="181" fillId="0" fontId="13" numFmtId="0" xfId="0" applyAlignment="1" applyBorder="1" applyFont="1">
      <alignment vertical="top"/>
    </xf>
    <xf borderId="182" fillId="0" fontId="13" numFmtId="14" xfId="0" applyAlignment="1" applyBorder="1" applyFont="1" applyNumberFormat="1">
      <alignment horizontal="center" vertical="top"/>
    </xf>
    <xf borderId="182" fillId="0" fontId="64" numFmtId="0" xfId="0" applyAlignment="1" applyBorder="1" applyFont="1">
      <alignment vertical="top"/>
    </xf>
    <xf borderId="182" fillId="0" fontId="47" numFmtId="0" xfId="0" applyAlignment="1" applyBorder="1" applyFont="1">
      <alignment horizontal="center" vertical="top"/>
    </xf>
    <xf borderId="183" fillId="0" fontId="13" numFmtId="0" xfId="0" applyAlignment="1" applyBorder="1" applyFont="1">
      <alignment shrinkToFit="0" vertical="top" wrapText="1"/>
    </xf>
    <xf borderId="0" fillId="0" fontId="13" numFmtId="0" xfId="0" applyAlignment="1" applyFont="1">
      <alignment vertical="top"/>
    </xf>
    <xf borderId="184" fillId="0" fontId="13" numFmtId="0" xfId="0" applyAlignment="1" applyBorder="1" applyFont="1">
      <alignment vertical="top"/>
    </xf>
    <xf borderId="185" fillId="0" fontId="13" numFmtId="14" xfId="0" applyAlignment="1" applyBorder="1" applyFont="1" applyNumberFormat="1">
      <alignment horizontal="center" vertical="top"/>
    </xf>
    <xf borderId="185" fillId="0" fontId="65" numFmtId="0" xfId="0" applyAlignment="1" applyBorder="1" applyFont="1">
      <alignment vertical="top"/>
    </xf>
    <xf borderId="185" fillId="0" fontId="47" numFmtId="0" xfId="0" applyAlignment="1" applyBorder="1" applyFont="1">
      <alignment horizontal="center" vertical="top"/>
    </xf>
    <xf borderId="186" fillId="0" fontId="13" numFmtId="0" xfId="0" applyAlignment="1" applyBorder="1" applyFont="1">
      <alignment shrinkToFit="0" vertical="top" wrapText="1"/>
    </xf>
    <xf borderId="185" fillId="0" fontId="66" numFmtId="0" xfId="0" applyBorder="1" applyFont="1"/>
    <xf borderId="184" fillId="0" fontId="13" numFmtId="0" xfId="0" applyBorder="1" applyFont="1"/>
    <xf borderId="185" fillId="0" fontId="13" numFmtId="14" xfId="0" applyAlignment="1" applyBorder="1" applyFont="1" applyNumberFormat="1">
      <alignment horizontal="center"/>
    </xf>
    <xf borderId="0" fillId="0" fontId="67" numFmtId="0" xfId="0" applyFont="1"/>
    <xf borderId="186" fillId="0" fontId="13" numFmtId="0" xfId="0" applyAlignment="1" applyBorder="1" applyFont="1">
      <alignment vertical="top"/>
    </xf>
    <xf borderId="185" fillId="0" fontId="47" numFmtId="0" xfId="0" applyAlignment="1" applyBorder="1" applyFont="1">
      <alignment horizontal="center"/>
    </xf>
    <xf borderId="187" fillId="0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188" fillId="0" fontId="6" numFmtId="0" xfId="0" applyAlignment="1" applyBorder="1" applyFont="1">
      <alignment vertical="center"/>
    </xf>
    <xf borderId="189" fillId="0" fontId="6" numFmtId="0" xfId="0" applyAlignment="1" applyBorder="1" applyFont="1">
      <alignment vertical="center"/>
    </xf>
    <xf borderId="4" fillId="0" fontId="8" numFmtId="0" xfId="0" applyAlignment="1" applyBorder="1" applyFont="1">
      <alignment vertical="center"/>
    </xf>
    <xf borderId="188" fillId="0" fontId="8" numFmtId="0" xfId="0" applyAlignment="1" applyBorder="1" applyFont="1">
      <alignment vertical="center"/>
    </xf>
    <xf borderId="190" fillId="0" fontId="6" numFmtId="17" xfId="0" applyAlignment="1" applyBorder="1" applyFont="1" applyNumberFormat="1">
      <alignment horizontal="left" vertical="center"/>
    </xf>
    <xf borderId="4" fillId="0" fontId="6" numFmtId="17" xfId="0" applyAlignment="1" applyBorder="1" applyFont="1" applyNumberFormat="1">
      <alignment horizontal="left" vertical="center"/>
    </xf>
    <xf borderId="191" fillId="2" fontId="9" numFmtId="17" xfId="0" applyAlignment="1" applyBorder="1" applyFont="1" applyNumberFormat="1">
      <alignment horizontal="center" vertical="center"/>
    </xf>
    <xf borderId="7" fillId="0" fontId="4" numFmtId="0" xfId="0" applyBorder="1" applyFont="1"/>
    <xf borderId="192" fillId="0" fontId="4" numFmtId="0" xfId="0" applyBorder="1" applyFont="1"/>
    <xf borderId="0" fillId="0" fontId="68" numFmtId="0" xfId="0" applyAlignment="1" applyFont="1">
      <alignment vertical="center"/>
    </xf>
    <xf borderId="193" fillId="10" fontId="69" numFmtId="0" xfId="0" applyAlignment="1" applyBorder="1" applyFont="1">
      <alignment horizontal="center" vertical="center"/>
    </xf>
    <xf borderId="57" fillId="0" fontId="4" numFmtId="0" xfId="0" applyBorder="1" applyFont="1"/>
    <xf borderId="157" fillId="10" fontId="69" numFmtId="174" xfId="0" applyAlignment="1" applyBorder="1" applyFont="1" applyNumberFormat="1">
      <alignment horizontal="center" vertical="center"/>
    </xf>
    <xf borderId="63" fillId="10" fontId="69" numFmtId="4" xfId="0" applyAlignment="1" applyBorder="1" applyFont="1" applyNumberFormat="1">
      <alignment horizontal="center" vertical="center"/>
    </xf>
    <xf borderId="194" fillId="0" fontId="4" numFmtId="0" xfId="0" applyBorder="1" applyFont="1"/>
    <xf borderId="195" fillId="0" fontId="4" numFmtId="0" xfId="0" applyBorder="1" applyFont="1"/>
    <xf borderId="196" fillId="0" fontId="4" numFmtId="0" xfId="0" applyBorder="1" applyFont="1"/>
    <xf borderId="197" fillId="0" fontId="4" numFmtId="0" xfId="0" applyBorder="1" applyFont="1"/>
    <xf borderId="66" fillId="10" fontId="69" numFmtId="174" xfId="0" applyAlignment="1" applyBorder="1" applyFont="1" applyNumberFormat="1">
      <alignment horizontal="center" vertical="center"/>
    </xf>
    <xf borderId="198" fillId="10" fontId="69" numFmtId="174" xfId="0" applyAlignment="1" applyBorder="1" applyFont="1" applyNumberFormat="1">
      <alignment horizontal="center" vertical="center"/>
    </xf>
    <xf borderId="0" fillId="0" fontId="70" numFmtId="0" xfId="0" applyAlignment="1" applyFont="1">
      <alignment vertical="center"/>
    </xf>
    <xf borderId="199" fillId="19" fontId="53" numFmtId="4" xfId="0" applyAlignment="1" applyBorder="1" applyFont="1" applyNumberFormat="1">
      <alignment vertical="center"/>
    </xf>
    <xf borderId="200" fillId="19" fontId="53" numFmtId="4" xfId="0" applyAlignment="1" applyBorder="1" applyFont="1" applyNumberFormat="1">
      <alignment vertical="center"/>
    </xf>
    <xf borderId="200" fillId="19" fontId="53" numFmtId="4" xfId="0" applyAlignment="1" applyBorder="1" applyFont="1" applyNumberFormat="1">
      <alignment horizontal="center" vertical="center"/>
    </xf>
    <xf borderId="201" fillId="19" fontId="53" numFmtId="4" xfId="0" applyAlignment="1" applyBorder="1" applyFont="1" applyNumberFormat="1">
      <alignment horizontal="center" vertical="center"/>
    </xf>
    <xf borderId="0" fillId="0" fontId="14" numFmtId="1" xfId="0" applyAlignment="1" applyFont="1" applyNumberFormat="1">
      <alignment horizontal="left" vertical="center"/>
    </xf>
    <xf borderId="202" fillId="6" fontId="71" numFmtId="0" xfId="0" applyAlignment="1" applyBorder="1" applyFont="1">
      <alignment shrinkToFit="0" vertical="center" wrapText="1"/>
    </xf>
    <xf borderId="203" fillId="6" fontId="14" numFmtId="3" xfId="0" applyAlignment="1" applyBorder="1" applyFont="1" applyNumberFormat="1">
      <alignment horizontal="center" shrinkToFit="0" vertical="center" wrapText="1"/>
    </xf>
    <xf borderId="203" fillId="6" fontId="14" numFmtId="4" xfId="0" applyAlignment="1" applyBorder="1" applyFont="1" applyNumberFormat="1">
      <alignment vertical="center"/>
    </xf>
    <xf borderId="204" fillId="6" fontId="28" numFmtId="4" xfId="0" applyAlignment="1" applyBorder="1" applyFont="1" applyNumberFormat="1">
      <alignment vertical="center"/>
    </xf>
    <xf borderId="205" fillId="0" fontId="28" numFmtId="0" xfId="0" applyAlignment="1" applyBorder="1" applyFont="1">
      <alignment horizontal="center" shrinkToFit="0" vertical="center" wrapText="1"/>
    </xf>
    <xf borderId="206" fillId="0" fontId="14" numFmtId="3" xfId="0" applyAlignment="1" applyBorder="1" applyFont="1" applyNumberFormat="1">
      <alignment horizontal="center" shrinkToFit="0" vertical="center" wrapText="1"/>
    </xf>
    <xf borderId="206" fillId="0" fontId="14" numFmtId="4" xfId="0" applyAlignment="1" applyBorder="1" applyFont="1" applyNumberFormat="1">
      <alignment vertical="center"/>
    </xf>
    <xf borderId="207" fillId="0" fontId="28" numFmtId="4" xfId="0" applyAlignment="1" applyBorder="1" applyFont="1" applyNumberFormat="1">
      <alignment vertical="center"/>
    </xf>
    <xf borderId="208" fillId="6" fontId="72" numFmtId="0" xfId="0" applyAlignment="1" applyBorder="1" applyFont="1">
      <alignment horizontal="right" vertical="center"/>
    </xf>
    <xf borderId="208" fillId="6" fontId="72" numFmtId="0" xfId="0" applyAlignment="1" applyBorder="1" applyFont="1">
      <alignment vertical="center"/>
    </xf>
    <xf borderId="208" fillId="6" fontId="72" numFmtId="4" xfId="0" applyAlignment="1" applyBorder="1" applyFont="1" applyNumberFormat="1">
      <alignment horizontal="center" vertical="center"/>
    </xf>
    <xf borderId="209" fillId="6" fontId="72" numFmtId="0" xfId="0" applyAlignment="1" applyBorder="1" applyFont="1">
      <alignment horizontal="right" vertical="center"/>
    </xf>
    <xf borderId="209" fillId="6" fontId="72" numFmtId="0" xfId="0" applyAlignment="1" applyBorder="1" applyFont="1">
      <alignment vertical="center"/>
    </xf>
    <xf borderId="209" fillId="6" fontId="72" numFmtId="3" xfId="0" applyAlignment="1" applyBorder="1" applyFont="1" applyNumberFormat="1">
      <alignment horizontal="center" vertical="center"/>
    </xf>
    <xf borderId="209" fillId="6" fontId="73" numFmtId="175" xfId="0" applyAlignment="1" applyBorder="1" applyFont="1" applyNumberFormat="1">
      <alignment horizontal="center" vertical="center"/>
    </xf>
    <xf borderId="171" fillId="19" fontId="20" numFmtId="0" xfId="0" applyAlignment="1" applyBorder="1" applyFont="1">
      <alignment vertical="center"/>
    </xf>
    <xf borderId="171" fillId="19" fontId="20" numFmtId="4" xfId="0" applyAlignment="1" applyBorder="1" applyFont="1" applyNumberFormat="1">
      <alignment horizontal="center" vertical="center"/>
    </xf>
    <xf borderId="31" fillId="6" fontId="73" numFmtId="0" xfId="0" applyAlignment="1" applyBorder="1" applyFont="1">
      <alignment vertical="center"/>
    </xf>
    <xf borderId="210" fillId="4" fontId="72" numFmtId="4" xfId="0" applyAlignment="1" applyBorder="1" applyFont="1" applyNumberFormat="1">
      <alignment vertical="center"/>
    </xf>
    <xf borderId="31" fillId="6" fontId="73" numFmtId="10" xfId="0" applyAlignment="1" applyBorder="1" applyFont="1" applyNumberFormat="1">
      <alignment horizontal="center" vertical="center"/>
    </xf>
    <xf borderId="0" fillId="0" fontId="74" numFmtId="0" xfId="0" applyAlignment="1" applyFont="1">
      <alignment vertical="center"/>
    </xf>
    <xf borderId="59" fillId="0" fontId="28" numFmtId="0" xfId="0" applyAlignment="1" applyBorder="1" applyFont="1">
      <alignment vertical="center"/>
    </xf>
    <xf borderId="4" fillId="0" fontId="7" numFmtId="0" xfId="0" applyAlignment="1" applyBorder="1" applyFont="1">
      <alignment vertical="center"/>
    </xf>
    <xf borderId="188" fillId="0" fontId="7" numFmtId="0" xfId="0" applyAlignment="1" applyBorder="1" applyFont="1">
      <alignment vertical="center"/>
    </xf>
    <xf borderId="211" fillId="10" fontId="24" numFmtId="0" xfId="0" applyAlignment="1" applyBorder="1" applyFont="1">
      <alignment horizontal="center" vertical="center"/>
    </xf>
    <xf borderId="63" fillId="10" fontId="24" numFmtId="0" xfId="0" applyAlignment="1" applyBorder="1" applyFont="1">
      <alignment horizontal="center" vertical="center"/>
    </xf>
    <xf borderId="66" fillId="10" fontId="24" numFmtId="0" xfId="0" applyAlignment="1" applyBorder="1" applyFont="1">
      <alignment vertical="center"/>
    </xf>
    <xf borderId="157" fillId="10" fontId="24" numFmtId="0" xfId="0" applyAlignment="1" applyBorder="1" applyFont="1">
      <alignment horizontal="center" vertical="center"/>
    </xf>
    <xf borderId="157" fillId="10" fontId="24" numFmtId="0" xfId="0" applyAlignment="1" applyBorder="1" applyFont="1">
      <alignment horizontal="center" shrinkToFit="0" vertical="center" wrapText="1"/>
    </xf>
    <xf borderId="66" fillId="10" fontId="24" numFmtId="0" xfId="0" applyAlignment="1" applyBorder="1" applyFont="1">
      <alignment horizontal="center" vertical="center"/>
    </xf>
    <xf borderId="55" fillId="10" fontId="24" numFmtId="0" xfId="0" applyAlignment="1" applyBorder="1" applyFont="1">
      <alignment horizontal="center" vertical="center"/>
    </xf>
    <xf borderId="212" fillId="10" fontId="75" numFmtId="0" xfId="0" applyAlignment="1" applyBorder="1" applyFont="1">
      <alignment horizontal="center" shrinkToFit="0" vertical="center" wrapText="1"/>
    </xf>
    <xf borderId="213" fillId="10" fontId="24" numFmtId="0" xfId="0" applyAlignment="1" applyBorder="1" applyFont="1">
      <alignment horizontal="center" shrinkToFit="0" vertical="center" wrapText="1"/>
    </xf>
    <xf borderId="70" fillId="10" fontId="24" numFmtId="0" xfId="0" applyAlignment="1" applyBorder="1" applyFont="1">
      <alignment shrinkToFit="0" vertical="center" wrapText="1"/>
    </xf>
    <xf borderId="157" fillId="10" fontId="10" numFmtId="0" xfId="0" applyAlignment="1" applyBorder="1" applyFont="1">
      <alignment horizontal="center" shrinkToFit="0" vertical="center" wrapText="1"/>
    </xf>
    <xf borderId="157" fillId="10" fontId="10" numFmtId="0" xfId="0" applyAlignment="1" applyBorder="1" applyFont="1">
      <alignment horizontal="center" vertical="center"/>
    </xf>
    <xf borderId="214" fillId="0" fontId="4" numFmtId="0" xfId="0" applyBorder="1" applyFont="1"/>
    <xf borderId="70" fillId="10" fontId="24" numFmtId="0" xfId="0" applyAlignment="1" applyBorder="1" applyFont="1">
      <alignment horizontal="center" vertical="center"/>
    </xf>
    <xf borderId="125" fillId="10" fontId="24" numFmtId="0" xfId="0" applyAlignment="1" applyBorder="1" applyFont="1">
      <alignment horizontal="center" vertical="center"/>
    </xf>
    <xf borderId="112" fillId="10" fontId="24" numFmtId="0" xfId="0" applyAlignment="1" applyBorder="1" applyFont="1">
      <alignment horizontal="center" vertical="center"/>
    </xf>
    <xf borderId="58" fillId="0" fontId="4" numFmtId="0" xfId="0" applyBorder="1" applyFont="1"/>
    <xf borderId="60" fillId="0" fontId="4" numFmtId="0" xfId="0" applyBorder="1" applyFont="1"/>
    <xf borderId="215" fillId="0" fontId="4" numFmtId="0" xfId="0" applyBorder="1" applyFont="1"/>
    <xf borderId="216" fillId="10" fontId="24" numFmtId="0" xfId="0" applyAlignment="1" applyBorder="1" applyFont="1">
      <alignment shrinkToFit="0" vertical="center" wrapText="1"/>
    </xf>
    <xf borderId="157" fillId="10" fontId="24" numFmtId="4" xfId="0" applyAlignment="1" applyBorder="1" applyFont="1" applyNumberFormat="1">
      <alignment horizontal="center" vertical="center"/>
    </xf>
    <xf borderId="217" fillId="0" fontId="4" numFmtId="0" xfId="0" applyBorder="1" applyFont="1"/>
    <xf borderId="218" fillId="10" fontId="24" numFmtId="0" xfId="0" applyAlignment="1" applyBorder="1" applyFont="1">
      <alignment horizontal="center" vertical="center"/>
    </xf>
    <xf borderId="125" fillId="10" fontId="10" numFmtId="0" xfId="0" applyAlignment="1" applyBorder="1" applyFont="1">
      <alignment horizontal="center" vertical="center"/>
    </xf>
    <xf borderId="66" fillId="10" fontId="10" numFmtId="0" xfId="0" applyAlignment="1" applyBorder="1" applyFont="1">
      <alignment horizontal="center" vertical="center"/>
    </xf>
    <xf borderId="219" fillId="18" fontId="53" numFmtId="4" xfId="0" applyAlignment="1" applyBorder="1" applyFont="1" applyNumberFormat="1">
      <alignment vertical="center"/>
    </xf>
    <xf borderId="74" fillId="18" fontId="53" numFmtId="4" xfId="0" applyAlignment="1" applyBorder="1" applyFont="1" applyNumberFormat="1">
      <alignment horizontal="center" vertical="center"/>
    </xf>
    <xf borderId="74" fillId="18" fontId="14" numFmtId="4" xfId="0" applyAlignment="1" applyBorder="1" applyFont="1" applyNumberFormat="1">
      <alignment vertical="center"/>
    </xf>
    <xf borderId="220" fillId="18" fontId="14" numFmtId="4" xfId="0" applyAlignment="1" applyBorder="1" applyFont="1" applyNumberFormat="1">
      <alignment vertical="center"/>
    </xf>
    <xf borderId="221" fillId="19" fontId="8" numFmtId="4" xfId="0" applyAlignment="1" applyBorder="1" applyFont="1" applyNumberFormat="1">
      <alignment vertical="center"/>
    </xf>
    <xf borderId="222" fillId="19" fontId="76" numFmtId="4" xfId="0" applyAlignment="1" applyBorder="1" applyFont="1" applyNumberFormat="1">
      <alignment horizontal="center" vertical="center"/>
    </xf>
    <xf borderId="223" fillId="6" fontId="8" numFmtId="0" xfId="0" applyAlignment="1" applyBorder="1" applyFont="1">
      <alignment vertical="center"/>
    </xf>
    <xf borderId="224" fillId="6" fontId="8" numFmtId="4" xfId="0" applyAlignment="1" applyBorder="1" applyFont="1" applyNumberFormat="1">
      <alignment shrinkToFit="0" vertical="center" wrapText="1"/>
    </xf>
    <xf borderId="206" fillId="0" fontId="8" numFmtId="4" xfId="0" applyAlignment="1" applyBorder="1" applyFont="1" applyNumberFormat="1">
      <alignment shrinkToFit="0" vertical="center" wrapText="1"/>
    </xf>
    <xf borderId="224" fillId="19" fontId="8" numFmtId="4" xfId="0" applyAlignment="1" applyBorder="1" applyFont="1" applyNumberFormat="1">
      <alignment vertical="center"/>
    </xf>
    <xf borderId="224" fillId="6" fontId="8" numFmtId="3" xfId="0" applyAlignment="1" applyBorder="1" applyFont="1" applyNumberFormat="1">
      <alignment horizontal="center" shrinkToFit="0" vertical="center" wrapText="1"/>
    </xf>
    <xf borderId="224" fillId="6" fontId="8" numFmtId="3" xfId="0" applyAlignment="1" applyBorder="1" applyFont="1" applyNumberFormat="1">
      <alignment horizontal="center" vertical="center"/>
    </xf>
    <xf borderId="206" fillId="0" fontId="8" numFmtId="4" xfId="0" applyAlignment="1" applyBorder="1" applyFont="1" applyNumberFormat="1">
      <alignment vertical="center"/>
    </xf>
    <xf borderId="225" fillId="0" fontId="8" numFmtId="4" xfId="0" applyAlignment="1" applyBorder="1" applyFont="1" applyNumberFormat="1">
      <alignment vertical="center"/>
    </xf>
    <xf borderId="222" fillId="6" fontId="76" numFmtId="3" xfId="0" applyAlignment="1" applyBorder="1" applyFont="1" applyNumberFormat="1">
      <alignment horizontal="center" vertical="center"/>
    </xf>
    <xf borderId="226" fillId="19" fontId="14" numFmtId="4" xfId="0" applyAlignment="1" applyBorder="1" applyFont="1" applyNumberFormat="1">
      <alignment vertical="center"/>
    </xf>
    <xf borderId="222" fillId="19" fontId="14" numFmtId="4" xfId="0" applyAlignment="1" applyBorder="1" applyFont="1" applyNumberFormat="1">
      <alignment vertical="center"/>
    </xf>
    <xf borderId="227" fillId="6" fontId="8" numFmtId="0" xfId="0" applyAlignment="1" applyBorder="1" applyFont="1">
      <alignment vertical="center"/>
    </xf>
    <xf borderId="228" fillId="6" fontId="8" numFmtId="4" xfId="0" applyAlignment="1" applyBorder="1" applyFont="1" applyNumberFormat="1">
      <alignment shrinkToFit="0" vertical="center" wrapText="1"/>
    </xf>
    <xf borderId="228" fillId="0" fontId="8" numFmtId="4" xfId="0" applyAlignment="1" applyBorder="1" applyFont="1" applyNumberFormat="1">
      <alignment shrinkToFit="0" vertical="center" wrapText="1"/>
    </xf>
    <xf borderId="219" fillId="10" fontId="24" numFmtId="2" xfId="0" applyAlignment="1" applyBorder="1" applyFont="1" applyNumberFormat="1">
      <alignment vertical="center"/>
    </xf>
    <xf borderId="229" fillId="10" fontId="24" numFmtId="2" xfId="0" applyAlignment="1" applyBorder="1" applyFont="1" applyNumberFormat="1">
      <alignment horizontal="center" vertical="center"/>
    </xf>
    <xf borderId="0" fillId="0" fontId="24" numFmtId="2" xfId="0" applyAlignment="1" applyFont="1" applyNumberFormat="1">
      <alignment vertical="center"/>
    </xf>
    <xf borderId="0" fillId="0" fontId="24" numFmtId="2" xfId="0" applyAlignment="1" applyFont="1" applyNumberFormat="1">
      <alignment horizontal="center" vertical="center"/>
    </xf>
    <xf borderId="0" fillId="0" fontId="20" numFmtId="2" xfId="0" applyAlignment="1" applyFont="1" applyNumberFormat="1">
      <alignment vertical="center"/>
    </xf>
    <xf borderId="0" fillId="0" fontId="20" numFmtId="2" xfId="0" applyAlignment="1" applyFont="1" applyNumberFormat="1">
      <alignment horizontal="center" vertical="center"/>
    </xf>
    <xf borderId="171" fillId="19" fontId="8" numFmtId="4" xfId="0" applyAlignment="1" applyBorder="1" applyFont="1" applyNumberFormat="1">
      <alignment vertical="center"/>
    </xf>
    <xf borderId="171" fillId="19" fontId="8" numFmtId="0" xfId="0" applyAlignment="1" applyBorder="1" applyFont="1">
      <alignment vertical="center"/>
    </xf>
    <xf borderId="171" fillId="19" fontId="8" numFmtId="3" xfId="0" applyAlignment="1" applyBorder="1" applyFont="1" applyNumberFormat="1">
      <alignment horizontal="center" vertical="center"/>
    </xf>
    <xf borderId="230" fillId="19" fontId="20" numFmtId="4" xfId="0" applyAlignment="1" applyBorder="1" applyFont="1" applyNumberFormat="1">
      <alignment horizontal="center" vertical="center"/>
    </xf>
    <xf borderId="171" fillId="19" fontId="27" numFmtId="4" xfId="0" applyAlignment="1" applyBorder="1" applyFont="1" applyNumberFormat="1">
      <alignment vertical="center"/>
    </xf>
    <xf borderId="230" fillId="19" fontId="27" numFmtId="4" xfId="0" applyAlignment="1" applyBorder="1" applyFont="1" applyNumberFormat="1">
      <alignment vertical="center"/>
    </xf>
    <xf borderId="0" fillId="0" fontId="8" numFmtId="4" xfId="0" applyAlignment="1" applyFont="1" applyNumberFormat="1">
      <alignment vertical="center"/>
    </xf>
    <xf borderId="0" fillId="0" fontId="8" numFmtId="3" xfId="0" applyAlignment="1" applyFont="1" applyNumberFormat="1">
      <alignment horizontal="center" vertical="center"/>
    </xf>
    <xf borderId="0" fillId="0" fontId="20" numFmtId="4" xfId="0" applyAlignment="1" applyFont="1" applyNumberFormat="1">
      <alignment vertical="center"/>
    </xf>
    <xf borderId="31" fillId="6" fontId="28" numFmtId="4" xfId="0" applyAlignment="1" applyBorder="1" applyFont="1" applyNumberFormat="1">
      <alignment vertical="center"/>
    </xf>
    <xf borderId="0" fillId="0" fontId="28" numFmtId="4" xfId="0" applyAlignment="1" applyFont="1" applyNumberFormat="1">
      <alignment vertical="center"/>
    </xf>
    <xf borderId="0" fillId="0" fontId="27" numFmtId="4" xfId="0" applyAlignment="1" applyFont="1" applyNumberFormat="1">
      <alignment vertical="center"/>
    </xf>
    <xf borderId="31" fillId="6" fontId="13" numFmtId="0" xfId="0" applyAlignment="1" applyBorder="1" applyFont="1">
      <alignment horizontal="left" vertical="center"/>
    </xf>
    <xf borderId="109" fillId="10" fontId="10" numFmtId="0" xfId="0" applyAlignment="1" applyBorder="1" applyFont="1">
      <alignment horizontal="center" vertical="center"/>
    </xf>
    <xf borderId="31" fillId="6" fontId="47" numFmtId="0" xfId="0" applyAlignment="1" applyBorder="1" applyFont="1">
      <alignment vertical="center"/>
    </xf>
    <xf borderId="47" fillId="4" fontId="14" numFmtId="174" xfId="0" applyAlignment="1" applyBorder="1" applyFont="1" applyNumberFormat="1">
      <alignment horizontal="center" vertical="center"/>
    </xf>
    <xf borderId="48" fillId="8" fontId="77" numFmtId="4" xfId="0" applyAlignment="1" applyBorder="1" applyFont="1" applyNumberFormat="1">
      <alignment horizontal="center" vertical="center"/>
    </xf>
    <xf borderId="31" fillId="6" fontId="78" numFmtId="0" xfId="0" applyAlignment="1" applyBorder="1" applyFont="1">
      <alignment vertical="center"/>
    </xf>
    <xf borderId="31" fillId="4" fontId="28" numFmtId="4" xfId="0" applyAlignment="1" applyBorder="1" applyFont="1" applyNumberFormat="1">
      <alignment vertical="center"/>
    </xf>
    <xf borderId="31" fillId="4" fontId="28" numFmtId="0" xfId="0" applyAlignment="1" applyBorder="1" applyFont="1">
      <alignment vertical="center"/>
    </xf>
    <xf borderId="0" fillId="0" fontId="79" numFmtId="0" xfId="0" applyAlignment="1" applyFont="1">
      <alignment vertical="center"/>
    </xf>
    <xf borderId="0" fillId="0" fontId="80" numFmtId="2" xfId="0" applyAlignment="1" applyFont="1" applyNumberFormat="1">
      <alignment vertical="center"/>
    </xf>
    <xf borderId="50" fillId="0" fontId="81" numFmtId="0" xfId="0" applyAlignment="1" applyBorder="1" applyFont="1">
      <alignment horizontal="center" vertical="center"/>
    </xf>
    <xf borderId="50" fillId="0" fontId="4" numFmtId="0" xfId="0" applyBorder="1" applyFont="1"/>
    <xf borderId="109" fillId="19" fontId="29" numFmtId="0" xfId="0" applyAlignment="1" applyBorder="1" applyFont="1">
      <alignment horizontal="center" vertical="center"/>
    </xf>
    <xf borderId="231" fillId="0" fontId="28" numFmtId="0" xfId="0" applyAlignment="1" applyBorder="1" applyFont="1">
      <alignment horizontal="center" vertical="center"/>
    </xf>
    <xf borderId="158" fillId="0" fontId="28" numFmtId="0" xfId="0" applyAlignment="1" applyBorder="1" applyFont="1">
      <alignment horizontal="center" vertical="center"/>
    </xf>
    <xf borderId="232" fillId="0" fontId="28" numFmtId="0" xfId="0" applyAlignment="1" applyBorder="1" applyFont="1">
      <alignment horizontal="center" vertical="center"/>
    </xf>
    <xf borderId="43" fillId="0" fontId="28" numFmtId="176" xfId="0" applyAlignment="1" applyBorder="1" applyFont="1" applyNumberFormat="1">
      <alignment horizontal="center" vertical="center"/>
    </xf>
    <xf borderId="44" fillId="0" fontId="28" numFmtId="177" xfId="0" applyAlignment="1" applyBorder="1" applyFont="1" applyNumberFormat="1">
      <alignment horizontal="center" vertical="center"/>
    </xf>
    <xf borderId="45" fillId="0" fontId="28" numFmtId="176" xfId="0" applyAlignment="1" applyBorder="1" applyFont="1" applyNumberFormat="1">
      <alignment horizontal="center" vertical="center"/>
    </xf>
    <xf borderId="45" fillId="0" fontId="28" numFmtId="177" xfId="0" applyAlignment="1" applyBorder="1" applyFont="1" applyNumberFormat="1">
      <alignment horizontal="center" vertical="center"/>
    </xf>
    <xf borderId="0" fillId="0" fontId="82" numFmtId="0" xfId="0" applyAlignment="1" applyFont="1">
      <alignment vertical="center"/>
    </xf>
    <xf borderId="0" fillId="0" fontId="78" numFmtId="0" xfId="0" applyAlignment="1" applyFont="1">
      <alignment vertical="center"/>
    </xf>
    <xf borderId="46" fillId="0" fontId="28" numFmtId="176" xfId="0" applyAlignment="1" applyBorder="1" applyFont="1" applyNumberFormat="1">
      <alignment horizontal="center" vertical="center"/>
    </xf>
    <xf borderId="47" fillId="0" fontId="28" numFmtId="177" xfId="0" applyAlignment="1" applyBorder="1" applyFont="1" applyNumberFormat="1">
      <alignment horizontal="center" vertical="center"/>
    </xf>
    <xf borderId="48" fillId="0" fontId="28" numFmtId="176" xfId="0" applyAlignment="1" applyBorder="1" applyFont="1" applyNumberFormat="1">
      <alignment horizontal="center" vertical="center"/>
    </xf>
    <xf borderId="48" fillId="0" fontId="28" numFmtId="177" xfId="0" applyAlignment="1" applyBorder="1" applyFont="1" applyNumberFormat="1">
      <alignment horizontal="center" vertical="center"/>
    </xf>
    <xf borderId="0" fillId="0" fontId="28" numFmtId="0" xfId="0" applyAlignment="1" applyFont="1">
      <alignment horizontal="center"/>
    </xf>
    <xf borderId="0" fillId="0" fontId="8" numFmtId="0" xfId="0" applyAlignment="1" applyFont="1">
      <alignment horizontal="center" vertical="center"/>
    </xf>
    <xf borderId="188" fillId="0" fontId="3" numFmtId="0" xfId="0" applyAlignment="1" applyBorder="1" applyFont="1">
      <alignment vertical="center"/>
    </xf>
    <xf borderId="0" fillId="0" fontId="83" numFmtId="0" xfId="0" applyAlignment="1" applyFont="1">
      <alignment horizontal="center" vertical="center"/>
    </xf>
    <xf borderId="189" fillId="0" fontId="6" numFmtId="0" xfId="0" applyBorder="1" applyFont="1"/>
    <xf borderId="3" fillId="0" fontId="5" numFmtId="0" xfId="0" applyBorder="1" applyFont="1"/>
    <xf borderId="4" fillId="0" fontId="6" numFmtId="0" xfId="0" applyBorder="1" applyFont="1"/>
    <xf borderId="4" fillId="0" fontId="8" numFmtId="0" xfId="0" applyBorder="1" applyFont="1"/>
    <xf borderId="0" fillId="0" fontId="8" numFmtId="0" xfId="0" applyAlignment="1" applyFont="1">
      <alignment horizontal="center"/>
    </xf>
    <xf borderId="188" fillId="0" fontId="6" numFmtId="166" xfId="0" applyAlignment="1" applyBorder="1" applyFont="1" applyNumberFormat="1">
      <alignment horizontal="left" vertical="center"/>
    </xf>
    <xf borderId="0" fillId="0" fontId="81" numFmtId="0" xfId="0" applyAlignment="1" applyFont="1">
      <alignment vertical="center"/>
    </xf>
    <xf borderId="211" fillId="10" fontId="10" numFmtId="0" xfId="0" applyAlignment="1" applyBorder="1" applyFont="1">
      <alignment horizontal="center" vertical="center"/>
    </xf>
    <xf borderId="63" fillId="10" fontId="10" numFmtId="0" xfId="0" applyAlignment="1" applyBorder="1" applyFont="1">
      <alignment horizontal="center" vertical="center"/>
    </xf>
    <xf borderId="63" fillId="10" fontId="10" numFmtId="0" xfId="0" applyAlignment="1" applyBorder="1" applyFont="1">
      <alignment horizontal="center" shrinkToFit="0" vertical="center" wrapText="1"/>
    </xf>
    <xf borderId="233" fillId="0" fontId="4" numFmtId="0" xfId="0" applyBorder="1" applyFont="1"/>
    <xf borderId="234" fillId="10" fontId="10" numFmtId="0" xfId="0" applyAlignment="1" applyBorder="1" applyFont="1">
      <alignment horizontal="center" shrinkToFit="0" vertical="center" wrapText="1"/>
    </xf>
    <xf borderId="235" fillId="10" fontId="10" numFmtId="0" xfId="0" applyAlignment="1" applyBorder="1" applyFont="1">
      <alignment horizontal="center" vertical="center"/>
    </xf>
    <xf borderId="236" fillId="0" fontId="4" numFmtId="0" xfId="0" applyBorder="1" applyFont="1"/>
    <xf borderId="70" fillId="10" fontId="10" numFmtId="0" xfId="0" applyAlignment="1" applyBorder="1" applyFont="1">
      <alignment horizontal="center" vertical="center"/>
    </xf>
    <xf borderId="67" fillId="10" fontId="10" numFmtId="0" xfId="0" applyAlignment="1" applyBorder="1" applyFont="1">
      <alignment horizontal="left" vertical="center"/>
    </xf>
    <xf borderId="67" fillId="10" fontId="10" numFmtId="0" xfId="0" applyAlignment="1" applyBorder="1" applyFont="1">
      <alignment horizontal="center" vertical="center"/>
    </xf>
    <xf borderId="237" fillId="0" fontId="4" numFmtId="0" xfId="0" applyBorder="1" applyFont="1"/>
    <xf borderId="238" fillId="10" fontId="10" numFmtId="4" xfId="0" applyAlignment="1" applyBorder="1" applyFont="1" applyNumberFormat="1">
      <alignment horizontal="center" vertical="center"/>
    </xf>
    <xf borderId="239" fillId="10" fontId="10" numFmtId="0" xfId="0" applyAlignment="1" applyBorder="1" applyFont="1">
      <alignment horizontal="center" vertical="center"/>
    </xf>
    <xf borderId="219" fillId="19" fontId="20" numFmtId="4" xfId="0" applyAlignment="1" applyBorder="1" applyFont="1" applyNumberFormat="1">
      <alignment vertical="center"/>
    </xf>
    <xf borderId="74" fillId="19" fontId="8" numFmtId="4" xfId="0" applyAlignment="1" applyBorder="1" applyFont="1" applyNumberFormat="1">
      <alignment vertical="center"/>
    </xf>
    <xf borderId="74" fillId="19" fontId="8" numFmtId="4" xfId="0" applyAlignment="1" applyBorder="1" applyFont="1" applyNumberFormat="1">
      <alignment horizontal="center" vertical="center"/>
    </xf>
    <xf borderId="74" fillId="19" fontId="8" numFmtId="4" xfId="0" applyAlignment="1" applyBorder="1" applyFont="1" applyNumberFormat="1">
      <alignment horizontal="right" vertical="center"/>
    </xf>
    <xf borderId="220" fillId="19" fontId="8" numFmtId="4" xfId="0" applyAlignment="1" applyBorder="1" applyFont="1" applyNumberFormat="1">
      <alignment vertical="center"/>
    </xf>
    <xf borderId="240" fillId="19" fontId="8" numFmtId="4" xfId="0" applyAlignment="1" applyBorder="1" applyFont="1" applyNumberFormat="1">
      <alignment vertical="center"/>
    </xf>
    <xf borderId="241" fillId="19" fontId="76" numFmtId="4" xfId="0" applyAlignment="1" applyBorder="1" applyFont="1" applyNumberFormat="1">
      <alignment horizontal="center" vertical="center"/>
    </xf>
    <xf borderId="205" fillId="0" fontId="8" numFmtId="0" xfId="0" applyAlignment="1" applyBorder="1" applyFont="1">
      <alignment vertical="center"/>
    </xf>
    <xf borderId="242" fillId="0" fontId="8" numFmtId="0" xfId="0" applyAlignment="1" applyBorder="1" applyFont="1">
      <alignment shrinkToFit="0" vertical="center" wrapText="1"/>
    </xf>
    <xf borderId="242" fillId="0" fontId="8" numFmtId="2" xfId="0" applyAlignment="1" applyBorder="1" applyFont="1" applyNumberFormat="1">
      <alignment vertical="center"/>
    </xf>
    <xf borderId="242" fillId="0" fontId="8" numFmtId="1" xfId="0" applyAlignment="1" applyBorder="1" applyFont="1" applyNumberFormat="1">
      <alignment horizontal="center" vertical="center"/>
    </xf>
    <xf borderId="224" fillId="19" fontId="8" numFmtId="2" xfId="0" applyAlignment="1" applyBorder="1" applyFont="1" applyNumberFormat="1">
      <alignment vertical="center"/>
    </xf>
    <xf borderId="242" fillId="19" fontId="8" numFmtId="2" xfId="0" applyAlignment="1" applyBorder="1" applyFont="1" applyNumberFormat="1">
      <alignment vertical="center"/>
    </xf>
    <xf borderId="243" fillId="19" fontId="8" numFmtId="2" xfId="0" applyAlignment="1" applyBorder="1" applyFont="1" applyNumberFormat="1">
      <alignment vertical="center"/>
    </xf>
    <xf borderId="244" fillId="0" fontId="76" numFmtId="2" xfId="0" applyAlignment="1" applyBorder="1" applyFont="1" applyNumberFormat="1">
      <alignment horizontal="center" vertical="center"/>
    </xf>
    <xf borderId="242" fillId="6" fontId="14" numFmtId="2" xfId="0" applyAlignment="1" applyBorder="1" applyFont="1" applyNumberFormat="1">
      <alignment vertical="center"/>
    </xf>
    <xf borderId="224" fillId="19" fontId="8" numFmtId="2" xfId="0" applyAlignment="1" applyBorder="1" applyFont="1" applyNumberFormat="1">
      <alignment horizontal="right" vertical="center"/>
    </xf>
    <xf borderId="245" fillId="0" fontId="8" numFmtId="0" xfId="0" applyAlignment="1" applyBorder="1" applyFont="1">
      <alignment vertical="center"/>
    </xf>
    <xf borderId="246" fillId="19" fontId="8" numFmtId="4" xfId="0" applyAlignment="1" applyBorder="1" applyFont="1" applyNumberFormat="1">
      <alignment vertical="center"/>
    </xf>
    <xf borderId="247" fillId="19" fontId="76" numFmtId="4" xfId="0" applyAlignment="1" applyBorder="1" applyFont="1" applyNumberFormat="1">
      <alignment horizontal="center" vertical="center"/>
    </xf>
    <xf borderId="248" fillId="0" fontId="8" numFmtId="0" xfId="0" applyAlignment="1" applyBorder="1" applyFont="1">
      <alignment vertical="center"/>
    </xf>
    <xf borderId="249" fillId="19" fontId="8" numFmtId="2" xfId="0" applyAlignment="1" applyBorder="1" applyFont="1" applyNumberFormat="1">
      <alignment vertical="center"/>
    </xf>
    <xf borderId="242" fillId="19" fontId="8" numFmtId="2" xfId="0" applyAlignment="1" applyBorder="1" applyFont="1" applyNumberFormat="1">
      <alignment horizontal="right" vertical="center"/>
    </xf>
    <xf borderId="249" fillId="19" fontId="8" numFmtId="2" xfId="0" applyAlignment="1" applyBorder="1" applyFont="1" applyNumberFormat="1">
      <alignment horizontal="right" vertical="center"/>
    </xf>
    <xf borderId="0" fillId="0" fontId="8" numFmtId="0" xfId="0" applyAlignment="1" applyFont="1">
      <alignment shrinkToFit="0" vertical="center" wrapText="1"/>
    </xf>
    <xf borderId="206" fillId="0" fontId="8" numFmtId="2" xfId="0" applyAlignment="1" applyBorder="1" applyFont="1" applyNumberFormat="1">
      <alignment vertical="center"/>
    </xf>
    <xf borderId="206" fillId="0" fontId="8" numFmtId="1" xfId="0" applyAlignment="1" applyBorder="1" applyFont="1" applyNumberFormat="1">
      <alignment horizontal="center" vertical="center"/>
    </xf>
    <xf borderId="225" fillId="0" fontId="76" numFmtId="2" xfId="0" applyAlignment="1" applyBorder="1" applyFont="1" applyNumberFormat="1">
      <alignment horizontal="center" vertical="center"/>
    </xf>
    <xf borderId="224" fillId="6" fontId="14" numFmtId="2" xfId="0" applyAlignment="1" applyBorder="1" applyFont="1" applyNumberFormat="1">
      <alignment vertical="center"/>
    </xf>
    <xf borderId="243" fillId="19" fontId="8" numFmtId="2" xfId="0" applyAlignment="1" applyBorder="1" applyFont="1" applyNumberFormat="1">
      <alignment horizontal="right" vertical="center"/>
    </xf>
    <xf borderId="250" fillId="19" fontId="20" numFmtId="4" xfId="0" applyAlignment="1" applyBorder="1" applyFont="1" applyNumberFormat="1">
      <alignment vertical="center"/>
    </xf>
    <xf borderId="171" fillId="19" fontId="20" numFmtId="4" xfId="0" applyAlignment="1" applyBorder="1" applyFont="1" applyNumberFormat="1">
      <alignment shrinkToFit="0" vertical="center" wrapText="1"/>
    </xf>
    <xf borderId="250" fillId="19" fontId="84" numFmtId="4" xfId="0" applyAlignment="1" applyBorder="1" applyFont="1" applyNumberFormat="1">
      <alignment vertical="center"/>
    </xf>
    <xf borderId="250" fillId="19" fontId="20" numFmtId="4" xfId="0" applyAlignment="1" applyBorder="1" applyFont="1" applyNumberFormat="1">
      <alignment horizontal="right" vertical="center"/>
    </xf>
    <xf borderId="251" fillId="19" fontId="20" numFmtId="4" xfId="0" applyAlignment="1" applyBorder="1" applyFont="1" applyNumberFormat="1">
      <alignment vertical="center"/>
    </xf>
    <xf borderId="252" fillId="19" fontId="20" numFmtId="4" xfId="0" applyAlignment="1" applyBorder="1" applyFont="1" applyNumberFormat="1">
      <alignment horizontal="left" shrinkToFit="0" vertical="center" wrapText="1"/>
    </xf>
    <xf borderId="253" fillId="0" fontId="4" numFmtId="0" xfId="0" applyBorder="1" applyFont="1"/>
    <xf borderId="254" fillId="0" fontId="4" numFmtId="0" xfId="0" applyBorder="1" applyFont="1"/>
    <xf borderId="255" fillId="10" fontId="24" numFmtId="2" xfId="0" applyAlignment="1" applyBorder="1" applyFont="1" applyNumberFormat="1">
      <alignment vertical="center"/>
    </xf>
    <xf borderId="256" fillId="10" fontId="24" numFmtId="2" xfId="0" applyAlignment="1" applyBorder="1" applyFont="1" applyNumberFormat="1">
      <alignment horizontal="center" vertical="center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shrinkToFit="0" wrapText="1"/>
    </xf>
    <xf borderId="31" fillId="6" fontId="14" numFmtId="2" xfId="0" applyAlignment="1" applyBorder="1" applyFont="1" applyNumberFormat="1">
      <alignment vertical="center"/>
    </xf>
    <xf borderId="0" fillId="0" fontId="13" numFmtId="0" xfId="0" applyAlignment="1" applyFont="1">
      <alignment shrinkToFit="0" wrapText="1"/>
    </xf>
    <xf borderId="0" fillId="0" fontId="13" numFmtId="2" xfId="0" applyAlignment="1" applyFont="1" applyNumberFormat="1">
      <alignment vertical="center"/>
    </xf>
    <xf borderId="0" fillId="0" fontId="13" numFmtId="4" xfId="0" applyAlignment="1" applyFont="1" applyNumberFormat="1">
      <alignment vertical="center"/>
    </xf>
    <xf borderId="50" fillId="0" fontId="7" numFmtId="0" xfId="0" applyAlignment="1" applyBorder="1" applyFont="1">
      <alignment vertical="center"/>
    </xf>
    <xf borderId="0" fillId="0" fontId="8" numFmtId="166" xfId="0" applyAlignment="1" applyFont="1" applyNumberFormat="1">
      <alignment horizontal="left" vertical="center"/>
    </xf>
    <xf borderId="0" fillId="0" fontId="8" numFmtId="14" xfId="0" applyAlignment="1" applyFont="1" applyNumberFormat="1">
      <alignment horizontal="left" vertical="center"/>
    </xf>
    <xf borderId="157" fillId="36" fontId="69" numFmtId="0" xfId="0" applyAlignment="1" applyBorder="1" applyFill="1" applyFont="1">
      <alignment horizontal="center" vertical="center"/>
    </xf>
    <xf borderId="257" fillId="36" fontId="69" numFmtId="0" xfId="0" applyAlignment="1" applyBorder="1" applyFont="1">
      <alignment horizontal="center" vertical="center"/>
    </xf>
    <xf borderId="258" fillId="36" fontId="69" numFmtId="0" xfId="0" applyAlignment="1" applyBorder="1" applyFont="1">
      <alignment horizontal="center" vertical="center"/>
    </xf>
    <xf borderId="259" fillId="0" fontId="4" numFmtId="0" xfId="0" applyBorder="1" applyFont="1"/>
    <xf borderId="260" fillId="0" fontId="4" numFmtId="0" xfId="0" applyBorder="1" applyFont="1"/>
    <xf borderId="63" fillId="36" fontId="69" numFmtId="0" xfId="0" applyAlignment="1" applyBorder="1" applyFont="1">
      <alignment horizontal="center" vertical="center"/>
    </xf>
    <xf borderId="68" fillId="36" fontId="69" numFmtId="0" xfId="0" applyAlignment="1" applyBorder="1" applyFont="1">
      <alignment horizontal="center" vertical="center"/>
    </xf>
    <xf borderId="79" fillId="36" fontId="69" numFmtId="0" xfId="0" applyAlignment="1" applyBorder="1" applyFont="1">
      <alignment horizontal="center" vertical="center"/>
    </xf>
    <xf borderId="44" fillId="36" fontId="69" numFmtId="0" xfId="0" applyAlignment="1" applyBorder="1" applyFont="1">
      <alignment horizontal="center" vertical="center"/>
    </xf>
    <xf borderId="66" fillId="36" fontId="69" numFmtId="0" xfId="0" applyAlignment="1" applyBorder="1" applyFont="1">
      <alignment horizontal="center" shrinkToFit="0" vertical="top" wrapText="1"/>
    </xf>
    <xf borderId="70" fillId="36" fontId="69" numFmtId="0" xfId="0" applyAlignment="1" applyBorder="1" applyFont="1">
      <alignment horizontal="center" vertical="top"/>
    </xf>
    <xf borderId="74" fillId="19" fontId="28" numFmtId="4" xfId="0" applyAlignment="1" applyBorder="1" applyFont="1" applyNumberFormat="1">
      <alignment vertical="center"/>
    </xf>
    <xf borderId="74" fillId="19" fontId="28" numFmtId="4" xfId="0" applyAlignment="1" applyBorder="1" applyFont="1" applyNumberFormat="1">
      <alignment shrinkToFit="0" vertical="center" wrapText="1"/>
    </xf>
    <xf borderId="220" fillId="19" fontId="85" numFmtId="4" xfId="0" applyAlignment="1" applyBorder="1" applyFont="1" applyNumberFormat="1">
      <alignment shrinkToFit="0" vertical="center" wrapText="1"/>
    </xf>
    <xf borderId="261" fillId="19" fontId="28" numFmtId="2" xfId="0" applyAlignment="1" applyBorder="1" applyFont="1" applyNumberFormat="1">
      <alignment vertical="center"/>
    </xf>
    <xf borderId="262" fillId="19" fontId="85" numFmtId="2" xfId="0" applyAlignment="1" applyBorder="1" applyFont="1" applyNumberFormat="1">
      <alignment horizontal="center" vertical="center"/>
    </xf>
    <xf borderId="242" fillId="0" fontId="28" numFmtId="0" xfId="0" applyAlignment="1" applyBorder="1" applyFont="1">
      <alignment vertical="center"/>
    </xf>
    <xf borderId="242" fillId="0" fontId="28" numFmtId="2" xfId="0" applyAlignment="1" applyBorder="1" applyFont="1" applyNumberFormat="1">
      <alignment vertical="center"/>
    </xf>
    <xf borderId="242" fillId="6" fontId="28" numFmtId="1" xfId="0" applyAlignment="1" applyBorder="1" applyFont="1" applyNumberFormat="1">
      <alignment horizontal="center" vertical="center"/>
    </xf>
    <xf borderId="242" fillId="19" fontId="28" numFmtId="2" xfId="0" applyAlignment="1" applyBorder="1" applyFont="1" applyNumberFormat="1">
      <alignment vertical="center"/>
    </xf>
    <xf borderId="249" fillId="19" fontId="28" numFmtId="2" xfId="0" applyAlignment="1" applyBorder="1" applyFont="1" applyNumberFormat="1">
      <alignment vertical="center"/>
    </xf>
    <xf borderId="263" fillId="0" fontId="85" numFmtId="2" xfId="0" applyAlignment="1" applyBorder="1" applyFont="1" applyNumberFormat="1">
      <alignment horizontal="center" vertical="center"/>
    </xf>
    <xf borderId="264" fillId="19" fontId="28" numFmtId="2" xfId="0" applyAlignment="1" applyBorder="1" applyFont="1" applyNumberFormat="1">
      <alignment vertical="center"/>
    </xf>
    <xf borderId="263" fillId="19" fontId="85" numFmtId="2" xfId="0" applyAlignment="1" applyBorder="1" applyFont="1" applyNumberFormat="1">
      <alignment horizontal="center" vertical="center"/>
    </xf>
    <xf borderId="265" fillId="19" fontId="28" numFmtId="2" xfId="0" applyAlignment="1" applyBorder="1" applyFont="1" applyNumberFormat="1">
      <alignment vertical="center"/>
    </xf>
    <xf borderId="266" fillId="19" fontId="85" numFmtId="2" xfId="0" applyAlignment="1" applyBorder="1" applyFont="1" applyNumberFormat="1">
      <alignment horizontal="center" vertical="center"/>
    </xf>
    <xf borderId="219" fillId="36" fontId="69" numFmtId="2" xfId="0" applyAlignment="1" applyBorder="1" applyFont="1" applyNumberFormat="1">
      <alignment vertical="center"/>
    </xf>
    <xf borderId="220" fillId="36" fontId="69" numFmtId="2" xfId="0" applyAlignment="1" applyBorder="1" applyFont="1" applyNumberFormat="1">
      <alignment horizontal="center" vertical="center"/>
    </xf>
    <xf borderId="267" fillId="0" fontId="28" numFmtId="0" xfId="0" applyAlignment="1" applyBorder="1" applyFont="1">
      <alignment vertical="center"/>
    </xf>
    <xf borderId="267" fillId="0" fontId="28" numFmtId="2" xfId="0" applyAlignment="1" applyBorder="1" applyFont="1" applyNumberFormat="1">
      <alignment vertical="center"/>
    </xf>
    <xf borderId="170" fillId="6" fontId="28" numFmtId="1" xfId="0" applyAlignment="1" applyBorder="1" applyFont="1" applyNumberFormat="1">
      <alignment horizontal="center" vertical="center"/>
    </xf>
    <xf borderId="170" fillId="19" fontId="28" numFmtId="2" xfId="0" applyAlignment="1" applyBorder="1" applyFont="1" applyNumberFormat="1">
      <alignment vertical="center"/>
    </xf>
    <xf borderId="268" fillId="19" fontId="28" numFmtId="2" xfId="0" applyAlignment="1" applyBorder="1" applyFont="1" applyNumberFormat="1">
      <alignment vertical="center"/>
    </xf>
    <xf borderId="267" fillId="0" fontId="28" numFmtId="1" xfId="0" applyAlignment="1" applyBorder="1" applyFont="1" applyNumberFormat="1">
      <alignment horizontal="center" vertical="center"/>
    </xf>
    <xf borderId="269" fillId="0" fontId="28" numFmtId="0" xfId="0" applyAlignment="1" applyBorder="1" applyFont="1">
      <alignment shrinkToFit="0" vertical="center" wrapText="1"/>
    </xf>
    <xf borderId="171" fillId="19" fontId="29" numFmtId="0" xfId="0" applyAlignment="1" applyBorder="1" applyFont="1">
      <alignment vertical="center"/>
    </xf>
    <xf borderId="171" fillId="19" fontId="28" numFmtId="0" xfId="0" applyAlignment="1" applyBorder="1" applyFont="1">
      <alignment vertical="center"/>
    </xf>
    <xf borderId="171" fillId="19" fontId="29" numFmtId="2" xfId="0" applyAlignment="1" applyBorder="1" applyFont="1" applyNumberFormat="1">
      <alignment vertical="center"/>
    </xf>
    <xf borderId="171" fillId="19" fontId="28" numFmtId="2" xfId="0" applyAlignment="1" applyBorder="1" applyFont="1" applyNumberFormat="1">
      <alignment vertical="center"/>
    </xf>
    <xf borderId="171" fillId="19" fontId="29" numFmtId="1" xfId="0" applyAlignment="1" applyBorder="1" applyFont="1" applyNumberFormat="1">
      <alignment horizontal="center" vertical="center"/>
    </xf>
    <xf borderId="171" fillId="19" fontId="29" numFmtId="4" xfId="0" applyAlignment="1" applyBorder="1" applyFont="1" applyNumberFormat="1">
      <alignment vertical="center"/>
    </xf>
    <xf borderId="230" fillId="19" fontId="29" numFmtId="2" xfId="0" applyAlignment="1" applyBorder="1" applyFont="1" applyNumberFormat="1">
      <alignment horizontal="left" vertical="center"/>
    </xf>
    <xf borderId="0" fillId="0" fontId="28" numFmtId="0" xfId="0" applyFont="1"/>
    <xf borderId="180" fillId="6" fontId="28" numFmtId="0" xfId="0" applyAlignment="1" applyBorder="1" applyFont="1">
      <alignment vertical="center"/>
    </xf>
    <xf borderId="31" fillId="6" fontId="28" numFmtId="0" xfId="0" applyAlignment="1" applyBorder="1" applyFont="1">
      <alignment horizontal="center" vertical="center"/>
    </xf>
    <xf borderId="270" fillId="19" fontId="81" numFmtId="0" xfId="0" applyAlignment="1" applyBorder="1" applyFont="1">
      <alignment vertical="center"/>
    </xf>
    <xf borderId="230" fillId="19" fontId="29" numFmtId="2" xfId="0" applyAlignment="1" applyBorder="1" applyFont="1" applyNumberFormat="1">
      <alignment horizontal="center" vertical="center"/>
    </xf>
    <xf borderId="211" fillId="36" fontId="69" numFmtId="0" xfId="0" applyAlignment="1" applyBorder="1" applyFont="1">
      <alignment horizontal="center" vertical="center"/>
    </xf>
    <xf borderId="271" fillId="36" fontId="69" numFmtId="0" xfId="0" applyAlignment="1" applyBorder="1" applyFont="1">
      <alignment horizontal="center" vertical="center"/>
    </xf>
    <xf borderId="272" fillId="0" fontId="4" numFmtId="0" xfId="0" applyBorder="1" applyFont="1"/>
    <xf borderId="44" fillId="36" fontId="69" numFmtId="0" xfId="0" applyAlignment="1" applyBorder="1" applyFont="1">
      <alignment horizontal="center" shrinkToFit="0" vertical="center" wrapText="1"/>
    </xf>
    <xf borderId="66" fillId="36" fontId="69" numFmtId="0" xfId="0" applyAlignment="1" applyBorder="1" applyFont="1">
      <alignment horizontal="center" vertical="center"/>
    </xf>
    <xf borderId="70" fillId="36" fontId="69" numFmtId="0" xfId="0" applyAlignment="1" applyBorder="1" applyFont="1">
      <alignment horizontal="center" vertical="center"/>
    </xf>
    <xf borderId="273" fillId="19" fontId="85" numFmtId="4" xfId="0" applyAlignment="1" applyBorder="1" applyFont="1" applyNumberFormat="1">
      <alignment shrinkToFit="0" vertical="center" wrapText="1"/>
    </xf>
    <xf borderId="205" fillId="0" fontId="28" numFmtId="0" xfId="0" applyAlignment="1" applyBorder="1" applyFont="1">
      <alignment vertical="center"/>
    </xf>
    <xf borderId="242" fillId="6" fontId="28" numFmtId="2" xfId="0" applyAlignment="1" applyBorder="1" applyFont="1" applyNumberFormat="1">
      <alignment horizontal="center" vertical="center"/>
    </xf>
    <xf borderId="205" fillId="0" fontId="86" numFmtId="0" xfId="0" applyAlignment="1" applyBorder="1" applyFont="1">
      <alignment vertical="center"/>
    </xf>
    <xf borderId="263" fillId="19" fontId="85" numFmtId="2" xfId="0" applyAlignment="1" applyBorder="1" applyFont="1" applyNumberFormat="1">
      <alignment vertical="center"/>
    </xf>
    <xf borderId="220" fillId="19" fontId="85" numFmtId="4" xfId="0" applyAlignment="1" applyBorder="1" applyFont="1" applyNumberFormat="1">
      <alignment horizontal="center" shrinkToFit="0" vertical="center" wrapText="1"/>
    </xf>
    <xf borderId="266" fillId="19" fontId="28" numFmtId="2" xfId="0" applyAlignment="1" applyBorder="1" applyFont="1" applyNumberFormat="1">
      <alignment vertical="center"/>
    </xf>
    <xf borderId="242" fillId="0" fontId="28" numFmtId="1" xfId="0" applyAlignment="1" applyBorder="1" applyFont="1" applyNumberFormat="1">
      <alignment horizontal="center" vertical="center"/>
    </xf>
    <xf borderId="242" fillId="19" fontId="28" numFmtId="4" xfId="0" applyAlignment="1" applyBorder="1" applyFont="1" applyNumberFormat="1">
      <alignment vertical="center"/>
    </xf>
    <xf borderId="226" fillId="6" fontId="29" numFmtId="0" xfId="0" applyAlignment="1" applyBorder="1" applyFont="1">
      <alignment vertical="center"/>
    </xf>
    <xf borderId="205" fillId="0" fontId="29" numFmtId="0" xfId="0" applyAlignment="1" applyBorder="1" applyFont="1">
      <alignment vertical="center"/>
    </xf>
    <xf borderId="230" fillId="19" fontId="87" numFmtId="4" xfId="0" applyAlignment="1" applyBorder="1" applyFont="1" applyNumberFormat="1">
      <alignment horizontal="center" vertical="center"/>
    </xf>
    <xf borderId="274" fillId="0" fontId="13" numFmtId="0" xfId="0" applyBorder="1" applyFont="1"/>
    <xf borderId="275" fillId="19" fontId="81" numFmtId="0" xfId="0" applyAlignment="1" applyBorder="1" applyFont="1">
      <alignment vertical="center"/>
    </xf>
    <xf borderId="276" fillId="19" fontId="81" numFmtId="0" xfId="0" applyAlignment="1" applyBorder="1" applyFont="1">
      <alignment vertical="center"/>
    </xf>
    <xf borderId="276" fillId="19" fontId="20" numFmtId="2" xfId="0" applyAlignment="1" applyBorder="1" applyFont="1" applyNumberFormat="1">
      <alignment vertical="center"/>
    </xf>
    <xf borderId="276" fillId="19" fontId="20" numFmtId="1" xfId="0" applyAlignment="1" applyBorder="1" applyFont="1" applyNumberFormat="1">
      <alignment horizontal="center" vertical="center"/>
    </xf>
    <xf borderId="276" fillId="19" fontId="20" numFmtId="4" xfId="0" applyAlignment="1" applyBorder="1" applyFont="1" applyNumberFormat="1">
      <alignment vertical="center"/>
    </xf>
    <xf borderId="277" fillId="0" fontId="6" numFmtId="0" xfId="0" applyBorder="1" applyFont="1"/>
    <xf borderId="50" fillId="0" fontId="7" numFmtId="0" xfId="0" applyAlignment="1" applyBorder="1" applyFont="1">
      <alignment horizontal="center" vertical="center"/>
    </xf>
    <xf borderId="0" fillId="0" fontId="20" numFmtId="0" xfId="0" applyAlignment="1" applyFont="1">
      <alignment horizontal="left" vertical="center"/>
    </xf>
    <xf borderId="157" fillId="36" fontId="69" numFmtId="0" xfId="0" applyAlignment="1" applyBorder="1" applyFont="1">
      <alignment horizontal="center" shrinkToFit="0" vertical="center" wrapText="1"/>
    </xf>
    <xf borderId="218" fillId="36" fontId="69" numFmtId="0" xfId="0" applyAlignment="1" applyBorder="1" applyFont="1">
      <alignment horizontal="center" shrinkToFit="0" vertical="center" wrapText="1"/>
    </xf>
    <xf borderId="180" fillId="36" fontId="69" numFmtId="0" xfId="0" applyAlignment="1" applyBorder="1" applyFont="1">
      <alignment horizontal="center" shrinkToFit="0" vertical="center" wrapText="1"/>
    </xf>
    <xf borderId="125" fillId="36" fontId="69" numFmtId="0" xfId="0" applyAlignment="1" applyBorder="1" applyFont="1">
      <alignment horizontal="center" vertical="center"/>
    </xf>
    <xf borderId="70" fillId="36" fontId="69" numFmtId="0" xfId="0" applyAlignment="1" applyBorder="1" applyFont="1">
      <alignment horizontal="center" shrinkToFit="0" vertical="center" wrapText="1"/>
    </xf>
    <xf borderId="66" fillId="36" fontId="69" numFmtId="0" xfId="0" applyAlignment="1" applyBorder="1" applyFont="1">
      <alignment horizontal="center" shrinkToFit="0" vertical="center" wrapText="1"/>
    </xf>
    <xf borderId="67" fillId="36" fontId="69" numFmtId="0" xfId="0" applyAlignment="1" applyBorder="1" applyFont="1">
      <alignment horizontal="center" vertical="center"/>
    </xf>
    <xf borderId="219" fillId="19" fontId="75" numFmtId="4" xfId="0" applyAlignment="1" applyBorder="1" applyFont="1" applyNumberFormat="1">
      <alignment vertical="center"/>
    </xf>
    <xf borderId="74" fillId="19" fontId="76" numFmtId="4" xfId="0" applyAlignment="1" applyBorder="1" applyFont="1" applyNumberFormat="1">
      <alignment horizontal="center" vertical="center"/>
    </xf>
    <xf borderId="261" fillId="19" fontId="8" numFmtId="2" xfId="0" applyAlignment="1" applyBorder="1" applyFont="1" applyNumberFormat="1">
      <alignment vertical="center"/>
    </xf>
    <xf borderId="262" fillId="19" fontId="76" numFmtId="2" xfId="0" applyAlignment="1" applyBorder="1" applyFont="1" applyNumberFormat="1">
      <alignment horizontal="center" vertical="center"/>
    </xf>
    <xf borderId="206" fillId="0" fontId="8" numFmtId="0" xfId="0" applyAlignment="1" applyBorder="1" applyFont="1">
      <alignment horizontal="center" shrinkToFit="0" vertical="center" wrapText="1"/>
    </xf>
    <xf borderId="205" fillId="0" fontId="8" numFmtId="0" xfId="0" applyAlignment="1" applyBorder="1" applyFont="1">
      <alignment horizontal="center" vertical="center"/>
    </xf>
    <xf borderId="242" fillId="6" fontId="8" numFmtId="2" xfId="0" applyAlignment="1" applyBorder="1" applyFont="1" applyNumberFormat="1">
      <alignment vertical="center"/>
    </xf>
    <xf borderId="248" fillId="0" fontId="8" numFmtId="2" xfId="0" applyAlignment="1" applyBorder="1" applyFont="1" applyNumberFormat="1">
      <alignment vertical="center"/>
    </xf>
    <xf borderId="245" fillId="0" fontId="8" numFmtId="0" xfId="0" applyBorder="1" applyFont="1"/>
    <xf borderId="264" fillId="19" fontId="8" numFmtId="2" xfId="0" applyAlignment="1" applyBorder="1" applyFont="1" applyNumberFormat="1">
      <alignment vertical="center"/>
    </xf>
    <xf borderId="263" fillId="19" fontId="76" numFmtId="2" xfId="0" applyAlignment="1" applyBorder="1" applyFont="1" applyNumberFormat="1">
      <alignment horizontal="center" vertical="center"/>
    </xf>
    <xf borderId="242" fillId="0" fontId="8" numFmtId="0" xfId="0" applyAlignment="1" applyBorder="1" applyFont="1">
      <alignment horizontal="center" shrinkToFit="0" vertical="center" wrapText="1"/>
    </xf>
    <xf borderId="248" fillId="0" fontId="8" numFmtId="0" xfId="0" applyAlignment="1" applyBorder="1" applyFont="1">
      <alignment horizontal="center" vertical="center"/>
    </xf>
    <xf borderId="170" fillId="19" fontId="8" numFmtId="2" xfId="0" applyAlignment="1" applyBorder="1" applyFont="1" applyNumberFormat="1">
      <alignment vertical="center"/>
    </xf>
    <xf borderId="268" fillId="19" fontId="8" numFmtId="2" xfId="0" applyAlignment="1" applyBorder="1" applyFont="1" applyNumberFormat="1">
      <alignment vertical="center"/>
    </xf>
    <xf borderId="278" fillId="0" fontId="76" numFmtId="2" xfId="0" applyAlignment="1" applyBorder="1" applyFont="1" applyNumberFormat="1">
      <alignment horizontal="center" vertical="center"/>
    </xf>
    <xf borderId="170" fillId="6" fontId="8" numFmtId="2" xfId="0" applyAlignment="1" applyBorder="1" applyFont="1" applyNumberFormat="1">
      <alignment vertical="center"/>
    </xf>
    <xf borderId="248" fillId="0" fontId="77" numFmtId="2" xfId="0" applyAlignment="1" applyBorder="1" applyFont="1" applyNumberFormat="1">
      <alignment vertical="center"/>
    </xf>
    <xf borderId="265" fillId="19" fontId="8" numFmtId="2" xfId="0" applyAlignment="1" applyBorder="1" applyFont="1" applyNumberFormat="1">
      <alignment vertical="center"/>
    </xf>
    <xf borderId="242" fillId="0" fontId="8" numFmtId="0" xfId="0" applyAlignment="1" applyBorder="1" applyFont="1">
      <alignment vertical="center"/>
    </xf>
    <xf borderId="279" fillId="4" fontId="8" numFmtId="0" xfId="0" applyAlignment="1" applyBorder="1" applyFont="1">
      <alignment horizontal="center" vertical="center"/>
    </xf>
    <xf borderId="170" fillId="19" fontId="77" numFmtId="2" xfId="0" applyAlignment="1" applyBorder="1" applyFont="1" applyNumberFormat="1">
      <alignment vertical="center"/>
    </xf>
    <xf borderId="268" fillId="19" fontId="77" numFmtId="2" xfId="0" applyAlignment="1" applyBorder="1" applyFont="1" applyNumberFormat="1">
      <alignment vertical="center"/>
    </xf>
    <xf borderId="170" fillId="6" fontId="77" numFmtId="2" xfId="0" applyAlignment="1" applyBorder="1" applyFont="1" applyNumberFormat="1">
      <alignment vertical="center"/>
    </xf>
    <xf borderId="219" fillId="36" fontId="24" numFmtId="4" xfId="0" applyAlignment="1" applyBorder="1" applyFont="1" applyNumberFormat="1">
      <alignment vertical="center"/>
    </xf>
    <xf borderId="220" fillId="36" fontId="24" numFmtId="2" xfId="0" applyAlignment="1" applyBorder="1" applyFont="1" applyNumberFormat="1">
      <alignment horizontal="center" vertical="center"/>
    </xf>
    <xf borderId="242" fillId="0" fontId="77" numFmtId="0" xfId="0" applyAlignment="1" applyBorder="1" applyFont="1">
      <alignment vertical="center"/>
    </xf>
    <xf borderId="248" fillId="0" fontId="77" numFmtId="0" xfId="0" applyAlignment="1" applyBorder="1" applyFont="1">
      <alignment horizontal="center" vertical="center"/>
    </xf>
    <xf borderId="242" fillId="0" fontId="77" numFmtId="2" xfId="0" applyAlignment="1" applyBorder="1" applyFont="1" applyNumberFormat="1">
      <alignment vertical="center"/>
    </xf>
    <xf borderId="242" fillId="0" fontId="77" numFmtId="1" xfId="0" applyAlignment="1" applyBorder="1" applyFont="1" applyNumberFormat="1">
      <alignment horizontal="center" vertical="center"/>
    </xf>
    <xf borderId="248" fillId="0" fontId="8" numFmtId="0" xfId="0" applyAlignment="1" applyBorder="1" applyFont="1">
      <alignment horizontal="center" shrinkToFit="0" vertical="center" wrapText="1"/>
    </xf>
    <xf borderId="242" fillId="19" fontId="77" numFmtId="2" xfId="0" applyAlignment="1" applyBorder="1" applyFont="1" applyNumberFormat="1">
      <alignment vertical="center"/>
    </xf>
    <xf borderId="249" fillId="19" fontId="77" numFmtId="2" xfId="0" applyAlignment="1" applyBorder="1" applyFont="1" applyNumberFormat="1">
      <alignment vertical="center"/>
    </xf>
    <xf borderId="242" fillId="6" fontId="77" numFmtId="2" xfId="0" applyAlignment="1" applyBorder="1" applyFont="1" applyNumberFormat="1">
      <alignment vertical="center"/>
    </xf>
    <xf borderId="280" fillId="0" fontId="8" numFmtId="0" xfId="0" applyBorder="1" applyFont="1"/>
    <xf borderId="270" fillId="19" fontId="20" numFmtId="4" xfId="0" applyAlignment="1" applyBorder="1" applyFont="1" applyNumberFormat="1">
      <alignment vertical="center"/>
    </xf>
    <xf borderId="171" fillId="19" fontId="20" numFmtId="0" xfId="0" applyAlignment="1" applyBorder="1" applyFont="1">
      <alignment horizontal="center" vertical="center"/>
    </xf>
    <xf borderId="230" fillId="19" fontId="20" numFmtId="4" xfId="0" applyAlignment="1" applyBorder="1" applyFont="1" applyNumberFormat="1">
      <alignment vertical="center"/>
    </xf>
    <xf borderId="0" fillId="0" fontId="20" numFmtId="4" xfId="0" applyAlignment="1" applyFont="1" applyNumberFormat="1">
      <alignment horizontal="center" vertical="center"/>
    </xf>
    <xf borderId="270" fillId="19" fontId="20" numFmtId="0" xfId="0" applyAlignment="1" applyBorder="1" applyFont="1">
      <alignment vertical="center"/>
    </xf>
    <xf borderId="171" fillId="19" fontId="20" numFmtId="2" xfId="0" applyAlignment="1" applyBorder="1" applyFont="1" applyNumberFormat="1">
      <alignment vertical="center"/>
    </xf>
    <xf borderId="171" fillId="19" fontId="20" numFmtId="1" xfId="0" applyAlignment="1" applyBorder="1" applyFont="1" applyNumberFormat="1">
      <alignment horizontal="center" vertical="center"/>
    </xf>
    <xf borderId="230" fillId="19" fontId="20" numFmtId="2" xfId="0" applyAlignment="1" applyBorder="1" applyFont="1" applyNumberFormat="1">
      <alignment vertical="center"/>
    </xf>
    <xf borderId="31" fillId="4" fontId="88" numFmtId="4" xfId="0" applyAlignment="1" applyBorder="1" applyFont="1" applyNumberFormat="1">
      <alignment shrinkToFit="0" vertical="center" wrapText="1"/>
    </xf>
    <xf borderId="281" fillId="4" fontId="88" numFmtId="4" xfId="0" applyAlignment="1" applyBorder="1" applyFont="1" applyNumberFormat="1">
      <alignment horizontal="center" shrinkToFit="0" vertical="center" wrapText="1"/>
    </xf>
    <xf borderId="0" fillId="0" fontId="29" numFmtId="4" xfId="0" applyAlignment="1" applyFont="1" applyNumberFormat="1">
      <alignment vertical="center"/>
    </xf>
    <xf borderId="0" fillId="0" fontId="29" numFmtId="4" xfId="0" applyAlignment="1" applyFont="1" applyNumberFormat="1">
      <alignment horizontal="center" vertical="center"/>
    </xf>
    <xf borderId="282" fillId="0" fontId="4" numFmtId="0" xfId="0" applyBorder="1" applyFont="1"/>
    <xf borderId="0" fillId="0" fontId="89" numFmtId="0" xfId="0" applyAlignment="1" applyFont="1">
      <alignment horizontal="center" vertical="center"/>
    </xf>
    <xf borderId="31" fillId="4" fontId="13" numFmtId="0" xfId="0" applyAlignment="1" applyBorder="1" applyFont="1">
      <alignment vertical="center"/>
    </xf>
    <xf borderId="0" fillId="0" fontId="5" numFmtId="0" xfId="0" applyFont="1"/>
    <xf borderId="0" fillId="0" fontId="5" numFmtId="0" xfId="0" applyAlignment="1" applyFont="1">
      <alignment vertical="center"/>
    </xf>
    <xf borderId="0" fillId="0" fontId="5" numFmtId="0" xfId="0" applyAlignment="1" applyFont="1">
      <alignment horizontal="left" vertical="center"/>
    </xf>
    <xf borderId="106" fillId="36" fontId="69" numFmtId="0" xfId="0" applyAlignment="1" applyBorder="1" applyFont="1">
      <alignment horizontal="center" vertical="center"/>
    </xf>
    <xf borderId="55" fillId="36" fontId="69" numFmtId="0" xfId="0" applyAlignment="1" applyBorder="1" applyFont="1">
      <alignment horizontal="center" vertical="center"/>
    </xf>
    <xf borderId="166" fillId="0" fontId="4" numFmtId="0" xfId="0" applyBorder="1" applyFont="1"/>
    <xf borderId="216" fillId="36" fontId="69" numFmtId="0" xfId="0" applyAlignment="1" applyBorder="1" applyFont="1">
      <alignment horizontal="center" vertical="center"/>
    </xf>
    <xf borderId="169" fillId="36" fontId="69" numFmtId="0" xfId="0" applyAlignment="1" applyBorder="1" applyFont="1">
      <alignment horizontal="center" vertical="center"/>
    </xf>
    <xf borderId="112" fillId="36" fontId="69" numFmtId="0" xfId="0" applyAlignment="1" applyBorder="1" applyFont="1">
      <alignment horizontal="center" vertical="center"/>
    </xf>
    <xf borderId="208" fillId="19" fontId="20" numFmtId="4" xfId="0" applyAlignment="1" applyBorder="1" applyFont="1" applyNumberFormat="1">
      <alignment vertical="center"/>
    </xf>
    <xf borderId="208" fillId="19" fontId="90" numFmtId="4" xfId="0" applyAlignment="1" applyBorder="1" applyFont="1" applyNumberFormat="1">
      <alignment vertical="center"/>
    </xf>
    <xf borderId="283" fillId="19" fontId="84" numFmtId="4" xfId="0" applyAlignment="1" applyBorder="1" applyFont="1" applyNumberFormat="1">
      <alignment vertical="center"/>
    </xf>
    <xf borderId="32" fillId="19" fontId="28" numFmtId="2" xfId="0" applyAlignment="1" applyBorder="1" applyFont="1" applyNumberFormat="1">
      <alignment vertical="center"/>
    </xf>
    <xf borderId="248" fillId="0" fontId="8" numFmtId="0" xfId="0" applyAlignment="1" applyBorder="1" applyFont="1">
      <alignment horizontal="left" vertical="center"/>
    </xf>
    <xf borderId="242" fillId="0" fontId="8" numFmtId="0" xfId="0" applyAlignment="1" applyBorder="1" applyFont="1">
      <alignment horizontal="left" vertical="center"/>
    </xf>
    <xf borderId="242" fillId="0" fontId="20" numFmtId="2" xfId="0" applyAlignment="1" applyBorder="1" applyFont="1" applyNumberFormat="1">
      <alignment vertical="center"/>
    </xf>
    <xf borderId="28" fillId="0" fontId="76" numFmtId="0" xfId="0" applyAlignment="1" applyBorder="1" applyFont="1">
      <alignment horizontal="center" vertical="center"/>
    </xf>
    <xf borderId="284" fillId="0" fontId="8" numFmtId="0" xfId="0" applyAlignment="1" applyBorder="1" applyFont="1">
      <alignment horizontal="left" vertical="center"/>
    </xf>
    <xf borderId="267" fillId="0" fontId="8" numFmtId="0" xfId="0" applyAlignment="1" applyBorder="1" applyFont="1">
      <alignment horizontal="left" vertical="center"/>
    </xf>
    <xf borderId="267" fillId="0" fontId="8" numFmtId="2" xfId="0" applyAlignment="1" applyBorder="1" applyFont="1" applyNumberFormat="1">
      <alignment vertical="center"/>
    </xf>
    <xf borderId="267" fillId="0" fontId="20" numFmtId="2" xfId="0" applyAlignment="1" applyBorder="1" applyFont="1" applyNumberFormat="1">
      <alignment vertical="center"/>
    </xf>
    <xf borderId="285" fillId="19" fontId="84" numFmtId="4" xfId="0" applyAlignment="1" applyBorder="1" applyFont="1" applyNumberFormat="1">
      <alignment vertical="center"/>
    </xf>
    <xf borderId="79" fillId="36" fontId="69" numFmtId="4" xfId="0" applyAlignment="1" applyBorder="1" applyFont="1" applyNumberFormat="1">
      <alignment vertical="center"/>
    </xf>
    <xf borderId="68" fillId="36" fontId="69" numFmtId="2" xfId="0" applyAlignment="1" applyBorder="1" applyFont="1" applyNumberFormat="1">
      <alignment horizontal="center" vertical="center"/>
    </xf>
    <xf borderId="286" fillId="0" fontId="76" numFmtId="0" xfId="0" applyAlignment="1" applyBorder="1" applyFont="1">
      <alignment horizontal="center" vertical="center"/>
    </xf>
    <xf borderId="250" fillId="19" fontId="20" numFmtId="0" xfId="0" applyAlignment="1" applyBorder="1" applyFont="1">
      <alignment vertical="center"/>
    </xf>
    <xf borderId="250" fillId="19" fontId="20" numFmtId="2" xfId="0" applyAlignment="1" applyBorder="1" applyFont="1" applyNumberFormat="1">
      <alignment vertical="center"/>
    </xf>
    <xf borderId="287" fillId="19" fontId="84" numFmtId="2" xfId="0" applyAlignment="1" applyBorder="1" applyFont="1" applyNumberFormat="1">
      <alignment horizontal="center" vertical="center"/>
    </xf>
    <xf borderId="288" fillId="19" fontId="84" numFmtId="2" xfId="0" applyAlignment="1" applyBorder="1" applyFont="1" applyNumberFormat="1">
      <alignment horizontal="center" vertical="center"/>
    </xf>
    <xf borderId="289" fillId="0" fontId="20" numFmtId="0" xfId="0" applyAlignment="1" applyBorder="1" applyFont="1">
      <alignment vertical="center"/>
    </xf>
    <xf borderId="289" fillId="0" fontId="20" numFmtId="2" xfId="0" applyAlignment="1" applyBorder="1" applyFont="1" applyNumberFormat="1">
      <alignment vertical="center"/>
    </xf>
    <xf borderId="289" fillId="0" fontId="84" numFmtId="2" xfId="0" applyAlignment="1" applyBorder="1" applyFont="1" applyNumberFormat="1">
      <alignment horizontal="center" vertical="center"/>
    </xf>
    <xf borderId="0" fillId="0" fontId="47" numFmtId="0" xfId="0" applyAlignment="1" applyFont="1">
      <alignment vertical="center"/>
    </xf>
    <xf borderId="0" fillId="0" fontId="29" numFmtId="2" xfId="0" applyAlignment="1" applyFont="1" applyNumberFormat="1">
      <alignment vertical="center"/>
    </xf>
    <xf borderId="0" fillId="0" fontId="29" numFmtId="2" xfId="0" applyAlignment="1" applyFont="1" applyNumberFormat="1">
      <alignment horizontal="center" vertical="center"/>
    </xf>
    <xf borderId="0" fillId="0" fontId="81" numFmtId="0" xfId="0" applyFont="1"/>
    <xf borderId="0" fillId="0" fontId="81" numFmtId="0" xfId="0" applyAlignment="1" applyFont="1">
      <alignment horizontal="center"/>
    </xf>
    <xf borderId="0" fillId="0" fontId="91" numFmtId="0" xfId="0" applyFont="1"/>
    <xf borderId="50" fillId="0" fontId="13" numFmtId="0" xfId="0" applyBorder="1" applyFont="1"/>
    <xf borderId="26" fillId="0" fontId="13" numFmtId="0" xfId="0" applyBorder="1" applyFont="1"/>
    <xf borderId="51" fillId="0" fontId="13" numFmtId="0" xfId="0" applyBorder="1" applyFont="1"/>
    <xf borderId="0" fillId="0" fontId="47" numFmtId="0" xfId="0" applyAlignment="1" applyFont="1">
      <alignment horizontal="center" vertical="center"/>
    </xf>
    <xf borderId="59" fillId="0" fontId="13" numFmtId="0" xfId="0" applyBorder="1" applyFont="1"/>
    <xf borderId="59" fillId="0" fontId="13" numFmtId="0" xfId="0" applyAlignment="1" applyBorder="1" applyFont="1">
      <alignment horizontal="center"/>
    </xf>
    <xf borderId="51" fillId="0" fontId="92" numFmtId="0" xfId="0" applyAlignment="1" applyBorder="1" applyFont="1">
      <alignment horizontal="center" vertical="center"/>
    </xf>
    <xf borderId="50" fillId="0" fontId="93" numFmtId="0" xfId="0" applyAlignment="1" applyBorder="1" applyFont="1">
      <alignment horizontal="center" vertical="center"/>
    </xf>
    <xf borderId="0" fillId="0" fontId="94" numFmtId="0" xfId="0" applyAlignment="1" applyFont="1">
      <alignment vertical="center"/>
    </xf>
    <xf borderId="54" fillId="0" fontId="20" numFmtId="0" xfId="0" applyBorder="1" applyFont="1"/>
    <xf borderId="54" fillId="0" fontId="8" numFmtId="0" xfId="0" applyBorder="1" applyFont="1"/>
    <xf borderId="54" fillId="0" fontId="8" numFmtId="0" xfId="0" applyAlignment="1" applyBorder="1" applyFont="1">
      <alignment horizontal="center"/>
    </xf>
    <xf borderId="54" fillId="0" fontId="20" numFmtId="0" xfId="0" applyAlignment="1" applyBorder="1" applyFont="1">
      <alignment vertical="center"/>
    </xf>
    <xf borderId="54" fillId="0" fontId="8" numFmtId="4" xfId="0" applyAlignment="1" applyBorder="1" applyFont="1" applyNumberFormat="1">
      <alignment horizontal="center"/>
    </xf>
    <xf borderId="0" fillId="0" fontId="95" numFmtId="17" xfId="0" applyAlignment="1" applyFont="1" applyNumberFormat="1">
      <alignment horizontal="left" vertical="center"/>
    </xf>
    <xf borderId="0" fillId="0" fontId="95" numFmtId="0" xfId="0" applyFont="1"/>
    <xf borderId="0" fillId="0" fontId="95" numFmtId="0" xfId="0" applyAlignment="1" applyFont="1">
      <alignment horizontal="center"/>
    </xf>
    <xf borderId="0" fillId="0" fontId="95" numFmtId="14" xfId="0" applyAlignment="1" applyFont="1" applyNumberFormat="1">
      <alignment horizontal="left" vertical="center"/>
    </xf>
    <xf borderId="50" fillId="0" fontId="94" numFmtId="0" xfId="0" applyAlignment="1" applyBorder="1" applyFont="1">
      <alignment horizontal="center"/>
    </xf>
    <xf borderId="50" fillId="0" fontId="94" numFmtId="2" xfId="0" applyAlignment="1" applyBorder="1" applyFont="1" applyNumberFormat="1">
      <alignment horizontal="center"/>
    </xf>
    <xf borderId="50" fillId="0" fontId="94" numFmtId="0" xfId="0" applyBorder="1" applyFont="1"/>
    <xf borderId="50" fillId="0" fontId="94" numFmtId="0" xfId="0" applyAlignment="1" applyBorder="1" applyFont="1">
      <alignment horizontal="left"/>
    </xf>
    <xf borderId="0" fillId="0" fontId="94" numFmtId="0" xfId="0" applyFont="1"/>
    <xf borderId="109" fillId="36" fontId="24" numFmtId="0" xfId="0" applyAlignment="1" applyBorder="1" applyFont="1">
      <alignment horizontal="center" vertical="center"/>
    </xf>
    <xf borderId="290" fillId="36" fontId="24" numFmtId="0" xfId="0" applyAlignment="1" applyBorder="1" applyFont="1">
      <alignment horizontal="center" vertical="center"/>
    </xf>
    <xf borderId="291" fillId="36" fontId="24" numFmtId="0" xfId="0" applyAlignment="1" applyBorder="1" applyFont="1">
      <alignment horizontal="center" vertical="center"/>
    </xf>
    <xf borderId="123" fillId="36" fontId="24" numFmtId="0" xfId="0" applyAlignment="1" applyBorder="1" applyFont="1">
      <alignment horizontal="center" vertical="center"/>
    </xf>
    <xf borderId="231" fillId="0" fontId="8" numFmtId="0" xfId="0" applyBorder="1" applyFont="1"/>
    <xf borderId="158" fillId="0" fontId="8" numFmtId="0" xfId="0" applyBorder="1" applyFont="1"/>
    <xf borderId="158" fillId="0" fontId="8" numFmtId="4" xfId="0" applyBorder="1" applyFont="1" applyNumberFormat="1"/>
    <xf borderId="112" fillId="4" fontId="8" numFmtId="4" xfId="0" applyAlignment="1" applyBorder="1" applyFont="1" applyNumberFormat="1">
      <alignment horizontal="center" vertical="center"/>
    </xf>
    <xf borderId="158" fillId="0" fontId="8" numFmtId="177" xfId="0" applyBorder="1" applyFont="1" applyNumberFormat="1"/>
    <xf borderId="158" fillId="0" fontId="8" numFmtId="9" xfId="0" applyBorder="1" applyFont="1" applyNumberFormat="1"/>
    <xf borderId="292" fillId="8" fontId="8" numFmtId="175" xfId="0" applyBorder="1" applyFont="1" applyNumberFormat="1"/>
    <xf borderId="43" fillId="0" fontId="8" numFmtId="0" xfId="0" applyBorder="1" applyFont="1"/>
    <xf borderId="44" fillId="0" fontId="8" numFmtId="0" xfId="0" applyBorder="1" applyFont="1"/>
    <xf borderId="44" fillId="0" fontId="8" numFmtId="4" xfId="0" applyBorder="1" applyFont="1" applyNumberFormat="1"/>
    <xf borderId="44" fillId="0" fontId="8" numFmtId="177" xfId="0" applyBorder="1" applyFont="1" applyNumberFormat="1"/>
    <xf borderId="44" fillId="0" fontId="8" numFmtId="9" xfId="0" applyBorder="1" applyFont="1" applyNumberFormat="1"/>
    <xf borderId="45" fillId="8" fontId="8" numFmtId="175" xfId="0" applyBorder="1" applyFont="1" applyNumberFormat="1"/>
    <xf borderId="44" fillId="4" fontId="8" numFmtId="4" xfId="0" applyAlignment="1" applyBorder="1" applyFont="1" applyNumberFormat="1">
      <alignment horizontal="center" vertical="center"/>
    </xf>
    <xf borderId="46" fillId="0" fontId="8" numFmtId="0" xfId="0" applyBorder="1" applyFont="1"/>
    <xf borderId="47" fillId="0" fontId="8" numFmtId="0" xfId="0" applyBorder="1" applyFont="1"/>
    <xf borderId="47" fillId="0" fontId="8" numFmtId="4" xfId="0" applyBorder="1" applyFont="1" applyNumberFormat="1"/>
    <xf borderId="47" fillId="4" fontId="8" numFmtId="4" xfId="0" applyAlignment="1" applyBorder="1" applyFont="1" applyNumberFormat="1">
      <alignment horizontal="center" vertical="center"/>
    </xf>
    <xf borderId="47" fillId="0" fontId="8" numFmtId="177" xfId="0" applyBorder="1" applyFont="1" applyNumberFormat="1"/>
    <xf borderId="47" fillId="0" fontId="8" numFmtId="9" xfId="0" applyBorder="1" applyFont="1" applyNumberFormat="1"/>
    <xf borderId="48" fillId="8" fontId="8" numFmtId="175" xfId="0" applyBorder="1" applyFont="1" applyNumberFormat="1"/>
    <xf borderId="293" fillId="8" fontId="8" numFmtId="0" xfId="0" applyBorder="1" applyFont="1"/>
    <xf borderId="294" fillId="8" fontId="8" numFmtId="0" xfId="0" applyBorder="1" applyFont="1"/>
    <xf borderId="294" fillId="8" fontId="20" numFmtId="177" xfId="0" applyBorder="1" applyFont="1" applyNumberFormat="1"/>
    <xf borderId="295" fillId="8" fontId="20" numFmtId="177" xfId="0" applyBorder="1" applyFont="1" applyNumberFormat="1"/>
    <xf borderId="0" fillId="0" fontId="96" numFmtId="0" xfId="0" applyAlignment="1" applyFont="1">
      <alignment horizontal="left" vertical="center"/>
    </xf>
    <xf borderId="54" fillId="0" fontId="44" numFmtId="0" xfId="0" applyAlignment="1" applyBorder="1" applyFont="1">
      <alignment vertical="center"/>
    </xf>
    <xf borderId="54" fillId="0" fontId="37" numFmtId="0" xfId="0" applyAlignment="1" applyBorder="1" applyFont="1">
      <alignment vertical="center"/>
    </xf>
    <xf borderId="54" fillId="0" fontId="5" numFmtId="0" xfId="0" applyBorder="1" applyFont="1"/>
    <xf borderId="54" fillId="0" fontId="5" numFmtId="0" xfId="0" applyAlignment="1" applyBorder="1" applyFont="1">
      <alignment vertical="center"/>
    </xf>
    <xf borderId="54" fillId="0" fontId="37" numFmtId="0" xfId="0" applyBorder="1" applyFont="1"/>
    <xf borderId="54" fillId="0" fontId="5" numFmtId="0" xfId="0" applyAlignment="1" applyBorder="1" applyFont="1">
      <alignment horizontal="left" vertical="center"/>
    </xf>
    <xf borderId="0" fillId="0" fontId="37" numFmtId="14" xfId="0" applyFont="1" applyNumberFormat="1"/>
    <xf borderId="50" fillId="0" fontId="6" numFmtId="17" xfId="0" applyAlignment="1" applyBorder="1" applyFont="1" applyNumberFormat="1">
      <alignment horizontal="left" vertical="center"/>
    </xf>
    <xf borderId="50" fillId="0" fontId="6" numFmtId="0" xfId="0" applyAlignment="1" applyBorder="1" applyFont="1">
      <alignment vertical="center"/>
    </xf>
    <xf borderId="50" fillId="0" fontId="6" numFmtId="14" xfId="0" applyAlignment="1" applyBorder="1" applyFont="1" applyNumberFormat="1">
      <alignment horizontal="left" vertical="center"/>
    </xf>
    <xf borderId="0" fillId="0" fontId="96" numFmtId="14" xfId="0" applyAlignment="1" applyFont="1" applyNumberFormat="1">
      <alignment horizontal="left" vertical="center"/>
    </xf>
    <xf borderId="0" fillId="0" fontId="6" numFmtId="14" xfId="0" applyAlignment="1" applyFont="1" applyNumberFormat="1">
      <alignment horizontal="left" vertical="center"/>
    </xf>
    <xf borderId="110" fillId="0" fontId="6" numFmtId="0" xfId="0" applyAlignment="1" applyBorder="1" applyFont="1">
      <alignment horizontal="center"/>
    </xf>
    <xf borderId="110" fillId="0" fontId="6" numFmtId="172" xfId="0" applyAlignment="1" applyBorder="1" applyFont="1" applyNumberFormat="1">
      <alignment horizontal="center"/>
    </xf>
    <xf borderId="110" fillId="0" fontId="6" numFmtId="0" xfId="0" applyBorder="1" applyFont="1"/>
    <xf borderId="0" fillId="0" fontId="96" numFmtId="0" xfId="0" applyAlignment="1" applyFont="1">
      <alignment horizontal="left"/>
    </xf>
    <xf borderId="50" fillId="0" fontId="6" numFmtId="0" xfId="0" applyAlignment="1" applyBorder="1" applyFont="1">
      <alignment horizontal="center"/>
    </xf>
    <xf borderId="112" fillId="36" fontId="22" numFmtId="0" xfId="0" applyAlignment="1" applyBorder="1" applyFont="1">
      <alignment horizontal="center" vertical="center"/>
    </xf>
    <xf borderId="216" fillId="36" fontId="22" numFmtId="0" xfId="0" applyAlignment="1" applyBorder="1" applyFont="1">
      <alignment horizontal="center" vertical="center"/>
    </xf>
    <xf borderId="169" fillId="36" fontId="22" numFmtId="0" xfId="0" applyAlignment="1" applyBorder="1" applyFont="1">
      <alignment horizontal="center" vertical="center"/>
    </xf>
    <xf borderId="87" fillId="36" fontId="22" numFmtId="0" xfId="0" applyAlignment="1" applyBorder="1" applyFont="1">
      <alignment horizontal="center" vertical="center"/>
    </xf>
    <xf borderId="112" fillId="36" fontId="22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/>
    </xf>
    <xf borderId="79" fillId="17" fontId="20" numFmtId="0" xfId="0" applyAlignment="1" applyBorder="1" applyFont="1">
      <alignment vertical="center"/>
    </xf>
    <xf borderId="80" fillId="17" fontId="20" numFmtId="0" xfId="0" applyAlignment="1" applyBorder="1" applyFont="1">
      <alignment vertical="center"/>
    </xf>
    <xf borderId="68" fillId="17" fontId="20" numFmtId="0" xfId="0" applyAlignment="1" applyBorder="1" applyFont="1">
      <alignment horizontal="center" vertical="center"/>
    </xf>
    <xf borderId="0" fillId="0" fontId="97" numFmtId="0" xfId="0" applyAlignment="1" applyFont="1">
      <alignment horizontal="left" vertical="center"/>
    </xf>
    <xf borderId="44" fillId="17" fontId="20" numFmtId="0" xfId="0" applyAlignment="1" applyBorder="1" applyFont="1">
      <alignment horizontal="center" vertical="center"/>
    </xf>
    <xf borderId="296" fillId="6" fontId="8" numFmtId="49" xfId="0" applyAlignment="1" applyBorder="1" applyFont="1" applyNumberFormat="1">
      <alignment vertical="center"/>
    </xf>
    <xf borderId="279" fillId="6" fontId="20" numFmtId="0" xfId="0" applyAlignment="1" applyBorder="1" applyFont="1">
      <alignment horizontal="center" vertical="center"/>
    </xf>
    <xf borderId="242" fillId="6" fontId="8" numFmtId="0" xfId="0" applyAlignment="1" applyBorder="1" applyFont="1">
      <alignment shrinkToFit="0" vertical="center" wrapText="1"/>
    </xf>
    <xf borderId="297" fillId="6" fontId="8" numFmtId="0" xfId="0" applyAlignment="1" applyBorder="1" applyFont="1">
      <alignment shrinkToFit="0" vertical="center" wrapText="1"/>
    </xf>
    <xf borderId="298" fillId="19" fontId="8" numFmtId="4" xfId="0" applyAlignment="1" applyBorder="1" applyFont="1" applyNumberFormat="1">
      <alignment horizontal="center" vertical="center"/>
    </xf>
    <xf borderId="299" fillId="0" fontId="8" numFmtId="172" xfId="0" applyAlignment="1" applyBorder="1" applyFont="1" applyNumberFormat="1">
      <alignment vertical="center"/>
    </xf>
    <xf borderId="69" fillId="19" fontId="8" numFmtId="4" xfId="0" applyAlignment="1" applyBorder="1" applyFont="1" applyNumberFormat="1">
      <alignment horizontal="center" vertical="center"/>
    </xf>
    <xf borderId="56" fillId="0" fontId="8" numFmtId="172" xfId="0" applyAlignment="1" applyBorder="1" applyFont="1" applyNumberFormat="1">
      <alignment vertical="center"/>
    </xf>
    <xf borderId="300" fillId="19" fontId="8" numFmtId="4" xfId="0" applyAlignment="1" applyBorder="1" applyFont="1" applyNumberFormat="1">
      <alignment horizontal="center" vertical="center"/>
    </xf>
    <xf borderId="285" fillId="19" fontId="20" numFmtId="4" xfId="0" applyAlignment="1" applyBorder="1" applyFont="1" applyNumberFormat="1">
      <alignment horizontal="center" vertical="center"/>
    </xf>
    <xf borderId="0" fillId="0" fontId="97" numFmtId="4" xfId="0" applyAlignment="1" applyFont="1" applyNumberFormat="1">
      <alignment horizontal="left" vertical="center"/>
    </xf>
    <xf borderId="91" fillId="19" fontId="20" numFmtId="4" xfId="0" applyAlignment="1" applyBorder="1" applyFont="1" applyNumberFormat="1">
      <alignment horizontal="center" vertical="center"/>
    </xf>
    <xf borderId="249" fillId="6" fontId="8" numFmtId="0" xfId="0" applyAlignment="1" applyBorder="1" applyFont="1">
      <alignment shrinkToFit="0" vertical="center" wrapText="1"/>
    </xf>
    <xf borderId="242" fillId="19" fontId="8" numFmtId="4" xfId="0" applyAlignment="1" applyBorder="1" applyFont="1" applyNumberFormat="1">
      <alignment horizontal="center" vertical="center"/>
    </xf>
    <xf borderId="244" fillId="0" fontId="8" numFmtId="172" xfId="0" applyAlignment="1" applyBorder="1" applyFont="1" applyNumberFormat="1">
      <alignment vertical="center"/>
    </xf>
    <xf borderId="208" fillId="19" fontId="8" numFmtId="4" xfId="0" applyAlignment="1" applyBorder="1" applyFont="1" applyNumberFormat="1">
      <alignment horizontal="center" vertical="center"/>
    </xf>
    <xf borderId="301" fillId="0" fontId="8" numFmtId="172" xfId="0" applyAlignment="1" applyBorder="1" applyFont="1" applyNumberFormat="1">
      <alignment vertical="center"/>
    </xf>
    <xf borderId="279" fillId="19" fontId="8" numFmtId="4" xfId="0" applyAlignment="1" applyBorder="1" applyFont="1" applyNumberFormat="1">
      <alignment horizontal="center" vertical="center"/>
    </xf>
    <xf borderId="296" fillId="6" fontId="8" numFmtId="49" xfId="0" applyAlignment="1" applyBorder="1" applyFont="1" applyNumberFormat="1">
      <alignment horizontal="center" vertical="center"/>
    </xf>
    <xf borderId="242" fillId="6" fontId="8" numFmtId="0" xfId="0" applyAlignment="1" applyBorder="1" applyFont="1">
      <alignment vertical="center"/>
    </xf>
    <xf borderId="249" fillId="6" fontId="8" numFmtId="0" xfId="0" applyAlignment="1" applyBorder="1" applyFont="1">
      <alignment vertical="center"/>
    </xf>
    <xf borderId="32" fillId="6" fontId="98" numFmtId="49" xfId="0" applyAlignment="1" applyBorder="1" applyFont="1" applyNumberFormat="1">
      <alignment vertical="center"/>
    </xf>
    <xf borderId="208" fillId="6" fontId="5" numFmtId="0" xfId="0" applyAlignment="1" applyBorder="1" applyFont="1">
      <alignment horizontal="center" vertical="center"/>
    </xf>
    <xf borderId="208" fillId="6" fontId="6" numFmtId="0" xfId="0" applyAlignment="1" applyBorder="1" applyFont="1">
      <alignment vertical="center"/>
    </xf>
    <xf borderId="208" fillId="6" fontId="6" numFmtId="0" xfId="0" applyAlignment="1" applyBorder="1" applyFont="1">
      <alignment horizontal="center" vertical="center"/>
    </xf>
    <xf borderId="208" fillId="6" fontId="6" numFmtId="4" xfId="0" applyAlignment="1" applyBorder="1" applyFont="1" applyNumberFormat="1">
      <alignment vertical="center"/>
    </xf>
    <xf borderId="208" fillId="6" fontId="6" numFmtId="4" xfId="0" applyAlignment="1" applyBorder="1" applyFont="1" applyNumberFormat="1">
      <alignment horizontal="center" vertical="center"/>
    </xf>
    <xf borderId="302" fillId="0" fontId="6" numFmtId="0" xfId="0" applyAlignment="1" applyBorder="1" applyFont="1">
      <alignment vertical="center"/>
    </xf>
    <xf borderId="28" fillId="0" fontId="5" numFmtId="4" xfId="0" applyAlignment="1" applyBorder="1" applyFont="1" applyNumberFormat="1">
      <alignment horizontal="center" vertical="center"/>
    </xf>
    <xf borderId="0" fillId="0" fontId="96" numFmtId="4" xfId="0" applyAlignment="1" applyFont="1" applyNumberFormat="1">
      <alignment horizontal="left" vertical="center"/>
    </xf>
    <xf borderId="91" fillId="0" fontId="5" numFmtId="4" xfId="0" applyAlignment="1" applyBorder="1" applyFont="1" applyNumberFormat="1">
      <alignment horizontal="center" vertical="center"/>
    </xf>
    <xf borderId="297" fillId="19" fontId="8" numFmtId="4" xfId="0" applyAlignment="1" applyBorder="1" applyFont="1" applyNumberFormat="1">
      <alignment horizontal="center" vertical="center"/>
    </xf>
    <xf borderId="303" fillId="0" fontId="8" numFmtId="172" xfId="0" applyAlignment="1" applyBorder="1" applyFont="1" applyNumberFormat="1">
      <alignment vertical="center"/>
    </xf>
    <xf borderId="304" fillId="19" fontId="8" numFmtId="4" xfId="0" applyAlignment="1" applyBorder="1" applyFont="1" applyNumberFormat="1">
      <alignment horizontal="center" vertical="center"/>
    </xf>
    <xf borderId="305" fillId="0" fontId="8" numFmtId="172" xfId="0" applyAlignment="1" applyBorder="1" applyFont="1" applyNumberFormat="1">
      <alignment vertical="center"/>
    </xf>
    <xf borderId="306" fillId="19" fontId="8" numFmtId="4" xfId="0" applyAlignment="1" applyBorder="1" applyFont="1" applyNumberFormat="1">
      <alignment horizontal="center" vertical="center"/>
    </xf>
    <xf borderId="0" fillId="0" fontId="77" numFmtId="0" xfId="0" applyAlignment="1" applyFont="1">
      <alignment vertical="center"/>
    </xf>
    <xf borderId="0" fillId="0" fontId="8" numFmtId="0" xfId="0" applyAlignment="1" applyFont="1">
      <alignment horizontal="left" vertical="center"/>
    </xf>
    <xf borderId="0" fillId="0" fontId="99" numFmtId="0" xfId="0" applyAlignment="1" applyFont="1">
      <alignment vertical="center"/>
    </xf>
    <xf borderId="0" fillId="0" fontId="99" numFmtId="0" xfId="0" applyFont="1"/>
    <xf borderId="0" fillId="0" fontId="90" numFmtId="4" xfId="0" applyAlignment="1" applyFont="1" applyNumberFormat="1">
      <alignment horizontal="center" vertical="center"/>
    </xf>
    <xf borderId="301" fillId="0" fontId="6" numFmtId="172" xfId="0" applyAlignment="1" applyBorder="1" applyFont="1" applyNumberFormat="1">
      <alignment vertical="center"/>
    </xf>
    <xf borderId="307" fillId="19" fontId="20" numFmtId="4" xfId="0" applyAlignment="1" applyBorder="1" applyFont="1" applyNumberFormat="1">
      <alignment horizontal="center" vertical="center"/>
    </xf>
    <xf borderId="0" fillId="0" fontId="8" numFmtId="14" xfId="0" applyAlignment="1" applyFont="1" applyNumberFormat="1">
      <alignment vertical="center"/>
    </xf>
    <xf borderId="308" fillId="6" fontId="6" numFmtId="4" xfId="0" applyAlignment="1" applyBorder="1" applyFont="1" applyNumberFormat="1">
      <alignment vertical="center"/>
    </xf>
    <xf borderId="0" fillId="0" fontId="6" numFmtId="14" xfId="0" applyAlignment="1" applyFont="1" applyNumberFormat="1">
      <alignment vertical="center"/>
    </xf>
    <xf borderId="309" fillId="6" fontId="98" numFmtId="49" xfId="0" applyAlignment="1" applyBorder="1" applyFont="1" applyNumberFormat="1">
      <alignment vertical="center"/>
    </xf>
    <xf borderId="308" fillId="6" fontId="5" numFmtId="0" xfId="0" applyAlignment="1" applyBorder="1" applyFont="1">
      <alignment horizontal="center" vertical="center"/>
    </xf>
    <xf borderId="308" fillId="6" fontId="6" numFmtId="0" xfId="0" applyAlignment="1" applyBorder="1" applyFont="1">
      <alignment vertical="center"/>
    </xf>
    <xf borderId="308" fillId="6" fontId="6" numFmtId="0" xfId="0" applyAlignment="1" applyBorder="1" applyFont="1">
      <alignment horizontal="center" vertical="center"/>
    </xf>
    <xf borderId="308" fillId="6" fontId="6" numFmtId="4" xfId="0" applyAlignment="1" applyBorder="1" applyFont="1" applyNumberFormat="1">
      <alignment horizontal="center" vertical="center"/>
    </xf>
    <xf borderId="302" fillId="0" fontId="6" numFmtId="4" xfId="0" applyAlignment="1" applyBorder="1" applyFont="1" applyNumberFormat="1">
      <alignment vertical="center"/>
    </xf>
    <xf borderId="310" fillId="0" fontId="5" numFmtId="4" xfId="0" applyAlignment="1" applyBorder="1" applyFont="1" applyNumberFormat="1">
      <alignment horizontal="center" vertical="center"/>
    </xf>
    <xf borderId="103" fillId="0" fontId="5" numFmtId="4" xfId="0" applyAlignment="1" applyBorder="1" applyFont="1" applyNumberFormat="1">
      <alignment horizontal="center" vertical="center"/>
    </xf>
    <xf borderId="311" fillId="0" fontId="6" numFmtId="0" xfId="0" applyBorder="1" applyFont="1"/>
    <xf borderId="311" fillId="0" fontId="27" numFmtId="0" xfId="0" applyBorder="1" applyFont="1"/>
    <xf borderId="311" fillId="0" fontId="6" numFmtId="0" xfId="0" applyAlignment="1" applyBorder="1" applyFont="1">
      <alignment horizontal="center"/>
    </xf>
    <xf borderId="0" fillId="0" fontId="14" numFmtId="0" xfId="0" applyFont="1"/>
    <xf borderId="289" fillId="0" fontId="6" numFmtId="0" xfId="0" applyBorder="1" applyFont="1"/>
    <xf borderId="289" fillId="0" fontId="6" numFmtId="0" xfId="0" applyAlignment="1" applyBorder="1" applyFont="1">
      <alignment horizontal="center"/>
    </xf>
  </cellXfs>
  <cellStyles count="1">
    <cellStyle xfId="0" name="Normal" builtinId="0"/>
  </cellStyles>
  <dxfs count="14">
    <dxf>
      <font>
        <b/>
      </font>
      <fill>
        <patternFill patternType="solid">
          <fgColor rgb="FFD8D8D8"/>
          <bgColor rgb="FFD8D8D8"/>
        </patternFill>
      </fill>
      <border/>
    </dxf>
    <dxf>
      <font>
        <b/>
        <color theme="0"/>
      </font>
      <fill>
        <patternFill patternType="solid">
          <fgColor rgb="FF3F3F3F"/>
          <bgColor rgb="FF3F3F3F"/>
        </patternFill>
      </fill>
      <border/>
    </dxf>
    <dxf>
      <font>
        <b/>
      </font>
      <fill>
        <patternFill patternType="solid">
          <fgColor rgb="FF7F7F7F"/>
          <bgColor rgb="FF7F7F7F"/>
        </patternFill>
      </fill>
      <border/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  <border/>
    </dxf>
    <dxf>
      <font>
        <color theme="0"/>
      </font>
      <fill>
        <patternFill patternType="solid">
          <fgColor rgb="FF1851D6"/>
          <bgColor rgb="FF1851D6"/>
        </patternFill>
      </fill>
      <border/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/>
      <fill>
        <patternFill patternType="none"/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ECECEC"/>
          <bgColor rgb="FFECECEC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>
        <b/>
        <color rgb="FF1851D6"/>
      </font>
      <fill>
        <patternFill patternType="none"/>
      </fill>
      <border/>
    </dxf>
    <dxf>
      <font>
        <b/>
        <color rgb="FFF43800"/>
      </font>
      <fill>
        <patternFill patternType="none"/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  <tableStyles count="1">
    <tableStyle count="3" pivot="0" name="PISO E TETO-style">
      <tableStyleElement dxfId="8" type="headerRow"/>
      <tableStyleElement dxfId="9" type="firstRowStripe"/>
      <tableStyleElement dxfId="10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comments7.xml.rels><?xml version="1.0" encoding="UTF-8" standalone="yes"?><Relationships xmlns="http://schemas.openxmlformats.org/package/2006/relationships"><Relationship Id="rId1" Type="http://customschemas.google.com/relationships/workbookmetadata" Target="commentsmeta6"/></Relationships>
</file>

<file path=xl/_rels/comments8.xml.rels><?xml version="1.0" encoding="UTF-8" standalone="yes"?><Relationships xmlns="http://schemas.openxmlformats.org/package/2006/relationships"><Relationship Id="rId1" Type="http://customschemas.google.com/relationships/workbookmetadata" Target="commentsmeta7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hyperlink" Target="#Resumo!A1" TargetMode="External"/><Relationship Id="rId2" Type="http://schemas.openxmlformats.org/officeDocument/2006/relationships/image" Target="../media/image1.png"/><Relationship Id="rId3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Relationship Id="rId3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hyperlink" Target="#Ger_Executivo!A1" TargetMode="External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Relationship Id="rId3" Type="http://schemas.openxmlformats.org/officeDocument/2006/relationships/image" Target="../media/image11.png"/><Relationship Id="rId4" Type="http://schemas.openxmlformats.org/officeDocument/2006/relationships/image" Target="../media/image13.png"/><Relationship Id="rId5" Type="http://schemas.openxmlformats.org/officeDocument/2006/relationships/image" Target="../media/image1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hyperlink" Target="#Resumo!A1" TargetMode="External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hyperlink" Target="#Resumo!A1" TargetMode="External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jpg"/><Relationship Id="rId2" Type="http://schemas.openxmlformats.org/officeDocument/2006/relationships/hyperlink" Target="#Resumo!A1" TargetMode="External"/><Relationship Id="rId3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hyperlink" Target="#Resumo!A1" TargetMode="External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hyperlink" Target="#Resumo!A1" TargetMode="External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hyperlink" Target="#Resumo!A1" TargetMode="External"/><Relationship Id="rId2" Type="http://schemas.openxmlformats.org/officeDocument/2006/relationships/image" Target="../media/image17.png"/><Relationship Id="rId3" Type="http://schemas.openxmlformats.org/officeDocument/2006/relationships/image" Target="../media/image15.png"/><Relationship Id="rId4" Type="http://schemas.openxmlformats.org/officeDocument/2006/relationships/image" Target="../media/image14.png"/><Relationship Id="rId5" Type="http://schemas.openxmlformats.org/officeDocument/2006/relationships/image" Target="../media/image1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hyperlink" Target="#Resumo!A1" TargetMode="External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hyperlink" Target="#Resumo!A1" TargetMode="External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hyperlink" Target="#Resumo!A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266700</xdr:colOff>
      <xdr:row>0</xdr:row>
      <xdr:rowOff>114300</xdr:rowOff>
    </xdr:from>
    <xdr:ext cx="1066800" cy="247650"/>
    <xdr:sp>
      <xdr:nvSpPr>
        <xdr:cNvPr id="3" name="Shape 3">
          <a:hlinkClick r:id="rId1"/>
        </xdr:cNvPr>
        <xdr:cNvSpPr/>
      </xdr:nvSpPr>
      <xdr:spPr>
        <a:xfrm>
          <a:off x="4817363" y="3660938"/>
          <a:ext cx="1057275" cy="238125"/>
        </a:xfrm>
        <a:prstGeom prst="roundRect">
          <a:avLst>
            <a:gd fmla="val 16667" name="adj"/>
          </a:avLst>
        </a:prstGeom>
        <a:solidFill>
          <a:srgbClr val="F438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b="1" lang="en-US" sz="1100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RESUMO</a:t>
          </a:r>
          <a:endParaRPr sz="1400"/>
        </a:p>
      </xdr:txBody>
    </xdr:sp>
    <xdr:clientData fLocksWithSheet="0"/>
  </xdr:oneCellAnchor>
  <xdr:oneCellAnchor>
    <xdr:from>
      <xdr:col>0</xdr:col>
      <xdr:colOff>247650</xdr:colOff>
      <xdr:row>0</xdr:row>
      <xdr:rowOff>47625</xdr:rowOff>
    </xdr:from>
    <xdr:ext cx="1914525" cy="3143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342900</xdr:colOff>
      <xdr:row>10</xdr:row>
      <xdr:rowOff>9525</xdr:rowOff>
    </xdr:from>
    <xdr:ext cx="3971925" cy="25241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209550</xdr:colOff>
      <xdr:row>25</xdr:row>
      <xdr:rowOff>76200</xdr:rowOff>
    </xdr:from>
    <xdr:ext cx="7496175" cy="222885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57150</xdr:colOff>
      <xdr:row>1</xdr:row>
      <xdr:rowOff>0</xdr:rowOff>
    </xdr:from>
    <xdr:ext cx="11458575" cy="304800"/>
    <xdr:sp>
      <xdr:nvSpPr>
        <xdr:cNvPr id="4" name="Shape 4"/>
        <xdr:cNvSpPr/>
      </xdr:nvSpPr>
      <xdr:spPr>
        <a:xfrm>
          <a:off x="0" y="3632363"/>
          <a:ext cx="10692000" cy="2952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262626"/>
            </a:buClr>
            <a:buSzPts val="1800"/>
            <a:buFont typeface="Calibri"/>
            <a:buNone/>
          </a:pPr>
          <a:r>
            <a:rPr b="1" i="0" lang="en-US" sz="1800" u="none" strike="noStrike">
              <a:solidFill>
                <a:srgbClr val="262626"/>
              </a:solidFill>
              <a:latin typeface="Calibri"/>
              <a:ea typeface="Calibri"/>
              <a:cs typeface="Calibri"/>
              <a:sym typeface="Calibri"/>
            </a:rPr>
            <a:t>PLANILHA DE ORÇAMENTO</a:t>
          </a:r>
          <a:endParaRPr sz="1400"/>
        </a:p>
      </xdr:txBody>
    </xdr:sp>
    <xdr:clientData fLocksWithSheet="0"/>
  </xdr:oneCellAnchor>
  <xdr:oneCellAnchor>
    <xdr:from>
      <xdr:col>6</xdr:col>
      <xdr:colOff>38100</xdr:colOff>
      <xdr:row>1</xdr:row>
      <xdr:rowOff>85725</xdr:rowOff>
    </xdr:from>
    <xdr:ext cx="157162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1</xdr:row>
      <xdr:rowOff>0</xdr:rowOff>
    </xdr:from>
    <xdr:ext cx="17049750" cy="304800"/>
    <xdr:sp>
      <xdr:nvSpPr>
        <xdr:cNvPr id="5" name="Shape 5"/>
        <xdr:cNvSpPr/>
      </xdr:nvSpPr>
      <xdr:spPr>
        <a:xfrm>
          <a:off x="0" y="3632363"/>
          <a:ext cx="10692000" cy="2952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262626"/>
            </a:buClr>
            <a:buSzPts val="1800"/>
            <a:buFont typeface="Calibri"/>
            <a:buNone/>
          </a:pPr>
          <a:r>
            <a:rPr b="1" i="0" lang="en-US" sz="1800" u="none" strike="noStrike">
              <a:solidFill>
                <a:srgbClr val="262626"/>
              </a:solidFill>
              <a:latin typeface="Calibri"/>
              <a:ea typeface="Calibri"/>
              <a:cs typeface="Calibri"/>
              <a:sym typeface="Calibri"/>
            </a:rPr>
            <a:t>PLANILHA DE ORÇAMENTO</a:t>
          </a:r>
          <a:endParaRPr sz="1400"/>
        </a:p>
      </xdr:txBody>
    </xdr:sp>
    <xdr:clientData fLocksWithSheet="0"/>
  </xdr:oneCellAnchor>
  <xdr:oneCellAnchor>
    <xdr:from>
      <xdr:col>0</xdr:col>
      <xdr:colOff>38100</xdr:colOff>
      <xdr:row>1</xdr:row>
      <xdr:rowOff>85725</xdr:rowOff>
    </xdr:from>
    <xdr:ext cx="1771650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57150</xdr:colOff>
      <xdr:row>1</xdr:row>
      <xdr:rowOff>0</xdr:rowOff>
    </xdr:from>
    <xdr:ext cx="17049750" cy="304800"/>
    <xdr:sp>
      <xdr:nvSpPr>
        <xdr:cNvPr id="6" name="Shape 6"/>
        <xdr:cNvSpPr/>
      </xdr:nvSpPr>
      <xdr:spPr>
        <a:xfrm>
          <a:off x="0" y="3632363"/>
          <a:ext cx="10692000" cy="2952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262626"/>
            </a:buClr>
            <a:buSzPts val="1800"/>
            <a:buFont typeface="Calibri"/>
            <a:buNone/>
          </a:pPr>
          <a:r>
            <a:rPr b="1" i="0" lang="en-US" sz="1800" u="none" strike="noStrike">
              <a:solidFill>
                <a:srgbClr val="262626"/>
              </a:solidFill>
              <a:latin typeface="Calibri"/>
              <a:ea typeface="Calibri"/>
              <a:cs typeface="Calibri"/>
              <a:sym typeface="Calibri"/>
            </a:rPr>
            <a:t>PLANILHA DE ORÇAMENTO</a:t>
          </a:r>
          <a:endParaRPr sz="1400"/>
        </a:p>
      </xdr:txBody>
    </xdr:sp>
    <xdr:clientData fLocksWithSheet="0"/>
  </xdr:oneCellAnchor>
  <xdr:oneCellAnchor>
    <xdr:from>
      <xdr:col>6</xdr:col>
      <xdr:colOff>38100</xdr:colOff>
      <xdr:row>1</xdr:row>
      <xdr:rowOff>85725</xdr:rowOff>
    </xdr:from>
    <xdr:ext cx="1771650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209550</xdr:colOff>
      <xdr:row>0</xdr:row>
      <xdr:rowOff>133350</xdr:rowOff>
    </xdr:from>
    <xdr:ext cx="1933575" cy="3619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209550</xdr:colOff>
      <xdr:row>0</xdr:row>
      <xdr:rowOff>180975</xdr:rowOff>
    </xdr:from>
    <xdr:ext cx="1381125" cy="2286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333375</xdr:colOff>
      <xdr:row>4</xdr:row>
      <xdr:rowOff>95250</xdr:rowOff>
    </xdr:from>
    <xdr:ext cx="3648075" cy="29051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38100</xdr:colOff>
      <xdr:row>4</xdr:row>
      <xdr:rowOff>219075</xdr:rowOff>
    </xdr:from>
    <xdr:ext cx="7972425" cy="180022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238125</xdr:colOff>
      <xdr:row>0</xdr:row>
      <xdr:rowOff>85725</xdr:rowOff>
    </xdr:from>
    <xdr:ext cx="1952625" cy="33337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2657475" cy="215265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323850</xdr:colOff>
      <xdr:row>1</xdr:row>
      <xdr:rowOff>133350</xdr:rowOff>
    </xdr:from>
    <xdr:ext cx="781050" cy="80010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38100</xdr:colOff>
      <xdr:row>1</xdr:row>
      <xdr:rowOff>0</xdr:rowOff>
    </xdr:from>
    <xdr:ext cx="962025" cy="266700"/>
    <xdr:sp>
      <xdr:nvSpPr>
        <xdr:cNvPr id="7" name="Shape 7">
          <a:hlinkClick r:id="rId1"/>
        </xdr:cNvPr>
        <xdr:cNvSpPr/>
      </xdr:nvSpPr>
      <xdr:spPr>
        <a:xfrm>
          <a:off x="4869750" y="3651413"/>
          <a:ext cx="952500" cy="257175"/>
        </a:xfrm>
        <a:prstGeom prst="roundRect">
          <a:avLst>
            <a:gd fmla="val 16667" name="adj"/>
          </a:avLst>
        </a:prstGeom>
        <a:solidFill>
          <a:srgbClr val="F438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b="1" lang="en-US" sz="1100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RESUMO</a:t>
          </a:r>
          <a:endParaRPr sz="1400"/>
        </a:p>
      </xdr:txBody>
    </xdr:sp>
    <xdr:clientData fLocksWithSheet="0"/>
  </xdr:oneCellAnchor>
  <xdr:oneCellAnchor>
    <xdr:from>
      <xdr:col>0</xdr:col>
      <xdr:colOff>657225</xdr:colOff>
      <xdr:row>0</xdr:row>
      <xdr:rowOff>142875</xdr:rowOff>
    </xdr:from>
    <xdr:ext cx="2038350" cy="3524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209550</xdr:colOff>
      <xdr:row>0</xdr:row>
      <xdr:rowOff>219075</xdr:rowOff>
    </xdr:from>
    <xdr:ext cx="1952625" cy="33337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38100</xdr:rowOff>
    </xdr:from>
    <xdr:ext cx="5667375" cy="3648075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38100</xdr:rowOff>
    </xdr:from>
    <xdr:ext cx="10306050" cy="2390775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95250</xdr:rowOff>
    </xdr:from>
    <xdr:ext cx="10296525" cy="2247900"/>
    <xdr:pic>
      <xdr:nvPicPr>
        <xdr:cNvPr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</xdr:row>
      <xdr:rowOff>0</xdr:rowOff>
    </xdr:from>
    <xdr:ext cx="10572750" cy="3876675"/>
    <xdr:pic>
      <xdr:nvPicPr>
        <xdr:cNvPr id="0" name="image1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88</xdr:row>
      <xdr:rowOff>0</xdr:rowOff>
    </xdr:from>
    <xdr:ext cx="13925550" cy="2314575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428625</xdr:colOff>
      <xdr:row>0</xdr:row>
      <xdr:rowOff>114300</xdr:rowOff>
    </xdr:from>
    <xdr:ext cx="819150" cy="266700"/>
    <xdr:sp>
      <xdr:nvSpPr>
        <xdr:cNvPr id="8" name="Shape 8">
          <a:hlinkClick r:id="rId1"/>
        </xdr:cNvPr>
        <xdr:cNvSpPr/>
      </xdr:nvSpPr>
      <xdr:spPr>
        <a:xfrm>
          <a:off x="4941188" y="3651413"/>
          <a:ext cx="809625" cy="257175"/>
        </a:xfrm>
        <a:prstGeom prst="roundRect">
          <a:avLst>
            <a:gd fmla="val 16667" name="adj"/>
          </a:avLst>
        </a:prstGeom>
        <a:solidFill>
          <a:srgbClr val="F438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b="1" lang="en-US" sz="1100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RESUMO</a:t>
          </a:r>
          <a:endParaRPr sz="1400"/>
        </a:p>
      </xdr:txBody>
    </xdr:sp>
    <xdr:clientData fLocksWithSheet="0"/>
  </xdr:oneCellAnchor>
  <xdr:oneCellAnchor>
    <xdr:from>
      <xdr:col>0</xdr:col>
      <xdr:colOff>47625</xdr:colOff>
      <xdr:row>0</xdr:row>
      <xdr:rowOff>104775</xdr:rowOff>
    </xdr:from>
    <xdr:ext cx="1866900" cy="3238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171450</xdr:colOff>
      <xdr:row>0</xdr:row>
      <xdr:rowOff>171450</xdr:rowOff>
    </xdr:from>
    <xdr:ext cx="885825" cy="238125"/>
    <xdr:sp>
      <xdr:nvSpPr>
        <xdr:cNvPr id="9" name="Shape 9">
          <a:hlinkClick r:id="rId1"/>
        </xdr:cNvPr>
        <xdr:cNvSpPr/>
      </xdr:nvSpPr>
      <xdr:spPr>
        <a:xfrm>
          <a:off x="4907850" y="3665700"/>
          <a:ext cx="876300" cy="228600"/>
        </a:xfrm>
        <a:prstGeom prst="roundRect">
          <a:avLst>
            <a:gd fmla="val 16667" name="adj"/>
          </a:avLst>
        </a:prstGeom>
        <a:solidFill>
          <a:srgbClr val="F438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b="1" lang="en-US" sz="1100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RESUMO</a:t>
          </a:r>
          <a:endParaRPr sz="1400"/>
        </a:p>
      </xdr:txBody>
    </xdr:sp>
    <xdr:clientData fLocksWithSheet="0"/>
  </xdr:oneCellAnchor>
  <xdr:oneCellAnchor>
    <xdr:from>
      <xdr:col>0</xdr:col>
      <xdr:colOff>57150</xdr:colOff>
      <xdr:row>0</xdr:row>
      <xdr:rowOff>114300</xdr:rowOff>
    </xdr:from>
    <xdr:ext cx="1866900" cy="3238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428625</xdr:colOff>
      <xdr:row>58</xdr:row>
      <xdr:rowOff>85725</xdr:rowOff>
    </xdr:from>
    <xdr:ext cx="2952750" cy="742950"/>
    <xdr:grpSp>
      <xdr:nvGrpSpPr>
        <xdr:cNvPr id="2" name="Shape 2"/>
        <xdr:cNvGrpSpPr/>
      </xdr:nvGrpSpPr>
      <xdr:grpSpPr>
        <a:xfrm>
          <a:off x="3869625" y="3408525"/>
          <a:ext cx="2952750" cy="742950"/>
          <a:chOff x="3869625" y="3408525"/>
          <a:chExt cx="2952750" cy="742950"/>
        </a:xfrm>
      </xdr:grpSpPr>
      <xdr:grpSp>
        <xdr:nvGrpSpPr>
          <xdr:cNvPr id="10" name="Shape 10"/>
          <xdr:cNvGrpSpPr/>
        </xdr:nvGrpSpPr>
        <xdr:grpSpPr>
          <a:xfrm>
            <a:off x="3869625" y="3408525"/>
            <a:ext cx="2952750" cy="742950"/>
            <a:chOff x="3869625" y="3408525"/>
            <a:chExt cx="2952750" cy="742950"/>
          </a:xfrm>
        </xdr:grpSpPr>
        <xdr:sp>
          <xdr:nvSpPr>
            <xdr:cNvPr id="11" name="Shape 11"/>
            <xdr:cNvSpPr/>
          </xdr:nvSpPr>
          <xdr:spPr>
            <a:xfrm>
              <a:off x="3869625" y="3408525"/>
              <a:ext cx="2952750" cy="7429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2" name="Shape 12"/>
            <xdr:cNvGrpSpPr/>
          </xdr:nvGrpSpPr>
          <xdr:grpSpPr>
            <a:xfrm>
              <a:off x="3869625" y="3408525"/>
              <a:ext cx="2952750" cy="742950"/>
              <a:chOff x="3869625" y="3408525"/>
              <a:chExt cx="2952750" cy="742950"/>
            </a:xfrm>
          </xdr:grpSpPr>
          <xdr:sp>
            <xdr:nvSpPr>
              <xdr:cNvPr id="13" name="Shape 13"/>
              <xdr:cNvSpPr/>
            </xdr:nvSpPr>
            <xdr:spPr>
              <a:xfrm>
                <a:off x="3869625" y="3408525"/>
                <a:ext cx="2952750" cy="742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4" name="Shape 14"/>
              <xdr:cNvGrpSpPr/>
            </xdr:nvGrpSpPr>
            <xdr:grpSpPr>
              <a:xfrm>
                <a:off x="3869625" y="3408525"/>
                <a:ext cx="2952750" cy="742950"/>
                <a:chOff x="233" y="674"/>
                <a:chExt cx="387" cy="87"/>
              </a:xfrm>
            </xdr:grpSpPr>
            <xdr:sp>
              <xdr:nvSpPr>
                <xdr:cNvPr id="15" name="Shape 15"/>
                <xdr:cNvSpPr/>
              </xdr:nvSpPr>
              <xdr:spPr>
                <a:xfrm>
                  <a:off x="233" y="674"/>
                  <a:ext cx="375" cy="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sp>
              <xdr:nvSpPr>
                <xdr:cNvPr id="16" name="Shape 16"/>
                <xdr:cNvSpPr txBox="1"/>
              </xdr:nvSpPr>
              <xdr:spPr>
                <a:xfrm>
                  <a:off x="393" y="742"/>
                  <a:ext cx="57" cy="19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32000" lIns="27425" spcFirstLastPara="1" rIns="27425" wrap="square" tIns="32000">
                  <a:no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000"/>
                    <a:buFont typeface="Trebuchet MS"/>
                    <a:buNone/>
                  </a:pPr>
                  <a:r>
                    <a:rPr b="1" i="0" lang="en-US" sz="1000" u="none" strike="noStrike">
                      <a:solidFill>
                        <a:srgbClr val="000000"/>
                      </a:solidFill>
                      <a:latin typeface="Trebuchet MS"/>
                      <a:ea typeface="Trebuchet MS"/>
                      <a:cs typeface="Trebuchet MS"/>
                      <a:sym typeface="Trebuchet MS"/>
                    </a:rPr>
                    <a:t>C</a:t>
                  </a:r>
                  <a:endParaRPr sz="1100"/>
                </a:p>
              </xdr:txBody>
            </xdr:sp>
            <xdr:sp>
              <xdr:nvSpPr>
                <xdr:cNvPr id="17" name="Shape 17"/>
                <xdr:cNvSpPr txBox="1"/>
              </xdr:nvSpPr>
              <xdr:spPr>
                <a:xfrm>
                  <a:off x="233" y="708"/>
                  <a:ext cx="57" cy="19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32000" lIns="27425" spcFirstLastPara="1" rIns="27425" wrap="square" tIns="32000">
                  <a:no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000"/>
                    <a:buFont typeface="Trebuchet MS"/>
                    <a:buNone/>
                  </a:pPr>
                  <a:r>
                    <a:rPr b="1" i="0" lang="en-US" sz="1000" u="none" strike="noStrike">
                      <a:solidFill>
                        <a:srgbClr val="000000"/>
                      </a:solidFill>
                      <a:latin typeface="Trebuchet MS"/>
                      <a:ea typeface="Trebuchet MS"/>
                      <a:cs typeface="Trebuchet MS"/>
                      <a:sym typeface="Trebuchet MS"/>
                    </a:rPr>
                    <a:t>B</a:t>
                  </a:r>
                  <a:endParaRPr sz="1100"/>
                </a:p>
              </xdr:txBody>
            </xdr:sp>
            <xdr:sp>
              <xdr:nvSpPr>
                <xdr:cNvPr descr="Papel jornal" id="18" name="Shape 18"/>
                <xdr:cNvSpPr/>
              </xdr:nvSpPr>
              <xdr:spPr>
                <a:xfrm>
                  <a:off x="285" y="674"/>
                  <a:ext cx="285" cy="64"/>
                </a:xfrm>
                <a:prstGeom prst="cube">
                  <a:avLst>
                    <a:gd fmla="val 34616" name="adj"/>
                  </a:avLst>
                </a:prstGeom>
                <a:blipFill rotWithShape="1">
                  <a:blip r:embed="rId1">
                    <a:alphaModFix/>
                  </a:blip>
                  <a:tile algn="tl" flip="none" tx="0" sx="100000" ty="0" sy="100000"/>
                </a:blipFill>
                <a:ln cap="flat" cmpd="sng" w="9525">
                  <a:solidFill>
                    <a:srgbClr val="000000"/>
                  </a:solidFill>
                  <a:prstDash val="solid"/>
                  <a:miter lim="800000"/>
                  <a:headEnd len="sm" w="sm" type="none"/>
                  <a:tailEnd len="sm" w="sm" type="none"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sp>
              <xdr:nvSpPr>
                <xdr:cNvPr id="19" name="Shape 19"/>
                <xdr:cNvSpPr txBox="1"/>
              </xdr:nvSpPr>
              <xdr:spPr>
                <a:xfrm>
                  <a:off x="563" y="698"/>
                  <a:ext cx="57" cy="19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32000" lIns="27425" spcFirstLastPara="1" rIns="27425" wrap="square" tIns="32000">
                  <a:no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000"/>
                    <a:buFont typeface="Trebuchet MS"/>
                    <a:buNone/>
                  </a:pPr>
                  <a:r>
                    <a:rPr b="1" i="0" lang="en-US" sz="1000" u="none" strike="noStrike">
                      <a:solidFill>
                        <a:srgbClr val="000000"/>
                      </a:solidFill>
                      <a:latin typeface="Trebuchet MS"/>
                      <a:ea typeface="Trebuchet MS"/>
                      <a:cs typeface="Trebuchet MS"/>
                      <a:sym typeface="Trebuchet MS"/>
                    </a:rPr>
                    <a:t>A</a:t>
                  </a:r>
                  <a:endParaRPr sz="1100"/>
                </a:p>
              </xdr:txBody>
            </xdr:sp>
          </xdr:grpSp>
        </xdr:grpSp>
      </xdr:grpSp>
    </xdr:grpSp>
    <xdr:clientData fLocksWithSheet="0"/>
  </xdr:oneCellAnchor>
  <xdr:oneCellAnchor>
    <xdr:from>
      <xdr:col>18</xdr:col>
      <xdr:colOff>161925</xdr:colOff>
      <xdr:row>0</xdr:row>
      <xdr:rowOff>123825</xdr:rowOff>
    </xdr:from>
    <xdr:ext cx="876300" cy="247650"/>
    <xdr:sp>
      <xdr:nvSpPr>
        <xdr:cNvPr id="20" name="Shape 20">
          <a:hlinkClick r:id="rId2"/>
        </xdr:cNvPr>
        <xdr:cNvSpPr/>
      </xdr:nvSpPr>
      <xdr:spPr>
        <a:xfrm>
          <a:off x="4912613" y="3660938"/>
          <a:ext cx="866775" cy="238125"/>
        </a:xfrm>
        <a:prstGeom prst="roundRect">
          <a:avLst>
            <a:gd fmla="val 16667" name="adj"/>
          </a:avLst>
        </a:prstGeom>
        <a:solidFill>
          <a:srgbClr val="F438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b="1" lang="en-US" sz="1100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RESUMO</a:t>
          </a:r>
          <a:endParaRPr sz="1400"/>
        </a:p>
      </xdr:txBody>
    </xdr:sp>
    <xdr:clientData fLocksWithSheet="0"/>
  </xdr:oneCellAnchor>
  <xdr:oneCellAnchor>
    <xdr:from>
      <xdr:col>0</xdr:col>
      <xdr:colOff>57150</xdr:colOff>
      <xdr:row>0</xdr:row>
      <xdr:rowOff>114300</xdr:rowOff>
    </xdr:from>
    <xdr:ext cx="1866900" cy="32385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66675</xdr:rowOff>
    </xdr:from>
    <xdr:ext cx="771525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171450</xdr:colOff>
      <xdr:row>0</xdr:row>
      <xdr:rowOff>142875</xdr:rowOff>
    </xdr:from>
    <xdr:ext cx="876300" cy="219075"/>
    <xdr:sp>
      <xdr:nvSpPr>
        <xdr:cNvPr id="21" name="Shape 21">
          <a:hlinkClick r:id="rId1"/>
        </xdr:cNvPr>
        <xdr:cNvSpPr/>
      </xdr:nvSpPr>
      <xdr:spPr>
        <a:xfrm>
          <a:off x="4912613" y="3675225"/>
          <a:ext cx="866775" cy="209550"/>
        </a:xfrm>
        <a:prstGeom prst="roundRect">
          <a:avLst>
            <a:gd fmla="val 16667" name="adj"/>
          </a:avLst>
        </a:prstGeom>
        <a:solidFill>
          <a:srgbClr val="F438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b="1" lang="en-US" sz="1100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RESUMO</a:t>
          </a:r>
          <a:endParaRPr sz="1400"/>
        </a:p>
      </xdr:txBody>
    </xdr:sp>
    <xdr:clientData fLocksWithSheet="0"/>
  </xdr:oneCellAnchor>
  <xdr:oneCellAnchor>
    <xdr:from>
      <xdr:col>0</xdr:col>
      <xdr:colOff>38100</xdr:colOff>
      <xdr:row>0</xdr:row>
      <xdr:rowOff>104775</xdr:rowOff>
    </xdr:from>
    <xdr:ext cx="1866900" cy="3048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9525</xdr:rowOff>
    </xdr:from>
    <xdr:ext cx="10420350" cy="390525"/>
    <xdr:sp>
      <xdr:nvSpPr>
        <xdr:cNvPr id="22" name="Shape 22"/>
        <xdr:cNvSpPr/>
      </xdr:nvSpPr>
      <xdr:spPr>
        <a:xfrm>
          <a:off x="140588" y="3589500"/>
          <a:ext cx="10410825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Calibri"/>
            <a:buNone/>
          </a:pPr>
          <a:r>
            <a:rPr b="1" i="0" lang="en-US" sz="18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ESTRUTURA - PILARES</a:t>
          </a:r>
          <a:endParaRPr sz="1400"/>
        </a:p>
      </xdr:txBody>
    </xdr:sp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9525</xdr:rowOff>
    </xdr:from>
    <xdr:ext cx="10029825" cy="390525"/>
    <xdr:sp>
      <xdr:nvSpPr>
        <xdr:cNvPr id="23" name="Shape 23"/>
        <xdr:cNvSpPr/>
      </xdr:nvSpPr>
      <xdr:spPr>
        <a:xfrm>
          <a:off x="335850" y="3589500"/>
          <a:ext cx="100203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Calibri"/>
            <a:buNone/>
          </a:pPr>
          <a:r>
            <a:rPr b="1" i="0" lang="en-US" sz="18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ESTRUTURA - VIGAS</a:t>
          </a:r>
          <a:endParaRPr sz="1400"/>
        </a:p>
      </xdr:txBody>
    </xdr:sp>
    <xdr:clientData fLocksWithSheet="0"/>
  </xdr:oneCellAnchor>
  <xdr:oneCellAnchor>
    <xdr:from>
      <xdr:col>11</xdr:col>
      <xdr:colOff>-28575</xdr:colOff>
      <xdr:row>0</xdr:row>
      <xdr:rowOff>76200</xdr:rowOff>
    </xdr:from>
    <xdr:ext cx="895350" cy="266700"/>
    <xdr:sp>
      <xdr:nvSpPr>
        <xdr:cNvPr id="24" name="Shape 24">
          <a:hlinkClick r:id="rId1"/>
        </xdr:cNvPr>
        <xdr:cNvSpPr/>
      </xdr:nvSpPr>
      <xdr:spPr>
        <a:xfrm>
          <a:off x="4907850" y="3656175"/>
          <a:ext cx="876300" cy="247650"/>
        </a:xfrm>
        <a:prstGeom prst="roundRect">
          <a:avLst>
            <a:gd fmla="val 16667" name="adj"/>
          </a:avLst>
        </a:prstGeom>
        <a:solidFill>
          <a:srgbClr val="28486E"/>
        </a:solid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b="1" lang="en-US" sz="1100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RESUMO</a:t>
          </a:r>
          <a:endParaRPr sz="1400"/>
        </a:p>
      </xdr:txBody>
    </xdr:sp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9525</xdr:rowOff>
    </xdr:from>
    <xdr:ext cx="13211175" cy="390525"/>
    <xdr:sp>
      <xdr:nvSpPr>
        <xdr:cNvPr id="25" name="Shape 25"/>
        <xdr:cNvSpPr/>
      </xdr:nvSpPr>
      <xdr:spPr>
        <a:xfrm>
          <a:off x="0" y="3589500"/>
          <a:ext cx="106920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Calibri"/>
            <a:buNone/>
          </a:pPr>
          <a:r>
            <a:rPr b="1" i="0" lang="en-US" sz="18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ESTRUTURA - LAJES</a:t>
          </a:r>
          <a:endParaRPr sz="1400"/>
        </a:p>
      </xdr:txBody>
    </xdr:sp>
    <xdr:clientData fLocksWithSheet="0"/>
  </xdr:oneCellAnchor>
  <xdr:oneCellAnchor>
    <xdr:from>
      <xdr:col>17</xdr:col>
      <xdr:colOff>304800</xdr:colOff>
      <xdr:row>0</xdr:row>
      <xdr:rowOff>66675</xdr:rowOff>
    </xdr:from>
    <xdr:ext cx="790575" cy="266700"/>
    <xdr:sp>
      <xdr:nvSpPr>
        <xdr:cNvPr id="26" name="Shape 26">
          <a:hlinkClick r:id="rId1"/>
        </xdr:cNvPr>
        <xdr:cNvSpPr/>
      </xdr:nvSpPr>
      <xdr:spPr>
        <a:xfrm>
          <a:off x="4960238" y="3656175"/>
          <a:ext cx="771525" cy="247650"/>
        </a:xfrm>
        <a:prstGeom prst="roundRect">
          <a:avLst>
            <a:gd fmla="val 16667" name="adj"/>
          </a:avLst>
        </a:prstGeom>
        <a:solidFill>
          <a:srgbClr val="28486E"/>
        </a:solid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b="1" lang="en-US" sz="1100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RESUMO</a:t>
          </a:r>
          <a:endParaRPr sz="1400"/>
        </a:p>
      </xdr:txBody>
    </xdr:sp>
    <xdr:clientData fLocksWithSheet="0"/>
  </xdr:oneCellAnchor>
  <xdr:oneCellAnchor>
    <xdr:from>
      <xdr:col>17</xdr:col>
      <xdr:colOff>57150</xdr:colOff>
      <xdr:row>6</xdr:row>
      <xdr:rowOff>76200</xdr:rowOff>
    </xdr:from>
    <xdr:ext cx="1047750" cy="361950"/>
    <xdr:pic>
      <xdr:nvPicPr>
        <xdr:cNvPr id="0" name="image1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57150</xdr:colOff>
      <xdr:row>10</xdr:row>
      <xdr:rowOff>57150</xdr:rowOff>
    </xdr:from>
    <xdr:ext cx="1047750" cy="371475"/>
    <xdr:pic>
      <xdr:nvPicPr>
        <xdr:cNvPr id="0" name="image1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57150</xdr:colOff>
      <xdr:row>14</xdr:row>
      <xdr:rowOff>104775</xdr:rowOff>
    </xdr:from>
    <xdr:ext cx="1047750" cy="457200"/>
    <xdr:pic>
      <xdr:nvPicPr>
        <xdr:cNvPr id="0" name="image1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57150</xdr:colOff>
      <xdr:row>19</xdr:row>
      <xdr:rowOff>47625</xdr:rowOff>
    </xdr:from>
    <xdr:ext cx="1047750" cy="409575"/>
    <xdr:pic>
      <xdr:nvPicPr>
        <xdr:cNvPr id="0" name="image1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304800</xdr:colOff>
      <xdr:row>28</xdr:row>
      <xdr:rowOff>123825</xdr:rowOff>
    </xdr:from>
    <xdr:ext cx="400050" cy="323850"/>
    <xdr:grpSp>
      <xdr:nvGrpSpPr>
        <xdr:cNvPr id="2" name="Shape 2"/>
        <xdr:cNvGrpSpPr/>
      </xdr:nvGrpSpPr>
      <xdr:grpSpPr>
        <a:xfrm>
          <a:off x="5145975" y="3618075"/>
          <a:ext cx="400050" cy="323850"/>
          <a:chOff x="5145975" y="3618075"/>
          <a:chExt cx="400050" cy="323850"/>
        </a:xfrm>
      </xdr:grpSpPr>
      <xdr:grpSp>
        <xdr:nvGrpSpPr>
          <xdr:cNvPr id="27" name="Shape 27"/>
          <xdr:cNvGrpSpPr/>
        </xdr:nvGrpSpPr>
        <xdr:grpSpPr>
          <a:xfrm>
            <a:off x="5145975" y="3618075"/>
            <a:ext cx="400050" cy="323850"/>
            <a:chOff x="5145975" y="3618075"/>
            <a:chExt cx="400050" cy="323850"/>
          </a:xfrm>
        </xdr:grpSpPr>
        <xdr:sp>
          <xdr:nvSpPr>
            <xdr:cNvPr id="11" name="Shape 11"/>
            <xdr:cNvSpPr/>
          </xdr:nvSpPr>
          <xdr:spPr>
            <a:xfrm>
              <a:off x="5145975" y="3618075"/>
              <a:ext cx="4000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8" name="Shape 28"/>
            <xdr:cNvGrpSpPr/>
          </xdr:nvGrpSpPr>
          <xdr:grpSpPr>
            <a:xfrm>
              <a:off x="5145975" y="3618075"/>
              <a:ext cx="400050" cy="323850"/>
              <a:chOff x="5150738" y="3622838"/>
              <a:chExt cx="390525" cy="314325"/>
            </a:xfrm>
          </xdr:grpSpPr>
          <xdr:sp>
            <xdr:nvSpPr>
              <xdr:cNvPr id="29" name="Shape 29"/>
              <xdr:cNvSpPr/>
            </xdr:nvSpPr>
            <xdr:spPr>
              <a:xfrm>
                <a:off x="5150738" y="3622838"/>
                <a:ext cx="390525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cxnSp>
            <xdr:nvCxnSpPr>
              <xdr:cNvPr id="30" name="Shape 30"/>
              <xdr:cNvCxnSpPr/>
            </xdr:nvCxnSpPr>
            <xdr:spPr>
              <a:xfrm flipH="1">
                <a:off x="5150738" y="3622838"/>
                <a:ext cx="390525" cy="314325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</xdr:cxnSp>
        </xdr:grpSp>
      </xdr:grpSp>
    </xdr:grpSp>
    <xdr:clientData fLocksWithSheet="0"/>
  </xdr:oneCellAnchor>
  <xdr:oneCellAnchor>
    <xdr:from>
      <xdr:col>4</xdr:col>
      <xdr:colOff>276225</xdr:colOff>
      <xdr:row>29</xdr:row>
      <xdr:rowOff>9525</xdr:rowOff>
    </xdr:from>
    <xdr:ext cx="400050" cy="304800"/>
    <xdr:grpSp>
      <xdr:nvGrpSpPr>
        <xdr:cNvPr id="2" name="Shape 2"/>
        <xdr:cNvGrpSpPr/>
      </xdr:nvGrpSpPr>
      <xdr:grpSpPr>
        <a:xfrm>
          <a:off x="5145975" y="3627600"/>
          <a:ext cx="400050" cy="304800"/>
          <a:chOff x="5145975" y="3627600"/>
          <a:chExt cx="400050" cy="304800"/>
        </a:xfrm>
      </xdr:grpSpPr>
      <xdr:grpSp>
        <xdr:nvGrpSpPr>
          <xdr:cNvPr id="31" name="Shape 31"/>
          <xdr:cNvGrpSpPr/>
        </xdr:nvGrpSpPr>
        <xdr:grpSpPr>
          <a:xfrm>
            <a:off x="5145975" y="3627600"/>
            <a:ext cx="400050" cy="304800"/>
            <a:chOff x="5145975" y="3627600"/>
            <a:chExt cx="400050" cy="304800"/>
          </a:xfrm>
        </xdr:grpSpPr>
        <xdr:sp>
          <xdr:nvSpPr>
            <xdr:cNvPr id="11" name="Shape 11"/>
            <xdr:cNvSpPr/>
          </xdr:nvSpPr>
          <xdr:spPr>
            <a:xfrm>
              <a:off x="5145975" y="3627600"/>
              <a:ext cx="40005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2" name="Shape 32"/>
            <xdr:cNvGrpSpPr/>
          </xdr:nvGrpSpPr>
          <xdr:grpSpPr>
            <a:xfrm>
              <a:off x="5145975" y="3627600"/>
              <a:ext cx="400050" cy="304800"/>
              <a:chOff x="5150738" y="3627600"/>
              <a:chExt cx="390525" cy="304800"/>
            </a:xfrm>
          </xdr:grpSpPr>
          <xdr:sp>
            <xdr:nvSpPr>
              <xdr:cNvPr id="33" name="Shape 33"/>
              <xdr:cNvSpPr/>
            </xdr:nvSpPr>
            <xdr:spPr>
              <a:xfrm>
                <a:off x="5150738" y="3627600"/>
                <a:ext cx="390525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cxnSp>
            <xdr:nvCxnSpPr>
              <xdr:cNvPr id="34" name="Shape 34"/>
              <xdr:cNvCxnSpPr/>
            </xdr:nvCxnSpPr>
            <xdr:spPr>
              <a:xfrm flipH="1">
                <a:off x="5150738" y="3627600"/>
                <a:ext cx="390525" cy="304800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</xdr:cxnSp>
        </xdr:grpSp>
      </xdr:grpSp>
    </xdr:grpSp>
    <xdr:clientData fLocksWithSheet="0"/>
  </xdr:oneCellAnchor>
  <xdr:oneCellAnchor>
    <xdr:from>
      <xdr:col>2</xdr:col>
      <xdr:colOff>381000</xdr:colOff>
      <xdr:row>32</xdr:row>
      <xdr:rowOff>38100</xdr:rowOff>
    </xdr:from>
    <xdr:ext cx="400050" cy="304800"/>
    <xdr:grpSp>
      <xdr:nvGrpSpPr>
        <xdr:cNvPr id="2" name="Shape 2"/>
        <xdr:cNvGrpSpPr/>
      </xdr:nvGrpSpPr>
      <xdr:grpSpPr>
        <a:xfrm>
          <a:off x="5145975" y="3627600"/>
          <a:ext cx="400050" cy="304800"/>
          <a:chOff x="5145975" y="3627600"/>
          <a:chExt cx="400050" cy="304800"/>
        </a:xfrm>
      </xdr:grpSpPr>
      <xdr:grpSp>
        <xdr:nvGrpSpPr>
          <xdr:cNvPr id="35" name="Shape 35"/>
          <xdr:cNvGrpSpPr/>
        </xdr:nvGrpSpPr>
        <xdr:grpSpPr>
          <a:xfrm>
            <a:off x="5145975" y="3627600"/>
            <a:ext cx="400050" cy="304800"/>
            <a:chOff x="5145975" y="3627600"/>
            <a:chExt cx="400050" cy="304800"/>
          </a:xfrm>
        </xdr:grpSpPr>
        <xdr:sp>
          <xdr:nvSpPr>
            <xdr:cNvPr id="11" name="Shape 11"/>
            <xdr:cNvSpPr/>
          </xdr:nvSpPr>
          <xdr:spPr>
            <a:xfrm>
              <a:off x="5145975" y="3627600"/>
              <a:ext cx="40005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6" name="Shape 36"/>
            <xdr:cNvGrpSpPr/>
          </xdr:nvGrpSpPr>
          <xdr:grpSpPr>
            <a:xfrm>
              <a:off x="5145975" y="3627600"/>
              <a:ext cx="400050" cy="304800"/>
              <a:chOff x="5150738" y="3632363"/>
              <a:chExt cx="390525" cy="295275"/>
            </a:xfrm>
          </xdr:grpSpPr>
          <xdr:sp>
            <xdr:nvSpPr>
              <xdr:cNvPr id="37" name="Shape 37"/>
              <xdr:cNvSpPr/>
            </xdr:nvSpPr>
            <xdr:spPr>
              <a:xfrm>
                <a:off x="5150738" y="3632363"/>
                <a:ext cx="390525" cy="2952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cxnSp>
            <xdr:nvCxnSpPr>
              <xdr:cNvPr id="38" name="Shape 38"/>
              <xdr:cNvCxnSpPr/>
            </xdr:nvCxnSpPr>
            <xdr:spPr>
              <a:xfrm flipH="1">
                <a:off x="5150738" y="3632363"/>
                <a:ext cx="390525" cy="295275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</xdr:cxnSp>
        </xdr:grpSp>
      </xdr:grpSp>
    </xdr:grpSp>
    <xdr:clientData fLocksWithSheet="0"/>
  </xdr:oneCellAnchor>
  <xdr:oneCellAnchor>
    <xdr:from>
      <xdr:col>2</xdr:col>
      <xdr:colOff>400050</xdr:colOff>
      <xdr:row>34</xdr:row>
      <xdr:rowOff>0</xdr:rowOff>
    </xdr:from>
    <xdr:ext cx="400050" cy="295275"/>
    <xdr:grpSp>
      <xdr:nvGrpSpPr>
        <xdr:cNvPr id="2" name="Shape 2"/>
        <xdr:cNvGrpSpPr/>
      </xdr:nvGrpSpPr>
      <xdr:grpSpPr>
        <a:xfrm>
          <a:off x="5145975" y="3632363"/>
          <a:ext cx="400050" cy="295275"/>
          <a:chOff x="5145975" y="3632363"/>
          <a:chExt cx="400050" cy="295275"/>
        </a:xfrm>
      </xdr:grpSpPr>
      <xdr:grpSp>
        <xdr:nvGrpSpPr>
          <xdr:cNvPr id="39" name="Shape 39"/>
          <xdr:cNvGrpSpPr/>
        </xdr:nvGrpSpPr>
        <xdr:grpSpPr>
          <a:xfrm>
            <a:off x="5145975" y="3632363"/>
            <a:ext cx="400050" cy="295275"/>
            <a:chOff x="5145975" y="3632363"/>
            <a:chExt cx="400050" cy="295275"/>
          </a:xfrm>
        </xdr:grpSpPr>
        <xdr:sp>
          <xdr:nvSpPr>
            <xdr:cNvPr id="11" name="Shape 11"/>
            <xdr:cNvSpPr/>
          </xdr:nvSpPr>
          <xdr:spPr>
            <a:xfrm>
              <a:off x="5145975" y="3632363"/>
              <a:ext cx="400050" cy="2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0" name="Shape 40"/>
            <xdr:cNvGrpSpPr/>
          </xdr:nvGrpSpPr>
          <xdr:grpSpPr>
            <a:xfrm>
              <a:off x="5145975" y="3632363"/>
              <a:ext cx="400050" cy="295275"/>
              <a:chOff x="5150738" y="3632363"/>
              <a:chExt cx="390525" cy="295275"/>
            </a:xfrm>
          </xdr:grpSpPr>
          <xdr:sp>
            <xdr:nvSpPr>
              <xdr:cNvPr id="41" name="Shape 41"/>
              <xdr:cNvSpPr/>
            </xdr:nvSpPr>
            <xdr:spPr>
              <a:xfrm>
                <a:off x="5150738" y="3632363"/>
                <a:ext cx="390525" cy="2952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cxnSp>
            <xdr:nvCxnSpPr>
              <xdr:cNvPr id="42" name="Shape 42"/>
              <xdr:cNvCxnSpPr/>
            </xdr:nvCxnSpPr>
            <xdr:spPr>
              <a:xfrm flipH="1">
                <a:off x="5150738" y="3632363"/>
                <a:ext cx="390525" cy="295275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</xdr:cxnSp>
        </xdr:grpSp>
      </xdr:grpSp>
    </xdr:grpSp>
    <xdr:clientData fLocksWithSheet="0"/>
  </xdr:oneCellAnchor>
  <xdr:oneCellAnchor>
    <xdr:from>
      <xdr:col>3</xdr:col>
      <xdr:colOff>428625</xdr:colOff>
      <xdr:row>33</xdr:row>
      <xdr:rowOff>-9525</xdr:rowOff>
    </xdr:from>
    <xdr:ext cx="1209675" cy="847725"/>
    <xdr:grpSp>
      <xdr:nvGrpSpPr>
        <xdr:cNvPr id="2" name="Shape 2"/>
        <xdr:cNvGrpSpPr/>
      </xdr:nvGrpSpPr>
      <xdr:grpSpPr>
        <a:xfrm>
          <a:off x="4741163" y="3356138"/>
          <a:ext cx="1209675" cy="847725"/>
          <a:chOff x="4741163" y="3356138"/>
          <a:chExt cx="1209675" cy="847725"/>
        </a:xfrm>
      </xdr:grpSpPr>
      <xdr:grpSp>
        <xdr:nvGrpSpPr>
          <xdr:cNvPr id="43" name="Shape 43"/>
          <xdr:cNvGrpSpPr/>
        </xdr:nvGrpSpPr>
        <xdr:grpSpPr>
          <a:xfrm>
            <a:off x="4741163" y="3356138"/>
            <a:ext cx="1209675" cy="847725"/>
            <a:chOff x="4741163" y="3356138"/>
            <a:chExt cx="1209675" cy="847725"/>
          </a:xfrm>
        </xdr:grpSpPr>
        <xdr:sp>
          <xdr:nvSpPr>
            <xdr:cNvPr id="11" name="Shape 11"/>
            <xdr:cNvSpPr/>
          </xdr:nvSpPr>
          <xdr:spPr>
            <a:xfrm>
              <a:off x="4741163" y="3356138"/>
              <a:ext cx="1209675" cy="8477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4" name="Shape 44"/>
            <xdr:cNvGrpSpPr/>
          </xdr:nvGrpSpPr>
          <xdr:grpSpPr>
            <a:xfrm>
              <a:off x="4741163" y="3356138"/>
              <a:ext cx="1209675" cy="847725"/>
              <a:chOff x="4750688" y="3365663"/>
              <a:chExt cx="1190625" cy="828675"/>
            </a:xfrm>
          </xdr:grpSpPr>
          <xdr:sp>
            <xdr:nvSpPr>
              <xdr:cNvPr id="45" name="Shape 45"/>
              <xdr:cNvSpPr/>
            </xdr:nvSpPr>
            <xdr:spPr>
              <a:xfrm>
                <a:off x="4750688" y="3365663"/>
                <a:ext cx="1190625" cy="8286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cxnSp>
            <xdr:nvCxnSpPr>
              <xdr:cNvPr id="46" name="Shape 46"/>
              <xdr:cNvCxnSpPr/>
            </xdr:nvCxnSpPr>
            <xdr:spPr>
              <a:xfrm flipH="1" rot="10800000">
                <a:off x="4750688" y="3365663"/>
                <a:ext cx="1190625" cy="828675"/>
              </a:xfrm>
              <a:prstGeom prst="straightConnector1">
                <a:avLst/>
              </a:prstGeom>
              <a:noFill/>
              <a:ln cap="flat" cmpd="sng" w="19050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</xdr:cxnSp>
        </xdr:grpSp>
      </xdr:grpSp>
    </xdr:grpSp>
    <xdr:clientData fLocksWithSheet="0"/>
  </xdr:oneCellAnchor>
  <xdr:oneCellAnchor>
    <xdr:from>
      <xdr:col>4</xdr:col>
      <xdr:colOff>9525</xdr:colOff>
      <xdr:row>37</xdr:row>
      <xdr:rowOff>19050</xdr:rowOff>
    </xdr:from>
    <xdr:ext cx="200025" cy="276225"/>
    <xdr:grpSp>
      <xdr:nvGrpSpPr>
        <xdr:cNvPr id="2" name="Shape 2"/>
        <xdr:cNvGrpSpPr/>
      </xdr:nvGrpSpPr>
      <xdr:grpSpPr>
        <a:xfrm>
          <a:off x="5245988" y="3641888"/>
          <a:ext cx="200025" cy="276225"/>
          <a:chOff x="5245988" y="3641888"/>
          <a:chExt cx="200025" cy="276225"/>
        </a:xfrm>
      </xdr:grpSpPr>
      <xdr:grpSp>
        <xdr:nvGrpSpPr>
          <xdr:cNvPr id="47" name="Shape 47"/>
          <xdr:cNvGrpSpPr/>
        </xdr:nvGrpSpPr>
        <xdr:grpSpPr>
          <a:xfrm>
            <a:off x="5245988" y="3641888"/>
            <a:ext cx="200025" cy="276225"/>
            <a:chOff x="5245988" y="3641888"/>
            <a:chExt cx="200025" cy="276225"/>
          </a:xfrm>
        </xdr:grpSpPr>
        <xdr:sp>
          <xdr:nvSpPr>
            <xdr:cNvPr id="11" name="Shape 11"/>
            <xdr:cNvSpPr/>
          </xdr:nvSpPr>
          <xdr:spPr>
            <a:xfrm>
              <a:off x="5245988" y="3641888"/>
              <a:ext cx="200025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8" name="Shape 48"/>
            <xdr:cNvGrpSpPr/>
          </xdr:nvGrpSpPr>
          <xdr:grpSpPr>
            <a:xfrm>
              <a:off x="5245988" y="3641888"/>
              <a:ext cx="200025" cy="276225"/>
              <a:chOff x="5245988" y="3641888"/>
              <a:chExt cx="200025" cy="276225"/>
            </a:xfrm>
          </xdr:grpSpPr>
          <xdr:sp>
            <xdr:nvSpPr>
              <xdr:cNvPr id="49" name="Shape 49"/>
              <xdr:cNvSpPr/>
            </xdr:nvSpPr>
            <xdr:spPr>
              <a:xfrm>
                <a:off x="5245988" y="3641888"/>
                <a:ext cx="200025" cy="2762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cxnSp>
            <xdr:nvCxnSpPr>
              <xdr:cNvPr id="50" name="Shape 50"/>
              <xdr:cNvCxnSpPr/>
            </xdr:nvCxnSpPr>
            <xdr:spPr>
              <a:xfrm>
                <a:off x="5245988" y="3641888"/>
                <a:ext cx="200025" cy="276225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</xdr:cxnSp>
        </xdr:grpSp>
      </xdr:grpSp>
    </xdr:grpSp>
    <xdr:clientData fLocksWithSheet="0"/>
  </xdr:oneCellAnchor>
  <xdr:oneCellAnchor>
    <xdr:from>
      <xdr:col>6</xdr:col>
      <xdr:colOff>19050</xdr:colOff>
      <xdr:row>33</xdr:row>
      <xdr:rowOff>38100</xdr:rowOff>
    </xdr:from>
    <xdr:ext cx="200025" cy="285750"/>
    <xdr:grpSp>
      <xdr:nvGrpSpPr>
        <xdr:cNvPr id="2" name="Shape 2"/>
        <xdr:cNvGrpSpPr/>
      </xdr:nvGrpSpPr>
      <xdr:grpSpPr>
        <a:xfrm>
          <a:off x="5245988" y="3637125"/>
          <a:ext cx="200025" cy="285750"/>
          <a:chOff x="5245988" y="3637125"/>
          <a:chExt cx="200025" cy="285750"/>
        </a:xfrm>
      </xdr:grpSpPr>
      <xdr:grpSp>
        <xdr:nvGrpSpPr>
          <xdr:cNvPr id="51" name="Shape 51"/>
          <xdr:cNvGrpSpPr/>
        </xdr:nvGrpSpPr>
        <xdr:grpSpPr>
          <a:xfrm>
            <a:off x="5245988" y="3637125"/>
            <a:ext cx="200025" cy="285750"/>
            <a:chOff x="5245988" y="3637125"/>
            <a:chExt cx="200025" cy="285750"/>
          </a:xfrm>
        </xdr:grpSpPr>
        <xdr:sp>
          <xdr:nvSpPr>
            <xdr:cNvPr id="11" name="Shape 11"/>
            <xdr:cNvSpPr/>
          </xdr:nvSpPr>
          <xdr:spPr>
            <a:xfrm>
              <a:off x="5245988" y="3637125"/>
              <a:ext cx="200025" cy="2857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2" name="Shape 52"/>
            <xdr:cNvGrpSpPr/>
          </xdr:nvGrpSpPr>
          <xdr:grpSpPr>
            <a:xfrm>
              <a:off x="5245988" y="3637125"/>
              <a:ext cx="200025" cy="285750"/>
              <a:chOff x="5245988" y="3641888"/>
              <a:chExt cx="200025" cy="276225"/>
            </a:xfrm>
          </xdr:grpSpPr>
          <xdr:sp>
            <xdr:nvSpPr>
              <xdr:cNvPr id="53" name="Shape 53"/>
              <xdr:cNvSpPr/>
            </xdr:nvSpPr>
            <xdr:spPr>
              <a:xfrm>
                <a:off x="5245988" y="3641888"/>
                <a:ext cx="200025" cy="2762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cxnSp>
            <xdr:nvCxnSpPr>
              <xdr:cNvPr id="54" name="Shape 54"/>
              <xdr:cNvCxnSpPr/>
            </xdr:nvCxnSpPr>
            <xdr:spPr>
              <a:xfrm>
                <a:off x="5245988" y="3641888"/>
                <a:ext cx="200025" cy="276225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</xdr:cxnSp>
        </xdr:grpSp>
      </xdr:grpSp>
    </xdr:grpSp>
    <xdr:clientData fLocksWithSheet="0"/>
  </xdr:oneCellAnchor>
  <xdr:oneCellAnchor>
    <xdr:from>
      <xdr:col>4</xdr:col>
      <xdr:colOff>28575</xdr:colOff>
      <xdr:row>33</xdr:row>
      <xdr:rowOff>66675</xdr:rowOff>
    </xdr:from>
    <xdr:ext cx="1247775" cy="962025"/>
    <xdr:grpSp>
      <xdr:nvGrpSpPr>
        <xdr:cNvPr id="2" name="Shape 2"/>
        <xdr:cNvGrpSpPr/>
      </xdr:nvGrpSpPr>
      <xdr:grpSpPr>
        <a:xfrm>
          <a:off x="4722113" y="3298988"/>
          <a:ext cx="1247775" cy="962025"/>
          <a:chOff x="4722113" y="3298988"/>
          <a:chExt cx="1247775" cy="962025"/>
        </a:xfrm>
      </xdr:grpSpPr>
      <xdr:grpSp>
        <xdr:nvGrpSpPr>
          <xdr:cNvPr id="55" name="Shape 55"/>
          <xdr:cNvGrpSpPr/>
        </xdr:nvGrpSpPr>
        <xdr:grpSpPr>
          <a:xfrm>
            <a:off x="4722113" y="3298988"/>
            <a:ext cx="1247775" cy="962025"/>
            <a:chOff x="4722113" y="3298988"/>
            <a:chExt cx="1247775" cy="962025"/>
          </a:xfrm>
        </xdr:grpSpPr>
        <xdr:sp>
          <xdr:nvSpPr>
            <xdr:cNvPr id="11" name="Shape 11"/>
            <xdr:cNvSpPr/>
          </xdr:nvSpPr>
          <xdr:spPr>
            <a:xfrm>
              <a:off x="4722113" y="3298988"/>
              <a:ext cx="1247775" cy="9620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6" name="Shape 56"/>
            <xdr:cNvGrpSpPr/>
          </xdr:nvGrpSpPr>
          <xdr:grpSpPr>
            <a:xfrm>
              <a:off x="4722113" y="3298988"/>
              <a:ext cx="1247775" cy="962025"/>
              <a:chOff x="4722113" y="3303750"/>
              <a:chExt cx="1247775" cy="952500"/>
            </a:xfrm>
          </xdr:grpSpPr>
          <xdr:sp>
            <xdr:nvSpPr>
              <xdr:cNvPr id="57" name="Shape 57"/>
              <xdr:cNvSpPr/>
            </xdr:nvSpPr>
            <xdr:spPr>
              <a:xfrm>
                <a:off x="4722113" y="3303750"/>
                <a:ext cx="1247775" cy="952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cxnSp>
            <xdr:nvCxnSpPr>
              <xdr:cNvPr id="58" name="Shape 58"/>
              <xdr:cNvCxnSpPr/>
            </xdr:nvCxnSpPr>
            <xdr:spPr>
              <a:xfrm flipH="1" rot="10800000">
                <a:off x="4722113" y="3303750"/>
                <a:ext cx="1247775" cy="952500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</xdr:cxnSp>
        </xdr:grpSp>
      </xdr:grpSp>
    </xdr:grpSp>
    <xdr:clientData fLocksWithSheet="0"/>
  </xdr:oneCellAnchor>
  <xdr:oneCellAnchor>
    <xdr:from>
      <xdr:col>4</xdr:col>
      <xdr:colOff>66675</xdr:colOff>
      <xdr:row>37</xdr:row>
      <xdr:rowOff>0</xdr:rowOff>
    </xdr:from>
    <xdr:ext cx="85725" cy="352425"/>
    <xdr:grpSp>
      <xdr:nvGrpSpPr>
        <xdr:cNvPr id="2" name="Shape 2"/>
        <xdr:cNvGrpSpPr/>
      </xdr:nvGrpSpPr>
      <xdr:grpSpPr>
        <a:xfrm>
          <a:off x="5303138" y="3603788"/>
          <a:ext cx="85725" cy="352425"/>
          <a:chOff x="5303138" y="3603788"/>
          <a:chExt cx="85725" cy="352425"/>
        </a:xfrm>
      </xdr:grpSpPr>
      <xdr:grpSp>
        <xdr:nvGrpSpPr>
          <xdr:cNvPr id="59" name="Shape 59"/>
          <xdr:cNvGrpSpPr/>
        </xdr:nvGrpSpPr>
        <xdr:grpSpPr>
          <a:xfrm>
            <a:off x="5303138" y="3603788"/>
            <a:ext cx="85725" cy="352425"/>
            <a:chOff x="5303138" y="3603788"/>
            <a:chExt cx="85725" cy="352425"/>
          </a:xfrm>
        </xdr:grpSpPr>
        <xdr:sp>
          <xdr:nvSpPr>
            <xdr:cNvPr id="11" name="Shape 11"/>
            <xdr:cNvSpPr/>
          </xdr:nvSpPr>
          <xdr:spPr>
            <a:xfrm>
              <a:off x="5303138" y="3603788"/>
              <a:ext cx="857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0" name="Shape 60"/>
            <xdr:cNvGrpSpPr/>
          </xdr:nvGrpSpPr>
          <xdr:grpSpPr>
            <a:xfrm>
              <a:off x="5303138" y="3603788"/>
              <a:ext cx="85725" cy="352425"/>
              <a:chOff x="5303138" y="3603788"/>
              <a:chExt cx="85725" cy="352425"/>
            </a:xfrm>
          </xdr:grpSpPr>
          <xdr:sp>
            <xdr:nvSpPr>
              <xdr:cNvPr id="61" name="Shape 61"/>
              <xdr:cNvSpPr/>
            </xdr:nvSpPr>
            <xdr:spPr>
              <a:xfrm>
                <a:off x="5303138" y="3603788"/>
                <a:ext cx="857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cxnSp>
            <xdr:nvCxnSpPr>
              <xdr:cNvPr id="62" name="Shape 62"/>
              <xdr:cNvCxnSpPr/>
            </xdr:nvCxnSpPr>
            <xdr:spPr>
              <a:xfrm flipH="1">
                <a:off x="5303138" y="3603788"/>
                <a:ext cx="85725" cy="352425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</xdr:cxnSp>
        </xdr:grpSp>
      </xdr:grpSp>
    </xdr:grpSp>
    <xdr:clientData fLocksWithSheet="0"/>
  </xdr:oneCellAnchor>
  <xdr:oneCellAnchor>
    <xdr:from>
      <xdr:col>6</xdr:col>
      <xdr:colOff>47625</xdr:colOff>
      <xdr:row>32</xdr:row>
      <xdr:rowOff>142875</xdr:rowOff>
    </xdr:from>
    <xdr:ext cx="85725" cy="361950"/>
    <xdr:grpSp>
      <xdr:nvGrpSpPr>
        <xdr:cNvPr id="2" name="Shape 2"/>
        <xdr:cNvGrpSpPr/>
      </xdr:nvGrpSpPr>
      <xdr:grpSpPr>
        <a:xfrm>
          <a:off x="5303138" y="3599025"/>
          <a:ext cx="85725" cy="361950"/>
          <a:chOff x="5303138" y="3599025"/>
          <a:chExt cx="85725" cy="361950"/>
        </a:xfrm>
      </xdr:grpSpPr>
      <xdr:grpSp>
        <xdr:nvGrpSpPr>
          <xdr:cNvPr id="63" name="Shape 63"/>
          <xdr:cNvGrpSpPr/>
        </xdr:nvGrpSpPr>
        <xdr:grpSpPr>
          <a:xfrm>
            <a:off x="5303138" y="3599025"/>
            <a:ext cx="85725" cy="361950"/>
            <a:chOff x="5303138" y="3599025"/>
            <a:chExt cx="85725" cy="361950"/>
          </a:xfrm>
        </xdr:grpSpPr>
        <xdr:sp>
          <xdr:nvSpPr>
            <xdr:cNvPr id="11" name="Shape 11"/>
            <xdr:cNvSpPr/>
          </xdr:nvSpPr>
          <xdr:spPr>
            <a:xfrm>
              <a:off x="5303138" y="3599025"/>
              <a:ext cx="857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4" name="Shape 64"/>
            <xdr:cNvGrpSpPr/>
          </xdr:nvGrpSpPr>
          <xdr:grpSpPr>
            <a:xfrm>
              <a:off x="5303138" y="3599025"/>
              <a:ext cx="85725" cy="361950"/>
              <a:chOff x="5303138" y="3603788"/>
              <a:chExt cx="85725" cy="352425"/>
            </a:xfrm>
          </xdr:grpSpPr>
          <xdr:sp>
            <xdr:nvSpPr>
              <xdr:cNvPr id="65" name="Shape 65"/>
              <xdr:cNvSpPr/>
            </xdr:nvSpPr>
            <xdr:spPr>
              <a:xfrm>
                <a:off x="5303138" y="3603788"/>
                <a:ext cx="857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cxnSp>
            <xdr:nvCxnSpPr>
              <xdr:cNvPr id="66" name="Shape 66"/>
              <xdr:cNvCxnSpPr/>
            </xdr:nvCxnSpPr>
            <xdr:spPr>
              <a:xfrm flipH="1">
                <a:off x="5303138" y="3603788"/>
                <a:ext cx="85725" cy="352425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</xdr:cxnSp>
        </xdr:grpSp>
      </xdr:grpSp>
    </xdr:grpSp>
    <xdr:clientData fLocksWithSheet="0"/>
  </xdr:oneCellAnchor>
  <xdr:oneCellAnchor>
    <xdr:from>
      <xdr:col>5</xdr:col>
      <xdr:colOff>428625</xdr:colOff>
      <xdr:row>29</xdr:row>
      <xdr:rowOff>0</xdr:rowOff>
    </xdr:from>
    <xdr:ext cx="1009650" cy="657225"/>
    <xdr:grpSp>
      <xdr:nvGrpSpPr>
        <xdr:cNvPr id="2" name="Shape 2"/>
        <xdr:cNvGrpSpPr/>
      </xdr:nvGrpSpPr>
      <xdr:grpSpPr>
        <a:xfrm>
          <a:off x="4841175" y="3451388"/>
          <a:ext cx="1009650" cy="657225"/>
          <a:chOff x="4841175" y="3451388"/>
          <a:chExt cx="1009650" cy="657225"/>
        </a:xfrm>
      </xdr:grpSpPr>
      <xdr:grpSp>
        <xdr:nvGrpSpPr>
          <xdr:cNvPr id="67" name="Shape 67"/>
          <xdr:cNvGrpSpPr/>
        </xdr:nvGrpSpPr>
        <xdr:grpSpPr>
          <a:xfrm>
            <a:off x="4841175" y="3451388"/>
            <a:ext cx="1009650" cy="657225"/>
            <a:chOff x="4841175" y="3451388"/>
            <a:chExt cx="1009650" cy="657225"/>
          </a:xfrm>
        </xdr:grpSpPr>
        <xdr:sp>
          <xdr:nvSpPr>
            <xdr:cNvPr id="11" name="Shape 11"/>
            <xdr:cNvSpPr/>
          </xdr:nvSpPr>
          <xdr:spPr>
            <a:xfrm>
              <a:off x="4841175" y="3451388"/>
              <a:ext cx="1009650" cy="6572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8" name="Shape 68"/>
            <xdr:cNvGrpSpPr/>
          </xdr:nvGrpSpPr>
          <xdr:grpSpPr>
            <a:xfrm>
              <a:off x="4841175" y="3451388"/>
              <a:ext cx="1009650" cy="657225"/>
              <a:chOff x="4845938" y="3451388"/>
              <a:chExt cx="1000125" cy="657225"/>
            </a:xfrm>
          </xdr:grpSpPr>
          <xdr:sp>
            <xdr:nvSpPr>
              <xdr:cNvPr id="69" name="Shape 69"/>
              <xdr:cNvSpPr/>
            </xdr:nvSpPr>
            <xdr:spPr>
              <a:xfrm>
                <a:off x="4845938" y="3451388"/>
                <a:ext cx="1000125" cy="6572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cxnSp>
            <xdr:nvCxnSpPr>
              <xdr:cNvPr id="70" name="Shape 70"/>
              <xdr:cNvCxnSpPr/>
            </xdr:nvCxnSpPr>
            <xdr:spPr>
              <a:xfrm flipH="1" rot="10800000">
                <a:off x="4845938" y="3451388"/>
                <a:ext cx="1000125" cy="657225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27</xdr:row>
      <xdr:rowOff>114300</xdr:rowOff>
    </xdr:from>
    <xdr:ext cx="1238250" cy="847725"/>
    <xdr:grpSp>
      <xdr:nvGrpSpPr>
        <xdr:cNvPr id="2" name="Shape 2"/>
        <xdr:cNvGrpSpPr/>
      </xdr:nvGrpSpPr>
      <xdr:grpSpPr>
        <a:xfrm>
          <a:off x="4726875" y="3356138"/>
          <a:ext cx="1238250" cy="847725"/>
          <a:chOff x="4726875" y="3356138"/>
          <a:chExt cx="1238250" cy="847725"/>
        </a:xfrm>
      </xdr:grpSpPr>
      <xdr:grpSp>
        <xdr:nvGrpSpPr>
          <xdr:cNvPr id="71" name="Shape 71"/>
          <xdr:cNvGrpSpPr/>
        </xdr:nvGrpSpPr>
        <xdr:grpSpPr>
          <a:xfrm>
            <a:off x="4726875" y="3356138"/>
            <a:ext cx="1238250" cy="847725"/>
            <a:chOff x="4726875" y="3356138"/>
            <a:chExt cx="1238250" cy="847725"/>
          </a:xfrm>
        </xdr:grpSpPr>
        <xdr:sp>
          <xdr:nvSpPr>
            <xdr:cNvPr id="11" name="Shape 11"/>
            <xdr:cNvSpPr/>
          </xdr:nvSpPr>
          <xdr:spPr>
            <a:xfrm>
              <a:off x="4726875" y="3356138"/>
              <a:ext cx="1238250" cy="8477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72" name="Shape 72"/>
            <xdr:cNvGrpSpPr/>
          </xdr:nvGrpSpPr>
          <xdr:grpSpPr>
            <a:xfrm>
              <a:off x="4726875" y="3356138"/>
              <a:ext cx="1238250" cy="847725"/>
              <a:chOff x="4726875" y="3356138"/>
              <a:chExt cx="1238250" cy="847725"/>
            </a:xfrm>
          </xdr:grpSpPr>
          <xdr:sp>
            <xdr:nvSpPr>
              <xdr:cNvPr id="73" name="Shape 73"/>
              <xdr:cNvSpPr/>
            </xdr:nvSpPr>
            <xdr:spPr>
              <a:xfrm>
                <a:off x="4726875" y="3356138"/>
                <a:ext cx="1238250" cy="8477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cxnSp>
            <xdr:nvCxnSpPr>
              <xdr:cNvPr id="74" name="Shape 74"/>
              <xdr:cNvCxnSpPr/>
            </xdr:nvCxnSpPr>
            <xdr:spPr>
              <a:xfrm flipH="1" rot="10800000">
                <a:off x="4726875" y="3356138"/>
                <a:ext cx="1238250" cy="847725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</xdr:cxnSp>
        </xdr:grpSp>
      </xdr:grpSp>
    </xdr:grpSp>
    <xdr:clientData fLocksWithSheet="0"/>
  </xdr:oneCellAnchor>
  <xdr:oneCellAnchor>
    <xdr:from>
      <xdr:col>6</xdr:col>
      <xdr:colOff>257175</xdr:colOff>
      <xdr:row>27</xdr:row>
      <xdr:rowOff>104775</xdr:rowOff>
    </xdr:from>
    <xdr:ext cx="495300" cy="609600"/>
    <xdr:grpSp>
      <xdr:nvGrpSpPr>
        <xdr:cNvPr id="2" name="Shape 2"/>
        <xdr:cNvGrpSpPr/>
      </xdr:nvGrpSpPr>
      <xdr:grpSpPr>
        <a:xfrm>
          <a:off x="5098350" y="3475200"/>
          <a:ext cx="495300" cy="609600"/>
          <a:chOff x="5098350" y="3475200"/>
          <a:chExt cx="495300" cy="609600"/>
        </a:xfrm>
      </xdr:grpSpPr>
      <xdr:grpSp>
        <xdr:nvGrpSpPr>
          <xdr:cNvPr id="75" name="Shape 75"/>
          <xdr:cNvGrpSpPr/>
        </xdr:nvGrpSpPr>
        <xdr:grpSpPr>
          <a:xfrm>
            <a:off x="5098350" y="3475200"/>
            <a:ext cx="495300" cy="609600"/>
            <a:chOff x="5098350" y="3475200"/>
            <a:chExt cx="495300" cy="609600"/>
          </a:xfrm>
        </xdr:grpSpPr>
        <xdr:sp>
          <xdr:nvSpPr>
            <xdr:cNvPr id="11" name="Shape 11"/>
            <xdr:cNvSpPr/>
          </xdr:nvSpPr>
          <xdr:spPr>
            <a:xfrm>
              <a:off x="5098350" y="3475200"/>
              <a:ext cx="495300" cy="609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76" name="Shape 76"/>
            <xdr:cNvGrpSpPr/>
          </xdr:nvGrpSpPr>
          <xdr:grpSpPr>
            <a:xfrm>
              <a:off x="5098350" y="3475200"/>
              <a:ext cx="495300" cy="609600"/>
              <a:chOff x="5103113" y="3479963"/>
              <a:chExt cx="485775" cy="600075"/>
            </a:xfrm>
          </xdr:grpSpPr>
          <xdr:sp>
            <xdr:nvSpPr>
              <xdr:cNvPr id="77" name="Shape 77"/>
              <xdr:cNvSpPr/>
            </xdr:nvSpPr>
            <xdr:spPr>
              <a:xfrm>
                <a:off x="5103113" y="3479963"/>
                <a:ext cx="485775" cy="600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cxnSp>
            <xdr:nvCxnSpPr>
              <xdr:cNvPr id="78" name="Shape 78"/>
              <xdr:cNvCxnSpPr/>
            </xdr:nvCxnSpPr>
            <xdr:spPr>
              <a:xfrm>
                <a:off x="5103113" y="3479963"/>
                <a:ext cx="485775" cy="600075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</xdr:cxnSp>
        </xdr:grpSp>
      </xdr:grpSp>
    </xdr:grpSp>
    <xdr:clientData fLocksWithSheet="0"/>
  </xdr:oneCellAnchor>
  <xdr:oneCellAnchor>
    <xdr:from>
      <xdr:col>6</xdr:col>
      <xdr:colOff>342900</xdr:colOff>
      <xdr:row>27</xdr:row>
      <xdr:rowOff>104775</xdr:rowOff>
    </xdr:from>
    <xdr:ext cx="85725" cy="371475"/>
    <xdr:grpSp>
      <xdr:nvGrpSpPr>
        <xdr:cNvPr id="2" name="Shape 2"/>
        <xdr:cNvGrpSpPr/>
      </xdr:nvGrpSpPr>
      <xdr:grpSpPr>
        <a:xfrm>
          <a:off x="5303138" y="3594263"/>
          <a:ext cx="85725" cy="371475"/>
          <a:chOff x="5303138" y="3594263"/>
          <a:chExt cx="85725" cy="371475"/>
        </a:xfrm>
      </xdr:grpSpPr>
      <xdr:grpSp>
        <xdr:nvGrpSpPr>
          <xdr:cNvPr id="79" name="Shape 79"/>
          <xdr:cNvGrpSpPr/>
        </xdr:nvGrpSpPr>
        <xdr:grpSpPr>
          <a:xfrm>
            <a:off x="5303138" y="3594263"/>
            <a:ext cx="85725" cy="371475"/>
            <a:chOff x="5303138" y="3594263"/>
            <a:chExt cx="85725" cy="371475"/>
          </a:xfrm>
        </xdr:grpSpPr>
        <xdr:sp>
          <xdr:nvSpPr>
            <xdr:cNvPr id="11" name="Shape 11"/>
            <xdr:cNvSpPr/>
          </xdr:nvSpPr>
          <xdr:spPr>
            <a:xfrm>
              <a:off x="5303138" y="3594263"/>
              <a:ext cx="857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80" name="Shape 80"/>
            <xdr:cNvGrpSpPr/>
          </xdr:nvGrpSpPr>
          <xdr:grpSpPr>
            <a:xfrm>
              <a:off x="5303138" y="3594263"/>
              <a:ext cx="85725" cy="371475"/>
              <a:chOff x="5303138" y="3594263"/>
              <a:chExt cx="85725" cy="371475"/>
            </a:xfrm>
          </xdr:grpSpPr>
          <xdr:sp>
            <xdr:nvSpPr>
              <xdr:cNvPr id="81" name="Shape 81"/>
              <xdr:cNvSpPr/>
            </xdr:nvSpPr>
            <xdr:spPr>
              <a:xfrm>
                <a:off x="5303138" y="3594263"/>
                <a:ext cx="857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cxnSp>
            <xdr:nvCxnSpPr>
              <xdr:cNvPr id="82" name="Shape 82"/>
              <xdr:cNvCxnSpPr/>
            </xdr:nvCxnSpPr>
            <xdr:spPr>
              <a:xfrm flipH="1">
                <a:off x="5303138" y="3594263"/>
                <a:ext cx="85725" cy="371475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</xdr:cxnSp>
        </xdr:grpSp>
      </xdr:grpSp>
    </xdr:grpSp>
    <xdr:clientData fLocksWithSheet="0"/>
  </xdr:oneCellAnchor>
  <xdr:oneCellAnchor>
    <xdr:from>
      <xdr:col>7</xdr:col>
      <xdr:colOff>38100</xdr:colOff>
      <xdr:row>29</xdr:row>
      <xdr:rowOff>28575</xdr:rowOff>
    </xdr:from>
    <xdr:ext cx="85725" cy="371475"/>
    <xdr:grpSp>
      <xdr:nvGrpSpPr>
        <xdr:cNvPr id="2" name="Shape 2"/>
        <xdr:cNvGrpSpPr/>
      </xdr:nvGrpSpPr>
      <xdr:grpSpPr>
        <a:xfrm>
          <a:off x="5303138" y="3594263"/>
          <a:ext cx="85725" cy="371475"/>
          <a:chOff x="5303138" y="3594263"/>
          <a:chExt cx="85725" cy="371475"/>
        </a:xfrm>
      </xdr:grpSpPr>
      <xdr:grpSp>
        <xdr:nvGrpSpPr>
          <xdr:cNvPr id="83" name="Shape 83"/>
          <xdr:cNvGrpSpPr/>
        </xdr:nvGrpSpPr>
        <xdr:grpSpPr>
          <a:xfrm>
            <a:off x="5303138" y="3594263"/>
            <a:ext cx="85725" cy="371475"/>
            <a:chOff x="5303138" y="3594263"/>
            <a:chExt cx="85725" cy="371475"/>
          </a:xfrm>
        </xdr:grpSpPr>
        <xdr:sp>
          <xdr:nvSpPr>
            <xdr:cNvPr id="11" name="Shape 11"/>
            <xdr:cNvSpPr/>
          </xdr:nvSpPr>
          <xdr:spPr>
            <a:xfrm>
              <a:off x="5303138" y="3594263"/>
              <a:ext cx="857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84" name="Shape 84"/>
            <xdr:cNvGrpSpPr/>
          </xdr:nvGrpSpPr>
          <xdr:grpSpPr>
            <a:xfrm>
              <a:off x="5303138" y="3594263"/>
              <a:ext cx="85725" cy="371475"/>
              <a:chOff x="5303138" y="3594263"/>
              <a:chExt cx="85725" cy="371475"/>
            </a:xfrm>
          </xdr:grpSpPr>
          <xdr:sp>
            <xdr:nvSpPr>
              <xdr:cNvPr id="85" name="Shape 85"/>
              <xdr:cNvSpPr/>
            </xdr:nvSpPr>
            <xdr:spPr>
              <a:xfrm>
                <a:off x="5303138" y="3594263"/>
                <a:ext cx="857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cxnSp>
            <xdr:nvCxnSpPr>
              <xdr:cNvPr id="86" name="Shape 86"/>
              <xdr:cNvCxnSpPr/>
            </xdr:nvCxnSpPr>
            <xdr:spPr>
              <a:xfrm flipH="1">
                <a:off x="5303138" y="3594263"/>
                <a:ext cx="85725" cy="371475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</xdr:cxnSp>
        </xdr:grpSp>
      </xdr:grpSp>
    </xdr:grpSp>
    <xdr:clientData fLocksWithSheet="0"/>
  </xdr:oneCellAnchor>
  <xdr:oneCellAnchor>
    <xdr:from>
      <xdr:col>0</xdr:col>
      <xdr:colOff>0</xdr:colOff>
      <xdr:row>0</xdr:row>
      <xdr:rowOff>9525</xdr:rowOff>
    </xdr:from>
    <xdr:ext cx="13001625" cy="390525"/>
    <xdr:sp>
      <xdr:nvSpPr>
        <xdr:cNvPr id="87" name="Shape 87"/>
        <xdr:cNvSpPr/>
      </xdr:nvSpPr>
      <xdr:spPr>
        <a:xfrm>
          <a:off x="0" y="3589500"/>
          <a:ext cx="106920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Calibri"/>
            <a:buNone/>
          </a:pPr>
          <a:r>
            <a:rPr b="1" i="0" lang="en-US" sz="18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ESTRUTURA - ESCADAS</a:t>
          </a:r>
          <a:endParaRPr sz="1400"/>
        </a:p>
      </xdr:txBody>
    </xdr:sp>
    <xdr:clientData fLocksWithSheet="0"/>
  </xdr:oneCellAnchor>
  <xdr:oneCellAnchor>
    <xdr:from>
      <xdr:col>17</xdr:col>
      <xdr:colOff>-28575</xdr:colOff>
      <xdr:row>0</xdr:row>
      <xdr:rowOff>76200</xdr:rowOff>
    </xdr:from>
    <xdr:ext cx="895350" cy="266700"/>
    <xdr:sp>
      <xdr:nvSpPr>
        <xdr:cNvPr id="88" name="Shape 88">
          <a:hlinkClick r:id="rId1"/>
        </xdr:cNvPr>
        <xdr:cNvSpPr/>
      </xdr:nvSpPr>
      <xdr:spPr>
        <a:xfrm>
          <a:off x="4907850" y="3656175"/>
          <a:ext cx="876300" cy="247650"/>
        </a:xfrm>
        <a:prstGeom prst="roundRect">
          <a:avLst>
            <a:gd fmla="val 16667" name="adj"/>
          </a:avLst>
        </a:prstGeom>
        <a:solidFill>
          <a:srgbClr val="28486E"/>
        </a:solid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b="1" lang="en-US" sz="1100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RESUMO</a:t>
          </a:r>
          <a:endParaRPr sz="1400"/>
        </a:p>
      </xdr:txBody>
    </xdr:sp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19050</xdr:rowOff>
    </xdr:from>
    <xdr:ext cx="13411200" cy="361950"/>
    <xdr:sp>
      <xdr:nvSpPr>
        <xdr:cNvPr id="89" name="Shape 89"/>
        <xdr:cNvSpPr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Calibri"/>
            <a:buNone/>
          </a:pPr>
          <a:r>
            <a:rPr b="1" i="0" lang="en-US" sz="18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ÍNDICES DE BLOCO - ALVENARIA ESTRUTURAL</a:t>
          </a:r>
          <a:endParaRPr sz="1400"/>
        </a:p>
      </xdr:txBody>
    </xdr:sp>
    <xdr:clientData fLocksWithSheet="0"/>
  </xdr:oneCellAnchor>
  <xdr:oneCellAnchor>
    <xdr:from>
      <xdr:col>14</xdr:col>
      <xdr:colOff>142875</xdr:colOff>
      <xdr:row>0</xdr:row>
      <xdr:rowOff>57150</xdr:rowOff>
    </xdr:from>
    <xdr:ext cx="790575" cy="266700"/>
    <xdr:sp>
      <xdr:nvSpPr>
        <xdr:cNvPr id="90" name="Shape 90">
          <a:hlinkClick r:id="rId1"/>
        </xdr:cNvPr>
        <xdr:cNvSpPr/>
      </xdr:nvSpPr>
      <xdr:spPr>
        <a:xfrm>
          <a:off x="4960238" y="3656175"/>
          <a:ext cx="771525" cy="247650"/>
        </a:xfrm>
        <a:prstGeom prst="roundRect">
          <a:avLst>
            <a:gd fmla="val 16667" name="adj"/>
          </a:avLst>
        </a:prstGeom>
        <a:solidFill>
          <a:srgbClr val="28486E"/>
        </a:solid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b="1" lang="en-US" sz="1100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RESUMO</a:t>
          </a:r>
          <a:endParaRPr sz="1400"/>
        </a:p>
      </xdr:txBody>
    </xdr:sp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47625</xdr:rowOff>
    </xdr:from>
    <xdr:ext cx="13535025" cy="419100"/>
    <xdr:sp>
      <xdr:nvSpPr>
        <xdr:cNvPr id="91" name="Shape 91"/>
        <xdr:cNvSpPr/>
      </xdr:nvSpPr>
      <xdr:spPr>
        <a:xfrm>
          <a:off x="0" y="3575213"/>
          <a:ext cx="10692000" cy="4095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2000"/>
            <a:buFont typeface="Calibri"/>
            <a:buNone/>
          </a:pPr>
          <a:r>
            <a:rPr b="1" i="0" lang="en-US" sz="20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RESUMO ESQUADRIAS</a:t>
          </a:r>
          <a:endParaRPr sz="1400"/>
        </a:p>
      </xdr:txBody>
    </xdr:sp>
    <xdr:clientData fLocksWithSheet="0"/>
  </xdr:oneCellAnchor>
  <xdr:oneCellAnchor>
    <xdr:from>
      <xdr:col>9</xdr:col>
      <xdr:colOff>57150</xdr:colOff>
      <xdr:row>0</xdr:row>
      <xdr:rowOff>47625</xdr:rowOff>
    </xdr:from>
    <xdr:ext cx="828675" cy="276225"/>
    <xdr:sp>
      <xdr:nvSpPr>
        <xdr:cNvPr id="92" name="Shape 92">
          <a:hlinkClick r:id="rId1"/>
        </xdr:cNvPr>
        <xdr:cNvSpPr/>
      </xdr:nvSpPr>
      <xdr:spPr>
        <a:xfrm>
          <a:off x="4941188" y="3651413"/>
          <a:ext cx="809625" cy="257175"/>
        </a:xfrm>
        <a:prstGeom prst="roundRect">
          <a:avLst>
            <a:gd fmla="val 24367" name="adj"/>
          </a:avLst>
        </a:prstGeom>
        <a:solidFill>
          <a:srgbClr val="28486E"/>
        </a:solid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b="1" lang="en-US" sz="1100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RESUMO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13</xdr:row>
      <xdr:rowOff>219075</xdr:rowOff>
    </xdr:from>
    <xdr:ext cx="9620250" cy="962025"/>
    <xdr:sp>
      <xdr:nvSpPr>
        <xdr:cNvPr id="93" name="Shape 93"/>
        <xdr:cNvSpPr/>
      </xdr:nvSpPr>
      <xdr:spPr>
        <a:xfrm>
          <a:off x="540638" y="3303750"/>
          <a:ext cx="9610725" cy="952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E5B8B7"/>
            </a:buClr>
            <a:buSzPts val="5400"/>
            <a:buFont typeface="Arial"/>
            <a:buNone/>
          </a:pPr>
          <a:r>
            <a:rPr b="1" lang="en-US" sz="5400" cap="none">
              <a:solidFill>
                <a:srgbClr val="E5B8B7"/>
              </a:solidFill>
            </a:rPr>
            <a:t>Verificar Guarda corpo - m ou un</a:t>
          </a:r>
          <a:endParaRPr sz="1400"/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ref="B10:G57" displayName="Table_1" name="Table_1" id="1">
  <tableColumns count="6">
    <tableColumn name="Pavimento" id="1"/>
    <tableColumn name="Ambiente" id="2"/>
    <tableColumn name="Área (m²)" id="3"/>
    <tableColumn name="Material" id="4"/>
    <tableColumn name="Contrapiso (Sim/Não)" id="5"/>
    <tableColumn name="Forro" id="6"/>
  </tableColumns>
  <tableStyleInfo name="PISO E TET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2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3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9.xml"/><Relationship Id="rId3" Type="http://schemas.openxmlformats.org/officeDocument/2006/relationships/vmlDrawing" Target="../drawings/vmlDrawing4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20.xml"/><Relationship Id="rId3" Type="http://schemas.openxmlformats.org/officeDocument/2006/relationships/vmlDrawing" Target="../drawings/vmlDrawing5.v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6.v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22.xml"/><Relationship Id="rId3" Type="http://schemas.openxmlformats.org/officeDocument/2006/relationships/vmlDrawing" Target="../drawings/vmlDrawing7.v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23.xml"/><Relationship Id="rId3" Type="http://schemas.openxmlformats.org/officeDocument/2006/relationships/vmlDrawing" Target="../drawings/vmlDrawing8.v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5A5A5"/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45.75"/>
    <col customWidth="1" min="4" max="4" width="13.0"/>
    <col customWidth="1" min="5" max="5" width="8.63"/>
    <col customWidth="1" min="6" max="6" width="28.75"/>
    <col customWidth="1" min="7" max="7" width="12.0"/>
    <col customWidth="1" min="8" max="8" width="11.0"/>
    <col customWidth="1" min="9" max="9" width="16.38"/>
    <col customWidth="1" min="10" max="26" width="8.63"/>
  </cols>
  <sheetData>
    <row r="1" ht="12.75" customHeight="1">
      <c r="D1" s="1">
        <f>SUM(D2:D10)</f>
        <v>10831779.42</v>
      </c>
    </row>
    <row r="2" ht="12.75" customHeight="1">
      <c r="C2" s="2" t="s">
        <v>0</v>
      </c>
      <c r="D2" s="1">
        <f>Ger_Executivo!G278</f>
        <v>6499067.653</v>
      </c>
      <c r="E2" s="2">
        <f t="shared" ref="E2:E10" si="1">-D2/$D$1</f>
        <v>-0.6</v>
      </c>
      <c r="F2" s="3"/>
    </row>
    <row r="3" ht="12.75" customHeight="1">
      <c r="C3" s="2" t="s">
        <v>1</v>
      </c>
      <c r="D3" s="1">
        <f>Ger_Executivo!G279</f>
        <v>216635.5884</v>
      </c>
      <c r="E3" s="2">
        <f t="shared" si="1"/>
        <v>-0.02</v>
      </c>
      <c r="F3" s="3" t="s">
        <v>2</v>
      </c>
      <c r="G3" s="2">
        <f>0.54/66.25</f>
        <v>0.008150943396</v>
      </c>
      <c r="H3" s="2">
        <v>0.075</v>
      </c>
      <c r="I3" s="4">
        <f t="shared" ref="I3:I9" si="2">H3*$D$2</f>
        <v>487430.0739</v>
      </c>
    </row>
    <row r="4" ht="12.75" customHeight="1">
      <c r="C4" s="2" t="s">
        <v>3</v>
      </c>
      <c r="D4" s="1">
        <f>Ger_Executivo!G280</f>
        <v>1083177.942</v>
      </c>
      <c r="E4" s="2">
        <f t="shared" si="1"/>
        <v>-0.1</v>
      </c>
      <c r="F4" s="3" t="s">
        <v>4</v>
      </c>
      <c r="G4" s="2">
        <f>3.26/66.25</f>
        <v>0.04920754717</v>
      </c>
      <c r="H4" s="2">
        <v>0.055</v>
      </c>
      <c r="I4" s="4">
        <f t="shared" si="2"/>
        <v>357448.7209</v>
      </c>
    </row>
    <row r="5" ht="12.75" customHeight="1">
      <c r="C5" s="2" t="s">
        <v>5</v>
      </c>
      <c r="D5" s="1">
        <f>Ger_Executivo!G281</f>
        <v>1083177.942</v>
      </c>
      <c r="E5" s="2">
        <f t="shared" si="1"/>
        <v>-0.1</v>
      </c>
      <c r="F5" s="3" t="s">
        <v>6</v>
      </c>
      <c r="G5" s="2">
        <f>25/66.25</f>
        <v>0.3773584906</v>
      </c>
      <c r="H5" s="2">
        <v>0.35</v>
      </c>
      <c r="I5" s="4">
        <f t="shared" si="2"/>
        <v>2274673.678</v>
      </c>
    </row>
    <row r="6" ht="12.75" customHeight="1">
      <c r="C6" s="2" t="s">
        <v>7</v>
      </c>
      <c r="D6" s="1">
        <f>Ger_Executivo!G282</f>
        <v>216635.5884</v>
      </c>
      <c r="E6" s="2">
        <f t="shared" si="1"/>
        <v>-0.02</v>
      </c>
      <c r="F6" s="3" t="s">
        <v>8</v>
      </c>
      <c r="G6" s="2">
        <f>10/66.25</f>
        <v>0.1509433962</v>
      </c>
      <c r="H6" s="2">
        <v>0.12</v>
      </c>
      <c r="I6" s="4">
        <f t="shared" si="2"/>
        <v>779888.1183</v>
      </c>
    </row>
    <row r="7" ht="12.75" customHeight="1">
      <c r="C7" s="2" t="s">
        <v>9</v>
      </c>
      <c r="D7" s="1">
        <f>Ger_Executivo!G283</f>
        <v>649906.7653</v>
      </c>
      <c r="E7" s="2">
        <f t="shared" si="1"/>
        <v>-0.06</v>
      </c>
      <c r="F7" s="3" t="s">
        <v>10</v>
      </c>
      <c r="G7" s="2">
        <f>26/66.25</f>
        <v>0.3924528302</v>
      </c>
      <c r="H7" s="2">
        <v>0.35</v>
      </c>
      <c r="I7" s="4">
        <f t="shared" si="2"/>
        <v>2274673.678</v>
      </c>
    </row>
    <row r="8" ht="12.75" customHeight="1">
      <c r="C8" s="2" t="s">
        <v>11</v>
      </c>
      <c r="D8" s="1">
        <f>Ger_Executivo!G284</f>
        <v>649906.7653</v>
      </c>
      <c r="E8" s="2">
        <f t="shared" si="1"/>
        <v>-0.06</v>
      </c>
      <c r="F8" s="3" t="s">
        <v>12</v>
      </c>
      <c r="G8" s="2">
        <f>0.3/66.25</f>
        <v>0.004528301887</v>
      </c>
      <c r="H8" s="2">
        <v>0.04</v>
      </c>
      <c r="I8" s="4">
        <f t="shared" si="2"/>
        <v>259962.7061</v>
      </c>
    </row>
    <row r="9" ht="12.75" customHeight="1">
      <c r="C9" s="2" t="s">
        <v>13</v>
      </c>
      <c r="D9" s="1">
        <f>Ger_Executivo!G285</f>
        <v>108317.7942</v>
      </c>
      <c r="E9" s="2">
        <f t="shared" si="1"/>
        <v>-0.01</v>
      </c>
      <c r="F9" s="3" t="s">
        <v>14</v>
      </c>
      <c r="G9" s="2">
        <f>1.15/66.25</f>
        <v>0.01735849057</v>
      </c>
      <c r="H9" s="2">
        <v>0.01</v>
      </c>
      <c r="I9" s="4">
        <f t="shared" si="2"/>
        <v>64990.67653</v>
      </c>
    </row>
    <row r="10" ht="12.75" customHeight="1">
      <c r="C10" s="2" t="s">
        <v>15</v>
      </c>
      <c r="D10" s="1">
        <f>Ger_Executivo!G286</f>
        <v>324953.3826</v>
      </c>
      <c r="E10" s="2">
        <f t="shared" si="1"/>
        <v>-0.03</v>
      </c>
    </row>
    <row r="11" ht="12.75" customHeight="1">
      <c r="H11" s="2">
        <f>SUM(H3:H9)</f>
        <v>1</v>
      </c>
      <c r="I11" s="2">
        <f>SUM(G3:G9)</f>
        <v>1</v>
      </c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5A5A5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4.0"/>
    <col customWidth="1" min="2" max="2" width="50.13"/>
    <col customWidth="1" min="3" max="3" width="18.25"/>
    <col customWidth="1" min="4" max="4" width="10.75"/>
    <col customWidth="1" min="5" max="5" width="20.63"/>
    <col customWidth="1" min="6" max="6" width="2.13"/>
    <col customWidth="1" min="7" max="8" width="41.38"/>
    <col customWidth="1" min="9" max="9" width="12.0"/>
    <col customWidth="1" min="10" max="10" width="9.13"/>
    <col customWidth="1" min="11" max="11" width="4.0"/>
    <col customWidth="1" min="12" max="12" width="15.0"/>
    <col customWidth="1" min="13" max="13" width="9.13"/>
    <col customWidth="1" min="14" max="26" width="8.63"/>
  </cols>
  <sheetData>
    <row r="1" ht="15.0" customHeight="1">
      <c r="A1" s="5"/>
      <c r="B1" s="6"/>
      <c r="C1" s="7" t="s">
        <v>16</v>
      </c>
      <c r="D1" s="8" t="s">
        <v>17</v>
      </c>
      <c r="E1" s="8"/>
      <c r="F1" s="8"/>
      <c r="G1" s="8"/>
      <c r="H1" s="8"/>
      <c r="I1" s="9"/>
      <c r="J1" s="10"/>
      <c r="K1" s="11"/>
      <c r="L1" s="11"/>
      <c r="M1" s="11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5.0" customHeight="1">
      <c r="A2" s="13"/>
      <c r="B2" s="6"/>
      <c r="C2" s="7" t="s">
        <v>18</v>
      </c>
      <c r="D2" s="8" t="s">
        <v>19</v>
      </c>
      <c r="E2" s="14"/>
      <c r="F2" s="14"/>
      <c r="G2" s="14"/>
      <c r="H2" s="14"/>
      <c r="I2" s="15"/>
      <c r="J2" s="16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5.0" customHeight="1">
      <c r="A3" s="18"/>
      <c r="B3" s="19"/>
      <c r="C3" s="7" t="s">
        <v>20</v>
      </c>
      <c r="D3" s="8" t="s">
        <v>21</v>
      </c>
      <c r="E3" s="20"/>
      <c r="F3" s="20"/>
      <c r="G3" s="20"/>
      <c r="H3" s="20"/>
      <c r="I3" s="21"/>
      <c r="J3" s="22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20.25" customHeight="1">
      <c r="A4" s="23" t="s">
        <v>22</v>
      </c>
      <c r="B4" s="24"/>
      <c r="C4" s="24"/>
      <c r="D4" s="24"/>
      <c r="E4" s="24"/>
      <c r="F4" s="24"/>
      <c r="G4" s="24"/>
      <c r="H4" s="24"/>
      <c r="I4" s="24"/>
      <c r="J4" s="25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8.75" customHeight="1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8.75" customHeight="1">
      <c r="A6" s="27"/>
      <c r="B6" s="28" t="s">
        <v>23</v>
      </c>
      <c r="C6" s="29" t="s">
        <v>24</v>
      </c>
      <c r="D6" s="30"/>
      <c r="E6" s="31" t="s">
        <v>25</v>
      </c>
      <c r="F6" s="27"/>
      <c r="G6" s="32" t="s">
        <v>26</v>
      </c>
      <c r="H6" s="33"/>
      <c r="I6" s="33"/>
      <c r="J6" s="34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12.75" customHeight="1">
      <c r="A7" s="27"/>
      <c r="B7" s="35" t="s">
        <v>27</v>
      </c>
      <c r="C7" s="36" t="s">
        <v>28</v>
      </c>
      <c r="D7" s="37"/>
      <c r="E7" s="38">
        <f>H9</f>
        <v>33</v>
      </c>
      <c r="F7" s="27"/>
      <c r="G7" s="39" t="s">
        <v>29</v>
      </c>
      <c r="H7" s="40">
        <v>46113.0</v>
      </c>
      <c r="I7" s="27"/>
      <c r="J7" s="41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12.75" customHeight="1">
      <c r="A8" s="27"/>
      <c r="B8" s="35" t="s">
        <v>30</v>
      </c>
      <c r="C8" s="42" t="s">
        <v>31</v>
      </c>
      <c r="D8" s="43"/>
      <c r="E8" s="38">
        <v>884.99</v>
      </c>
      <c r="F8" s="27"/>
      <c r="G8" s="39" t="s">
        <v>32</v>
      </c>
      <c r="H8" s="40">
        <v>47088.0</v>
      </c>
      <c r="I8" s="27"/>
      <c r="J8" s="41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2.75" customHeight="1">
      <c r="A9" s="27"/>
      <c r="B9" s="44" t="s">
        <v>33</v>
      </c>
      <c r="C9" s="42" t="s">
        <v>31</v>
      </c>
      <c r="D9" s="43"/>
      <c r="E9" s="38">
        <f>SUM(E14:E22)</f>
        <v>8660.1</v>
      </c>
      <c r="F9" s="27"/>
      <c r="G9" s="45" t="s">
        <v>34</v>
      </c>
      <c r="H9" s="46">
        <f>ROUNDUP(((H8-H7)/30),0)</f>
        <v>33</v>
      </c>
      <c r="I9" s="27"/>
      <c r="J9" s="41"/>
      <c r="K9" s="4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2.75" customHeight="1">
      <c r="A10" s="27"/>
      <c r="B10" s="44" t="s">
        <v>35</v>
      </c>
      <c r="C10" s="48" t="s">
        <v>36</v>
      </c>
      <c r="D10" s="43"/>
      <c r="E10" s="38">
        <v>160.0</v>
      </c>
      <c r="F10" s="27"/>
      <c r="G10" s="39"/>
      <c r="H10" s="27"/>
      <c r="I10" s="27"/>
      <c r="J10" s="41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2.75" customHeight="1">
      <c r="A11" s="27"/>
      <c r="B11" s="44" t="s">
        <v>37</v>
      </c>
      <c r="C11" s="48" t="s">
        <v>36</v>
      </c>
      <c r="D11" s="43"/>
      <c r="E11" s="38">
        <v>3.0</v>
      </c>
      <c r="F11" s="27"/>
      <c r="G11" s="39"/>
      <c r="H11" s="27"/>
      <c r="I11" s="27"/>
      <c r="J11" s="41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2.75" customHeight="1">
      <c r="A12" s="27"/>
      <c r="B12" s="44" t="s">
        <v>38</v>
      </c>
      <c r="C12" s="42" t="s">
        <v>31</v>
      </c>
      <c r="D12" s="43"/>
      <c r="E12" s="49">
        <v>5303.81</v>
      </c>
      <c r="F12" s="27"/>
      <c r="G12" s="39"/>
      <c r="H12" s="27"/>
      <c r="I12" s="27"/>
      <c r="J12" s="41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2.75" customHeight="1">
      <c r="A13" s="27"/>
      <c r="B13" s="50" t="s">
        <v>39</v>
      </c>
      <c r="C13" s="42" t="s">
        <v>36</v>
      </c>
      <c r="D13" s="43"/>
      <c r="E13" s="38">
        <v>21.0</v>
      </c>
      <c r="F13" s="27"/>
      <c r="G13" s="39"/>
      <c r="H13" s="27"/>
      <c r="I13" s="27"/>
      <c r="J13" s="41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2.75" customHeight="1">
      <c r="A14" s="27"/>
      <c r="B14" s="51" t="s">
        <v>40</v>
      </c>
      <c r="C14" s="42"/>
      <c r="D14" s="43"/>
      <c r="E14" s="38">
        <v>700.82</v>
      </c>
      <c r="F14" s="27"/>
      <c r="G14" s="39"/>
      <c r="H14" s="27"/>
      <c r="I14" s="27"/>
      <c r="J14" s="41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2.75" customHeight="1">
      <c r="A15" s="27"/>
      <c r="B15" s="51" t="s">
        <v>41</v>
      </c>
      <c r="C15" s="42" t="s">
        <v>31</v>
      </c>
      <c r="D15" s="43"/>
      <c r="E15" s="38">
        <f>613.5</f>
        <v>613.5</v>
      </c>
      <c r="F15" s="27"/>
      <c r="G15" s="39"/>
      <c r="H15" s="27"/>
      <c r="I15" s="27"/>
      <c r="J15" s="41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2.75" customHeight="1">
      <c r="A16" s="27"/>
      <c r="B16" s="51" t="s">
        <v>42</v>
      </c>
      <c r="C16" s="42" t="s">
        <v>31</v>
      </c>
      <c r="D16" s="43"/>
      <c r="E16" s="52">
        <v>560.05</v>
      </c>
      <c r="F16" s="27"/>
      <c r="G16" s="39"/>
      <c r="H16" s="27"/>
      <c r="I16" s="27"/>
      <c r="J16" s="41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2.75" customHeight="1">
      <c r="A17" s="27"/>
      <c r="B17" s="51" t="s">
        <v>43</v>
      </c>
      <c r="C17" s="42" t="s">
        <v>31</v>
      </c>
      <c r="D17" s="43"/>
      <c r="E17" s="38">
        <v>403.28</v>
      </c>
      <c r="F17" s="27"/>
      <c r="G17" s="39"/>
      <c r="H17" s="27"/>
      <c r="I17" s="27"/>
      <c r="J17" s="41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2.75" customHeight="1">
      <c r="A18" s="27"/>
      <c r="B18" s="51" t="s">
        <v>44</v>
      </c>
      <c r="C18" s="42" t="s">
        <v>31</v>
      </c>
      <c r="D18" s="43"/>
      <c r="E18" s="38">
        <v>488.63</v>
      </c>
      <c r="F18" s="27"/>
      <c r="G18" s="39"/>
      <c r="H18" s="27"/>
      <c r="I18" s="27"/>
      <c r="J18" s="41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2.75" customHeight="1">
      <c r="A19" s="27"/>
      <c r="B19" s="51" t="s">
        <v>45</v>
      </c>
      <c r="C19" s="53" t="s">
        <v>31</v>
      </c>
      <c r="D19" s="54"/>
      <c r="E19" s="38">
        <f>(15*365.41)</f>
        <v>5481.15</v>
      </c>
      <c r="F19" s="27"/>
      <c r="G19" s="39"/>
      <c r="H19" s="27"/>
      <c r="I19" s="27"/>
      <c r="J19" s="41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12.75" customHeight="1">
      <c r="A20" s="27"/>
      <c r="B20" s="51" t="s">
        <v>12</v>
      </c>
      <c r="C20" s="53" t="s">
        <v>31</v>
      </c>
      <c r="D20" s="54"/>
      <c r="E20" s="38">
        <v>322.67</v>
      </c>
      <c r="F20" s="27"/>
      <c r="G20" s="39"/>
      <c r="H20" s="27"/>
      <c r="I20" s="27"/>
      <c r="J20" s="41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2.75" customHeight="1">
      <c r="A21" s="27"/>
      <c r="B21" s="51" t="s">
        <v>46</v>
      </c>
      <c r="C21" s="53" t="s">
        <v>31</v>
      </c>
      <c r="D21" s="54"/>
      <c r="E21" s="38">
        <v>45.0</v>
      </c>
      <c r="F21" s="27"/>
      <c r="G21" s="39"/>
      <c r="H21" s="27"/>
      <c r="I21" s="27"/>
      <c r="J21" s="41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2.75" customHeight="1">
      <c r="A22" s="27"/>
      <c r="B22" s="51" t="s">
        <v>47</v>
      </c>
      <c r="C22" s="53" t="s">
        <v>31</v>
      </c>
      <c r="D22" s="54"/>
      <c r="E22" s="38">
        <v>45.0</v>
      </c>
      <c r="F22" s="27"/>
      <c r="G22" s="39"/>
      <c r="H22" s="27"/>
      <c r="I22" s="27"/>
      <c r="J22" s="41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2.75" customHeight="1">
      <c r="A23" s="27"/>
      <c r="B23" s="51"/>
      <c r="C23" s="42"/>
      <c r="D23" s="43"/>
      <c r="E23" s="38"/>
      <c r="F23" s="27"/>
      <c r="G23" s="39"/>
      <c r="H23" s="27"/>
      <c r="I23" s="27"/>
      <c r="J23" s="41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2.75" customHeight="1">
      <c r="A24" s="27"/>
      <c r="B24" s="51"/>
      <c r="C24" s="42"/>
      <c r="D24" s="43"/>
      <c r="E24" s="38"/>
      <c r="F24" s="27"/>
      <c r="G24" s="39"/>
      <c r="H24" s="27"/>
      <c r="I24" s="27"/>
      <c r="J24" s="41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2.75" customHeight="1">
      <c r="A25" s="27"/>
      <c r="B25" s="51"/>
      <c r="C25" s="42"/>
      <c r="D25" s="43"/>
      <c r="E25" s="38"/>
      <c r="F25" s="27"/>
      <c r="G25" s="39"/>
      <c r="H25" s="27"/>
      <c r="I25" s="27"/>
      <c r="J25" s="41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2.75" customHeight="1">
      <c r="A26" s="27"/>
      <c r="B26" s="51"/>
      <c r="C26" s="42"/>
      <c r="D26" s="43"/>
      <c r="E26" s="38"/>
      <c r="F26" s="27"/>
      <c r="G26" s="39"/>
      <c r="H26" s="27"/>
      <c r="I26" s="27"/>
      <c r="J26" s="41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2.75" customHeight="1">
      <c r="A27" s="27"/>
      <c r="B27" s="51"/>
      <c r="C27" s="42"/>
      <c r="D27" s="43"/>
      <c r="E27" s="38"/>
      <c r="F27" s="27"/>
      <c r="G27" s="39"/>
      <c r="H27" s="27"/>
      <c r="I27" s="27"/>
      <c r="J27" s="41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2.75" customHeight="1">
      <c r="A28" s="27"/>
      <c r="B28" s="51"/>
      <c r="C28" s="42"/>
      <c r="D28" s="43"/>
      <c r="E28" s="38"/>
      <c r="F28" s="27"/>
      <c r="G28" s="39"/>
      <c r="H28" s="27"/>
      <c r="I28" s="27"/>
      <c r="J28" s="41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2.75" customHeight="1">
      <c r="A29" s="27"/>
      <c r="B29" s="55"/>
      <c r="C29" s="56"/>
      <c r="D29" s="57"/>
      <c r="E29" s="58"/>
      <c r="F29" s="27"/>
      <c r="G29" s="39"/>
      <c r="H29" s="27"/>
      <c r="I29" s="27"/>
      <c r="J29" s="41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2.75" customHeight="1">
      <c r="A30" s="27"/>
      <c r="B30" s="27"/>
      <c r="C30" s="27"/>
      <c r="D30" s="27"/>
      <c r="E30" s="27"/>
      <c r="F30" s="27"/>
      <c r="G30" s="39"/>
      <c r="H30" s="27"/>
      <c r="I30" s="27"/>
      <c r="J30" s="41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2.75" customHeight="1">
      <c r="A31" s="27"/>
      <c r="B31" s="59" t="s">
        <v>48</v>
      </c>
      <c r="C31" s="60" t="s">
        <v>49</v>
      </c>
      <c r="D31" s="60" t="s">
        <v>50</v>
      </c>
      <c r="E31" s="61" t="s">
        <v>51</v>
      </c>
      <c r="F31" s="27"/>
      <c r="G31" s="39"/>
      <c r="H31" s="27"/>
      <c r="I31" s="27"/>
      <c r="J31" s="41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2.75" customHeight="1">
      <c r="A32" s="27"/>
      <c r="B32" s="62" t="s">
        <v>52</v>
      </c>
      <c r="C32" s="63">
        <f>C33+C34</f>
        <v>1334002.811</v>
      </c>
      <c r="D32" s="64">
        <f t="shared" ref="D32:D67" si="1">C32/C$68</f>
        <v>0.03240355772</v>
      </c>
      <c r="E32" s="65">
        <f t="shared" ref="E32:E67" si="2">C32/$E$9</f>
        <v>154.0401163</v>
      </c>
      <c r="F32" s="27"/>
      <c r="G32" s="39"/>
      <c r="H32" s="27"/>
      <c r="I32" s="27"/>
      <c r="J32" s="41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2.75" customHeight="1">
      <c r="A33" s="27"/>
      <c r="B33" s="66" t="str">
        <f>'Ger_Tec e Adm'!J8</f>
        <v>SERVIÇOS TÉCNICOS </v>
      </c>
      <c r="C33" s="67">
        <f>'Ger_Tec e Adm'!N8</f>
        <v>412448.8506</v>
      </c>
      <c r="D33" s="68">
        <f t="shared" si="1"/>
        <v>0.01001857719</v>
      </c>
      <c r="E33" s="69">
        <f t="shared" si="2"/>
        <v>47.6263381</v>
      </c>
      <c r="F33" s="27"/>
      <c r="G33" s="39"/>
      <c r="H33" s="27"/>
      <c r="I33" s="27"/>
      <c r="J33" s="41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2.75" customHeight="1">
      <c r="A34" s="27"/>
      <c r="B34" s="66" t="str">
        <f>'Ger_Tec e Adm'!J21</f>
        <v>SERVIÇOS PRELIMINARES E CANTEIRO</v>
      </c>
      <c r="C34" s="67">
        <f>'Ger_Tec e Adm'!N21</f>
        <v>921553.9609</v>
      </c>
      <c r="D34" s="68">
        <f t="shared" si="1"/>
        <v>0.02238498053</v>
      </c>
      <c r="E34" s="69">
        <f t="shared" si="2"/>
        <v>106.4137782</v>
      </c>
      <c r="F34" s="27"/>
      <c r="G34" s="39"/>
      <c r="H34" s="27"/>
      <c r="I34" s="27"/>
      <c r="J34" s="41"/>
      <c r="K34" s="27"/>
      <c r="L34" s="70">
        <f>C35-C62</f>
        <v>18658248.62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2.75" customHeight="1">
      <c r="A35" s="27"/>
      <c r="B35" s="62" t="s">
        <v>53</v>
      </c>
      <c r="C35" s="63">
        <f>C36+C41</f>
        <v>29490028.04</v>
      </c>
      <c r="D35" s="64">
        <f t="shared" si="1"/>
        <v>0.7163266956</v>
      </c>
      <c r="E35" s="65">
        <f t="shared" si="2"/>
        <v>3405.275694</v>
      </c>
      <c r="F35" s="27"/>
      <c r="G35" s="39"/>
      <c r="H35" s="27"/>
      <c r="I35" s="27"/>
      <c r="J35" s="41"/>
      <c r="K35" s="27"/>
      <c r="L35" s="70">
        <f>L34+C32</f>
        <v>19992251.43</v>
      </c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2.75" customHeight="1">
      <c r="A36" s="27"/>
      <c r="B36" s="66" t="str">
        <f>Ger_Executivo!D8</f>
        <v>INFRAESTRUTURA</v>
      </c>
      <c r="C36" s="67">
        <f>Ger_Executivo!H8</f>
        <v>1566010.812</v>
      </c>
      <c r="D36" s="68">
        <f t="shared" si="1"/>
        <v>0.03803914154</v>
      </c>
      <c r="E36" s="69">
        <f t="shared" si="2"/>
        <v>180.8305692</v>
      </c>
      <c r="F36" s="27"/>
      <c r="G36" s="39"/>
      <c r="H36" s="27"/>
      <c r="I36" s="27"/>
      <c r="J36" s="41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2.75" customHeight="1">
      <c r="A37" s="27"/>
      <c r="B37" s="71" t="str">
        <f>Ger_Executivo!D9</f>
        <v>SERVIÇOS PRELIMINARES</v>
      </c>
      <c r="C37" s="72">
        <f>Ger_Executivo!H9</f>
        <v>37755.3309</v>
      </c>
      <c r="D37" s="73">
        <f t="shared" si="1"/>
        <v>0.000917094802</v>
      </c>
      <c r="E37" s="74">
        <f t="shared" si="2"/>
        <v>4.359687637</v>
      </c>
      <c r="F37" s="27"/>
      <c r="G37" s="39"/>
      <c r="H37" s="27"/>
      <c r="I37" s="27"/>
      <c r="J37" s="41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2.75" customHeight="1">
      <c r="A38" s="27"/>
      <c r="B38" s="71" t="str">
        <f>Ger_Executivo!D12</f>
        <v>SERVIÇOS EM TERRA	</v>
      </c>
      <c r="C38" s="72">
        <f>Ger_Executivo!H12</f>
        <v>340525.0575</v>
      </c>
      <c r="D38" s="73">
        <f t="shared" si="1"/>
        <v>0.008271514319</v>
      </c>
      <c r="E38" s="74">
        <f t="shared" si="2"/>
        <v>39.32114612</v>
      </c>
      <c r="F38" s="27"/>
      <c r="G38" s="39"/>
      <c r="H38" s="27"/>
      <c r="I38" s="27"/>
      <c r="J38" s="41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2.75" customHeight="1">
      <c r="A39" s="27"/>
      <c r="B39" s="71" t="str">
        <f>Ger_Executivo!D22</f>
        <v>CONTENÇÕES E FUNDAÇÕES</v>
      </c>
      <c r="C39" s="72">
        <f>Ger_Executivo!H22</f>
        <v>1163560.967</v>
      </c>
      <c r="D39" s="73">
        <f t="shared" si="1"/>
        <v>0.02826344489</v>
      </c>
      <c r="E39" s="74">
        <f t="shared" si="2"/>
        <v>134.3588373</v>
      </c>
      <c r="F39" s="27"/>
      <c r="G39" s="39"/>
      <c r="H39" s="27"/>
      <c r="I39" s="27"/>
      <c r="J39" s="41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2.75" customHeight="1">
      <c r="A40" s="27"/>
      <c r="B40" s="71" t="str">
        <f>Ger_Executivo!D34</f>
        <v>DRENAGEM</v>
      </c>
      <c r="C40" s="72">
        <f>Ger_Executivo!H34</f>
        <v>24169.45752</v>
      </c>
      <c r="D40" s="73">
        <f t="shared" si="1"/>
        <v>0.0005870875272</v>
      </c>
      <c r="E40" s="74">
        <f t="shared" si="2"/>
        <v>2.790898202</v>
      </c>
      <c r="F40" s="27"/>
      <c r="G40" s="39"/>
      <c r="H40" s="27"/>
      <c r="I40" s="27"/>
      <c r="J40" s="41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2.75" customHeight="1">
      <c r="A41" s="27"/>
      <c r="B41" s="66" t="str">
        <f>Ger_Executivo!D39</f>
        <v>OBRA</v>
      </c>
      <c r="C41" s="67">
        <f>Ger_Executivo!H39</f>
        <v>27924017.23</v>
      </c>
      <c r="D41" s="68">
        <f t="shared" si="1"/>
        <v>0.678287554</v>
      </c>
      <c r="E41" s="69">
        <f t="shared" si="2"/>
        <v>3224.445125</v>
      </c>
      <c r="F41" s="27"/>
      <c r="G41" s="39"/>
      <c r="H41" s="27"/>
      <c r="I41" s="27"/>
      <c r="J41" s="41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2.75" customHeight="1">
      <c r="A42" s="27"/>
      <c r="B42" s="71" t="str">
        <f>Ger_Executivo!D40</f>
        <v>EQUIPAMENTOS</v>
      </c>
      <c r="C42" s="72">
        <f>Ger_Executivo!H40</f>
        <v>863599.4417</v>
      </c>
      <c r="D42" s="73">
        <f t="shared" si="1"/>
        <v>0.02097723792</v>
      </c>
      <c r="E42" s="74">
        <f t="shared" si="2"/>
        <v>99.72164775</v>
      </c>
      <c r="F42" s="27"/>
      <c r="G42" s="39"/>
      <c r="H42" s="27"/>
      <c r="I42" s="27"/>
      <c r="J42" s="41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2.75" customHeight="1">
      <c r="A43" s="27"/>
      <c r="B43" s="71" t="str">
        <f>Ger_Executivo!D51</f>
        <v>ESTRUTURAS</v>
      </c>
      <c r="C43" s="72">
        <f>Ger_Executivo!H51</f>
        <v>3324999.527</v>
      </c>
      <c r="D43" s="73">
        <f t="shared" si="1"/>
        <v>0.08076580737</v>
      </c>
      <c r="E43" s="74">
        <f t="shared" si="2"/>
        <v>383.9447035</v>
      </c>
      <c r="F43" s="27"/>
      <c r="G43" s="39"/>
      <c r="H43" s="27"/>
      <c r="I43" s="27"/>
      <c r="J43" s="41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2.75" customHeight="1">
      <c r="A44" s="27"/>
      <c r="B44" s="71" t="str">
        <f>Ger_Executivo!D63</f>
        <v>COBERTURA</v>
      </c>
      <c r="C44" s="72">
        <f>Ger_Executivo!H63</f>
        <v>31661.14708</v>
      </c>
      <c r="D44" s="73">
        <f t="shared" si="1"/>
        <v>0.0007690642016</v>
      </c>
      <c r="E44" s="74">
        <f t="shared" si="2"/>
        <v>3.655979386</v>
      </c>
      <c r="F44" s="27"/>
      <c r="G44" s="39"/>
      <c r="H44" s="27"/>
      <c r="I44" s="27"/>
      <c r="J44" s="41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2.75" customHeight="1">
      <c r="A45" s="27"/>
      <c r="B45" s="71" t="str">
        <f>Ger_Executivo!D71</f>
        <v>PAREDES E FECHAMENTOS</v>
      </c>
      <c r="C45" s="72">
        <f>Ger_Executivo!H71</f>
        <v>743690.9211</v>
      </c>
      <c r="D45" s="73">
        <f t="shared" si="1"/>
        <v>0.01806460338</v>
      </c>
      <c r="E45" s="74">
        <f t="shared" si="2"/>
        <v>85.87555815</v>
      </c>
      <c r="F45" s="27"/>
      <c r="G45" s="39"/>
      <c r="H45" s="27"/>
      <c r="I45" s="27"/>
      <c r="J45" s="41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2.75" customHeight="1">
      <c r="A46" s="27"/>
      <c r="B46" s="71" t="str">
        <f>Ger_Executivo!D81</f>
        <v>REVESTIMENTOS ARGAMASSADOS</v>
      </c>
      <c r="C46" s="72">
        <f>Ger_Executivo!H81</f>
        <v>875012.9852</v>
      </c>
      <c r="D46" s="73">
        <f t="shared" si="1"/>
        <v>0.02125447828</v>
      </c>
      <c r="E46" s="74">
        <f t="shared" si="2"/>
        <v>101.0395937</v>
      </c>
      <c r="F46" s="27"/>
      <c r="G46" s="39"/>
      <c r="H46" s="27"/>
      <c r="I46" s="27"/>
      <c r="J46" s="41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2.75" customHeight="1">
      <c r="A47" s="27"/>
      <c r="B47" s="71" t="str">
        <f>Ger_Executivo!D94</f>
        <v>IMPERMEABILIZAÇÃO</v>
      </c>
      <c r="C47" s="72">
        <f>Ger_Executivo!H94</f>
        <v>411650.9484</v>
      </c>
      <c r="D47" s="73">
        <f t="shared" si="1"/>
        <v>0.009999195768</v>
      </c>
      <c r="E47" s="74">
        <f t="shared" si="2"/>
        <v>47.53420265</v>
      </c>
      <c r="F47" s="27"/>
      <c r="G47" s="39"/>
      <c r="H47" s="27"/>
      <c r="I47" s="27"/>
      <c r="J47" s="41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2.75" customHeight="1">
      <c r="A48" s="27"/>
      <c r="B48" s="75" t="str">
        <f>Ger_Executivo!D130</f>
        <v>INSTALAÇÕES ELÉTRICAS E TELECOMUNICAÇÕES</v>
      </c>
      <c r="C48" s="76">
        <f>Ger_Executivo!H130</f>
        <v>1111154.37</v>
      </c>
      <c r="D48" s="77">
        <f t="shared" si="1"/>
        <v>0.02699046393</v>
      </c>
      <c r="E48" s="78">
        <f t="shared" si="2"/>
        <v>128.3073371</v>
      </c>
      <c r="F48" s="27"/>
      <c r="G48" s="39"/>
      <c r="H48" s="27"/>
      <c r="I48" s="27"/>
      <c r="J48" s="41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2.75" customHeight="1">
      <c r="A49" s="27"/>
      <c r="B49" s="75" t="str">
        <f>Ger_Executivo!D142</f>
        <v>INSTALAÇÕES HIDROSSANITÁRIAS</v>
      </c>
      <c r="C49" s="76">
        <f>Ger_Executivo!H142</f>
        <v>1252179.65</v>
      </c>
      <c r="D49" s="77">
        <f t="shared" si="1"/>
        <v>0.03041603452</v>
      </c>
      <c r="E49" s="78">
        <f t="shared" si="2"/>
        <v>144.5918234</v>
      </c>
      <c r="F49" s="27"/>
      <c r="G49" s="39"/>
      <c r="H49" s="27"/>
      <c r="I49" s="27"/>
      <c r="J49" s="41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2.75" customHeight="1">
      <c r="A50" s="27"/>
      <c r="B50" s="75" t="str">
        <f>Ger_Executivo!D157</f>
        <v>INSTALAÇÕES DE GÁS E PREVENÇÃO DE INCÊNDIO</v>
      </c>
      <c r="C50" s="76">
        <f>Ger_Executivo!H157</f>
        <v>364966.07</v>
      </c>
      <c r="D50" s="77">
        <f t="shared" si="1"/>
        <v>0.008865198045</v>
      </c>
      <c r="E50" s="78">
        <f t="shared" si="2"/>
        <v>42.14340135</v>
      </c>
      <c r="F50" s="27"/>
      <c r="G50" s="39"/>
      <c r="H50" s="27"/>
      <c r="I50" s="27"/>
      <c r="J50" s="41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2.75" customHeight="1">
      <c r="A51" s="27"/>
      <c r="B51" s="71" t="str">
        <f>Ger_Executivo!D171</f>
        <v>INSTALAÇÕES DE CLIMATIZAÇÃO</v>
      </c>
      <c r="C51" s="72">
        <f>Ger_Executivo!H171</f>
        <v>476100</v>
      </c>
      <c r="D51" s="73">
        <f t="shared" si="1"/>
        <v>0.01156469364</v>
      </c>
      <c r="E51" s="74">
        <f t="shared" si="2"/>
        <v>54.97627048</v>
      </c>
      <c r="F51" s="27"/>
      <c r="G51" s="39"/>
      <c r="H51" s="27"/>
      <c r="I51" s="27"/>
      <c r="J51" s="41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2.75" customHeight="1">
      <c r="A52" s="27"/>
      <c r="B52" s="71" t="str">
        <f>Ger_Executivo!D176</f>
        <v>REVESTIMENTOS DE PISO E PAREDE</v>
      </c>
      <c r="C52" s="72">
        <f>Ger_Executivo!H176</f>
        <v>1218828.693</v>
      </c>
      <c r="D52" s="73">
        <f t="shared" si="1"/>
        <v>0.02960592405</v>
      </c>
      <c r="E52" s="74">
        <f t="shared" si="2"/>
        <v>140.7407182</v>
      </c>
      <c r="F52" s="27"/>
      <c r="G52" s="39"/>
      <c r="H52" s="27"/>
      <c r="I52" s="27"/>
      <c r="J52" s="41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2.75" customHeight="1">
      <c r="A53" s="27"/>
      <c r="B53" s="71" t="str">
        <f>Ger_Executivo!D195</f>
        <v>FORROS</v>
      </c>
      <c r="C53" s="72">
        <f>Ger_Executivo!H195</f>
        <v>1074213</v>
      </c>
      <c r="D53" s="73">
        <f t="shared" si="1"/>
        <v>0.02609314062</v>
      </c>
      <c r="E53" s="74">
        <f t="shared" si="2"/>
        <v>124.0416392</v>
      </c>
      <c r="F53" s="27"/>
      <c r="G53" s="39"/>
      <c r="H53" s="27"/>
      <c r="I53" s="27"/>
      <c r="J53" s="41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2.75" customHeight="1">
      <c r="A54" s="27"/>
      <c r="B54" s="71" t="str">
        <f>Ger_Executivo!D198</f>
        <v>PINTURA</v>
      </c>
      <c r="C54" s="72">
        <f>Ger_Executivo!H198</f>
        <v>163980.3911</v>
      </c>
      <c r="D54" s="73">
        <f t="shared" si="1"/>
        <v>0.003983161073</v>
      </c>
      <c r="E54" s="74">
        <f t="shared" si="2"/>
        <v>18.93516139</v>
      </c>
      <c r="F54" s="27"/>
      <c r="G54" s="39"/>
      <c r="H54" s="27"/>
      <c r="I54" s="27"/>
      <c r="J54" s="41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2.75" customHeight="1">
      <c r="A55" s="27"/>
      <c r="B55" s="71" t="str">
        <f>Ger_Executivo!D212</f>
        <v>ESQUADRIAS</v>
      </c>
      <c r="C55" s="72">
        <f>Ger_Executivo!H212</f>
        <v>1999128.062</v>
      </c>
      <c r="D55" s="73">
        <f t="shared" si="1"/>
        <v>0.04855976388</v>
      </c>
      <c r="E55" s="74">
        <f t="shared" si="2"/>
        <v>230.8435309</v>
      </c>
      <c r="F55" s="27"/>
      <c r="G55" s="39"/>
      <c r="H55" s="27"/>
      <c r="I55" s="27"/>
      <c r="J55" s="41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2.75" customHeight="1">
      <c r="A56" s="27"/>
      <c r="B56" s="71" t="str">
        <f>Ger_Executivo!D227</f>
        <v>MARMORARIA</v>
      </c>
      <c r="C56" s="72">
        <f>Ger_Executivo!H227</f>
        <v>249074.9317</v>
      </c>
      <c r="D56" s="73">
        <f t="shared" si="1"/>
        <v>0.006050147614</v>
      </c>
      <c r="E56" s="74">
        <f t="shared" si="2"/>
        <v>28.76120734</v>
      </c>
      <c r="F56" s="27"/>
      <c r="G56" s="39"/>
      <c r="H56" s="27"/>
      <c r="I56" s="27"/>
      <c r="J56" s="41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2.75" customHeight="1">
      <c r="A57" s="27"/>
      <c r="B57" s="71" t="str">
        <f>Ger_Executivo!D233</f>
        <v>ELEVADOR E PLATAFORMA ELEVATÓRIA</v>
      </c>
      <c r="C57" s="72">
        <f>Ger_Executivo!H233</f>
        <v>903000</v>
      </c>
      <c r="D57" s="73">
        <f t="shared" si="1"/>
        <v>0.02193429607</v>
      </c>
      <c r="E57" s="74">
        <f t="shared" si="2"/>
        <v>104.2713133</v>
      </c>
      <c r="F57" s="27"/>
      <c r="G57" s="39"/>
      <c r="H57" s="27"/>
      <c r="I57" s="27"/>
      <c r="J57" s="41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2.75" customHeight="1">
      <c r="A58" s="27"/>
      <c r="B58" s="71" t="str">
        <f>Ger_Executivo!D236</f>
        <v>SERRALHERIA</v>
      </c>
      <c r="C58" s="72">
        <f>Ger_Executivo!H236</f>
        <v>817721.622</v>
      </c>
      <c r="D58" s="73">
        <f t="shared" si="1"/>
        <v>0.01986284403</v>
      </c>
      <c r="E58" s="74">
        <f t="shared" si="2"/>
        <v>94.42403921</v>
      </c>
      <c r="F58" s="27"/>
      <c r="G58" s="39"/>
      <c r="H58" s="27"/>
      <c r="I58" s="27"/>
      <c r="J58" s="41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2.75" customHeight="1">
      <c r="A59" s="27"/>
      <c r="B59" s="71" t="str">
        <f>Ger_Executivo!D246</f>
        <v>PAISAGISMO</v>
      </c>
      <c r="C59" s="72">
        <f>Ger_Executivo!H246</f>
        <v>129901.5</v>
      </c>
      <c r="D59" s="73">
        <f t="shared" si="1"/>
        <v>0.003155368727</v>
      </c>
      <c r="E59" s="74">
        <f t="shared" si="2"/>
        <v>15</v>
      </c>
      <c r="F59" s="27"/>
      <c r="G59" s="39"/>
      <c r="H59" s="27"/>
      <c r="I59" s="27"/>
      <c r="J59" s="41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2.75" customHeight="1">
      <c r="A60" s="27"/>
      <c r="B60" s="71" t="str">
        <f>Ger_Executivo!D249</f>
        <v>LOUÇAS E METAIS</v>
      </c>
      <c r="C60" s="72">
        <f>Ger_Executivo!H249</f>
        <v>553892.57</v>
      </c>
      <c r="D60" s="73">
        <f t="shared" si="1"/>
        <v>0.01345431187</v>
      </c>
      <c r="E60" s="74">
        <f t="shared" si="2"/>
        <v>63.9591425</v>
      </c>
      <c r="F60" s="27"/>
      <c r="G60" s="39"/>
      <c r="H60" s="27"/>
      <c r="I60" s="27"/>
      <c r="J60" s="41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2.75" customHeight="1">
      <c r="A61" s="27"/>
      <c r="B61" s="71" t="str">
        <f>Ger_Executivo!D271</f>
        <v>LIMPEZA</v>
      </c>
      <c r="C61" s="72">
        <f>Ger_Executivo!H271</f>
        <v>235501.5</v>
      </c>
      <c r="D61" s="73">
        <f t="shared" si="1"/>
        <v>0.005720442553</v>
      </c>
      <c r="E61" s="74">
        <f t="shared" si="2"/>
        <v>27.19385457</v>
      </c>
      <c r="F61" s="27"/>
      <c r="G61" s="39"/>
      <c r="H61" s="27"/>
      <c r="I61" s="27"/>
      <c r="J61" s="41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2.75" customHeight="1">
      <c r="A62" s="27"/>
      <c r="B62" s="71" t="str">
        <f>Ger_Executivo!D276</f>
        <v>CONTRATOS</v>
      </c>
      <c r="C62" s="72">
        <f>Ger_Executivo!H276</f>
        <v>10831779.42</v>
      </c>
      <c r="D62" s="73">
        <f t="shared" si="1"/>
        <v>0.263109033</v>
      </c>
      <c r="E62" s="74">
        <f t="shared" si="2"/>
        <v>1250.7684</v>
      </c>
      <c r="F62" s="27"/>
      <c r="G62" s="39"/>
      <c r="H62" s="27"/>
      <c r="I62" s="27"/>
      <c r="J62" s="41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2.75" customHeight="1">
      <c r="A63" s="27"/>
      <c r="B63" s="71" t="str">
        <f>Ger_Executivo!D287</f>
        <v>OUTROS</v>
      </c>
      <c r="C63" s="72">
        <f>Ger_Executivo!H287</f>
        <v>291980.4756</v>
      </c>
      <c r="D63" s="73">
        <f t="shared" si="1"/>
        <v>0.007092343521</v>
      </c>
      <c r="E63" s="74">
        <f t="shared" si="2"/>
        <v>33.71560093</v>
      </c>
      <c r="F63" s="27"/>
      <c r="G63" s="39"/>
      <c r="H63" s="27"/>
      <c r="I63" s="27"/>
      <c r="J63" s="41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2.75" customHeight="1">
      <c r="A64" s="27"/>
      <c r="B64" s="62" t="s">
        <v>54</v>
      </c>
      <c r="C64" s="63">
        <f>C65</f>
        <v>10344374.88</v>
      </c>
      <c r="D64" s="64">
        <f t="shared" si="1"/>
        <v>0.2512697467</v>
      </c>
      <c r="E64" s="65">
        <f t="shared" si="2"/>
        <v>1194.48677</v>
      </c>
      <c r="F64" s="27"/>
      <c r="G64" s="39"/>
      <c r="H64" s="27"/>
      <c r="I64" s="27"/>
      <c r="J64" s="41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2.75" customHeight="1">
      <c r="A65" s="27"/>
      <c r="B65" s="66" t="str">
        <f>'Custos Enxoval'!J8</f>
        <v>ENXOVAL</v>
      </c>
      <c r="C65" s="67">
        <f>'Custos Enxoval'!N8</f>
        <v>10344374.88</v>
      </c>
      <c r="D65" s="68">
        <f t="shared" si="1"/>
        <v>0.2512697467</v>
      </c>
      <c r="E65" s="69">
        <f t="shared" si="2"/>
        <v>1194.48677</v>
      </c>
      <c r="F65" s="27"/>
      <c r="G65" s="39"/>
      <c r="H65" s="27"/>
      <c r="I65" s="27"/>
      <c r="J65" s="41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2.75" customHeight="1">
      <c r="A66" s="27"/>
      <c r="B66" s="71" t="str">
        <f>'Custos Enxoval'!J9</f>
        <v>SISTEMAS INTERNOS</v>
      </c>
      <c r="C66" s="72">
        <f>'Custos Enxoval'!N9</f>
        <v>95830.55</v>
      </c>
      <c r="D66" s="73">
        <f t="shared" si="1"/>
        <v>0.002327769276</v>
      </c>
      <c r="E66" s="74">
        <f t="shared" si="2"/>
        <v>11.06575559</v>
      </c>
      <c r="F66" s="27"/>
      <c r="G66" s="39"/>
      <c r="H66" s="27"/>
      <c r="I66" s="27"/>
      <c r="J66" s="41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2.75" customHeight="1">
      <c r="A67" s="27"/>
      <c r="B67" s="71" t="str">
        <f>'Custos Enxoval'!J14</f>
        <v>MOBÍLIA E COMUNICAÇÃO VISUAL</v>
      </c>
      <c r="C67" s="72">
        <f>'Custos Enxoval'!N14</f>
        <v>10248544.33</v>
      </c>
      <c r="D67" s="73">
        <f t="shared" si="1"/>
        <v>0.2489419774</v>
      </c>
      <c r="E67" s="74">
        <f t="shared" si="2"/>
        <v>1183.421015</v>
      </c>
      <c r="F67" s="27"/>
      <c r="G67" s="39"/>
      <c r="H67" s="27"/>
      <c r="I67" s="27"/>
      <c r="J67" s="41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2.75" customHeight="1">
      <c r="A68" s="27"/>
      <c r="B68" s="79" t="s">
        <v>55</v>
      </c>
      <c r="C68" s="80">
        <f>C64+C35+C32</f>
        <v>41168405.73</v>
      </c>
      <c r="D68" s="81">
        <f>SUM(D32:D52)</f>
        <v>1.794772349</v>
      </c>
      <c r="E68" s="82">
        <f>C68/E9</f>
        <v>4753.802581</v>
      </c>
      <c r="F68" s="70"/>
      <c r="G68" s="83"/>
      <c r="H68" s="27"/>
      <c r="I68" s="27"/>
      <c r="J68" s="41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2.75" customHeight="1">
      <c r="A69" s="27"/>
      <c r="B69" s="84" t="s">
        <v>56</v>
      </c>
      <c r="C69" s="85">
        <v>2978.02</v>
      </c>
      <c r="D69" s="86">
        <v>45870.0</v>
      </c>
      <c r="E69" s="87" t="str">
        <f>ROUND(+E68/C69,2)&amp;" CUB"</f>
        <v>1,6 CUB</v>
      </c>
      <c r="F69" s="27"/>
      <c r="G69" s="88"/>
      <c r="H69" s="89"/>
      <c r="I69" s="89"/>
      <c r="J69" s="90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2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2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2.75" customHeight="1">
      <c r="A72" s="27"/>
      <c r="B72" s="27" t="s">
        <v>57</v>
      </c>
      <c r="C72" s="91">
        <f>42/100*C69*E9</f>
        <v>10831779.42</v>
      </c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2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2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2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2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2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2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2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2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2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2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2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2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2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2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2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2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2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2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2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2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2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2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2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2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2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2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2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2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2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2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2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2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2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2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2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2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2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2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2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2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2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2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2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2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2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2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2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2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2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2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2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2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2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2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2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2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2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2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2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2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2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2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2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2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2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2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2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2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2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2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2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2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2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2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2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2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2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2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2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2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2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2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2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2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2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2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2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2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2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2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2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2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2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2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2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2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2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2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2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2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2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2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2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2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2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2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2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2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2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2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2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2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2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2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2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2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2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2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2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2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2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2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2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2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2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2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2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2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2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2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2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2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2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2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2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2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2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2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2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2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2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2.7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2.7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2.7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2.7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2.7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2.7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2.7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2.7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2.7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2.7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2.7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2.7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2.7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2.7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2.7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2.7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2.7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2.7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2.7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2.7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2.7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2.7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2.7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2.7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2.7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2.7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2.7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2.7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2.7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2.7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2.7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2.7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2.7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2.7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2.7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2.7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2.7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2.7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2.7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2.7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2.7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2.7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2.7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2.7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2.7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2.7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2.7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2.7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2.7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2.7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2.7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2.7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2.7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2.7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2.7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2.7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2.7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2.7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2.7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2.7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2.7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2.7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2.7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2.7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2.7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2.7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2.7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2.7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2.7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2.7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2.7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2.7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2.7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2.7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2.7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2.7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2.7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2.7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2.7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2.7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2.7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2.7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2.7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2.7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2.7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2.7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2.7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2.7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2.7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2.7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2.7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2.7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2.7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2.7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2.7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2.7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2.7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2.7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2.7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2.7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2.7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2.7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2.7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2.7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2.7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2.7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2.7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2.7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2.7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2.7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2.7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2.7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2.7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2.7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2.7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2.7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2.7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2.7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2.7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2.7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2.7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2.7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2.7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2.7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2.7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2.7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2.7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2.7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2.7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2.7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2.7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2.7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2.7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2.7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2.7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2.7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2.7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2.7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2.7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2.7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2.7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2.7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2.7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2.7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2.7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2.7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2.7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2.7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2.7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2.7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2.7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2.7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2.7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2.7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2.7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2.7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2.7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2.7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2.7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2.7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2.7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2.7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2.7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2.7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2.7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2.7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2.7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2.7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2.7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2.7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2.7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2.7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2.7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2.7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2.7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2.7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2.7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2.7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2.7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2.7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2.7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2.7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2.7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2.7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2.7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2.7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2.7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2.7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2.7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2.7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2.7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2.7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2.7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2.7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2.7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2.7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2.7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2.7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2.7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2.7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2.7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2.7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2.7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2.7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2.7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2.7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2.7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2.7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2.7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2.7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2.7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2.7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2.7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2.7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2.7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2.7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2.7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2.7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2.7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2.7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2.7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2.7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2.7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2.7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2.7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2.7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2.7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2.7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2.7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2.7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2.7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2.7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2.7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2.7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2.7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2.7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2.7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2.7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2.7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2.7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2.7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2.7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2.7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2.7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2.7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2.7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2.7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2.7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2.7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2.7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2.7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2.7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2.7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2.7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2.7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2.7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2.7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2.7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2.7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2.7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2.7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2.7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2.7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2.7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2.7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2.7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2.7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2.7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2.7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2.7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2.7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2.7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2.7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2.7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2.7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2.7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2.7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2.7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2.7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2.7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2.7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2.7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2.7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2.7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2.7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2.7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2.7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2.7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2.7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2.7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2.7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2.7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2.7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2.7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2.7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2.7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2.7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2.7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2.7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2.7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2.7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2.7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2.7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2.7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2.7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2.7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2.7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2.7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2.7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2.7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2.7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2.7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2.7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2.7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2.7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2.7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2.7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2.7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2.7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2.7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2.7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2.7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2.7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2.7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2.7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2.7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2.7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2.7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2.7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2.7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2.7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2.7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2.7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2.7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2.7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2.7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2.7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2.7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2.7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2.7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2.7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2.7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2.7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2.7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2.7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2.7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2.7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2.7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2.7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2.7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2.7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2.7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2.7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2.7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2.7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2.7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2.7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2.7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2.7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2.7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2.7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2.7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2.7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2.7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2.7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2.7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2.7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2.7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2.7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2.7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2.7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2.7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2.7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2.7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2.7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2.7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2.7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2.7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2.7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2.7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2.7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2.7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2.7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2.7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2.7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2.7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2.7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2.7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2.7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2.7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2.7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2.7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2.7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2.7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2.7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2.7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2.7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2.7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2.7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2.7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2.7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2.7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2.7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2.7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2.7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2.7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2.7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2.7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2.7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2.7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2.7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2.7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2.7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2.7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2.7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2.7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2.7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2.7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2.7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2.7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2.7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2.7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2.7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2.7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2.7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2.7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2.7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2.7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2.7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2.7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2.7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2.7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2.7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2.7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2.7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2.7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2.7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2.7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2.7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2.7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2.7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2.7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2.7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2.7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2.7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2.7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2.7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2.7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2.7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2.7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2.7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2.7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2.7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2.7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2.7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2.7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2.7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2.7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2.7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2.7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2.7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2.7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2.7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2.7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2.7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2.7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2.7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2.7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2.7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2.7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2.7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2.7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2.7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2.7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2.7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2.7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2.7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2.7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2.7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2.7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2.7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2.7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2.7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2.7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2.7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2.7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2.7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2.7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2.7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2.7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2.7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2.7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2.7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2.7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2.7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2.7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2.7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2.7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2.7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2.7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2.7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2.7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2.7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2.7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2.7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2.7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2.7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2.7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2.7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2.7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2.7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2.7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2.7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2.7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2.7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2.7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2.7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2.7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2.7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2.7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2.7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2.7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2.7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2.7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2.7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2.7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2.7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2.7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2.7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2.7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2.7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2.7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2.7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2.7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2.7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2.7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2.7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2.7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2.7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2.7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2.7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2.7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2.7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2.7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2.7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2.7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2.7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2.7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2.7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2.7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2.7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2.7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2.7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2.7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2.7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2.7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2.7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2.7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2.7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2.7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2.7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2.7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2.7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2.7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2.7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2.7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2.7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2.7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2.7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2.7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2.7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2.7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2.7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2.7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2.7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2.7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2.7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2.7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2.7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2.7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2.7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2.7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2.7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2.7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2.7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2.7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2.7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2.7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2.7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2.7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2.7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2.7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2.7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2.7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2.7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2.7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2.7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2.7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2.7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2.7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2.7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2.7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2.7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2.7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2.7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2.7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2.7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2.7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2.7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2.7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2.7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2.7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2.7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2.7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2.7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2.7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2.7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2.7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2.7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2.7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2.7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2.7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2.7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2.7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2.7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2.7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2.7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2.7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2.7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2.7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2.7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2.7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2.7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2.7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2.7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2.7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2.7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2.7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2.7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2.7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2.7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2.7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2.7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2.7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2.7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2.7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2.7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2.7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2.7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2.7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2.7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2.7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2.7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2.7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2.7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2.7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2.7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2.7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2.7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2.7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2.7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2.7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2.7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2.7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2.7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2.7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2.7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2.7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2.7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2.7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2.7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2.7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2.7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2.7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2.7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2.7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2.7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2.7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2.7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2.7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2.7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2.7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2.7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2.7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2.7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2.7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2.7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2.7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2.7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2.7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2.7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2.7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2.7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2.7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2.7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2.7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2.7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2.7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2.7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2.7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2.7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2.7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2.7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2.7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2.7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2.7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2.7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2.7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2.7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2.7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2.7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2.7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2.7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2.7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2.7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2.7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2.7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2.7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2.7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2.7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2.7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2.7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2.7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2.7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2.7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2.7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2.7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2.7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2.7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2.7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2.7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2.7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2.7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2.7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2.7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2.7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2.7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2.7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2.7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2.7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2.7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2.7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2.7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2.7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2.7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2.7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2.7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2.7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2.7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2.7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2.7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2.7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2.7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2.7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2.7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2.7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2.7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2.7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2.7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2.7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2.7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2.7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2.7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2.7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2.7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2.7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2.7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2.7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2.7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2.7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2.7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2.7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2.7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2.7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2.7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2.7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2.7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2.7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2.7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2.7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2.7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2.7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2.7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2.7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2.7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2.7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2.7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mergeCells count="23">
    <mergeCell ref="A1:B3"/>
    <mergeCell ref="A4:J4"/>
    <mergeCell ref="C6:D6"/>
    <mergeCell ref="G6:J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28:D28"/>
    <mergeCell ref="C29:D29"/>
    <mergeCell ref="C17:D17"/>
    <mergeCell ref="C18:D18"/>
    <mergeCell ref="C23:D23"/>
    <mergeCell ref="C24:D24"/>
    <mergeCell ref="C25:D25"/>
    <mergeCell ref="C26:D26"/>
    <mergeCell ref="C27:D27"/>
  </mergeCells>
  <printOptions/>
  <pageMargins bottom="0.787401575" footer="0.0" header="0.0" left="0.511811024" right="0.511811024" top="0.787401575"/>
  <pageSetup paperSize="9" orientation="portrait"/>
  <colBreaks count="1" manualBreakCount="1">
    <brk id="11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7.63"/>
    <col customWidth="1" min="2" max="2" width="16.38"/>
    <col customWidth="1" min="3" max="3" width="9.25"/>
    <col customWidth="1" min="4" max="4" width="10.75"/>
    <col customWidth="1" min="5" max="6" width="9.13"/>
    <col customWidth="1" min="7" max="7" width="42.13"/>
    <col customWidth="1" min="8" max="8" width="10.38"/>
    <col customWidth="1" min="9" max="26" width="8.63"/>
  </cols>
  <sheetData>
    <row r="1" ht="15.75" customHeight="1">
      <c r="A1" s="92" t="s">
        <v>48</v>
      </c>
      <c r="B1" s="93" t="s">
        <v>49</v>
      </c>
      <c r="C1" s="93" t="s">
        <v>50</v>
      </c>
      <c r="D1" s="94" t="s">
        <v>51</v>
      </c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</row>
    <row r="2" ht="15.75" customHeight="1">
      <c r="A2" s="96" t="s">
        <v>52</v>
      </c>
      <c r="B2" s="97">
        <f>'Obra '!C32+'Obra '!C42</f>
        <v>2197602.253</v>
      </c>
      <c r="C2" s="98">
        <f t="shared" ref="C2:C28" si="1">B2/$B$29</f>
        <v>0.05338079564</v>
      </c>
      <c r="D2" s="99">
        <f>B2/'Obra '!$E$9</f>
        <v>253.7617641</v>
      </c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</row>
    <row r="3" ht="15.75" customHeight="1">
      <c r="A3" s="100" t="s">
        <v>58</v>
      </c>
      <c r="B3" s="101">
        <f>Ger_Executivo!H9+Ger_Executivo!H12</f>
        <v>378280.3884</v>
      </c>
      <c r="C3" s="102">
        <f t="shared" si="1"/>
        <v>0.009188609121</v>
      </c>
      <c r="D3" s="103">
        <f>B3/'Obra '!$E$9</f>
        <v>43.68083376</v>
      </c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</row>
    <row r="4" ht="15.75" customHeight="1">
      <c r="A4" s="96" t="s">
        <v>59</v>
      </c>
      <c r="B4" s="97">
        <f>Ger_Executivo!H23+Ger_Executivo!H34</f>
        <v>909261.0413</v>
      </c>
      <c r="C4" s="98">
        <f t="shared" si="1"/>
        <v>0.02208637972</v>
      </c>
      <c r="D4" s="99">
        <f>B4/'Obra '!$E$9</f>
        <v>104.9942889</v>
      </c>
      <c r="E4" s="95"/>
      <c r="F4" s="95"/>
      <c r="G4" s="95" t="s">
        <v>0</v>
      </c>
      <c r="H4" s="104">
        <f>Ger_Executivo!H278</f>
        <v>6499067.653</v>
      </c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</row>
    <row r="5" ht="15.75" customHeight="1">
      <c r="A5" s="100" t="s">
        <v>60</v>
      </c>
      <c r="B5" s="101">
        <f>Ger_Executivo!H29</f>
        <v>278469.3828</v>
      </c>
      <c r="C5" s="102">
        <f t="shared" si="1"/>
        <v>0.0067641527</v>
      </c>
      <c r="D5" s="103">
        <f>B5/'Obra '!$E$9</f>
        <v>32.15544657</v>
      </c>
      <c r="E5" s="95"/>
      <c r="F5" s="95"/>
      <c r="G5" s="95" t="s">
        <v>61</v>
      </c>
      <c r="H5" s="104">
        <f>Ger_Executivo!H279</f>
        <v>216635.5884</v>
      </c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 ht="15.75" customHeight="1">
      <c r="A6" s="96" t="s">
        <v>62</v>
      </c>
      <c r="B6" s="97">
        <f>Ger_Executivo!H51</f>
        <v>3324999.527</v>
      </c>
      <c r="C6" s="98">
        <f t="shared" si="1"/>
        <v>0.08076580737</v>
      </c>
      <c r="D6" s="99">
        <f>B6/'Obra '!$E$9</f>
        <v>383.9447035</v>
      </c>
      <c r="E6" s="95"/>
      <c r="F6" s="95"/>
      <c r="G6" s="95" t="s">
        <v>63</v>
      </c>
      <c r="H6" s="104" t="str">
        <f>Ger_Executivo!#REF!</f>
        <v>#ERROR!</v>
      </c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ht="15.75" customHeight="1">
      <c r="A7" s="100" t="s">
        <v>64</v>
      </c>
      <c r="B7" s="101">
        <f>Ger_Executivo!H71</f>
        <v>743690.9211</v>
      </c>
      <c r="C7" s="102">
        <f t="shared" si="1"/>
        <v>0.01806460338</v>
      </c>
      <c r="D7" s="103">
        <f>B7/'Obra '!$E$9</f>
        <v>85.87555815</v>
      </c>
      <c r="E7" s="95"/>
      <c r="F7" s="95"/>
      <c r="G7" s="95" t="s">
        <v>3</v>
      </c>
      <c r="H7" s="104">
        <f>Ger_Executivo!H280</f>
        <v>1083177.942</v>
      </c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ht="15.75" customHeight="1">
      <c r="A8" s="96" t="s">
        <v>65</v>
      </c>
      <c r="B8" s="97">
        <f>Ger_Executivo!H130+Ger_Executivo!H142+Ger_Executivo!H157</f>
        <v>2728300.09</v>
      </c>
      <c r="C8" s="98">
        <f t="shared" si="1"/>
        <v>0.0662716965</v>
      </c>
      <c r="D8" s="99">
        <f>B8/'Obra '!$E$9</f>
        <v>315.0425619</v>
      </c>
      <c r="E8" s="95"/>
      <c r="F8" s="95"/>
      <c r="G8" s="95" t="s">
        <v>5</v>
      </c>
      <c r="H8" s="104">
        <f>Ger_Executivo!H281</f>
        <v>1083177.942</v>
      </c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 ht="15.75" customHeight="1">
      <c r="A9" s="100" t="s">
        <v>66</v>
      </c>
      <c r="B9" s="101">
        <f>Ger_Executivo!H171</f>
        <v>476100</v>
      </c>
      <c r="C9" s="102">
        <f t="shared" si="1"/>
        <v>0.01156469364</v>
      </c>
      <c r="D9" s="103">
        <f>B9/'Obra '!$E$9</f>
        <v>54.97627048</v>
      </c>
      <c r="E9" s="95"/>
      <c r="F9" s="95"/>
      <c r="G9" s="95" t="s">
        <v>7</v>
      </c>
      <c r="H9" s="104">
        <f>Ger_Executivo!H282</f>
        <v>216635.5884</v>
      </c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ht="15.75" customHeight="1">
      <c r="A10" s="96" t="s">
        <v>67</v>
      </c>
      <c r="B10" s="97">
        <f>Ger_Executivo!H233</f>
        <v>903000</v>
      </c>
      <c r="C10" s="98">
        <f t="shared" si="1"/>
        <v>0.02193429607</v>
      </c>
      <c r="D10" s="99">
        <f>B10/'Obra '!$E$9</f>
        <v>104.2713133</v>
      </c>
      <c r="E10" s="95"/>
      <c r="F10" s="95"/>
      <c r="G10" s="95" t="s">
        <v>9</v>
      </c>
      <c r="H10" s="104">
        <f>Ger_Executivo!H283</f>
        <v>649906.7653</v>
      </c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 ht="15.75" customHeight="1">
      <c r="A11" s="100" t="s">
        <v>68</v>
      </c>
      <c r="B11" s="101"/>
      <c r="C11" s="102">
        <f t="shared" si="1"/>
        <v>0</v>
      </c>
      <c r="D11" s="103">
        <f>B11/'Obra '!$E$9</f>
        <v>0</v>
      </c>
      <c r="E11" s="95"/>
      <c r="F11" s="95"/>
      <c r="G11" s="95" t="s">
        <v>11</v>
      </c>
      <c r="H11" s="104">
        <f>Ger_Executivo!H284</f>
        <v>649906.7653</v>
      </c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</row>
    <row r="12" ht="15.75" customHeight="1">
      <c r="A12" s="96" t="s">
        <v>69</v>
      </c>
      <c r="B12" s="97">
        <f>Ger_Executivo!H90</f>
        <v>617052.601</v>
      </c>
      <c r="C12" s="98">
        <f t="shared" si="1"/>
        <v>0.01498849883</v>
      </c>
      <c r="D12" s="99">
        <f>B12/'Obra '!$E$9</f>
        <v>71.25236441</v>
      </c>
      <c r="E12" s="95"/>
      <c r="F12" s="95"/>
      <c r="G12" s="95" t="s">
        <v>13</v>
      </c>
      <c r="H12" s="104">
        <f>Ger_Executivo!H285</f>
        <v>108317.7942</v>
      </c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 ht="15.75" customHeight="1">
      <c r="A13" s="100" t="s">
        <v>70</v>
      </c>
      <c r="B13" s="101">
        <f>Ger_Executivo!H83</f>
        <v>148023.3166</v>
      </c>
      <c r="C13" s="102">
        <f t="shared" si="1"/>
        <v>0.003595556202</v>
      </c>
      <c r="D13" s="103">
        <f>B13/'Obra '!$E$9</f>
        <v>17.09256435</v>
      </c>
      <c r="E13" s="95"/>
      <c r="F13" s="95"/>
      <c r="G13" s="95" t="s">
        <v>15</v>
      </c>
      <c r="H13" s="104">
        <f>Ger_Executivo!H286</f>
        <v>324953.3826</v>
      </c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</row>
    <row r="14" ht="15.75" customHeight="1">
      <c r="A14" s="96" t="s">
        <v>71</v>
      </c>
      <c r="B14" s="97"/>
      <c r="C14" s="98">
        <f t="shared" si="1"/>
        <v>0</v>
      </c>
      <c r="D14" s="99">
        <f>B14/'Obra '!$E$9</f>
        <v>0</v>
      </c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 ht="15.75" customHeight="1">
      <c r="A15" s="100" t="s">
        <v>72</v>
      </c>
      <c r="B15" s="101">
        <f>Ger_Executivo!H94</f>
        <v>411650.9484</v>
      </c>
      <c r="C15" s="102">
        <f t="shared" si="1"/>
        <v>0.009999195768</v>
      </c>
      <c r="D15" s="103">
        <f>B15/'Obra '!$E$9</f>
        <v>47.53420265</v>
      </c>
      <c r="E15" s="95"/>
      <c r="F15" s="95"/>
      <c r="G15" s="95"/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</row>
    <row r="16" ht="15.75" customHeight="1">
      <c r="A16" s="96" t="s">
        <v>73</v>
      </c>
      <c r="B16" s="97">
        <f>Ger_Executivo!H176+Ger_Executivo!H227</f>
        <v>1467903.625</v>
      </c>
      <c r="C16" s="98">
        <f t="shared" si="1"/>
        <v>0.03565607166</v>
      </c>
      <c r="D16" s="99">
        <f>B16/'Obra '!$E$9</f>
        <v>169.5019255</v>
      </c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 ht="15.75" customHeight="1">
      <c r="A17" s="100" t="s">
        <v>74</v>
      </c>
      <c r="B17" s="101">
        <f>Ger_Executivo!H195</f>
        <v>1074213</v>
      </c>
      <c r="C17" s="102">
        <f t="shared" si="1"/>
        <v>0.02609314062</v>
      </c>
      <c r="D17" s="103">
        <f>B17/'Obra '!$E$9</f>
        <v>124.0416392</v>
      </c>
      <c r="E17" s="95"/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</row>
    <row r="18" ht="15.75" customHeight="1">
      <c r="A18" s="96" t="s">
        <v>75</v>
      </c>
      <c r="B18" s="97">
        <f>Ger_Executivo!H199</f>
        <v>114895.8313</v>
      </c>
      <c r="C18" s="98">
        <f t="shared" si="1"/>
        <v>0.002790873953</v>
      </c>
      <c r="D18" s="99">
        <f>B18/'Obra '!$E$9</f>
        <v>13.2672638</v>
      </c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 ht="15.75" customHeight="1">
      <c r="A19" s="100" t="s">
        <v>76</v>
      </c>
      <c r="B19" s="101">
        <f>Ger_Executivo!H207</f>
        <v>49084.55988</v>
      </c>
      <c r="C19" s="102">
        <f t="shared" si="1"/>
        <v>0.001192287119</v>
      </c>
      <c r="D19" s="103">
        <f>B19/'Obra '!$E$9</f>
        <v>5.667897585</v>
      </c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</row>
    <row r="20" ht="15.75" customHeight="1">
      <c r="A20" s="96" t="s">
        <v>77</v>
      </c>
      <c r="B20" s="97">
        <f>Ger_Executivo!H86</f>
        <v>109937.0677</v>
      </c>
      <c r="C20" s="98">
        <f t="shared" si="1"/>
        <v>0.002670423247</v>
      </c>
      <c r="D20" s="99">
        <f>B20/'Obra '!$E$9</f>
        <v>12.69466492</v>
      </c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 ht="15.75" customHeight="1">
      <c r="A21" s="100" t="s">
        <v>78</v>
      </c>
      <c r="B21" s="101"/>
      <c r="C21" s="102">
        <f t="shared" si="1"/>
        <v>0</v>
      </c>
      <c r="D21" s="103">
        <f>B21/'Obra '!$E$9</f>
        <v>0</v>
      </c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 ht="15.75" customHeight="1">
      <c r="A22" s="96" t="s">
        <v>79</v>
      </c>
      <c r="B22" s="97">
        <f>Ger_Executivo!H212+Ger_Executivo!H236</f>
        <v>2816849.684</v>
      </c>
      <c r="C22" s="98">
        <f t="shared" si="1"/>
        <v>0.06842260791</v>
      </c>
      <c r="D22" s="99">
        <f>B22/'Obra '!$E$9</f>
        <v>325.2675701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 ht="15.75" customHeight="1">
      <c r="A23" s="100" t="s">
        <v>80</v>
      </c>
      <c r="B23" s="101">
        <f>Ger_Executivo!H249</f>
        <v>553892.57</v>
      </c>
      <c r="C23" s="102">
        <f t="shared" si="1"/>
        <v>0.01345431187</v>
      </c>
      <c r="D23" s="103">
        <f>B23/'Obra '!$E$9</f>
        <v>63.9591425</v>
      </c>
      <c r="E23" s="95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 ht="15.75" customHeight="1">
      <c r="A24" s="96" t="s">
        <v>81</v>
      </c>
      <c r="B24" s="97">
        <f>Ger_Executivo!H63</f>
        <v>31661.14708</v>
      </c>
      <c r="C24" s="98">
        <f t="shared" si="1"/>
        <v>0.0007690642016</v>
      </c>
      <c r="D24" s="99">
        <f>B24/'Obra '!$E$9</f>
        <v>3.655979386</v>
      </c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</row>
    <row r="25" ht="15.75" customHeight="1">
      <c r="A25" s="100" t="s">
        <v>82</v>
      </c>
      <c r="B25" s="101">
        <f>Ger_Executivo!H246+Ger_Executivo!H271</f>
        <v>365403</v>
      </c>
      <c r="C25" s="102">
        <f t="shared" si="1"/>
        <v>0.008875811281</v>
      </c>
      <c r="D25" s="103">
        <f>B25/'Obra '!$E$9</f>
        <v>42.19385457</v>
      </c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</row>
    <row r="26" ht="15.75" customHeight="1">
      <c r="A26" s="96" t="s">
        <v>83</v>
      </c>
      <c r="B26" s="97">
        <f>Ger_Executivo!H287</f>
        <v>291980.4756</v>
      </c>
      <c r="C26" s="98">
        <f t="shared" si="1"/>
        <v>0.007092343521</v>
      </c>
      <c r="D26" s="99">
        <f>B26/'Obra '!$E$9</f>
        <v>33.71560093</v>
      </c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</row>
    <row r="27" ht="15.75" customHeight="1">
      <c r="A27" s="100" t="s">
        <v>84</v>
      </c>
      <c r="B27" s="101">
        <f>Ger_Executivo!H276</f>
        <v>10831779.42</v>
      </c>
      <c r="C27" s="102">
        <f t="shared" si="1"/>
        <v>0.263109033</v>
      </c>
      <c r="D27" s="103">
        <f>B27/'Obra '!$E$9</f>
        <v>1250.7684</v>
      </c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</row>
    <row r="28" ht="15.75" customHeight="1">
      <c r="A28" s="96" t="s">
        <v>85</v>
      </c>
      <c r="B28" s="97">
        <f>'Custos Enxoval'!N8</f>
        <v>10344374.88</v>
      </c>
      <c r="C28" s="98">
        <f t="shared" si="1"/>
        <v>0.2512697467</v>
      </c>
      <c r="D28" s="99">
        <f>B28/'Obra '!$E$9</f>
        <v>1194.48677</v>
      </c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</row>
    <row r="29" ht="15.75" customHeight="1">
      <c r="A29" s="105" t="s">
        <v>55</v>
      </c>
      <c r="B29" s="106">
        <f t="shared" ref="B29:D29" si="2">SUM(B2:B28)</f>
        <v>41168405.73</v>
      </c>
      <c r="C29" s="107">
        <f t="shared" si="2"/>
        <v>1</v>
      </c>
      <c r="D29" s="108">
        <f t="shared" si="2"/>
        <v>4753.802581</v>
      </c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</row>
    <row r="30" ht="15.75" customHeight="1">
      <c r="A30" s="109" t="s">
        <v>56</v>
      </c>
      <c r="B30" s="110">
        <f>'Obra '!C69</f>
        <v>2978.02</v>
      </c>
      <c r="C30" s="111">
        <f>'Obra '!D69</f>
        <v>45870</v>
      </c>
      <c r="D30" s="112" t="str">
        <f>ROUNDUP(+D29/B30,2)&amp;" CUB"</f>
        <v>1,6 CUB</v>
      </c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</row>
    <row r="31" ht="15.75" customHeight="1">
      <c r="A31" s="95"/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</row>
    <row r="32" ht="15.75" customHeight="1">
      <c r="A32" s="95"/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</row>
    <row r="33" ht="15.75" customHeight="1">
      <c r="A33" s="95"/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</row>
    <row r="34" ht="15.75" customHeight="1">
      <c r="A34" s="95"/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 ht="15.75" customHeight="1">
      <c r="A35" s="95"/>
      <c r="B35" s="95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 ht="15.75" customHeight="1">
      <c r="A36" s="95"/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 ht="15.75" customHeight="1">
      <c r="A37" s="95"/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 ht="15.75" customHeight="1">
      <c r="A38" s="95"/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ht="15.75" customHeight="1">
      <c r="A39" s="95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</row>
    <row r="40" ht="15.75" customHeight="1">
      <c r="A40" s="95"/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</row>
    <row r="41" ht="15.75" customHeight="1">
      <c r="A41" s="95"/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</row>
    <row r="42" ht="15.75" customHeight="1">
      <c r="A42" s="95"/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</row>
    <row r="43" ht="15.75" customHeight="1">
      <c r="A43" s="95"/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 ht="15.75" customHeight="1">
      <c r="A44" s="95"/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 ht="15.75" customHeight="1">
      <c r="A45" s="95"/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 ht="15.75" customHeight="1">
      <c r="A46" s="95"/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 ht="15.75" customHeight="1">
      <c r="A47" s="95"/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 ht="15.75" customHeight="1">
      <c r="A48" s="95"/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 ht="15.75" customHeight="1">
      <c r="A49" s="95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 ht="15.75" customHeight="1">
      <c r="A50" s="95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 ht="15.75" customHeight="1">
      <c r="A51" s="95"/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 ht="15.75" customHeight="1">
      <c r="A52" s="95"/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 ht="15.75" customHeight="1">
      <c r="A53" s="95"/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</row>
    <row r="54" ht="15.75" customHeight="1">
      <c r="A54" s="95"/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</row>
    <row r="55" ht="15.75" customHeight="1">
      <c r="A55" s="95"/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</row>
    <row r="56" ht="15.75" customHeight="1">
      <c r="A56" s="95"/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 ht="15.75" customHeight="1">
      <c r="A57" s="95"/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</row>
    <row r="58" ht="15.75" customHeight="1">
      <c r="A58" s="95"/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</row>
    <row r="59" ht="15.75" customHeight="1">
      <c r="A59" s="95"/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</row>
    <row r="60" ht="15.75" customHeight="1">
      <c r="A60" s="95"/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 ht="15.75" customHeight="1">
      <c r="A61" s="95"/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 ht="15.75" customHeight="1">
      <c r="A62" s="95"/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</row>
    <row r="63" ht="15.75" customHeight="1">
      <c r="A63" s="95"/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</row>
    <row r="64" ht="15.75" customHeight="1">
      <c r="A64" s="95"/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</row>
    <row r="65" ht="15.75" customHeight="1">
      <c r="A65" s="95"/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</row>
    <row r="66" ht="15.75" customHeight="1">
      <c r="A66" s="95"/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</row>
    <row r="67" ht="15.75" customHeight="1">
      <c r="A67" s="95"/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</row>
    <row r="68" ht="15.75" customHeight="1">
      <c r="A68" s="95"/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</row>
    <row r="69" ht="15.75" customHeight="1">
      <c r="A69" s="95"/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</row>
    <row r="70" ht="15.75" customHeight="1">
      <c r="A70" s="95"/>
      <c r="B70" s="95"/>
      <c r="C70" s="95"/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</row>
    <row r="71" ht="15.75" customHeight="1">
      <c r="A71" s="95"/>
      <c r="B71" s="95"/>
      <c r="C71" s="95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</row>
    <row r="72" ht="15.75" customHeight="1">
      <c r="A72" s="95"/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</row>
    <row r="73" ht="15.75" customHeight="1">
      <c r="A73" s="95"/>
      <c r="B73" s="95"/>
      <c r="C73" s="95"/>
      <c r="D73" s="95"/>
      <c r="E73" s="95"/>
      <c r="F73" s="95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</row>
    <row r="74" ht="15.75" customHeight="1">
      <c r="A74" s="95"/>
      <c r="B74" s="95"/>
      <c r="C74" s="95"/>
      <c r="D74" s="95"/>
      <c r="E74" s="95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</row>
    <row r="75" ht="15.75" customHeight="1">
      <c r="A75" s="95"/>
      <c r="B75" s="95"/>
      <c r="C75" s="9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</row>
    <row r="76" ht="15.75" customHeight="1">
      <c r="A76" s="95"/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</row>
    <row r="77" ht="15.75" customHeight="1">
      <c r="A77" s="95"/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</row>
    <row r="78" ht="15.75" customHeight="1">
      <c r="A78" s="95"/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</row>
    <row r="79" ht="15.75" customHeight="1">
      <c r="A79" s="95"/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</row>
    <row r="80" ht="15.75" customHeight="1">
      <c r="A80" s="95"/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</row>
    <row r="81" ht="15.75" customHeight="1">
      <c r="A81" s="95"/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</row>
    <row r="82" ht="15.75" customHeight="1">
      <c r="A82" s="95"/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</row>
    <row r="83" ht="15.75" customHeight="1">
      <c r="A83" s="95"/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</row>
    <row r="84" ht="15.75" customHeight="1">
      <c r="A84" s="95"/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</row>
    <row r="85" ht="15.75" customHeight="1">
      <c r="A85" s="95"/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</row>
    <row r="86" ht="15.75" customHeight="1">
      <c r="A86" s="95"/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</row>
    <row r="87" ht="15.75" customHeight="1">
      <c r="A87" s="95"/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</row>
    <row r="88" ht="15.75" customHeight="1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</row>
    <row r="89" ht="15.75" customHeight="1">
      <c r="A89" s="95"/>
      <c r="B89" s="95"/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</row>
    <row r="90" ht="15.75" customHeight="1">
      <c r="A90" s="95"/>
      <c r="B90" s="95"/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ht="15.75" customHeight="1">
      <c r="A91" s="95"/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</row>
    <row r="92" ht="15.75" customHeight="1">
      <c r="A92" s="95"/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</row>
    <row r="93" ht="15.75" customHeight="1">
      <c r="A93" s="95"/>
      <c r="B93" s="95"/>
      <c r="C93" s="95"/>
      <c r="D93" s="95"/>
      <c r="E93" s="95"/>
      <c r="F93" s="95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</row>
    <row r="94" ht="15.75" customHeight="1">
      <c r="A94" s="95"/>
      <c r="B94" s="95"/>
      <c r="C94" s="95"/>
      <c r="D94" s="95"/>
      <c r="E94" s="95"/>
      <c r="F94" s="95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</row>
    <row r="95" ht="15.75" customHeight="1">
      <c r="A95" s="95"/>
      <c r="B95" s="95"/>
      <c r="C95" s="95"/>
      <c r="D95" s="95"/>
      <c r="E95" s="95"/>
      <c r="F95" s="95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</row>
    <row r="96" ht="15.75" customHeight="1">
      <c r="A96" s="95"/>
      <c r="B96" s="95"/>
      <c r="C96" s="95"/>
      <c r="D96" s="95"/>
      <c r="E96" s="95"/>
      <c r="F96" s="95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</row>
    <row r="97" ht="15.75" customHeight="1">
      <c r="A97" s="95"/>
      <c r="B97" s="95"/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</row>
    <row r="98" ht="15.75" customHeight="1">
      <c r="A98" s="95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</row>
    <row r="99" ht="15.75" customHeight="1">
      <c r="A99" s="95"/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</row>
    <row r="100" ht="15.75" customHeight="1">
      <c r="A100" s="95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</row>
    <row r="101" ht="15.75" customHeight="1">
      <c r="A101" s="95"/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ht="15.75" customHeight="1">
      <c r="A102" s="95"/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</row>
    <row r="103" ht="15.75" customHeight="1">
      <c r="A103" s="95"/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</row>
    <row r="104" ht="15.75" customHeight="1">
      <c r="A104" s="95"/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</row>
    <row r="105" ht="15.75" customHeight="1">
      <c r="A105" s="95"/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</row>
    <row r="106" ht="15.75" customHeight="1">
      <c r="A106" s="95"/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</row>
    <row r="107" ht="15.75" customHeight="1">
      <c r="A107" s="95"/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</row>
    <row r="108" ht="15.75" customHeight="1">
      <c r="A108" s="95"/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</row>
    <row r="109" ht="15.75" customHeight="1">
      <c r="A109" s="95"/>
      <c r="B109" s="95"/>
      <c r="C109" s="95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</row>
    <row r="110" ht="15.75" customHeight="1">
      <c r="A110" s="95"/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</row>
    <row r="111" ht="15.75" customHeight="1">
      <c r="A111" s="95"/>
      <c r="B111" s="95"/>
      <c r="C111" s="95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</row>
    <row r="112" ht="15.75" customHeight="1">
      <c r="A112" s="95"/>
      <c r="B112" s="95"/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</row>
    <row r="113" ht="15.75" customHeight="1">
      <c r="A113" s="95"/>
      <c r="B113" s="95"/>
      <c r="C113" s="95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</row>
    <row r="114" ht="15.75" customHeight="1">
      <c r="A114" s="95"/>
      <c r="B114" s="95"/>
      <c r="C114" s="95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</row>
    <row r="115" ht="15.75" customHeight="1">
      <c r="A115" s="95"/>
      <c r="B115" s="95"/>
      <c r="C115" s="95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</row>
    <row r="116" ht="15.75" customHeight="1">
      <c r="A116" s="95"/>
      <c r="B116" s="95"/>
      <c r="C116" s="95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</row>
    <row r="117" ht="15.75" customHeight="1">
      <c r="A117" s="95"/>
      <c r="B117" s="95"/>
      <c r="C117" s="95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</row>
    <row r="118" ht="15.75" customHeight="1">
      <c r="A118" s="95"/>
      <c r="B118" s="95"/>
      <c r="C118" s="95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</row>
    <row r="119" ht="15.75" customHeight="1">
      <c r="A119" s="95"/>
      <c r="B119" s="95"/>
      <c r="C119" s="95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</row>
    <row r="120" ht="15.75" customHeight="1">
      <c r="A120" s="95"/>
      <c r="B120" s="95"/>
      <c r="C120" s="95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</row>
    <row r="121" ht="15.75" customHeight="1">
      <c r="A121" s="95"/>
      <c r="B121" s="95"/>
      <c r="C121" s="95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</row>
    <row r="122" ht="15.75" customHeight="1">
      <c r="A122" s="95"/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</row>
    <row r="123" ht="15.75" customHeight="1">
      <c r="A123" s="95"/>
      <c r="B123" s="95"/>
      <c r="C123" s="95"/>
      <c r="D123" s="95"/>
      <c r="E123" s="95"/>
      <c r="F123" s="95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</row>
    <row r="124" ht="15.75" customHeight="1">
      <c r="A124" s="95"/>
      <c r="B124" s="95"/>
      <c r="C124" s="95"/>
      <c r="D124" s="95"/>
      <c r="E124" s="95"/>
      <c r="F124" s="95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</row>
    <row r="125" ht="15.75" customHeight="1">
      <c r="A125" s="95"/>
      <c r="B125" s="95"/>
      <c r="C125" s="95"/>
      <c r="D125" s="95"/>
      <c r="E125" s="95"/>
      <c r="F125" s="95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</row>
    <row r="126" ht="15.75" customHeight="1">
      <c r="A126" s="95"/>
      <c r="B126" s="95"/>
      <c r="C126" s="95"/>
      <c r="D126" s="95"/>
      <c r="E126" s="95"/>
      <c r="F126" s="95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</row>
    <row r="127" ht="15.75" customHeight="1">
      <c r="A127" s="95"/>
      <c r="B127" s="95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</row>
    <row r="128" ht="15.75" customHeight="1">
      <c r="A128" s="95"/>
      <c r="B128" s="95"/>
      <c r="C128" s="95"/>
      <c r="D128" s="95"/>
      <c r="E128" s="95"/>
      <c r="F128" s="95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</row>
    <row r="129" ht="15.75" customHeight="1">
      <c r="A129" s="95"/>
      <c r="B129" s="95"/>
      <c r="C129" s="95"/>
      <c r="D129" s="95"/>
      <c r="E129" s="95"/>
      <c r="F129" s="95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</row>
    <row r="130" ht="15.75" customHeight="1">
      <c r="A130" s="95"/>
      <c r="B130" s="95"/>
      <c r="C130" s="95"/>
      <c r="D130" s="95"/>
      <c r="E130" s="95"/>
      <c r="F130" s="95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</row>
    <row r="131" ht="15.75" customHeight="1">
      <c r="A131" s="95"/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</row>
    <row r="132" ht="15.75" customHeight="1">
      <c r="A132" s="95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</row>
    <row r="133" ht="15.75" customHeight="1">
      <c r="A133" s="95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</row>
    <row r="134" ht="15.75" customHeight="1">
      <c r="A134" s="95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</row>
    <row r="135" ht="15.75" customHeight="1">
      <c r="A135" s="95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</row>
    <row r="136" ht="15.75" customHeight="1">
      <c r="A136" s="95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</row>
    <row r="137" ht="15.75" customHeight="1">
      <c r="A137" s="95"/>
      <c r="B137" s="95"/>
      <c r="C137" s="95"/>
      <c r="D137" s="95"/>
      <c r="E137" s="95"/>
      <c r="F137" s="95"/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</row>
    <row r="138" ht="15.75" customHeight="1">
      <c r="A138" s="95"/>
      <c r="B138" s="95"/>
      <c r="C138" s="95"/>
      <c r="D138" s="95"/>
      <c r="E138" s="95"/>
      <c r="F138" s="95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</row>
    <row r="139" ht="15.75" customHeight="1">
      <c r="A139" s="95"/>
      <c r="B139" s="95"/>
      <c r="C139" s="95"/>
      <c r="D139" s="95"/>
      <c r="E139" s="95"/>
      <c r="F139" s="95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</row>
    <row r="140" ht="15.75" customHeight="1">
      <c r="A140" s="95"/>
      <c r="B140" s="95"/>
      <c r="C140" s="95"/>
      <c r="D140" s="95"/>
      <c r="E140" s="95"/>
      <c r="F140" s="95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</row>
    <row r="141" ht="15.75" customHeight="1">
      <c r="A141" s="95"/>
      <c r="B141" s="95"/>
      <c r="C141" s="95"/>
      <c r="D141" s="95"/>
      <c r="E141" s="95"/>
      <c r="F141" s="95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</row>
    <row r="142" ht="15.75" customHeight="1">
      <c r="A142" s="95"/>
      <c r="B142" s="95"/>
      <c r="C142" s="95"/>
      <c r="D142" s="95"/>
      <c r="E142" s="95"/>
      <c r="F142" s="95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</row>
    <row r="143" ht="15.75" customHeight="1">
      <c r="A143" s="95"/>
      <c r="B143" s="95"/>
      <c r="C143" s="95"/>
      <c r="D143" s="95"/>
      <c r="E143" s="95"/>
      <c r="F143" s="95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</row>
    <row r="144" ht="15.75" customHeight="1">
      <c r="A144" s="95"/>
      <c r="B144" s="95"/>
      <c r="C144" s="95"/>
      <c r="D144" s="95"/>
      <c r="E144" s="95"/>
      <c r="F144" s="95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</row>
    <row r="145" ht="15.75" customHeight="1">
      <c r="A145" s="95"/>
      <c r="B145" s="95"/>
      <c r="C145" s="95"/>
      <c r="D145" s="95"/>
      <c r="E145" s="95"/>
      <c r="F145" s="95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</row>
    <row r="146" ht="15.75" customHeight="1">
      <c r="A146" s="95"/>
      <c r="B146" s="95"/>
      <c r="C146" s="95"/>
      <c r="D146" s="95"/>
      <c r="E146" s="95"/>
      <c r="F146" s="95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</row>
    <row r="147" ht="15.75" customHeight="1">
      <c r="A147" s="95"/>
      <c r="B147" s="95"/>
      <c r="C147" s="95"/>
      <c r="D147" s="95"/>
      <c r="E147" s="95"/>
      <c r="F147" s="95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</row>
    <row r="148" ht="15.75" customHeight="1">
      <c r="A148" s="95"/>
      <c r="B148" s="95"/>
      <c r="C148" s="95"/>
      <c r="D148" s="95"/>
      <c r="E148" s="95"/>
      <c r="F148" s="95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</row>
    <row r="149" ht="15.75" customHeight="1">
      <c r="A149" s="95"/>
      <c r="B149" s="95"/>
      <c r="C149" s="95"/>
      <c r="D149" s="95"/>
      <c r="E149" s="95"/>
      <c r="F149" s="95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</row>
    <row r="150" ht="15.75" customHeight="1">
      <c r="A150" s="95"/>
      <c r="B150" s="95"/>
      <c r="C150" s="95"/>
      <c r="D150" s="95"/>
      <c r="E150" s="95"/>
      <c r="F150" s="95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</row>
    <row r="151" ht="15.75" customHeight="1">
      <c r="A151" s="95"/>
      <c r="B151" s="95"/>
      <c r="C151" s="95"/>
      <c r="D151" s="95"/>
      <c r="E151" s="95"/>
      <c r="F151" s="95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</row>
    <row r="152" ht="15.75" customHeight="1">
      <c r="A152" s="95"/>
      <c r="B152" s="95"/>
      <c r="C152" s="95"/>
      <c r="D152" s="95"/>
      <c r="E152" s="95"/>
      <c r="F152" s="95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</row>
    <row r="153" ht="15.75" customHeight="1">
      <c r="A153" s="95"/>
      <c r="B153" s="95"/>
      <c r="C153" s="95"/>
      <c r="D153" s="95"/>
      <c r="E153" s="95"/>
      <c r="F153" s="95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</row>
    <row r="154" ht="15.75" customHeight="1">
      <c r="A154" s="95"/>
      <c r="B154" s="95"/>
      <c r="C154" s="95"/>
      <c r="D154" s="95"/>
      <c r="E154" s="95"/>
      <c r="F154" s="95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</row>
    <row r="155" ht="15.75" customHeight="1">
      <c r="A155" s="95"/>
      <c r="B155" s="95"/>
      <c r="C155" s="95"/>
      <c r="D155" s="95"/>
      <c r="E155" s="95"/>
      <c r="F155" s="95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</row>
    <row r="156" ht="15.75" customHeight="1">
      <c r="A156" s="95"/>
      <c r="B156" s="95"/>
      <c r="C156" s="95"/>
      <c r="D156" s="95"/>
      <c r="E156" s="95"/>
      <c r="F156" s="95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</row>
    <row r="157" ht="15.75" customHeight="1">
      <c r="A157" s="95"/>
      <c r="B157" s="95"/>
      <c r="C157" s="95"/>
      <c r="D157" s="95"/>
      <c r="E157" s="95"/>
      <c r="F157" s="95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</row>
    <row r="158" ht="15.75" customHeight="1">
      <c r="A158" s="95"/>
      <c r="B158" s="95"/>
      <c r="C158" s="95"/>
      <c r="D158" s="95"/>
      <c r="E158" s="95"/>
      <c r="F158" s="95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</row>
    <row r="159" ht="15.75" customHeight="1">
      <c r="A159" s="95"/>
      <c r="B159" s="95"/>
      <c r="C159" s="95"/>
      <c r="D159" s="95"/>
      <c r="E159" s="95"/>
      <c r="F159" s="95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</row>
    <row r="160" ht="15.75" customHeight="1">
      <c r="A160" s="95"/>
      <c r="B160" s="95"/>
      <c r="C160" s="95"/>
      <c r="D160" s="95"/>
      <c r="E160" s="95"/>
      <c r="F160" s="95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</row>
    <row r="161" ht="15.75" customHeight="1">
      <c r="A161" s="95"/>
      <c r="B161" s="95"/>
      <c r="C161" s="95"/>
      <c r="D161" s="95"/>
      <c r="E161" s="95"/>
      <c r="F161" s="95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</row>
    <row r="162" ht="15.75" customHeight="1">
      <c r="A162" s="95"/>
      <c r="B162" s="95"/>
      <c r="C162" s="95"/>
      <c r="D162" s="95"/>
      <c r="E162" s="95"/>
      <c r="F162" s="95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</row>
    <row r="163" ht="15.75" customHeight="1">
      <c r="A163" s="95"/>
      <c r="B163" s="95"/>
      <c r="C163" s="95"/>
      <c r="D163" s="95"/>
      <c r="E163" s="95"/>
      <c r="F163" s="95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</row>
    <row r="164" ht="15.75" customHeight="1">
      <c r="A164" s="95"/>
      <c r="B164" s="95"/>
      <c r="C164" s="95"/>
      <c r="D164" s="95"/>
      <c r="E164" s="95"/>
      <c r="F164" s="95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</row>
    <row r="165" ht="15.75" customHeight="1">
      <c r="A165" s="95"/>
      <c r="B165" s="95"/>
      <c r="C165" s="95"/>
      <c r="D165" s="95"/>
      <c r="E165" s="95"/>
      <c r="F165" s="95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</row>
    <row r="166" ht="15.75" customHeight="1">
      <c r="A166" s="95"/>
      <c r="B166" s="95"/>
      <c r="C166" s="95"/>
      <c r="D166" s="95"/>
      <c r="E166" s="95"/>
      <c r="F166" s="95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</row>
    <row r="167" ht="15.75" customHeight="1">
      <c r="A167" s="95"/>
      <c r="B167" s="95"/>
      <c r="C167" s="95"/>
      <c r="D167" s="95"/>
      <c r="E167" s="95"/>
      <c r="F167" s="95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</row>
    <row r="168" ht="15.75" customHeight="1">
      <c r="A168" s="95"/>
      <c r="B168" s="95"/>
      <c r="C168" s="95"/>
      <c r="D168" s="95"/>
      <c r="E168" s="95"/>
      <c r="F168" s="95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</row>
    <row r="169" ht="15.75" customHeight="1">
      <c r="A169" s="95"/>
      <c r="B169" s="95"/>
      <c r="C169" s="95"/>
      <c r="D169" s="95"/>
      <c r="E169" s="95"/>
      <c r="F169" s="95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</row>
    <row r="170" ht="15.75" customHeight="1">
      <c r="A170" s="95"/>
      <c r="B170" s="95"/>
      <c r="C170" s="95"/>
      <c r="D170" s="95"/>
      <c r="E170" s="95"/>
      <c r="F170" s="95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</row>
    <row r="171" ht="15.75" customHeight="1">
      <c r="A171" s="95"/>
      <c r="B171" s="95"/>
      <c r="C171" s="95"/>
      <c r="D171" s="95"/>
      <c r="E171" s="95"/>
      <c r="F171" s="95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</row>
    <row r="172" ht="15.75" customHeight="1">
      <c r="A172" s="95"/>
      <c r="B172" s="95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</row>
    <row r="173" ht="15.75" customHeight="1">
      <c r="A173" s="95"/>
      <c r="B173" s="95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</row>
    <row r="174" ht="15.75" customHeight="1">
      <c r="A174" s="95"/>
      <c r="B174" s="95"/>
      <c r="C174" s="95"/>
      <c r="D174" s="95"/>
      <c r="E174" s="95"/>
      <c r="F174" s="95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</row>
    <row r="175" ht="15.75" customHeight="1">
      <c r="A175" s="95"/>
      <c r="B175" s="95"/>
      <c r="C175" s="95"/>
      <c r="D175" s="95"/>
      <c r="E175" s="95"/>
      <c r="F175" s="95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</row>
    <row r="176" ht="15.75" customHeight="1">
      <c r="A176" s="95"/>
      <c r="B176" s="95"/>
      <c r="C176" s="95"/>
      <c r="D176" s="95"/>
      <c r="E176" s="95"/>
      <c r="F176" s="95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</row>
    <row r="177" ht="15.75" customHeight="1">
      <c r="A177" s="95"/>
      <c r="B177" s="95"/>
      <c r="C177" s="95"/>
      <c r="D177" s="95"/>
      <c r="E177" s="95"/>
      <c r="F177" s="95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</row>
    <row r="178" ht="15.75" customHeight="1">
      <c r="A178" s="95"/>
      <c r="B178" s="95"/>
      <c r="C178" s="95"/>
      <c r="D178" s="95"/>
      <c r="E178" s="95"/>
      <c r="F178" s="95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</row>
    <row r="179" ht="15.75" customHeight="1">
      <c r="A179" s="95"/>
      <c r="B179" s="95"/>
      <c r="C179" s="95"/>
      <c r="D179" s="95"/>
      <c r="E179" s="95"/>
      <c r="F179" s="95"/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</row>
    <row r="180" ht="15.75" customHeight="1">
      <c r="A180" s="95"/>
      <c r="B180" s="95"/>
      <c r="C180" s="95"/>
      <c r="D180" s="95"/>
      <c r="E180" s="95"/>
      <c r="F180" s="95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</row>
    <row r="181" ht="15.75" customHeight="1">
      <c r="A181" s="95"/>
      <c r="B181" s="95"/>
      <c r="C181" s="95"/>
      <c r="D181" s="95"/>
      <c r="E181" s="95"/>
      <c r="F181" s="95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</row>
    <row r="182" ht="15.75" customHeight="1">
      <c r="A182" s="95"/>
      <c r="B182" s="95"/>
      <c r="C182" s="95"/>
      <c r="D182" s="95"/>
      <c r="E182" s="95"/>
      <c r="F182" s="95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</row>
    <row r="183" ht="15.75" customHeight="1">
      <c r="A183" s="95"/>
      <c r="B183" s="95"/>
      <c r="C183" s="95"/>
      <c r="D183" s="95"/>
      <c r="E183" s="95"/>
      <c r="F183" s="95"/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</row>
    <row r="184" ht="15.75" customHeight="1">
      <c r="A184" s="95"/>
      <c r="B184" s="95"/>
      <c r="C184" s="95"/>
      <c r="D184" s="95"/>
      <c r="E184" s="95"/>
      <c r="F184" s="95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</row>
    <row r="185" ht="15.75" customHeight="1">
      <c r="A185" s="95"/>
      <c r="B185" s="95"/>
      <c r="C185" s="95"/>
      <c r="D185" s="95"/>
      <c r="E185" s="95"/>
      <c r="F185" s="95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</row>
    <row r="186" ht="15.75" customHeight="1">
      <c r="A186" s="95"/>
      <c r="B186" s="95"/>
      <c r="C186" s="95"/>
      <c r="D186" s="95"/>
      <c r="E186" s="95"/>
      <c r="F186" s="95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</row>
    <row r="187" ht="15.75" customHeight="1">
      <c r="A187" s="95"/>
      <c r="B187" s="95"/>
      <c r="C187" s="95"/>
      <c r="D187" s="95"/>
      <c r="E187" s="95"/>
      <c r="F187" s="95"/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</row>
    <row r="188" ht="15.75" customHeight="1">
      <c r="A188" s="95"/>
      <c r="B188" s="95"/>
      <c r="C188" s="95"/>
      <c r="D188" s="95"/>
      <c r="E188" s="95"/>
      <c r="F188" s="95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</row>
    <row r="189" ht="15.75" customHeight="1">
      <c r="A189" s="95"/>
      <c r="B189" s="95"/>
      <c r="C189" s="95"/>
      <c r="D189" s="95"/>
      <c r="E189" s="95"/>
      <c r="F189" s="95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</row>
    <row r="190" ht="15.75" customHeight="1">
      <c r="A190" s="95"/>
      <c r="B190" s="95"/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</row>
    <row r="191" ht="15.75" customHeight="1">
      <c r="A191" s="95"/>
      <c r="B191" s="95"/>
      <c r="C191" s="95"/>
      <c r="D191" s="95"/>
      <c r="E191" s="95"/>
      <c r="F191" s="95"/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</row>
    <row r="192" ht="15.75" customHeight="1">
      <c r="A192" s="95"/>
      <c r="B192" s="95"/>
      <c r="C192" s="95"/>
      <c r="D192" s="95"/>
      <c r="E192" s="95"/>
      <c r="F192" s="95"/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</row>
    <row r="193" ht="15.75" customHeight="1">
      <c r="A193" s="95"/>
      <c r="B193" s="95"/>
      <c r="C193" s="95"/>
      <c r="D193" s="95"/>
      <c r="E193" s="95"/>
      <c r="F193" s="95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</row>
    <row r="194" ht="15.75" customHeight="1">
      <c r="A194" s="95"/>
      <c r="B194" s="95"/>
      <c r="C194" s="95"/>
      <c r="D194" s="95"/>
      <c r="E194" s="95"/>
      <c r="F194" s="95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</row>
    <row r="195" ht="15.75" customHeight="1">
      <c r="A195" s="95"/>
      <c r="B195" s="95"/>
      <c r="C195" s="95"/>
      <c r="D195" s="95"/>
      <c r="E195" s="95"/>
      <c r="F195" s="95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</row>
    <row r="196" ht="15.75" customHeight="1">
      <c r="A196" s="95"/>
      <c r="B196" s="95"/>
      <c r="C196" s="95"/>
      <c r="D196" s="95"/>
      <c r="E196" s="95"/>
      <c r="F196" s="95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</row>
    <row r="197" ht="15.75" customHeight="1">
      <c r="A197" s="95"/>
      <c r="B197" s="95"/>
      <c r="C197" s="95"/>
      <c r="D197" s="95"/>
      <c r="E197" s="95"/>
      <c r="F197" s="95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</row>
    <row r="198" ht="15.75" customHeight="1">
      <c r="A198" s="95"/>
      <c r="B198" s="95"/>
      <c r="C198" s="95"/>
      <c r="D198" s="95"/>
      <c r="E198" s="95"/>
      <c r="F198" s="95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</row>
    <row r="199" ht="15.75" customHeight="1">
      <c r="A199" s="95"/>
      <c r="B199" s="95"/>
      <c r="C199" s="95"/>
      <c r="D199" s="95"/>
      <c r="E199" s="95"/>
      <c r="F199" s="95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</row>
    <row r="200" ht="15.75" customHeight="1">
      <c r="A200" s="95"/>
      <c r="B200" s="95"/>
      <c r="C200" s="95"/>
      <c r="D200" s="95"/>
      <c r="E200" s="95"/>
      <c r="F200" s="95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</row>
    <row r="201" ht="15.75" customHeight="1">
      <c r="A201" s="95"/>
      <c r="B201" s="95"/>
      <c r="C201" s="95"/>
      <c r="D201" s="95"/>
      <c r="E201" s="95"/>
      <c r="F201" s="95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</row>
    <row r="202" ht="15.75" customHeight="1">
      <c r="A202" s="95"/>
      <c r="B202" s="95"/>
      <c r="C202" s="95"/>
      <c r="D202" s="95"/>
      <c r="E202" s="95"/>
      <c r="F202" s="95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</row>
    <row r="203" ht="15.75" customHeight="1">
      <c r="A203" s="95"/>
      <c r="B203" s="95"/>
      <c r="C203" s="95"/>
      <c r="D203" s="95"/>
      <c r="E203" s="95"/>
      <c r="F203" s="95"/>
      <c r="G203" s="95"/>
      <c r="H203" s="95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</row>
    <row r="204" ht="15.75" customHeight="1">
      <c r="A204" s="95"/>
      <c r="B204" s="95"/>
      <c r="C204" s="95"/>
      <c r="D204" s="95"/>
      <c r="E204" s="95"/>
      <c r="F204" s="95"/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</row>
    <row r="205" ht="15.75" customHeight="1">
      <c r="A205" s="95"/>
      <c r="B205" s="95"/>
      <c r="C205" s="95"/>
      <c r="D205" s="95"/>
      <c r="E205" s="95"/>
      <c r="F205" s="95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</row>
    <row r="206" ht="15.75" customHeight="1">
      <c r="A206" s="95"/>
      <c r="B206" s="95"/>
      <c r="C206" s="95"/>
      <c r="D206" s="95"/>
      <c r="E206" s="95"/>
      <c r="F206" s="95"/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</row>
    <row r="207" ht="15.75" customHeight="1">
      <c r="A207" s="95"/>
      <c r="B207" s="95"/>
      <c r="C207" s="95"/>
      <c r="D207" s="95"/>
      <c r="E207" s="95"/>
      <c r="F207" s="95"/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</row>
    <row r="208" ht="15.75" customHeight="1">
      <c r="A208" s="95"/>
      <c r="B208" s="95"/>
      <c r="C208" s="95"/>
      <c r="D208" s="95"/>
      <c r="E208" s="95"/>
      <c r="F208" s="95"/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</row>
    <row r="209" ht="15.75" customHeight="1">
      <c r="A209" s="95"/>
      <c r="B209" s="95"/>
      <c r="C209" s="95"/>
      <c r="D209" s="95"/>
      <c r="E209" s="95"/>
      <c r="F209" s="95"/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</row>
    <row r="210" ht="15.75" customHeight="1">
      <c r="A210" s="95"/>
      <c r="B210" s="95"/>
      <c r="C210" s="95"/>
      <c r="D210" s="95"/>
      <c r="E210" s="95"/>
      <c r="F210" s="95"/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</row>
    <row r="211" ht="15.75" customHeight="1">
      <c r="A211" s="95"/>
      <c r="B211" s="95"/>
      <c r="C211" s="95"/>
      <c r="D211" s="95"/>
      <c r="E211" s="95"/>
      <c r="F211" s="95"/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</row>
    <row r="212" ht="15.75" customHeight="1">
      <c r="A212" s="95"/>
      <c r="B212" s="95"/>
      <c r="C212" s="95"/>
      <c r="D212" s="95"/>
      <c r="E212" s="95"/>
      <c r="F212" s="95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</row>
    <row r="213" ht="15.75" customHeight="1">
      <c r="A213" s="95"/>
      <c r="B213" s="95"/>
      <c r="C213" s="95"/>
      <c r="D213" s="95"/>
      <c r="E213" s="95"/>
      <c r="F213" s="95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</row>
    <row r="214" ht="15.75" customHeight="1">
      <c r="A214" s="95"/>
      <c r="B214" s="95"/>
      <c r="C214" s="95"/>
      <c r="D214" s="95"/>
      <c r="E214" s="95"/>
      <c r="F214" s="95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</row>
    <row r="215" ht="15.75" customHeight="1">
      <c r="A215" s="95"/>
      <c r="B215" s="95"/>
      <c r="C215" s="95"/>
      <c r="D215" s="95"/>
      <c r="E215" s="95"/>
      <c r="F215" s="95"/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</row>
    <row r="216" ht="15.75" customHeight="1">
      <c r="A216" s="95"/>
      <c r="B216" s="95"/>
      <c r="C216" s="95"/>
      <c r="D216" s="95"/>
      <c r="E216" s="95"/>
      <c r="F216" s="95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</row>
    <row r="217" ht="15.75" customHeight="1">
      <c r="A217" s="95"/>
      <c r="B217" s="95"/>
      <c r="C217" s="95"/>
      <c r="D217" s="95"/>
      <c r="E217" s="95"/>
      <c r="F217" s="95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</row>
    <row r="218" ht="15.75" customHeight="1">
      <c r="A218" s="95"/>
      <c r="B218" s="95"/>
      <c r="C218" s="95"/>
      <c r="D218" s="95"/>
      <c r="E218" s="95"/>
      <c r="F218" s="95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</row>
    <row r="219" ht="15.75" customHeight="1">
      <c r="A219" s="95"/>
      <c r="B219" s="95"/>
      <c r="C219" s="95"/>
      <c r="D219" s="95"/>
      <c r="E219" s="95"/>
      <c r="F219" s="95"/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</row>
    <row r="220" ht="15.75" customHeight="1">
      <c r="A220" s="95"/>
      <c r="B220" s="95"/>
      <c r="C220" s="95"/>
      <c r="D220" s="95"/>
      <c r="E220" s="95"/>
      <c r="F220" s="95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</row>
    <row r="221" ht="15.75" customHeight="1">
      <c r="A221" s="95"/>
      <c r="B221" s="95"/>
      <c r="C221" s="95"/>
      <c r="D221" s="95"/>
      <c r="E221" s="95"/>
      <c r="F221" s="95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 ht="15.75" customHeight="1">
      <c r="A222" s="95"/>
      <c r="B222" s="95"/>
      <c r="C222" s="95"/>
      <c r="D222" s="95"/>
      <c r="E222" s="95"/>
      <c r="F222" s="95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</row>
    <row r="223" ht="15.75" customHeight="1">
      <c r="A223" s="95"/>
      <c r="B223" s="95"/>
      <c r="C223" s="95"/>
      <c r="D223" s="95"/>
      <c r="E223" s="95"/>
      <c r="F223" s="95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</row>
    <row r="224" ht="15.75" customHeight="1">
      <c r="A224" s="95"/>
      <c r="B224" s="95"/>
      <c r="C224" s="95"/>
      <c r="D224" s="95"/>
      <c r="E224" s="95"/>
      <c r="F224" s="95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</row>
    <row r="225" ht="15.75" customHeight="1">
      <c r="A225" s="95"/>
      <c r="B225" s="95"/>
      <c r="C225" s="95"/>
      <c r="D225" s="95"/>
      <c r="E225" s="95"/>
      <c r="F225" s="95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</row>
    <row r="226" ht="15.75" customHeight="1">
      <c r="A226" s="95"/>
      <c r="B226" s="95"/>
      <c r="C226" s="95"/>
      <c r="D226" s="95"/>
      <c r="E226" s="95"/>
      <c r="F226" s="95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</row>
    <row r="227" ht="15.75" customHeight="1">
      <c r="A227" s="95"/>
      <c r="B227" s="95"/>
      <c r="C227" s="95"/>
      <c r="D227" s="95"/>
      <c r="E227" s="95"/>
      <c r="F227" s="95"/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 ht="15.75" customHeight="1">
      <c r="A228" s="95"/>
      <c r="B228" s="95"/>
      <c r="C228" s="95"/>
      <c r="D228" s="95"/>
      <c r="E228" s="95"/>
      <c r="F228" s="95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 ht="15.75" customHeight="1">
      <c r="A229" s="95"/>
      <c r="B229" s="95"/>
      <c r="C229" s="95"/>
      <c r="D229" s="95"/>
      <c r="E229" s="95"/>
      <c r="F229" s="95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 ht="15.75" customHeight="1">
      <c r="A230" s="95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 ht="15.75" customHeight="1">
      <c r="A231" s="95"/>
      <c r="B231" s="95"/>
      <c r="C231" s="95"/>
      <c r="D231" s="95"/>
      <c r="E231" s="95"/>
      <c r="F231" s="95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 ht="15.75" customHeight="1">
      <c r="A232" s="95"/>
      <c r="B232" s="95"/>
      <c r="C232" s="95"/>
      <c r="D232" s="95"/>
      <c r="E232" s="95"/>
      <c r="F232" s="95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 ht="15.75" customHeight="1">
      <c r="A233" s="95"/>
      <c r="B233" s="95"/>
      <c r="C233" s="95"/>
      <c r="D233" s="95"/>
      <c r="E233" s="95"/>
      <c r="F233" s="95"/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 ht="15.75" customHeight="1">
      <c r="A234" s="95"/>
      <c r="B234" s="95"/>
      <c r="C234" s="95"/>
      <c r="D234" s="95"/>
      <c r="E234" s="95"/>
      <c r="F234" s="95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 ht="15.75" customHeight="1">
      <c r="A235" s="95"/>
      <c r="B235" s="95"/>
      <c r="C235" s="95"/>
      <c r="D235" s="95"/>
      <c r="E235" s="95"/>
      <c r="F235" s="95"/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 ht="15.75" customHeight="1">
      <c r="A236" s="95"/>
      <c r="B236" s="95"/>
      <c r="C236" s="95"/>
      <c r="D236" s="95"/>
      <c r="E236" s="95"/>
      <c r="F236" s="95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 ht="15.75" customHeight="1">
      <c r="A237" s="95"/>
      <c r="B237" s="95"/>
      <c r="C237" s="95"/>
      <c r="D237" s="95"/>
      <c r="E237" s="95"/>
      <c r="F237" s="95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 ht="15.75" customHeight="1">
      <c r="A238" s="95"/>
      <c r="B238" s="95"/>
      <c r="C238" s="95"/>
      <c r="D238" s="95"/>
      <c r="E238" s="95"/>
      <c r="F238" s="95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 ht="15.75" customHeight="1">
      <c r="A239" s="95"/>
      <c r="B239" s="95"/>
      <c r="C239" s="95"/>
      <c r="D239" s="95"/>
      <c r="E239" s="95"/>
      <c r="F239" s="95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 ht="15.75" customHeight="1">
      <c r="A240" s="95"/>
      <c r="B240" s="95"/>
      <c r="C240" s="95"/>
      <c r="D240" s="95"/>
      <c r="E240" s="95"/>
      <c r="F240" s="95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 ht="15.75" customHeight="1">
      <c r="A241" s="95"/>
      <c r="B241" s="95"/>
      <c r="C241" s="95"/>
      <c r="D241" s="95"/>
      <c r="E241" s="95"/>
      <c r="F241" s="95"/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 ht="15.75" customHeight="1">
      <c r="A242" s="95"/>
      <c r="B242" s="95"/>
      <c r="C242" s="95"/>
      <c r="D242" s="95"/>
      <c r="E242" s="95"/>
      <c r="F242" s="95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 ht="15.75" customHeight="1">
      <c r="A243" s="95"/>
      <c r="B243" s="95"/>
      <c r="C243" s="95"/>
      <c r="D243" s="95"/>
      <c r="E243" s="95"/>
      <c r="F243" s="95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 ht="15.75" customHeight="1">
      <c r="A244" s="95"/>
      <c r="B244" s="95"/>
      <c r="C244" s="95"/>
      <c r="D244" s="95"/>
      <c r="E244" s="95"/>
      <c r="F244" s="95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 ht="15.75" customHeight="1">
      <c r="A245" s="95"/>
      <c r="B245" s="95"/>
      <c r="C245" s="95"/>
      <c r="D245" s="95"/>
      <c r="E245" s="95"/>
      <c r="F245" s="95"/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 ht="15.75" customHeight="1">
      <c r="A246" s="95"/>
      <c r="B246" s="95"/>
      <c r="C246" s="95"/>
      <c r="D246" s="95"/>
      <c r="E246" s="95"/>
      <c r="F246" s="95"/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 ht="15.75" customHeight="1">
      <c r="A247" s="95"/>
      <c r="B247" s="95"/>
      <c r="C247" s="95"/>
      <c r="D247" s="95"/>
      <c r="E247" s="95"/>
      <c r="F247" s="95"/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</row>
    <row r="248" ht="15.75" customHeight="1">
      <c r="A248" s="95"/>
      <c r="B248" s="95"/>
      <c r="C248" s="95"/>
      <c r="D248" s="95"/>
      <c r="E248" s="95"/>
      <c r="F248" s="95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</row>
    <row r="249" ht="15.75" customHeight="1">
      <c r="A249" s="95"/>
      <c r="B249" s="95"/>
      <c r="C249" s="95"/>
      <c r="D249" s="95"/>
      <c r="E249" s="95"/>
      <c r="F249" s="95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</row>
    <row r="250" ht="15.75" customHeight="1">
      <c r="A250" s="95"/>
      <c r="B250" s="95"/>
      <c r="C250" s="95"/>
      <c r="D250" s="95"/>
      <c r="E250" s="95"/>
      <c r="F250" s="95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</row>
    <row r="251" ht="15.75" customHeight="1">
      <c r="A251" s="95"/>
      <c r="B251" s="95"/>
      <c r="C251" s="95"/>
      <c r="D251" s="95"/>
      <c r="E251" s="95"/>
      <c r="F251" s="95"/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</row>
    <row r="252" ht="15.75" customHeight="1">
      <c r="A252" s="95"/>
      <c r="B252" s="95"/>
      <c r="C252" s="95"/>
      <c r="D252" s="95"/>
      <c r="E252" s="95"/>
      <c r="F252" s="95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</row>
    <row r="253" ht="15.75" customHeight="1">
      <c r="A253" s="95"/>
      <c r="B253" s="95"/>
      <c r="C253" s="95"/>
      <c r="D253" s="95"/>
      <c r="E253" s="95"/>
      <c r="F253" s="95"/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</row>
    <row r="254" ht="15.75" customHeight="1">
      <c r="A254" s="95"/>
      <c r="B254" s="95"/>
      <c r="C254" s="95"/>
      <c r="D254" s="95"/>
      <c r="E254" s="95"/>
      <c r="F254" s="95"/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</row>
    <row r="255" ht="15.75" customHeight="1">
      <c r="A255" s="95"/>
      <c r="B255" s="95"/>
      <c r="C255" s="95"/>
      <c r="D255" s="95"/>
      <c r="E255" s="95"/>
      <c r="F255" s="95"/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</row>
    <row r="256" ht="15.75" customHeight="1">
      <c r="A256" s="95"/>
      <c r="B256" s="95"/>
      <c r="C256" s="95"/>
      <c r="D256" s="95"/>
      <c r="E256" s="95"/>
      <c r="F256" s="95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</row>
    <row r="257" ht="15.75" customHeight="1">
      <c r="A257" s="95"/>
      <c r="B257" s="95"/>
      <c r="C257" s="95"/>
      <c r="D257" s="95"/>
      <c r="E257" s="95"/>
      <c r="F257" s="95"/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</row>
    <row r="258" ht="15.75" customHeight="1">
      <c r="A258" s="95"/>
      <c r="B258" s="95"/>
      <c r="C258" s="95"/>
      <c r="D258" s="95"/>
      <c r="E258" s="95"/>
      <c r="F258" s="95"/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</row>
    <row r="259" ht="15.75" customHeight="1">
      <c r="A259" s="95"/>
      <c r="B259" s="95"/>
      <c r="C259" s="95"/>
      <c r="D259" s="95"/>
      <c r="E259" s="95"/>
      <c r="F259" s="95"/>
      <c r="G259" s="95"/>
      <c r="H259" s="95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</row>
    <row r="260" ht="15.75" customHeight="1">
      <c r="A260" s="95"/>
      <c r="B260" s="95"/>
      <c r="C260" s="95"/>
      <c r="D260" s="95"/>
      <c r="E260" s="95"/>
      <c r="F260" s="95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</row>
    <row r="261" ht="15.75" customHeight="1">
      <c r="A261" s="95"/>
      <c r="B261" s="95"/>
      <c r="C261" s="95"/>
      <c r="D261" s="95"/>
      <c r="E261" s="95"/>
      <c r="F261" s="95"/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</row>
    <row r="262" ht="15.75" customHeight="1">
      <c r="A262" s="95"/>
      <c r="B262" s="95"/>
      <c r="C262" s="95"/>
      <c r="D262" s="95"/>
      <c r="E262" s="95"/>
      <c r="F262" s="95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</row>
    <row r="263" ht="15.75" customHeight="1">
      <c r="A263" s="95"/>
      <c r="B263" s="95"/>
      <c r="C263" s="95"/>
      <c r="D263" s="95"/>
      <c r="E263" s="95"/>
      <c r="F263" s="95"/>
      <c r="G263" s="95"/>
      <c r="H263" s="95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</row>
    <row r="264" ht="15.75" customHeight="1">
      <c r="A264" s="95"/>
      <c r="B264" s="95"/>
      <c r="C264" s="95"/>
      <c r="D264" s="95"/>
      <c r="E264" s="95"/>
      <c r="F264" s="95"/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</row>
    <row r="265" ht="15.75" customHeight="1">
      <c r="A265" s="95"/>
      <c r="B265" s="95"/>
      <c r="C265" s="95"/>
      <c r="D265" s="95"/>
      <c r="E265" s="95"/>
      <c r="F265" s="95"/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</row>
    <row r="266" ht="15.75" customHeight="1">
      <c r="A266" s="95"/>
      <c r="B266" s="95"/>
      <c r="C266" s="95"/>
      <c r="D266" s="95"/>
      <c r="E266" s="95"/>
      <c r="F266" s="95"/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</row>
    <row r="267" ht="15.75" customHeight="1">
      <c r="A267" s="95"/>
      <c r="B267" s="95"/>
      <c r="C267" s="95"/>
      <c r="D267" s="95"/>
      <c r="E267" s="95"/>
      <c r="F267" s="95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</row>
    <row r="268" ht="15.75" customHeight="1">
      <c r="A268" s="95"/>
      <c r="B268" s="95"/>
      <c r="C268" s="95"/>
      <c r="D268" s="95"/>
      <c r="E268" s="95"/>
      <c r="F268" s="95"/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</row>
    <row r="269" ht="15.75" customHeight="1">
      <c r="A269" s="95"/>
      <c r="B269" s="95"/>
      <c r="C269" s="95"/>
      <c r="D269" s="95"/>
      <c r="E269" s="95"/>
      <c r="F269" s="95"/>
      <c r="G269" s="95"/>
      <c r="H269" s="95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</row>
    <row r="270" ht="15.75" customHeight="1">
      <c r="A270" s="95"/>
      <c r="B270" s="95"/>
      <c r="C270" s="95"/>
      <c r="D270" s="95"/>
      <c r="E270" s="95"/>
      <c r="F270" s="95"/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</row>
    <row r="271" ht="15.75" customHeight="1">
      <c r="A271" s="95"/>
      <c r="B271" s="95"/>
      <c r="C271" s="95"/>
      <c r="D271" s="95"/>
      <c r="E271" s="95"/>
      <c r="F271" s="95"/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</row>
    <row r="272" ht="15.75" customHeight="1">
      <c r="A272" s="95"/>
      <c r="B272" s="95"/>
      <c r="C272" s="95"/>
      <c r="D272" s="95"/>
      <c r="E272" s="95"/>
      <c r="F272" s="95"/>
      <c r="G272" s="95"/>
      <c r="H272" s="95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</row>
    <row r="273" ht="15.75" customHeight="1">
      <c r="A273" s="95"/>
      <c r="B273" s="95"/>
      <c r="C273" s="95"/>
      <c r="D273" s="95"/>
      <c r="E273" s="95"/>
      <c r="F273" s="95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</row>
    <row r="274" ht="15.75" customHeight="1">
      <c r="A274" s="95"/>
      <c r="B274" s="95"/>
      <c r="C274" s="95"/>
      <c r="D274" s="95"/>
      <c r="E274" s="95"/>
      <c r="F274" s="95"/>
      <c r="G274" s="95"/>
      <c r="H274" s="95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</row>
    <row r="275" ht="15.75" customHeight="1">
      <c r="A275" s="95"/>
      <c r="B275" s="95"/>
      <c r="C275" s="95"/>
      <c r="D275" s="95"/>
      <c r="E275" s="95"/>
      <c r="F275" s="95"/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</row>
    <row r="276" ht="15.75" customHeight="1">
      <c r="A276" s="95"/>
      <c r="B276" s="95"/>
      <c r="C276" s="95"/>
      <c r="D276" s="95"/>
      <c r="E276" s="95"/>
      <c r="F276" s="95"/>
      <c r="G276" s="95"/>
      <c r="H276" s="95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</row>
    <row r="277" ht="15.75" customHeight="1">
      <c r="A277" s="95"/>
      <c r="B277" s="95"/>
      <c r="C277" s="95"/>
      <c r="D277" s="95"/>
      <c r="E277" s="95"/>
      <c r="F277" s="95"/>
      <c r="G277" s="95"/>
      <c r="H277" s="95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</row>
    <row r="278" ht="15.75" customHeight="1">
      <c r="A278" s="95"/>
      <c r="B278" s="95"/>
      <c r="C278" s="95"/>
      <c r="D278" s="95"/>
      <c r="E278" s="95"/>
      <c r="F278" s="95"/>
      <c r="G278" s="95"/>
      <c r="H278" s="95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</row>
    <row r="279" ht="15.75" customHeight="1">
      <c r="A279" s="95"/>
      <c r="B279" s="95"/>
      <c r="C279" s="95"/>
      <c r="D279" s="95"/>
      <c r="E279" s="95"/>
      <c r="F279" s="95"/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</row>
    <row r="280" ht="15.75" customHeight="1">
      <c r="A280" s="95"/>
      <c r="B280" s="95"/>
      <c r="C280" s="95"/>
      <c r="D280" s="95"/>
      <c r="E280" s="95"/>
      <c r="F280" s="95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</row>
    <row r="281" ht="15.75" customHeight="1">
      <c r="A281" s="95"/>
      <c r="B281" s="95"/>
      <c r="C281" s="95"/>
      <c r="D281" s="95"/>
      <c r="E281" s="95"/>
      <c r="F281" s="95"/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</row>
    <row r="282" ht="15.75" customHeight="1">
      <c r="A282" s="95"/>
      <c r="B282" s="95"/>
      <c r="C282" s="95"/>
      <c r="D282" s="95"/>
      <c r="E282" s="95"/>
      <c r="F282" s="95"/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</row>
    <row r="283" ht="15.75" customHeight="1">
      <c r="A283" s="95"/>
      <c r="B283" s="95"/>
      <c r="C283" s="95"/>
      <c r="D283" s="95"/>
      <c r="E283" s="95"/>
      <c r="F283" s="95"/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</row>
    <row r="284" ht="15.75" customHeight="1">
      <c r="A284" s="95"/>
      <c r="B284" s="95"/>
      <c r="C284" s="95"/>
      <c r="D284" s="95"/>
      <c r="E284" s="95"/>
      <c r="F284" s="95"/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</row>
    <row r="285" ht="15.75" customHeight="1">
      <c r="A285" s="95"/>
      <c r="B285" s="95"/>
      <c r="C285" s="95"/>
      <c r="D285" s="95"/>
      <c r="E285" s="95"/>
      <c r="F285" s="95"/>
      <c r="G285" s="95"/>
      <c r="H285" s="95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</row>
    <row r="286" ht="15.75" customHeight="1">
      <c r="A286" s="95"/>
      <c r="B286" s="95"/>
      <c r="C286" s="95"/>
      <c r="D286" s="95"/>
      <c r="E286" s="95"/>
      <c r="F286" s="95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</row>
    <row r="287" ht="15.75" customHeight="1">
      <c r="A287" s="95"/>
      <c r="B287" s="95"/>
      <c r="C287" s="95"/>
      <c r="D287" s="95"/>
      <c r="E287" s="95"/>
      <c r="F287" s="95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</row>
    <row r="288" ht="15.75" customHeight="1">
      <c r="A288" s="95"/>
      <c r="B288" s="95"/>
      <c r="C288" s="95"/>
      <c r="D288" s="95"/>
      <c r="E288" s="95"/>
      <c r="F288" s="95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</row>
    <row r="289" ht="15.75" customHeight="1">
      <c r="A289" s="95"/>
      <c r="B289" s="95"/>
      <c r="C289" s="95"/>
      <c r="D289" s="95"/>
      <c r="E289" s="95"/>
      <c r="F289" s="95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</row>
    <row r="290" ht="15.75" customHeight="1">
      <c r="A290" s="95"/>
      <c r="B290" s="95"/>
      <c r="C290" s="95"/>
      <c r="D290" s="95"/>
      <c r="E290" s="95"/>
      <c r="F290" s="95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</row>
    <row r="291" ht="15.75" customHeight="1">
      <c r="A291" s="95"/>
      <c r="B291" s="95"/>
      <c r="C291" s="95"/>
      <c r="D291" s="95"/>
      <c r="E291" s="95"/>
      <c r="F291" s="95"/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</row>
    <row r="292" ht="15.75" customHeight="1">
      <c r="A292" s="95"/>
      <c r="B292" s="95"/>
      <c r="C292" s="95"/>
      <c r="D292" s="95"/>
      <c r="E292" s="95"/>
      <c r="F292" s="95"/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</row>
    <row r="293" ht="15.75" customHeight="1">
      <c r="A293" s="95"/>
      <c r="B293" s="95"/>
      <c r="C293" s="95"/>
      <c r="D293" s="95"/>
      <c r="E293" s="95"/>
      <c r="F293" s="95"/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</row>
    <row r="294" ht="15.75" customHeight="1">
      <c r="A294" s="95"/>
      <c r="B294" s="95"/>
      <c r="C294" s="95"/>
      <c r="D294" s="95"/>
      <c r="E294" s="95"/>
      <c r="F294" s="95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</row>
    <row r="295" ht="15.75" customHeight="1">
      <c r="A295" s="95"/>
      <c r="B295" s="95"/>
      <c r="C295" s="95"/>
      <c r="D295" s="95"/>
      <c r="E295" s="95"/>
      <c r="F295" s="95"/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</row>
    <row r="296" ht="15.75" customHeight="1">
      <c r="A296" s="95"/>
      <c r="B296" s="95"/>
      <c r="C296" s="95"/>
      <c r="D296" s="95"/>
      <c r="E296" s="95"/>
      <c r="F296" s="95"/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</row>
    <row r="297" ht="15.75" customHeight="1">
      <c r="A297" s="95"/>
      <c r="B297" s="95"/>
      <c r="C297" s="95"/>
      <c r="D297" s="95"/>
      <c r="E297" s="95"/>
      <c r="F297" s="95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</row>
    <row r="298" ht="15.75" customHeight="1">
      <c r="A298" s="95"/>
      <c r="B298" s="95"/>
      <c r="C298" s="95"/>
      <c r="D298" s="95"/>
      <c r="E298" s="95"/>
      <c r="F298" s="95"/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</row>
    <row r="299" ht="15.75" customHeight="1">
      <c r="A299" s="95"/>
      <c r="B299" s="95"/>
      <c r="C299" s="95"/>
      <c r="D299" s="95"/>
      <c r="E299" s="95"/>
      <c r="F299" s="95"/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</row>
    <row r="300" ht="15.75" customHeight="1">
      <c r="A300" s="95"/>
      <c r="B300" s="95"/>
      <c r="C300" s="95"/>
      <c r="D300" s="95"/>
      <c r="E300" s="95"/>
      <c r="F300" s="95"/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</row>
    <row r="301" ht="15.75" customHeight="1">
      <c r="A301" s="95"/>
      <c r="B301" s="95"/>
      <c r="C301" s="95"/>
      <c r="D301" s="95"/>
      <c r="E301" s="95"/>
      <c r="F301" s="95"/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</row>
    <row r="302" ht="15.75" customHeight="1">
      <c r="A302" s="95"/>
      <c r="B302" s="95"/>
      <c r="C302" s="95"/>
      <c r="D302" s="95"/>
      <c r="E302" s="95"/>
      <c r="F302" s="95"/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</row>
    <row r="303" ht="15.75" customHeight="1">
      <c r="A303" s="95"/>
      <c r="B303" s="95"/>
      <c r="C303" s="95"/>
      <c r="D303" s="95"/>
      <c r="E303" s="95"/>
      <c r="F303" s="95"/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</row>
    <row r="304" ht="15.75" customHeight="1">
      <c r="A304" s="95"/>
      <c r="B304" s="95"/>
      <c r="C304" s="95"/>
      <c r="D304" s="95"/>
      <c r="E304" s="95"/>
      <c r="F304" s="95"/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</row>
    <row r="305" ht="15.75" customHeight="1">
      <c r="A305" s="95"/>
      <c r="B305" s="95"/>
      <c r="C305" s="95"/>
      <c r="D305" s="95"/>
      <c r="E305" s="95"/>
      <c r="F305" s="95"/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</row>
    <row r="306" ht="15.75" customHeight="1">
      <c r="A306" s="95"/>
      <c r="B306" s="95"/>
      <c r="C306" s="95"/>
      <c r="D306" s="95"/>
      <c r="E306" s="95"/>
      <c r="F306" s="95"/>
      <c r="G306" s="95"/>
      <c r="H306" s="95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</row>
    <row r="307" ht="15.75" customHeight="1">
      <c r="A307" s="95"/>
      <c r="B307" s="95"/>
      <c r="C307" s="95"/>
      <c r="D307" s="95"/>
      <c r="E307" s="95"/>
      <c r="F307" s="95"/>
      <c r="G307" s="95"/>
      <c r="H307" s="95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</row>
    <row r="308" ht="15.75" customHeight="1">
      <c r="A308" s="95"/>
      <c r="B308" s="95"/>
      <c r="C308" s="95"/>
      <c r="D308" s="95"/>
      <c r="E308" s="95"/>
      <c r="F308" s="95"/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</row>
    <row r="309" ht="15.75" customHeight="1">
      <c r="A309" s="95"/>
      <c r="B309" s="95"/>
      <c r="C309" s="95"/>
      <c r="D309" s="95"/>
      <c r="E309" s="95"/>
      <c r="F309" s="95"/>
      <c r="G309" s="95"/>
      <c r="H309" s="95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</row>
    <row r="310" ht="15.75" customHeight="1">
      <c r="A310" s="95"/>
      <c r="B310" s="95"/>
      <c r="C310" s="95"/>
      <c r="D310" s="95"/>
      <c r="E310" s="95"/>
      <c r="F310" s="95"/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</row>
    <row r="311" ht="15.75" customHeight="1">
      <c r="A311" s="95"/>
      <c r="B311" s="95"/>
      <c r="C311" s="95"/>
      <c r="D311" s="95"/>
      <c r="E311" s="95"/>
      <c r="F311" s="95"/>
      <c r="G311" s="95"/>
      <c r="H311" s="95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</row>
    <row r="312" ht="15.75" customHeight="1">
      <c r="A312" s="95"/>
      <c r="B312" s="95"/>
      <c r="C312" s="95"/>
      <c r="D312" s="95"/>
      <c r="E312" s="95"/>
      <c r="F312" s="95"/>
      <c r="G312" s="95"/>
      <c r="H312" s="95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</row>
    <row r="313" ht="15.75" customHeight="1">
      <c r="A313" s="95"/>
      <c r="B313" s="95"/>
      <c r="C313" s="95"/>
      <c r="D313" s="95"/>
      <c r="E313" s="95"/>
      <c r="F313" s="95"/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</row>
    <row r="314" ht="15.75" customHeight="1">
      <c r="A314" s="95"/>
      <c r="B314" s="95"/>
      <c r="C314" s="95"/>
      <c r="D314" s="95"/>
      <c r="E314" s="95"/>
      <c r="F314" s="95"/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</row>
    <row r="315" ht="15.75" customHeight="1">
      <c r="A315" s="95"/>
      <c r="B315" s="95"/>
      <c r="C315" s="95"/>
      <c r="D315" s="95"/>
      <c r="E315" s="95"/>
      <c r="F315" s="95"/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</row>
    <row r="316" ht="15.75" customHeight="1">
      <c r="A316" s="95"/>
      <c r="B316" s="95"/>
      <c r="C316" s="95"/>
      <c r="D316" s="95"/>
      <c r="E316" s="95"/>
      <c r="F316" s="95"/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</row>
    <row r="317" ht="15.75" customHeight="1">
      <c r="A317" s="95"/>
      <c r="B317" s="95"/>
      <c r="C317" s="95"/>
      <c r="D317" s="95"/>
      <c r="E317" s="95"/>
      <c r="F317" s="95"/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</row>
    <row r="318" ht="15.75" customHeight="1">
      <c r="A318" s="95"/>
      <c r="B318" s="95"/>
      <c r="C318" s="95"/>
      <c r="D318" s="95"/>
      <c r="E318" s="95"/>
      <c r="F318" s="95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</row>
    <row r="319" ht="15.75" customHeight="1">
      <c r="A319" s="95"/>
      <c r="B319" s="95"/>
      <c r="C319" s="95"/>
      <c r="D319" s="95"/>
      <c r="E319" s="95"/>
      <c r="F319" s="95"/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</row>
    <row r="320" ht="15.75" customHeight="1">
      <c r="A320" s="95"/>
      <c r="B320" s="95"/>
      <c r="C320" s="95"/>
      <c r="D320" s="95"/>
      <c r="E320" s="95"/>
      <c r="F320" s="95"/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</row>
    <row r="321" ht="15.75" customHeight="1">
      <c r="A321" s="95"/>
      <c r="B321" s="95"/>
      <c r="C321" s="95"/>
      <c r="D321" s="95"/>
      <c r="E321" s="95"/>
      <c r="F321" s="95"/>
      <c r="G321" s="95"/>
      <c r="H321" s="95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</row>
    <row r="322" ht="15.75" customHeight="1">
      <c r="A322" s="95"/>
      <c r="B322" s="95"/>
      <c r="C322" s="95"/>
      <c r="D322" s="95"/>
      <c r="E322" s="95"/>
      <c r="F322" s="95"/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</row>
    <row r="323" ht="15.75" customHeight="1">
      <c r="A323" s="95"/>
      <c r="B323" s="95"/>
      <c r="C323" s="95"/>
      <c r="D323" s="95"/>
      <c r="E323" s="95"/>
      <c r="F323" s="95"/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</row>
    <row r="324" ht="15.75" customHeight="1">
      <c r="A324" s="95"/>
      <c r="B324" s="95"/>
      <c r="C324" s="95"/>
      <c r="D324" s="95"/>
      <c r="E324" s="95"/>
      <c r="F324" s="95"/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</row>
    <row r="325" ht="15.75" customHeight="1">
      <c r="A325" s="95"/>
      <c r="B325" s="95"/>
      <c r="C325" s="95"/>
      <c r="D325" s="95"/>
      <c r="E325" s="95"/>
      <c r="F325" s="95"/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</row>
    <row r="326" ht="15.75" customHeight="1">
      <c r="A326" s="95"/>
      <c r="B326" s="95"/>
      <c r="C326" s="95"/>
      <c r="D326" s="95"/>
      <c r="E326" s="95"/>
      <c r="F326" s="95"/>
      <c r="G326" s="95"/>
      <c r="H326" s="95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</row>
    <row r="327" ht="15.75" customHeight="1">
      <c r="A327" s="95"/>
      <c r="B327" s="95"/>
      <c r="C327" s="95"/>
      <c r="D327" s="95"/>
      <c r="E327" s="95"/>
      <c r="F327" s="95"/>
      <c r="G327" s="95"/>
      <c r="H327" s="95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</row>
    <row r="328" ht="15.75" customHeight="1">
      <c r="A328" s="95"/>
      <c r="B328" s="95"/>
      <c r="C328" s="95"/>
      <c r="D328" s="95"/>
      <c r="E328" s="95"/>
      <c r="F328" s="95"/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</row>
    <row r="329" ht="15.75" customHeight="1">
      <c r="A329" s="95"/>
      <c r="B329" s="95"/>
      <c r="C329" s="95"/>
      <c r="D329" s="95"/>
      <c r="E329" s="95"/>
      <c r="F329" s="95"/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</row>
    <row r="330" ht="15.75" customHeight="1">
      <c r="A330" s="95"/>
      <c r="B330" s="95"/>
      <c r="C330" s="95"/>
      <c r="D330" s="95"/>
      <c r="E330" s="95"/>
      <c r="F330" s="95"/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</row>
    <row r="331" ht="15.75" customHeight="1">
      <c r="A331" s="95"/>
      <c r="B331" s="95"/>
      <c r="C331" s="95"/>
      <c r="D331" s="95"/>
      <c r="E331" s="95"/>
      <c r="F331" s="95"/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</row>
    <row r="332" ht="15.75" customHeight="1">
      <c r="A332" s="95"/>
      <c r="B332" s="95"/>
      <c r="C332" s="95"/>
      <c r="D332" s="95"/>
      <c r="E332" s="95"/>
      <c r="F332" s="95"/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</row>
    <row r="333" ht="15.75" customHeight="1">
      <c r="A333" s="95"/>
      <c r="B333" s="95"/>
      <c r="C333" s="95"/>
      <c r="D333" s="95"/>
      <c r="E333" s="95"/>
      <c r="F333" s="95"/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</row>
    <row r="334" ht="15.75" customHeight="1">
      <c r="A334" s="95"/>
      <c r="B334" s="95"/>
      <c r="C334" s="95"/>
      <c r="D334" s="95"/>
      <c r="E334" s="95"/>
      <c r="F334" s="95"/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</row>
    <row r="335" ht="15.75" customHeight="1">
      <c r="A335" s="95"/>
      <c r="B335" s="95"/>
      <c r="C335" s="95"/>
      <c r="D335" s="95"/>
      <c r="E335" s="95"/>
      <c r="F335" s="95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</row>
    <row r="336" ht="15.75" customHeight="1">
      <c r="A336" s="95"/>
      <c r="B336" s="95"/>
      <c r="C336" s="95"/>
      <c r="D336" s="95"/>
      <c r="E336" s="95"/>
      <c r="F336" s="95"/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</row>
    <row r="337" ht="15.75" customHeight="1">
      <c r="A337" s="95"/>
      <c r="B337" s="95"/>
      <c r="C337" s="95"/>
      <c r="D337" s="95"/>
      <c r="E337" s="95"/>
      <c r="F337" s="95"/>
      <c r="G337" s="95"/>
      <c r="H337" s="95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</row>
    <row r="338" ht="15.75" customHeight="1">
      <c r="A338" s="95"/>
      <c r="B338" s="95"/>
      <c r="C338" s="95"/>
      <c r="D338" s="95"/>
      <c r="E338" s="95"/>
      <c r="F338" s="95"/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</row>
    <row r="339" ht="15.75" customHeight="1">
      <c r="A339" s="95"/>
      <c r="B339" s="95"/>
      <c r="C339" s="95"/>
      <c r="D339" s="95"/>
      <c r="E339" s="95"/>
      <c r="F339" s="95"/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</row>
    <row r="340" ht="15.75" customHeight="1">
      <c r="A340" s="95"/>
      <c r="B340" s="95"/>
      <c r="C340" s="95"/>
      <c r="D340" s="95"/>
      <c r="E340" s="95"/>
      <c r="F340" s="95"/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</row>
    <row r="341" ht="15.75" customHeight="1">
      <c r="A341" s="95"/>
      <c r="B341" s="95"/>
      <c r="C341" s="95"/>
      <c r="D341" s="95"/>
      <c r="E341" s="95"/>
      <c r="F341" s="95"/>
      <c r="G341" s="95"/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</row>
    <row r="342" ht="15.75" customHeight="1">
      <c r="A342" s="95"/>
      <c r="B342" s="95"/>
      <c r="C342" s="95"/>
      <c r="D342" s="95"/>
      <c r="E342" s="95"/>
      <c r="F342" s="95"/>
      <c r="G342" s="95"/>
      <c r="H342" s="95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</row>
    <row r="343" ht="15.75" customHeight="1">
      <c r="A343" s="95"/>
      <c r="B343" s="95"/>
      <c r="C343" s="95"/>
      <c r="D343" s="95"/>
      <c r="E343" s="95"/>
      <c r="F343" s="95"/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</row>
    <row r="344" ht="15.75" customHeight="1">
      <c r="A344" s="95"/>
      <c r="B344" s="95"/>
      <c r="C344" s="95"/>
      <c r="D344" s="95"/>
      <c r="E344" s="95"/>
      <c r="F344" s="95"/>
      <c r="G344" s="95"/>
      <c r="H344" s="95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</row>
    <row r="345" ht="15.75" customHeight="1">
      <c r="A345" s="95"/>
      <c r="B345" s="95"/>
      <c r="C345" s="95"/>
      <c r="D345" s="95"/>
      <c r="E345" s="95"/>
      <c r="F345" s="95"/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</row>
    <row r="346" ht="15.75" customHeight="1">
      <c r="A346" s="95"/>
      <c r="B346" s="95"/>
      <c r="C346" s="95"/>
      <c r="D346" s="95"/>
      <c r="E346" s="95"/>
      <c r="F346" s="95"/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</row>
    <row r="347" ht="15.75" customHeight="1">
      <c r="A347" s="95"/>
      <c r="B347" s="95"/>
      <c r="C347" s="95"/>
      <c r="D347" s="95"/>
      <c r="E347" s="95"/>
      <c r="F347" s="95"/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</row>
    <row r="348" ht="15.75" customHeight="1">
      <c r="A348" s="95"/>
      <c r="B348" s="95"/>
      <c r="C348" s="95"/>
      <c r="D348" s="95"/>
      <c r="E348" s="95"/>
      <c r="F348" s="95"/>
      <c r="G348" s="95"/>
      <c r="H348" s="95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</row>
    <row r="349" ht="15.75" customHeight="1">
      <c r="A349" s="95"/>
      <c r="B349" s="95"/>
      <c r="C349" s="95"/>
      <c r="D349" s="95"/>
      <c r="E349" s="95"/>
      <c r="F349" s="95"/>
      <c r="G349" s="95"/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</row>
    <row r="350" ht="15.75" customHeight="1">
      <c r="A350" s="95"/>
      <c r="B350" s="95"/>
      <c r="C350" s="95"/>
      <c r="D350" s="95"/>
      <c r="E350" s="95"/>
      <c r="F350" s="95"/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</row>
    <row r="351" ht="15.75" customHeight="1">
      <c r="A351" s="95"/>
      <c r="B351" s="95"/>
      <c r="C351" s="95"/>
      <c r="D351" s="95"/>
      <c r="E351" s="95"/>
      <c r="F351" s="95"/>
      <c r="G351" s="95"/>
      <c r="H351" s="95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</row>
    <row r="352" ht="15.75" customHeight="1">
      <c r="A352" s="95"/>
      <c r="B352" s="95"/>
      <c r="C352" s="95"/>
      <c r="D352" s="95"/>
      <c r="E352" s="95"/>
      <c r="F352" s="95"/>
      <c r="G352" s="95"/>
      <c r="H352" s="95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</row>
    <row r="353" ht="15.75" customHeight="1">
      <c r="A353" s="95"/>
      <c r="B353" s="95"/>
      <c r="C353" s="95"/>
      <c r="D353" s="95"/>
      <c r="E353" s="95"/>
      <c r="F353" s="95"/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</row>
    <row r="354" ht="15.75" customHeight="1">
      <c r="A354" s="95"/>
      <c r="B354" s="95"/>
      <c r="C354" s="95"/>
      <c r="D354" s="95"/>
      <c r="E354" s="95"/>
      <c r="F354" s="95"/>
      <c r="G354" s="95"/>
      <c r="H354" s="95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</row>
    <row r="355" ht="15.75" customHeight="1">
      <c r="A355" s="95"/>
      <c r="B355" s="95"/>
      <c r="C355" s="95"/>
      <c r="D355" s="95"/>
      <c r="E355" s="95"/>
      <c r="F355" s="95"/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</row>
    <row r="356" ht="15.75" customHeight="1">
      <c r="A356" s="95"/>
      <c r="B356" s="95"/>
      <c r="C356" s="95"/>
      <c r="D356" s="95"/>
      <c r="E356" s="95"/>
      <c r="F356" s="95"/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</row>
    <row r="357" ht="15.75" customHeight="1">
      <c r="A357" s="95"/>
      <c r="B357" s="95"/>
      <c r="C357" s="95"/>
      <c r="D357" s="95"/>
      <c r="E357" s="95"/>
      <c r="F357" s="95"/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</row>
    <row r="358" ht="15.75" customHeight="1">
      <c r="A358" s="95"/>
      <c r="B358" s="95"/>
      <c r="C358" s="95"/>
      <c r="D358" s="95"/>
      <c r="E358" s="95"/>
      <c r="F358" s="95"/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</row>
    <row r="359" ht="15.75" customHeight="1">
      <c r="A359" s="95"/>
      <c r="B359" s="95"/>
      <c r="C359" s="95"/>
      <c r="D359" s="95"/>
      <c r="E359" s="95"/>
      <c r="F359" s="95"/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</row>
    <row r="360" ht="15.75" customHeight="1">
      <c r="A360" s="95"/>
      <c r="B360" s="95"/>
      <c r="C360" s="95"/>
      <c r="D360" s="95"/>
      <c r="E360" s="95"/>
      <c r="F360" s="95"/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</row>
    <row r="361" ht="15.75" customHeight="1">
      <c r="A361" s="95"/>
      <c r="B361" s="95"/>
      <c r="C361" s="95"/>
      <c r="D361" s="95"/>
      <c r="E361" s="95"/>
      <c r="F361" s="95"/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</row>
    <row r="362" ht="15.75" customHeight="1">
      <c r="A362" s="95"/>
      <c r="B362" s="95"/>
      <c r="C362" s="95"/>
      <c r="D362" s="95"/>
      <c r="E362" s="95"/>
      <c r="F362" s="95"/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</row>
    <row r="363" ht="15.75" customHeight="1">
      <c r="A363" s="95"/>
      <c r="B363" s="95"/>
      <c r="C363" s="95"/>
      <c r="D363" s="95"/>
      <c r="E363" s="95"/>
      <c r="F363" s="95"/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</row>
    <row r="364" ht="15.75" customHeight="1">
      <c r="A364" s="95"/>
      <c r="B364" s="95"/>
      <c r="C364" s="95"/>
      <c r="D364" s="95"/>
      <c r="E364" s="95"/>
      <c r="F364" s="95"/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</row>
    <row r="365" ht="15.75" customHeight="1">
      <c r="A365" s="95"/>
      <c r="B365" s="95"/>
      <c r="C365" s="95"/>
      <c r="D365" s="95"/>
      <c r="E365" s="95"/>
      <c r="F365" s="95"/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</row>
    <row r="366" ht="15.75" customHeight="1">
      <c r="A366" s="95"/>
      <c r="B366" s="95"/>
      <c r="C366" s="95"/>
      <c r="D366" s="95"/>
      <c r="E366" s="95"/>
      <c r="F366" s="95"/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</row>
    <row r="367" ht="15.75" customHeight="1">
      <c r="A367" s="95"/>
      <c r="B367" s="95"/>
      <c r="C367" s="95"/>
      <c r="D367" s="95"/>
      <c r="E367" s="95"/>
      <c r="F367" s="95"/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</row>
    <row r="368" ht="15.75" customHeight="1">
      <c r="A368" s="95"/>
      <c r="B368" s="95"/>
      <c r="C368" s="95"/>
      <c r="D368" s="95"/>
      <c r="E368" s="95"/>
      <c r="F368" s="95"/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</row>
    <row r="369" ht="15.75" customHeight="1">
      <c r="A369" s="95"/>
      <c r="B369" s="95"/>
      <c r="C369" s="95"/>
      <c r="D369" s="95"/>
      <c r="E369" s="95"/>
      <c r="F369" s="95"/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</row>
    <row r="370" ht="15.75" customHeight="1">
      <c r="A370" s="95"/>
      <c r="B370" s="95"/>
      <c r="C370" s="95"/>
      <c r="D370" s="95"/>
      <c r="E370" s="95"/>
      <c r="F370" s="95"/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</row>
    <row r="371" ht="15.75" customHeight="1">
      <c r="A371" s="95"/>
      <c r="B371" s="95"/>
      <c r="C371" s="95"/>
      <c r="D371" s="95"/>
      <c r="E371" s="95"/>
      <c r="F371" s="95"/>
      <c r="G371" s="95"/>
      <c r="H371" s="95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</row>
    <row r="372" ht="15.75" customHeight="1">
      <c r="A372" s="95"/>
      <c r="B372" s="95"/>
      <c r="C372" s="95"/>
      <c r="D372" s="95"/>
      <c r="E372" s="95"/>
      <c r="F372" s="95"/>
      <c r="G372" s="95"/>
      <c r="H372" s="95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</row>
    <row r="373" ht="15.75" customHeight="1">
      <c r="A373" s="95"/>
      <c r="B373" s="95"/>
      <c r="C373" s="95"/>
      <c r="D373" s="95"/>
      <c r="E373" s="95"/>
      <c r="F373" s="95"/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</row>
    <row r="374" ht="15.75" customHeight="1">
      <c r="A374" s="95"/>
      <c r="B374" s="95"/>
      <c r="C374" s="95"/>
      <c r="D374" s="95"/>
      <c r="E374" s="95"/>
      <c r="F374" s="95"/>
      <c r="G374" s="95"/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</row>
    <row r="375" ht="15.75" customHeight="1">
      <c r="A375" s="95"/>
      <c r="B375" s="95"/>
      <c r="C375" s="95"/>
      <c r="D375" s="95"/>
      <c r="E375" s="95"/>
      <c r="F375" s="95"/>
      <c r="G375" s="95"/>
      <c r="H375" s="95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</row>
    <row r="376" ht="15.75" customHeight="1">
      <c r="A376" s="95"/>
      <c r="B376" s="95"/>
      <c r="C376" s="95"/>
      <c r="D376" s="95"/>
      <c r="E376" s="95"/>
      <c r="F376" s="95"/>
      <c r="G376" s="95"/>
      <c r="H376" s="95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</row>
    <row r="377" ht="15.75" customHeight="1">
      <c r="A377" s="95"/>
      <c r="B377" s="95"/>
      <c r="C377" s="95"/>
      <c r="D377" s="95"/>
      <c r="E377" s="95"/>
      <c r="F377" s="95"/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</row>
    <row r="378" ht="15.75" customHeight="1">
      <c r="A378" s="95"/>
      <c r="B378" s="95"/>
      <c r="C378" s="95"/>
      <c r="D378" s="95"/>
      <c r="E378" s="95"/>
      <c r="F378" s="95"/>
      <c r="G378" s="95"/>
      <c r="H378" s="95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</row>
    <row r="379" ht="15.75" customHeight="1">
      <c r="A379" s="95"/>
      <c r="B379" s="95"/>
      <c r="C379" s="95"/>
      <c r="D379" s="95"/>
      <c r="E379" s="95"/>
      <c r="F379" s="95"/>
      <c r="G379" s="95"/>
      <c r="H379" s="95"/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</row>
    <row r="380" ht="15.75" customHeight="1">
      <c r="A380" s="95"/>
      <c r="B380" s="95"/>
      <c r="C380" s="95"/>
      <c r="D380" s="95"/>
      <c r="E380" s="95"/>
      <c r="F380" s="95"/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</row>
    <row r="381" ht="15.75" customHeight="1">
      <c r="A381" s="95"/>
      <c r="B381" s="95"/>
      <c r="C381" s="95"/>
      <c r="D381" s="95"/>
      <c r="E381" s="95"/>
      <c r="F381" s="95"/>
      <c r="G381" s="95"/>
      <c r="H381" s="95"/>
      <c r="I381" s="95"/>
      <c r="J381" s="95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</row>
    <row r="382" ht="15.75" customHeight="1">
      <c r="A382" s="95"/>
      <c r="B382" s="95"/>
      <c r="C382" s="95"/>
      <c r="D382" s="95"/>
      <c r="E382" s="95"/>
      <c r="F382" s="95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</row>
    <row r="383" ht="15.75" customHeight="1">
      <c r="A383" s="95"/>
      <c r="B383" s="95"/>
      <c r="C383" s="95"/>
      <c r="D383" s="95"/>
      <c r="E383" s="95"/>
      <c r="F383" s="95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</row>
    <row r="384" ht="15.75" customHeight="1">
      <c r="A384" s="95"/>
      <c r="B384" s="95"/>
      <c r="C384" s="95"/>
      <c r="D384" s="95"/>
      <c r="E384" s="95"/>
      <c r="F384" s="95"/>
      <c r="G384" s="95"/>
      <c r="H384" s="95"/>
      <c r="I384" s="95"/>
      <c r="J384" s="95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</row>
    <row r="385" ht="15.75" customHeight="1">
      <c r="A385" s="95"/>
      <c r="B385" s="95"/>
      <c r="C385" s="95"/>
      <c r="D385" s="95"/>
      <c r="E385" s="95"/>
      <c r="F385" s="95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</row>
    <row r="386" ht="15.75" customHeight="1">
      <c r="A386" s="95"/>
      <c r="B386" s="95"/>
      <c r="C386" s="95"/>
      <c r="D386" s="95"/>
      <c r="E386" s="95"/>
      <c r="F386" s="95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</row>
    <row r="387" ht="15.75" customHeight="1">
      <c r="A387" s="95"/>
      <c r="B387" s="95"/>
      <c r="C387" s="95"/>
      <c r="D387" s="95"/>
      <c r="E387" s="95"/>
      <c r="F387" s="95"/>
      <c r="G387" s="95"/>
      <c r="H387" s="95"/>
      <c r="I387" s="95"/>
      <c r="J387" s="95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</row>
    <row r="388" ht="15.75" customHeight="1">
      <c r="A388" s="95"/>
      <c r="B388" s="95"/>
      <c r="C388" s="95"/>
      <c r="D388" s="95"/>
      <c r="E388" s="95"/>
      <c r="F388" s="95"/>
      <c r="G388" s="95"/>
      <c r="H388" s="95"/>
      <c r="I388" s="95"/>
      <c r="J388" s="95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</row>
    <row r="389" ht="15.75" customHeight="1">
      <c r="A389" s="95"/>
      <c r="B389" s="95"/>
      <c r="C389" s="95"/>
      <c r="D389" s="95"/>
      <c r="E389" s="95"/>
      <c r="F389" s="95"/>
      <c r="G389" s="95"/>
      <c r="H389" s="95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</row>
    <row r="390" ht="15.75" customHeight="1">
      <c r="A390" s="95"/>
      <c r="B390" s="95"/>
      <c r="C390" s="95"/>
      <c r="D390" s="95"/>
      <c r="E390" s="95"/>
      <c r="F390" s="95"/>
      <c r="G390" s="95"/>
      <c r="H390" s="95"/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</row>
    <row r="391" ht="15.75" customHeight="1">
      <c r="A391" s="95"/>
      <c r="B391" s="95"/>
      <c r="C391" s="95"/>
      <c r="D391" s="95"/>
      <c r="E391" s="95"/>
      <c r="F391" s="95"/>
      <c r="G391" s="95"/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</row>
    <row r="392" ht="15.75" customHeight="1">
      <c r="A392" s="95"/>
      <c r="B392" s="95"/>
      <c r="C392" s="95"/>
      <c r="D392" s="95"/>
      <c r="E392" s="95"/>
      <c r="F392" s="95"/>
      <c r="G392" s="95"/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</row>
    <row r="393" ht="15.75" customHeight="1">
      <c r="A393" s="95"/>
      <c r="B393" s="95"/>
      <c r="C393" s="95"/>
      <c r="D393" s="95"/>
      <c r="E393" s="95"/>
      <c r="F393" s="95"/>
      <c r="G393" s="95"/>
      <c r="H393" s="95"/>
      <c r="I393" s="95"/>
      <c r="J393" s="95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</row>
    <row r="394" ht="15.75" customHeight="1">
      <c r="A394" s="95"/>
      <c r="B394" s="95"/>
      <c r="C394" s="95"/>
      <c r="D394" s="95"/>
      <c r="E394" s="95"/>
      <c r="F394" s="95"/>
      <c r="G394" s="95"/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</row>
    <row r="395" ht="15.75" customHeight="1">
      <c r="A395" s="95"/>
      <c r="B395" s="95"/>
      <c r="C395" s="95"/>
      <c r="D395" s="95"/>
      <c r="E395" s="95"/>
      <c r="F395" s="95"/>
      <c r="G395" s="95"/>
      <c r="H395" s="95"/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</row>
    <row r="396" ht="15.75" customHeight="1">
      <c r="A396" s="95"/>
      <c r="B396" s="95"/>
      <c r="C396" s="95"/>
      <c r="D396" s="95"/>
      <c r="E396" s="95"/>
      <c r="F396" s="95"/>
      <c r="G396" s="95"/>
      <c r="H396" s="95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</row>
    <row r="397" ht="15.75" customHeight="1">
      <c r="A397" s="95"/>
      <c r="B397" s="95"/>
      <c r="C397" s="95"/>
      <c r="D397" s="95"/>
      <c r="E397" s="95"/>
      <c r="F397" s="95"/>
      <c r="G397" s="95"/>
      <c r="H397" s="95"/>
      <c r="I397" s="95"/>
      <c r="J397" s="95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</row>
    <row r="398" ht="15.75" customHeight="1">
      <c r="A398" s="95"/>
      <c r="B398" s="95"/>
      <c r="C398" s="95"/>
      <c r="D398" s="95"/>
      <c r="E398" s="95"/>
      <c r="F398" s="95"/>
      <c r="G398" s="95"/>
      <c r="H398" s="95"/>
      <c r="I398" s="95"/>
      <c r="J398" s="95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</row>
    <row r="399" ht="15.75" customHeight="1">
      <c r="A399" s="95"/>
      <c r="B399" s="95"/>
      <c r="C399" s="95"/>
      <c r="D399" s="95"/>
      <c r="E399" s="95"/>
      <c r="F399" s="95"/>
      <c r="G399" s="95"/>
      <c r="H399" s="95"/>
      <c r="I399" s="95"/>
      <c r="J399" s="95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</row>
    <row r="400" ht="15.75" customHeight="1">
      <c r="A400" s="95"/>
      <c r="B400" s="95"/>
      <c r="C400" s="95"/>
      <c r="D400" s="95"/>
      <c r="E400" s="95"/>
      <c r="F400" s="95"/>
      <c r="G400" s="95"/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</row>
    <row r="401" ht="15.75" customHeight="1">
      <c r="A401" s="95"/>
      <c r="B401" s="95"/>
      <c r="C401" s="95"/>
      <c r="D401" s="95"/>
      <c r="E401" s="95"/>
      <c r="F401" s="95"/>
      <c r="G401" s="95"/>
      <c r="H401" s="95"/>
      <c r="I401" s="95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</row>
    <row r="402" ht="15.75" customHeight="1">
      <c r="A402" s="95"/>
      <c r="B402" s="95"/>
      <c r="C402" s="95"/>
      <c r="D402" s="95"/>
      <c r="E402" s="95"/>
      <c r="F402" s="95"/>
      <c r="G402" s="95"/>
      <c r="H402" s="95"/>
      <c r="I402" s="95"/>
      <c r="J402" s="95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</row>
    <row r="403" ht="15.75" customHeight="1">
      <c r="A403" s="95"/>
      <c r="B403" s="95"/>
      <c r="C403" s="95"/>
      <c r="D403" s="95"/>
      <c r="E403" s="95"/>
      <c r="F403" s="95"/>
      <c r="G403" s="95"/>
      <c r="H403" s="95"/>
      <c r="I403" s="95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</row>
    <row r="404" ht="15.75" customHeight="1">
      <c r="A404" s="95"/>
      <c r="B404" s="95"/>
      <c r="C404" s="95"/>
      <c r="D404" s="95"/>
      <c r="E404" s="95"/>
      <c r="F404" s="95"/>
      <c r="G404" s="95"/>
      <c r="H404" s="95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</row>
    <row r="405" ht="15.75" customHeight="1">
      <c r="A405" s="95"/>
      <c r="B405" s="95"/>
      <c r="C405" s="95"/>
      <c r="D405" s="95"/>
      <c r="E405" s="95"/>
      <c r="F405" s="95"/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</row>
    <row r="406" ht="15.75" customHeight="1">
      <c r="A406" s="95"/>
      <c r="B406" s="95"/>
      <c r="C406" s="95"/>
      <c r="D406" s="95"/>
      <c r="E406" s="95"/>
      <c r="F406" s="95"/>
      <c r="G406" s="95"/>
      <c r="H406" s="95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</row>
    <row r="407" ht="15.75" customHeight="1">
      <c r="A407" s="95"/>
      <c r="B407" s="95"/>
      <c r="C407" s="95"/>
      <c r="D407" s="95"/>
      <c r="E407" s="95"/>
      <c r="F407" s="95"/>
      <c r="G407" s="95"/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</row>
    <row r="408" ht="15.75" customHeight="1">
      <c r="A408" s="95"/>
      <c r="B408" s="95"/>
      <c r="C408" s="95"/>
      <c r="D408" s="95"/>
      <c r="E408" s="95"/>
      <c r="F408" s="95"/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</row>
    <row r="409" ht="15.75" customHeight="1">
      <c r="A409" s="95"/>
      <c r="B409" s="95"/>
      <c r="C409" s="95"/>
      <c r="D409" s="95"/>
      <c r="E409" s="95"/>
      <c r="F409" s="95"/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</row>
    <row r="410" ht="15.75" customHeight="1">
      <c r="A410" s="95"/>
      <c r="B410" s="95"/>
      <c r="C410" s="95"/>
      <c r="D410" s="95"/>
      <c r="E410" s="95"/>
      <c r="F410" s="95"/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</row>
    <row r="411" ht="15.75" customHeight="1">
      <c r="A411" s="95"/>
      <c r="B411" s="95"/>
      <c r="C411" s="95"/>
      <c r="D411" s="95"/>
      <c r="E411" s="95"/>
      <c r="F411" s="95"/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</row>
    <row r="412" ht="15.75" customHeight="1">
      <c r="A412" s="95"/>
      <c r="B412" s="95"/>
      <c r="C412" s="95"/>
      <c r="D412" s="95"/>
      <c r="E412" s="95"/>
      <c r="F412" s="95"/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</row>
    <row r="413" ht="15.75" customHeight="1">
      <c r="A413" s="95"/>
      <c r="B413" s="95"/>
      <c r="C413" s="95"/>
      <c r="D413" s="95"/>
      <c r="E413" s="95"/>
      <c r="F413" s="95"/>
      <c r="G413" s="95"/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</row>
    <row r="414" ht="15.75" customHeight="1">
      <c r="A414" s="95"/>
      <c r="B414" s="95"/>
      <c r="C414" s="95"/>
      <c r="D414" s="95"/>
      <c r="E414" s="95"/>
      <c r="F414" s="95"/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</row>
    <row r="415" ht="15.75" customHeight="1">
      <c r="A415" s="95"/>
      <c r="B415" s="95"/>
      <c r="C415" s="95"/>
      <c r="D415" s="95"/>
      <c r="E415" s="95"/>
      <c r="F415" s="95"/>
      <c r="G415" s="95"/>
      <c r="H415" s="95"/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</row>
    <row r="416" ht="15.75" customHeight="1">
      <c r="A416" s="95"/>
      <c r="B416" s="95"/>
      <c r="C416" s="95"/>
      <c r="D416" s="95"/>
      <c r="E416" s="95"/>
      <c r="F416" s="95"/>
      <c r="G416" s="95"/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</row>
    <row r="417" ht="15.75" customHeight="1">
      <c r="A417" s="95"/>
      <c r="B417" s="95"/>
      <c r="C417" s="95"/>
      <c r="D417" s="95"/>
      <c r="E417" s="95"/>
      <c r="F417" s="95"/>
      <c r="G417" s="95"/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</row>
    <row r="418" ht="15.75" customHeight="1">
      <c r="A418" s="95"/>
      <c r="B418" s="95"/>
      <c r="C418" s="95"/>
      <c r="D418" s="95"/>
      <c r="E418" s="95"/>
      <c r="F418" s="95"/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</row>
    <row r="419" ht="15.75" customHeight="1">
      <c r="A419" s="95"/>
      <c r="B419" s="95"/>
      <c r="C419" s="95"/>
      <c r="D419" s="95"/>
      <c r="E419" s="95"/>
      <c r="F419" s="95"/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</row>
    <row r="420" ht="15.75" customHeight="1">
      <c r="A420" s="95"/>
      <c r="B420" s="95"/>
      <c r="C420" s="95"/>
      <c r="D420" s="95"/>
      <c r="E420" s="95"/>
      <c r="F420" s="95"/>
      <c r="G420" s="95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</row>
    <row r="421" ht="15.75" customHeight="1">
      <c r="A421" s="95"/>
      <c r="B421" s="95"/>
      <c r="C421" s="95"/>
      <c r="D421" s="95"/>
      <c r="E421" s="95"/>
      <c r="F421" s="95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</row>
    <row r="422" ht="15.75" customHeight="1">
      <c r="A422" s="95"/>
      <c r="B422" s="95"/>
      <c r="C422" s="95"/>
      <c r="D422" s="95"/>
      <c r="E422" s="95"/>
      <c r="F422" s="95"/>
      <c r="G422" s="95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</row>
    <row r="423" ht="15.75" customHeight="1">
      <c r="A423" s="95"/>
      <c r="B423" s="95"/>
      <c r="C423" s="95"/>
      <c r="D423" s="95"/>
      <c r="E423" s="95"/>
      <c r="F423" s="95"/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</row>
    <row r="424" ht="15.75" customHeight="1">
      <c r="A424" s="95"/>
      <c r="B424" s="95"/>
      <c r="C424" s="95"/>
      <c r="D424" s="95"/>
      <c r="E424" s="95"/>
      <c r="F424" s="95"/>
      <c r="G424" s="95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</row>
    <row r="425" ht="15.75" customHeight="1">
      <c r="A425" s="95"/>
      <c r="B425" s="95"/>
      <c r="C425" s="95"/>
      <c r="D425" s="95"/>
      <c r="E425" s="95"/>
      <c r="F425" s="95"/>
      <c r="G425" s="95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</row>
    <row r="426" ht="15.75" customHeight="1">
      <c r="A426" s="95"/>
      <c r="B426" s="95"/>
      <c r="C426" s="95"/>
      <c r="D426" s="95"/>
      <c r="E426" s="95"/>
      <c r="F426" s="95"/>
      <c r="G426" s="95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</row>
    <row r="427" ht="15.75" customHeight="1">
      <c r="A427" s="95"/>
      <c r="B427" s="95"/>
      <c r="C427" s="95"/>
      <c r="D427" s="95"/>
      <c r="E427" s="95"/>
      <c r="F427" s="95"/>
      <c r="G427" s="95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</row>
    <row r="428" ht="15.75" customHeight="1">
      <c r="A428" s="95"/>
      <c r="B428" s="95"/>
      <c r="C428" s="95"/>
      <c r="D428" s="95"/>
      <c r="E428" s="95"/>
      <c r="F428" s="95"/>
      <c r="G428" s="95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</row>
    <row r="429" ht="15.75" customHeight="1">
      <c r="A429" s="95"/>
      <c r="B429" s="95"/>
      <c r="C429" s="95"/>
      <c r="D429" s="95"/>
      <c r="E429" s="95"/>
      <c r="F429" s="95"/>
      <c r="G429" s="95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</row>
    <row r="430" ht="15.75" customHeight="1">
      <c r="A430" s="95"/>
      <c r="B430" s="95"/>
      <c r="C430" s="95"/>
      <c r="D430" s="95"/>
      <c r="E430" s="95"/>
      <c r="F430" s="95"/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</row>
    <row r="431" ht="15.75" customHeight="1">
      <c r="A431" s="95"/>
      <c r="B431" s="95"/>
      <c r="C431" s="95"/>
      <c r="D431" s="95"/>
      <c r="E431" s="95"/>
      <c r="F431" s="95"/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</row>
    <row r="432" ht="15.75" customHeight="1">
      <c r="A432" s="95"/>
      <c r="B432" s="95"/>
      <c r="C432" s="95"/>
      <c r="D432" s="95"/>
      <c r="E432" s="95"/>
      <c r="F432" s="95"/>
      <c r="G432" s="95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</row>
    <row r="433" ht="15.75" customHeight="1">
      <c r="A433" s="95"/>
      <c r="B433" s="95"/>
      <c r="C433" s="95"/>
      <c r="D433" s="95"/>
      <c r="E433" s="95"/>
      <c r="F433" s="95"/>
      <c r="G433" s="95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</row>
    <row r="434" ht="15.75" customHeight="1">
      <c r="A434" s="95"/>
      <c r="B434" s="95"/>
      <c r="C434" s="95"/>
      <c r="D434" s="95"/>
      <c r="E434" s="95"/>
      <c r="F434" s="95"/>
      <c r="G434" s="95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</row>
    <row r="435" ht="15.75" customHeight="1">
      <c r="A435" s="95"/>
      <c r="B435" s="95"/>
      <c r="C435" s="95"/>
      <c r="D435" s="95"/>
      <c r="E435" s="95"/>
      <c r="F435" s="95"/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</row>
    <row r="436" ht="15.75" customHeight="1">
      <c r="A436" s="95"/>
      <c r="B436" s="95"/>
      <c r="C436" s="95"/>
      <c r="D436" s="95"/>
      <c r="E436" s="95"/>
      <c r="F436" s="95"/>
      <c r="G436" s="95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</row>
    <row r="437" ht="15.75" customHeight="1">
      <c r="A437" s="95"/>
      <c r="B437" s="95"/>
      <c r="C437" s="95"/>
      <c r="D437" s="95"/>
      <c r="E437" s="95"/>
      <c r="F437" s="95"/>
      <c r="G437" s="95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</row>
    <row r="438" ht="15.75" customHeight="1">
      <c r="A438" s="95"/>
      <c r="B438" s="95"/>
      <c r="C438" s="95"/>
      <c r="D438" s="95"/>
      <c r="E438" s="95"/>
      <c r="F438" s="95"/>
      <c r="G438" s="95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</row>
    <row r="439" ht="15.75" customHeight="1">
      <c r="A439" s="95"/>
      <c r="B439" s="95"/>
      <c r="C439" s="95"/>
      <c r="D439" s="95"/>
      <c r="E439" s="95"/>
      <c r="F439" s="95"/>
      <c r="G439" s="95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</row>
    <row r="440" ht="15.75" customHeight="1">
      <c r="A440" s="95"/>
      <c r="B440" s="95"/>
      <c r="C440" s="95"/>
      <c r="D440" s="95"/>
      <c r="E440" s="95"/>
      <c r="F440" s="95"/>
      <c r="G440" s="95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</row>
    <row r="441" ht="15.75" customHeight="1">
      <c r="A441" s="95"/>
      <c r="B441" s="95"/>
      <c r="C441" s="95"/>
      <c r="D441" s="95"/>
      <c r="E441" s="95"/>
      <c r="F441" s="95"/>
      <c r="G441" s="95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</row>
    <row r="442" ht="15.75" customHeight="1">
      <c r="A442" s="95"/>
      <c r="B442" s="95"/>
      <c r="C442" s="95"/>
      <c r="D442" s="95"/>
      <c r="E442" s="95"/>
      <c r="F442" s="95"/>
      <c r="G442" s="95"/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</row>
    <row r="443" ht="15.75" customHeight="1">
      <c r="A443" s="95"/>
      <c r="B443" s="95"/>
      <c r="C443" s="95"/>
      <c r="D443" s="95"/>
      <c r="E443" s="95"/>
      <c r="F443" s="95"/>
      <c r="G443" s="95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</row>
    <row r="444" ht="15.75" customHeight="1">
      <c r="A444" s="95"/>
      <c r="B444" s="95"/>
      <c r="C444" s="95"/>
      <c r="D444" s="95"/>
      <c r="E444" s="95"/>
      <c r="F444" s="95"/>
      <c r="G444" s="95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</row>
    <row r="445" ht="15.75" customHeight="1">
      <c r="A445" s="95"/>
      <c r="B445" s="95"/>
      <c r="C445" s="95"/>
      <c r="D445" s="95"/>
      <c r="E445" s="95"/>
      <c r="F445" s="95"/>
      <c r="G445" s="95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</row>
    <row r="446" ht="15.75" customHeight="1">
      <c r="A446" s="95"/>
      <c r="B446" s="95"/>
      <c r="C446" s="95"/>
      <c r="D446" s="95"/>
      <c r="E446" s="95"/>
      <c r="F446" s="95"/>
      <c r="G446" s="95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</row>
    <row r="447" ht="15.75" customHeight="1">
      <c r="A447" s="95"/>
      <c r="B447" s="95"/>
      <c r="C447" s="95"/>
      <c r="D447" s="95"/>
      <c r="E447" s="95"/>
      <c r="F447" s="95"/>
      <c r="G447" s="95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</row>
    <row r="448" ht="15.75" customHeight="1">
      <c r="A448" s="95"/>
      <c r="B448" s="95"/>
      <c r="C448" s="95"/>
      <c r="D448" s="95"/>
      <c r="E448" s="95"/>
      <c r="F448" s="95"/>
      <c r="G448" s="95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</row>
    <row r="449" ht="15.75" customHeight="1">
      <c r="A449" s="95"/>
      <c r="B449" s="95"/>
      <c r="C449" s="95"/>
      <c r="D449" s="95"/>
      <c r="E449" s="95"/>
      <c r="F449" s="95"/>
      <c r="G449" s="95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</row>
    <row r="450" ht="15.75" customHeight="1">
      <c r="A450" s="95"/>
      <c r="B450" s="95"/>
      <c r="C450" s="95"/>
      <c r="D450" s="95"/>
      <c r="E450" s="95"/>
      <c r="F450" s="95"/>
      <c r="G450" s="95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</row>
    <row r="451" ht="15.75" customHeight="1">
      <c r="A451" s="95"/>
      <c r="B451" s="95"/>
      <c r="C451" s="95"/>
      <c r="D451" s="95"/>
      <c r="E451" s="95"/>
      <c r="F451" s="95"/>
      <c r="G451" s="95"/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</row>
    <row r="452" ht="15.75" customHeight="1">
      <c r="A452" s="95"/>
      <c r="B452" s="95"/>
      <c r="C452" s="95"/>
      <c r="D452" s="95"/>
      <c r="E452" s="95"/>
      <c r="F452" s="95"/>
      <c r="G452" s="95"/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</row>
    <row r="453" ht="15.75" customHeight="1">
      <c r="A453" s="95"/>
      <c r="B453" s="95"/>
      <c r="C453" s="95"/>
      <c r="D453" s="95"/>
      <c r="E453" s="95"/>
      <c r="F453" s="95"/>
      <c r="G453" s="95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</row>
    <row r="454" ht="15.75" customHeight="1">
      <c r="A454" s="95"/>
      <c r="B454" s="95"/>
      <c r="C454" s="95"/>
      <c r="D454" s="95"/>
      <c r="E454" s="95"/>
      <c r="F454" s="95"/>
      <c r="G454" s="95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</row>
    <row r="455" ht="15.75" customHeight="1">
      <c r="A455" s="95"/>
      <c r="B455" s="95"/>
      <c r="C455" s="95"/>
      <c r="D455" s="95"/>
      <c r="E455" s="95"/>
      <c r="F455" s="95"/>
      <c r="G455" s="95"/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</row>
    <row r="456" ht="15.75" customHeight="1">
      <c r="A456" s="95"/>
      <c r="B456" s="95"/>
      <c r="C456" s="95"/>
      <c r="D456" s="95"/>
      <c r="E456" s="95"/>
      <c r="F456" s="95"/>
      <c r="G456" s="95"/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</row>
    <row r="457" ht="15.75" customHeight="1">
      <c r="A457" s="95"/>
      <c r="B457" s="95"/>
      <c r="C457" s="95"/>
      <c r="D457" s="95"/>
      <c r="E457" s="95"/>
      <c r="F457" s="95"/>
      <c r="G457" s="95"/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</row>
    <row r="458" ht="15.75" customHeight="1">
      <c r="A458" s="95"/>
      <c r="B458" s="95"/>
      <c r="C458" s="95"/>
      <c r="D458" s="95"/>
      <c r="E458" s="95"/>
      <c r="F458" s="95"/>
      <c r="G458" s="95"/>
      <c r="H458" s="95"/>
      <c r="I458" s="95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</row>
    <row r="459" ht="15.75" customHeight="1">
      <c r="A459" s="95"/>
      <c r="B459" s="95"/>
      <c r="C459" s="95"/>
      <c r="D459" s="95"/>
      <c r="E459" s="95"/>
      <c r="F459" s="95"/>
      <c r="G459" s="95"/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</row>
    <row r="460" ht="15.75" customHeight="1">
      <c r="A460" s="95"/>
      <c r="B460" s="95"/>
      <c r="C460" s="95"/>
      <c r="D460" s="95"/>
      <c r="E460" s="95"/>
      <c r="F460" s="95"/>
      <c r="G460" s="95"/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</row>
    <row r="461" ht="15.75" customHeight="1">
      <c r="A461" s="95"/>
      <c r="B461" s="95"/>
      <c r="C461" s="95"/>
      <c r="D461" s="95"/>
      <c r="E461" s="95"/>
      <c r="F461" s="95"/>
      <c r="G461" s="95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</row>
    <row r="462" ht="15.75" customHeight="1">
      <c r="A462" s="95"/>
      <c r="B462" s="95"/>
      <c r="C462" s="95"/>
      <c r="D462" s="95"/>
      <c r="E462" s="95"/>
      <c r="F462" s="95"/>
      <c r="G462" s="95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</row>
    <row r="463" ht="15.75" customHeight="1">
      <c r="A463" s="95"/>
      <c r="B463" s="95"/>
      <c r="C463" s="95"/>
      <c r="D463" s="95"/>
      <c r="E463" s="95"/>
      <c r="F463" s="95"/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</row>
    <row r="464" ht="15.75" customHeight="1">
      <c r="A464" s="95"/>
      <c r="B464" s="95"/>
      <c r="C464" s="95"/>
      <c r="D464" s="95"/>
      <c r="E464" s="95"/>
      <c r="F464" s="95"/>
      <c r="G464" s="95"/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</row>
    <row r="465" ht="15.75" customHeight="1">
      <c r="A465" s="95"/>
      <c r="B465" s="95"/>
      <c r="C465" s="95"/>
      <c r="D465" s="95"/>
      <c r="E465" s="95"/>
      <c r="F465" s="95"/>
      <c r="G465" s="95"/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</row>
    <row r="466" ht="15.75" customHeight="1">
      <c r="A466" s="95"/>
      <c r="B466" s="95"/>
      <c r="C466" s="95"/>
      <c r="D466" s="95"/>
      <c r="E466" s="95"/>
      <c r="F466" s="95"/>
      <c r="G466" s="95"/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</row>
    <row r="467" ht="15.75" customHeight="1">
      <c r="A467" s="95"/>
      <c r="B467" s="95"/>
      <c r="C467" s="95"/>
      <c r="D467" s="95"/>
      <c r="E467" s="95"/>
      <c r="F467" s="95"/>
      <c r="G467" s="95"/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</row>
    <row r="468" ht="15.75" customHeight="1">
      <c r="A468" s="95"/>
      <c r="B468" s="95"/>
      <c r="C468" s="95"/>
      <c r="D468" s="95"/>
      <c r="E468" s="95"/>
      <c r="F468" s="95"/>
      <c r="G468" s="95"/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</row>
    <row r="469" ht="15.75" customHeight="1">
      <c r="A469" s="95"/>
      <c r="B469" s="95"/>
      <c r="C469" s="95"/>
      <c r="D469" s="95"/>
      <c r="E469" s="95"/>
      <c r="F469" s="95"/>
      <c r="G469" s="95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</row>
    <row r="470" ht="15.75" customHeight="1">
      <c r="A470" s="95"/>
      <c r="B470" s="95"/>
      <c r="C470" s="95"/>
      <c r="D470" s="95"/>
      <c r="E470" s="95"/>
      <c r="F470" s="95"/>
      <c r="G470" s="95"/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</row>
    <row r="471" ht="15.75" customHeight="1">
      <c r="A471" s="95"/>
      <c r="B471" s="95"/>
      <c r="C471" s="95"/>
      <c r="D471" s="95"/>
      <c r="E471" s="95"/>
      <c r="F471" s="95"/>
      <c r="G471" s="95"/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</row>
    <row r="472" ht="15.75" customHeight="1">
      <c r="A472" s="95"/>
      <c r="B472" s="95"/>
      <c r="C472" s="95"/>
      <c r="D472" s="95"/>
      <c r="E472" s="95"/>
      <c r="F472" s="95"/>
      <c r="G472" s="95"/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</row>
    <row r="473" ht="15.75" customHeight="1">
      <c r="A473" s="95"/>
      <c r="B473" s="95"/>
      <c r="C473" s="95"/>
      <c r="D473" s="95"/>
      <c r="E473" s="95"/>
      <c r="F473" s="95"/>
      <c r="G473" s="95"/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</row>
    <row r="474" ht="15.75" customHeight="1">
      <c r="A474" s="95"/>
      <c r="B474" s="95"/>
      <c r="C474" s="95"/>
      <c r="D474" s="95"/>
      <c r="E474" s="95"/>
      <c r="F474" s="95"/>
      <c r="G474" s="95"/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</row>
    <row r="475" ht="15.75" customHeight="1">
      <c r="A475" s="95"/>
      <c r="B475" s="95"/>
      <c r="C475" s="95"/>
      <c r="D475" s="95"/>
      <c r="E475" s="95"/>
      <c r="F475" s="95"/>
      <c r="G475" s="95"/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</row>
    <row r="476" ht="15.75" customHeight="1">
      <c r="A476" s="95"/>
      <c r="B476" s="95"/>
      <c r="C476" s="95"/>
      <c r="D476" s="95"/>
      <c r="E476" s="95"/>
      <c r="F476" s="95"/>
      <c r="G476" s="95"/>
      <c r="H476" s="95"/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</row>
    <row r="477" ht="15.75" customHeight="1">
      <c r="A477" s="95"/>
      <c r="B477" s="95"/>
      <c r="C477" s="95"/>
      <c r="D477" s="95"/>
      <c r="E477" s="95"/>
      <c r="F477" s="95"/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</row>
    <row r="478" ht="15.75" customHeight="1">
      <c r="A478" s="95"/>
      <c r="B478" s="95"/>
      <c r="C478" s="95"/>
      <c r="D478" s="95"/>
      <c r="E478" s="95"/>
      <c r="F478" s="95"/>
      <c r="G478" s="95"/>
      <c r="H478" s="95"/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</row>
    <row r="479" ht="15.75" customHeight="1">
      <c r="A479" s="95"/>
      <c r="B479" s="95"/>
      <c r="C479" s="95"/>
      <c r="D479" s="95"/>
      <c r="E479" s="95"/>
      <c r="F479" s="95"/>
      <c r="G479" s="95"/>
      <c r="H479" s="95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</row>
    <row r="480" ht="15.75" customHeight="1">
      <c r="A480" s="95"/>
      <c r="B480" s="95"/>
      <c r="C480" s="95"/>
      <c r="D480" s="95"/>
      <c r="E480" s="95"/>
      <c r="F480" s="95"/>
      <c r="G480" s="95"/>
      <c r="H480" s="95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</row>
    <row r="481" ht="15.75" customHeight="1">
      <c r="A481" s="95"/>
      <c r="B481" s="95"/>
      <c r="C481" s="95"/>
      <c r="D481" s="95"/>
      <c r="E481" s="95"/>
      <c r="F481" s="95"/>
      <c r="G481" s="95"/>
      <c r="H481" s="95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</row>
    <row r="482" ht="15.75" customHeight="1">
      <c r="A482" s="95"/>
      <c r="B482" s="95"/>
      <c r="C482" s="95"/>
      <c r="D482" s="95"/>
      <c r="E482" s="95"/>
      <c r="F482" s="95"/>
      <c r="G482" s="95"/>
      <c r="H482" s="95"/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</row>
    <row r="483" ht="15.75" customHeight="1">
      <c r="A483" s="95"/>
      <c r="B483" s="95"/>
      <c r="C483" s="95"/>
      <c r="D483" s="95"/>
      <c r="E483" s="95"/>
      <c r="F483" s="95"/>
      <c r="G483" s="95"/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</row>
    <row r="484" ht="15.75" customHeight="1">
      <c r="A484" s="95"/>
      <c r="B484" s="95"/>
      <c r="C484" s="95"/>
      <c r="D484" s="95"/>
      <c r="E484" s="95"/>
      <c r="F484" s="95"/>
      <c r="G484" s="95"/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</row>
    <row r="485" ht="15.75" customHeight="1">
      <c r="A485" s="95"/>
      <c r="B485" s="95"/>
      <c r="C485" s="95"/>
      <c r="D485" s="95"/>
      <c r="E485" s="95"/>
      <c r="F485" s="95"/>
      <c r="G485" s="95"/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</row>
    <row r="486" ht="15.75" customHeight="1">
      <c r="A486" s="95"/>
      <c r="B486" s="95"/>
      <c r="C486" s="95"/>
      <c r="D486" s="95"/>
      <c r="E486" s="95"/>
      <c r="F486" s="95"/>
      <c r="G486" s="95"/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</row>
    <row r="487" ht="15.75" customHeight="1">
      <c r="A487" s="95"/>
      <c r="B487" s="95"/>
      <c r="C487" s="95"/>
      <c r="D487" s="95"/>
      <c r="E487" s="95"/>
      <c r="F487" s="95"/>
      <c r="G487" s="95"/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</row>
    <row r="488" ht="15.75" customHeight="1">
      <c r="A488" s="95"/>
      <c r="B488" s="95"/>
      <c r="C488" s="95"/>
      <c r="D488" s="95"/>
      <c r="E488" s="95"/>
      <c r="F488" s="95"/>
      <c r="G488" s="95"/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</row>
    <row r="489" ht="15.75" customHeight="1">
      <c r="A489" s="95"/>
      <c r="B489" s="95"/>
      <c r="C489" s="95"/>
      <c r="D489" s="95"/>
      <c r="E489" s="95"/>
      <c r="F489" s="95"/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</row>
    <row r="490" ht="15.75" customHeight="1">
      <c r="A490" s="95"/>
      <c r="B490" s="95"/>
      <c r="C490" s="95"/>
      <c r="D490" s="95"/>
      <c r="E490" s="95"/>
      <c r="F490" s="95"/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</row>
    <row r="491" ht="15.75" customHeight="1">
      <c r="A491" s="95"/>
      <c r="B491" s="95"/>
      <c r="C491" s="95"/>
      <c r="D491" s="95"/>
      <c r="E491" s="95"/>
      <c r="F491" s="95"/>
      <c r="G491" s="95"/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</row>
    <row r="492" ht="15.75" customHeight="1">
      <c r="A492" s="95"/>
      <c r="B492" s="95"/>
      <c r="C492" s="95"/>
      <c r="D492" s="95"/>
      <c r="E492" s="95"/>
      <c r="F492" s="95"/>
      <c r="G492" s="95"/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</row>
    <row r="493" ht="15.75" customHeight="1">
      <c r="A493" s="95"/>
      <c r="B493" s="95"/>
      <c r="C493" s="95"/>
      <c r="D493" s="95"/>
      <c r="E493" s="95"/>
      <c r="F493" s="95"/>
      <c r="G493" s="95"/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</row>
    <row r="494" ht="15.75" customHeight="1">
      <c r="A494" s="95"/>
      <c r="B494" s="95"/>
      <c r="C494" s="95"/>
      <c r="D494" s="95"/>
      <c r="E494" s="95"/>
      <c r="F494" s="95"/>
      <c r="G494" s="95"/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</row>
    <row r="495" ht="15.75" customHeight="1">
      <c r="A495" s="95"/>
      <c r="B495" s="95"/>
      <c r="C495" s="95"/>
      <c r="D495" s="95"/>
      <c r="E495" s="95"/>
      <c r="F495" s="95"/>
      <c r="G495" s="95"/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</row>
    <row r="496" ht="15.75" customHeight="1">
      <c r="A496" s="95"/>
      <c r="B496" s="95"/>
      <c r="C496" s="95"/>
      <c r="D496" s="95"/>
      <c r="E496" s="95"/>
      <c r="F496" s="95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</row>
    <row r="497" ht="15.75" customHeight="1">
      <c r="A497" s="95"/>
      <c r="B497" s="95"/>
      <c r="C497" s="95"/>
      <c r="D497" s="95"/>
      <c r="E497" s="95"/>
      <c r="F497" s="95"/>
      <c r="G497" s="95"/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</row>
    <row r="498" ht="15.75" customHeight="1">
      <c r="A498" s="95"/>
      <c r="B498" s="95"/>
      <c r="C498" s="95"/>
      <c r="D498" s="95"/>
      <c r="E498" s="95"/>
      <c r="F498" s="95"/>
      <c r="G498" s="95"/>
      <c r="H498" s="95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</row>
    <row r="499" ht="15.75" customHeight="1">
      <c r="A499" s="95"/>
      <c r="B499" s="95"/>
      <c r="C499" s="95"/>
      <c r="D499" s="95"/>
      <c r="E499" s="95"/>
      <c r="F499" s="95"/>
      <c r="G499" s="95"/>
      <c r="H499" s="95"/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</row>
    <row r="500" ht="15.75" customHeight="1">
      <c r="A500" s="95"/>
      <c r="B500" s="95"/>
      <c r="C500" s="95"/>
      <c r="D500" s="95"/>
      <c r="E500" s="95"/>
      <c r="F500" s="95"/>
      <c r="G500" s="95"/>
      <c r="H500" s="95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</row>
    <row r="501" ht="15.75" customHeight="1">
      <c r="A501" s="95"/>
      <c r="B501" s="95"/>
      <c r="C501" s="95"/>
      <c r="D501" s="95"/>
      <c r="E501" s="95"/>
      <c r="F501" s="95"/>
      <c r="G501" s="95"/>
      <c r="H501" s="95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</row>
    <row r="502" ht="15.75" customHeight="1">
      <c r="A502" s="95"/>
      <c r="B502" s="95"/>
      <c r="C502" s="95"/>
      <c r="D502" s="95"/>
      <c r="E502" s="95"/>
      <c r="F502" s="95"/>
      <c r="G502" s="95"/>
      <c r="H502" s="95"/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</row>
    <row r="503" ht="15.75" customHeight="1">
      <c r="A503" s="95"/>
      <c r="B503" s="95"/>
      <c r="C503" s="95"/>
      <c r="D503" s="95"/>
      <c r="E503" s="95"/>
      <c r="F503" s="95"/>
      <c r="G503" s="95"/>
      <c r="H503" s="95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</row>
    <row r="504" ht="15.75" customHeight="1">
      <c r="A504" s="95"/>
      <c r="B504" s="95"/>
      <c r="C504" s="95"/>
      <c r="D504" s="95"/>
      <c r="E504" s="95"/>
      <c r="F504" s="95"/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</row>
    <row r="505" ht="15.75" customHeight="1">
      <c r="A505" s="95"/>
      <c r="B505" s="95"/>
      <c r="C505" s="95"/>
      <c r="D505" s="95"/>
      <c r="E505" s="95"/>
      <c r="F505" s="95"/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</row>
    <row r="506" ht="15.75" customHeight="1">
      <c r="A506" s="95"/>
      <c r="B506" s="95"/>
      <c r="C506" s="95"/>
      <c r="D506" s="95"/>
      <c r="E506" s="95"/>
      <c r="F506" s="95"/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</row>
    <row r="507" ht="15.75" customHeight="1">
      <c r="A507" s="95"/>
      <c r="B507" s="95"/>
      <c r="C507" s="95"/>
      <c r="D507" s="95"/>
      <c r="E507" s="95"/>
      <c r="F507" s="95"/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</row>
    <row r="508" ht="15.75" customHeight="1">
      <c r="A508" s="95"/>
      <c r="B508" s="95"/>
      <c r="C508" s="95"/>
      <c r="D508" s="95"/>
      <c r="E508" s="95"/>
      <c r="F508" s="95"/>
      <c r="G508" s="95"/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</row>
    <row r="509" ht="15.75" customHeight="1">
      <c r="A509" s="95"/>
      <c r="B509" s="95"/>
      <c r="C509" s="95"/>
      <c r="D509" s="95"/>
      <c r="E509" s="95"/>
      <c r="F509" s="95"/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</row>
    <row r="510" ht="15.75" customHeight="1">
      <c r="A510" s="95"/>
      <c r="B510" s="95"/>
      <c r="C510" s="95"/>
      <c r="D510" s="95"/>
      <c r="E510" s="95"/>
      <c r="F510" s="95"/>
      <c r="G510" s="95"/>
      <c r="H510" s="95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</row>
    <row r="511" ht="15.75" customHeight="1">
      <c r="A511" s="95"/>
      <c r="B511" s="95"/>
      <c r="C511" s="95"/>
      <c r="D511" s="95"/>
      <c r="E511" s="95"/>
      <c r="F511" s="95"/>
      <c r="G511" s="95"/>
      <c r="H511" s="95"/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</row>
    <row r="512" ht="15.75" customHeight="1">
      <c r="A512" s="95"/>
      <c r="B512" s="95"/>
      <c r="C512" s="95"/>
      <c r="D512" s="95"/>
      <c r="E512" s="95"/>
      <c r="F512" s="95"/>
      <c r="G512" s="95"/>
      <c r="H512" s="95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</row>
    <row r="513" ht="15.75" customHeight="1">
      <c r="A513" s="95"/>
      <c r="B513" s="95"/>
      <c r="C513" s="95"/>
      <c r="D513" s="95"/>
      <c r="E513" s="95"/>
      <c r="F513" s="95"/>
      <c r="G513" s="95"/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</row>
    <row r="514" ht="15.75" customHeight="1">
      <c r="A514" s="95"/>
      <c r="B514" s="95"/>
      <c r="C514" s="95"/>
      <c r="D514" s="95"/>
      <c r="E514" s="95"/>
      <c r="F514" s="95"/>
      <c r="G514" s="95"/>
      <c r="H514" s="95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</row>
    <row r="515" ht="15.75" customHeight="1">
      <c r="A515" s="95"/>
      <c r="B515" s="95"/>
      <c r="C515" s="95"/>
      <c r="D515" s="95"/>
      <c r="E515" s="95"/>
      <c r="F515" s="95"/>
      <c r="G515" s="95"/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</row>
    <row r="516" ht="15.75" customHeight="1">
      <c r="A516" s="95"/>
      <c r="B516" s="95"/>
      <c r="C516" s="95"/>
      <c r="D516" s="95"/>
      <c r="E516" s="95"/>
      <c r="F516" s="95"/>
      <c r="G516" s="95"/>
      <c r="H516" s="95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</row>
    <row r="517" ht="15.75" customHeight="1">
      <c r="A517" s="95"/>
      <c r="B517" s="95"/>
      <c r="C517" s="95"/>
      <c r="D517" s="95"/>
      <c r="E517" s="95"/>
      <c r="F517" s="95"/>
      <c r="G517" s="95"/>
      <c r="H517" s="95"/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</row>
    <row r="518" ht="15.75" customHeight="1">
      <c r="A518" s="95"/>
      <c r="B518" s="95"/>
      <c r="C518" s="95"/>
      <c r="D518" s="95"/>
      <c r="E518" s="95"/>
      <c r="F518" s="95"/>
      <c r="G518" s="95"/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</row>
    <row r="519" ht="15.75" customHeight="1">
      <c r="A519" s="95"/>
      <c r="B519" s="95"/>
      <c r="C519" s="95"/>
      <c r="D519" s="95"/>
      <c r="E519" s="95"/>
      <c r="F519" s="95"/>
      <c r="G519" s="95"/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</row>
    <row r="520" ht="15.75" customHeight="1">
      <c r="A520" s="95"/>
      <c r="B520" s="95"/>
      <c r="C520" s="95"/>
      <c r="D520" s="95"/>
      <c r="E520" s="95"/>
      <c r="F520" s="95"/>
      <c r="G520" s="95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</row>
    <row r="521" ht="15.75" customHeight="1">
      <c r="A521" s="95"/>
      <c r="B521" s="95"/>
      <c r="C521" s="95"/>
      <c r="D521" s="95"/>
      <c r="E521" s="95"/>
      <c r="F521" s="95"/>
      <c r="G521" s="95"/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</row>
    <row r="522" ht="15.75" customHeight="1">
      <c r="A522" s="95"/>
      <c r="B522" s="95"/>
      <c r="C522" s="95"/>
      <c r="D522" s="95"/>
      <c r="E522" s="95"/>
      <c r="F522" s="95"/>
      <c r="G522" s="95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</row>
    <row r="523" ht="15.75" customHeight="1">
      <c r="A523" s="95"/>
      <c r="B523" s="95"/>
      <c r="C523" s="95"/>
      <c r="D523" s="95"/>
      <c r="E523" s="95"/>
      <c r="F523" s="95"/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</row>
    <row r="524" ht="15.75" customHeight="1">
      <c r="A524" s="95"/>
      <c r="B524" s="95"/>
      <c r="C524" s="95"/>
      <c r="D524" s="95"/>
      <c r="E524" s="95"/>
      <c r="F524" s="95"/>
      <c r="G524" s="95"/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</row>
    <row r="525" ht="15.75" customHeight="1">
      <c r="A525" s="95"/>
      <c r="B525" s="95"/>
      <c r="C525" s="95"/>
      <c r="D525" s="95"/>
      <c r="E525" s="95"/>
      <c r="F525" s="95"/>
      <c r="G525" s="95"/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</row>
    <row r="526" ht="15.75" customHeight="1">
      <c r="A526" s="95"/>
      <c r="B526" s="95"/>
      <c r="C526" s="95"/>
      <c r="D526" s="95"/>
      <c r="E526" s="95"/>
      <c r="F526" s="95"/>
      <c r="G526" s="95"/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</row>
    <row r="527" ht="15.75" customHeight="1">
      <c r="A527" s="95"/>
      <c r="B527" s="95"/>
      <c r="C527" s="95"/>
      <c r="D527" s="95"/>
      <c r="E527" s="95"/>
      <c r="F527" s="95"/>
      <c r="G527" s="95"/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</row>
    <row r="528" ht="15.75" customHeight="1">
      <c r="A528" s="95"/>
      <c r="B528" s="95"/>
      <c r="C528" s="95"/>
      <c r="D528" s="95"/>
      <c r="E528" s="95"/>
      <c r="F528" s="95"/>
      <c r="G528" s="95"/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</row>
    <row r="529" ht="15.75" customHeight="1">
      <c r="A529" s="95"/>
      <c r="B529" s="95"/>
      <c r="C529" s="95"/>
      <c r="D529" s="95"/>
      <c r="E529" s="95"/>
      <c r="F529" s="95"/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</row>
    <row r="530" ht="15.75" customHeight="1">
      <c r="A530" s="95"/>
      <c r="B530" s="95"/>
      <c r="C530" s="95"/>
      <c r="D530" s="95"/>
      <c r="E530" s="95"/>
      <c r="F530" s="95"/>
      <c r="G530" s="95"/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</row>
    <row r="531" ht="15.75" customHeight="1">
      <c r="A531" s="95"/>
      <c r="B531" s="95"/>
      <c r="C531" s="95"/>
      <c r="D531" s="95"/>
      <c r="E531" s="95"/>
      <c r="F531" s="95"/>
      <c r="G531" s="95"/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</row>
    <row r="532" ht="15.75" customHeight="1">
      <c r="A532" s="95"/>
      <c r="B532" s="95"/>
      <c r="C532" s="95"/>
      <c r="D532" s="95"/>
      <c r="E532" s="95"/>
      <c r="F532" s="95"/>
      <c r="G532" s="95"/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</row>
    <row r="533" ht="15.75" customHeight="1">
      <c r="A533" s="95"/>
      <c r="B533" s="95"/>
      <c r="C533" s="95"/>
      <c r="D533" s="95"/>
      <c r="E533" s="95"/>
      <c r="F533" s="95"/>
      <c r="G533" s="95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</row>
    <row r="534" ht="15.75" customHeight="1">
      <c r="A534" s="95"/>
      <c r="B534" s="95"/>
      <c r="C534" s="95"/>
      <c r="D534" s="95"/>
      <c r="E534" s="95"/>
      <c r="F534" s="95"/>
      <c r="G534" s="95"/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</row>
    <row r="535" ht="15.75" customHeight="1">
      <c r="A535" s="95"/>
      <c r="B535" s="95"/>
      <c r="C535" s="95"/>
      <c r="D535" s="95"/>
      <c r="E535" s="95"/>
      <c r="F535" s="95"/>
      <c r="G535" s="95"/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</row>
    <row r="536" ht="15.75" customHeight="1">
      <c r="A536" s="95"/>
      <c r="B536" s="95"/>
      <c r="C536" s="95"/>
      <c r="D536" s="95"/>
      <c r="E536" s="95"/>
      <c r="F536" s="95"/>
      <c r="G536" s="95"/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</row>
    <row r="537" ht="15.75" customHeight="1">
      <c r="A537" s="95"/>
      <c r="B537" s="95"/>
      <c r="C537" s="95"/>
      <c r="D537" s="95"/>
      <c r="E537" s="95"/>
      <c r="F537" s="95"/>
      <c r="G537" s="95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</row>
    <row r="538" ht="15.75" customHeight="1">
      <c r="A538" s="95"/>
      <c r="B538" s="95"/>
      <c r="C538" s="95"/>
      <c r="D538" s="95"/>
      <c r="E538" s="95"/>
      <c r="F538" s="95"/>
      <c r="G538" s="95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</row>
    <row r="539" ht="15.75" customHeight="1">
      <c r="A539" s="95"/>
      <c r="B539" s="95"/>
      <c r="C539" s="95"/>
      <c r="D539" s="95"/>
      <c r="E539" s="95"/>
      <c r="F539" s="95"/>
      <c r="G539" s="95"/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</row>
    <row r="540" ht="15.75" customHeight="1">
      <c r="A540" s="95"/>
      <c r="B540" s="95"/>
      <c r="C540" s="95"/>
      <c r="D540" s="95"/>
      <c r="E540" s="95"/>
      <c r="F540" s="95"/>
      <c r="G540" s="95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</row>
    <row r="541" ht="15.75" customHeight="1">
      <c r="A541" s="95"/>
      <c r="B541" s="95"/>
      <c r="C541" s="95"/>
      <c r="D541" s="95"/>
      <c r="E541" s="95"/>
      <c r="F541" s="95"/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</row>
    <row r="542" ht="15.75" customHeight="1">
      <c r="A542" s="95"/>
      <c r="B542" s="95"/>
      <c r="C542" s="95"/>
      <c r="D542" s="95"/>
      <c r="E542" s="95"/>
      <c r="F542" s="95"/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</row>
    <row r="543" ht="15.75" customHeight="1">
      <c r="A543" s="95"/>
      <c r="B543" s="95"/>
      <c r="C543" s="95"/>
      <c r="D543" s="95"/>
      <c r="E543" s="95"/>
      <c r="F543" s="95"/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</row>
    <row r="544" ht="15.75" customHeight="1">
      <c r="A544" s="95"/>
      <c r="B544" s="95"/>
      <c r="C544" s="95"/>
      <c r="D544" s="95"/>
      <c r="E544" s="95"/>
      <c r="F544" s="95"/>
      <c r="G544" s="95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</row>
    <row r="545" ht="15.75" customHeight="1">
      <c r="A545" s="95"/>
      <c r="B545" s="95"/>
      <c r="C545" s="95"/>
      <c r="D545" s="95"/>
      <c r="E545" s="95"/>
      <c r="F545" s="95"/>
      <c r="G545" s="95"/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</row>
    <row r="546" ht="15.75" customHeight="1">
      <c r="A546" s="95"/>
      <c r="B546" s="95"/>
      <c r="C546" s="95"/>
      <c r="D546" s="95"/>
      <c r="E546" s="95"/>
      <c r="F546" s="95"/>
      <c r="G546" s="95"/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</row>
    <row r="547" ht="15.75" customHeight="1">
      <c r="A547" s="95"/>
      <c r="B547" s="95"/>
      <c r="C547" s="95"/>
      <c r="D547" s="95"/>
      <c r="E547" s="95"/>
      <c r="F547" s="95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</row>
    <row r="548" ht="15.75" customHeight="1">
      <c r="A548" s="95"/>
      <c r="B548" s="95"/>
      <c r="C548" s="95"/>
      <c r="D548" s="95"/>
      <c r="E548" s="95"/>
      <c r="F548" s="95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</row>
    <row r="549" ht="15.75" customHeight="1">
      <c r="A549" s="95"/>
      <c r="B549" s="95"/>
      <c r="C549" s="95"/>
      <c r="D549" s="95"/>
      <c r="E549" s="95"/>
      <c r="F549" s="95"/>
      <c r="G549" s="95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</row>
    <row r="550" ht="15.75" customHeight="1">
      <c r="A550" s="95"/>
      <c r="B550" s="95"/>
      <c r="C550" s="95"/>
      <c r="D550" s="95"/>
      <c r="E550" s="95"/>
      <c r="F550" s="95"/>
      <c r="G550" s="95"/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</row>
    <row r="551" ht="15.75" customHeight="1">
      <c r="A551" s="95"/>
      <c r="B551" s="95"/>
      <c r="C551" s="95"/>
      <c r="D551" s="95"/>
      <c r="E551" s="95"/>
      <c r="F551" s="95"/>
      <c r="G551" s="95"/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</row>
    <row r="552" ht="15.75" customHeight="1">
      <c r="A552" s="95"/>
      <c r="B552" s="95"/>
      <c r="C552" s="95"/>
      <c r="D552" s="95"/>
      <c r="E552" s="95"/>
      <c r="F552" s="95"/>
      <c r="G552" s="95"/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</row>
    <row r="553" ht="15.75" customHeight="1">
      <c r="A553" s="95"/>
      <c r="B553" s="95"/>
      <c r="C553" s="95"/>
      <c r="D553" s="95"/>
      <c r="E553" s="95"/>
      <c r="F553" s="95"/>
      <c r="G553" s="95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</row>
    <row r="554" ht="15.75" customHeight="1">
      <c r="A554" s="95"/>
      <c r="B554" s="95"/>
      <c r="C554" s="95"/>
      <c r="D554" s="95"/>
      <c r="E554" s="95"/>
      <c r="F554" s="95"/>
      <c r="G554" s="95"/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</row>
    <row r="555" ht="15.75" customHeight="1">
      <c r="A555" s="95"/>
      <c r="B555" s="95"/>
      <c r="C555" s="95"/>
      <c r="D555" s="95"/>
      <c r="E555" s="95"/>
      <c r="F555" s="95"/>
      <c r="G555" s="95"/>
      <c r="H555" s="95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</row>
    <row r="556" ht="15.75" customHeight="1">
      <c r="A556" s="95"/>
      <c r="B556" s="95"/>
      <c r="C556" s="95"/>
      <c r="D556" s="95"/>
      <c r="E556" s="95"/>
      <c r="F556" s="95"/>
      <c r="G556" s="95"/>
      <c r="H556" s="95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</row>
    <row r="557" ht="15.75" customHeight="1">
      <c r="A557" s="95"/>
      <c r="B557" s="95"/>
      <c r="C557" s="95"/>
      <c r="D557" s="95"/>
      <c r="E557" s="95"/>
      <c r="F557" s="95"/>
      <c r="G557" s="95"/>
      <c r="H557" s="95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</row>
    <row r="558" ht="15.75" customHeight="1">
      <c r="A558" s="95"/>
      <c r="B558" s="95"/>
      <c r="C558" s="95"/>
      <c r="D558" s="95"/>
      <c r="E558" s="95"/>
      <c r="F558" s="95"/>
      <c r="G558" s="95"/>
      <c r="H558" s="95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</row>
    <row r="559" ht="15.75" customHeight="1">
      <c r="A559" s="95"/>
      <c r="B559" s="95"/>
      <c r="C559" s="95"/>
      <c r="D559" s="95"/>
      <c r="E559" s="95"/>
      <c r="F559" s="95"/>
      <c r="G559" s="95"/>
      <c r="H559" s="95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</row>
    <row r="560" ht="15.75" customHeight="1">
      <c r="A560" s="95"/>
      <c r="B560" s="95"/>
      <c r="C560" s="95"/>
      <c r="D560" s="95"/>
      <c r="E560" s="95"/>
      <c r="F560" s="95"/>
      <c r="G560" s="95"/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</row>
    <row r="561" ht="15.75" customHeight="1">
      <c r="A561" s="95"/>
      <c r="B561" s="95"/>
      <c r="C561" s="95"/>
      <c r="D561" s="95"/>
      <c r="E561" s="95"/>
      <c r="F561" s="95"/>
      <c r="G561" s="95"/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</row>
    <row r="562" ht="15.75" customHeight="1">
      <c r="A562" s="95"/>
      <c r="B562" s="95"/>
      <c r="C562" s="95"/>
      <c r="D562" s="95"/>
      <c r="E562" s="95"/>
      <c r="F562" s="95"/>
      <c r="G562" s="95"/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</row>
    <row r="563" ht="15.75" customHeight="1">
      <c r="A563" s="95"/>
      <c r="B563" s="95"/>
      <c r="C563" s="95"/>
      <c r="D563" s="95"/>
      <c r="E563" s="95"/>
      <c r="F563" s="95"/>
      <c r="G563" s="95"/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</row>
    <row r="564" ht="15.75" customHeight="1">
      <c r="A564" s="95"/>
      <c r="B564" s="95"/>
      <c r="C564" s="95"/>
      <c r="D564" s="95"/>
      <c r="E564" s="95"/>
      <c r="F564" s="95"/>
      <c r="G564" s="95"/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</row>
    <row r="565" ht="15.75" customHeight="1">
      <c r="A565" s="95"/>
      <c r="B565" s="95"/>
      <c r="C565" s="95"/>
      <c r="D565" s="95"/>
      <c r="E565" s="95"/>
      <c r="F565" s="95"/>
      <c r="G565" s="95"/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</row>
    <row r="566" ht="15.75" customHeight="1">
      <c r="A566" s="95"/>
      <c r="B566" s="95"/>
      <c r="C566" s="95"/>
      <c r="D566" s="95"/>
      <c r="E566" s="95"/>
      <c r="F566" s="95"/>
      <c r="G566" s="95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</row>
    <row r="567" ht="15.75" customHeight="1">
      <c r="A567" s="95"/>
      <c r="B567" s="95"/>
      <c r="C567" s="95"/>
      <c r="D567" s="95"/>
      <c r="E567" s="95"/>
      <c r="F567" s="95"/>
      <c r="G567" s="95"/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</row>
    <row r="568" ht="15.75" customHeight="1">
      <c r="A568" s="95"/>
      <c r="B568" s="95"/>
      <c r="C568" s="95"/>
      <c r="D568" s="95"/>
      <c r="E568" s="95"/>
      <c r="F568" s="95"/>
      <c r="G568" s="95"/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</row>
    <row r="569" ht="15.75" customHeight="1">
      <c r="A569" s="95"/>
      <c r="B569" s="95"/>
      <c r="C569" s="95"/>
      <c r="D569" s="95"/>
      <c r="E569" s="95"/>
      <c r="F569" s="95"/>
      <c r="G569" s="95"/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</row>
    <row r="570" ht="15.75" customHeight="1">
      <c r="A570" s="95"/>
      <c r="B570" s="95"/>
      <c r="C570" s="95"/>
      <c r="D570" s="95"/>
      <c r="E570" s="95"/>
      <c r="F570" s="95"/>
      <c r="G570" s="95"/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</row>
    <row r="571" ht="15.75" customHeight="1">
      <c r="A571" s="95"/>
      <c r="B571" s="95"/>
      <c r="C571" s="95"/>
      <c r="D571" s="95"/>
      <c r="E571" s="95"/>
      <c r="F571" s="95"/>
      <c r="G571" s="95"/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</row>
    <row r="572" ht="15.75" customHeight="1">
      <c r="A572" s="95"/>
      <c r="B572" s="95"/>
      <c r="C572" s="95"/>
      <c r="D572" s="95"/>
      <c r="E572" s="95"/>
      <c r="F572" s="95"/>
      <c r="G572" s="95"/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</row>
    <row r="573" ht="15.75" customHeight="1">
      <c r="A573" s="95"/>
      <c r="B573" s="95"/>
      <c r="C573" s="95"/>
      <c r="D573" s="95"/>
      <c r="E573" s="95"/>
      <c r="F573" s="95"/>
      <c r="G573" s="95"/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</row>
    <row r="574" ht="15.75" customHeight="1">
      <c r="A574" s="95"/>
      <c r="B574" s="95"/>
      <c r="C574" s="95"/>
      <c r="D574" s="95"/>
      <c r="E574" s="95"/>
      <c r="F574" s="95"/>
      <c r="G574" s="95"/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</row>
    <row r="575" ht="15.75" customHeight="1">
      <c r="A575" s="95"/>
      <c r="B575" s="95"/>
      <c r="C575" s="95"/>
      <c r="D575" s="95"/>
      <c r="E575" s="95"/>
      <c r="F575" s="95"/>
      <c r="G575" s="95"/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</row>
    <row r="576" ht="15.75" customHeight="1">
      <c r="A576" s="95"/>
      <c r="B576" s="95"/>
      <c r="C576" s="95"/>
      <c r="D576" s="95"/>
      <c r="E576" s="95"/>
      <c r="F576" s="95"/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</row>
    <row r="577" ht="15.75" customHeight="1">
      <c r="A577" s="95"/>
      <c r="B577" s="95"/>
      <c r="C577" s="95"/>
      <c r="D577" s="95"/>
      <c r="E577" s="95"/>
      <c r="F577" s="95"/>
      <c r="G577" s="95"/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</row>
    <row r="578" ht="15.75" customHeight="1">
      <c r="A578" s="95"/>
      <c r="B578" s="95"/>
      <c r="C578" s="95"/>
      <c r="D578" s="95"/>
      <c r="E578" s="95"/>
      <c r="F578" s="95"/>
      <c r="G578" s="95"/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</row>
    <row r="579" ht="15.75" customHeight="1">
      <c r="A579" s="95"/>
      <c r="B579" s="95"/>
      <c r="C579" s="95"/>
      <c r="D579" s="95"/>
      <c r="E579" s="95"/>
      <c r="F579" s="95"/>
      <c r="G579" s="95"/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</row>
    <row r="580" ht="15.75" customHeight="1">
      <c r="A580" s="95"/>
      <c r="B580" s="95"/>
      <c r="C580" s="95"/>
      <c r="D580" s="95"/>
      <c r="E580" s="95"/>
      <c r="F580" s="95"/>
      <c r="G580" s="95"/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</row>
    <row r="581" ht="15.75" customHeight="1">
      <c r="A581" s="95"/>
      <c r="B581" s="95"/>
      <c r="C581" s="95"/>
      <c r="D581" s="95"/>
      <c r="E581" s="95"/>
      <c r="F581" s="95"/>
      <c r="G581" s="95"/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</row>
    <row r="582" ht="15.75" customHeight="1">
      <c r="A582" s="95"/>
      <c r="B582" s="95"/>
      <c r="C582" s="95"/>
      <c r="D582" s="95"/>
      <c r="E582" s="95"/>
      <c r="F582" s="95"/>
      <c r="G582" s="95"/>
      <c r="H582" s="95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</row>
    <row r="583" ht="15.75" customHeight="1">
      <c r="A583" s="95"/>
      <c r="B583" s="95"/>
      <c r="C583" s="95"/>
      <c r="D583" s="95"/>
      <c r="E583" s="95"/>
      <c r="F583" s="95"/>
      <c r="G583" s="95"/>
      <c r="H583" s="95"/>
      <c r="I583" s="95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</row>
    <row r="584" ht="15.75" customHeight="1">
      <c r="A584" s="95"/>
      <c r="B584" s="95"/>
      <c r="C584" s="95"/>
      <c r="D584" s="95"/>
      <c r="E584" s="95"/>
      <c r="F584" s="95"/>
      <c r="G584" s="95"/>
      <c r="H584" s="95"/>
      <c r="I584" s="95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</row>
    <row r="585" ht="15.75" customHeight="1">
      <c r="A585" s="95"/>
      <c r="B585" s="95"/>
      <c r="C585" s="95"/>
      <c r="D585" s="95"/>
      <c r="E585" s="95"/>
      <c r="F585" s="95"/>
      <c r="G585" s="95"/>
      <c r="H585" s="95"/>
      <c r="I585" s="95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</row>
    <row r="586" ht="15.75" customHeight="1">
      <c r="A586" s="95"/>
      <c r="B586" s="95"/>
      <c r="C586" s="95"/>
      <c r="D586" s="95"/>
      <c r="E586" s="95"/>
      <c r="F586" s="95"/>
      <c r="G586" s="95"/>
      <c r="H586" s="95"/>
      <c r="I586" s="95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</row>
    <row r="587" ht="15.75" customHeight="1">
      <c r="A587" s="95"/>
      <c r="B587" s="95"/>
      <c r="C587" s="95"/>
      <c r="D587" s="95"/>
      <c r="E587" s="95"/>
      <c r="F587" s="95"/>
      <c r="G587" s="95"/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</row>
    <row r="588" ht="15.75" customHeight="1">
      <c r="A588" s="95"/>
      <c r="B588" s="95"/>
      <c r="C588" s="95"/>
      <c r="D588" s="95"/>
      <c r="E588" s="95"/>
      <c r="F588" s="95"/>
      <c r="G588" s="95"/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</row>
    <row r="589" ht="15.75" customHeight="1">
      <c r="A589" s="95"/>
      <c r="B589" s="95"/>
      <c r="C589" s="95"/>
      <c r="D589" s="95"/>
      <c r="E589" s="95"/>
      <c r="F589" s="95"/>
      <c r="G589" s="95"/>
      <c r="H589" s="95"/>
      <c r="I589" s="95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</row>
    <row r="590" ht="15.75" customHeight="1">
      <c r="A590" s="95"/>
      <c r="B590" s="95"/>
      <c r="C590" s="95"/>
      <c r="D590" s="95"/>
      <c r="E590" s="95"/>
      <c r="F590" s="95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</row>
    <row r="591" ht="15.75" customHeight="1">
      <c r="A591" s="95"/>
      <c r="B591" s="95"/>
      <c r="C591" s="95"/>
      <c r="D591" s="95"/>
      <c r="E591" s="95"/>
      <c r="F591" s="95"/>
      <c r="G591" s="95"/>
      <c r="H591" s="95"/>
      <c r="I591" s="95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</row>
    <row r="592" ht="15.75" customHeight="1">
      <c r="A592" s="95"/>
      <c r="B592" s="95"/>
      <c r="C592" s="95"/>
      <c r="D592" s="95"/>
      <c r="E592" s="95"/>
      <c r="F592" s="95"/>
      <c r="G592" s="95"/>
      <c r="H592" s="95"/>
      <c r="I592" s="95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</row>
    <row r="593" ht="15.75" customHeight="1">
      <c r="A593" s="95"/>
      <c r="B593" s="95"/>
      <c r="C593" s="95"/>
      <c r="D593" s="95"/>
      <c r="E593" s="95"/>
      <c r="F593" s="95"/>
      <c r="G593" s="95"/>
      <c r="H593" s="95"/>
      <c r="I593" s="95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</row>
    <row r="594" ht="15.75" customHeight="1">
      <c r="A594" s="95"/>
      <c r="B594" s="95"/>
      <c r="C594" s="95"/>
      <c r="D594" s="95"/>
      <c r="E594" s="95"/>
      <c r="F594" s="95"/>
      <c r="G594" s="95"/>
      <c r="H594" s="95"/>
      <c r="I594" s="95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</row>
    <row r="595" ht="15.75" customHeight="1">
      <c r="A595" s="95"/>
      <c r="B595" s="95"/>
      <c r="C595" s="95"/>
      <c r="D595" s="95"/>
      <c r="E595" s="95"/>
      <c r="F595" s="95"/>
      <c r="G595" s="95"/>
      <c r="H595" s="95"/>
      <c r="I595" s="95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</row>
    <row r="596" ht="15.75" customHeight="1">
      <c r="A596" s="95"/>
      <c r="B596" s="95"/>
      <c r="C596" s="95"/>
      <c r="D596" s="95"/>
      <c r="E596" s="95"/>
      <c r="F596" s="95"/>
      <c r="G596" s="95"/>
      <c r="H596" s="95"/>
      <c r="I596" s="95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</row>
    <row r="597" ht="15.75" customHeight="1">
      <c r="A597" s="95"/>
      <c r="B597" s="95"/>
      <c r="C597" s="95"/>
      <c r="D597" s="95"/>
      <c r="E597" s="95"/>
      <c r="F597" s="95"/>
      <c r="G597" s="95"/>
      <c r="H597" s="95"/>
      <c r="I597" s="95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</row>
    <row r="598" ht="15.75" customHeight="1">
      <c r="A598" s="95"/>
      <c r="B598" s="95"/>
      <c r="C598" s="95"/>
      <c r="D598" s="95"/>
      <c r="E598" s="95"/>
      <c r="F598" s="95"/>
      <c r="G598" s="95"/>
      <c r="H598" s="95"/>
      <c r="I598" s="95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</row>
    <row r="599" ht="15.75" customHeight="1">
      <c r="A599" s="95"/>
      <c r="B599" s="95"/>
      <c r="C599" s="95"/>
      <c r="D599" s="95"/>
      <c r="E599" s="95"/>
      <c r="F599" s="95"/>
      <c r="G599" s="95"/>
      <c r="H599" s="95"/>
      <c r="I599" s="95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</row>
    <row r="600" ht="15.75" customHeight="1">
      <c r="A600" s="95"/>
      <c r="B600" s="95"/>
      <c r="C600" s="95"/>
      <c r="D600" s="95"/>
      <c r="E600" s="95"/>
      <c r="F600" s="95"/>
      <c r="G600" s="95"/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</row>
    <row r="601" ht="15.75" customHeight="1">
      <c r="A601" s="95"/>
      <c r="B601" s="95"/>
      <c r="C601" s="95"/>
      <c r="D601" s="95"/>
      <c r="E601" s="95"/>
      <c r="F601" s="95"/>
      <c r="G601" s="95"/>
      <c r="H601" s="95"/>
      <c r="I601" s="95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</row>
    <row r="602" ht="15.75" customHeight="1">
      <c r="A602" s="95"/>
      <c r="B602" s="95"/>
      <c r="C602" s="95"/>
      <c r="D602" s="95"/>
      <c r="E602" s="95"/>
      <c r="F602" s="95"/>
      <c r="G602" s="95"/>
      <c r="H602" s="95"/>
      <c r="I602" s="95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</row>
    <row r="603" ht="15.75" customHeight="1">
      <c r="A603" s="95"/>
      <c r="B603" s="95"/>
      <c r="C603" s="95"/>
      <c r="D603" s="95"/>
      <c r="E603" s="95"/>
      <c r="F603" s="95"/>
      <c r="G603" s="95"/>
      <c r="H603" s="95"/>
      <c r="I603" s="95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</row>
    <row r="604" ht="15.75" customHeight="1">
      <c r="A604" s="95"/>
      <c r="B604" s="95"/>
      <c r="C604" s="95"/>
      <c r="D604" s="95"/>
      <c r="E604" s="95"/>
      <c r="F604" s="95"/>
      <c r="G604" s="95"/>
      <c r="H604" s="95"/>
      <c r="I604" s="95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</row>
    <row r="605" ht="15.75" customHeight="1">
      <c r="A605" s="95"/>
      <c r="B605" s="95"/>
      <c r="C605" s="95"/>
      <c r="D605" s="95"/>
      <c r="E605" s="95"/>
      <c r="F605" s="95"/>
      <c r="G605" s="95"/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</row>
    <row r="606" ht="15.75" customHeight="1">
      <c r="A606" s="95"/>
      <c r="B606" s="95"/>
      <c r="C606" s="95"/>
      <c r="D606" s="95"/>
      <c r="E606" s="95"/>
      <c r="F606" s="95"/>
      <c r="G606" s="95"/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</row>
    <row r="607" ht="15.75" customHeight="1">
      <c r="A607" s="95"/>
      <c r="B607" s="95"/>
      <c r="C607" s="95"/>
      <c r="D607" s="95"/>
      <c r="E607" s="95"/>
      <c r="F607" s="95"/>
      <c r="G607" s="95"/>
      <c r="H607" s="95"/>
      <c r="I607" s="95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</row>
    <row r="608" ht="15.75" customHeight="1">
      <c r="A608" s="95"/>
      <c r="B608" s="95"/>
      <c r="C608" s="95"/>
      <c r="D608" s="95"/>
      <c r="E608" s="95"/>
      <c r="F608" s="95"/>
      <c r="G608" s="95"/>
      <c r="H608" s="95"/>
      <c r="I608" s="95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</row>
    <row r="609" ht="15.75" customHeight="1">
      <c r="A609" s="95"/>
      <c r="B609" s="95"/>
      <c r="C609" s="95"/>
      <c r="D609" s="95"/>
      <c r="E609" s="95"/>
      <c r="F609" s="95"/>
      <c r="G609" s="95"/>
      <c r="H609" s="95"/>
      <c r="I609" s="95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</row>
    <row r="610" ht="15.75" customHeight="1">
      <c r="A610" s="95"/>
      <c r="B610" s="95"/>
      <c r="C610" s="95"/>
      <c r="D610" s="95"/>
      <c r="E610" s="95"/>
      <c r="F610" s="95"/>
      <c r="G610" s="95"/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</row>
    <row r="611" ht="15.75" customHeight="1">
      <c r="A611" s="95"/>
      <c r="B611" s="95"/>
      <c r="C611" s="95"/>
      <c r="D611" s="95"/>
      <c r="E611" s="95"/>
      <c r="F611" s="95"/>
      <c r="G611" s="95"/>
      <c r="H611" s="95"/>
      <c r="I611" s="95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</row>
    <row r="612" ht="15.75" customHeight="1">
      <c r="A612" s="95"/>
      <c r="B612" s="95"/>
      <c r="C612" s="95"/>
      <c r="D612" s="95"/>
      <c r="E612" s="95"/>
      <c r="F612" s="95"/>
      <c r="G612" s="95"/>
      <c r="H612" s="95"/>
      <c r="I612" s="95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</row>
    <row r="613" ht="15.75" customHeight="1">
      <c r="A613" s="95"/>
      <c r="B613" s="95"/>
      <c r="C613" s="95"/>
      <c r="D613" s="95"/>
      <c r="E613" s="95"/>
      <c r="F613" s="95"/>
      <c r="G613" s="95"/>
      <c r="H613" s="95"/>
      <c r="I613" s="95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</row>
    <row r="614" ht="15.75" customHeight="1">
      <c r="A614" s="95"/>
      <c r="B614" s="95"/>
      <c r="C614" s="95"/>
      <c r="D614" s="95"/>
      <c r="E614" s="95"/>
      <c r="F614" s="95"/>
      <c r="G614" s="95"/>
      <c r="H614" s="95"/>
      <c r="I614" s="95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</row>
    <row r="615" ht="15.75" customHeight="1">
      <c r="A615" s="95"/>
      <c r="B615" s="95"/>
      <c r="C615" s="95"/>
      <c r="D615" s="95"/>
      <c r="E615" s="95"/>
      <c r="F615" s="95"/>
      <c r="G615" s="95"/>
      <c r="H615" s="95"/>
      <c r="I615" s="95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</row>
    <row r="616" ht="15.75" customHeight="1">
      <c r="A616" s="95"/>
      <c r="B616" s="95"/>
      <c r="C616" s="95"/>
      <c r="D616" s="95"/>
      <c r="E616" s="95"/>
      <c r="F616" s="95"/>
      <c r="G616" s="95"/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</row>
    <row r="617" ht="15.75" customHeight="1">
      <c r="A617" s="95"/>
      <c r="B617" s="95"/>
      <c r="C617" s="95"/>
      <c r="D617" s="95"/>
      <c r="E617" s="95"/>
      <c r="F617" s="95"/>
      <c r="G617" s="95"/>
      <c r="H617" s="95"/>
      <c r="I617" s="95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</row>
    <row r="618" ht="15.75" customHeight="1">
      <c r="A618" s="95"/>
      <c r="B618" s="95"/>
      <c r="C618" s="95"/>
      <c r="D618" s="95"/>
      <c r="E618" s="95"/>
      <c r="F618" s="95"/>
      <c r="G618" s="95"/>
      <c r="H618" s="95"/>
      <c r="I618" s="95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</row>
    <row r="619" ht="15.75" customHeight="1">
      <c r="A619" s="95"/>
      <c r="B619" s="95"/>
      <c r="C619" s="95"/>
      <c r="D619" s="95"/>
      <c r="E619" s="95"/>
      <c r="F619" s="95"/>
      <c r="G619" s="95"/>
      <c r="H619" s="95"/>
      <c r="I619" s="95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</row>
    <row r="620" ht="15.75" customHeight="1">
      <c r="A620" s="95"/>
      <c r="B620" s="95"/>
      <c r="C620" s="95"/>
      <c r="D620" s="95"/>
      <c r="E620" s="95"/>
      <c r="F620" s="95"/>
      <c r="G620" s="95"/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</row>
    <row r="621" ht="15.75" customHeight="1">
      <c r="A621" s="95"/>
      <c r="B621" s="95"/>
      <c r="C621" s="95"/>
      <c r="D621" s="95"/>
      <c r="E621" s="95"/>
      <c r="F621" s="95"/>
      <c r="G621" s="95"/>
      <c r="H621" s="95"/>
      <c r="I621" s="95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</row>
    <row r="622" ht="15.75" customHeight="1">
      <c r="A622" s="95"/>
      <c r="B622" s="95"/>
      <c r="C622" s="95"/>
      <c r="D622" s="95"/>
      <c r="E622" s="95"/>
      <c r="F622" s="95"/>
      <c r="G622" s="95"/>
      <c r="H622" s="95"/>
      <c r="I622" s="95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</row>
    <row r="623" ht="15.75" customHeight="1">
      <c r="A623" s="95"/>
      <c r="B623" s="95"/>
      <c r="C623" s="95"/>
      <c r="D623" s="95"/>
      <c r="E623" s="95"/>
      <c r="F623" s="95"/>
      <c r="G623" s="95"/>
      <c r="H623" s="95"/>
      <c r="I623" s="95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</row>
    <row r="624" ht="15.75" customHeight="1">
      <c r="A624" s="95"/>
      <c r="B624" s="95"/>
      <c r="C624" s="95"/>
      <c r="D624" s="95"/>
      <c r="E624" s="95"/>
      <c r="F624" s="95"/>
      <c r="G624" s="95"/>
      <c r="H624" s="95"/>
      <c r="I624" s="95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</row>
    <row r="625" ht="15.75" customHeight="1">
      <c r="A625" s="95"/>
      <c r="B625" s="95"/>
      <c r="C625" s="95"/>
      <c r="D625" s="95"/>
      <c r="E625" s="95"/>
      <c r="F625" s="95"/>
      <c r="G625" s="95"/>
      <c r="H625" s="95"/>
      <c r="I625" s="95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</row>
    <row r="626" ht="15.75" customHeight="1">
      <c r="A626" s="95"/>
      <c r="B626" s="95"/>
      <c r="C626" s="95"/>
      <c r="D626" s="95"/>
      <c r="E626" s="95"/>
      <c r="F626" s="95"/>
      <c r="G626" s="95"/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</row>
    <row r="627" ht="15.75" customHeight="1">
      <c r="A627" s="95"/>
      <c r="B627" s="95"/>
      <c r="C627" s="95"/>
      <c r="D627" s="95"/>
      <c r="E627" s="95"/>
      <c r="F627" s="95"/>
      <c r="G627" s="95"/>
      <c r="H627" s="95"/>
      <c r="I627" s="95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</row>
    <row r="628" ht="15.75" customHeight="1">
      <c r="A628" s="95"/>
      <c r="B628" s="95"/>
      <c r="C628" s="95"/>
      <c r="D628" s="95"/>
      <c r="E628" s="95"/>
      <c r="F628" s="95"/>
      <c r="G628" s="95"/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</row>
    <row r="629" ht="15.75" customHeight="1">
      <c r="A629" s="95"/>
      <c r="B629" s="95"/>
      <c r="C629" s="95"/>
      <c r="D629" s="95"/>
      <c r="E629" s="95"/>
      <c r="F629" s="95"/>
      <c r="G629" s="95"/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</row>
    <row r="630" ht="15.75" customHeight="1">
      <c r="A630" s="95"/>
      <c r="B630" s="95"/>
      <c r="C630" s="95"/>
      <c r="D630" s="95"/>
      <c r="E630" s="95"/>
      <c r="F630" s="95"/>
      <c r="G630" s="95"/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</row>
    <row r="631" ht="15.75" customHeight="1">
      <c r="A631" s="95"/>
      <c r="B631" s="95"/>
      <c r="C631" s="95"/>
      <c r="D631" s="95"/>
      <c r="E631" s="95"/>
      <c r="F631" s="95"/>
      <c r="G631" s="95"/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</row>
    <row r="632" ht="15.75" customHeight="1">
      <c r="A632" s="95"/>
      <c r="B632" s="95"/>
      <c r="C632" s="95"/>
      <c r="D632" s="95"/>
      <c r="E632" s="95"/>
      <c r="F632" s="95"/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</row>
    <row r="633" ht="15.75" customHeight="1">
      <c r="A633" s="95"/>
      <c r="B633" s="95"/>
      <c r="C633" s="95"/>
      <c r="D633" s="95"/>
      <c r="E633" s="95"/>
      <c r="F633" s="95"/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</row>
    <row r="634" ht="15.75" customHeight="1">
      <c r="A634" s="95"/>
      <c r="B634" s="95"/>
      <c r="C634" s="95"/>
      <c r="D634" s="95"/>
      <c r="E634" s="95"/>
      <c r="F634" s="95"/>
      <c r="G634" s="95"/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</row>
    <row r="635" ht="15.75" customHeight="1">
      <c r="A635" s="95"/>
      <c r="B635" s="95"/>
      <c r="C635" s="95"/>
      <c r="D635" s="95"/>
      <c r="E635" s="95"/>
      <c r="F635" s="95"/>
      <c r="G635" s="95"/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</row>
    <row r="636" ht="15.75" customHeight="1">
      <c r="A636" s="95"/>
      <c r="B636" s="95"/>
      <c r="C636" s="95"/>
      <c r="D636" s="95"/>
      <c r="E636" s="95"/>
      <c r="F636" s="95"/>
      <c r="G636" s="95"/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</row>
    <row r="637" ht="15.75" customHeight="1">
      <c r="A637" s="95"/>
      <c r="B637" s="95"/>
      <c r="C637" s="95"/>
      <c r="D637" s="95"/>
      <c r="E637" s="95"/>
      <c r="F637" s="95"/>
      <c r="G637" s="95"/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</row>
    <row r="638" ht="15.75" customHeight="1">
      <c r="A638" s="95"/>
      <c r="B638" s="95"/>
      <c r="C638" s="95"/>
      <c r="D638" s="95"/>
      <c r="E638" s="95"/>
      <c r="F638" s="95"/>
      <c r="G638" s="95"/>
      <c r="H638" s="95"/>
      <c r="I638" s="95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</row>
    <row r="639" ht="15.75" customHeight="1">
      <c r="A639" s="95"/>
      <c r="B639" s="95"/>
      <c r="C639" s="95"/>
      <c r="D639" s="95"/>
      <c r="E639" s="95"/>
      <c r="F639" s="95"/>
      <c r="G639" s="95"/>
      <c r="H639" s="95"/>
      <c r="I639" s="95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</row>
    <row r="640" ht="15.75" customHeight="1">
      <c r="A640" s="95"/>
      <c r="B640" s="95"/>
      <c r="C640" s="95"/>
      <c r="D640" s="95"/>
      <c r="E640" s="95"/>
      <c r="F640" s="95"/>
      <c r="G640" s="95"/>
      <c r="H640" s="95"/>
      <c r="I640" s="95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</row>
    <row r="641" ht="15.75" customHeight="1">
      <c r="A641" s="95"/>
      <c r="B641" s="95"/>
      <c r="C641" s="95"/>
      <c r="D641" s="95"/>
      <c r="E641" s="95"/>
      <c r="F641" s="95"/>
      <c r="G641" s="95"/>
      <c r="H641" s="95"/>
      <c r="I641" s="95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</row>
    <row r="642" ht="15.75" customHeight="1">
      <c r="A642" s="95"/>
      <c r="B642" s="95"/>
      <c r="C642" s="95"/>
      <c r="D642" s="95"/>
      <c r="E642" s="95"/>
      <c r="F642" s="95"/>
      <c r="G642" s="95"/>
      <c r="H642" s="95"/>
      <c r="I642" s="95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</row>
    <row r="643" ht="15.75" customHeight="1">
      <c r="A643" s="95"/>
      <c r="B643" s="95"/>
      <c r="C643" s="95"/>
      <c r="D643" s="95"/>
      <c r="E643" s="95"/>
      <c r="F643" s="95"/>
      <c r="G643" s="95"/>
      <c r="H643" s="95"/>
      <c r="I643" s="95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</row>
    <row r="644" ht="15.75" customHeight="1">
      <c r="A644" s="95"/>
      <c r="B644" s="95"/>
      <c r="C644" s="95"/>
      <c r="D644" s="95"/>
      <c r="E644" s="95"/>
      <c r="F644" s="95"/>
      <c r="G644" s="95"/>
      <c r="H644" s="95"/>
      <c r="I644" s="95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</row>
    <row r="645" ht="15.75" customHeight="1">
      <c r="A645" s="95"/>
      <c r="B645" s="95"/>
      <c r="C645" s="95"/>
      <c r="D645" s="95"/>
      <c r="E645" s="95"/>
      <c r="F645" s="95"/>
      <c r="G645" s="95"/>
      <c r="H645" s="95"/>
      <c r="I645" s="95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</row>
    <row r="646" ht="15.75" customHeight="1">
      <c r="A646" s="95"/>
      <c r="B646" s="95"/>
      <c r="C646" s="95"/>
      <c r="D646" s="95"/>
      <c r="E646" s="95"/>
      <c r="F646" s="95"/>
      <c r="G646" s="95"/>
      <c r="H646" s="95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</row>
    <row r="647" ht="15.75" customHeight="1">
      <c r="A647" s="95"/>
      <c r="B647" s="95"/>
      <c r="C647" s="95"/>
      <c r="D647" s="95"/>
      <c r="E647" s="95"/>
      <c r="F647" s="95"/>
      <c r="G647" s="95"/>
      <c r="H647" s="95"/>
      <c r="I647" s="95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</row>
    <row r="648" ht="15.75" customHeight="1">
      <c r="A648" s="95"/>
      <c r="B648" s="95"/>
      <c r="C648" s="95"/>
      <c r="D648" s="95"/>
      <c r="E648" s="95"/>
      <c r="F648" s="95"/>
      <c r="G648" s="95"/>
      <c r="H648" s="95"/>
      <c r="I648" s="95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</row>
    <row r="649" ht="15.75" customHeight="1">
      <c r="A649" s="95"/>
      <c r="B649" s="95"/>
      <c r="C649" s="95"/>
      <c r="D649" s="95"/>
      <c r="E649" s="95"/>
      <c r="F649" s="95"/>
      <c r="G649" s="95"/>
      <c r="H649" s="95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</row>
    <row r="650" ht="15.75" customHeight="1">
      <c r="A650" s="95"/>
      <c r="B650" s="95"/>
      <c r="C650" s="95"/>
      <c r="D650" s="95"/>
      <c r="E650" s="95"/>
      <c r="F650" s="95"/>
      <c r="G650" s="95"/>
      <c r="H650" s="95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</row>
    <row r="651" ht="15.75" customHeight="1">
      <c r="A651" s="95"/>
      <c r="B651" s="95"/>
      <c r="C651" s="95"/>
      <c r="D651" s="95"/>
      <c r="E651" s="95"/>
      <c r="F651" s="95"/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</row>
    <row r="652" ht="15.75" customHeight="1">
      <c r="A652" s="95"/>
      <c r="B652" s="95"/>
      <c r="C652" s="95"/>
      <c r="D652" s="95"/>
      <c r="E652" s="95"/>
      <c r="F652" s="95"/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</row>
    <row r="653" ht="15.75" customHeight="1">
      <c r="A653" s="95"/>
      <c r="B653" s="95"/>
      <c r="C653" s="95"/>
      <c r="D653" s="95"/>
      <c r="E653" s="95"/>
      <c r="F653" s="95"/>
      <c r="G653" s="95"/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</row>
    <row r="654" ht="15.75" customHeight="1">
      <c r="A654" s="95"/>
      <c r="B654" s="95"/>
      <c r="C654" s="95"/>
      <c r="D654" s="95"/>
      <c r="E654" s="95"/>
      <c r="F654" s="95"/>
      <c r="G654" s="95"/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</row>
    <row r="655" ht="15.75" customHeight="1">
      <c r="A655" s="95"/>
      <c r="B655" s="95"/>
      <c r="C655" s="95"/>
      <c r="D655" s="95"/>
      <c r="E655" s="95"/>
      <c r="F655" s="95"/>
      <c r="G655" s="95"/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</row>
    <row r="656" ht="15.75" customHeight="1">
      <c r="A656" s="95"/>
      <c r="B656" s="95"/>
      <c r="C656" s="95"/>
      <c r="D656" s="95"/>
      <c r="E656" s="95"/>
      <c r="F656" s="95"/>
      <c r="G656" s="95"/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</row>
    <row r="657" ht="15.75" customHeight="1">
      <c r="A657" s="95"/>
      <c r="B657" s="95"/>
      <c r="C657" s="95"/>
      <c r="D657" s="95"/>
      <c r="E657" s="95"/>
      <c r="F657" s="95"/>
      <c r="G657" s="95"/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</row>
    <row r="658" ht="15.75" customHeight="1">
      <c r="A658" s="95"/>
      <c r="B658" s="95"/>
      <c r="C658" s="95"/>
      <c r="D658" s="95"/>
      <c r="E658" s="95"/>
      <c r="F658" s="95"/>
      <c r="G658" s="95"/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</row>
    <row r="659" ht="15.75" customHeight="1">
      <c r="A659" s="95"/>
      <c r="B659" s="95"/>
      <c r="C659" s="95"/>
      <c r="D659" s="95"/>
      <c r="E659" s="95"/>
      <c r="F659" s="95"/>
      <c r="G659" s="95"/>
      <c r="H659" s="95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</row>
    <row r="660" ht="15.75" customHeight="1">
      <c r="A660" s="95"/>
      <c r="B660" s="95"/>
      <c r="C660" s="95"/>
      <c r="D660" s="95"/>
      <c r="E660" s="95"/>
      <c r="F660" s="95"/>
      <c r="G660" s="95"/>
      <c r="H660" s="95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</row>
    <row r="661" ht="15.75" customHeight="1">
      <c r="A661" s="95"/>
      <c r="B661" s="95"/>
      <c r="C661" s="95"/>
      <c r="D661" s="95"/>
      <c r="E661" s="95"/>
      <c r="F661" s="95"/>
      <c r="G661" s="95"/>
      <c r="H661" s="95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</row>
    <row r="662" ht="15.75" customHeight="1">
      <c r="A662" s="95"/>
      <c r="B662" s="95"/>
      <c r="C662" s="95"/>
      <c r="D662" s="95"/>
      <c r="E662" s="95"/>
      <c r="F662" s="95"/>
      <c r="G662" s="95"/>
      <c r="H662" s="95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</row>
    <row r="663" ht="15.75" customHeight="1">
      <c r="A663" s="95"/>
      <c r="B663" s="95"/>
      <c r="C663" s="95"/>
      <c r="D663" s="95"/>
      <c r="E663" s="95"/>
      <c r="F663" s="95"/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</row>
    <row r="664" ht="15.75" customHeight="1">
      <c r="A664" s="95"/>
      <c r="B664" s="95"/>
      <c r="C664" s="95"/>
      <c r="D664" s="95"/>
      <c r="E664" s="95"/>
      <c r="F664" s="95"/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</row>
    <row r="665" ht="15.75" customHeight="1">
      <c r="A665" s="95"/>
      <c r="B665" s="95"/>
      <c r="C665" s="95"/>
      <c r="D665" s="95"/>
      <c r="E665" s="95"/>
      <c r="F665" s="95"/>
      <c r="G665" s="95"/>
      <c r="H665" s="95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</row>
    <row r="666" ht="15.75" customHeight="1">
      <c r="A666" s="95"/>
      <c r="B666" s="95"/>
      <c r="C666" s="95"/>
      <c r="D666" s="95"/>
      <c r="E666" s="95"/>
      <c r="F666" s="95"/>
      <c r="G666" s="95"/>
      <c r="H666" s="95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</row>
    <row r="667" ht="15.75" customHeight="1">
      <c r="A667" s="95"/>
      <c r="B667" s="95"/>
      <c r="C667" s="95"/>
      <c r="D667" s="95"/>
      <c r="E667" s="95"/>
      <c r="F667" s="95"/>
      <c r="G667" s="95"/>
      <c r="H667" s="95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</row>
    <row r="668" ht="15.75" customHeight="1">
      <c r="A668" s="95"/>
      <c r="B668" s="95"/>
      <c r="C668" s="95"/>
      <c r="D668" s="95"/>
      <c r="E668" s="95"/>
      <c r="F668" s="95"/>
      <c r="G668" s="95"/>
      <c r="H668" s="95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</row>
    <row r="669" ht="15.75" customHeight="1">
      <c r="A669" s="95"/>
      <c r="B669" s="95"/>
      <c r="C669" s="95"/>
      <c r="D669" s="95"/>
      <c r="E669" s="95"/>
      <c r="F669" s="95"/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</row>
    <row r="670" ht="15.75" customHeight="1">
      <c r="A670" s="95"/>
      <c r="B670" s="95"/>
      <c r="C670" s="95"/>
      <c r="D670" s="95"/>
      <c r="E670" s="95"/>
      <c r="F670" s="95"/>
      <c r="G670" s="95"/>
      <c r="H670" s="95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</row>
    <row r="671" ht="15.75" customHeight="1">
      <c r="A671" s="95"/>
      <c r="B671" s="95"/>
      <c r="C671" s="95"/>
      <c r="D671" s="95"/>
      <c r="E671" s="95"/>
      <c r="F671" s="95"/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</row>
    <row r="672" ht="15.75" customHeight="1">
      <c r="A672" s="95"/>
      <c r="B672" s="95"/>
      <c r="C672" s="95"/>
      <c r="D672" s="95"/>
      <c r="E672" s="95"/>
      <c r="F672" s="95"/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</row>
    <row r="673" ht="15.75" customHeight="1">
      <c r="A673" s="95"/>
      <c r="B673" s="95"/>
      <c r="C673" s="95"/>
      <c r="D673" s="95"/>
      <c r="E673" s="95"/>
      <c r="F673" s="95"/>
      <c r="G673" s="95"/>
      <c r="H673" s="95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</row>
    <row r="674" ht="15.75" customHeight="1">
      <c r="A674" s="95"/>
      <c r="B674" s="95"/>
      <c r="C674" s="95"/>
      <c r="D674" s="95"/>
      <c r="E674" s="95"/>
      <c r="F674" s="95"/>
      <c r="G674" s="95"/>
      <c r="H674" s="95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</row>
    <row r="675" ht="15.75" customHeight="1">
      <c r="A675" s="95"/>
      <c r="B675" s="95"/>
      <c r="C675" s="95"/>
      <c r="D675" s="95"/>
      <c r="E675" s="95"/>
      <c r="F675" s="95"/>
      <c r="G675" s="95"/>
      <c r="H675" s="95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</row>
    <row r="676" ht="15.75" customHeight="1">
      <c r="A676" s="95"/>
      <c r="B676" s="95"/>
      <c r="C676" s="95"/>
      <c r="D676" s="95"/>
      <c r="E676" s="95"/>
      <c r="F676" s="95"/>
      <c r="G676" s="95"/>
      <c r="H676" s="95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</row>
    <row r="677" ht="15.75" customHeight="1">
      <c r="A677" s="95"/>
      <c r="B677" s="95"/>
      <c r="C677" s="95"/>
      <c r="D677" s="95"/>
      <c r="E677" s="95"/>
      <c r="F677" s="95"/>
      <c r="G677" s="95"/>
      <c r="H677" s="95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</row>
    <row r="678" ht="15.75" customHeight="1">
      <c r="A678" s="95"/>
      <c r="B678" s="95"/>
      <c r="C678" s="95"/>
      <c r="D678" s="95"/>
      <c r="E678" s="95"/>
      <c r="F678" s="95"/>
      <c r="G678" s="95"/>
      <c r="H678" s="95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</row>
    <row r="679" ht="15.75" customHeight="1">
      <c r="A679" s="95"/>
      <c r="B679" s="95"/>
      <c r="C679" s="95"/>
      <c r="D679" s="95"/>
      <c r="E679" s="95"/>
      <c r="F679" s="95"/>
      <c r="G679" s="95"/>
      <c r="H679" s="95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</row>
    <row r="680" ht="15.75" customHeight="1">
      <c r="A680" s="95"/>
      <c r="B680" s="95"/>
      <c r="C680" s="95"/>
      <c r="D680" s="95"/>
      <c r="E680" s="95"/>
      <c r="F680" s="95"/>
      <c r="G680" s="95"/>
      <c r="H680" s="95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</row>
    <row r="681" ht="15.75" customHeight="1">
      <c r="A681" s="95"/>
      <c r="B681" s="95"/>
      <c r="C681" s="95"/>
      <c r="D681" s="95"/>
      <c r="E681" s="95"/>
      <c r="F681" s="95"/>
      <c r="G681" s="95"/>
      <c r="H681" s="95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</row>
    <row r="682" ht="15.75" customHeight="1">
      <c r="A682" s="95"/>
      <c r="B682" s="95"/>
      <c r="C682" s="95"/>
      <c r="D682" s="95"/>
      <c r="E682" s="95"/>
      <c r="F682" s="95"/>
      <c r="G682" s="95"/>
      <c r="H682" s="95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</row>
    <row r="683" ht="15.75" customHeight="1">
      <c r="A683" s="95"/>
      <c r="B683" s="95"/>
      <c r="C683" s="95"/>
      <c r="D683" s="95"/>
      <c r="E683" s="95"/>
      <c r="F683" s="95"/>
      <c r="G683" s="95"/>
      <c r="H683" s="95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</row>
    <row r="684" ht="15.75" customHeight="1">
      <c r="A684" s="95"/>
      <c r="B684" s="95"/>
      <c r="C684" s="95"/>
      <c r="D684" s="95"/>
      <c r="E684" s="95"/>
      <c r="F684" s="95"/>
      <c r="G684" s="95"/>
      <c r="H684" s="95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</row>
    <row r="685" ht="15.75" customHeight="1">
      <c r="A685" s="95"/>
      <c r="B685" s="95"/>
      <c r="C685" s="95"/>
      <c r="D685" s="95"/>
      <c r="E685" s="95"/>
      <c r="F685" s="95"/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</row>
    <row r="686" ht="15.75" customHeight="1">
      <c r="A686" s="95"/>
      <c r="B686" s="95"/>
      <c r="C686" s="95"/>
      <c r="D686" s="95"/>
      <c r="E686" s="95"/>
      <c r="F686" s="95"/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</row>
    <row r="687" ht="15.75" customHeight="1">
      <c r="A687" s="95"/>
      <c r="B687" s="95"/>
      <c r="C687" s="95"/>
      <c r="D687" s="95"/>
      <c r="E687" s="95"/>
      <c r="F687" s="95"/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</row>
    <row r="688" ht="15.75" customHeight="1">
      <c r="A688" s="95"/>
      <c r="B688" s="95"/>
      <c r="C688" s="95"/>
      <c r="D688" s="95"/>
      <c r="E688" s="95"/>
      <c r="F688" s="95"/>
      <c r="G688" s="95"/>
      <c r="H688" s="95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</row>
    <row r="689" ht="15.75" customHeight="1">
      <c r="A689" s="95"/>
      <c r="B689" s="95"/>
      <c r="C689" s="95"/>
      <c r="D689" s="95"/>
      <c r="E689" s="95"/>
      <c r="F689" s="95"/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</row>
    <row r="690" ht="15.75" customHeight="1">
      <c r="A690" s="95"/>
      <c r="B690" s="95"/>
      <c r="C690" s="95"/>
      <c r="D690" s="95"/>
      <c r="E690" s="95"/>
      <c r="F690" s="95"/>
      <c r="G690" s="95"/>
      <c r="H690" s="95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</row>
    <row r="691" ht="15.75" customHeight="1">
      <c r="A691" s="95"/>
      <c r="B691" s="95"/>
      <c r="C691" s="95"/>
      <c r="D691" s="95"/>
      <c r="E691" s="95"/>
      <c r="F691" s="95"/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</row>
    <row r="692" ht="15.75" customHeight="1">
      <c r="A692" s="95"/>
      <c r="B692" s="95"/>
      <c r="C692" s="95"/>
      <c r="D692" s="95"/>
      <c r="E692" s="95"/>
      <c r="F692" s="95"/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</row>
    <row r="693" ht="15.75" customHeight="1">
      <c r="A693" s="95"/>
      <c r="B693" s="95"/>
      <c r="C693" s="95"/>
      <c r="D693" s="95"/>
      <c r="E693" s="95"/>
      <c r="F693" s="95"/>
      <c r="G693" s="95"/>
      <c r="H693" s="95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</row>
    <row r="694" ht="15.75" customHeight="1">
      <c r="A694" s="95"/>
      <c r="B694" s="95"/>
      <c r="C694" s="95"/>
      <c r="D694" s="95"/>
      <c r="E694" s="95"/>
      <c r="F694" s="95"/>
      <c r="G694" s="95"/>
      <c r="H694" s="95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</row>
    <row r="695" ht="15.75" customHeight="1">
      <c r="A695" s="95"/>
      <c r="B695" s="95"/>
      <c r="C695" s="95"/>
      <c r="D695" s="95"/>
      <c r="E695" s="95"/>
      <c r="F695" s="95"/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</row>
    <row r="696" ht="15.75" customHeight="1">
      <c r="A696" s="95"/>
      <c r="B696" s="95"/>
      <c r="C696" s="95"/>
      <c r="D696" s="95"/>
      <c r="E696" s="95"/>
      <c r="F696" s="95"/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</row>
    <row r="697" ht="15.75" customHeight="1">
      <c r="A697" s="95"/>
      <c r="B697" s="95"/>
      <c r="C697" s="95"/>
      <c r="D697" s="95"/>
      <c r="E697" s="95"/>
      <c r="F697" s="95"/>
      <c r="G697" s="95"/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</row>
    <row r="698" ht="15.75" customHeight="1">
      <c r="A698" s="95"/>
      <c r="B698" s="95"/>
      <c r="C698" s="95"/>
      <c r="D698" s="95"/>
      <c r="E698" s="95"/>
      <c r="F698" s="95"/>
      <c r="G698" s="95"/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</row>
    <row r="699" ht="15.75" customHeight="1">
      <c r="A699" s="95"/>
      <c r="B699" s="95"/>
      <c r="C699" s="95"/>
      <c r="D699" s="95"/>
      <c r="E699" s="95"/>
      <c r="F699" s="95"/>
      <c r="G699" s="95"/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</row>
    <row r="700" ht="15.75" customHeight="1">
      <c r="A700" s="95"/>
      <c r="B700" s="95"/>
      <c r="C700" s="95"/>
      <c r="D700" s="95"/>
      <c r="E700" s="95"/>
      <c r="F700" s="95"/>
      <c r="G700" s="95"/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</row>
    <row r="701" ht="15.75" customHeight="1">
      <c r="A701" s="95"/>
      <c r="B701" s="95"/>
      <c r="C701" s="95"/>
      <c r="D701" s="95"/>
      <c r="E701" s="95"/>
      <c r="F701" s="95"/>
      <c r="G701" s="95"/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</row>
    <row r="702" ht="15.75" customHeight="1">
      <c r="A702" s="95"/>
      <c r="B702" s="95"/>
      <c r="C702" s="95"/>
      <c r="D702" s="95"/>
      <c r="E702" s="95"/>
      <c r="F702" s="95"/>
      <c r="G702" s="95"/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</row>
    <row r="703" ht="15.75" customHeight="1">
      <c r="A703" s="95"/>
      <c r="B703" s="95"/>
      <c r="C703" s="95"/>
      <c r="D703" s="95"/>
      <c r="E703" s="95"/>
      <c r="F703" s="95"/>
      <c r="G703" s="95"/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</row>
    <row r="704" ht="15.75" customHeight="1">
      <c r="A704" s="95"/>
      <c r="B704" s="95"/>
      <c r="C704" s="95"/>
      <c r="D704" s="95"/>
      <c r="E704" s="95"/>
      <c r="F704" s="95"/>
      <c r="G704" s="95"/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</row>
    <row r="705" ht="15.75" customHeight="1">
      <c r="A705" s="95"/>
      <c r="B705" s="95"/>
      <c r="C705" s="95"/>
      <c r="D705" s="95"/>
      <c r="E705" s="95"/>
      <c r="F705" s="95"/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</row>
    <row r="706" ht="15.75" customHeight="1">
      <c r="A706" s="95"/>
      <c r="B706" s="95"/>
      <c r="C706" s="95"/>
      <c r="D706" s="95"/>
      <c r="E706" s="95"/>
      <c r="F706" s="95"/>
      <c r="G706" s="95"/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</row>
    <row r="707" ht="15.75" customHeight="1">
      <c r="A707" s="95"/>
      <c r="B707" s="95"/>
      <c r="C707" s="95"/>
      <c r="D707" s="95"/>
      <c r="E707" s="95"/>
      <c r="F707" s="95"/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</row>
    <row r="708" ht="15.75" customHeight="1">
      <c r="A708" s="95"/>
      <c r="B708" s="95"/>
      <c r="C708" s="95"/>
      <c r="D708" s="95"/>
      <c r="E708" s="95"/>
      <c r="F708" s="95"/>
      <c r="G708" s="95"/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</row>
    <row r="709" ht="15.75" customHeight="1">
      <c r="A709" s="95"/>
      <c r="B709" s="95"/>
      <c r="C709" s="95"/>
      <c r="D709" s="95"/>
      <c r="E709" s="95"/>
      <c r="F709" s="95"/>
      <c r="G709" s="95"/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</row>
    <row r="710" ht="15.75" customHeight="1">
      <c r="A710" s="95"/>
      <c r="B710" s="95"/>
      <c r="C710" s="95"/>
      <c r="D710" s="95"/>
      <c r="E710" s="95"/>
      <c r="F710" s="95"/>
      <c r="G710" s="95"/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</row>
    <row r="711" ht="15.75" customHeight="1">
      <c r="A711" s="95"/>
      <c r="B711" s="95"/>
      <c r="C711" s="95"/>
      <c r="D711" s="95"/>
      <c r="E711" s="95"/>
      <c r="F711" s="95"/>
      <c r="G711" s="95"/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</row>
    <row r="712" ht="15.75" customHeight="1">
      <c r="A712" s="95"/>
      <c r="B712" s="95"/>
      <c r="C712" s="95"/>
      <c r="D712" s="95"/>
      <c r="E712" s="95"/>
      <c r="F712" s="95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</row>
    <row r="713" ht="15.75" customHeight="1">
      <c r="A713" s="95"/>
      <c r="B713" s="95"/>
      <c r="C713" s="95"/>
      <c r="D713" s="95"/>
      <c r="E713" s="95"/>
      <c r="F713" s="95"/>
      <c r="G713" s="95"/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</row>
    <row r="714" ht="15.75" customHeight="1">
      <c r="A714" s="95"/>
      <c r="B714" s="95"/>
      <c r="C714" s="95"/>
      <c r="D714" s="95"/>
      <c r="E714" s="95"/>
      <c r="F714" s="95"/>
      <c r="G714" s="95"/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</row>
    <row r="715" ht="15.75" customHeight="1">
      <c r="A715" s="95"/>
      <c r="B715" s="95"/>
      <c r="C715" s="95"/>
      <c r="D715" s="95"/>
      <c r="E715" s="95"/>
      <c r="F715" s="95"/>
      <c r="G715" s="95"/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</row>
    <row r="716" ht="15.75" customHeight="1">
      <c r="A716" s="95"/>
      <c r="B716" s="95"/>
      <c r="C716" s="95"/>
      <c r="D716" s="95"/>
      <c r="E716" s="95"/>
      <c r="F716" s="95"/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</row>
    <row r="717" ht="15.75" customHeight="1">
      <c r="A717" s="95"/>
      <c r="B717" s="95"/>
      <c r="C717" s="95"/>
      <c r="D717" s="95"/>
      <c r="E717" s="95"/>
      <c r="F717" s="95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</row>
    <row r="718" ht="15.75" customHeight="1">
      <c r="A718" s="95"/>
      <c r="B718" s="95"/>
      <c r="C718" s="95"/>
      <c r="D718" s="95"/>
      <c r="E718" s="95"/>
      <c r="F718" s="95"/>
      <c r="G718" s="95"/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</row>
    <row r="719" ht="15.75" customHeight="1">
      <c r="A719" s="95"/>
      <c r="B719" s="95"/>
      <c r="C719" s="95"/>
      <c r="D719" s="95"/>
      <c r="E719" s="95"/>
      <c r="F719" s="95"/>
      <c r="G719" s="95"/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</row>
    <row r="720" ht="15.75" customHeight="1">
      <c r="A720" s="95"/>
      <c r="B720" s="95"/>
      <c r="C720" s="95"/>
      <c r="D720" s="95"/>
      <c r="E720" s="95"/>
      <c r="F720" s="95"/>
      <c r="G720" s="95"/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</row>
    <row r="721" ht="15.75" customHeight="1">
      <c r="A721" s="95"/>
      <c r="B721" s="95"/>
      <c r="C721" s="95"/>
      <c r="D721" s="95"/>
      <c r="E721" s="95"/>
      <c r="F721" s="95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</row>
    <row r="722" ht="15.75" customHeight="1">
      <c r="A722" s="95"/>
      <c r="B722" s="95"/>
      <c r="C722" s="95"/>
      <c r="D722" s="95"/>
      <c r="E722" s="95"/>
      <c r="F722" s="95"/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</row>
    <row r="723" ht="15.75" customHeight="1">
      <c r="A723" s="95"/>
      <c r="B723" s="95"/>
      <c r="C723" s="95"/>
      <c r="D723" s="95"/>
      <c r="E723" s="95"/>
      <c r="F723" s="95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</row>
    <row r="724" ht="15.75" customHeight="1">
      <c r="A724" s="95"/>
      <c r="B724" s="95"/>
      <c r="C724" s="95"/>
      <c r="D724" s="95"/>
      <c r="E724" s="95"/>
      <c r="F724" s="95"/>
      <c r="G724" s="95"/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</row>
    <row r="725" ht="15.75" customHeight="1">
      <c r="A725" s="95"/>
      <c r="B725" s="95"/>
      <c r="C725" s="95"/>
      <c r="D725" s="95"/>
      <c r="E725" s="95"/>
      <c r="F725" s="95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</row>
    <row r="726" ht="15.75" customHeight="1">
      <c r="A726" s="95"/>
      <c r="B726" s="95"/>
      <c r="C726" s="95"/>
      <c r="D726" s="95"/>
      <c r="E726" s="95"/>
      <c r="F726" s="95"/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</row>
    <row r="727" ht="15.75" customHeight="1">
      <c r="A727" s="95"/>
      <c r="B727" s="95"/>
      <c r="C727" s="95"/>
      <c r="D727" s="95"/>
      <c r="E727" s="95"/>
      <c r="F727" s="95"/>
      <c r="G727" s="95"/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</row>
    <row r="728" ht="15.75" customHeight="1">
      <c r="A728" s="95"/>
      <c r="B728" s="95"/>
      <c r="C728" s="95"/>
      <c r="D728" s="95"/>
      <c r="E728" s="95"/>
      <c r="F728" s="95"/>
      <c r="G728" s="95"/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</row>
    <row r="729" ht="15.75" customHeight="1">
      <c r="A729" s="95"/>
      <c r="B729" s="95"/>
      <c r="C729" s="95"/>
      <c r="D729" s="95"/>
      <c r="E729" s="95"/>
      <c r="F729" s="95"/>
      <c r="G729" s="95"/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</row>
    <row r="730" ht="15.75" customHeight="1">
      <c r="A730" s="95"/>
      <c r="B730" s="95"/>
      <c r="C730" s="95"/>
      <c r="D730" s="95"/>
      <c r="E730" s="95"/>
      <c r="F730" s="95"/>
      <c r="G730" s="95"/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</row>
    <row r="731" ht="15.75" customHeight="1">
      <c r="A731" s="95"/>
      <c r="B731" s="95"/>
      <c r="C731" s="95"/>
      <c r="D731" s="95"/>
      <c r="E731" s="95"/>
      <c r="F731" s="95"/>
      <c r="G731" s="95"/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</row>
    <row r="732" ht="15.75" customHeight="1">
      <c r="A732" s="95"/>
      <c r="B732" s="95"/>
      <c r="C732" s="95"/>
      <c r="D732" s="95"/>
      <c r="E732" s="95"/>
      <c r="F732" s="95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</row>
    <row r="733" ht="15.75" customHeight="1">
      <c r="A733" s="95"/>
      <c r="B733" s="95"/>
      <c r="C733" s="95"/>
      <c r="D733" s="95"/>
      <c r="E733" s="95"/>
      <c r="F733" s="95"/>
      <c r="G733" s="95"/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</row>
    <row r="734" ht="15.75" customHeight="1">
      <c r="A734" s="95"/>
      <c r="B734" s="95"/>
      <c r="C734" s="95"/>
      <c r="D734" s="95"/>
      <c r="E734" s="95"/>
      <c r="F734" s="95"/>
      <c r="G734" s="95"/>
      <c r="H734" s="95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</row>
    <row r="735" ht="15.75" customHeight="1">
      <c r="A735" s="95"/>
      <c r="B735" s="95"/>
      <c r="C735" s="95"/>
      <c r="D735" s="95"/>
      <c r="E735" s="95"/>
      <c r="F735" s="95"/>
      <c r="G735" s="95"/>
      <c r="H735" s="95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</row>
    <row r="736" ht="15.75" customHeight="1">
      <c r="A736" s="95"/>
      <c r="B736" s="95"/>
      <c r="C736" s="95"/>
      <c r="D736" s="95"/>
      <c r="E736" s="95"/>
      <c r="F736" s="95"/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</row>
    <row r="737" ht="15.75" customHeight="1">
      <c r="A737" s="95"/>
      <c r="B737" s="95"/>
      <c r="C737" s="95"/>
      <c r="D737" s="95"/>
      <c r="E737" s="95"/>
      <c r="F737" s="95"/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</row>
    <row r="738" ht="15.75" customHeight="1">
      <c r="A738" s="95"/>
      <c r="B738" s="95"/>
      <c r="C738" s="95"/>
      <c r="D738" s="95"/>
      <c r="E738" s="95"/>
      <c r="F738" s="95"/>
      <c r="G738" s="95"/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</row>
    <row r="739" ht="15.75" customHeight="1">
      <c r="A739" s="95"/>
      <c r="B739" s="95"/>
      <c r="C739" s="95"/>
      <c r="D739" s="95"/>
      <c r="E739" s="95"/>
      <c r="F739" s="95"/>
      <c r="G739" s="95"/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</row>
    <row r="740" ht="15.75" customHeight="1">
      <c r="A740" s="95"/>
      <c r="B740" s="95"/>
      <c r="C740" s="95"/>
      <c r="D740" s="95"/>
      <c r="E740" s="95"/>
      <c r="F740" s="95"/>
      <c r="G740" s="95"/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</row>
    <row r="741" ht="15.75" customHeight="1">
      <c r="A741" s="95"/>
      <c r="B741" s="95"/>
      <c r="C741" s="95"/>
      <c r="D741" s="95"/>
      <c r="E741" s="95"/>
      <c r="F741" s="95"/>
      <c r="G741" s="95"/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</row>
    <row r="742" ht="15.75" customHeight="1">
      <c r="A742" s="95"/>
      <c r="B742" s="95"/>
      <c r="C742" s="95"/>
      <c r="D742" s="95"/>
      <c r="E742" s="95"/>
      <c r="F742" s="95"/>
      <c r="G742" s="95"/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</row>
    <row r="743" ht="15.75" customHeight="1">
      <c r="A743" s="95"/>
      <c r="B743" s="95"/>
      <c r="C743" s="95"/>
      <c r="D743" s="95"/>
      <c r="E743" s="95"/>
      <c r="F743" s="95"/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</row>
    <row r="744" ht="15.75" customHeight="1">
      <c r="A744" s="95"/>
      <c r="B744" s="95"/>
      <c r="C744" s="95"/>
      <c r="D744" s="95"/>
      <c r="E744" s="95"/>
      <c r="F744" s="95"/>
      <c r="G744" s="95"/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</row>
    <row r="745" ht="15.75" customHeight="1">
      <c r="A745" s="95"/>
      <c r="B745" s="95"/>
      <c r="C745" s="95"/>
      <c r="D745" s="95"/>
      <c r="E745" s="95"/>
      <c r="F745" s="95"/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</row>
    <row r="746" ht="15.75" customHeight="1">
      <c r="A746" s="95"/>
      <c r="B746" s="95"/>
      <c r="C746" s="95"/>
      <c r="D746" s="95"/>
      <c r="E746" s="95"/>
      <c r="F746" s="95"/>
      <c r="G746" s="95"/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</row>
    <row r="747" ht="15.75" customHeight="1">
      <c r="A747" s="95"/>
      <c r="B747" s="95"/>
      <c r="C747" s="95"/>
      <c r="D747" s="95"/>
      <c r="E747" s="95"/>
      <c r="F747" s="95"/>
      <c r="G747" s="95"/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</row>
    <row r="748" ht="15.75" customHeight="1">
      <c r="A748" s="95"/>
      <c r="B748" s="95"/>
      <c r="C748" s="95"/>
      <c r="D748" s="95"/>
      <c r="E748" s="95"/>
      <c r="F748" s="95"/>
      <c r="G748" s="95"/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</row>
    <row r="749" ht="15.75" customHeight="1">
      <c r="A749" s="95"/>
      <c r="B749" s="95"/>
      <c r="C749" s="95"/>
      <c r="D749" s="95"/>
      <c r="E749" s="95"/>
      <c r="F749" s="95"/>
      <c r="G749" s="95"/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</row>
    <row r="750" ht="15.75" customHeight="1">
      <c r="A750" s="95"/>
      <c r="B750" s="95"/>
      <c r="C750" s="95"/>
      <c r="D750" s="95"/>
      <c r="E750" s="95"/>
      <c r="F750" s="95"/>
      <c r="G750" s="95"/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</row>
    <row r="751" ht="15.75" customHeight="1">
      <c r="A751" s="95"/>
      <c r="B751" s="95"/>
      <c r="C751" s="95"/>
      <c r="D751" s="95"/>
      <c r="E751" s="95"/>
      <c r="F751" s="95"/>
      <c r="G751" s="95"/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</row>
    <row r="752" ht="15.75" customHeight="1">
      <c r="A752" s="95"/>
      <c r="B752" s="95"/>
      <c r="C752" s="95"/>
      <c r="D752" s="95"/>
      <c r="E752" s="95"/>
      <c r="F752" s="95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</row>
    <row r="753" ht="15.75" customHeight="1">
      <c r="A753" s="95"/>
      <c r="B753" s="95"/>
      <c r="C753" s="95"/>
      <c r="D753" s="95"/>
      <c r="E753" s="95"/>
      <c r="F753" s="95"/>
      <c r="G753" s="95"/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</row>
    <row r="754" ht="15.75" customHeight="1">
      <c r="A754" s="95"/>
      <c r="B754" s="95"/>
      <c r="C754" s="95"/>
      <c r="D754" s="95"/>
      <c r="E754" s="95"/>
      <c r="F754" s="95"/>
      <c r="G754" s="95"/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</row>
    <row r="755" ht="15.75" customHeight="1">
      <c r="A755" s="95"/>
      <c r="B755" s="95"/>
      <c r="C755" s="95"/>
      <c r="D755" s="95"/>
      <c r="E755" s="95"/>
      <c r="F755" s="95"/>
      <c r="G755" s="95"/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</row>
    <row r="756" ht="15.75" customHeight="1">
      <c r="A756" s="95"/>
      <c r="B756" s="95"/>
      <c r="C756" s="95"/>
      <c r="D756" s="95"/>
      <c r="E756" s="95"/>
      <c r="F756" s="95"/>
      <c r="G756" s="95"/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</row>
    <row r="757" ht="15.75" customHeight="1">
      <c r="A757" s="95"/>
      <c r="B757" s="95"/>
      <c r="C757" s="95"/>
      <c r="D757" s="95"/>
      <c r="E757" s="95"/>
      <c r="F757" s="95"/>
      <c r="G757" s="95"/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</row>
    <row r="758" ht="15.75" customHeight="1">
      <c r="A758" s="95"/>
      <c r="B758" s="95"/>
      <c r="C758" s="95"/>
      <c r="D758" s="95"/>
      <c r="E758" s="95"/>
      <c r="F758" s="95"/>
      <c r="G758" s="95"/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</row>
    <row r="759" ht="15.75" customHeight="1">
      <c r="A759" s="95"/>
      <c r="B759" s="95"/>
      <c r="C759" s="95"/>
      <c r="D759" s="95"/>
      <c r="E759" s="95"/>
      <c r="F759" s="95"/>
      <c r="G759" s="95"/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</row>
    <row r="760" ht="15.75" customHeight="1">
      <c r="A760" s="95"/>
      <c r="B760" s="95"/>
      <c r="C760" s="95"/>
      <c r="D760" s="95"/>
      <c r="E760" s="95"/>
      <c r="F760" s="95"/>
      <c r="G760" s="95"/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</row>
    <row r="761" ht="15.75" customHeight="1">
      <c r="A761" s="95"/>
      <c r="B761" s="95"/>
      <c r="C761" s="95"/>
      <c r="D761" s="95"/>
      <c r="E761" s="95"/>
      <c r="F761" s="95"/>
      <c r="G761" s="95"/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</row>
    <row r="762" ht="15.75" customHeight="1">
      <c r="A762" s="95"/>
      <c r="B762" s="95"/>
      <c r="C762" s="95"/>
      <c r="D762" s="95"/>
      <c r="E762" s="95"/>
      <c r="F762" s="95"/>
      <c r="G762" s="95"/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</row>
    <row r="763" ht="15.75" customHeight="1">
      <c r="A763" s="95"/>
      <c r="B763" s="95"/>
      <c r="C763" s="95"/>
      <c r="D763" s="95"/>
      <c r="E763" s="95"/>
      <c r="F763" s="95"/>
      <c r="G763" s="95"/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</row>
    <row r="764" ht="15.75" customHeight="1">
      <c r="A764" s="95"/>
      <c r="B764" s="95"/>
      <c r="C764" s="95"/>
      <c r="D764" s="95"/>
      <c r="E764" s="95"/>
      <c r="F764" s="95"/>
      <c r="G764" s="95"/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</row>
    <row r="765" ht="15.75" customHeight="1">
      <c r="A765" s="95"/>
      <c r="B765" s="95"/>
      <c r="C765" s="95"/>
      <c r="D765" s="95"/>
      <c r="E765" s="95"/>
      <c r="F765" s="95"/>
      <c r="G765" s="95"/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</row>
    <row r="766" ht="15.75" customHeight="1">
      <c r="A766" s="95"/>
      <c r="B766" s="95"/>
      <c r="C766" s="95"/>
      <c r="D766" s="95"/>
      <c r="E766" s="95"/>
      <c r="F766" s="95"/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</row>
    <row r="767" ht="15.75" customHeight="1">
      <c r="A767" s="95"/>
      <c r="B767" s="95"/>
      <c r="C767" s="95"/>
      <c r="D767" s="95"/>
      <c r="E767" s="95"/>
      <c r="F767" s="95"/>
      <c r="G767" s="95"/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</row>
    <row r="768" ht="15.75" customHeight="1">
      <c r="A768" s="95"/>
      <c r="B768" s="95"/>
      <c r="C768" s="95"/>
      <c r="D768" s="95"/>
      <c r="E768" s="95"/>
      <c r="F768" s="95"/>
      <c r="G768" s="95"/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</row>
    <row r="769" ht="15.75" customHeight="1">
      <c r="A769" s="95"/>
      <c r="B769" s="95"/>
      <c r="C769" s="95"/>
      <c r="D769" s="95"/>
      <c r="E769" s="95"/>
      <c r="F769" s="95"/>
      <c r="G769" s="95"/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</row>
    <row r="770" ht="15.75" customHeight="1">
      <c r="A770" s="95"/>
      <c r="B770" s="95"/>
      <c r="C770" s="95"/>
      <c r="D770" s="95"/>
      <c r="E770" s="95"/>
      <c r="F770" s="95"/>
      <c r="G770" s="95"/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</row>
    <row r="771" ht="15.75" customHeight="1">
      <c r="A771" s="95"/>
      <c r="B771" s="95"/>
      <c r="C771" s="95"/>
      <c r="D771" s="95"/>
      <c r="E771" s="95"/>
      <c r="F771" s="95"/>
      <c r="G771" s="95"/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</row>
    <row r="772" ht="15.75" customHeight="1">
      <c r="A772" s="95"/>
      <c r="B772" s="95"/>
      <c r="C772" s="95"/>
      <c r="D772" s="95"/>
      <c r="E772" s="95"/>
      <c r="F772" s="95"/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</row>
    <row r="773" ht="15.75" customHeight="1">
      <c r="A773" s="95"/>
      <c r="B773" s="95"/>
      <c r="C773" s="95"/>
      <c r="D773" s="95"/>
      <c r="E773" s="95"/>
      <c r="F773" s="95"/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</row>
    <row r="774" ht="15.75" customHeight="1">
      <c r="A774" s="95"/>
      <c r="B774" s="95"/>
      <c r="C774" s="95"/>
      <c r="D774" s="95"/>
      <c r="E774" s="95"/>
      <c r="F774" s="95"/>
      <c r="G774" s="95"/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</row>
    <row r="775" ht="15.75" customHeight="1">
      <c r="A775" s="95"/>
      <c r="B775" s="95"/>
      <c r="C775" s="95"/>
      <c r="D775" s="95"/>
      <c r="E775" s="95"/>
      <c r="F775" s="95"/>
      <c r="G775" s="95"/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</row>
    <row r="776" ht="15.75" customHeight="1">
      <c r="A776" s="95"/>
      <c r="B776" s="95"/>
      <c r="C776" s="95"/>
      <c r="D776" s="95"/>
      <c r="E776" s="95"/>
      <c r="F776" s="95"/>
      <c r="G776" s="95"/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</row>
    <row r="777" ht="15.75" customHeight="1">
      <c r="A777" s="95"/>
      <c r="B777" s="95"/>
      <c r="C777" s="95"/>
      <c r="D777" s="95"/>
      <c r="E777" s="95"/>
      <c r="F777" s="95"/>
      <c r="G777" s="95"/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</row>
    <row r="778" ht="15.75" customHeight="1">
      <c r="A778" s="95"/>
      <c r="B778" s="95"/>
      <c r="C778" s="95"/>
      <c r="D778" s="95"/>
      <c r="E778" s="95"/>
      <c r="F778" s="95"/>
      <c r="G778" s="95"/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</row>
    <row r="779" ht="15.75" customHeight="1">
      <c r="A779" s="95"/>
      <c r="B779" s="95"/>
      <c r="C779" s="95"/>
      <c r="D779" s="95"/>
      <c r="E779" s="95"/>
      <c r="F779" s="95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</row>
    <row r="780" ht="15.75" customHeight="1">
      <c r="A780" s="95"/>
      <c r="B780" s="95"/>
      <c r="C780" s="95"/>
      <c r="D780" s="95"/>
      <c r="E780" s="95"/>
      <c r="F780" s="95"/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</row>
    <row r="781" ht="15.75" customHeight="1">
      <c r="A781" s="95"/>
      <c r="B781" s="95"/>
      <c r="C781" s="95"/>
      <c r="D781" s="95"/>
      <c r="E781" s="95"/>
      <c r="F781" s="95"/>
      <c r="G781" s="95"/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</row>
    <row r="782" ht="15.75" customHeight="1">
      <c r="A782" s="95"/>
      <c r="B782" s="95"/>
      <c r="C782" s="95"/>
      <c r="D782" s="95"/>
      <c r="E782" s="95"/>
      <c r="F782" s="95"/>
      <c r="G782" s="95"/>
      <c r="H782" s="95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</row>
    <row r="783" ht="15.75" customHeight="1">
      <c r="A783" s="95"/>
      <c r="B783" s="95"/>
      <c r="C783" s="95"/>
      <c r="D783" s="95"/>
      <c r="E783" s="95"/>
      <c r="F783" s="95"/>
      <c r="G783" s="95"/>
      <c r="H783" s="95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</row>
    <row r="784" ht="15.75" customHeight="1">
      <c r="A784" s="95"/>
      <c r="B784" s="95"/>
      <c r="C784" s="95"/>
      <c r="D784" s="95"/>
      <c r="E784" s="95"/>
      <c r="F784" s="95"/>
      <c r="G784" s="95"/>
      <c r="H784" s="95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</row>
    <row r="785" ht="15.75" customHeight="1">
      <c r="A785" s="95"/>
      <c r="B785" s="95"/>
      <c r="C785" s="95"/>
      <c r="D785" s="95"/>
      <c r="E785" s="95"/>
      <c r="F785" s="95"/>
      <c r="G785" s="95"/>
      <c r="H785" s="95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</row>
    <row r="786" ht="15.75" customHeight="1">
      <c r="A786" s="95"/>
      <c r="B786" s="95"/>
      <c r="C786" s="95"/>
      <c r="D786" s="95"/>
      <c r="E786" s="95"/>
      <c r="F786" s="95"/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</row>
    <row r="787" ht="15.75" customHeight="1">
      <c r="A787" s="95"/>
      <c r="B787" s="95"/>
      <c r="C787" s="95"/>
      <c r="D787" s="95"/>
      <c r="E787" s="95"/>
      <c r="F787" s="95"/>
      <c r="G787" s="95"/>
      <c r="H787" s="95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</row>
    <row r="788" ht="15.75" customHeight="1">
      <c r="A788" s="95"/>
      <c r="B788" s="95"/>
      <c r="C788" s="95"/>
      <c r="D788" s="95"/>
      <c r="E788" s="95"/>
      <c r="F788" s="95"/>
      <c r="G788" s="95"/>
      <c r="H788" s="95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</row>
    <row r="789" ht="15.75" customHeight="1">
      <c r="A789" s="95"/>
      <c r="B789" s="95"/>
      <c r="C789" s="95"/>
      <c r="D789" s="95"/>
      <c r="E789" s="95"/>
      <c r="F789" s="95"/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</row>
    <row r="790" ht="15.75" customHeight="1">
      <c r="A790" s="95"/>
      <c r="B790" s="95"/>
      <c r="C790" s="95"/>
      <c r="D790" s="95"/>
      <c r="E790" s="95"/>
      <c r="F790" s="95"/>
      <c r="G790" s="95"/>
      <c r="H790" s="95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</row>
    <row r="791" ht="15.75" customHeight="1">
      <c r="A791" s="95"/>
      <c r="B791" s="95"/>
      <c r="C791" s="95"/>
      <c r="D791" s="95"/>
      <c r="E791" s="95"/>
      <c r="F791" s="95"/>
      <c r="G791" s="95"/>
      <c r="H791" s="95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</row>
    <row r="792" ht="15.75" customHeight="1">
      <c r="A792" s="95"/>
      <c r="B792" s="95"/>
      <c r="C792" s="95"/>
      <c r="D792" s="95"/>
      <c r="E792" s="95"/>
      <c r="F792" s="95"/>
      <c r="G792" s="95"/>
      <c r="H792" s="95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</row>
    <row r="793" ht="15.75" customHeight="1">
      <c r="A793" s="95"/>
      <c r="B793" s="95"/>
      <c r="C793" s="95"/>
      <c r="D793" s="95"/>
      <c r="E793" s="95"/>
      <c r="F793" s="95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</row>
    <row r="794" ht="15.75" customHeight="1">
      <c r="A794" s="95"/>
      <c r="B794" s="95"/>
      <c r="C794" s="95"/>
      <c r="D794" s="95"/>
      <c r="E794" s="95"/>
      <c r="F794" s="95"/>
      <c r="G794" s="95"/>
      <c r="H794" s="95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</row>
    <row r="795" ht="15.75" customHeight="1">
      <c r="A795" s="95"/>
      <c r="B795" s="95"/>
      <c r="C795" s="95"/>
      <c r="D795" s="95"/>
      <c r="E795" s="95"/>
      <c r="F795" s="95"/>
      <c r="G795" s="95"/>
      <c r="H795" s="95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</row>
    <row r="796" ht="15.75" customHeight="1">
      <c r="A796" s="95"/>
      <c r="B796" s="95"/>
      <c r="C796" s="95"/>
      <c r="D796" s="95"/>
      <c r="E796" s="95"/>
      <c r="F796" s="95"/>
      <c r="G796" s="95"/>
      <c r="H796" s="95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</row>
    <row r="797" ht="15.75" customHeight="1">
      <c r="A797" s="95"/>
      <c r="B797" s="95"/>
      <c r="C797" s="95"/>
      <c r="D797" s="95"/>
      <c r="E797" s="95"/>
      <c r="F797" s="95"/>
      <c r="G797" s="95"/>
      <c r="H797" s="95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</row>
    <row r="798" ht="15.75" customHeight="1">
      <c r="A798" s="95"/>
      <c r="B798" s="95"/>
      <c r="C798" s="95"/>
      <c r="D798" s="95"/>
      <c r="E798" s="95"/>
      <c r="F798" s="95"/>
      <c r="G798" s="95"/>
      <c r="H798" s="95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</row>
    <row r="799" ht="15.75" customHeight="1">
      <c r="A799" s="95"/>
      <c r="B799" s="95"/>
      <c r="C799" s="95"/>
      <c r="D799" s="95"/>
      <c r="E799" s="95"/>
      <c r="F799" s="95"/>
      <c r="G799" s="95"/>
      <c r="H799" s="95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</row>
    <row r="800" ht="15.75" customHeight="1">
      <c r="A800" s="95"/>
      <c r="B800" s="95"/>
      <c r="C800" s="95"/>
      <c r="D800" s="95"/>
      <c r="E800" s="95"/>
      <c r="F800" s="95"/>
      <c r="G800" s="95"/>
      <c r="H800" s="95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</row>
    <row r="801" ht="15.75" customHeight="1">
      <c r="A801" s="95"/>
      <c r="B801" s="95"/>
      <c r="C801" s="95"/>
      <c r="D801" s="95"/>
      <c r="E801" s="95"/>
      <c r="F801" s="95"/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</row>
    <row r="802" ht="15.75" customHeight="1">
      <c r="A802" s="95"/>
      <c r="B802" s="95"/>
      <c r="C802" s="95"/>
      <c r="D802" s="95"/>
      <c r="E802" s="95"/>
      <c r="F802" s="95"/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</row>
    <row r="803" ht="15.75" customHeight="1">
      <c r="A803" s="95"/>
      <c r="B803" s="95"/>
      <c r="C803" s="95"/>
      <c r="D803" s="95"/>
      <c r="E803" s="95"/>
      <c r="F803" s="95"/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</row>
    <row r="804" ht="15.75" customHeight="1">
      <c r="A804" s="95"/>
      <c r="B804" s="95"/>
      <c r="C804" s="95"/>
      <c r="D804" s="95"/>
      <c r="E804" s="95"/>
      <c r="F804" s="95"/>
      <c r="G804" s="95"/>
      <c r="H804" s="95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</row>
    <row r="805" ht="15.75" customHeight="1">
      <c r="A805" s="95"/>
      <c r="B805" s="95"/>
      <c r="C805" s="95"/>
      <c r="D805" s="95"/>
      <c r="E805" s="95"/>
      <c r="F805" s="95"/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</row>
    <row r="806" ht="15.75" customHeight="1">
      <c r="A806" s="95"/>
      <c r="B806" s="95"/>
      <c r="C806" s="95"/>
      <c r="D806" s="95"/>
      <c r="E806" s="95"/>
      <c r="F806" s="95"/>
      <c r="G806" s="95"/>
      <c r="H806" s="95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</row>
    <row r="807" ht="15.75" customHeight="1">
      <c r="A807" s="95"/>
      <c r="B807" s="95"/>
      <c r="C807" s="95"/>
      <c r="D807" s="95"/>
      <c r="E807" s="95"/>
      <c r="F807" s="95"/>
      <c r="G807" s="95"/>
      <c r="H807" s="95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</row>
    <row r="808" ht="15.75" customHeight="1">
      <c r="A808" s="95"/>
      <c r="B808" s="95"/>
      <c r="C808" s="95"/>
      <c r="D808" s="95"/>
      <c r="E808" s="95"/>
      <c r="F808" s="95"/>
      <c r="G808" s="95"/>
      <c r="H808" s="95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</row>
    <row r="809" ht="15.75" customHeight="1">
      <c r="A809" s="95"/>
      <c r="B809" s="95"/>
      <c r="C809" s="95"/>
      <c r="D809" s="95"/>
      <c r="E809" s="95"/>
      <c r="F809" s="95"/>
      <c r="G809" s="95"/>
      <c r="H809" s="95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</row>
    <row r="810" ht="15.75" customHeight="1">
      <c r="A810" s="95"/>
      <c r="B810" s="95"/>
      <c r="C810" s="95"/>
      <c r="D810" s="95"/>
      <c r="E810" s="95"/>
      <c r="F810" s="95"/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</row>
    <row r="811" ht="15.75" customHeight="1">
      <c r="A811" s="95"/>
      <c r="B811" s="95"/>
      <c r="C811" s="95"/>
      <c r="D811" s="95"/>
      <c r="E811" s="95"/>
      <c r="F811" s="95"/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</row>
    <row r="812" ht="15.75" customHeight="1">
      <c r="A812" s="95"/>
      <c r="B812" s="95"/>
      <c r="C812" s="95"/>
      <c r="D812" s="95"/>
      <c r="E812" s="95"/>
      <c r="F812" s="95"/>
      <c r="G812" s="95"/>
      <c r="H812" s="95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</row>
    <row r="813" ht="15.75" customHeight="1">
      <c r="A813" s="95"/>
      <c r="B813" s="95"/>
      <c r="C813" s="95"/>
      <c r="D813" s="95"/>
      <c r="E813" s="95"/>
      <c r="F813" s="95"/>
      <c r="G813" s="95"/>
      <c r="H813" s="95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</row>
    <row r="814" ht="15.75" customHeight="1">
      <c r="A814" s="95"/>
      <c r="B814" s="95"/>
      <c r="C814" s="95"/>
      <c r="D814" s="95"/>
      <c r="E814" s="95"/>
      <c r="F814" s="95"/>
      <c r="G814" s="95"/>
      <c r="H814" s="95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</row>
    <row r="815" ht="15.75" customHeight="1">
      <c r="A815" s="95"/>
      <c r="B815" s="95"/>
      <c r="C815" s="95"/>
      <c r="D815" s="95"/>
      <c r="E815" s="95"/>
      <c r="F815" s="95"/>
      <c r="G815" s="95"/>
      <c r="H815" s="95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</row>
    <row r="816" ht="15.75" customHeight="1">
      <c r="A816" s="95"/>
      <c r="B816" s="95"/>
      <c r="C816" s="95"/>
      <c r="D816" s="95"/>
      <c r="E816" s="95"/>
      <c r="F816" s="95"/>
      <c r="G816" s="95"/>
      <c r="H816" s="95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</row>
    <row r="817" ht="15.75" customHeight="1">
      <c r="A817" s="95"/>
      <c r="B817" s="95"/>
      <c r="C817" s="95"/>
      <c r="D817" s="95"/>
      <c r="E817" s="95"/>
      <c r="F817" s="95"/>
      <c r="G817" s="95"/>
      <c r="H817" s="95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</row>
    <row r="818" ht="15.75" customHeight="1">
      <c r="A818" s="95"/>
      <c r="B818" s="95"/>
      <c r="C818" s="95"/>
      <c r="D818" s="95"/>
      <c r="E818" s="95"/>
      <c r="F818" s="95"/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</row>
    <row r="819" ht="15.75" customHeight="1">
      <c r="A819" s="95"/>
      <c r="B819" s="95"/>
      <c r="C819" s="95"/>
      <c r="D819" s="95"/>
      <c r="E819" s="95"/>
      <c r="F819" s="95"/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</row>
    <row r="820" ht="15.75" customHeight="1">
      <c r="A820" s="95"/>
      <c r="B820" s="95"/>
      <c r="C820" s="95"/>
      <c r="D820" s="95"/>
      <c r="E820" s="95"/>
      <c r="F820" s="95"/>
      <c r="G820" s="95"/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</row>
    <row r="821" ht="15.75" customHeight="1">
      <c r="A821" s="95"/>
      <c r="B821" s="95"/>
      <c r="C821" s="95"/>
      <c r="D821" s="95"/>
      <c r="E821" s="95"/>
      <c r="F821" s="95"/>
      <c r="G821" s="95"/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</row>
    <row r="822" ht="15.75" customHeight="1">
      <c r="A822" s="95"/>
      <c r="B822" s="95"/>
      <c r="C822" s="95"/>
      <c r="D822" s="95"/>
      <c r="E822" s="95"/>
      <c r="F822" s="95"/>
      <c r="G822" s="95"/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</row>
    <row r="823" ht="15.75" customHeight="1">
      <c r="A823" s="95"/>
      <c r="B823" s="95"/>
      <c r="C823" s="95"/>
      <c r="D823" s="95"/>
      <c r="E823" s="95"/>
      <c r="F823" s="95"/>
      <c r="G823" s="95"/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</row>
    <row r="824" ht="15.75" customHeight="1">
      <c r="A824" s="95"/>
      <c r="B824" s="95"/>
      <c r="C824" s="95"/>
      <c r="D824" s="95"/>
      <c r="E824" s="95"/>
      <c r="F824" s="95"/>
      <c r="G824" s="95"/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</row>
    <row r="825" ht="15.75" customHeight="1">
      <c r="A825" s="95"/>
      <c r="B825" s="95"/>
      <c r="C825" s="95"/>
      <c r="D825" s="95"/>
      <c r="E825" s="95"/>
      <c r="F825" s="95"/>
      <c r="G825" s="95"/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</row>
    <row r="826" ht="15.75" customHeight="1">
      <c r="A826" s="95"/>
      <c r="B826" s="95"/>
      <c r="C826" s="95"/>
      <c r="D826" s="95"/>
      <c r="E826" s="95"/>
      <c r="F826" s="95"/>
      <c r="G826" s="95"/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</row>
    <row r="827" ht="15.75" customHeight="1">
      <c r="A827" s="95"/>
      <c r="B827" s="95"/>
      <c r="C827" s="95"/>
      <c r="D827" s="95"/>
      <c r="E827" s="95"/>
      <c r="F827" s="95"/>
      <c r="G827" s="95"/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</row>
    <row r="828" ht="15.75" customHeight="1">
      <c r="A828" s="95"/>
      <c r="B828" s="95"/>
      <c r="C828" s="95"/>
      <c r="D828" s="95"/>
      <c r="E828" s="95"/>
      <c r="F828" s="95"/>
      <c r="G828" s="95"/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</row>
    <row r="829" ht="15.75" customHeight="1">
      <c r="A829" s="95"/>
      <c r="B829" s="95"/>
      <c r="C829" s="95"/>
      <c r="D829" s="95"/>
      <c r="E829" s="95"/>
      <c r="F829" s="95"/>
      <c r="G829" s="95"/>
      <c r="H829" s="95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</row>
    <row r="830" ht="15.75" customHeight="1">
      <c r="A830" s="95"/>
      <c r="B830" s="95"/>
      <c r="C830" s="95"/>
      <c r="D830" s="95"/>
      <c r="E830" s="95"/>
      <c r="F830" s="95"/>
      <c r="G830" s="95"/>
      <c r="H830" s="95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</row>
    <row r="831" ht="15.75" customHeight="1">
      <c r="A831" s="95"/>
      <c r="B831" s="95"/>
      <c r="C831" s="95"/>
      <c r="D831" s="95"/>
      <c r="E831" s="95"/>
      <c r="F831" s="95"/>
      <c r="G831" s="95"/>
      <c r="H831" s="95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</row>
    <row r="832" ht="15.75" customHeight="1">
      <c r="A832" s="95"/>
      <c r="B832" s="95"/>
      <c r="C832" s="95"/>
      <c r="D832" s="95"/>
      <c r="E832" s="95"/>
      <c r="F832" s="95"/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</row>
    <row r="833" ht="15.75" customHeight="1">
      <c r="A833" s="95"/>
      <c r="B833" s="95"/>
      <c r="C833" s="95"/>
      <c r="D833" s="95"/>
      <c r="E833" s="95"/>
      <c r="F833" s="95"/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</row>
    <row r="834" ht="15.75" customHeight="1">
      <c r="A834" s="95"/>
      <c r="B834" s="95"/>
      <c r="C834" s="95"/>
      <c r="D834" s="95"/>
      <c r="E834" s="95"/>
      <c r="F834" s="95"/>
      <c r="G834" s="95"/>
      <c r="H834" s="95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</row>
    <row r="835" ht="15.75" customHeight="1">
      <c r="A835" s="95"/>
      <c r="B835" s="95"/>
      <c r="C835" s="95"/>
      <c r="D835" s="95"/>
      <c r="E835" s="95"/>
      <c r="F835" s="95"/>
      <c r="G835" s="95"/>
      <c r="H835" s="95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</row>
    <row r="836" ht="15.75" customHeight="1">
      <c r="A836" s="95"/>
      <c r="B836" s="95"/>
      <c r="C836" s="95"/>
      <c r="D836" s="95"/>
      <c r="E836" s="95"/>
      <c r="F836" s="95"/>
      <c r="G836" s="95"/>
      <c r="H836" s="95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</row>
    <row r="837" ht="15.75" customHeight="1">
      <c r="A837" s="95"/>
      <c r="B837" s="95"/>
      <c r="C837" s="95"/>
      <c r="D837" s="95"/>
      <c r="E837" s="95"/>
      <c r="F837" s="95"/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</row>
    <row r="838" ht="15.75" customHeight="1">
      <c r="A838" s="95"/>
      <c r="B838" s="95"/>
      <c r="C838" s="95"/>
      <c r="D838" s="95"/>
      <c r="E838" s="95"/>
      <c r="F838" s="95"/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</row>
    <row r="839" ht="15.75" customHeight="1">
      <c r="A839" s="95"/>
      <c r="B839" s="95"/>
      <c r="C839" s="95"/>
      <c r="D839" s="95"/>
      <c r="E839" s="95"/>
      <c r="F839" s="95"/>
      <c r="G839" s="95"/>
      <c r="H839" s="95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</row>
    <row r="840" ht="15.75" customHeight="1">
      <c r="A840" s="95"/>
      <c r="B840" s="95"/>
      <c r="C840" s="95"/>
      <c r="D840" s="95"/>
      <c r="E840" s="95"/>
      <c r="F840" s="95"/>
      <c r="G840" s="95"/>
      <c r="H840" s="95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</row>
    <row r="841" ht="15.75" customHeight="1">
      <c r="A841" s="95"/>
      <c r="B841" s="95"/>
      <c r="C841" s="95"/>
      <c r="D841" s="95"/>
      <c r="E841" s="95"/>
      <c r="F841" s="95"/>
      <c r="G841" s="95"/>
      <c r="H841" s="95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</row>
    <row r="842" ht="15.75" customHeight="1">
      <c r="A842" s="95"/>
      <c r="B842" s="95"/>
      <c r="C842" s="95"/>
      <c r="D842" s="95"/>
      <c r="E842" s="95"/>
      <c r="F842" s="95"/>
      <c r="G842" s="95"/>
      <c r="H842" s="95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</row>
    <row r="843" ht="15.75" customHeight="1">
      <c r="A843" s="95"/>
      <c r="B843" s="95"/>
      <c r="C843" s="95"/>
      <c r="D843" s="95"/>
      <c r="E843" s="95"/>
      <c r="F843" s="95"/>
      <c r="G843" s="95"/>
      <c r="H843" s="95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</row>
    <row r="844" ht="15.75" customHeight="1">
      <c r="A844" s="95"/>
      <c r="B844" s="95"/>
      <c r="C844" s="95"/>
      <c r="D844" s="95"/>
      <c r="E844" s="95"/>
      <c r="F844" s="95"/>
      <c r="G844" s="95"/>
      <c r="H844" s="95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</row>
    <row r="845" ht="15.75" customHeight="1">
      <c r="A845" s="95"/>
      <c r="B845" s="95"/>
      <c r="C845" s="95"/>
      <c r="D845" s="95"/>
      <c r="E845" s="95"/>
      <c r="F845" s="95"/>
      <c r="G845" s="95"/>
      <c r="H845" s="95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</row>
    <row r="846" ht="15.75" customHeight="1">
      <c r="A846" s="95"/>
      <c r="B846" s="95"/>
      <c r="C846" s="95"/>
      <c r="D846" s="95"/>
      <c r="E846" s="95"/>
      <c r="F846" s="95"/>
      <c r="G846" s="95"/>
      <c r="H846" s="95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</row>
    <row r="847" ht="15.75" customHeight="1">
      <c r="A847" s="95"/>
      <c r="B847" s="95"/>
      <c r="C847" s="95"/>
      <c r="D847" s="95"/>
      <c r="E847" s="95"/>
      <c r="F847" s="95"/>
      <c r="G847" s="95"/>
      <c r="H847" s="95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</row>
    <row r="848" ht="15.75" customHeight="1">
      <c r="A848" s="95"/>
      <c r="B848" s="95"/>
      <c r="C848" s="95"/>
      <c r="D848" s="95"/>
      <c r="E848" s="95"/>
      <c r="F848" s="95"/>
      <c r="G848" s="95"/>
      <c r="H848" s="95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</row>
    <row r="849" ht="15.75" customHeight="1">
      <c r="A849" s="95"/>
      <c r="B849" s="95"/>
      <c r="C849" s="95"/>
      <c r="D849" s="95"/>
      <c r="E849" s="95"/>
      <c r="F849" s="95"/>
      <c r="G849" s="95"/>
      <c r="H849" s="95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</row>
    <row r="850" ht="15.75" customHeight="1">
      <c r="A850" s="95"/>
      <c r="B850" s="95"/>
      <c r="C850" s="95"/>
      <c r="D850" s="95"/>
      <c r="E850" s="95"/>
      <c r="F850" s="95"/>
      <c r="G850" s="95"/>
      <c r="H850" s="95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</row>
    <row r="851" ht="15.75" customHeight="1">
      <c r="A851" s="95"/>
      <c r="B851" s="95"/>
      <c r="C851" s="95"/>
      <c r="D851" s="95"/>
      <c r="E851" s="95"/>
      <c r="F851" s="95"/>
      <c r="G851" s="95"/>
      <c r="H851" s="95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</row>
    <row r="852" ht="15.75" customHeight="1">
      <c r="A852" s="95"/>
      <c r="B852" s="95"/>
      <c r="C852" s="95"/>
      <c r="D852" s="95"/>
      <c r="E852" s="95"/>
      <c r="F852" s="95"/>
      <c r="G852" s="95"/>
      <c r="H852" s="95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</row>
    <row r="853" ht="15.75" customHeight="1">
      <c r="A853" s="95"/>
      <c r="B853" s="95"/>
      <c r="C853" s="95"/>
      <c r="D853" s="95"/>
      <c r="E853" s="95"/>
      <c r="F853" s="95"/>
      <c r="G853" s="95"/>
      <c r="H853" s="95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</row>
    <row r="854" ht="15.75" customHeight="1">
      <c r="A854" s="95"/>
      <c r="B854" s="95"/>
      <c r="C854" s="95"/>
      <c r="D854" s="95"/>
      <c r="E854" s="95"/>
      <c r="F854" s="95"/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</row>
    <row r="855" ht="15.75" customHeight="1">
      <c r="A855" s="95"/>
      <c r="B855" s="95"/>
      <c r="C855" s="95"/>
      <c r="D855" s="95"/>
      <c r="E855" s="95"/>
      <c r="F855" s="95"/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</row>
    <row r="856" ht="15.75" customHeight="1">
      <c r="A856" s="95"/>
      <c r="B856" s="95"/>
      <c r="C856" s="95"/>
      <c r="D856" s="95"/>
      <c r="E856" s="95"/>
      <c r="F856" s="95"/>
      <c r="G856" s="95"/>
      <c r="H856" s="95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</row>
    <row r="857" ht="15.75" customHeight="1">
      <c r="A857" s="95"/>
      <c r="B857" s="95"/>
      <c r="C857" s="95"/>
      <c r="D857" s="95"/>
      <c r="E857" s="95"/>
      <c r="F857" s="95"/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</row>
    <row r="858" ht="15.75" customHeight="1">
      <c r="A858" s="95"/>
      <c r="B858" s="95"/>
      <c r="C858" s="95"/>
      <c r="D858" s="95"/>
      <c r="E858" s="95"/>
      <c r="F858" s="95"/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</row>
    <row r="859" ht="15.75" customHeight="1">
      <c r="A859" s="95"/>
      <c r="B859" s="95"/>
      <c r="C859" s="95"/>
      <c r="D859" s="95"/>
      <c r="E859" s="95"/>
      <c r="F859" s="95"/>
      <c r="G859" s="95"/>
      <c r="H859" s="95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</row>
    <row r="860" ht="15.75" customHeight="1">
      <c r="A860" s="95"/>
      <c r="B860" s="95"/>
      <c r="C860" s="95"/>
      <c r="D860" s="95"/>
      <c r="E860" s="95"/>
      <c r="F860" s="95"/>
      <c r="G860" s="95"/>
      <c r="H860" s="95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</row>
    <row r="861" ht="15.75" customHeight="1">
      <c r="A861" s="95"/>
      <c r="B861" s="95"/>
      <c r="C861" s="95"/>
      <c r="D861" s="95"/>
      <c r="E861" s="95"/>
      <c r="F861" s="95"/>
      <c r="G861" s="95"/>
      <c r="H861" s="95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</row>
    <row r="862" ht="15.75" customHeight="1">
      <c r="A862" s="95"/>
      <c r="B862" s="95"/>
      <c r="C862" s="95"/>
      <c r="D862" s="95"/>
      <c r="E862" s="95"/>
      <c r="F862" s="95"/>
      <c r="G862" s="95"/>
      <c r="H862" s="95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</row>
    <row r="863" ht="15.75" customHeight="1">
      <c r="A863" s="95"/>
      <c r="B863" s="95"/>
      <c r="C863" s="95"/>
      <c r="D863" s="95"/>
      <c r="E863" s="95"/>
      <c r="F863" s="95"/>
      <c r="G863" s="95"/>
      <c r="H863" s="95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</row>
    <row r="864" ht="15.75" customHeight="1">
      <c r="A864" s="95"/>
      <c r="B864" s="95"/>
      <c r="C864" s="95"/>
      <c r="D864" s="95"/>
      <c r="E864" s="95"/>
      <c r="F864" s="95"/>
      <c r="G864" s="95"/>
      <c r="H864" s="95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</row>
    <row r="865" ht="15.75" customHeight="1">
      <c r="A865" s="95"/>
      <c r="B865" s="95"/>
      <c r="C865" s="95"/>
      <c r="D865" s="95"/>
      <c r="E865" s="95"/>
      <c r="F865" s="95"/>
      <c r="G865" s="95"/>
      <c r="H865" s="95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</row>
    <row r="866" ht="15.75" customHeight="1">
      <c r="A866" s="95"/>
      <c r="B866" s="95"/>
      <c r="C866" s="95"/>
      <c r="D866" s="95"/>
      <c r="E866" s="95"/>
      <c r="F866" s="95"/>
      <c r="G866" s="95"/>
      <c r="H866" s="95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</row>
    <row r="867" ht="15.75" customHeight="1">
      <c r="A867" s="95"/>
      <c r="B867" s="95"/>
      <c r="C867" s="95"/>
      <c r="D867" s="95"/>
      <c r="E867" s="95"/>
      <c r="F867" s="95"/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</row>
    <row r="868" ht="15.75" customHeight="1">
      <c r="A868" s="95"/>
      <c r="B868" s="95"/>
      <c r="C868" s="95"/>
      <c r="D868" s="95"/>
      <c r="E868" s="95"/>
      <c r="F868" s="95"/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</row>
    <row r="869" ht="15.75" customHeight="1">
      <c r="A869" s="95"/>
      <c r="B869" s="95"/>
      <c r="C869" s="95"/>
      <c r="D869" s="95"/>
      <c r="E869" s="95"/>
      <c r="F869" s="95"/>
      <c r="G869" s="95"/>
      <c r="H869" s="95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</row>
    <row r="870" ht="15.75" customHeight="1">
      <c r="A870" s="95"/>
      <c r="B870" s="95"/>
      <c r="C870" s="95"/>
      <c r="D870" s="95"/>
      <c r="E870" s="95"/>
      <c r="F870" s="95"/>
      <c r="G870" s="95"/>
      <c r="H870" s="95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</row>
    <row r="871" ht="15.75" customHeight="1">
      <c r="A871" s="95"/>
      <c r="B871" s="95"/>
      <c r="C871" s="95"/>
      <c r="D871" s="95"/>
      <c r="E871" s="95"/>
      <c r="F871" s="95"/>
      <c r="G871" s="95"/>
      <c r="H871" s="95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</row>
    <row r="872" ht="15.75" customHeight="1">
      <c r="A872" s="95"/>
      <c r="B872" s="95"/>
      <c r="C872" s="95"/>
      <c r="D872" s="95"/>
      <c r="E872" s="95"/>
      <c r="F872" s="95"/>
      <c r="G872" s="95"/>
      <c r="H872" s="95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</row>
    <row r="873" ht="15.75" customHeight="1">
      <c r="A873" s="95"/>
      <c r="B873" s="95"/>
      <c r="C873" s="95"/>
      <c r="D873" s="95"/>
      <c r="E873" s="95"/>
      <c r="F873" s="95"/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</row>
    <row r="874" ht="15.75" customHeight="1">
      <c r="A874" s="95"/>
      <c r="B874" s="95"/>
      <c r="C874" s="95"/>
      <c r="D874" s="95"/>
      <c r="E874" s="95"/>
      <c r="F874" s="95"/>
      <c r="G874" s="95"/>
      <c r="H874" s="95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</row>
    <row r="875" ht="15.75" customHeight="1">
      <c r="A875" s="95"/>
      <c r="B875" s="95"/>
      <c r="C875" s="95"/>
      <c r="D875" s="95"/>
      <c r="E875" s="95"/>
      <c r="F875" s="95"/>
      <c r="G875" s="95"/>
      <c r="H875" s="95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</row>
    <row r="876" ht="15.75" customHeight="1">
      <c r="A876" s="95"/>
      <c r="B876" s="95"/>
      <c r="C876" s="95"/>
      <c r="D876" s="95"/>
      <c r="E876" s="95"/>
      <c r="F876" s="95"/>
      <c r="G876" s="95"/>
      <c r="H876" s="95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</row>
    <row r="877" ht="15.75" customHeight="1">
      <c r="A877" s="95"/>
      <c r="B877" s="95"/>
      <c r="C877" s="95"/>
      <c r="D877" s="95"/>
      <c r="E877" s="95"/>
      <c r="F877" s="95"/>
      <c r="G877" s="95"/>
      <c r="H877" s="95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</row>
    <row r="878" ht="15.75" customHeight="1">
      <c r="A878" s="95"/>
      <c r="B878" s="95"/>
      <c r="C878" s="95"/>
      <c r="D878" s="95"/>
      <c r="E878" s="95"/>
      <c r="F878" s="95"/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</row>
    <row r="879" ht="15.75" customHeight="1">
      <c r="A879" s="95"/>
      <c r="B879" s="95"/>
      <c r="C879" s="95"/>
      <c r="D879" s="95"/>
      <c r="E879" s="95"/>
      <c r="F879" s="95"/>
      <c r="G879" s="95"/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</row>
    <row r="880" ht="15.75" customHeight="1">
      <c r="A880" s="95"/>
      <c r="B880" s="95"/>
      <c r="C880" s="95"/>
      <c r="D880" s="95"/>
      <c r="E880" s="95"/>
      <c r="F880" s="95"/>
      <c r="G880" s="95"/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</row>
    <row r="881" ht="15.75" customHeight="1">
      <c r="A881" s="95"/>
      <c r="B881" s="95"/>
      <c r="C881" s="95"/>
      <c r="D881" s="95"/>
      <c r="E881" s="95"/>
      <c r="F881" s="95"/>
      <c r="G881" s="95"/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</row>
    <row r="882" ht="15.75" customHeight="1">
      <c r="A882" s="95"/>
      <c r="B882" s="95"/>
      <c r="C882" s="95"/>
      <c r="D882" s="95"/>
      <c r="E882" s="95"/>
      <c r="F882" s="95"/>
      <c r="G882" s="95"/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</row>
    <row r="883" ht="15.75" customHeight="1">
      <c r="A883" s="95"/>
      <c r="B883" s="95"/>
      <c r="C883" s="95"/>
      <c r="D883" s="95"/>
      <c r="E883" s="95"/>
      <c r="F883" s="95"/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</row>
    <row r="884" ht="15.75" customHeight="1">
      <c r="A884" s="95"/>
      <c r="B884" s="95"/>
      <c r="C884" s="95"/>
      <c r="D884" s="95"/>
      <c r="E884" s="95"/>
      <c r="F884" s="95"/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</row>
    <row r="885" ht="15.75" customHeight="1">
      <c r="A885" s="95"/>
      <c r="B885" s="95"/>
      <c r="C885" s="95"/>
      <c r="D885" s="95"/>
      <c r="E885" s="95"/>
      <c r="F885" s="95"/>
      <c r="G885" s="95"/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</row>
    <row r="886" ht="15.75" customHeight="1">
      <c r="A886" s="95"/>
      <c r="B886" s="95"/>
      <c r="C886" s="95"/>
      <c r="D886" s="95"/>
      <c r="E886" s="95"/>
      <c r="F886" s="95"/>
      <c r="G886" s="95"/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</row>
    <row r="887" ht="15.75" customHeight="1">
      <c r="A887" s="95"/>
      <c r="B887" s="95"/>
      <c r="C887" s="95"/>
      <c r="D887" s="95"/>
      <c r="E887" s="95"/>
      <c r="F887" s="95"/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</row>
    <row r="888" ht="15.75" customHeight="1">
      <c r="A888" s="95"/>
      <c r="B888" s="95"/>
      <c r="C888" s="95"/>
      <c r="D888" s="95"/>
      <c r="E888" s="95"/>
      <c r="F888" s="95"/>
      <c r="G888" s="95"/>
      <c r="H888" s="95"/>
      <c r="I888" s="95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</row>
    <row r="889" ht="15.75" customHeight="1">
      <c r="A889" s="95"/>
      <c r="B889" s="95"/>
      <c r="C889" s="95"/>
      <c r="D889" s="95"/>
      <c r="E889" s="95"/>
      <c r="F889" s="95"/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</row>
    <row r="890" ht="15.75" customHeight="1">
      <c r="A890" s="95"/>
      <c r="B890" s="95"/>
      <c r="C890" s="95"/>
      <c r="D890" s="95"/>
      <c r="E890" s="95"/>
      <c r="F890" s="95"/>
      <c r="G890" s="95"/>
      <c r="H890" s="95"/>
      <c r="I890" s="95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</row>
    <row r="891" ht="15.75" customHeight="1">
      <c r="A891" s="95"/>
      <c r="B891" s="95"/>
      <c r="C891" s="95"/>
      <c r="D891" s="95"/>
      <c r="E891" s="95"/>
      <c r="F891" s="95"/>
      <c r="G891" s="95"/>
      <c r="H891" s="95"/>
      <c r="I891" s="95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</row>
    <row r="892" ht="15.75" customHeight="1">
      <c r="A892" s="95"/>
      <c r="B892" s="95"/>
      <c r="C892" s="95"/>
      <c r="D892" s="95"/>
      <c r="E892" s="95"/>
      <c r="F892" s="95"/>
      <c r="G892" s="95"/>
      <c r="H892" s="95"/>
      <c r="I892" s="95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</row>
    <row r="893" ht="15.75" customHeight="1">
      <c r="A893" s="95"/>
      <c r="B893" s="95"/>
      <c r="C893" s="95"/>
      <c r="D893" s="95"/>
      <c r="E893" s="95"/>
      <c r="F893" s="95"/>
      <c r="G893" s="95"/>
      <c r="H893" s="95"/>
      <c r="I893" s="95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</row>
    <row r="894" ht="15.75" customHeight="1">
      <c r="A894" s="95"/>
      <c r="B894" s="95"/>
      <c r="C894" s="95"/>
      <c r="D894" s="95"/>
      <c r="E894" s="95"/>
      <c r="F894" s="95"/>
      <c r="G894" s="95"/>
      <c r="H894" s="95"/>
      <c r="I894" s="95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</row>
    <row r="895" ht="15.75" customHeight="1">
      <c r="A895" s="95"/>
      <c r="B895" s="95"/>
      <c r="C895" s="95"/>
      <c r="D895" s="95"/>
      <c r="E895" s="95"/>
      <c r="F895" s="95"/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</row>
    <row r="896" ht="15.75" customHeight="1">
      <c r="A896" s="95"/>
      <c r="B896" s="95"/>
      <c r="C896" s="95"/>
      <c r="D896" s="95"/>
      <c r="E896" s="95"/>
      <c r="F896" s="95"/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</row>
    <row r="897" ht="15.75" customHeight="1">
      <c r="A897" s="95"/>
      <c r="B897" s="95"/>
      <c r="C897" s="95"/>
      <c r="D897" s="95"/>
      <c r="E897" s="95"/>
      <c r="F897" s="95"/>
      <c r="G897" s="95"/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</row>
    <row r="898" ht="15.75" customHeight="1">
      <c r="A898" s="95"/>
      <c r="B898" s="95"/>
      <c r="C898" s="95"/>
      <c r="D898" s="95"/>
      <c r="E898" s="95"/>
      <c r="F898" s="95"/>
      <c r="G898" s="95"/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</row>
    <row r="899" ht="15.75" customHeight="1">
      <c r="A899" s="95"/>
      <c r="B899" s="95"/>
      <c r="C899" s="95"/>
      <c r="D899" s="95"/>
      <c r="E899" s="95"/>
      <c r="F899" s="95"/>
      <c r="G899" s="95"/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</row>
    <row r="900" ht="15.75" customHeight="1">
      <c r="A900" s="95"/>
      <c r="B900" s="95"/>
      <c r="C900" s="95"/>
      <c r="D900" s="95"/>
      <c r="E900" s="95"/>
      <c r="F900" s="95"/>
      <c r="G900" s="95"/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</row>
    <row r="901" ht="15.75" customHeight="1">
      <c r="A901" s="95"/>
      <c r="B901" s="95"/>
      <c r="C901" s="95"/>
      <c r="D901" s="95"/>
      <c r="E901" s="95"/>
      <c r="F901" s="95"/>
      <c r="G901" s="95"/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</row>
    <row r="902" ht="15.75" customHeight="1">
      <c r="A902" s="95"/>
      <c r="B902" s="95"/>
      <c r="C902" s="95"/>
      <c r="D902" s="95"/>
      <c r="E902" s="95"/>
      <c r="F902" s="95"/>
      <c r="G902" s="95"/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</row>
    <row r="903" ht="15.75" customHeight="1">
      <c r="A903" s="95"/>
      <c r="B903" s="95"/>
      <c r="C903" s="95"/>
      <c r="D903" s="95"/>
      <c r="E903" s="95"/>
      <c r="F903" s="95"/>
      <c r="G903" s="95"/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</row>
    <row r="904" ht="15.75" customHeight="1">
      <c r="A904" s="95"/>
      <c r="B904" s="95"/>
      <c r="C904" s="95"/>
      <c r="D904" s="95"/>
      <c r="E904" s="95"/>
      <c r="F904" s="95"/>
      <c r="G904" s="95"/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</row>
    <row r="905" ht="15.75" customHeight="1">
      <c r="A905" s="95"/>
      <c r="B905" s="95"/>
      <c r="C905" s="95"/>
      <c r="D905" s="95"/>
      <c r="E905" s="95"/>
      <c r="F905" s="95"/>
      <c r="G905" s="95"/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</row>
    <row r="906" ht="15.75" customHeight="1">
      <c r="A906" s="95"/>
      <c r="B906" s="95"/>
      <c r="C906" s="95"/>
      <c r="D906" s="95"/>
      <c r="E906" s="95"/>
      <c r="F906" s="95"/>
      <c r="G906" s="95"/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</row>
    <row r="907" ht="15.75" customHeight="1">
      <c r="A907" s="95"/>
      <c r="B907" s="95"/>
      <c r="C907" s="95"/>
      <c r="D907" s="95"/>
      <c r="E907" s="95"/>
      <c r="F907" s="95"/>
      <c r="G907" s="95"/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</row>
    <row r="908" ht="15.75" customHeight="1">
      <c r="A908" s="95"/>
      <c r="B908" s="95"/>
      <c r="C908" s="95"/>
      <c r="D908" s="95"/>
      <c r="E908" s="95"/>
      <c r="F908" s="95"/>
      <c r="G908" s="95"/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</row>
    <row r="909" ht="15.75" customHeight="1">
      <c r="A909" s="95"/>
      <c r="B909" s="95"/>
      <c r="C909" s="95"/>
      <c r="D909" s="95"/>
      <c r="E909" s="95"/>
      <c r="F909" s="95"/>
      <c r="G909" s="95"/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</row>
    <row r="910" ht="15.75" customHeight="1">
      <c r="A910" s="95"/>
      <c r="B910" s="95"/>
      <c r="C910" s="95"/>
      <c r="D910" s="95"/>
      <c r="E910" s="95"/>
      <c r="F910" s="95"/>
      <c r="G910" s="95"/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</row>
    <row r="911" ht="15.75" customHeight="1">
      <c r="A911" s="95"/>
      <c r="B911" s="95"/>
      <c r="C911" s="95"/>
      <c r="D911" s="95"/>
      <c r="E911" s="95"/>
      <c r="F911" s="95"/>
      <c r="G911" s="95"/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</row>
    <row r="912" ht="15.75" customHeight="1">
      <c r="A912" s="95"/>
      <c r="B912" s="95"/>
      <c r="C912" s="95"/>
      <c r="D912" s="95"/>
      <c r="E912" s="95"/>
      <c r="F912" s="95"/>
      <c r="G912" s="95"/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</row>
    <row r="913" ht="15.75" customHeight="1">
      <c r="A913" s="95"/>
      <c r="B913" s="95"/>
      <c r="C913" s="95"/>
      <c r="D913" s="95"/>
      <c r="E913" s="95"/>
      <c r="F913" s="95"/>
      <c r="G913" s="95"/>
      <c r="H913" s="95"/>
      <c r="I913" s="95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</row>
    <row r="914" ht="15.75" customHeight="1">
      <c r="A914" s="95"/>
      <c r="B914" s="95"/>
      <c r="C914" s="95"/>
      <c r="D914" s="95"/>
      <c r="E914" s="95"/>
      <c r="F914" s="95"/>
      <c r="G914" s="95"/>
      <c r="H914" s="95"/>
      <c r="I914" s="95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</row>
    <row r="915" ht="15.75" customHeight="1">
      <c r="A915" s="95"/>
      <c r="B915" s="95"/>
      <c r="C915" s="95"/>
      <c r="D915" s="95"/>
      <c r="E915" s="95"/>
      <c r="F915" s="95"/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</row>
    <row r="916" ht="15.75" customHeight="1">
      <c r="A916" s="95"/>
      <c r="B916" s="95"/>
      <c r="C916" s="95"/>
      <c r="D916" s="95"/>
      <c r="E916" s="95"/>
      <c r="F916" s="95"/>
      <c r="G916" s="95"/>
      <c r="H916" s="95"/>
      <c r="I916" s="95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</row>
    <row r="917" ht="15.75" customHeight="1">
      <c r="A917" s="95"/>
      <c r="B917" s="95"/>
      <c r="C917" s="95"/>
      <c r="D917" s="95"/>
      <c r="E917" s="95"/>
      <c r="F917" s="95"/>
      <c r="G917" s="95"/>
      <c r="H917" s="95"/>
      <c r="I917" s="95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</row>
    <row r="918" ht="15.75" customHeight="1">
      <c r="A918" s="95"/>
      <c r="B918" s="95"/>
      <c r="C918" s="95"/>
      <c r="D918" s="95"/>
      <c r="E918" s="95"/>
      <c r="F918" s="95"/>
      <c r="G918" s="95"/>
      <c r="H918" s="95"/>
      <c r="I918" s="95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</row>
    <row r="919" ht="15.75" customHeight="1">
      <c r="A919" s="95"/>
      <c r="B919" s="95"/>
      <c r="C919" s="95"/>
      <c r="D919" s="95"/>
      <c r="E919" s="95"/>
      <c r="F919" s="95"/>
      <c r="G919" s="95"/>
      <c r="H919" s="95"/>
      <c r="I919" s="95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</row>
    <row r="920" ht="15.75" customHeight="1">
      <c r="A920" s="95"/>
      <c r="B920" s="95"/>
      <c r="C920" s="95"/>
      <c r="D920" s="95"/>
      <c r="E920" s="95"/>
      <c r="F920" s="95"/>
      <c r="G920" s="95"/>
      <c r="H920" s="95"/>
      <c r="I920" s="95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</row>
    <row r="921" ht="15.75" customHeight="1">
      <c r="A921" s="95"/>
      <c r="B921" s="95"/>
      <c r="C921" s="95"/>
      <c r="D921" s="95"/>
      <c r="E921" s="95"/>
      <c r="F921" s="95"/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</row>
    <row r="922" ht="15.75" customHeight="1">
      <c r="A922" s="95"/>
      <c r="B922" s="95"/>
      <c r="C922" s="95"/>
      <c r="D922" s="95"/>
      <c r="E922" s="95"/>
      <c r="F922" s="95"/>
      <c r="G922" s="95"/>
      <c r="H922" s="95"/>
      <c r="I922" s="95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</row>
    <row r="923" ht="15.75" customHeight="1">
      <c r="A923" s="95"/>
      <c r="B923" s="95"/>
      <c r="C923" s="95"/>
      <c r="D923" s="95"/>
      <c r="E923" s="95"/>
      <c r="F923" s="95"/>
      <c r="G923" s="95"/>
      <c r="H923" s="95"/>
      <c r="I923" s="95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</row>
    <row r="924" ht="15.75" customHeight="1">
      <c r="A924" s="95"/>
      <c r="B924" s="95"/>
      <c r="C924" s="95"/>
      <c r="D924" s="95"/>
      <c r="E924" s="95"/>
      <c r="F924" s="95"/>
      <c r="G924" s="95"/>
      <c r="H924" s="95"/>
      <c r="I924" s="95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</row>
    <row r="925" ht="15.75" customHeight="1">
      <c r="A925" s="95"/>
      <c r="B925" s="95"/>
      <c r="C925" s="95"/>
      <c r="D925" s="95"/>
      <c r="E925" s="95"/>
      <c r="F925" s="95"/>
      <c r="G925" s="95"/>
      <c r="H925" s="95"/>
      <c r="I925" s="95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</row>
    <row r="926" ht="15.75" customHeight="1">
      <c r="A926" s="95"/>
      <c r="B926" s="95"/>
      <c r="C926" s="95"/>
      <c r="D926" s="95"/>
      <c r="E926" s="95"/>
      <c r="F926" s="95"/>
      <c r="G926" s="95"/>
      <c r="H926" s="95"/>
      <c r="I926" s="95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</row>
    <row r="927" ht="15.75" customHeight="1">
      <c r="A927" s="95"/>
      <c r="B927" s="95"/>
      <c r="C927" s="95"/>
      <c r="D927" s="95"/>
      <c r="E927" s="95"/>
      <c r="F927" s="95"/>
      <c r="G927" s="95"/>
      <c r="H927" s="95"/>
      <c r="I927" s="95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</row>
    <row r="928" ht="15.75" customHeight="1">
      <c r="A928" s="95"/>
      <c r="B928" s="95"/>
      <c r="C928" s="95"/>
      <c r="D928" s="95"/>
      <c r="E928" s="95"/>
      <c r="F928" s="95"/>
      <c r="G928" s="95"/>
      <c r="H928" s="95"/>
      <c r="I928" s="95"/>
      <c r="J928" s="95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</row>
    <row r="929" ht="15.75" customHeight="1">
      <c r="A929" s="95"/>
      <c r="B929" s="95"/>
      <c r="C929" s="95"/>
      <c r="D929" s="95"/>
      <c r="E929" s="95"/>
      <c r="F929" s="95"/>
      <c r="G929" s="95"/>
      <c r="H929" s="95"/>
      <c r="I929" s="95"/>
      <c r="J929" s="95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</row>
    <row r="930" ht="15.75" customHeight="1">
      <c r="A930" s="95"/>
      <c r="B930" s="95"/>
      <c r="C930" s="95"/>
      <c r="D930" s="95"/>
      <c r="E930" s="95"/>
      <c r="F930" s="95"/>
      <c r="G930" s="95"/>
      <c r="H930" s="95"/>
      <c r="I930" s="95"/>
      <c r="J930" s="95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</row>
    <row r="931" ht="15.75" customHeight="1">
      <c r="A931" s="95"/>
      <c r="B931" s="95"/>
      <c r="C931" s="95"/>
      <c r="D931" s="95"/>
      <c r="E931" s="95"/>
      <c r="F931" s="95"/>
      <c r="G931" s="95"/>
      <c r="H931" s="95"/>
      <c r="I931" s="95"/>
      <c r="J931" s="95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</row>
    <row r="932" ht="15.75" customHeight="1">
      <c r="A932" s="95"/>
      <c r="B932" s="95"/>
      <c r="C932" s="95"/>
      <c r="D932" s="95"/>
      <c r="E932" s="95"/>
      <c r="F932" s="95"/>
      <c r="G932" s="95"/>
      <c r="H932" s="95"/>
      <c r="I932" s="95"/>
      <c r="J932" s="95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</row>
    <row r="933" ht="15.75" customHeight="1">
      <c r="A933" s="95"/>
      <c r="B933" s="95"/>
      <c r="C933" s="95"/>
      <c r="D933" s="95"/>
      <c r="E933" s="95"/>
      <c r="F933" s="95"/>
      <c r="G933" s="95"/>
      <c r="H933" s="95"/>
      <c r="I933" s="95"/>
      <c r="J933" s="95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</row>
    <row r="934" ht="15.75" customHeight="1">
      <c r="A934" s="95"/>
      <c r="B934" s="95"/>
      <c r="C934" s="95"/>
      <c r="D934" s="95"/>
      <c r="E934" s="95"/>
      <c r="F934" s="95"/>
      <c r="G934" s="95"/>
      <c r="H934" s="95"/>
      <c r="I934" s="95"/>
      <c r="J934" s="95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</row>
    <row r="935" ht="15.75" customHeight="1">
      <c r="A935" s="95"/>
      <c r="B935" s="95"/>
      <c r="C935" s="95"/>
      <c r="D935" s="95"/>
      <c r="E935" s="95"/>
      <c r="F935" s="95"/>
      <c r="G935" s="95"/>
      <c r="H935" s="95"/>
      <c r="I935" s="95"/>
      <c r="J935" s="95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</row>
    <row r="936" ht="15.75" customHeight="1">
      <c r="A936" s="95"/>
      <c r="B936" s="95"/>
      <c r="C936" s="95"/>
      <c r="D936" s="95"/>
      <c r="E936" s="95"/>
      <c r="F936" s="95"/>
      <c r="G936" s="95"/>
      <c r="H936" s="95"/>
      <c r="I936" s="95"/>
      <c r="J936" s="95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</row>
    <row r="937" ht="15.75" customHeight="1">
      <c r="A937" s="95"/>
      <c r="B937" s="95"/>
      <c r="C937" s="95"/>
      <c r="D937" s="95"/>
      <c r="E937" s="95"/>
      <c r="F937" s="95"/>
      <c r="G937" s="95"/>
      <c r="H937" s="95"/>
      <c r="I937" s="95"/>
      <c r="J937" s="95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</row>
    <row r="938" ht="15.75" customHeight="1">
      <c r="A938" s="95"/>
      <c r="B938" s="95"/>
      <c r="C938" s="95"/>
      <c r="D938" s="95"/>
      <c r="E938" s="95"/>
      <c r="F938" s="95"/>
      <c r="G938" s="95"/>
      <c r="H938" s="95"/>
      <c r="I938" s="95"/>
      <c r="J938" s="95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</row>
    <row r="939" ht="15.75" customHeight="1">
      <c r="A939" s="95"/>
      <c r="B939" s="95"/>
      <c r="C939" s="95"/>
      <c r="D939" s="95"/>
      <c r="E939" s="95"/>
      <c r="F939" s="95"/>
      <c r="G939" s="95"/>
      <c r="H939" s="95"/>
      <c r="I939" s="95"/>
      <c r="J939" s="95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</row>
    <row r="940" ht="15.75" customHeight="1">
      <c r="A940" s="95"/>
      <c r="B940" s="95"/>
      <c r="C940" s="95"/>
      <c r="D940" s="95"/>
      <c r="E940" s="95"/>
      <c r="F940" s="95"/>
      <c r="G940" s="95"/>
      <c r="H940" s="95"/>
      <c r="I940" s="95"/>
      <c r="J940" s="95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</row>
    <row r="941" ht="15.75" customHeight="1">
      <c r="A941" s="95"/>
      <c r="B941" s="95"/>
      <c r="C941" s="95"/>
      <c r="D941" s="95"/>
      <c r="E941" s="95"/>
      <c r="F941" s="95"/>
      <c r="G941" s="95"/>
      <c r="H941" s="95"/>
      <c r="I941" s="95"/>
      <c r="J941" s="95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</row>
    <row r="942" ht="15.75" customHeight="1">
      <c r="A942" s="95"/>
      <c r="B942" s="95"/>
      <c r="C942" s="95"/>
      <c r="D942" s="95"/>
      <c r="E942" s="95"/>
      <c r="F942" s="95"/>
      <c r="G942" s="95"/>
      <c r="H942" s="95"/>
      <c r="I942" s="95"/>
      <c r="J942" s="95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</row>
    <row r="943" ht="15.75" customHeight="1">
      <c r="A943" s="95"/>
      <c r="B943" s="95"/>
      <c r="C943" s="95"/>
      <c r="D943" s="95"/>
      <c r="E943" s="95"/>
      <c r="F943" s="95"/>
      <c r="G943" s="95"/>
      <c r="H943" s="95"/>
      <c r="I943" s="95"/>
      <c r="J943" s="95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</row>
    <row r="944" ht="15.75" customHeight="1">
      <c r="A944" s="95"/>
      <c r="B944" s="95"/>
      <c r="C944" s="95"/>
      <c r="D944" s="95"/>
      <c r="E944" s="95"/>
      <c r="F944" s="95"/>
      <c r="G944" s="95"/>
      <c r="H944" s="95"/>
      <c r="I944" s="95"/>
      <c r="J944" s="95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</row>
    <row r="945" ht="15.75" customHeight="1">
      <c r="A945" s="95"/>
      <c r="B945" s="95"/>
      <c r="C945" s="95"/>
      <c r="D945" s="95"/>
      <c r="E945" s="95"/>
      <c r="F945" s="95"/>
      <c r="G945" s="95"/>
      <c r="H945" s="95"/>
      <c r="I945" s="95"/>
      <c r="J945" s="95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</row>
    <row r="946" ht="15.75" customHeight="1">
      <c r="A946" s="95"/>
      <c r="B946" s="95"/>
      <c r="C946" s="95"/>
      <c r="D946" s="95"/>
      <c r="E946" s="95"/>
      <c r="F946" s="95"/>
      <c r="G946" s="95"/>
      <c r="H946" s="95"/>
      <c r="I946" s="95"/>
      <c r="J946" s="95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</row>
    <row r="947" ht="15.75" customHeight="1">
      <c r="A947" s="95"/>
      <c r="B947" s="95"/>
      <c r="C947" s="95"/>
      <c r="D947" s="95"/>
      <c r="E947" s="95"/>
      <c r="F947" s="95"/>
      <c r="G947" s="95"/>
      <c r="H947" s="95"/>
      <c r="I947" s="95"/>
      <c r="J947" s="95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</row>
    <row r="948" ht="15.75" customHeight="1">
      <c r="A948" s="95"/>
      <c r="B948" s="95"/>
      <c r="C948" s="95"/>
      <c r="D948" s="95"/>
      <c r="E948" s="95"/>
      <c r="F948" s="95"/>
      <c r="G948" s="95"/>
      <c r="H948" s="95"/>
      <c r="I948" s="95"/>
      <c r="J948" s="95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</row>
    <row r="949" ht="15.75" customHeight="1">
      <c r="A949" s="95"/>
      <c r="B949" s="95"/>
      <c r="C949" s="95"/>
      <c r="D949" s="95"/>
      <c r="E949" s="95"/>
      <c r="F949" s="95"/>
      <c r="G949" s="95"/>
      <c r="H949" s="95"/>
      <c r="I949" s="95"/>
      <c r="J949" s="95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</row>
    <row r="950" ht="15.75" customHeight="1">
      <c r="A950" s="95"/>
      <c r="B950" s="95"/>
      <c r="C950" s="95"/>
      <c r="D950" s="95"/>
      <c r="E950" s="95"/>
      <c r="F950" s="95"/>
      <c r="G950" s="95"/>
      <c r="H950" s="95"/>
      <c r="I950" s="95"/>
      <c r="J950" s="95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</row>
    <row r="951" ht="15.75" customHeight="1">
      <c r="A951" s="95"/>
      <c r="B951" s="95"/>
      <c r="C951" s="95"/>
      <c r="D951" s="95"/>
      <c r="E951" s="95"/>
      <c r="F951" s="95"/>
      <c r="G951" s="95"/>
      <c r="H951" s="95"/>
      <c r="I951" s="95"/>
      <c r="J951" s="95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</row>
    <row r="952" ht="15.75" customHeight="1">
      <c r="A952" s="95"/>
      <c r="B952" s="95"/>
      <c r="C952" s="95"/>
      <c r="D952" s="95"/>
      <c r="E952" s="95"/>
      <c r="F952" s="95"/>
      <c r="G952" s="95"/>
      <c r="H952" s="95"/>
      <c r="I952" s="95"/>
      <c r="J952" s="95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</row>
    <row r="953" ht="15.75" customHeight="1">
      <c r="A953" s="95"/>
      <c r="B953" s="95"/>
      <c r="C953" s="95"/>
      <c r="D953" s="95"/>
      <c r="E953" s="95"/>
      <c r="F953" s="95"/>
      <c r="G953" s="95"/>
      <c r="H953" s="95"/>
      <c r="I953" s="95"/>
      <c r="J953" s="95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</row>
    <row r="954" ht="15.75" customHeight="1">
      <c r="A954" s="95"/>
      <c r="B954" s="95"/>
      <c r="C954" s="95"/>
      <c r="D954" s="95"/>
      <c r="E954" s="95"/>
      <c r="F954" s="95"/>
      <c r="G954" s="95"/>
      <c r="H954" s="95"/>
      <c r="I954" s="95"/>
      <c r="J954" s="95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</row>
    <row r="955" ht="15.75" customHeight="1">
      <c r="A955" s="95"/>
      <c r="B955" s="95"/>
      <c r="C955" s="95"/>
      <c r="D955" s="95"/>
      <c r="E955" s="95"/>
      <c r="F955" s="95"/>
      <c r="G955" s="95"/>
      <c r="H955" s="95"/>
      <c r="I955" s="95"/>
      <c r="J955" s="95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</row>
    <row r="956" ht="15.75" customHeight="1">
      <c r="A956" s="95"/>
      <c r="B956" s="95"/>
      <c r="C956" s="95"/>
      <c r="D956" s="95"/>
      <c r="E956" s="95"/>
      <c r="F956" s="95"/>
      <c r="G956" s="95"/>
      <c r="H956" s="95"/>
      <c r="I956" s="95"/>
      <c r="J956" s="95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</row>
    <row r="957" ht="15.75" customHeight="1">
      <c r="A957" s="95"/>
      <c r="B957" s="95"/>
      <c r="C957" s="95"/>
      <c r="D957" s="95"/>
      <c r="E957" s="95"/>
      <c r="F957" s="95"/>
      <c r="G957" s="95"/>
      <c r="H957" s="95"/>
      <c r="I957" s="95"/>
      <c r="J957" s="95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</row>
    <row r="958" ht="15.75" customHeight="1">
      <c r="A958" s="95"/>
      <c r="B958" s="95"/>
      <c r="C958" s="95"/>
      <c r="D958" s="95"/>
      <c r="E958" s="95"/>
      <c r="F958" s="95"/>
      <c r="G958" s="95"/>
      <c r="H958" s="95"/>
      <c r="I958" s="95"/>
      <c r="J958" s="95"/>
      <c r="K958" s="95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</row>
    <row r="959" ht="15.75" customHeight="1">
      <c r="A959" s="95"/>
      <c r="B959" s="95"/>
      <c r="C959" s="95"/>
      <c r="D959" s="95"/>
      <c r="E959" s="95"/>
      <c r="F959" s="95"/>
      <c r="G959" s="95"/>
      <c r="H959" s="95"/>
      <c r="I959" s="95"/>
      <c r="J959" s="95"/>
      <c r="K959" s="95"/>
      <c r="L959" s="95"/>
      <c r="M959" s="95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</row>
    <row r="960" ht="15.75" customHeight="1">
      <c r="A960" s="95"/>
      <c r="B960" s="95"/>
      <c r="C960" s="95"/>
      <c r="D960" s="95"/>
      <c r="E960" s="95"/>
      <c r="F960" s="95"/>
      <c r="G960" s="95"/>
      <c r="H960" s="95"/>
      <c r="I960" s="95"/>
      <c r="J960" s="95"/>
      <c r="K960" s="95"/>
      <c r="L960" s="95"/>
      <c r="M960" s="95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</row>
    <row r="961" ht="15.75" customHeight="1">
      <c r="A961" s="95"/>
      <c r="B961" s="95"/>
      <c r="C961" s="95"/>
      <c r="D961" s="95"/>
      <c r="E961" s="95"/>
      <c r="F961" s="95"/>
      <c r="G961" s="95"/>
      <c r="H961" s="95"/>
      <c r="I961" s="95"/>
      <c r="J961" s="95"/>
      <c r="K961" s="95"/>
      <c r="L961" s="95"/>
      <c r="M961" s="95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</row>
    <row r="962" ht="15.75" customHeight="1">
      <c r="A962" s="95"/>
      <c r="B962" s="95"/>
      <c r="C962" s="95"/>
      <c r="D962" s="95"/>
      <c r="E962" s="95"/>
      <c r="F962" s="95"/>
      <c r="G962" s="95"/>
      <c r="H962" s="95"/>
      <c r="I962" s="95"/>
      <c r="J962" s="95"/>
      <c r="K962" s="95"/>
      <c r="L962" s="95"/>
      <c r="M962" s="95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</row>
    <row r="963" ht="15.75" customHeight="1">
      <c r="A963" s="95"/>
      <c r="B963" s="95"/>
      <c r="C963" s="95"/>
      <c r="D963" s="95"/>
      <c r="E963" s="95"/>
      <c r="F963" s="95"/>
      <c r="G963" s="95"/>
      <c r="H963" s="95"/>
      <c r="I963" s="95"/>
      <c r="J963" s="95"/>
      <c r="K963" s="95"/>
      <c r="L963" s="95"/>
      <c r="M963" s="95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</row>
    <row r="964" ht="15.75" customHeight="1">
      <c r="A964" s="95"/>
      <c r="B964" s="95"/>
      <c r="C964" s="95"/>
      <c r="D964" s="95"/>
      <c r="E964" s="95"/>
      <c r="F964" s="95"/>
      <c r="G964" s="95"/>
      <c r="H964" s="95"/>
      <c r="I964" s="95"/>
      <c r="J964" s="95"/>
      <c r="K964" s="95"/>
      <c r="L964" s="95"/>
      <c r="M964" s="95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</row>
    <row r="965" ht="15.75" customHeight="1">
      <c r="A965" s="95"/>
      <c r="B965" s="95"/>
      <c r="C965" s="95"/>
      <c r="D965" s="95"/>
      <c r="E965" s="95"/>
      <c r="F965" s="95"/>
      <c r="G965" s="95"/>
      <c r="H965" s="95"/>
      <c r="I965" s="95"/>
      <c r="J965" s="95"/>
      <c r="K965" s="95"/>
      <c r="L965" s="95"/>
      <c r="M965" s="95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</row>
    <row r="966" ht="15.75" customHeight="1">
      <c r="A966" s="95"/>
      <c r="B966" s="95"/>
      <c r="C966" s="95"/>
      <c r="D966" s="95"/>
      <c r="E966" s="95"/>
      <c r="F966" s="95"/>
      <c r="G966" s="95"/>
      <c r="H966" s="95"/>
      <c r="I966" s="95"/>
      <c r="J966" s="95"/>
      <c r="K966" s="95"/>
      <c r="L966" s="95"/>
      <c r="M966" s="95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</row>
    <row r="967" ht="15.75" customHeight="1">
      <c r="A967" s="95"/>
      <c r="B967" s="95"/>
      <c r="C967" s="95"/>
      <c r="D967" s="95"/>
      <c r="E967" s="95"/>
      <c r="F967" s="95"/>
      <c r="G967" s="95"/>
      <c r="H967" s="95"/>
      <c r="I967" s="95"/>
      <c r="J967" s="95"/>
      <c r="K967" s="95"/>
      <c r="L967" s="95"/>
      <c r="M967" s="95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</row>
    <row r="968" ht="15.75" customHeight="1">
      <c r="A968" s="95"/>
      <c r="B968" s="95"/>
      <c r="C968" s="95"/>
      <c r="D968" s="95"/>
      <c r="E968" s="95"/>
      <c r="F968" s="95"/>
      <c r="G968" s="95"/>
      <c r="H968" s="95"/>
      <c r="I968" s="95"/>
      <c r="J968" s="95"/>
      <c r="K968" s="95"/>
      <c r="L968" s="95"/>
      <c r="M968" s="95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</row>
    <row r="969" ht="15.75" customHeight="1">
      <c r="A969" s="95"/>
      <c r="B969" s="95"/>
      <c r="C969" s="95"/>
      <c r="D969" s="95"/>
      <c r="E969" s="95"/>
      <c r="F969" s="95"/>
      <c r="G969" s="95"/>
      <c r="H969" s="95"/>
      <c r="I969" s="95"/>
      <c r="J969" s="95"/>
      <c r="K969" s="95"/>
      <c r="L969" s="95"/>
      <c r="M969" s="95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</row>
    <row r="970" ht="15.75" customHeight="1">
      <c r="A970" s="95"/>
      <c r="B970" s="95"/>
      <c r="C970" s="95"/>
      <c r="D970" s="95"/>
      <c r="E970" s="95"/>
      <c r="F970" s="95"/>
      <c r="G970" s="95"/>
      <c r="H970" s="95"/>
      <c r="I970" s="95"/>
      <c r="J970" s="95"/>
      <c r="K970" s="95"/>
      <c r="L970" s="95"/>
      <c r="M970" s="95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</row>
    <row r="971" ht="15.75" customHeight="1">
      <c r="A971" s="95"/>
      <c r="B971" s="95"/>
      <c r="C971" s="95"/>
      <c r="D971" s="95"/>
      <c r="E971" s="95"/>
      <c r="F971" s="95"/>
      <c r="G971" s="95"/>
      <c r="H971" s="95"/>
      <c r="I971" s="95"/>
      <c r="J971" s="95"/>
      <c r="K971" s="95"/>
      <c r="L971" s="95"/>
      <c r="M971" s="95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</row>
    <row r="972" ht="15.75" customHeight="1">
      <c r="A972" s="95"/>
      <c r="B972" s="95"/>
      <c r="C972" s="95"/>
      <c r="D972" s="95"/>
      <c r="E972" s="95"/>
      <c r="F972" s="95"/>
      <c r="G972" s="95"/>
      <c r="H972" s="95"/>
      <c r="I972" s="95"/>
      <c r="J972" s="95"/>
      <c r="K972" s="95"/>
      <c r="L972" s="95"/>
      <c r="M972" s="95"/>
      <c r="N972" s="95"/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</row>
    <row r="973" ht="15.75" customHeight="1">
      <c r="A973" s="95"/>
      <c r="B973" s="95"/>
      <c r="C973" s="95"/>
      <c r="D973" s="95"/>
      <c r="E973" s="95"/>
      <c r="F973" s="95"/>
      <c r="G973" s="95"/>
      <c r="H973" s="95"/>
      <c r="I973" s="95"/>
      <c r="J973" s="95"/>
      <c r="K973" s="95"/>
      <c r="L973" s="95"/>
      <c r="M973" s="95"/>
      <c r="N973" s="95"/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</row>
    <row r="974" ht="15.75" customHeight="1">
      <c r="A974" s="95"/>
      <c r="B974" s="95"/>
      <c r="C974" s="95"/>
      <c r="D974" s="95"/>
      <c r="E974" s="95"/>
      <c r="F974" s="95"/>
      <c r="G974" s="95"/>
      <c r="H974" s="95"/>
      <c r="I974" s="95"/>
      <c r="J974" s="95"/>
      <c r="K974" s="95"/>
      <c r="L974" s="95"/>
      <c r="M974" s="95"/>
      <c r="N974" s="95"/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</row>
    <row r="975" ht="15.75" customHeight="1">
      <c r="A975" s="95"/>
      <c r="B975" s="95"/>
      <c r="C975" s="95"/>
      <c r="D975" s="95"/>
      <c r="E975" s="95"/>
      <c r="F975" s="95"/>
      <c r="G975" s="95"/>
      <c r="H975" s="95"/>
      <c r="I975" s="95"/>
      <c r="J975" s="95"/>
      <c r="K975" s="95"/>
      <c r="L975" s="95"/>
      <c r="M975" s="95"/>
      <c r="N975" s="95"/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</row>
    <row r="976" ht="15.75" customHeight="1">
      <c r="A976" s="95"/>
      <c r="B976" s="95"/>
      <c r="C976" s="95"/>
      <c r="D976" s="95"/>
      <c r="E976" s="95"/>
      <c r="F976" s="95"/>
      <c r="G976" s="95"/>
      <c r="H976" s="95"/>
      <c r="I976" s="95"/>
      <c r="J976" s="95"/>
      <c r="K976" s="95"/>
      <c r="L976" s="95"/>
      <c r="M976" s="95"/>
      <c r="N976" s="95"/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</row>
    <row r="977" ht="15.75" customHeight="1">
      <c r="A977" s="95"/>
      <c r="B977" s="95"/>
      <c r="C977" s="95"/>
      <c r="D977" s="95"/>
      <c r="E977" s="95"/>
      <c r="F977" s="95"/>
      <c r="G977" s="95"/>
      <c r="H977" s="95"/>
      <c r="I977" s="95"/>
      <c r="J977" s="95"/>
      <c r="K977" s="95"/>
      <c r="L977" s="95"/>
      <c r="M977" s="95"/>
      <c r="N977" s="95"/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</row>
    <row r="978" ht="15.75" customHeight="1">
      <c r="A978" s="95"/>
      <c r="B978" s="95"/>
      <c r="C978" s="95"/>
      <c r="D978" s="95"/>
      <c r="E978" s="95"/>
      <c r="F978" s="95"/>
      <c r="G978" s="95"/>
      <c r="H978" s="95"/>
      <c r="I978" s="95"/>
      <c r="J978" s="95"/>
      <c r="K978" s="95"/>
      <c r="L978" s="95"/>
      <c r="M978" s="95"/>
      <c r="N978" s="95"/>
      <c r="O978" s="95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</row>
    <row r="979" ht="15.75" customHeight="1">
      <c r="A979" s="95"/>
      <c r="B979" s="95"/>
      <c r="C979" s="95"/>
      <c r="D979" s="95"/>
      <c r="E979" s="95"/>
      <c r="F979" s="95"/>
      <c r="G979" s="95"/>
      <c r="H979" s="95"/>
      <c r="I979" s="95"/>
      <c r="J979" s="95"/>
      <c r="K979" s="95"/>
      <c r="L979" s="95"/>
      <c r="M979" s="95"/>
      <c r="N979" s="95"/>
      <c r="O979" s="95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</row>
    <row r="980" ht="15.75" customHeight="1">
      <c r="A980" s="95"/>
      <c r="B980" s="95"/>
      <c r="C980" s="95"/>
      <c r="D980" s="95"/>
      <c r="E980" s="95"/>
      <c r="F980" s="95"/>
      <c r="G980" s="95"/>
      <c r="H980" s="95"/>
      <c r="I980" s="95"/>
      <c r="J980" s="95"/>
      <c r="K980" s="95"/>
      <c r="L980" s="95"/>
      <c r="M980" s="95"/>
      <c r="N980" s="95"/>
      <c r="O980" s="95"/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</row>
    <row r="981" ht="15.75" customHeight="1">
      <c r="A981" s="95"/>
      <c r="B981" s="95"/>
      <c r="C981" s="95"/>
      <c r="D981" s="95"/>
      <c r="E981" s="95"/>
      <c r="F981" s="95"/>
      <c r="G981" s="95"/>
      <c r="H981" s="95"/>
      <c r="I981" s="95"/>
      <c r="J981" s="95"/>
      <c r="K981" s="95"/>
      <c r="L981" s="95"/>
      <c r="M981" s="95"/>
      <c r="N981" s="95"/>
      <c r="O981" s="95"/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</row>
    <row r="982" ht="15.75" customHeight="1">
      <c r="A982" s="95"/>
      <c r="B982" s="95"/>
      <c r="C982" s="95"/>
      <c r="D982" s="95"/>
      <c r="E982" s="95"/>
      <c r="F982" s="95"/>
      <c r="G982" s="95"/>
      <c r="H982" s="95"/>
      <c r="I982" s="95"/>
      <c r="J982" s="95"/>
      <c r="K982" s="95"/>
      <c r="L982" s="95"/>
      <c r="M982" s="95"/>
      <c r="N982" s="95"/>
      <c r="O982" s="95"/>
      <c r="P982" s="95"/>
      <c r="Q982" s="95"/>
      <c r="R982" s="95"/>
      <c r="S982" s="95"/>
      <c r="T982" s="95"/>
      <c r="U982" s="95"/>
      <c r="V982" s="95"/>
      <c r="W982" s="95"/>
      <c r="X982" s="95"/>
      <c r="Y982" s="95"/>
      <c r="Z982" s="95"/>
    </row>
    <row r="983" ht="15.75" customHeight="1">
      <c r="A983" s="95"/>
      <c r="B983" s="95"/>
      <c r="C983" s="95"/>
      <c r="D983" s="95"/>
      <c r="E983" s="95"/>
      <c r="F983" s="95"/>
      <c r="G983" s="95"/>
      <c r="H983" s="95"/>
      <c r="I983" s="95"/>
      <c r="J983" s="95"/>
      <c r="K983" s="95"/>
      <c r="L983" s="95"/>
      <c r="M983" s="95"/>
      <c r="N983" s="95"/>
      <c r="O983" s="95"/>
      <c r="P983" s="95"/>
      <c r="Q983" s="95"/>
      <c r="R983" s="95"/>
      <c r="S983" s="95"/>
      <c r="T983" s="95"/>
      <c r="U983" s="95"/>
      <c r="V983" s="95"/>
      <c r="W983" s="95"/>
      <c r="X983" s="95"/>
      <c r="Y983" s="95"/>
      <c r="Z983" s="95"/>
    </row>
    <row r="984" ht="15.75" customHeight="1">
      <c r="A984" s="95"/>
      <c r="B984" s="95"/>
      <c r="C984" s="95"/>
      <c r="D984" s="95"/>
      <c r="E984" s="95"/>
      <c r="F984" s="95"/>
      <c r="G984" s="95"/>
      <c r="H984" s="95"/>
      <c r="I984" s="95"/>
      <c r="J984" s="95"/>
      <c r="K984" s="95"/>
      <c r="L984" s="95"/>
      <c r="M984" s="95"/>
      <c r="N984" s="95"/>
      <c r="O984" s="95"/>
      <c r="P984" s="95"/>
      <c r="Q984" s="95"/>
      <c r="R984" s="95"/>
      <c r="S984" s="95"/>
      <c r="T984" s="95"/>
      <c r="U984" s="95"/>
      <c r="V984" s="95"/>
      <c r="W984" s="95"/>
      <c r="X984" s="95"/>
      <c r="Y984" s="95"/>
      <c r="Z984" s="95"/>
    </row>
    <row r="985" ht="15.75" customHeight="1">
      <c r="A985" s="95"/>
      <c r="B985" s="95"/>
      <c r="C985" s="95"/>
      <c r="D985" s="95"/>
      <c r="E985" s="95"/>
      <c r="F985" s="95"/>
      <c r="G985" s="95"/>
      <c r="H985" s="95"/>
      <c r="I985" s="95"/>
      <c r="J985" s="95"/>
      <c r="K985" s="95"/>
      <c r="L985" s="95"/>
      <c r="M985" s="95"/>
      <c r="N985" s="95"/>
      <c r="O985" s="95"/>
      <c r="P985" s="95"/>
      <c r="Q985" s="95"/>
      <c r="R985" s="95"/>
      <c r="S985" s="95"/>
      <c r="T985" s="95"/>
      <c r="U985" s="95"/>
      <c r="V985" s="95"/>
      <c r="W985" s="95"/>
      <c r="X985" s="95"/>
      <c r="Y985" s="95"/>
      <c r="Z985" s="95"/>
    </row>
    <row r="986" ht="15.75" customHeight="1">
      <c r="A986" s="95"/>
      <c r="B986" s="95"/>
      <c r="C986" s="95"/>
      <c r="D986" s="95"/>
      <c r="E986" s="95"/>
      <c r="F986" s="95"/>
      <c r="G986" s="95"/>
      <c r="H986" s="95"/>
      <c r="I986" s="95"/>
      <c r="J986" s="95"/>
      <c r="K986" s="95"/>
      <c r="L986" s="95"/>
      <c r="M986" s="95"/>
      <c r="N986" s="95"/>
      <c r="O986" s="95"/>
      <c r="P986" s="95"/>
      <c r="Q986" s="95"/>
      <c r="R986" s="95"/>
      <c r="S986" s="95"/>
      <c r="T986" s="95"/>
      <c r="U986" s="95"/>
      <c r="V986" s="95"/>
      <c r="W986" s="95"/>
      <c r="X986" s="95"/>
      <c r="Y986" s="95"/>
      <c r="Z986" s="95"/>
    </row>
    <row r="987" ht="15.75" customHeight="1">
      <c r="A987" s="95"/>
      <c r="B987" s="95"/>
      <c r="C987" s="95"/>
      <c r="D987" s="95"/>
      <c r="E987" s="95"/>
      <c r="F987" s="95"/>
      <c r="G987" s="95"/>
      <c r="H987" s="95"/>
      <c r="I987" s="95"/>
      <c r="J987" s="95"/>
      <c r="K987" s="95"/>
      <c r="L987" s="95"/>
      <c r="M987" s="95"/>
      <c r="N987" s="95"/>
      <c r="O987" s="95"/>
      <c r="P987" s="95"/>
      <c r="Q987" s="95"/>
      <c r="R987" s="95"/>
      <c r="S987" s="95"/>
      <c r="T987" s="95"/>
      <c r="U987" s="95"/>
      <c r="V987" s="95"/>
      <c r="W987" s="95"/>
      <c r="X987" s="95"/>
      <c r="Y987" s="95"/>
      <c r="Z987" s="95"/>
    </row>
    <row r="988" ht="15.75" customHeight="1">
      <c r="A988" s="95"/>
      <c r="B988" s="95"/>
      <c r="C988" s="95"/>
      <c r="D988" s="95"/>
      <c r="E988" s="95"/>
      <c r="F988" s="95"/>
      <c r="G988" s="95"/>
      <c r="H988" s="95"/>
      <c r="I988" s="95"/>
      <c r="J988" s="95"/>
      <c r="K988" s="95"/>
      <c r="L988" s="95"/>
      <c r="M988" s="95"/>
      <c r="N988" s="95"/>
      <c r="O988" s="95"/>
      <c r="P988" s="95"/>
      <c r="Q988" s="95"/>
      <c r="R988" s="95"/>
      <c r="S988" s="95"/>
      <c r="T988" s="95"/>
      <c r="U988" s="95"/>
      <c r="V988" s="95"/>
      <c r="W988" s="95"/>
      <c r="X988" s="95"/>
      <c r="Y988" s="95"/>
      <c r="Z988" s="95"/>
    </row>
    <row r="989" ht="15.75" customHeight="1">
      <c r="A989" s="95"/>
      <c r="B989" s="95"/>
      <c r="C989" s="95"/>
      <c r="D989" s="95"/>
      <c r="E989" s="95"/>
      <c r="F989" s="95"/>
      <c r="G989" s="95"/>
      <c r="H989" s="95"/>
      <c r="I989" s="95"/>
      <c r="J989" s="95"/>
      <c r="K989" s="95"/>
      <c r="L989" s="95"/>
      <c r="M989" s="95"/>
      <c r="N989" s="95"/>
      <c r="O989" s="95"/>
      <c r="P989" s="95"/>
      <c r="Q989" s="95"/>
      <c r="R989" s="95"/>
      <c r="S989" s="95"/>
      <c r="T989" s="95"/>
      <c r="U989" s="95"/>
      <c r="V989" s="95"/>
      <c r="W989" s="95"/>
      <c r="X989" s="95"/>
      <c r="Y989" s="95"/>
      <c r="Z989" s="95"/>
    </row>
    <row r="990" ht="15.75" customHeight="1">
      <c r="A990" s="95"/>
      <c r="B990" s="95"/>
      <c r="C990" s="95"/>
      <c r="D990" s="95"/>
      <c r="E990" s="95"/>
      <c r="F990" s="95"/>
      <c r="G990" s="95"/>
      <c r="H990" s="95"/>
      <c r="I990" s="95"/>
      <c r="J990" s="95"/>
      <c r="K990" s="95"/>
      <c r="L990" s="95"/>
      <c r="M990" s="95"/>
      <c r="N990" s="95"/>
      <c r="O990" s="95"/>
      <c r="P990" s="95"/>
      <c r="Q990" s="95"/>
      <c r="R990" s="95"/>
      <c r="S990" s="95"/>
      <c r="T990" s="95"/>
      <c r="U990" s="95"/>
      <c r="V990" s="95"/>
      <c r="W990" s="95"/>
      <c r="X990" s="95"/>
      <c r="Y990" s="95"/>
      <c r="Z990" s="95"/>
    </row>
    <row r="991" ht="15.75" customHeight="1">
      <c r="A991" s="95"/>
      <c r="B991" s="95"/>
      <c r="C991" s="95"/>
      <c r="D991" s="95"/>
      <c r="E991" s="95"/>
      <c r="F991" s="95"/>
      <c r="G991" s="95"/>
      <c r="H991" s="95"/>
      <c r="I991" s="95"/>
      <c r="J991" s="95"/>
      <c r="K991" s="95"/>
      <c r="L991" s="95"/>
      <c r="M991" s="95"/>
      <c r="N991" s="95"/>
      <c r="O991" s="95"/>
      <c r="P991" s="95"/>
      <c r="Q991" s="95"/>
      <c r="R991" s="95"/>
      <c r="S991" s="95"/>
      <c r="T991" s="95"/>
      <c r="U991" s="95"/>
      <c r="V991" s="95"/>
      <c r="W991" s="95"/>
      <c r="X991" s="95"/>
      <c r="Y991" s="95"/>
      <c r="Z991" s="95"/>
    </row>
    <row r="992" ht="15.75" customHeight="1">
      <c r="A992" s="95"/>
      <c r="B992" s="95"/>
      <c r="C992" s="95"/>
      <c r="D992" s="95"/>
      <c r="E992" s="95"/>
      <c r="F992" s="95"/>
      <c r="G992" s="95"/>
      <c r="H992" s="95"/>
      <c r="I992" s="95"/>
      <c r="J992" s="95"/>
      <c r="K992" s="95"/>
      <c r="L992" s="95"/>
      <c r="M992" s="95"/>
      <c r="N992" s="95"/>
      <c r="O992" s="95"/>
      <c r="P992" s="95"/>
      <c r="Q992" s="95"/>
      <c r="R992" s="95"/>
      <c r="S992" s="95"/>
      <c r="T992" s="95"/>
      <c r="U992" s="95"/>
      <c r="V992" s="95"/>
      <c r="W992" s="95"/>
      <c r="X992" s="95"/>
      <c r="Y992" s="95"/>
      <c r="Z992" s="95"/>
    </row>
    <row r="993" ht="15.75" customHeight="1">
      <c r="A993" s="95"/>
      <c r="B993" s="95"/>
      <c r="C993" s="95"/>
      <c r="D993" s="95"/>
      <c r="E993" s="95"/>
      <c r="F993" s="95"/>
      <c r="G993" s="95"/>
      <c r="H993" s="95"/>
      <c r="I993" s="95"/>
      <c r="J993" s="95"/>
      <c r="K993" s="95"/>
      <c r="L993" s="95"/>
      <c r="M993" s="95"/>
      <c r="N993" s="95"/>
      <c r="O993" s="95"/>
      <c r="P993" s="95"/>
      <c r="Q993" s="95"/>
      <c r="R993" s="95"/>
      <c r="S993" s="95"/>
      <c r="T993" s="95"/>
      <c r="U993" s="95"/>
      <c r="V993" s="95"/>
      <c r="W993" s="95"/>
      <c r="X993" s="95"/>
      <c r="Y993" s="95"/>
      <c r="Z993" s="95"/>
    </row>
    <row r="994" ht="15.75" customHeight="1">
      <c r="A994" s="95"/>
      <c r="B994" s="95"/>
      <c r="C994" s="95"/>
      <c r="D994" s="95"/>
      <c r="E994" s="95"/>
      <c r="F994" s="95"/>
      <c r="G994" s="95"/>
      <c r="H994" s="95"/>
      <c r="I994" s="95"/>
      <c r="J994" s="95"/>
      <c r="K994" s="95"/>
      <c r="L994" s="95"/>
      <c r="M994" s="95"/>
      <c r="N994" s="95"/>
      <c r="O994" s="95"/>
      <c r="P994" s="95"/>
      <c r="Q994" s="95"/>
      <c r="R994" s="95"/>
      <c r="S994" s="95"/>
      <c r="T994" s="95"/>
      <c r="U994" s="95"/>
      <c r="V994" s="95"/>
      <c r="W994" s="95"/>
      <c r="X994" s="95"/>
      <c r="Y994" s="95"/>
      <c r="Z994" s="95"/>
    </row>
    <row r="995" ht="15.75" customHeight="1">
      <c r="A995" s="95"/>
      <c r="B995" s="95"/>
      <c r="C995" s="95"/>
      <c r="D995" s="95"/>
      <c r="E995" s="95"/>
      <c r="F995" s="95"/>
      <c r="G995" s="95"/>
      <c r="H995" s="95"/>
      <c r="I995" s="95"/>
      <c r="J995" s="95"/>
      <c r="K995" s="95"/>
      <c r="L995" s="95"/>
      <c r="M995" s="95"/>
      <c r="N995" s="95"/>
      <c r="O995" s="95"/>
      <c r="P995" s="95"/>
      <c r="Q995" s="95"/>
      <c r="R995" s="95"/>
      <c r="S995" s="95"/>
      <c r="T995" s="95"/>
      <c r="U995" s="95"/>
      <c r="V995" s="95"/>
      <c r="W995" s="95"/>
      <c r="X995" s="95"/>
      <c r="Y995" s="95"/>
      <c r="Z995" s="95"/>
    </row>
    <row r="996" ht="15.75" customHeight="1">
      <c r="A996" s="95"/>
      <c r="B996" s="95"/>
      <c r="C996" s="95"/>
      <c r="D996" s="95"/>
      <c r="E996" s="95"/>
      <c r="F996" s="95"/>
      <c r="G996" s="95"/>
      <c r="H996" s="95"/>
      <c r="I996" s="95"/>
      <c r="J996" s="95"/>
      <c r="K996" s="95"/>
      <c r="L996" s="95"/>
      <c r="M996" s="95"/>
      <c r="N996" s="95"/>
      <c r="O996" s="95"/>
      <c r="P996" s="95"/>
      <c r="Q996" s="95"/>
      <c r="R996" s="95"/>
      <c r="S996" s="95"/>
      <c r="T996" s="95"/>
      <c r="U996" s="95"/>
      <c r="V996" s="95"/>
      <c r="W996" s="95"/>
      <c r="X996" s="95"/>
      <c r="Y996" s="95"/>
      <c r="Z996" s="95"/>
    </row>
    <row r="997" ht="15.75" customHeight="1">
      <c r="A997" s="95"/>
      <c r="B997" s="95"/>
      <c r="C997" s="95"/>
      <c r="D997" s="95"/>
      <c r="E997" s="95"/>
      <c r="F997" s="95"/>
      <c r="G997" s="95"/>
      <c r="H997" s="95"/>
      <c r="I997" s="95"/>
      <c r="J997" s="95"/>
      <c r="K997" s="95"/>
      <c r="L997" s="95"/>
      <c r="M997" s="95"/>
      <c r="N997" s="95"/>
      <c r="O997" s="95"/>
      <c r="P997" s="95"/>
      <c r="Q997" s="95"/>
      <c r="R997" s="95"/>
      <c r="S997" s="95"/>
      <c r="T997" s="95"/>
      <c r="U997" s="95"/>
      <c r="V997" s="95"/>
      <c r="W997" s="95"/>
      <c r="X997" s="95"/>
      <c r="Y997" s="95"/>
      <c r="Z997" s="95"/>
    </row>
    <row r="998" ht="15.75" customHeight="1">
      <c r="A998" s="95"/>
      <c r="B998" s="95"/>
      <c r="C998" s="95"/>
      <c r="D998" s="95"/>
      <c r="E998" s="95"/>
      <c r="F998" s="95"/>
      <c r="G998" s="95"/>
      <c r="H998" s="95"/>
      <c r="I998" s="95"/>
      <c r="J998" s="95"/>
      <c r="K998" s="95"/>
      <c r="L998" s="95"/>
      <c r="M998" s="95"/>
      <c r="N998" s="95"/>
      <c r="O998" s="95"/>
      <c r="P998" s="95"/>
      <c r="Q998" s="95"/>
      <c r="R998" s="95"/>
      <c r="S998" s="95"/>
      <c r="T998" s="95"/>
      <c r="U998" s="95"/>
      <c r="V998" s="95"/>
      <c r="W998" s="95"/>
      <c r="X998" s="95"/>
      <c r="Y998" s="95"/>
      <c r="Z998" s="95"/>
    </row>
    <row r="999" ht="15.75" customHeight="1">
      <c r="A999" s="95"/>
      <c r="B999" s="95"/>
      <c r="C999" s="95"/>
      <c r="D999" s="95"/>
      <c r="E999" s="95"/>
      <c r="F999" s="95"/>
      <c r="G999" s="95"/>
      <c r="H999" s="95"/>
      <c r="I999" s="95"/>
      <c r="J999" s="95"/>
      <c r="K999" s="95"/>
      <c r="L999" s="95"/>
      <c r="M999" s="95"/>
      <c r="N999" s="95"/>
      <c r="O999" s="95"/>
      <c r="P999" s="95"/>
      <c r="Q999" s="95"/>
      <c r="R999" s="95"/>
      <c r="S999" s="95"/>
      <c r="T999" s="95"/>
      <c r="U999" s="95"/>
      <c r="V999" s="95"/>
      <c r="W999" s="95"/>
      <c r="X999" s="95"/>
      <c r="Y999" s="95"/>
      <c r="Z999" s="95"/>
    </row>
    <row r="1000" ht="15.75" customHeight="1">
      <c r="A1000" s="95"/>
      <c r="B1000" s="95"/>
      <c r="C1000" s="95"/>
      <c r="D1000" s="95"/>
      <c r="E1000" s="95"/>
      <c r="F1000" s="95"/>
      <c r="G1000" s="95"/>
      <c r="H1000" s="95"/>
      <c r="I1000" s="95"/>
      <c r="J1000" s="95"/>
      <c r="K1000" s="95"/>
      <c r="L1000" s="95"/>
      <c r="M1000" s="95"/>
      <c r="N1000" s="95"/>
      <c r="O1000" s="95"/>
      <c r="P1000" s="95"/>
      <c r="Q1000" s="95"/>
      <c r="R1000" s="95"/>
      <c r="S1000" s="95"/>
      <c r="T1000" s="95"/>
      <c r="U1000" s="95"/>
      <c r="V1000" s="95"/>
      <c r="W1000" s="95"/>
      <c r="X1000" s="95"/>
      <c r="Y1000" s="95"/>
      <c r="Z1000" s="95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BFBF"/>
    <outlinePr summaryBelow="0"/>
    <pageSetUpPr fitToPage="1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 outlineLevelCol="1" outlineLevelRow="1"/>
  <cols>
    <col customWidth="1" hidden="1" min="1" max="5" width="4.0" outlineLevel="1"/>
    <col collapsed="1" customWidth="1" min="6" max="6" width="3.13"/>
    <col customWidth="1" min="7" max="7" width="7.25"/>
    <col customWidth="1" min="8" max="8" width="8.63" outlineLevel="1"/>
    <col customWidth="1" min="9" max="9" width="12.25"/>
    <col customWidth="1" min="10" max="10" width="32.75"/>
    <col customWidth="1" min="11" max="11" width="6.88"/>
    <col customWidth="1" min="12" max="12" width="11.13"/>
    <col customWidth="1" min="13" max="13" width="13.63"/>
    <col customWidth="1" min="14" max="14" width="11.13"/>
    <col customWidth="1" min="15" max="15" width="36.13" outlineLevel="1"/>
    <col customWidth="1" min="16" max="16" width="17.63"/>
    <col customWidth="1" min="17" max="17" width="10.13"/>
    <col customWidth="1" min="18" max="26" width="9.13"/>
  </cols>
  <sheetData>
    <row r="1" ht="6.75" customHeight="1">
      <c r="A1" s="47"/>
      <c r="B1" s="47"/>
      <c r="C1" s="47"/>
      <c r="D1" s="47"/>
      <c r="E1" s="47"/>
      <c r="F1" s="47"/>
      <c r="G1" s="113"/>
      <c r="H1" s="113"/>
      <c r="I1" s="113"/>
      <c r="J1" s="114"/>
      <c r="K1" s="115"/>
      <c r="L1" s="114"/>
      <c r="M1" s="114"/>
      <c r="N1" s="116"/>
      <c r="O1" s="114"/>
      <c r="P1" s="11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ht="17.25" customHeight="1">
      <c r="A2" s="118"/>
      <c r="B2" s="118"/>
      <c r="C2" s="118"/>
      <c r="D2" s="118"/>
      <c r="E2" s="118"/>
      <c r="F2" s="118"/>
      <c r="G2" s="119"/>
      <c r="H2" s="120"/>
      <c r="I2" s="120"/>
      <c r="J2" s="120"/>
      <c r="K2" s="121"/>
      <c r="L2" s="121"/>
      <c r="M2" s="121"/>
      <c r="N2" s="122"/>
      <c r="O2" s="123"/>
      <c r="P2" s="124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 ht="18.0" customHeight="1">
      <c r="A3" s="118"/>
      <c r="B3" s="118"/>
      <c r="C3" s="118"/>
      <c r="D3" s="118"/>
      <c r="E3" s="118"/>
      <c r="F3" s="118"/>
      <c r="G3" s="125"/>
      <c r="H3" s="126"/>
      <c r="I3" s="126"/>
      <c r="J3" s="126"/>
      <c r="K3" s="127"/>
      <c r="L3" s="127"/>
      <c r="M3" s="127"/>
      <c r="N3" s="128"/>
      <c r="O3" s="129"/>
      <c r="P3" s="130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 ht="15.0" customHeight="1">
      <c r="A4" s="26"/>
      <c r="B4" s="26"/>
      <c r="C4" s="26"/>
      <c r="D4" s="26"/>
      <c r="E4" s="26"/>
      <c r="F4" s="26"/>
      <c r="G4" s="131" t="s">
        <v>86</v>
      </c>
      <c r="H4" s="132"/>
      <c r="I4" s="17" t="str">
        <f>'Obra '!D1</f>
        <v>PARKSIDE RIO BRANCO</v>
      </c>
      <c r="J4" s="133"/>
      <c r="K4" s="26"/>
      <c r="L4" s="26"/>
      <c r="M4" s="26"/>
      <c r="N4" s="134"/>
      <c r="O4" s="132" t="s">
        <v>87</v>
      </c>
      <c r="P4" s="135" t="s">
        <v>88</v>
      </c>
      <c r="Q4" s="27"/>
      <c r="R4" s="26"/>
      <c r="S4" s="26"/>
      <c r="T4" s="26"/>
      <c r="U4" s="26"/>
      <c r="V4" s="26"/>
      <c r="W4" s="26"/>
      <c r="X4" s="26"/>
      <c r="Y4" s="26"/>
      <c r="Z4" s="26"/>
    </row>
    <row r="5" ht="15.0" customHeight="1">
      <c r="A5" s="17"/>
      <c r="B5" s="17"/>
      <c r="C5" s="17"/>
      <c r="D5" s="17"/>
      <c r="E5" s="17"/>
      <c r="F5" s="17"/>
      <c r="G5" s="136" t="s">
        <v>89</v>
      </c>
      <c r="H5" s="137"/>
      <c r="I5" s="138" t="str">
        <f>'Obra '!D2</f>
        <v>PARKSIDE</v>
      </c>
      <c r="J5" s="138"/>
      <c r="K5" s="17"/>
      <c r="L5" s="17"/>
      <c r="M5" s="17"/>
      <c r="N5" s="139"/>
      <c r="O5" s="140" t="str">
        <f>'Obra '!D3</f>
        <v>R00 - </v>
      </c>
      <c r="P5" s="141">
        <v>45551.0</v>
      </c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8.0" customHeight="1">
      <c r="A6" s="142" t="s">
        <v>90</v>
      </c>
      <c r="B6" s="142" t="s">
        <v>91</v>
      </c>
      <c r="C6" s="142" t="s">
        <v>92</v>
      </c>
      <c r="D6" s="142" t="s">
        <v>93</v>
      </c>
      <c r="E6" s="142" t="s">
        <v>94</v>
      </c>
      <c r="F6" s="17"/>
      <c r="G6" s="143" t="s">
        <v>53</v>
      </c>
      <c r="H6" s="144"/>
      <c r="I6" s="144"/>
      <c r="J6" s="144"/>
      <c r="K6" s="144"/>
      <c r="L6" s="144"/>
      <c r="M6" s="144"/>
      <c r="N6" s="144"/>
      <c r="O6" s="144"/>
      <c r="P6" s="145"/>
      <c r="Q6" s="146"/>
      <c r="R6" s="146"/>
      <c r="S6" s="146"/>
      <c r="T6" s="146"/>
      <c r="U6" s="146"/>
      <c r="V6" s="146"/>
      <c r="W6" s="146"/>
      <c r="X6" s="146"/>
      <c r="Y6" s="146"/>
      <c r="Z6" s="146"/>
    </row>
    <row r="7" ht="24.0" customHeight="1">
      <c r="A7" s="147">
        <v>0.0</v>
      </c>
      <c r="B7" s="147">
        <v>0.0</v>
      </c>
      <c r="C7" s="147">
        <v>0.0</v>
      </c>
      <c r="D7" s="148">
        <v>0.0</v>
      </c>
      <c r="E7" s="148">
        <v>0.0</v>
      </c>
      <c r="F7" s="12"/>
      <c r="G7" s="149" t="s">
        <v>95</v>
      </c>
      <c r="H7" s="150" t="s">
        <v>96</v>
      </c>
      <c r="I7" s="151" t="s">
        <v>97</v>
      </c>
      <c r="J7" s="152" t="s">
        <v>23</v>
      </c>
      <c r="K7" s="153" t="s">
        <v>24</v>
      </c>
      <c r="L7" s="154" t="s">
        <v>98</v>
      </c>
      <c r="M7" s="154" t="s">
        <v>99</v>
      </c>
      <c r="N7" s="154" t="s">
        <v>100</v>
      </c>
      <c r="O7" s="155" t="s">
        <v>101</v>
      </c>
      <c r="P7" s="156" t="s">
        <v>102</v>
      </c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3.5" customHeight="1">
      <c r="A8" s="147">
        <f t="shared" ref="A8:A21" si="1">IF($H8="UNIDADE CONSTRUTIVA",OFFSET(A8,-1,0)+1,LARGE(A$3:A7,1))</f>
        <v>0</v>
      </c>
      <c r="B8" s="147">
        <f t="shared" ref="B8:B696" si="2">IF(H8="UNIDADE CONSTRUTIVA",0,IF(H8="CÉLULA CONSTRUTIVA",OFFSET(B8,-1,0)+1,OFFSET(B8,-1,0)))</f>
        <v>1</v>
      </c>
      <c r="C8" s="147">
        <f t="shared" ref="C8:C696" si="3">IF(H8="CÉLULA CONSTRUTIVA",0,IF(H8="ETAPA",OFFSET(C8,-1,0)+1,OFFSET(C8,-1,0)))</f>
        <v>0</v>
      </c>
      <c r="D8" s="148">
        <f t="shared" ref="D8:D696" si="4">IF(H8="ETAPA",0,IF(H8="SUBETAPA",OFFSET(D8,-1,0)+1,OFFSET(D8,-1,0)))</f>
        <v>0</v>
      </c>
      <c r="E8" s="148">
        <f t="shared" ref="E8:E696" si="5">IF(H8="Subetapa",0,IF(H8="serviço",OFFSET(E8,-1,0)+1,OFFSET(E8,-1,0)))</f>
        <v>0</v>
      </c>
      <c r="F8" s="146"/>
      <c r="G8" s="157"/>
      <c r="H8" s="158" t="s">
        <v>103</v>
      </c>
      <c r="I8" s="159" t="str">
        <f t="shared" ref="I8:I58" si="6">IF(H8="Unidade Construtiva",TEXT(A8,"00"),IF(H8="Célula Construtiva",TEXT(B8,"00"),IF(H8="Etapa",CONCATENATE(TEXT(B8,"00"),".",TEXT(C8,"000")),IF(H8="Subetapa",CONCATENATE(TEXT(B8,"00"),".",TEXT(C8,"000"),".",TEXT(D8,"000")),IF(H8="Serviço",CONCATENATE(TEXT(B8,"00"),".",TEXT(C8,"000"),".",TEXT(D8,"000"),".",TEXT(E8,"000")),"")))))</f>
        <v>01</v>
      </c>
      <c r="J8" s="160" t="s">
        <v>104</v>
      </c>
      <c r="K8" s="161"/>
      <c r="L8" s="162"/>
      <c r="M8" s="162"/>
      <c r="N8" s="163">
        <f t="shared" ref="N8:N58" si="7">IF(H8="Serviço",M8*L8,IF(H8="CÉLULA CONSTRUTIVA",SUMIFS($N$8:$N$356,$B$8:$B$356,B8,$H$8:$H$356,"Serviço"),IF(H8="ETAPA",SUMIFS($N$8:$N$356,$B$8:$B$356,B8,$C$8:$C$356,C8,$H$8:$H$356,"Serviço"),IF(H8="SUBETAPA",SUMIFS($N$8:$N$356,$B$8:$B$356,B8,$C$8:$C$356,C8,$D$8:$D$356,D8,$H$8:$H$356,"Serviço"),0))))</f>
        <v>412448.8506</v>
      </c>
      <c r="O8" s="164"/>
      <c r="P8" s="165"/>
      <c r="Q8" s="146"/>
      <c r="R8" s="146"/>
      <c r="S8" s="146"/>
      <c r="T8" s="146"/>
      <c r="U8" s="146"/>
      <c r="V8" s="146"/>
      <c r="W8" s="146"/>
      <c r="X8" s="146"/>
      <c r="Y8" s="146"/>
      <c r="Z8" s="146"/>
    </row>
    <row r="9" ht="13.5" customHeight="1">
      <c r="A9" s="147">
        <f t="shared" si="1"/>
        <v>0</v>
      </c>
      <c r="B9" s="147">
        <f t="shared" si="2"/>
        <v>1</v>
      </c>
      <c r="C9" s="147">
        <f t="shared" si="3"/>
        <v>1</v>
      </c>
      <c r="D9" s="148">
        <f t="shared" si="4"/>
        <v>0</v>
      </c>
      <c r="E9" s="148">
        <f t="shared" si="5"/>
        <v>0</v>
      </c>
      <c r="F9" s="146"/>
      <c r="G9" s="157"/>
      <c r="H9" s="158" t="s">
        <v>48</v>
      </c>
      <c r="I9" s="159" t="str">
        <f t="shared" si="6"/>
        <v>01.001</v>
      </c>
      <c r="J9" s="160" t="s">
        <v>105</v>
      </c>
      <c r="K9" s="161"/>
      <c r="L9" s="162"/>
      <c r="M9" s="162"/>
      <c r="N9" s="163">
        <f t="shared" si="7"/>
        <v>412448.8506</v>
      </c>
      <c r="O9" s="164"/>
      <c r="P9" s="165"/>
      <c r="Q9" s="146"/>
      <c r="R9" s="146"/>
      <c r="S9" s="146"/>
      <c r="T9" s="146"/>
      <c r="U9" s="146"/>
      <c r="V9" s="146"/>
      <c r="W9" s="146"/>
      <c r="X9" s="146"/>
      <c r="Y9" s="146"/>
      <c r="Z9" s="146"/>
    </row>
    <row r="10" ht="13.5" customHeight="1">
      <c r="A10" s="147">
        <f t="shared" si="1"/>
        <v>0</v>
      </c>
      <c r="B10" s="147">
        <f t="shared" si="2"/>
        <v>1</v>
      </c>
      <c r="C10" s="147">
        <f t="shared" si="3"/>
        <v>1</v>
      </c>
      <c r="D10" s="148">
        <f t="shared" si="4"/>
        <v>1</v>
      </c>
      <c r="E10" s="148">
        <f t="shared" si="5"/>
        <v>0</v>
      </c>
      <c r="F10" s="146"/>
      <c r="G10" s="157"/>
      <c r="H10" s="158" t="s">
        <v>106</v>
      </c>
      <c r="I10" s="159" t="str">
        <f t="shared" si="6"/>
        <v>01.001.001</v>
      </c>
      <c r="J10" s="160" t="s">
        <v>107</v>
      </c>
      <c r="K10" s="161"/>
      <c r="L10" s="162"/>
      <c r="M10" s="162"/>
      <c r="N10" s="163">
        <f t="shared" si="7"/>
        <v>17060.94381</v>
      </c>
      <c r="O10" s="164"/>
      <c r="P10" s="165"/>
      <c r="Q10" s="146"/>
      <c r="R10" s="146"/>
      <c r="S10" s="146"/>
      <c r="T10" s="146"/>
      <c r="U10" s="146"/>
      <c r="V10" s="146"/>
      <c r="W10" s="146"/>
      <c r="X10" s="146"/>
      <c r="Y10" s="146"/>
      <c r="Z10" s="146"/>
    </row>
    <row r="11" ht="13.5" customHeight="1" outlineLevel="1">
      <c r="A11" s="147">
        <f t="shared" si="1"/>
        <v>0</v>
      </c>
      <c r="B11" s="147">
        <f t="shared" si="2"/>
        <v>1</v>
      </c>
      <c r="C11" s="147">
        <f t="shared" si="3"/>
        <v>1</v>
      </c>
      <c r="D11" s="148">
        <f t="shared" si="4"/>
        <v>1</v>
      </c>
      <c r="E11" s="148">
        <f t="shared" si="5"/>
        <v>1</v>
      </c>
      <c r="F11" s="146"/>
      <c r="G11" s="157"/>
      <c r="H11" s="158" t="s">
        <v>108</v>
      </c>
      <c r="I11" s="159" t="str">
        <f t="shared" si="6"/>
        <v>01.001.001.001</v>
      </c>
      <c r="J11" s="160" t="s">
        <v>109</v>
      </c>
      <c r="K11" s="161" t="s">
        <v>110</v>
      </c>
      <c r="L11" s="162">
        <v>1.0</v>
      </c>
      <c r="M11" s="162">
        <v>6174.898451705599</v>
      </c>
      <c r="N11" s="163">
        <f t="shared" si="7"/>
        <v>6174.898452</v>
      </c>
      <c r="O11" s="164" t="s">
        <v>111</v>
      </c>
      <c r="P11" s="166" t="s">
        <v>112</v>
      </c>
      <c r="Q11" s="146"/>
      <c r="R11" s="146"/>
      <c r="S11" s="146"/>
      <c r="T11" s="146"/>
      <c r="U11" s="146"/>
      <c r="V11" s="146"/>
      <c r="W11" s="146"/>
      <c r="X11" s="146"/>
      <c r="Y11" s="146"/>
      <c r="Z11" s="146"/>
    </row>
    <row r="12" ht="13.5" customHeight="1" outlineLevel="1">
      <c r="A12" s="147">
        <f t="shared" si="1"/>
        <v>0</v>
      </c>
      <c r="B12" s="147">
        <f t="shared" si="2"/>
        <v>1</v>
      </c>
      <c r="C12" s="147">
        <f t="shared" si="3"/>
        <v>1</v>
      </c>
      <c r="D12" s="148">
        <f t="shared" si="4"/>
        <v>1</v>
      </c>
      <c r="E12" s="148">
        <f t="shared" si="5"/>
        <v>2</v>
      </c>
      <c r="F12" s="146"/>
      <c r="G12" s="157"/>
      <c r="H12" s="158" t="s">
        <v>108</v>
      </c>
      <c r="I12" s="159" t="str">
        <f t="shared" si="6"/>
        <v>01.001.001.002</v>
      </c>
      <c r="J12" s="160" t="s">
        <v>113</v>
      </c>
      <c r="K12" s="161" t="s">
        <v>110</v>
      </c>
      <c r="L12" s="162">
        <v>1.0</v>
      </c>
      <c r="M12" s="162">
        <v>10886.045354206084</v>
      </c>
      <c r="N12" s="163">
        <f t="shared" si="7"/>
        <v>10886.04535</v>
      </c>
      <c r="O12" s="164" t="s">
        <v>111</v>
      </c>
      <c r="P12" s="166" t="s">
        <v>112</v>
      </c>
      <c r="Q12" s="146"/>
      <c r="R12" s="146"/>
      <c r="S12" s="146"/>
      <c r="T12" s="146"/>
      <c r="U12" s="146"/>
      <c r="V12" s="146"/>
      <c r="W12" s="146"/>
      <c r="X12" s="146"/>
      <c r="Y12" s="146"/>
      <c r="Z12" s="146"/>
    </row>
    <row r="13" ht="13.5" customHeight="1">
      <c r="A13" s="147">
        <f t="shared" si="1"/>
        <v>0</v>
      </c>
      <c r="B13" s="147">
        <f t="shared" si="2"/>
        <v>1</v>
      </c>
      <c r="C13" s="147">
        <f t="shared" si="3"/>
        <v>1</v>
      </c>
      <c r="D13" s="148">
        <f t="shared" si="4"/>
        <v>2</v>
      </c>
      <c r="E13" s="148">
        <f t="shared" si="5"/>
        <v>0</v>
      </c>
      <c r="F13" s="146"/>
      <c r="G13" s="157"/>
      <c r="H13" s="158" t="s">
        <v>106</v>
      </c>
      <c r="I13" s="159" t="str">
        <f t="shared" si="6"/>
        <v>01.001.002</v>
      </c>
      <c r="J13" s="160" t="s">
        <v>114</v>
      </c>
      <c r="K13" s="161"/>
      <c r="L13" s="162"/>
      <c r="M13" s="162"/>
      <c r="N13" s="163">
        <f t="shared" si="7"/>
        <v>367830.5238</v>
      </c>
      <c r="O13" s="164"/>
      <c r="P13" s="165"/>
      <c r="Q13" s="146"/>
      <c r="R13" s="146"/>
      <c r="S13" s="146"/>
      <c r="T13" s="146"/>
      <c r="U13" s="146"/>
      <c r="V13" s="146"/>
      <c r="W13" s="146"/>
      <c r="X13" s="146"/>
      <c r="Y13" s="146"/>
      <c r="Z13" s="146"/>
    </row>
    <row r="14" ht="13.5" customHeight="1" outlineLevel="1">
      <c r="A14" s="147">
        <f t="shared" si="1"/>
        <v>0</v>
      </c>
      <c r="B14" s="147">
        <f t="shared" si="2"/>
        <v>1</v>
      </c>
      <c r="C14" s="147">
        <f t="shared" si="3"/>
        <v>1</v>
      </c>
      <c r="D14" s="148">
        <f t="shared" si="4"/>
        <v>2</v>
      </c>
      <c r="E14" s="148">
        <f t="shared" si="5"/>
        <v>1</v>
      </c>
      <c r="F14" s="146"/>
      <c r="G14" s="157"/>
      <c r="H14" s="158" t="s">
        <v>108</v>
      </c>
      <c r="I14" s="159" t="str">
        <f t="shared" si="6"/>
        <v>01.001.002.001</v>
      </c>
      <c r="J14" s="160" t="s">
        <v>115</v>
      </c>
      <c r="K14" s="161" t="s">
        <v>110</v>
      </c>
      <c r="L14" s="162">
        <v>1.0</v>
      </c>
      <c r="M14" s="162">
        <v>5665.141781298169</v>
      </c>
      <c r="N14" s="163">
        <f t="shared" si="7"/>
        <v>5665.141781</v>
      </c>
      <c r="O14" s="164" t="s">
        <v>111</v>
      </c>
      <c r="P14" s="166" t="s">
        <v>112</v>
      </c>
      <c r="Q14" s="146"/>
      <c r="R14" s="146"/>
      <c r="S14" s="146"/>
      <c r="T14" s="146"/>
      <c r="U14" s="146"/>
      <c r="V14" s="146"/>
      <c r="W14" s="146"/>
      <c r="X14" s="146"/>
      <c r="Y14" s="146"/>
      <c r="Z14" s="146"/>
    </row>
    <row r="15" ht="13.5" customHeight="1" outlineLevel="1">
      <c r="A15" s="147">
        <f t="shared" si="1"/>
        <v>0</v>
      </c>
      <c r="B15" s="147">
        <f t="shared" si="2"/>
        <v>1</v>
      </c>
      <c r="C15" s="147">
        <f t="shared" si="3"/>
        <v>1</v>
      </c>
      <c r="D15" s="148">
        <f t="shared" si="4"/>
        <v>2</v>
      </c>
      <c r="E15" s="148">
        <f t="shared" si="5"/>
        <v>2</v>
      </c>
      <c r="F15" s="146"/>
      <c r="G15" s="157"/>
      <c r="H15" s="158" t="s">
        <v>108</v>
      </c>
      <c r="I15" s="159" t="str">
        <f t="shared" si="6"/>
        <v>01.001.002.002</v>
      </c>
      <c r="J15" s="160" t="s">
        <v>116</v>
      </c>
      <c r="K15" s="161" t="s">
        <v>117</v>
      </c>
      <c r="L15" s="162">
        <v>33.0</v>
      </c>
      <c r="M15" s="162">
        <v>10565.322</v>
      </c>
      <c r="N15" s="163">
        <f t="shared" si="7"/>
        <v>348655.626</v>
      </c>
      <c r="O15" s="164" t="s">
        <v>111</v>
      </c>
      <c r="P15" s="166" t="s">
        <v>112</v>
      </c>
      <c r="Q15" s="146"/>
      <c r="R15" s="146"/>
      <c r="S15" s="146"/>
      <c r="T15" s="146"/>
      <c r="U15" s="146"/>
      <c r="V15" s="146"/>
      <c r="W15" s="146"/>
      <c r="X15" s="146"/>
      <c r="Y15" s="146"/>
      <c r="Z15" s="146"/>
    </row>
    <row r="16" ht="13.5" customHeight="1" outlineLevel="1">
      <c r="A16" s="147">
        <f t="shared" si="1"/>
        <v>0</v>
      </c>
      <c r="B16" s="147">
        <f t="shared" si="2"/>
        <v>1</v>
      </c>
      <c r="C16" s="147">
        <f t="shared" si="3"/>
        <v>1</v>
      </c>
      <c r="D16" s="148">
        <f t="shared" si="4"/>
        <v>2</v>
      </c>
      <c r="E16" s="148">
        <f t="shared" si="5"/>
        <v>3</v>
      </c>
      <c r="F16" s="146"/>
      <c r="G16" s="157"/>
      <c r="H16" s="158" t="s">
        <v>108</v>
      </c>
      <c r="I16" s="159" t="str">
        <f t="shared" si="6"/>
        <v>01.001.002.003</v>
      </c>
      <c r="J16" s="160" t="s">
        <v>118</v>
      </c>
      <c r="K16" s="161" t="s">
        <v>110</v>
      </c>
      <c r="L16" s="162">
        <v>1.0</v>
      </c>
      <c r="M16" s="162">
        <v>13509.756000000001</v>
      </c>
      <c r="N16" s="163">
        <f t="shared" si="7"/>
        <v>13509.756</v>
      </c>
      <c r="O16" s="164" t="s">
        <v>111</v>
      </c>
      <c r="P16" s="166" t="s">
        <v>112</v>
      </c>
      <c r="Q16" s="146"/>
      <c r="R16" s="146"/>
      <c r="S16" s="146"/>
      <c r="T16" s="146"/>
      <c r="U16" s="146"/>
      <c r="V16" s="146"/>
      <c r="W16" s="146"/>
      <c r="X16" s="146"/>
      <c r="Y16" s="146"/>
      <c r="Z16" s="146"/>
    </row>
    <row r="17" ht="13.5" customHeight="1">
      <c r="A17" s="147">
        <f t="shared" si="1"/>
        <v>0</v>
      </c>
      <c r="B17" s="147">
        <f t="shared" si="2"/>
        <v>1</v>
      </c>
      <c r="C17" s="147">
        <f t="shared" si="3"/>
        <v>1</v>
      </c>
      <c r="D17" s="148">
        <f t="shared" si="4"/>
        <v>3</v>
      </c>
      <c r="E17" s="148">
        <f t="shared" si="5"/>
        <v>0</v>
      </c>
      <c r="F17" s="146"/>
      <c r="G17" s="157"/>
      <c r="H17" s="158" t="s">
        <v>106</v>
      </c>
      <c r="I17" s="159" t="str">
        <f t="shared" si="6"/>
        <v>01.001.003</v>
      </c>
      <c r="J17" s="160" t="s">
        <v>119</v>
      </c>
      <c r="K17" s="161"/>
      <c r="L17" s="162"/>
      <c r="M17" s="162"/>
      <c r="N17" s="163">
        <f t="shared" si="7"/>
        <v>24373.2975</v>
      </c>
      <c r="O17" s="164"/>
      <c r="P17" s="165"/>
      <c r="Q17" s="146"/>
      <c r="R17" s="146"/>
      <c r="S17" s="146"/>
      <c r="T17" s="146"/>
      <c r="U17" s="146"/>
      <c r="V17" s="146"/>
      <c r="W17" s="146"/>
      <c r="X17" s="146"/>
      <c r="Y17" s="146"/>
      <c r="Z17" s="146"/>
    </row>
    <row r="18" ht="13.5" customHeight="1" outlineLevel="1">
      <c r="A18" s="147">
        <f t="shared" si="1"/>
        <v>0</v>
      </c>
      <c r="B18" s="147">
        <f t="shared" si="2"/>
        <v>1</v>
      </c>
      <c r="C18" s="147">
        <f t="shared" si="3"/>
        <v>1</v>
      </c>
      <c r="D18" s="148">
        <f t="shared" si="4"/>
        <v>3</v>
      </c>
      <c r="E18" s="148">
        <f t="shared" si="5"/>
        <v>1</v>
      </c>
      <c r="F18" s="146"/>
      <c r="G18" s="157"/>
      <c r="H18" s="158" t="s">
        <v>108</v>
      </c>
      <c r="I18" s="159" t="str">
        <f t="shared" si="6"/>
        <v>01.001.003.001</v>
      </c>
      <c r="J18" s="160" t="s">
        <v>120</v>
      </c>
      <c r="K18" s="161" t="s">
        <v>110</v>
      </c>
      <c r="L18" s="162">
        <v>1.0</v>
      </c>
      <c r="M18" s="162">
        <v>24373.297496652634</v>
      </c>
      <c r="N18" s="163">
        <f t="shared" si="7"/>
        <v>24373.2975</v>
      </c>
      <c r="O18" s="164" t="s">
        <v>111</v>
      </c>
      <c r="P18" s="166" t="s">
        <v>112</v>
      </c>
      <c r="Q18" s="146"/>
      <c r="R18" s="146"/>
      <c r="S18" s="146"/>
      <c r="T18" s="146"/>
      <c r="U18" s="146"/>
      <c r="V18" s="146"/>
      <c r="W18" s="146"/>
      <c r="X18" s="146"/>
      <c r="Y18" s="146"/>
      <c r="Z18" s="146"/>
    </row>
    <row r="19" ht="13.5" customHeight="1">
      <c r="A19" s="147">
        <f t="shared" si="1"/>
        <v>0</v>
      </c>
      <c r="B19" s="147">
        <f t="shared" si="2"/>
        <v>1</v>
      </c>
      <c r="C19" s="147">
        <f t="shared" si="3"/>
        <v>1</v>
      </c>
      <c r="D19" s="148">
        <f t="shared" si="4"/>
        <v>4</v>
      </c>
      <c r="E19" s="148">
        <f t="shared" si="5"/>
        <v>0</v>
      </c>
      <c r="F19" s="146"/>
      <c r="G19" s="157"/>
      <c r="H19" s="158" t="s">
        <v>106</v>
      </c>
      <c r="I19" s="159" t="str">
        <f t="shared" si="6"/>
        <v>01.001.004</v>
      </c>
      <c r="J19" s="160" t="s">
        <v>121</v>
      </c>
      <c r="K19" s="161"/>
      <c r="L19" s="162"/>
      <c r="M19" s="162"/>
      <c r="N19" s="163">
        <f t="shared" si="7"/>
        <v>3184.08549</v>
      </c>
      <c r="O19" s="164"/>
      <c r="P19" s="165"/>
      <c r="Q19" s="146"/>
      <c r="R19" s="146"/>
      <c r="S19" s="146"/>
      <c r="T19" s="146"/>
      <c r="U19" s="146"/>
      <c r="V19" s="146"/>
      <c r="W19" s="146"/>
      <c r="X19" s="146"/>
      <c r="Y19" s="146"/>
      <c r="Z19" s="146"/>
    </row>
    <row r="20" ht="13.5" customHeight="1" outlineLevel="1">
      <c r="A20" s="147">
        <f t="shared" si="1"/>
        <v>0</v>
      </c>
      <c r="B20" s="147">
        <f t="shared" si="2"/>
        <v>1</v>
      </c>
      <c r="C20" s="147">
        <f t="shared" si="3"/>
        <v>1</v>
      </c>
      <c r="D20" s="148">
        <f t="shared" si="4"/>
        <v>4</v>
      </c>
      <c r="E20" s="148">
        <f t="shared" si="5"/>
        <v>1</v>
      </c>
      <c r="F20" s="146"/>
      <c r="G20" s="157"/>
      <c r="H20" s="158" t="s">
        <v>108</v>
      </c>
      <c r="I20" s="159" t="str">
        <f t="shared" si="6"/>
        <v>01.001.004.001</v>
      </c>
      <c r="J20" s="160" t="s">
        <v>122</v>
      </c>
      <c r="K20" s="161" t="s">
        <v>110</v>
      </c>
      <c r="L20" s="162">
        <v>1.0</v>
      </c>
      <c r="M20" s="162">
        <v>3184.0854904289113</v>
      </c>
      <c r="N20" s="163">
        <f t="shared" si="7"/>
        <v>3184.08549</v>
      </c>
      <c r="O20" s="164" t="s">
        <v>111</v>
      </c>
      <c r="P20" s="166" t="s">
        <v>112</v>
      </c>
      <c r="Q20" s="146"/>
      <c r="R20" s="146"/>
      <c r="S20" s="146"/>
      <c r="T20" s="146"/>
      <c r="U20" s="146"/>
      <c r="V20" s="146"/>
      <c r="W20" s="146"/>
      <c r="X20" s="146"/>
      <c r="Y20" s="146"/>
      <c r="Z20" s="146"/>
    </row>
    <row r="21" ht="13.5" customHeight="1">
      <c r="A21" s="147">
        <f t="shared" si="1"/>
        <v>0</v>
      </c>
      <c r="B21" s="147">
        <f t="shared" si="2"/>
        <v>2</v>
      </c>
      <c r="C21" s="147">
        <f t="shared" si="3"/>
        <v>0</v>
      </c>
      <c r="D21" s="148">
        <f t="shared" si="4"/>
        <v>4</v>
      </c>
      <c r="E21" s="148">
        <f t="shared" si="5"/>
        <v>1</v>
      </c>
      <c r="F21" s="146"/>
      <c r="G21" s="157"/>
      <c r="H21" s="158" t="s">
        <v>103</v>
      </c>
      <c r="I21" s="159" t="str">
        <f t="shared" si="6"/>
        <v>02</v>
      </c>
      <c r="J21" s="160" t="s">
        <v>123</v>
      </c>
      <c r="K21" s="161"/>
      <c r="L21" s="162"/>
      <c r="M21" s="162"/>
      <c r="N21" s="163">
        <f t="shared" si="7"/>
        <v>921553.9609</v>
      </c>
      <c r="O21" s="164"/>
      <c r="P21" s="165"/>
      <c r="Q21" s="146"/>
      <c r="R21" s="146"/>
      <c r="S21" s="146"/>
      <c r="T21" s="146"/>
      <c r="U21" s="146"/>
      <c r="V21" s="146"/>
      <c r="W21" s="146"/>
      <c r="X21" s="146"/>
      <c r="Y21" s="146"/>
      <c r="Z21" s="146"/>
    </row>
    <row r="22" ht="13.5" customHeight="1">
      <c r="A22" s="147">
        <f>IF($H22="UNIDADE CONSTRUTIVA",OFFSET(A22,-1,0)+1,LARGE(A$3:A20,1))</f>
        <v>0</v>
      </c>
      <c r="B22" s="147">
        <f t="shared" si="2"/>
        <v>2</v>
      </c>
      <c r="C22" s="147">
        <f t="shared" si="3"/>
        <v>1</v>
      </c>
      <c r="D22" s="148">
        <f t="shared" si="4"/>
        <v>0</v>
      </c>
      <c r="E22" s="148">
        <f t="shared" si="5"/>
        <v>1</v>
      </c>
      <c r="F22" s="146"/>
      <c r="G22" s="157"/>
      <c r="H22" s="158" t="s">
        <v>48</v>
      </c>
      <c r="I22" s="159" t="str">
        <f t="shared" si="6"/>
        <v>02.001</v>
      </c>
      <c r="J22" s="160" t="s">
        <v>124</v>
      </c>
      <c r="K22" s="161"/>
      <c r="L22" s="162"/>
      <c r="M22" s="162"/>
      <c r="N22" s="163">
        <f t="shared" si="7"/>
        <v>397448.7583</v>
      </c>
      <c r="O22" s="164"/>
      <c r="P22" s="165"/>
      <c r="Q22" s="146"/>
      <c r="R22" s="146"/>
      <c r="S22" s="146"/>
      <c r="T22" s="146"/>
      <c r="U22" s="146"/>
      <c r="V22" s="146"/>
      <c r="W22" s="146"/>
      <c r="X22" s="146"/>
      <c r="Y22" s="146"/>
      <c r="Z22" s="146"/>
    </row>
    <row r="23" ht="13.5" customHeight="1">
      <c r="A23" s="147">
        <f t="shared" ref="A23:A696" si="8">IF($H23="UNIDADE CONSTRUTIVA",OFFSET(A23,-1,0)+1,LARGE(A$3:A22,1))</f>
        <v>0</v>
      </c>
      <c r="B23" s="147">
        <f t="shared" si="2"/>
        <v>2</v>
      </c>
      <c r="C23" s="147">
        <f t="shared" si="3"/>
        <v>1</v>
      </c>
      <c r="D23" s="148">
        <f t="shared" si="4"/>
        <v>1</v>
      </c>
      <c r="E23" s="148">
        <f t="shared" si="5"/>
        <v>0</v>
      </c>
      <c r="F23" s="146"/>
      <c r="G23" s="157"/>
      <c r="H23" s="158" t="s">
        <v>106</v>
      </c>
      <c r="I23" s="159" t="str">
        <f t="shared" si="6"/>
        <v>02.001.001</v>
      </c>
      <c r="J23" s="160" t="s">
        <v>124</v>
      </c>
      <c r="K23" s="161"/>
      <c r="L23" s="162"/>
      <c r="M23" s="162"/>
      <c r="N23" s="163">
        <f t="shared" si="7"/>
        <v>397448.7583</v>
      </c>
      <c r="O23" s="164"/>
      <c r="P23" s="165"/>
      <c r="Q23" s="146"/>
      <c r="R23" s="146"/>
      <c r="S23" s="146"/>
      <c r="T23" s="146"/>
      <c r="U23" s="146"/>
      <c r="V23" s="146"/>
      <c r="W23" s="146"/>
      <c r="X23" s="146"/>
      <c r="Y23" s="146"/>
      <c r="Z23" s="146"/>
    </row>
    <row r="24" ht="13.5" customHeight="1" outlineLevel="1">
      <c r="A24" s="147">
        <f t="shared" si="8"/>
        <v>0</v>
      </c>
      <c r="B24" s="147">
        <f t="shared" si="2"/>
        <v>2</v>
      </c>
      <c r="C24" s="147">
        <f t="shared" si="3"/>
        <v>1</v>
      </c>
      <c r="D24" s="148">
        <f t="shared" si="4"/>
        <v>1</v>
      </c>
      <c r="E24" s="148">
        <f t="shared" si="5"/>
        <v>1</v>
      </c>
      <c r="F24" s="146"/>
      <c r="G24" s="157"/>
      <c r="H24" s="158" t="s">
        <v>108</v>
      </c>
      <c r="I24" s="159" t="str">
        <f t="shared" si="6"/>
        <v>02.001.001.001</v>
      </c>
      <c r="J24" s="160" t="s">
        <v>125</v>
      </c>
      <c r="K24" s="161" t="s">
        <v>126</v>
      </c>
      <c r="L24" s="162">
        <v>33.0</v>
      </c>
      <c r="M24" s="162">
        <v>1621.5412243189</v>
      </c>
      <c r="N24" s="163">
        <f t="shared" si="7"/>
        <v>53510.8604</v>
      </c>
      <c r="O24" s="164" t="s">
        <v>111</v>
      </c>
      <c r="P24" s="166" t="s">
        <v>112</v>
      </c>
      <c r="Q24" s="146"/>
      <c r="R24" s="146"/>
      <c r="S24" s="146"/>
      <c r="T24" s="146"/>
      <c r="U24" s="146"/>
      <c r="V24" s="146"/>
      <c r="W24" s="146"/>
      <c r="X24" s="146"/>
      <c r="Y24" s="146"/>
      <c r="Z24" s="146"/>
    </row>
    <row r="25" ht="13.5" customHeight="1" outlineLevel="1">
      <c r="A25" s="147">
        <f t="shared" si="8"/>
        <v>0</v>
      </c>
      <c r="B25" s="147">
        <f t="shared" si="2"/>
        <v>2</v>
      </c>
      <c r="C25" s="147">
        <f t="shared" si="3"/>
        <v>1</v>
      </c>
      <c r="D25" s="148">
        <f t="shared" si="4"/>
        <v>1</v>
      </c>
      <c r="E25" s="148">
        <f t="shared" si="5"/>
        <v>2</v>
      </c>
      <c r="F25" s="146"/>
      <c r="G25" s="157"/>
      <c r="H25" s="158" t="s">
        <v>108</v>
      </c>
      <c r="I25" s="159" t="str">
        <f t="shared" si="6"/>
        <v>02.001.001.002</v>
      </c>
      <c r="J25" s="160" t="s">
        <v>127</v>
      </c>
      <c r="K25" s="161" t="s">
        <v>126</v>
      </c>
      <c r="L25" s="162">
        <v>33.0</v>
      </c>
      <c r="M25" s="162">
        <v>379.42359817558656</v>
      </c>
      <c r="N25" s="163">
        <f t="shared" si="7"/>
        <v>12520.97874</v>
      </c>
      <c r="O25" s="164" t="s">
        <v>111</v>
      </c>
      <c r="P25" s="166" t="s">
        <v>112</v>
      </c>
      <c r="Q25" s="146"/>
      <c r="R25" s="146"/>
      <c r="S25" s="146"/>
      <c r="T25" s="146"/>
      <c r="U25" s="146"/>
      <c r="V25" s="146"/>
      <c r="W25" s="146"/>
      <c r="X25" s="146"/>
      <c r="Y25" s="146"/>
      <c r="Z25" s="146"/>
    </row>
    <row r="26" ht="13.5" customHeight="1" outlineLevel="1">
      <c r="A26" s="147">
        <f t="shared" si="8"/>
        <v>0</v>
      </c>
      <c r="B26" s="147">
        <f t="shared" si="2"/>
        <v>2</v>
      </c>
      <c r="C26" s="147">
        <f t="shared" si="3"/>
        <v>1</v>
      </c>
      <c r="D26" s="148">
        <f t="shared" si="4"/>
        <v>1</v>
      </c>
      <c r="E26" s="148">
        <f t="shared" si="5"/>
        <v>3</v>
      </c>
      <c r="F26" s="146"/>
      <c r="G26" s="157"/>
      <c r="H26" s="158" t="s">
        <v>108</v>
      </c>
      <c r="I26" s="159" t="str">
        <f t="shared" si="6"/>
        <v>02.001.001.003</v>
      </c>
      <c r="J26" s="160" t="s">
        <v>128</v>
      </c>
      <c r="K26" s="161" t="s">
        <v>126</v>
      </c>
      <c r="L26" s="162">
        <v>33.0</v>
      </c>
      <c r="M26" s="162">
        <v>1578.8277085520424</v>
      </c>
      <c r="N26" s="163">
        <f t="shared" si="7"/>
        <v>52101.31438</v>
      </c>
      <c r="O26" s="164" t="s">
        <v>111</v>
      </c>
      <c r="P26" s="166" t="s">
        <v>112</v>
      </c>
      <c r="Q26" s="146"/>
      <c r="R26" s="146"/>
      <c r="S26" s="146"/>
      <c r="T26" s="146"/>
      <c r="U26" s="146"/>
      <c r="V26" s="146"/>
      <c r="W26" s="146"/>
      <c r="X26" s="146"/>
      <c r="Y26" s="146"/>
      <c r="Z26" s="146"/>
    </row>
    <row r="27" ht="13.5" customHeight="1" outlineLevel="1">
      <c r="A27" s="147">
        <f t="shared" si="8"/>
        <v>0</v>
      </c>
      <c r="B27" s="147">
        <f t="shared" si="2"/>
        <v>2</v>
      </c>
      <c r="C27" s="147">
        <f t="shared" si="3"/>
        <v>1</v>
      </c>
      <c r="D27" s="148">
        <f t="shared" si="4"/>
        <v>1</v>
      </c>
      <c r="E27" s="148">
        <f t="shared" si="5"/>
        <v>4</v>
      </c>
      <c r="F27" s="146"/>
      <c r="G27" s="157"/>
      <c r="H27" s="158" t="s">
        <v>108</v>
      </c>
      <c r="I27" s="159" t="str">
        <f t="shared" si="6"/>
        <v>02.001.001.004</v>
      </c>
      <c r="J27" s="160" t="s">
        <v>129</v>
      </c>
      <c r="K27" s="161" t="s">
        <v>126</v>
      </c>
      <c r="L27" s="162">
        <v>33.0</v>
      </c>
      <c r="M27" s="162">
        <v>2972.022758202466</v>
      </c>
      <c r="N27" s="163">
        <f t="shared" si="7"/>
        <v>98076.75102</v>
      </c>
      <c r="O27" s="164" t="s">
        <v>111</v>
      </c>
      <c r="P27" s="166" t="s">
        <v>112</v>
      </c>
      <c r="Q27" s="146"/>
      <c r="R27" s="146"/>
      <c r="S27" s="146"/>
      <c r="T27" s="146"/>
      <c r="U27" s="146"/>
      <c r="V27" s="146"/>
      <c r="W27" s="146"/>
      <c r="X27" s="146"/>
      <c r="Y27" s="146"/>
      <c r="Z27" s="146"/>
    </row>
    <row r="28" ht="13.5" customHeight="1" outlineLevel="1">
      <c r="A28" s="147">
        <f t="shared" si="8"/>
        <v>0</v>
      </c>
      <c r="B28" s="147">
        <f t="shared" si="2"/>
        <v>2</v>
      </c>
      <c r="C28" s="147">
        <f t="shared" si="3"/>
        <v>1</v>
      </c>
      <c r="D28" s="148">
        <f t="shared" si="4"/>
        <v>1</v>
      </c>
      <c r="E28" s="148">
        <f t="shared" si="5"/>
        <v>5</v>
      </c>
      <c r="F28" s="146"/>
      <c r="G28" s="157"/>
      <c r="H28" s="158" t="s">
        <v>108</v>
      </c>
      <c r="I28" s="159" t="str">
        <f t="shared" si="6"/>
        <v>02.001.001.005</v>
      </c>
      <c r="J28" s="160" t="s">
        <v>130</v>
      </c>
      <c r="K28" s="161" t="s">
        <v>110</v>
      </c>
      <c r="L28" s="162">
        <v>1.0</v>
      </c>
      <c r="M28" s="162">
        <f>EPCs!F81+CANTEIRO!D15</f>
        <v>143227.8188</v>
      </c>
      <c r="N28" s="163">
        <f t="shared" si="7"/>
        <v>143227.8188</v>
      </c>
      <c r="O28" s="164" t="s">
        <v>131</v>
      </c>
      <c r="P28" s="166" t="s">
        <v>112</v>
      </c>
      <c r="Q28" s="146"/>
      <c r="R28" s="146"/>
      <c r="S28" s="146"/>
      <c r="T28" s="146"/>
      <c r="U28" s="146"/>
      <c r="V28" s="146"/>
      <c r="W28" s="146"/>
      <c r="X28" s="146"/>
      <c r="Y28" s="146"/>
      <c r="Z28" s="146"/>
    </row>
    <row r="29" ht="13.5" customHeight="1" outlineLevel="1">
      <c r="A29" s="147">
        <f t="shared" si="8"/>
        <v>0</v>
      </c>
      <c r="B29" s="147">
        <f t="shared" si="2"/>
        <v>2</v>
      </c>
      <c r="C29" s="147">
        <f t="shared" si="3"/>
        <v>1</v>
      </c>
      <c r="D29" s="148">
        <f t="shared" si="4"/>
        <v>1</v>
      </c>
      <c r="E29" s="148">
        <f t="shared" si="5"/>
        <v>6</v>
      </c>
      <c r="F29" s="146"/>
      <c r="G29" s="157"/>
      <c r="H29" s="158" t="s">
        <v>108</v>
      </c>
      <c r="I29" s="159" t="str">
        <f t="shared" si="6"/>
        <v>02.001.001.006</v>
      </c>
      <c r="J29" s="160" t="s">
        <v>132</v>
      </c>
      <c r="K29" s="161" t="s">
        <v>126</v>
      </c>
      <c r="L29" s="162">
        <v>33.0</v>
      </c>
      <c r="M29" s="162">
        <v>1060.0</v>
      </c>
      <c r="N29" s="163">
        <f t="shared" si="7"/>
        <v>34980</v>
      </c>
      <c r="O29" s="164" t="s">
        <v>111</v>
      </c>
      <c r="P29" s="166" t="s">
        <v>112</v>
      </c>
      <c r="Q29" s="146"/>
      <c r="R29" s="146"/>
      <c r="S29" s="146"/>
      <c r="T29" s="146"/>
      <c r="U29" s="146"/>
      <c r="V29" s="146"/>
      <c r="W29" s="146"/>
      <c r="X29" s="146"/>
      <c r="Y29" s="146"/>
      <c r="Z29" s="146"/>
    </row>
    <row r="30" ht="13.5" customHeight="1" outlineLevel="1">
      <c r="A30" s="147">
        <f t="shared" si="8"/>
        <v>0</v>
      </c>
      <c r="B30" s="147">
        <f t="shared" si="2"/>
        <v>2</v>
      </c>
      <c r="C30" s="147">
        <f t="shared" si="3"/>
        <v>1</v>
      </c>
      <c r="D30" s="148">
        <f t="shared" si="4"/>
        <v>1</v>
      </c>
      <c r="E30" s="148">
        <f t="shared" si="5"/>
        <v>7</v>
      </c>
      <c r="F30" s="146"/>
      <c r="G30" s="157"/>
      <c r="H30" s="158" t="s">
        <v>108</v>
      </c>
      <c r="I30" s="159" t="str">
        <f t="shared" si="6"/>
        <v>02.001.001.007</v>
      </c>
      <c r="J30" s="160" t="s">
        <v>133</v>
      </c>
      <c r="K30" s="161" t="s">
        <v>110</v>
      </c>
      <c r="L30" s="162">
        <v>1.0</v>
      </c>
      <c r="M30" s="162">
        <v>3031.035</v>
      </c>
      <c r="N30" s="163">
        <f t="shared" si="7"/>
        <v>3031.035</v>
      </c>
      <c r="O30" s="164" t="s">
        <v>111</v>
      </c>
      <c r="P30" s="166" t="s">
        <v>112</v>
      </c>
      <c r="Q30" s="146"/>
      <c r="R30" s="146"/>
      <c r="S30" s="146"/>
      <c r="T30" s="146"/>
      <c r="U30" s="146"/>
      <c r="V30" s="146"/>
      <c r="W30" s="146"/>
      <c r="X30" s="146"/>
      <c r="Y30" s="146"/>
      <c r="Z30" s="146"/>
    </row>
    <row r="31" ht="13.5" customHeight="1">
      <c r="A31" s="147">
        <f t="shared" si="8"/>
        <v>0</v>
      </c>
      <c r="B31" s="147">
        <f t="shared" si="2"/>
        <v>2</v>
      </c>
      <c r="C31" s="147">
        <f t="shared" si="3"/>
        <v>2</v>
      </c>
      <c r="D31" s="148">
        <f t="shared" si="4"/>
        <v>0</v>
      </c>
      <c r="E31" s="148">
        <f t="shared" si="5"/>
        <v>7</v>
      </c>
      <c r="F31" s="146"/>
      <c r="G31" s="157"/>
      <c r="H31" s="158" t="s">
        <v>48</v>
      </c>
      <c r="I31" s="159" t="str">
        <f t="shared" si="6"/>
        <v>02.002</v>
      </c>
      <c r="J31" s="160" t="s">
        <v>134</v>
      </c>
      <c r="K31" s="161"/>
      <c r="L31" s="162"/>
      <c r="M31" s="162"/>
      <c r="N31" s="163">
        <f t="shared" si="7"/>
        <v>524105.2025</v>
      </c>
      <c r="O31" s="164"/>
      <c r="P31" s="165"/>
      <c r="Q31" s="146"/>
      <c r="R31" s="146"/>
      <c r="S31" s="146"/>
      <c r="T31" s="146"/>
      <c r="U31" s="146"/>
      <c r="V31" s="146"/>
      <c r="W31" s="146"/>
      <c r="X31" s="146"/>
      <c r="Y31" s="146"/>
      <c r="Z31" s="146"/>
    </row>
    <row r="32" ht="13.5" customHeight="1">
      <c r="A32" s="147">
        <f t="shared" si="8"/>
        <v>0</v>
      </c>
      <c r="B32" s="147">
        <f t="shared" si="2"/>
        <v>2</v>
      </c>
      <c r="C32" s="147">
        <f t="shared" si="3"/>
        <v>2</v>
      </c>
      <c r="D32" s="148">
        <f t="shared" si="4"/>
        <v>1</v>
      </c>
      <c r="E32" s="148">
        <f t="shared" si="5"/>
        <v>0</v>
      </c>
      <c r="F32" s="146"/>
      <c r="G32" s="157"/>
      <c r="H32" s="158" t="s">
        <v>106</v>
      </c>
      <c r="I32" s="159" t="str">
        <f t="shared" si="6"/>
        <v>02.002.001</v>
      </c>
      <c r="J32" s="160" t="s">
        <v>135</v>
      </c>
      <c r="K32" s="161"/>
      <c r="L32" s="162"/>
      <c r="M32" s="162"/>
      <c r="N32" s="163">
        <f t="shared" si="7"/>
        <v>5100</v>
      </c>
      <c r="O32" s="164"/>
      <c r="P32" s="165"/>
      <c r="Q32" s="146"/>
      <c r="R32" s="146"/>
      <c r="S32" s="146"/>
      <c r="T32" s="146"/>
      <c r="U32" s="146"/>
      <c r="V32" s="146"/>
      <c r="W32" s="146"/>
      <c r="X32" s="146"/>
      <c r="Y32" s="146"/>
      <c r="Z32" s="146"/>
    </row>
    <row r="33" ht="13.5" customHeight="1" outlineLevel="1">
      <c r="A33" s="147">
        <f t="shared" si="8"/>
        <v>0</v>
      </c>
      <c r="B33" s="147">
        <f t="shared" si="2"/>
        <v>2</v>
      </c>
      <c r="C33" s="147">
        <f t="shared" si="3"/>
        <v>2</v>
      </c>
      <c r="D33" s="148">
        <f t="shared" si="4"/>
        <v>1</v>
      </c>
      <c r="E33" s="148">
        <f t="shared" si="5"/>
        <v>1</v>
      </c>
      <c r="F33" s="146"/>
      <c r="G33" s="157"/>
      <c r="H33" s="158" t="s">
        <v>108</v>
      </c>
      <c r="I33" s="159" t="str">
        <f t="shared" si="6"/>
        <v>02.002.001.001</v>
      </c>
      <c r="J33" s="160" t="s">
        <v>136</v>
      </c>
      <c r="K33" s="161" t="s">
        <v>110</v>
      </c>
      <c r="L33" s="162">
        <v>1.0</v>
      </c>
      <c r="M33" s="162">
        <v>300.0</v>
      </c>
      <c r="N33" s="163">
        <f t="shared" si="7"/>
        <v>300</v>
      </c>
      <c r="O33" s="164" t="s">
        <v>137</v>
      </c>
      <c r="P33" s="166" t="s">
        <v>112</v>
      </c>
      <c r="Q33" s="146"/>
      <c r="R33" s="146"/>
      <c r="S33" s="146"/>
      <c r="T33" s="146"/>
      <c r="U33" s="146"/>
      <c r="V33" s="146"/>
      <c r="W33" s="146"/>
      <c r="X33" s="146"/>
      <c r="Y33" s="146"/>
      <c r="Z33" s="146"/>
    </row>
    <row r="34" ht="13.5" customHeight="1" outlineLevel="1">
      <c r="A34" s="147">
        <f t="shared" si="8"/>
        <v>0</v>
      </c>
      <c r="B34" s="147">
        <f t="shared" si="2"/>
        <v>2</v>
      </c>
      <c r="C34" s="147">
        <f t="shared" si="3"/>
        <v>2</v>
      </c>
      <c r="D34" s="148">
        <f t="shared" si="4"/>
        <v>1</v>
      </c>
      <c r="E34" s="148">
        <f t="shared" si="5"/>
        <v>2</v>
      </c>
      <c r="F34" s="146"/>
      <c r="G34" s="157"/>
      <c r="H34" s="158" t="s">
        <v>108</v>
      </c>
      <c r="I34" s="159" t="str">
        <f t="shared" si="6"/>
        <v>02.002.001.002</v>
      </c>
      <c r="J34" s="160" t="s">
        <v>138</v>
      </c>
      <c r="K34" s="161" t="s">
        <v>110</v>
      </c>
      <c r="L34" s="162">
        <v>1.0</v>
      </c>
      <c r="M34" s="162">
        <f>1000+3000+800</f>
        <v>4800</v>
      </c>
      <c r="N34" s="163">
        <f t="shared" si="7"/>
        <v>4800</v>
      </c>
      <c r="O34" s="164" t="s">
        <v>139</v>
      </c>
      <c r="P34" s="166" t="s">
        <v>112</v>
      </c>
      <c r="Q34" s="146"/>
      <c r="R34" s="146"/>
      <c r="S34" s="146"/>
      <c r="T34" s="146"/>
      <c r="U34" s="146"/>
      <c r="V34" s="146"/>
      <c r="W34" s="146"/>
      <c r="X34" s="146"/>
      <c r="Y34" s="146"/>
      <c r="Z34" s="146"/>
    </row>
    <row r="35" ht="13.5" customHeight="1">
      <c r="A35" s="147">
        <f t="shared" si="8"/>
        <v>0</v>
      </c>
      <c r="B35" s="147">
        <f t="shared" si="2"/>
        <v>2</v>
      </c>
      <c r="C35" s="147">
        <f t="shared" si="3"/>
        <v>2</v>
      </c>
      <c r="D35" s="148">
        <f t="shared" si="4"/>
        <v>2</v>
      </c>
      <c r="E35" s="148">
        <f t="shared" si="5"/>
        <v>0</v>
      </c>
      <c r="F35" s="146"/>
      <c r="G35" s="157"/>
      <c r="H35" s="158" t="s">
        <v>106</v>
      </c>
      <c r="I35" s="159" t="str">
        <f t="shared" si="6"/>
        <v>02.002.002</v>
      </c>
      <c r="J35" s="160" t="s">
        <v>140</v>
      </c>
      <c r="K35" s="161"/>
      <c r="L35" s="162"/>
      <c r="M35" s="167"/>
      <c r="N35" s="163">
        <f t="shared" si="7"/>
        <v>19589.28903</v>
      </c>
      <c r="O35" s="164"/>
      <c r="P35" s="165"/>
      <c r="Q35" s="146"/>
      <c r="R35" s="146"/>
      <c r="S35" s="146"/>
      <c r="T35" s="146"/>
      <c r="U35" s="146"/>
      <c r="V35" s="146"/>
      <c r="W35" s="146"/>
      <c r="X35" s="146"/>
      <c r="Y35" s="146"/>
      <c r="Z35" s="146"/>
    </row>
    <row r="36" ht="13.5" customHeight="1" outlineLevel="1">
      <c r="A36" s="147">
        <f t="shared" si="8"/>
        <v>0</v>
      </c>
      <c r="B36" s="147">
        <f t="shared" si="2"/>
        <v>2</v>
      </c>
      <c r="C36" s="147">
        <f t="shared" si="3"/>
        <v>2</v>
      </c>
      <c r="D36" s="148">
        <f t="shared" si="4"/>
        <v>2</v>
      </c>
      <c r="E36" s="148">
        <f t="shared" si="5"/>
        <v>1</v>
      </c>
      <c r="F36" s="146"/>
      <c r="G36" s="157"/>
      <c r="H36" s="158" t="s">
        <v>108</v>
      </c>
      <c r="I36" s="159" t="str">
        <f t="shared" si="6"/>
        <v>02.002.002.001</v>
      </c>
      <c r="J36" s="160" t="s">
        <v>141</v>
      </c>
      <c r="K36" s="161" t="s">
        <v>110</v>
      </c>
      <c r="L36" s="162">
        <v>1.0</v>
      </c>
      <c r="M36" s="162">
        <v>10439.39252034381</v>
      </c>
      <c r="N36" s="163">
        <f t="shared" si="7"/>
        <v>10439.39252</v>
      </c>
      <c r="O36" s="164" t="s">
        <v>111</v>
      </c>
      <c r="P36" s="166" t="s">
        <v>112</v>
      </c>
      <c r="Q36" s="146"/>
      <c r="R36" s="146"/>
      <c r="S36" s="146"/>
      <c r="T36" s="146"/>
      <c r="U36" s="146"/>
      <c r="V36" s="146"/>
      <c r="W36" s="146"/>
      <c r="X36" s="146"/>
      <c r="Y36" s="146"/>
      <c r="Z36" s="146"/>
    </row>
    <row r="37" ht="13.5" customHeight="1" outlineLevel="1">
      <c r="A37" s="147">
        <f t="shared" si="8"/>
        <v>0</v>
      </c>
      <c r="B37" s="147">
        <f t="shared" si="2"/>
        <v>2</v>
      </c>
      <c r="C37" s="147">
        <f t="shared" si="3"/>
        <v>2</v>
      </c>
      <c r="D37" s="148">
        <f t="shared" si="4"/>
        <v>2</v>
      </c>
      <c r="E37" s="148">
        <f t="shared" si="5"/>
        <v>2</v>
      </c>
      <c r="F37" s="146"/>
      <c r="G37" s="157"/>
      <c r="H37" s="158" t="s">
        <v>108</v>
      </c>
      <c r="I37" s="159" t="str">
        <f t="shared" si="6"/>
        <v>02.002.002.002</v>
      </c>
      <c r="J37" s="160" t="s">
        <v>142</v>
      </c>
      <c r="K37" s="161" t="s">
        <v>110</v>
      </c>
      <c r="L37" s="162">
        <v>1.0</v>
      </c>
      <c r="M37" s="162">
        <v>9149.89650809499</v>
      </c>
      <c r="N37" s="163">
        <f t="shared" si="7"/>
        <v>9149.896508</v>
      </c>
      <c r="O37" s="164" t="s">
        <v>111</v>
      </c>
      <c r="P37" s="166" t="s">
        <v>112</v>
      </c>
      <c r="Q37" s="146"/>
      <c r="R37" s="146"/>
      <c r="S37" s="146"/>
      <c r="T37" s="146"/>
      <c r="U37" s="146"/>
      <c r="V37" s="146"/>
      <c r="W37" s="146"/>
      <c r="X37" s="146"/>
      <c r="Y37" s="146"/>
      <c r="Z37" s="146"/>
    </row>
    <row r="38" ht="13.5" customHeight="1">
      <c r="A38" s="147">
        <f t="shared" si="8"/>
        <v>0</v>
      </c>
      <c r="B38" s="147">
        <f t="shared" si="2"/>
        <v>2</v>
      </c>
      <c r="C38" s="147">
        <f t="shared" si="3"/>
        <v>2</v>
      </c>
      <c r="D38" s="148">
        <f t="shared" si="4"/>
        <v>3</v>
      </c>
      <c r="E38" s="148">
        <f t="shared" si="5"/>
        <v>0</v>
      </c>
      <c r="F38" s="146"/>
      <c r="G38" s="157"/>
      <c r="H38" s="158" t="s">
        <v>106</v>
      </c>
      <c r="I38" s="159" t="str">
        <f t="shared" si="6"/>
        <v>02.002.003</v>
      </c>
      <c r="J38" s="160" t="s">
        <v>143</v>
      </c>
      <c r="K38" s="161"/>
      <c r="L38" s="162"/>
      <c r="M38" s="167"/>
      <c r="N38" s="163">
        <f t="shared" si="7"/>
        <v>25153.488</v>
      </c>
      <c r="O38" s="164"/>
      <c r="P38" s="165"/>
      <c r="Q38" s="146"/>
      <c r="R38" s="146"/>
      <c r="S38" s="146"/>
      <c r="T38" s="146"/>
      <c r="U38" s="146"/>
      <c r="V38" s="146"/>
      <c r="W38" s="146"/>
      <c r="X38" s="146"/>
      <c r="Y38" s="146"/>
      <c r="Z38" s="146"/>
    </row>
    <row r="39" ht="13.5" customHeight="1" outlineLevel="1">
      <c r="A39" s="147">
        <f t="shared" si="8"/>
        <v>0</v>
      </c>
      <c r="B39" s="147">
        <f t="shared" si="2"/>
        <v>2</v>
      </c>
      <c r="C39" s="147">
        <f t="shared" si="3"/>
        <v>2</v>
      </c>
      <c r="D39" s="148">
        <f t="shared" si="4"/>
        <v>3</v>
      </c>
      <c r="E39" s="148">
        <f t="shared" si="5"/>
        <v>1</v>
      </c>
      <c r="F39" s="146"/>
      <c r="G39" s="157"/>
      <c r="H39" s="158" t="s">
        <v>108</v>
      </c>
      <c r="I39" s="159" t="str">
        <f t="shared" si="6"/>
        <v>02.002.003.001</v>
      </c>
      <c r="J39" s="160" t="s">
        <v>144</v>
      </c>
      <c r="K39" s="161" t="s">
        <v>145</v>
      </c>
      <c r="L39" s="162">
        <v>126.6</v>
      </c>
      <c r="M39" s="162">
        <v>189.68</v>
      </c>
      <c r="N39" s="163">
        <f t="shared" si="7"/>
        <v>24013.488</v>
      </c>
      <c r="O39" s="164" t="s">
        <v>146</v>
      </c>
      <c r="P39" s="166" t="s">
        <v>112</v>
      </c>
      <c r="Q39" s="146"/>
      <c r="R39" s="146"/>
      <c r="S39" s="146"/>
      <c r="T39" s="146"/>
      <c r="U39" s="146"/>
      <c r="V39" s="146"/>
      <c r="W39" s="146"/>
      <c r="X39" s="146"/>
      <c r="Y39" s="146"/>
      <c r="Z39" s="146"/>
    </row>
    <row r="40" ht="13.5" customHeight="1" outlineLevel="1">
      <c r="A40" s="147">
        <f t="shared" si="8"/>
        <v>0</v>
      </c>
      <c r="B40" s="147">
        <f t="shared" si="2"/>
        <v>2</v>
      </c>
      <c r="C40" s="147">
        <f t="shared" si="3"/>
        <v>2</v>
      </c>
      <c r="D40" s="148">
        <f t="shared" si="4"/>
        <v>3</v>
      </c>
      <c r="E40" s="148">
        <f t="shared" si="5"/>
        <v>2</v>
      </c>
      <c r="F40" s="146"/>
      <c r="G40" s="157"/>
      <c r="H40" s="158" t="s">
        <v>108</v>
      </c>
      <c r="I40" s="159" t="str">
        <f t="shared" si="6"/>
        <v>02.002.003.002</v>
      </c>
      <c r="J40" s="160" t="s">
        <v>147</v>
      </c>
      <c r="K40" s="161" t="s">
        <v>110</v>
      </c>
      <c r="L40" s="162">
        <v>1.0</v>
      </c>
      <c r="M40" s="162">
        <f>380*3</f>
        <v>1140</v>
      </c>
      <c r="N40" s="163">
        <f t="shared" si="7"/>
        <v>1140</v>
      </c>
      <c r="O40" s="164" t="s">
        <v>148</v>
      </c>
      <c r="P40" s="166" t="s">
        <v>112</v>
      </c>
      <c r="Q40" s="146"/>
      <c r="R40" s="146"/>
      <c r="S40" s="146"/>
      <c r="T40" s="146"/>
      <c r="U40" s="146"/>
      <c r="V40" s="146"/>
      <c r="W40" s="146"/>
      <c r="X40" s="146"/>
      <c r="Y40" s="146"/>
      <c r="Z40" s="146"/>
    </row>
    <row r="41" ht="13.5" customHeight="1">
      <c r="A41" s="147">
        <f t="shared" si="8"/>
        <v>0</v>
      </c>
      <c r="B41" s="147">
        <f t="shared" si="2"/>
        <v>2</v>
      </c>
      <c r="C41" s="147">
        <f t="shared" si="3"/>
        <v>2</v>
      </c>
      <c r="D41" s="148">
        <f t="shared" si="4"/>
        <v>4</v>
      </c>
      <c r="E41" s="148">
        <f t="shared" si="5"/>
        <v>0</v>
      </c>
      <c r="F41" s="146"/>
      <c r="G41" s="157"/>
      <c r="H41" s="158" t="s">
        <v>106</v>
      </c>
      <c r="I41" s="159" t="str">
        <f t="shared" si="6"/>
        <v>02.002.004</v>
      </c>
      <c r="J41" s="160" t="s">
        <v>149</v>
      </c>
      <c r="K41" s="161"/>
      <c r="L41" s="162"/>
      <c r="M41" s="162"/>
      <c r="N41" s="163">
        <f t="shared" si="7"/>
        <v>281301.4693</v>
      </c>
      <c r="O41" s="164"/>
      <c r="P41" s="165"/>
      <c r="Q41" s="146"/>
      <c r="R41" s="146"/>
      <c r="S41" s="146"/>
      <c r="T41" s="146"/>
      <c r="U41" s="146"/>
      <c r="V41" s="146"/>
      <c r="W41" s="146"/>
      <c r="X41" s="146"/>
      <c r="Y41" s="146"/>
      <c r="Z41" s="146"/>
    </row>
    <row r="42" ht="13.5" customHeight="1" outlineLevel="1">
      <c r="A42" s="147">
        <f t="shared" si="8"/>
        <v>0</v>
      </c>
      <c r="B42" s="147">
        <f t="shared" si="2"/>
        <v>2</v>
      </c>
      <c r="C42" s="147">
        <f t="shared" si="3"/>
        <v>2</v>
      </c>
      <c r="D42" s="148">
        <f t="shared" si="4"/>
        <v>4</v>
      </c>
      <c r="E42" s="148">
        <f t="shared" si="5"/>
        <v>1</v>
      </c>
      <c r="F42" s="146"/>
      <c r="G42" s="157"/>
      <c r="H42" s="158" t="s">
        <v>108</v>
      </c>
      <c r="I42" s="159" t="str">
        <f t="shared" si="6"/>
        <v>02.002.004.001</v>
      </c>
      <c r="J42" s="160" t="s">
        <v>150</v>
      </c>
      <c r="K42" s="161" t="s">
        <v>126</v>
      </c>
      <c r="L42" s="162">
        <v>11.0</v>
      </c>
      <c r="M42" s="162">
        <v>800.0</v>
      </c>
      <c r="N42" s="163">
        <f t="shared" si="7"/>
        <v>8800</v>
      </c>
      <c r="O42" s="164" t="s">
        <v>151</v>
      </c>
      <c r="P42" s="166" t="s">
        <v>112</v>
      </c>
      <c r="Q42" s="146"/>
      <c r="R42" s="146"/>
      <c r="S42" s="146"/>
      <c r="T42" s="146"/>
      <c r="U42" s="146"/>
      <c r="V42" s="146"/>
      <c r="W42" s="146"/>
      <c r="X42" s="146"/>
      <c r="Y42" s="146"/>
      <c r="Z42" s="146"/>
    </row>
    <row r="43" ht="13.5" customHeight="1" outlineLevel="1">
      <c r="A43" s="147">
        <f t="shared" si="8"/>
        <v>0</v>
      </c>
      <c r="B43" s="147">
        <f t="shared" si="2"/>
        <v>2</v>
      </c>
      <c r="C43" s="147">
        <f t="shared" si="3"/>
        <v>2</v>
      </c>
      <c r="D43" s="148">
        <f t="shared" si="4"/>
        <v>4</v>
      </c>
      <c r="E43" s="148">
        <f t="shared" si="5"/>
        <v>2</v>
      </c>
      <c r="F43" s="146"/>
      <c r="G43" s="157"/>
      <c r="H43" s="158" t="s">
        <v>108</v>
      </c>
      <c r="I43" s="159" t="str">
        <f t="shared" si="6"/>
        <v>02.002.004.002</v>
      </c>
      <c r="J43" s="160" t="s">
        <v>152</v>
      </c>
      <c r="K43" s="161" t="s">
        <v>126</v>
      </c>
      <c r="L43" s="162">
        <v>10.0</v>
      </c>
      <c r="M43" s="162">
        <v>5000.0</v>
      </c>
      <c r="N43" s="163">
        <f t="shared" si="7"/>
        <v>50000</v>
      </c>
      <c r="O43" s="164" t="s">
        <v>153</v>
      </c>
      <c r="P43" s="166" t="s">
        <v>112</v>
      </c>
      <c r="Q43" s="146"/>
      <c r="R43" s="146"/>
      <c r="S43" s="146"/>
      <c r="T43" s="146"/>
      <c r="U43" s="146"/>
      <c r="V43" s="146"/>
      <c r="W43" s="146"/>
      <c r="X43" s="146"/>
      <c r="Y43" s="146"/>
      <c r="Z43" s="146"/>
    </row>
    <row r="44" ht="13.5" customHeight="1" outlineLevel="1">
      <c r="A44" s="147">
        <f t="shared" si="8"/>
        <v>0</v>
      </c>
      <c r="B44" s="147">
        <f t="shared" si="2"/>
        <v>2</v>
      </c>
      <c r="C44" s="147">
        <f t="shared" si="3"/>
        <v>2</v>
      </c>
      <c r="D44" s="148">
        <f t="shared" si="4"/>
        <v>4</v>
      </c>
      <c r="E44" s="148">
        <f t="shared" si="5"/>
        <v>3</v>
      </c>
      <c r="F44" s="146"/>
      <c r="G44" s="157"/>
      <c r="H44" s="158" t="s">
        <v>108</v>
      </c>
      <c r="I44" s="159" t="str">
        <f t="shared" si="6"/>
        <v>02.002.004.003</v>
      </c>
      <c r="J44" s="160" t="s">
        <v>154</v>
      </c>
      <c r="K44" s="161" t="s">
        <v>110</v>
      </c>
      <c r="L44" s="162">
        <v>1.0</v>
      </c>
      <c r="M44" s="162">
        <v>1000.0</v>
      </c>
      <c r="N44" s="163">
        <f t="shared" si="7"/>
        <v>1000</v>
      </c>
      <c r="O44" s="164" t="s">
        <v>111</v>
      </c>
      <c r="P44" s="166" t="s">
        <v>112</v>
      </c>
      <c r="Q44" s="146"/>
      <c r="R44" s="146"/>
      <c r="S44" s="146"/>
      <c r="T44" s="146"/>
      <c r="U44" s="146"/>
      <c r="V44" s="146"/>
      <c r="W44" s="146"/>
      <c r="X44" s="146"/>
      <c r="Y44" s="146"/>
      <c r="Z44" s="146"/>
    </row>
    <row r="45" ht="13.5" customHeight="1" outlineLevel="1">
      <c r="A45" s="147">
        <f t="shared" si="8"/>
        <v>0</v>
      </c>
      <c r="B45" s="147">
        <f t="shared" si="2"/>
        <v>2</v>
      </c>
      <c r="C45" s="147">
        <f t="shared" si="3"/>
        <v>2</v>
      </c>
      <c r="D45" s="148">
        <f t="shared" si="4"/>
        <v>4</v>
      </c>
      <c r="E45" s="148">
        <f t="shared" si="5"/>
        <v>4</v>
      </c>
      <c r="F45" s="146"/>
      <c r="G45" s="157"/>
      <c r="H45" s="158" t="s">
        <v>108</v>
      </c>
      <c r="I45" s="159" t="str">
        <f t="shared" si="6"/>
        <v>02.002.004.004</v>
      </c>
      <c r="J45" s="160" t="s">
        <v>155</v>
      </c>
      <c r="K45" s="161" t="s">
        <v>126</v>
      </c>
      <c r="L45" s="162">
        <v>10.0</v>
      </c>
      <c r="M45" s="162">
        <v>5000.0</v>
      </c>
      <c r="N45" s="163">
        <f t="shared" si="7"/>
        <v>50000</v>
      </c>
      <c r="O45" s="164" t="s">
        <v>153</v>
      </c>
      <c r="P45" s="166" t="s">
        <v>112</v>
      </c>
      <c r="Q45" s="146"/>
      <c r="R45" s="146"/>
      <c r="S45" s="146"/>
      <c r="T45" s="146"/>
      <c r="U45" s="146"/>
      <c r="V45" s="146"/>
      <c r="W45" s="146"/>
      <c r="X45" s="146"/>
      <c r="Y45" s="146"/>
      <c r="Z45" s="146"/>
    </row>
    <row r="46" ht="13.5" customHeight="1" outlineLevel="1">
      <c r="A46" s="147">
        <f t="shared" si="8"/>
        <v>0</v>
      </c>
      <c r="B46" s="147">
        <f t="shared" si="2"/>
        <v>2</v>
      </c>
      <c r="C46" s="147">
        <f t="shared" si="3"/>
        <v>2</v>
      </c>
      <c r="D46" s="148">
        <f t="shared" si="4"/>
        <v>4</v>
      </c>
      <c r="E46" s="148">
        <f t="shared" si="5"/>
        <v>5</v>
      </c>
      <c r="F46" s="146"/>
      <c r="G46" s="157"/>
      <c r="H46" s="158" t="s">
        <v>108</v>
      </c>
      <c r="I46" s="159" t="str">
        <f t="shared" si="6"/>
        <v>02.002.004.005</v>
      </c>
      <c r="J46" s="160" t="s">
        <v>156</v>
      </c>
      <c r="K46" s="161" t="s">
        <v>126</v>
      </c>
      <c r="L46" s="162">
        <f>'Obra '!E7</f>
        <v>33</v>
      </c>
      <c r="M46" s="162">
        <v>2149.0853981465552</v>
      </c>
      <c r="N46" s="163">
        <f t="shared" si="7"/>
        <v>70919.81814</v>
      </c>
      <c r="O46" s="164" t="s">
        <v>111</v>
      </c>
      <c r="P46" s="166" t="s">
        <v>112</v>
      </c>
      <c r="Q46" s="146"/>
      <c r="R46" s="146"/>
      <c r="S46" s="146"/>
      <c r="T46" s="146"/>
      <c r="U46" s="146"/>
      <c r="V46" s="146"/>
      <c r="W46" s="146"/>
      <c r="X46" s="146"/>
      <c r="Y46" s="146"/>
      <c r="Z46" s="146"/>
    </row>
    <row r="47" ht="13.5" customHeight="1" outlineLevel="1">
      <c r="A47" s="147">
        <f t="shared" si="8"/>
        <v>0</v>
      </c>
      <c r="B47" s="147">
        <f t="shared" si="2"/>
        <v>2</v>
      </c>
      <c r="C47" s="147">
        <f t="shared" si="3"/>
        <v>2</v>
      </c>
      <c r="D47" s="148">
        <f t="shared" si="4"/>
        <v>4</v>
      </c>
      <c r="E47" s="148">
        <f t="shared" si="5"/>
        <v>6</v>
      </c>
      <c r="F47" s="146"/>
      <c r="G47" s="157"/>
      <c r="H47" s="158" t="s">
        <v>108</v>
      </c>
      <c r="I47" s="159" t="str">
        <f t="shared" si="6"/>
        <v>02.002.004.006</v>
      </c>
      <c r="J47" s="160" t="s">
        <v>157</v>
      </c>
      <c r="K47" s="161" t="s">
        <v>110</v>
      </c>
      <c r="L47" s="162">
        <v>1.0</v>
      </c>
      <c r="M47" s="162">
        <f>CANTEIRO!F26+CANTEIRO!F31</f>
        <v>55700</v>
      </c>
      <c r="N47" s="163">
        <f t="shared" si="7"/>
        <v>55700</v>
      </c>
      <c r="O47" s="164" t="s">
        <v>158</v>
      </c>
      <c r="P47" s="166" t="s">
        <v>112</v>
      </c>
      <c r="Q47" s="146"/>
      <c r="R47" s="146"/>
      <c r="S47" s="146"/>
      <c r="T47" s="146"/>
      <c r="U47" s="146"/>
      <c r="V47" s="146"/>
      <c r="W47" s="146"/>
      <c r="X47" s="146"/>
      <c r="Y47" s="146"/>
      <c r="Z47" s="146"/>
    </row>
    <row r="48" ht="13.5" customHeight="1" outlineLevel="1">
      <c r="A48" s="147">
        <f t="shared" si="8"/>
        <v>0</v>
      </c>
      <c r="B48" s="147">
        <f t="shared" si="2"/>
        <v>2</v>
      </c>
      <c r="C48" s="147">
        <f t="shared" si="3"/>
        <v>2</v>
      </c>
      <c r="D48" s="148">
        <f t="shared" si="4"/>
        <v>4</v>
      </c>
      <c r="E48" s="148">
        <f t="shared" si="5"/>
        <v>7</v>
      </c>
      <c r="F48" s="146"/>
      <c r="G48" s="157"/>
      <c r="H48" s="158" t="s">
        <v>108</v>
      </c>
      <c r="I48" s="159" t="str">
        <f t="shared" si="6"/>
        <v>02.002.004.007</v>
      </c>
      <c r="J48" s="160" t="s">
        <v>159</v>
      </c>
      <c r="K48" s="161" t="s">
        <v>126</v>
      </c>
      <c r="L48" s="162">
        <f>'Obra '!E7</f>
        <v>33</v>
      </c>
      <c r="M48" s="162">
        <v>1360.0500351715323</v>
      </c>
      <c r="N48" s="163">
        <f t="shared" si="7"/>
        <v>44881.65116</v>
      </c>
      <c r="O48" s="164" t="s">
        <v>111</v>
      </c>
      <c r="P48" s="166" t="s">
        <v>112</v>
      </c>
      <c r="Q48" s="146"/>
      <c r="R48" s="146"/>
      <c r="S48" s="146"/>
      <c r="T48" s="146"/>
      <c r="U48" s="146"/>
      <c r="V48" s="146"/>
      <c r="W48" s="146"/>
      <c r="X48" s="146"/>
      <c r="Y48" s="146"/>
      <c r="Z48" s="146"/>
    </row>
    <row r="49" ht="13.5" customHeight="1">
      <c r="A49" s="147">
        <f t="shared" si="8"/>
        <v>0</v>
      </c>
      <c r="B49" s="147">
        <f t="shared" si="2"/>
        <v>2</v>
      </c>
      <c r="C49" s="147">
        <f t="shared" si="3"/>
        <v>2</v>
      </c>
      <c r="D49" s="148">
        <f t="shared" si="4"/>
        <v>5</v>
      </c>
      <c r="E49" s="148">
        <f t="shared" si="5"/>
        <v>0</v>
      </c>
      <c r="F49" s="146"/>
      <c r="G49" s="157"/>
      <c r="H49" s="158" t="s">
        <v>106</v>
      </c>
      <c r="I49" s="159" t="str">
        <f t="shared" si="6"/>
        <v>02.002.005</v>
      </c>
      <c r="J49" s="160" t="s">
        <v>160</v>
      </c>
      <c r="K49" s="161"/>
      <c r="L49" s="162"/>
      <c r="M49" s="162"/>
      <c r="N49" s="163">
        <f t="shared" si="7"/>
        <v>119743.5292</v>
      </c>
      <c r="O49" s="164"/>
      <c r="P49" s="165"/>
      <c r="Q49" s="146"/>
      <c r="R49" s="146"/>
      <c r="S49" s="146"/>
      <c r="T49" s="146"/>
      <c r="U49" s="146"/>
      <c r="V49" s="146"/>
      <c r="W49" s="146"/>
      <c r="X49" s="146"/>
      <c r="Y49" s="146"/>
      <c r="Z49" s="146"/>
    </row>
    <row r="50" ht="13.5" customHeight="1" outlineLevel="1">
      <c r="A50" s="147">
        <f t="shared" si="8"/>
        <v>0</v>
      </c>
      <c r="B50" s="147">
        <f t="shared" si="2"/>
        <v>2</v>
      </c>
      <c r="C50" s="147">
        <f t="shared" si="3"/>
        <v>2</v>
      </c>
      <c r="D50" s="148">
        <f t="shared" si="4"/>
        <v>5</v>
      </c>
      <c r="E50" s="148">
        <f t="shared" si="5"/>
        <v>1</v>
      </c>
      <c r="F50" s="146"/>
      <c r="G50" s="157"/>
      <c r="H50" s="158" t="s">
        <v>108</v>
      </c>
      <c r="I50" s="159" t="str">
        <f t="shared" si="6"/>
        <v>02.002.005.001</v>
      </c>
      <c r="J50" s="160" t="s">
        <v>161</v>
      </c>
      <c r="K50" s="161" t="s">
        <v>110</v>
      </c>
      <c r="L50" s="162">
        <v>1.0</v>
      </c>
      <c r="M50" s="162">
        <f>CANTEIRO!G51</f>
        <v>114154.3207</v>
      </c>
      <c r="N50" s="163">
        <f t="shared" si="7"/>
        <v>114154.3207</v>
      </c>
      <c r="O50" s="164" t="s">
        <v>162</v>
      </c>
      <c r="P50" s="166" t="s">
        <v>112</v>
      </c>
      <c r="Q50" s="146"/>
      <c r="R50" s="146"/>
      <c r="S50" s="146"/>
      <c r="T50" s="146"/>
      <c r="U50" s="146"/>
      <c r="V50" s="146"/>
      <c r="W50" s="146"/>
      <c r="X50" s="146"/>
      <c r="Y50" s="146"/>
      <c r="Z50" s="146"/>
    </row>
    <row r="51" ht="13.5" customHeight="1" outlineLevel="1">
      <c r="A51" s="147">
        <f t="shared" si="8"/>
        <v>0</v>
      </c>
      <c r="B51" s="147">
        <f t="shared" si="2"/>
        <v>2</v>
      </c>
      <c r="C51" s="147">
        <f t="shared" si="3"/>
        <v>2</v>
      </c>
      <c r="D51" s="148">
        <f t="shared" si="4"/>
        <v>5</v>
      </c>
      <c r="E51" s="148">
        <f t="shared" si="5"/>
        <v>2</v>
      </c>
      <c r="F51" s="146"/>
      <c r="G51" s="157"/>
      <c r="H51" s="158" t="s">
        <v>108</v>
      </c>
      <c r="I51" s="159" t="str">
        <f t="shared" si="6"/>
        <v>02.002.005.002</v>
      </c>
      <c r="J51" s="160" t="s">
        <v>163</v>
      </c>
      <c r="K51" s="161" t="s">
        <v>110</v>
      </c>
      <c r="L51" s="162">
        <v>1.0</v>
      </c>
      <c r="M51" s="162">
        <v>5589.208559568493</v>
      </c>
      <c r="N51" s="163">
        <f t="shared" si="7"/>
        <v>5589.20856</v>
      </c>
      <c r="O51" s="164" t="s">
        <v>111</v>
      </c>
      <c r="P51" s="166" t="s">
        <v>112</v>
      </c>
      <c r="Q51" s="146"/>
      <c r="R51" s="146"/>
      <c r="S51" s="146"/>
      <c r="T51" s="146"/>
      <c r="U51" s="146"/>
      <c r="V51" s="146"/>
      <c r="W51" s="146"/>
      <c r="X51" s="146"/>
      <c r="Y51" s="146"/>
      <c r="Z51" s="146"/>
    </row>
    <row r="52" ht="13.5" customHeight="1">
      <c r="A52" s="147">
        <f t="shared" si="8"/>
        <v>0</v>
      </c>
      <c r="B52" s="147">
        <f t="shared" si="2"/>
        <v>2</v>
      </c>
      <c r="C52" s="147">
        <f t="shared" si="3"/>
        <v>2</v>
      </c>
      <c r="D52" s="148">
        <f t="shared" si="4"/>
        <v>6</v>
      </c>
      <c r="E52" s="148">
        <f t="shared" si="5"/>
        <v>0</v>
      </c>
      <c r="F52" s="146"/>
      <c r="G52" s="157"/>
      <c r="H52" s="158" t="s">
        <v>106</v>
      </c>
      <c r="I52" s="159" t="str">
        <f t="shared" si="6"/>
        <v>02.002.006</v>
      </c>
      <c r="J52" s="160" t="s">
        <v>164</v>
      </c>
      <c r="K52" s="161"/>
      <c r="L52" s="162"/>
      <c r="M52" s="162"/>
      <c r="N52" s="163">
        <f t="shared" si="7"/>
        <v>10931.15</v>
      </c>
      <c r="O52" s="164"/>
      <c r="P52" s="165"/>
      <c r="Q52" s="146"/>
      <c r="R52" s="146"/>
      <c r="S52" s="146"/>
      <c r="T52" s="146"/>
      <c r="U52" s="146"/>
      <c r="V52" s="146"/>
      <c r="W52" s="146"/>
      <c r="X52" s="146"/>
      <c r="Y52" s="146"/>
      <c r="Z52" s="146"/>
    </row>
    <row r="53" ht="13.5" customHeight="1" outlineLevel="1">
      <c r="A53" s="147">
        <f t="shared" si="8"/>
        <v>0</v>
      </c>
      <c r="B53" s="147">
        <f t="shared" si="2"/>
        <v>2</v>
      </c>
      <c r="C53" s="147">
        <f t="shared" si="3"/>
        <v>2</v>
      </c>
      <c r="D53" s="148">
        <f t="shared" si="4"/>
        <v>6</v>
      </c>
      <c r="E53" s="148">
        <f t="shared" si="5"/>
        <v>1</v>
      </c>
      <c r="F53" s="146"/>
      <c r="G53" s="157"/>
      <c r="H53" s="158" t="s">
        <v>108</v>
      </c>
      <c r="I53" s="159" t="str">
        <f t="shared" si="6"/>
        <v>02.002.006.001</v>
      </c>
      <c r="J53" s="160" t="s">
        <v>165</v>
      </c>
      <c r="K53" s="161" t="s">
        <v>110</v>
      </c>
      <c r="L53" s="162">
        <v>1.0</v>
      </c>
      <c r="M53" s="162">
        <v>3040.13</v>
      </c>
      <c r="N53" s="163">
        <f t="shared" si="7"/>
        <v>3040.13</v>
      </c>
      <c r="O53" s="164" t="s">
        <v>111</v>
      </c>
      <c r="P53" s="166" t="s">
        <v>112</v>
      </c>
      <c r="Q53" s="146"/>
      <c r="R53" s="146"/>
      <c r="S53" s="146"/>
      <c r="T53" s="146"/>
      <c r="U53" s="146"/>
      <c r="V53" s="146"/>
      <c r="W53" s="146"/>
      <c r="X53" s="146"/>
      <c r="Y53" s="146"/>
      <c r="Z53" s="146"/>
    </row>
    <row r="54" ht="13.5" customHeight="1" outlineLevel="1">
      <c r="A54" s="147">
        <f t="shared" si="8"/>
        <v>0</v>
      </c>
      <c r="B54" s="147">
        <f t="shared" si="2"/>
        <v>2</v>
      </c>
      <c r="C54" s="147">
        <f t="shared" si="3"/>
        <v>2</v>
      </c>
      <c r="D54" s="148">
        <f t="shared" si="4"/>
        <v>6</v>
      </c>
      <c r="E54" s="148">
        <f t="shared" si="5"/>
        <v>2</v>
      </c>
      <c r="F54" s="146"/>
      <c r="G54" s="157"/>
      <c r="H54" s="158" t="s">
        <v>108</v>
      </c>
      <c r="I54" s="159" t="str">
        <f t="shared" si="6"/>
        <v>02.002.006.002</v>
      </c>
      <c r="J54" s="160" t="s">
        <v>166</v>
      </c>
      <c r="K54" s="161" t="s">
        <v>110</v>
      </c>
      <c r="L54" s="162">
        <v>1.0</v>
      </c>
      <c r="M54" s="162">
        <f>CANTEIRO!G64</f>
        <v>7891.02</v>
      </c>
      <c r="N54" s="163">
        <f t="shared" si="7"/>
        <v>7891.02</v>
      </c>
      <c r="O54" s="164" t="s">
        <v>162</v>
      </c>
      <c r="P54" s="166" t="s">
        <v>112</v>
      </c>
      <c r="Q54" s="146"/>
      <c r="R54" s="146"/>
      <c r="S54" s="146"/>
      <c r="T54" s="146"/>
      <c r="U54" s="146"/>
      <c r="V54" s="146"/>
      <c r="W54" s="146"/>
      <c r="X54" s="146"/>
      <c r="Y54" s="146"/>
      <c r="Z54" s="146"/>
    </row>
    <row r="55" ht="13.5" customHeight="1">
      <c r="A55" s="147">
        <f t="shared" si="8"/>
        <v>0</v>
      </c>
      <c r="B55" s="147">
        <f t="shared" si="2"/>
        <v>2</v>
      </c>
      <c r="C55" s="147">
        <f t="shared" si="3"/>
        <v>2</v>
      </c>
      <c r="D55" s="148">
        <f t="shared" si="4"/>
        <v>7</v>
      </c>
      <c r="E55" s="148">
        <f t="shared" si="5"/>
        <v>0</v>
      </c>
      <c r="F55" s="146"/>
      <c r="G55" s="157"/>
      <c r="H55" s="158" t="s">
        <v>106</v>
      </c>
      <c r="I55" s="159" t="str">
        <f t="shared" si="6"/>
        <v>02.002.007</v>
      </c>
      <c r="J55" s="160" t="s">
        <v>167</v>
      </c>
      <c r="K55" s="161"/>
      <c r="L55" s="162"/>
      <c r="M55" s="162"/>
      <c r="N55" s="163">
        <f t="shared" si="7"/>
        <v>6981.489</v>
      </c>
      <c r="O55" s="164"/>
      <c r="P55" s="165"/>
      <c r="Q55" s="146"/>
      <c r="R55" s="146"/>
      <c r="S55" s="146"/>
      <c r="T55" s="146"/>
      <c r="U55" s="146"/>
      <c r="V55" s="146"/>
      <c r="W55" s="146"/>
      <c r="X55" s="146"/>
      <c r="Y55" s="146"/>
      <c r="Z55" s="146"/>
    </row>
    <row r="56" ht="13.5" customHeight="1" outlineLevel="1">
      <c r="A56" s="147">
        <f t="shared" si="8"/>
        <v>0</v>
      </c>
      <c r="B56" s="147">
        <f t="shared" si="2"/>
        <v>2</v>
      </c>
      <c r="C56" s="147">
        <f t="shared" si="3"/>
        <v>2</v>
      </c>
      <c r="D56" s="148">
        <f t="shared" si="4"/>
        <v>7</v>
      </c>
      <c r="E56" s="148">
        <f t="shared" si="5"/>
        <v>1</v>
      </c>
      <c r="F56" s="146"/>
      <c r="G56" s="157"/>
      <c r="H56" s="158" t="s">
        <v>108</v>
      </c>
      <c r="I56" s="159" t="str">
        <f t="shared" si="6"/>
        <v>02.002.007.001</v>
      </c>
      <c r="J56" s="160" t="s">
        <v>168</v>
      </c>
      <c r="K56" s="161" t="s">
        <v>110</v>
      </c>
      <c r="L56" s="162">
        <v>1.0</v>
      </c>
      <c r="M56" s="162">
        <v>6981.488999999999</v>
      </c>
      <c r="N56" s="163">
        <f t="shared" si="7"/>
        <v>6981.489</v>
      </c>
      <c r="O56" s="164" t="s">
        <v>169</v>
      </c>
      <c r="P56" s="166" t="s">
        <v>112</v>
      </c>
      <c r="Q56" s="146"/>
      <c r="R56" s="146"/>
      <c r="S56" s="146"/>
      <c r="T56" s="146"/>
      <c r="U56" s="146"/>
      <c r="V56" s="146"/>
      <c r="W56" s="146"/>
      <c r="X56" s="146"/>
      <c r="Y56" s="146"/>
      <c r="Z56" s="146"/>
    </row>
    <row r="57" ht="13.5" customHeight="1">
      <c r="A57" s="147">
        <f t="shared" si="8"/>
        <v>0</v>
      </c>
      <c r="B57" s="147">
        <f t="shared" si="2"/>
        <v>2</v>
      </c>
      <c r="C57" s="147">
        <f t="shared" si="3"/>
        <v>2</v>
      </c>
      <c r="D57" s="148">
        <f t="shared" si="4"/>
        <v>8</v>
      </c>
      <c r="E57" s="148">
        <f t="shared" si="5"/>
        <v>0</v>
      </c>
      <c r="F57" s="146"/>
      <c r="G57" s="157"/>
      <c r="H57" s="158" t="s">
        <v>106</v>
      </c>
      <c r="I57" s="159" t="str">
        <f t="shared" si="6"/>
        <v>02.002.008</v>
      </c>
      <c r="J57" s="160" t="s">
        <v>170</v>
      </c>
      <c r="K57" s="161"/>
      <c r="L57" s="162"/>
      <c r="M57" s="162"/>
      <c r="N57" s="163">
        <f t="shared" si="7"/>
        <v>55304.788</v>
      </c>
      <c r="O57" s="164"/>
      <c r="P57" s="165"/>
      <c r="Q57" s="146"/>
      <c r="R57" s="146"/>
      <c r="S57" s="146"/>
      <c r="T57" s="146"/>
      <c r="U57" s="146"/>
      <c r="V57" s="146"/>
      <c r="W57" s="146"/>
      <c r="X57" s="146"/>
      <c r="Y57" s="146"/>
      <c r="Z57" s="146"/>
    </row>
    <row r="58" ht="13.5" customHeight="1" outlineLevel="1">
      <c r="A58" s="147">
        <f t="shared" si="8"/>
        <v>0</v>
      </c>
      <c r="B58" s="147">
        <f t="shared" si="2"/>
        <v>2</v>
      </c>
      <c r="C58" s="147">
        <f t="shared" si="3"/>
        <v>2</v>
      </c>
      <c r="D58" s="148">
        <f t="shared" si="4"/>
        <v>8</v>
      </c>
      <c r="E58" s="148">
        <f t="shared" si="5"/>
        <v>1</v>
      </c>
      <c r="F58" s="146"/>
      <c r="G58" s="157"/>
      <c r="H58" s="158" t="s">
        <v>108</v>
      </c>
      <c r="I58" s="159" t="str">
        <f t="shared" si="6"/>
        <v>02.002.008.001</v>
      </c>
      <c r="J58" s="160" t="s">
        <v>171</v>
      </c>
      <c r="K58" s="161" t="s">
        <v>110</v>
      </c>
      <c r="L58" s="162">
        <v>1.0</v>
      </c>
      <c r="M58" s="162">
        <f>('Obra '!E8-'Obra '!E16)*170.2</f>
        <v>55304.788</v>
      </c>
      <c r="N58" s="163">
        <f t="shared" si="7"/>
        <v>55304.788</v>
      </c>
      <c r="O58" s="164" t="s">
        <v>172</v>
      </c>
      <c r="P58" s="166" t="s">
        <v>112</v>
      </c>
      <c r="Q58" s="146"/>
      <c r="R58" s="146"/>
      <c r="S58" s="146"/>
      <c r="T58" s="146"/>
      <c r="U58" s="146"/>
      <c r="V58" s="146"/>
      <c r="W58" s="146"/>
      <c r="X58" s="146"/>
      <c r="Y58" s="146"/>
      <c r="Z58" s="146"/>
    </row>
    <row r="59" ht="13.5" customHeight="1">
      <c r="A59" s="147">
        <f t="shared" si="8"/>
        <v>0</v>
      </c>
      <c r="B59" s="147">
        <f t="shared" si="2"/>
        <v>2</v>
      </c>
      <c r="C59" s="147">
        <f t="shared" si="3"/>
        <v>2</v>
      </c>
      <c r="D59" s="148">
        <f t="shared" si="4"/>
        <v>8</v>
      </c>
      <c r="E59" s="148">
        <f t="shared" si="5"/>
        <v>1</v>
      </c>
      <c r="F59" s="168"/>
      <c r="G59" s="169"/>
      <c r="H59" s="169"/>
      <c r="I59" s="169"/>
      <c r="J59" s="170" t="s">
        <v>55</v>
      </c>
      <c r="K59" s="171"/>
      <c r="L59" s="170"/>
      <c r="M59" s="170"/>
      <c r="N59" s="172">
        <f>N21+N8</f>
        <v>1334002.811</v>
      </c>
      <c r="O59" s="170"/>
      <c r="P59" s="171"/>
      <c r="Q59" s="168"/>
      <c r="R59" s="173"/>
      <c r="S59" s="173"/>
      <c r="T59" s="173"/>
      <c r="U59" s="173"/>
      <c r="V59" s="173"/>
      <c r="W59" s="173"/>
      <c r="X59" s="173"/>
      <c r="Y59" s="173"/>
      <c r="Z59" s="173"/>
    </row>
    <row r="60" ht="13.5" customHeight="1">
      <c r="A60" s="147">
        <f t="shared" si="8"/>
        <v>0</v>
      </c>
      <c r="B60" s="147">
        <f t="shared" si="2"/>
        <v>2</v>
      </c>
      <c r="C60" s="147">
        <f t="shared" si="3"/>
        <v>2</v>
      </c>
      <c r="D60" s="148">
        <f t="shared" si="4"/>
        <v>8</v>
      </c>
      <c r="E60" s="148">
        <f t="shared" si="5"/>
        <v>1</v>
      </c>
      <c r="F60" s="146"/>
      <c r="G60" s="174"/>
      <c r="H60" s="174"/>
      <c r="I60" s="174"/>
      <c r="J60" s="175"/>
      <c r="K60" s="176"/>
      <c r="L60" s="177"/>
      <c r="M60" s="178">
        <f t="shared" ref="M60:M63" si="9">SUMIFS($N$7:$N$351,$H$7:$H$351,N60)</f>
        <v>1334002.811</v>
      </c>
      <c r="N60" s="179" t="s">
        <v>103</v>
      </c>
      <c r="O60" s="175"/>
      <c r="P60" s="180"/>
      <c r="Q60" s="175"/>
      <c r="R60" s="174"/>
      <c r="S60" s="174"/>
      <c r="T60" s="174"/>
      <c r="U60" s="174"/>
      <c r="V60" s="174"/>
      <c r="W60" s="174"/>
      <c r="X60" s="174"/>
      <c r="Y60" s="174"/>
      <c r="Z60" s="174"/>
    </row>
    <row r="61" ht="13.5" customHeight="1">
      <c r="A61" s="147">
        <f t="shared" si="8"/>
        <v>0</v>
      </c>
      <c r="B61" s="147">
        <f t="shared" si="2"/>
        <v>2</v>
      </c>
      <c r="C61" s="147">
        <f t="shared" si="3"/>
        <v>2</v>
      </c>
      <c r="D61" s="148">
        <f t="shared" si="4"/>
        <v>8</v>
      </c>
      <c r="E61" s="148">
        <f t="shared" si="5"/>
        <v>1</v>
      </c>
      <c r="F61" s="146"/>
      <c r="G61" s="174"/>
      <c r="H61" s="174"/>
      <c r="I61" s="174"/>
      <c r="J61" s="175"/>
      <c r="K61" s="176"/>
      <c r="L61" s="177"/>
      <c r="M61" s="178">
        <f t="shared" si="9"/>
        <v>1334002.811</v>
      </c>
      <c r="N61" s="179" t="s">
        <v>48</v>
      </c>
      <c r="O61" s="175"/>
      <c r="P61" s="180"/>
      <c r="Q61" s="175"/>
      <c r="R61" s="174"/>
      <c r="S61" s="174"/>
      <c r="T61" s="174"/>
      <c r="U61" s="174"/>
      <c r="V61" s="174"/>
      <c r="W61" s="174"/>
      <c r="X61" s="174"/>
      <c r="Y61" s="174"/>
      <c r="Z61" s="174"/>
    </row>
    <row r="62" ht="13.5" customHeight="1">
      <c r="A62" s="147">
        <f t="shared" si="8"/>
        <v>0</v>
      </c>
      <c r="B62" s="147">
        <f t="shared" si="2"/>
        <v>2</v>
      </c>
      <c r="C62" s="147">
        <f t="shared" si="3"/>
        <v>2</v>
      </c>
      <c r="D62" s="148">
        <f t="shared" si="4"/>
        <v>8</v>
      </c>
      <c r="E62" s="148">
        <f t="shared" si="5"/>
        <v>1</v>
      </c>
      <c r="F62" s="146"/>
      <c r="G62" s="174"/>
      <c r="H62" s="174"/>
      <c r="I62" s="174"/>
      <c r="J62" s="175"/>
      <c r="K62" s="176"/>
      <c r="L62" s="177"/>
      <c r="M62" s="178">
        <f t="shared" si="9"/>
        <v>1334002.811</v>
      </c>
      <c r="N62" s="179" t="s">
        <v>106</v>
      </c>
      <c r="O62" s="175"/>
      <c r="P62" s="180"/>
      <c r="Q62" s="175"/>
      <c r="R62" s="174"/>
      <c r="S62" s="174"/>
      <c r="T62" s="174"/>
      <c r="U62" s="174"/>
      <c r="V62" s="174"/>
      <c r="W62" s="174"/>
      <c r="X62" s="174"/>
      <c r="Y62" s="174"/>
      <c r="Z62" s="174"/>
    </row>
    <row r="63" ht="13.5" customHeight="1">
      <c r="A63" s="147">
        <f t="shared" si="8"/>
        <v>0</v>
      </c>
      <c r="B63" s="147">
        <f t="shared" si="2"/>
        <v>2</v>
      </c>
      <c r="C63" s="147">
        <f t="shared" si="3"/>
        <v>2</v>
      </c>
      <c r="D63" s="148">
        <f t="shared" si="4"/>
        <v>8</v>
      </c>
      <c r="E63" s="148">
        <f t="shared" si="5"/>
        <v>1</v>
      </c>
      <c r="F63" s="146"/>
      <c r="G63" s="174"/>
      <c r="H63" s="174"/>
      <c r="I63" s="174"/>
      <c r="J63" s="175"/>
      <c r="K63" s="176"/>
      <c r="L63" s="177"/>
      <c r="M63" s="178">
        <f t="shared" si="9"/>
        <v>1334002.811</v>
      </c>
      <c r="N63" s="179" t="s">
        <v>108</v>
      </c>
      <c r="O63" s="175"/>
      <c r="P63" s="180"/>
      <c r="Q63" s="175"/>
      <c r="R63" s="174"/>
      <c r="S63" s="174"/>
      <c r="T63" s="174"/>
      <c r="U63" s="174"/>
      <c r="V63" s="174"/>
      <c r="W63" s="174"/>
      <c r="X63" s="174"/>
      <c r="Y63" s="174"/>
      <c r="Z63" s="174"/>
    </row>
    <row r="64" ht="13.5" customHeight="1">
      <c r="A64" s="147">
        <f t="shared" si="8"/>
        <v>0</v>
      </c>
      <c r="B64" s="147">
        <f t="shared" si="2"/>
        <v>2</v>
      </c>
      <c r="C64" s="147">
        <f t="shared" si="3"/>
        <v>2</v>
      </c>
      <c r="D64" s="148">
        <f t="shared" si="4"/>
        <v>8</v>
      </c>
      <c r="E64" s="148">
        <f t="shared" si="5"/>
        <v>1</v>
      </c>
      <c r="F64" s="146"/>
      <c r="G64" s="174"/>
      <c r="H64" s="174"/>
      <c r="I64" s="174"/>
      <c r="J64" s="175"/>
      <c r="K64" s="176"/>
      <c r="L64" s="177"/>
      <c r="M64" s="178">
        <f>'Obra '!C32</f>
        <v>1334002.811</v>
      </c>
      <c r="N64" s="179" t="s">
        <v>173</v>
      </c>
      <c r="O64" s="175"/>
      <c r="P64" s="180"/>
      <c r="Q64" s="175"/>
      <c r="R64" s="174"/>
      <c r="S64" s="174"/>
      <c r="T64" s="174"/>
      <c r="U64" s="174"/>
      <c r="V64" s="174"/>
      <c r="W64" s="174"/>
      <c r="X64" s="174"/>
      <c r="Y64" s="174"/>
      <c r="Z64" s="174"/>
    </row>
    <row r="65" ht="13.5" customHeight="1">
      <c r="A65" s="147">
        <f t="shared" si="8"/>
        <v>0</v>
      </c>
      <c r="B65" s="147">
        <f t="shared" si="2"/>
        <v>2</v>
      </c>
      <c r="C65" s="147">
        <f t="shared" si="3"/>
        <v>2</v>
      </c>
      <c r="D65" s="148">
        <f t="shared" si="4"/>
        <v>8</v>
      </c>
      <c r="E65" s="148">
        <f t="shared" si="5"/>
        <v>1</v>
      </c>
      <c r="F65" s="146"/>
      <c r="G65" s="174"/>
      <c r="H65" s="174"/>
      <c r="I65" s="174"/>
      <c r="J65" s="175"/>
      <c r="K65" s="176"/>
      <c r="L65" s="177"/>
      <c r="M65" s="181"/>
      <c r="N65" s="179"/>
      <c r="O65" s="175"/>
      <c r="P65" s="180"/>
      <c r="Q65" s="175"/>
      <c r="R65" s="174"/>
      <c r="S65" s="174"/>
      <c r="T65" s="174"/>
      <c r="U65" s="174"/>
      <c r="V65" s="174"/>
      <c r="W65" s="174"/>
      <c r="X65" s="174"/>
      <c r="Y65" s="174"/>
      <c r="Z65" s="174"/>
    </row>
    <row r="66" ht="13.5" customHeight="1">
      <c r="A66" s="147">
        <f t="shared" si="8"/>
        <v>0</v>
      </c>
      <c r="B66" s="147">
        <f t="shared" si="2"/>
        <v>2</v>
      </c>
      <c r="C66" s="147">
        <f t="shared" si="3"/>
        <v>2</v>
      </c>
      <c r="D66" s="148">
        <f t="shared" si="4"/>
        <v>8</v>
      </c>
      <c r="E66" s="148">
        <f t="shared" si="5"/>
        <v>1</v>
      </c>
      <c r="F66" s="146"/>
      <c r="G66" s="174"/>
      <c r="H66" s="174"/>
      <c r="I66" s="174"/>
      <c r="J66" s="175"/>
      <c r="K66" s="176"/>
      <c r="L66" s="177"/>
      <c r="M66" s="177"/>
      <c r="N66" s="182"/>
      <c r="O66" s="175"/>
      <c r="P66" s="180"/>
      <c r="Q66" s="175"/>
      <c r="R66" s="174"/>
      <c r="S66" s="174"/>
      <c r="T66" s="174"/>
      <c r="U66" s="174"/>
      <c r="V66" s="174"/>
      <c r="W66" s="174"/>
      <c r="X66" s="174"/>
      <c r="Y66" s="174"/>
      <c r="Z66" s="174"/>
    </row>
    <row r="67" ht="13.5" customHeight="1">
      <c r="A67" s="147">
        <f t="shared" si="8"/>
        <v>0</v>
      </c>
      <c r="B67" s="147">
        <f t="shared" si="2"/>
        <v>2</v>
      </c>
      <c r="C67" s="147">
        <f t="shared" si="3"/>
        <v>2</v>
      </c>
      <c r="D67" s="148">
        <f t="shared" si="4"/>
        <v>8</v>
      </c>
      <c r="E67" s="148">
        <f t="shared" si="5"/>
        <v>1</v>
      </c>
      <c r="F67" s="146"/>
      <c r="G67" s="174"/>
      <c r="H67" s="174"/>
      <c r="I67" s="174"/>
      <c r="J67" s="175"/>
      <c r="K67" s="176"/>
      <c r="L67" s="177"/>
      <c r="M67" s="177"/>
      <c r="N67" s="182"/>
      <c r="O67" s="175"/>
      <c r="P67" s="180"/>
      <c r="Q67" s="175"/>
      <c r="R67" s="174"/>
      <c r="S67" s="174"/>
      <c r="T67" s="174"/>
      <c r="U67" s="174"/>
      <c r="V67" s="174"/>
      <c r="W67" s="174"/>
      <c r="X67" s="174"/>
      <c r="Y67" s="174"/>
      <c r="Z67" s="174"/>
    </row>
    <row r="68" ht="13.5" customHeight="1">
      <c r="A68" s="147">
        <f t="shared" si="8"/>
        <v>0</v>
      </c>
      <c r="B68" s="147">
        <f t="shared" si="2"/>
        <v>2</v>
      </c>
      <c r="C68" s="147">
        <f t="shared" si="3"/>
        <v>2</v>
      </c>
      <c r="D68" s="148">
        <f t="shared" si="4"/>
        <v>8</v>
      </c>
      <c r="E68" s="148">
        <f t="shared" si="5"/>
        <v>1</v>
      </c>
      <c r="F68" s="146"/>
      <c r="G68" s="174"/>
      <c r="H68" s="174"/>
      <c r="I68" s="174"/>
      <c r="J68" s="175"/>
      <c r="K68" s="176"/>
      <c r="L68" s="177"/>
      <c r="M68" s="177"/>
      <c r="N68" s="182"/>
      <c r="O68" s="175"/>
      <c r="P68" s="180"/>
      <c r="Q68" s="175"/>
      <c r="R68" s="174"/>
      <c r="S68" s="174"/>
      <c r="T68" s="174"/>
      <c r="U68" s="174"/>
      <c r="V68" s="174"/>
      <c r="W68" s="174"/>
      <c r="X68" s="174"/>
      <c r="Y68" s="174"/>
      <c r="Z68" s="174"/>
    </row>
    <row r="69" ht="13.5" customHeight="1">
      <c r="A69" s="147">
        <f t="shared" si="8"/>
        <v>0</v>
      </c>
      <c r="B69" s="147">
        <f t="shared" si="2"/>
        <v>2</v>
      </c>
      <c r="C69" s="147">
        <f t="shared" si="3"/>
        <v>2</v>
      </c>
      <c r="D69" s="148">
        <f t="shared" si="4"/>
        <v>8</v>
      </c>
      <c r="E69" s="148">
        <f t="shared" si="5"/>
        <v>1</v>
      </c>
      <c r="F69" s="146"/>
      <c r="G69" s="174"/>
      <c r="H69" s="174"/>
      <c r="I69" s="174"/>
      <c r="J69" s="175"/>
      <c r="K69" s="176"/>
      <c r="L69" s="177"/>
      <c r="M69" s="177"/>
      <c r="N69" s="182"/>
      <c r="O69" s="175"/>
      <c r="P69" s="180"/>
      <c r="Q69" s="175"/>
      <c r="R69" s="174"/>
      <c r="S69" s="174"/>
      <c r="T69" s="174"/>
      <c r="U69" s="174"/>
      <c r="V69" s="174"/>
      <c r="W69" s="174"/>
      <c r="X69" s="174"/>
      <c r="Y69" s="174"/>
      <c r="Z69" s="174"/>
    </row>
    <row r="70" ht="13.5" customHeight="1">
      <c r="A70" s="147">
        <f t="shared" si="8"/>
        <v>0</v>
      </c>
      <c r="B70" s="147">
        <f t="shared" si="2"/>
        <v>2</v>
      </c>
      <c r="C70" s="147">
        <f t="shared" si="3"/>
        <v>2</v>
      </c>
      <c r="D70" s="148">
        <f t="shared" si="4"/>
        <v>8</v>
      </c>
      <c r="E70" s="148">
        <f t="shared" si="5"/>
        <v>1</v>
      </c>
      <c r="F70" s="146"/>
      <c r="G70" s="174"/>
      <c r="H70" s="174"/>
      <c r="I70" s="174"/>
      <c r="J70" s="175"/>
      <c r="K70" s="176"/>
      <c r="L70" s="177"/>
      <c r="M70" s="177"/>
      <c r="N70" s="182"/>
      <c r="O70" s="175"/>
      <c r="P70" s="180"/>
      <c r="Q70" s="175"/>
      <c r="R70" s="174"/>
      <c r="S70" s="174"/>
      <c r="T70" s="174"/>
      <c r="U70" s="174"/>
      <c r="V70" s="174"/>
      <c r="W70" s="174"/>
      <c r="X70" s="174"/>
      <c r="Y70" s="174"/>
      <c r="Z70" s="174"/>
    </row>
    <row r="71" ht="13.5" customHeight="1">
      <c r="A71" s="147">
        <f t="shared" si="8"/>
        <v>0</v>
      </c>
      <c r="B71" s="147">
        <f t="shared" si="2"/>
        <v>2</v>
      </c>
      <c r="C71" s="147">
        <f t="shared" si="3"/>
        <v>2</v>
      </c>
      <c r="D71" s="148">
        <f t="shared" si="4"/>
        <v>8</v>
      </c>
      <c r="E71" s="148">
        <f t="shared" si="5"/>
        <v>1</v>
      </c>
      <c r="F71" s="146"/>
      <c r="G71" s="174"/>
      <c r="H71" s="174"/>
      <c r="I71" s="174"/>
      <c r="J71" s="175"/>
      <c r="K71" s="176"/>
      <c r="L71" s="177"/>
      <c r="M71" s="177"/>
      <c r="N71" s="182"/>
      <c r="O71" s="175"/>
      <c r="P71" s="180"/>
      <c r="Q71" s="175"/>
      <c r="R71" s="174"/>
      <c r="S71" s="174"/>
      <c r="T71" s="174"/>
      <c r="U71" s="174"/>
      <c r="V71" s="174"/>
      <c r="W71" s="174"/>
      <c r="X71" s="174"/>
      <c r="Y71" s="174"/>
      <c r="Z71" s="174"/>
    </row>
    <row r="72" ht="13.5" customHeight="1">
      <c r="A72" s="147">
        <f t="shared" si="8"/>
        <v>0</v>
      </c>
      <c r="B72" s="147">
        <f t="shared" si="2"/>
        <v>2</v>
      </c>
      <c r="C72" s="147">
        <f t="shared" si="3"/>
        <v>2</v>
      </c>
      <c r="D72" s="148">
        <f t="shared" si="4"/>
        <v>8</v>
      </c>
      <c r="E72" s="148">
        <f t="shared" si="5"/>
        <v>1</v>
      </c>
      <c r="F72" s="146"/>
      <c r="G72" s="174"/>
      <c r="H72" s="174"/>
      <c r="I72" s="174"/>
      <c r="J72" s="175"/>
      <c r="K72" s="176"/>
      <c r="L72" s="177"/>
      <c r="M72" s="177"/>
      <c r="N72" s="182"/>
      <c r="O72" s="175"/>
      <c r="P72" s="180"/>
      <c r="Q72" s="175"/>
      <c r="R72" s="174"/>
      <c r="S72" s="174"/>
      <c r="T72" s="174"/>
      <c r="U72" s="174"/>
      <c r="V72" s="174"/>
      <c r="W72" s="174"/>
      <c r="X72" s="174"/>
      <c r="Y72" s="174"/>
      <c r="Z72" s="174"/>
    </row>
    <row r="73" ht="13.5" customHeight="1">
      <c r="A73" s="147">
        <f t="shared" si="8"/>
        <v>0</v>
      </c>
      <c r="B73" s="147">
        <f t="shared" si="2"/>
        <v>2</v>
      </c>
      <c r="C73" s="147">
        <f t="shared" si="3"/>
        <v>2</v>
      </c>
      <c r="D73" s="148">
        <f t="shared" si="4"/>
        <v>8</v>
      </c>
      <c r="E73" s="148">
        <f t="shared" si="5"/>
        <v>1</v>
      </c>
      <c r="F73" s="146"/>
      <c r="G73" s="174"/>
      <c r="H73" s="174"/>
      <c r="I73" s="174"/>
      <c r="J73" s="175"/>
      <c r="K73" s="176"/>
      <c r="L73" s="177"/>
      <c r="M73" s="177"/>
      <c r="N73" s="182"/>
      <c r="O73" s="175"/>
      <c r="P73" s="180"/>
      <c r="Q73" s="175"/>
      <c r="R73" s="174"/>
      <c r="S73" s="174"/>
      <c r="T73" s="174"/>
      <c r="U73" s="174"/>
      <c r="V73" s="174"/>
      <c r="W73" s="174"/>
      <c r="X73" s="174"/>
      <c r="Y73" s="174"/>
      <c r="Z73" s="174"/>
    </row>
    <row r="74" ht="13.5" customHeight="1">
      <c r="A74" s="147">
        <f t="shared" si="8"/>
        <v>0</v>
      </c>
      <c r="B74" s="147">
        <f t="shared" si="2"/>
        <v>2</v>
      </c>
      <c r="C74" s="147">
        <f t="shared" si="3"/>
        <v>2</v>
      </c>
      <c r="D74" s="148">
        <f t="shared" si="4"/>
        <v>8</v>
      </c>
      <c r="E74" s="148">
        <f t="shared" si="5"/>
        <v>1</v>
      </c>
      <c r="F74" s="146"/>
      <c r="G74" s="174"/>
      <c r="H74" s="174"/>
      <c r="I74" s="174"/>
      <c r="J74" s="175"/>
      <c r="K74" s="176"/>
      <c r="L74" s="177"/>
      <c r="M74" s="177"/>
      <c r="N74" s="182"/>
      <c r="O74" s="175"/>
      <c r="P74" s="180"/>
      <c r="Q74" s="175"/>
      <c r="R74" s="174"/>
      <c r="S74" s="174"/>
      <c r="T74" s="174"/>
      <c r="U74" s="174"/>
      <c r="V74" s="174"/>
      <c r="W74" s="174"/>
      <c r="X74" s="174"/>
      <c r="Y74" s="174"/>
      <c r="Z74" s="174"/>
    </row>
    <row r="75" ht="13.5" customHeight="1">
      <c r="A75" s="147">
        <f t="shared" si="8"/>
        <v>0</v>
      </c>
      <c r="B75" s="147">
        <f t="shared" si="2"/>
        <v>2</v>
      </c>
      <c r="C75" s="147">
        <f t="shared" si="3"/>
        <v>2</v>
      </c>
      <c r="D75" s="148">
        <f t="shared" si="4"/>
        <v>8</v>
      </c>
      <c r="E75" s="148">
        <f t="shared" si="5"/>
        <v>1</v>
      </c>
      <c r="F75" s="146"/>
      <c r="G75" s="174"/>
      <c r="H75" s="174"/>
      <c r="I75" s="174"/>
      <c r="J75" s="175"/>
      <c r="K75" s="176"/>
      <c r="L75" s="177"/>
      <c r="M75" s="177"/>
      <c r="N75" s="182"/>
      <c r="O75" s="175"/>
      <c r="P75" s="180"/>
      <c r="Q75" s="175"/>
      <c r="R75" s="174"/>
      <c r="S75" s="174"/>
      <c r="T75" s="174"/>
      <c r="U75" s="174"/>
      <c r="V75" s="174"/>
      <c r="W75" s="174"/>
      <c r="X75" s="174"/>
      <c r="Y75" s="174"/>
      <c r="Z75" s="174"/>
    </row>
    <row r="76" ht="13.5" customHeight="1">
      <c r="A76" s="147">
        <f t="shared" si="8"/>
        <v>0</v>
      </c>
      <c r="B76" s="147">
        <f t="shared" si="2"/>
        <v>2</v>
      </c>
      <c r="C76" s="147">
        <f t="shared" si="3"/>
        <v>2</v>
      </c>
      <c r="D76" s="148">
        <f t="shared" si="4"/>
        <v>8</v>
      </c>
      <c r="E76" s="148">
        <f t="shared" si="5"/>
        <v>1</v>
      </c>
      <c r="F76" s="146"/>
      <c r="G76" s="174"/>
      <c r="H76" s="174"/>
      <c r="I76" s="174"/>
      <c r="J76" s="175"/>
      <c r="K76" s="176"/>
      <c r="L76" s="177"/>
      <c r="M76" s="177"/>
      <c r="N76" s="182"/>
      <c r="O76" s="175"/>
      <c r="P76" s="180"/>
      <c r="Q76" s="175"/>
      <c r="R76" s="174"/>
      <c r="S76" s="174"/>
      <c r="T76" s="174"/>
      <c r="U76" s="174"/>
      <c r="V76" s="174"/>
      <c r="W76" s="174"/>
      <c r="X76" s="174"/>
      <c r="Y76" s="174"/>
      <c r="Z76" s="174"/>
    </row>
    <row r="77" ht="13.5" customHeight="1">
      <c r="A77" s="147">
        <f t="shared" si="8"/>
        <v>0</v>
      </c>
      <c r="B77" s="147">
        <f t="shared" si="2"/>
        <v>2</v>
      </c>
      <c r="C77" s="147">
        <f t="shared" si="3"/>
        <v>2</v>
      </c>
      <c r="D77" s="148">
        <f t="shared" si="4"/>
        <v>8</v>
      </c>
      <c r="E77" s="148">
        <f t="shared" si="5"/>
        <v>1</v>
      </c>
      <c r="F77" s="146"/>
      <c r="G77" s="174"/>
      <c r="H77" s="174"/>
      <c r="I77" s="174"/>
      <c r="J77" s="175"/>
      <c r="K77" s="176"/>
      <c r="L77" s="177"/>
      <c r="M77" s="177"/>
      <c r="N77" s="182"/>
      <c r="O77" s="175"/>
      <c r="P77" s="180"/>
      <c r="Q77" s="175"/>
      <c r="R77" s="174"/>
      <c r="S77" s="174"/>
      <c r="T77" s="174"/>
      <c r="U77" s="174"/>
      <c r="V77" s="174"/>
      <c r="W77" s="174"/>
      <c r="X77" s="174"/>
      <c r="Y77" s="174"/>
      <c r="Z77" s="174"/>
    </row>
    <row r="78" ht="13.5" customHeight="1">
      <c r="A78" s="147">
        <f t="shared" si="8"/>
        <v>0</v>
      </c>
      <c r="B78" s="147">
        <f t="shared" si="2"/>
        <v>2</v>
      </c>
      <c r="C78" s="147">
        <f t="shared" si="3"/>
        <v>2</v>
      </c>
      <c r="D78" s="148">
        <f t="shared" si="4"/>
        <v>8</v>
      </c>
      <c r="E78" s="148">
        <f t="shared" si="5"/>
        <v>1</v>
      </c>
      <c r="F78" s="146"/>
      <c r="G78" s="174"/>
      <c r="H78" s="174"/>
      <c r="I78" s="174"/>
      <c r="J78" s="175"/>
      <c r="K78" s="176"/>
      <c r="L78" s="177"/>
      <c r="M78" s="177"/>
      <c r="N78" s="182"/>
      <c r="O78" s="175"/>
      <c r="P78" s="180"/>
      <c r="Q78" s="175"/>
      <c r="R78" s="174"/>
      <c r="S78" s="174"/>
      <c r="T78" s="174"/>
      <c r="U78" s="174"/>
      <c r="V78" s="174"/>
      <c r="W78" s="174"/>
      <c r="X78" s="174"/>
      <c r="Y78" s="174"/>
      <c r="Z78" s="174"/>
    </row>
    <row r="79" ht="13.5" customHeight="1">
      <c r="A79" s="147">
        <f t="shared" si="8"/>
        <v>0</v>
      </c>
      <c r="B79" s="147">
        <f t="shared" si="2"/>
        <v>2</v>
      </c>
      <c r="C79" s="147">
        <f t="shared" si="3"/>
        <v>2</v>
      </c>
      <c r="D79" s="148">
        <f t="shared" si="4"/>
        <v>8</v>
      </c>
      <c r="E79" s="148">
        <f t="shared" si="5"/>
        <v>1</v>
      </c>
      <c r="F79" s="146"/>
      <c r="G79" s="174"/>
      <c r="H79" s="174"/>
      <c r="I79" s="174"/>
      <c r="J79" s="175"/>
      <c r="K79" s="176"/>
      <c r="L79" s="177"/>
      <c r="M79" s="177"/>
      <c r="N79" s="182"/>
      <c r="O79" s="175"/>
      <c r="P79" s="180"/>
      <c r="Q79" s="175"/>
      <c r="R79" s="174"/>
      <c r="S79" s="174"/>
      <c r="T79" s="174"/>
      <c r="U79" s="174"/>
      <c r="V79" s="174"/>
      <c r="W79" s="174"/>
      <c r="X79" s="174"/>
      <c r="Y79" s="174"/>
      <c r="Z79" s="174"/>
    </row>
    <row r="80" ht="13.5" customHeight="1">
      <c r="A80" s="147">
        <f t="shared" si="8"/>
        <v>0</v>
      </c>
      <c r="B80" s="147">
        <f t="shared" si="2"/>
        <v>2</v>
      </c>
      <c r="C80" s="147">
        <f t="shared" si="3"/>
        <v>2</v>
      </c>
      <c r="D80" s="148">
        <f t="shared" si="4"/>
        <v>8</v>
      </c>
      <c r="E80" s="148">
        <f t="shared" si="5"/>
        <v>1</v>
      </c>
      <c r="F80" s="146"/>
      <c r="G80" s="174"/>
      <c r="H80" s="174"/>
      <c r="I80" s="174"/>
      <c r="J80" s="175"/>
      <c r="K80" s="176"/>
      <c r="L80" s="177"/>
      <c r="M80" s="177"/>
      <c r="N80" s="182"/>
      <c r="O80" s="175"/>
      <c r="P80" s="180"/>
      <c r="Q80" s="175"/>
      <c r="R80" s="174"/>
      <c r="S80" s="174"/>
      <c r="T80" s="174"/>
      <c r="U80" s="174"/>
      <c r="V80" s="174"/>
      <c r="W80" s="174"/>
      <c r="X80" s="174"/>
      <c r="Y80" s="174"/>
      <c r="Z80" s="174"/>
    </row>
    <row r="81" ht="13.5" customHeight="1">
      <c r="A81" s="147">
        <f t="shared" si="8"/>
        <v>0</v>
      </c>
      <c r="B81" s="147">
        <f t="shared" si="2"/>
        <v>2</v>
      </c>
      <c r="C81" s="147">
        <f t="shared" si="3"/>
        <v>2</v>
      </c>
      <c r="D81" s="148">
        <f t="shared" si="4"/>
        <v>8</v>
      </c>
      <c r="E81" s="148">
        <f t="shared" si="5"/>
        <v>1</v>
      </c>
      <c r="F81" s="146"/>
      <c r="G81" s="174"/>
      <c r="H81" s="174"/>
      <c r="I81" s="174"/>
      <c r="J81" s="175"/>
      <c r="K81" s="176"/>
      <c r="L81" s="177"/>
      <c r="M81" s="177"/>
      <c r="N81" s="182"/>
      <c r="O81" s="175"/>
      <c r="P81" s="180"/>
      <c r="Q81" s="175"/>
      <c r="R81" s="174"/>
      <c r="S81" s="174"/>
      <c r="T81" s="174"/>
      <c r="U81" s="174"/>
      <c r="V81" s="174"/>
      <c r="W81" s="174"/>
      <c r="X81" s="174"/>
      <c r="Y81" s="174"/>
      <c r="Z81" s="174"/>
    </row>
    <row r="82" ht="13.5" customHeight="1">
      <c r="A82" s="147">
        <f t="shared" si="8"/>
        <v>0</v>
      </c>
      <c r="B82" s="147">
        <f t="shared" si="2"/>
        <v>2</v>
      </c>
      <c r="C82" s="147">
        <f t="shared" si="3"/>
        <v>2</v>
      </c>
      <c r="D82" s="148">
        <f t="shared" si="4"/>
        <v>8</v>
      </c>
      <c r="E82" s="148">
        <f t="shared" si="5"/>
        <v>1</v>
      </c>
      <c r="F82" s="146"/>
      <c r="G82" s="174"/>
      <c r="H82" s="174"/>
      <c r="I82" s="174"/>
      <c r="J82" s="175"/>
      <c r="K82" s="176"/>
      <c r="L82" s="177"/>
      <c r="M82" s="177"/>
      <c r="N82" s="182"/>
      <c r="O82" s="175"/>
      <c r="P82" s="180"/>
      <c r="Q82" s="175"/>
      <c r="R82" s="174"/>
      <c r="S82" s="174"/>
      <c r="T82" s="174"/>
      <c r="U82" s="174"/>
      <c r="V82" s="174"/>
      <c r="W82" s="174"/>
      <c r="X82" s="174"/>
      <c r="Y82" s="174"/>
      <c r="Z82" s="174"/>
    </row>
    <row r="83" ht="13.5" customHeight="1">
      <c r="A83" s="147">
        <f t="shared" si="8"/>
        <v>0</v>
      </c>
      <c r="B83" s="147">
        <f t="shared" si="2"/>
        <v>2</v>
      </c>
      <c r="C83" s="147">
        <f t="shared" si="3"/>
        <v>2</v>
      </c>
      <c r="D83" s="148">
        <f t="shared" si="4"/>
        <v>8</v>
      </c>
      <c r="E83" s="148">
        <f t="shared" si="5"/>
        <v>1</v>
      </c>
      <c r="F83" s="146"/>
      <c r="G83" s="174"/>
      <c r="H83" s="174"/>
      <c r="I83" s="174"/>
      <c r="J83" s="175"/>
      <c r="K83" s="176"/>
      <c r="L83" s="177"/>
      <c r="M83" s="177"/>
      <c r="N83" s="182"/>
      <c r="O83" s="175"/>
      <c r="P83" s="180"/>
      <c r="Q83" s="175"/>
      <c r="R83" s="174"/>
      <c r="S83" s="174"/>
      <c r="T83" s="174"/>
      <c r="U83" s="174"/>
      <c r="V83" s="174"/>
      <c r="W83" s="174"/>
      <c r="X83" s="174"/>
      <c r="Y83" s="174"/>
      <c r="Z83" s="174"/>
    </row>
    <row r="84" ht="13.5" customHeight="1">
      <c r="A84" s="147">
        <f t="shared" si="8"/>
        <v>0</v>
      </c>
      <c r="B84" s="147">
        <f t="shared" si="2"/>
        <v>2</v>
      </c>
      <c r="C84" s="147">
        <f t="shared" si="3"/>
        <v>2</v>
      </c>
      <c r="D84" s="148">
        <f t="shared" si="4"/>
        <v>8</v>
      </c>
      <c r="E84" s="148">
        <f t="shared" si="5"/>
        <v>1</v>
      </c>
      <c r="F84" s="146"/>
      <c r="G84" s="174"/>
      <c r="H84" s="174"/>
      <c r="I84" s="174"/>
      <c r="J84" s="175"/>
      <c r="K84" s="176"/>
      <c r="L84" s="177"/>
      <c r="M84" s="177"/>
      <c r="N84" s="182"/>
      <c r="O84" s="175"/>
      <c r="P84" s="180"/>
      <c r="Q84" s="175"/>
      <c r="R84" s="174"/>
      <c r="S84" s="174"/>
      <c r="T84" s="174"/>
      <c r="U84" s="174"/>
      <c r="V84" s="174"/>
      <c r="W84" s="174"/>
      <c r="X84" s="174"/>
      <c r="Y84" s="174"/>
      <c r="Z84" s="174"/>
    </row>
    <row r="85" ht="13.5" customHeight="1">
      <c r="A85" s="147">
        <f t="shared" si="8"/>
        <v>0</v>
      </c>
      <c r="B85" s="147">
        <f t="shared" si="2"/>
        <v>2</v>
      </c>
      <c r="C85" s="147">
        <f t="shared" si="3"/>
        <v>2</v>
      </c>
      <c r="D85" s="148">
        <f t="shared" si="4"/>
        <v>8</v>
      </c>
      <c r="E85" s="148">
        <f t="shared" si="5"/>
        <v>1</v>
      </c>
      <c r="F85" s="146"/>
      <c r="G85" s="174"/>
      <c r="H85" s="174"/>
      <c r="I85" s="174"/>
      <c r="J85" s="175"/>
      <c r="K85" s="176"/>
      <c r="L85" s="177"/>
      <c r="M85" s="177"/>
      <c r="N85" s="182"/>
      <c r="O85" s="175"/>
      <c r="P85" s="180"/>
      <c r="Q85" s="175"/>
      <c r="R85" s="174"/>
      <c r="S85" s="174"/>
      <c r="T85" s="174"/>
      <c r="U85" s="174"/>
      <c r="V85" s="174"/>
      <c r="W85" s="174"/>
      <c r="X85" s="174"/>
      <c r="Y85" s="174"/>
      <c r="Z85" s="174"/>
    </row>
    <row r="86" ht="13.5" customHeight="1">
      <c r="A86" s="147">
        <f t="shared" si="8"/>
        <v>0</v>
      </c>
      <c r="B86" s="147">
        <f t="shared" si="2"/>
        <v>2</v>
      </c>
      <c r="C86" s="147">
        <f t="shared" si="3"/>
        <v>2</v>
      </c>
      <c r="D86" s="148">
        <f t="shared" si="4"/>
        <v>8</v>
      </c>
      <c r="E86" s="148">
        <f t="shared" si="5"/>
        <v>1</v>
      </c>
      <c r="F86" s="146"/>
      <c r="G86" s="174"/>
      <c r="H86" s="174"/>
      <c r="I86" s="174"/>
      <c r="J86" s="175"/>
      <c r="K86" s="176"/>
      <c r="L86" s="177"/>
      <c r="M86" s="177"/>
      <c r="N86" s="182"/>
      <c r="O86" s="175"/>
      <c r="P86" s="180"/>
      <c r="Q86" s="175"/>
      <c r="R86" s="174"/>
      <c r="S86" s="174"/>
      <c r="T86" s="174"/>
      <c r="U86" s="174"/>
      <c r="V86" s="174"/>
      <c r="W86" s="174"/>
      <c r="X86" s="174"/>
      <c r="Y86" s="174"/>
      <c r="Z86" s="174"/>
    </row>
    <row r="87" ht="13.5" customHeight="1">
      <c r="A87" s="147">
        <f t="shared" si="8"/>
        <v>0</v>
      </c>
      <c r="B87" s="147">
        <f t="shared" si="2"/>
        <v>2</v>
      </c>
      <c r="C87" s="147">
        <f t="shared" si="3"/>
        <v>2</v>
      </c>
      <c r="D87" s="148">
        <f t="shared" si="4"/>
        <v>8</v>
      </c>
      <c r="E87" s="148">
        <f t="shared" si="5"/>
        <v>1</v>
      </c>
      <c r="F87" s="146"/>
      <c r="G87" s="174"/>
      <c r="H87" s="174"/>
      <c r="I87" s="174"/>
      <c r="J87" s="175"/>
      <c r="K87" s="176"/>
      <c r="L87" s="177"/>
      <c r="M87" s="177"/>
      <c r="N87" s="182"/>
      <c r="O87" s="175"/>
      <c r="P87" s="180"/>
      <c r="Q87" s="175"/>
      <c r="R87" s="174"/>
      <c r="S87" s="174"/>
      <c r="T87" s="174"/>
      <c r="U87" s="174"/>
      <c r="V87" s="174"/>
      <c r="W87" s="174"/>
      <c r="X87" s="174"/>
      <c r="Y87" s="174"/>
      <c r="Z87" s="174"/>
    </row>
    <row r="88" ht="13.5" customHeight="1">
      <c r="A88" s="147">
        <f t="shared" si="8"/>
        <v>0</v>
      </c>
      <c r="B88" s="147">
        <f t="shared" si="2"/>
        <v>2</v>
      </c>
      <c r="C88" s="147">
        <f t="shared" si="3"/>
        <v>2</v>
      </c>
      <c r="D88" s="148">
        <f t="shared" si="4"/>
        <v>8</v>
      </c>
      <c r="E88" s="148">
        <f t="shared" si="5"/>
        <v>1</v>
      </c>
      <c r="F88" s="146"/>
      <c r="G88" s="174"/>
      <c r="H88" s="174"/>
      <c r="I88" s="174"/>
      <c r="J88" s="175"/>
      <c r="K88" s="176"/>
      <c r="L88" s="177"/>
      <c r="M88" s="177"/>
      <c r="N88" s="182"/>
      <c r="O88" s="175"/>
      <c r="P88" s="180"/>
      <c r="Q88" s="175"/>
      <c r="R88" s="174"/>
      <c r="S88" s="174"/>
      <c r="T88" s="174"/>
      <c r="U88" s="174"/>
      <c r="V88" s="174"/>
      <c r="W88" s="174"/>
      <c r="X88" s="174"/>
      <c r="Y88" s="174"/>
      <c r="Z88" s="174"/>
    </row>
    <row r="89" ht="13.5" customHeight="1">
      <c r="A89" s="147">
        <f t="shared" si="8"/>
        <v>0</v>
      </c>
      <c r="B89" s="147">
        <f t="shared" si="2"/>
        <v>2</v>
      </c>
      <c r="C89" s="147">
        <f t="shared" si="3"/>
        <v>2</v>
      </c>
      <c r="D89" s="148">
        <f t="shared" si="4"/>
        <v>8</v>
      </c>
      <c r="E89" s="148">
        <f t="shared" si="5"/>
        <v>1</v>
      </c>
      <c r="F89" s="146"/>
      <c r="G89" s="174"/>
      <c r="H89" s="174"/>
      <c r="I89" s="174"/>
      <c r="J89" s="175"/>
      <c r="K89" s="176"/>
      <c r="L89" s="177"/>
      <c r="M89" s="177"/>
      <c r="N89" s="182"/>
      <c r="O89" s="175"/>
      <c r="P89" s="180"/>
      <c r="Q89" s="175"/>
      <c r="R89" s="174"/>
      <c r="S89" s="174"/>
      <c r="T89" s="174"/>
      <c r="U89" s="174"/>
      <c r="V89" s="174"/>
      <c r="W89" s="174"/>
      <c r="X89" s="174"/>
      <c r="Y89" s="174"/>
      <c r="Z89" s="174"/>
    </row>
    <row r="90" ht="13.5" customHeight="1">
      <c r="A90" s="147">
        <f t="shared" si="8"/>
        <v>0</v>
      </c>
      <c r="B90" s="147">
        <f t="shared" si="2"/>
        <v>2</v>
      </c>
      <c r="C90" s="147">
        <f t="shared" si="3"/>
        <v>2</v>
      </c>
      <c r="D90" s="148">
        <f t="shared" si="4"/>
        <v>8</v>
      </c>
      <c r="E90" s="148">
        <f t="shared" si="5"/>
        <v>1</v>
      </c>
      <c r="F90" s="146"/>
      <c r="G90" s="174"/>
      <c r="H90" s="174"/>
      <c r="I90" s="174"/>
      <c r="J90" s="175"/>
      <c r="K90" s="176"/>
      <c r="L90" s="177"/>
      <c r="M90" s="177"/>
      <c r="N90" s="182"/>
      <c r="O90" s="175"/>
      <c r="P90" s="180"/>
      <c r="Q90" s="175"/>
      <c r="R90" s="174"/>
      <c r="S90" s="174"/>
      <c r="T90" s="174"/>
      <c r="U90" s="174"/>
      <c r="V90" s="174"/>
      <c r="W90" s="174"/>
      <c r="X90" s="174"/>
      <c r="Y90" s="174"/>
      <c r="Z90" s="174"/>
    </row>
    <row r="91" ht="13.5" customHeight="1">
      <c r="A91" s="147">
        <f t="shared" si="8"/>
        <v>0</v>
      </c>
      <c r="B91" s="147">
        <f t="shared" si="2"/>
        <v>2</v>
      </c>
      <c r="C91" s="147">
        <f t="shared" si="3"/>
        <v>2</v>
      </c>
      <c r="D91" s="148">
        <f t="shared" si="4"/>
        <v>8</v>
      </c>
      <c r="E91" s="148">
        <f t="shared" si="5"/>
        <v>1</v>
      </c>
      <c r="F91" s="146"/>
      <c r="G91" s="174"/>
      <c r="H91" s="174"/>
      <c r="I91" s="174"/>
      <c r="J91" s="175"/>
      <c r="K91" s="176"/>
      <c r="L91" s="177"/>
      <c r="M91" s="177"/>
      <c r="N91" s="182"/>
      <c r="O91" s="175"/>
      <c r="P91" s="180"/>
      <c r="Q91" s="175"/>
      <c r="R91" s="174"/>
      <c r="S91" s="174"/>
      <c r="T91" s="174"/>
      <c r="U91" s="174"/>
      <c r="V91" s="174"/>
      <c r="W91" s="174"/>
      <c r="X91" s="174"/>
      <c r="Y91" s="174"/>
      <c r="Z91" s="174"/>
    </row>
    <row r="92" ht="13.5" customHeight="1">
      <c r="A92" s="147">
        <f t="shared" si="8"/>
        <v>0</v>
      </c>
      <c r="B92" s="147">
        <f t="shared" si="2"/>
        <v>2</v>
      </c>
      <c r="C92" s="147">
        <f t="shared" si="3"/>
        <v>2</v>
      </c>
      <c r="D92" s="148">
        <f t="shared" si="4"/>
        <v>8</v>
      </c>
      <c r="E92" s="148">
        <f t="shared" si="5"/>
        <v>1</v>
      </c>
      <c r="F92" s="146"/>
      <c r="G92" s="174"/>
      <c r="H92" s="174"/>
      <c r="I92" s="174"/>
      <c r="J92" s="175"/>
      <c r="K92" s="176"/>
      <c r="L92" s="177"/>
      <c r="M92" s="177"/>
      <c r="N92" s="182"/>
      <c r="O92" s="175"/>
      <c r="P92" s="180"/>
      <c r="Q92" s="175"/>
      <c r="R92" s="174"/>
      <c r="S92" s="174"/>
      <c r="T92" s="174"/>
      <c r="U92" s="174"/>
      <c r="V92" s="174"/>
      <c r="W92" s="174"/>
      <c r="X92" s="174"/>
      <c r="Y92" s="174"/>
      <c r="Z92" s="174"/>
    </row>
    <row r="93" ht="13.5" customHeight="1">
      <c r="A93" s="147">
        <f t="shared" si="8"/>
        <v>0</v>
      </c>
      <c r="B93" s="147">
        <f t="shared" si="2"/>
        <v>2</v>
      </c>
      <c r="C93" s="147">
        <f t="shared" si="3"/>
        <v>2</v>
      </c>
      <c r="D93" s="148">
        <f t="shared" si="4"/>
        <v>8</v>
      </c>
      <c r="E93" s="148">
        <f t="shared" si="5"/>
        <v>1</v>
      </c>
      <c r="F93" s="146"/>
      <c r="G93" s="174"/>
      <c r="H93" s="174"/>
      <c r="I93" s="174"/>
      <c r="J93" s="175"/>
      <c r="K93" s="176"/>
      <c r="L93" s="177"/>
      <c r="M93" s="177"/>
      <c r="N93" s="182"/>
      <c r="O93" s="175"/>
      <c r="P93" s="180"/>
      <c r="Q93" s="175"/>
      <c r="R93" s="174"/>
      <c r="S93" s="174"/>
      <c r="T93" s="174"/>
      <c r="U93" s="174"/>
      <c r="V93" s="174"/>
      <c r="W93" s="174"/>
      <c r="X93" s="174"/>
      <c r="Y93" s="174"/>
      <c r="Z93" s="174"/>
    </row>
    <row r="94" ht="13.5" customHeight="1">
      <c r="A94" s="147">
        <f t="shared" si="8"/>
        <v>0</v>
      </c>
      <c r="B94" s="147">
        <f t="shared" si="2"/>
        <v>2</v>
      </c>
      <c r="C94" s="147">
        <f t="shared" si="3"/>
        <v>2</v>
      </c>
      <c r="D94" s="148">
        <f t="shared" si="4"/>
        <v>8</v>
      </c>
      <c r="E94" s="148">
        <f t="shared" si="5"/>
        <v>1</v>
      </c>
      <c r="F94" s="146"/>
      <c r="G94" s="174"/>
      <c r="H94" s="174"/>
      <c r="I94" s="174"/>
      <c r="J94" s="175"/>
      <c r="K94" s="176"/>
      <c r="L94" s="177"/>
      <c r="M94" s="177"/>
      <c r="N94" s="182"/>
      <c r="O94" s="175"/>
      <c r="P94" s="180"/>
      <c r="Q94" s="175"/>
      <c r="R94" s="174"/>
      <c r="S94" s="174"/>
      <c r="T94" s="174"/>
      <c r="U94" s="174"/>
      <c r="V94" s="174"/>
      <c r="W94" s="174"/>
      <c r="X94" s="174"/>
      <c r="Y94" s="174"/>
      <c r="Z94" s="174"/>
    </row>
    <row r="95" ht="13.5" customHeight="1">
      <c r="A95" s="147">
        <f t="shared" si="8"/>
        <v>0</v>
      </c>
      <c r="B95" s="147">
        <f t="shared" si="2"/>
        <v>2</v>
      </c>
      <c r="C95" s="147">
        <f t="shared" si="3"/>
        <v>2</v>
      </c>
      <c r="D95" s="148">
        <f t="shared" si="4"/>
        <v>8</v>
      </c>
      <c r="E95" s="148">
        <f t="shared" si="5"/>
        <v>1</v>
      </c>
      <c r="F95" s="146"/>
      <c r="G95" s="174"/>
      <c r="H95" s="174"/>
      <c r="I95" s="174"/>
      <c r="J95" s="175"/>
      <c r="K95" s="176"/>
      <c r="L95" s="177"/>
      <c r="M95" s="177"/>
      <c r="N95" s="182"/>
      <c r="O95" s="175"/>
      <c r="P95" s="180"/>
      <c r="Q95" s="175"/>
      <c r="R95" s="174"/>
      <c r="S95" s="174"/>
      <c r="T95" s="174"/>
      <c r="U95" s="174"/>
      <c r="V95" s="174"/>
      <c r="W95" s="174"/>
      <c r="X95" s="174"/>
      <c r="Y95" s="174"/>
      <c r="Z95" s="174"/>
    </row>
    <row r="96" ht="13.5" customHeight="1">
      <c r="A96" s="147">
        <f t="shared" si="8"/>
        <v>0</v>
      </c>
      <c r="B96" s="147">
        <f t="shared" si="2"/>
        <v>2</v>
      </c>
      <c r="C96" s="147">
        <f t="shared" si="3"/>
        <v>2</v>
      </c>
      <c r="D96" s="148">
        <f t="shared" si="4"/>
        <v>8</v>
      </c>
      <c r="E96" s="148">
        <f t="shared" si="5"/>
        <v>1</v>
      </c>
      <c r="F96" s="146"/>
      <c r="G96" s="174"/>
      <c r="H96" s="174"/>
      <c r="I96" s="174"/>
      <c r="J96" s="175"/>
      <c r="K96" s="176"/>
      <c r="L96" s="177"/>
      <c r="M96" s="177"/>
      <c r="N96" s="182"/>
      <c r="O96" s="175"/>
      <c r="P96" s="180"/>
      <c r="Q96" s="175"/>
      <c r="R96" s="174"/>
      <c r="S96" s="174"/>
      <c r="T96" s="174"/>
      <c r="U96" s="174"/>
      <c r="V96" s="174"/>
      <c r="W96" s="174"/>
      <c r="X96" s="174"/>
      <c r="Y96" s="174"/>
      <c r="Z96" s="174"/>
    </row>
    <row r="97" ht="13.5" customHeight="1">
      <c r="A97" s="147">
        <f t="shared" si="8"/>
        <v>0</v>
      </c>
      <c r="B97" s="147">
        <f t="shared" si="2"/>
        <v>2</v>
      </c>
      <c r="C97" s="147">
        <f t="shared" si="3"/>
        <v>2</v>
      </c>
      <c r="D97" s="148">
        <f t="shared" si="4"/>
        <v>8</v>
      </c>
      <c r="E97" s="148">
        <f t="shared" si="5"/>
        <v>1</v>
      </c>
      <c r="F97" s="146"/>
      <c r="G97" s="174"/>
      <c r="H97" s="174"/>
      <c r="I97" s="174"/>
      <c r="J97" s="175"/>
      <c r="K97" s="176"/>
      <c r="L97" s="177"/>
      <c r="M97" s="177"/>
      <c r="N97" s="182"/>
      <c r="O97" s="175"/>
      <c r="P97" s="180"/>
      <c r="Q97" s="175"/>
      <c r="R97" s="174"/>
      <c r="S97" s="174"/>
      <c r="T97" s="174"/>
      <c r="U97" s="174"/>
      <c r="V97" s="174"/>
      <c r="W97" s="174"/>
      <c r="X97" s="174"/>
      <c r="Y97" s="174"/>
      <c r="Z97" s="174"/>
    </row>
    <row r="98" ht="13.5" customHeight="1">
      <c r="A98" s="147">
        <f t="shared" si="8"/>
        <v>0</v>
      </c>
      <c r="B98" s="147">
        <f t="shared" si="2"/>
        <v>2</v>
      </c>
      <c r="C98" s="147">
        <f t="shared" si="3"/>
        <v>2</v>
      </c>
      <c r="D98" s="148">
        <f t="shared" si="4"/>
        <v>8</v>
      </c>
      <c r="E98" s="148">
        <f t="shared" si="5"/>
        <v>1</v>
      </c>
      <c r="F98" s="146"/>
      <c r="G98" s="174"/>
      <c r="H98" s="174"/>
      <c r="I98" s="174"/>
      <c r="J98" s="175"/>
      <c r="K98" s="176"/>
      <c r="L98" s="177"/>
      <c r="M98" s="177"/>
      <c r="N98" s="182"/>
      <c r="O98" s="175"/>
      <c r="P98" s="180"/>
      <c r="Q98" s="175"/>
      <c r="R98" s="174"/>
      <c r="S98" s="174"/>
      <c r="T98" s="174"/>
      <c r="U98" s="174"/>
      <c r="V98" s="174"/>
      <c r="W98" s="174"/>
      <c r="X98" s="174"/>
      <c r="Y98" s="174"/>
      <c r="Z98" s="174"/>
    </row>
    <row r="99" ht="13.5" customHeight="1">
      <c r="A99" s="147">
        <f t="shared" si="8"/>
        <v>0</v>
      </c>
      <c r="B99" s="147">
        <f t="shared" si="2"/>
        <v>2</v>
      </c>
      <c r="C99" s="147">
        <f t="shared" si="3"/>
        <v>2</v>
      </c>
      <c r="D99" s="148">
        <f t="shared" si="4"/>
        <v>8</v>
      </c>
      <c r="E99" s="148">
        <f t="shared" si="5"/>
        <v>1</v>
      </c>
      <c r="F99" s="146"/>
      <c r="G99" s="174"/>
      <c r="H99" s="174"/>
      <c r="I99" s="174"/>
      <c r="J99" s="175"/>
      <c r="K99" s="176"/>
      <c r="L99" s="177"/>
      <c r="M99" s="177"/>
      <c r="N99" s="182"/>
      <c r="O99" s="175"/>
      <c r="P99" s="180"/>
      <c r="Q99" s="175"/>
      <c r="R99" s="174"/>
      <c r="S99" s="174"/>
      <c r="T99" s="174"/>
      <c r="U99" s="174"/>
      <c r="V99" s="174"/>
      <c r="W99" s="174"/>
      <c r="X99" s="174"/>
      <c r="Y99" s="174"/>
      <c r="Z99" s="174"/>
    </row>
    <row r="100" ht="13.5" customHeight="1">
      <c r="A100" s="147">
        <f t="shared" si="8"/>
        <v>0</v>
      </c>
      <c r="B100" s="147">
        <f t="shared" si="2"/>
        <v>2</v>
      </c>
      <c r="C100" s="147">
        <f t="shared" si="3"/>
        <v>2</v>
      </c>
      <c r="D100" s="148">
        <f t="shared" si="4"/>
        <v>8</v>
      </c>
      <c r="E100" s="148">
        <f t="shared" si="5"/>
        <v>1</v>
      </c>
      <c r="F100" s="146"/>
      <c r="G100" s="174"/>
      <c r="H100" s="174"/>
      <c r="I100" s="174"/>
      <c r="J100" s="175"/>
      <c r="K100" s="176"/>
      <c r="L100" s="177"/>
      <c r="M100" s="177"/>
      <c r="N100" s="182"/>
      <c r="O100" s="175"/>
      <c r="P100" s="180"/>
      <c r="Q100" s="175"/>
      <c r="R100" s="174"/>
      <c r="S100" s="174"/>
      <c r="T100" s="174"/>
      <c r="U100" s="174"/>
      <c r="V100" s="174"/>
      <c r="W100" s="174"/>
      <c r="X100" s="174"/>
      <c r="Y100" s="174"/>
      <c r="Z100" s="174"/>
    </row>
    <row r="101" ht="13.5" customHeight="1">
      <c r="A101" s="147">
        <f t="shared" si="8"/>
        <v>0</v>
      </c>
      <c r="B101" s="147">
        <f t="shared" si="2"/>
        <v>2</v>
      </c>
      <c r="C101" s="147">
        <f t="shared" si="3"/>
        <v>2</v>
      </c>
      <c r="D101" s="148">
        <f t="shared" si="4"/>
        <v>8</v>
      </c>
      <c r="E101" s="148">
        <f t="shared" si="5"/>
        <v>1</v>
      </c>
      <c r="F101" s="146"/>
      <c r="G101" s="174"/>
      <c r="H101" s="174"/>
      <c r="I101" s="174"/>
      <c r="J101" s="175"/>
      <c r="K101" s="176"/>
      <c r="L101" s="177"/>
      <c r="M101" s="177"/>
      <c r="N101" s="182"/>
      <c r="O101" s="175"/>
      <c r="P101" s="180"/>
      <c r="Q101" s="175"/>
      <c r="R101" s="174"/>
      <c r="S101" s="174"/>
      <c r="T101" s="174"/>
      <c r="U101" s="174"/>
      <c r="V101" s="174"/>
      <c r="W101" s="174"/>
      <c r="X101" s="174"/>
      <c r="Y101" s="174"/>
      <c r="Z101" s="174"/>
    </row>
    <row r="102" ht="13.5" customHeight="1">
      <c r="A102" s="147">
        <f t="shared" si="8"/>
        <v>0</v>
      </c>
      <c r="B102" s="147">
        <f t="shared" si="2"/>
        <v>2</v>
      </c>
      <c r="C102" s="147">
        <f t="shared" si="3"/>
        <v>2</v>
      </c>
      <c r="D102" s="148">
        <f t="shared" si="4"/>
        <v>8</v>
      </c>
      <c r="E102" s="148">
        <f t="shared" si="5"/>
        <v>1</v>
      </c>
      <c r="F102" s="146"/>
      <c r="G102" s="174"/>
      <c r="H102" s="174"/>
      <c r="I102" s="174"/>
      <c r="J102" s="175"/>
      <c r="K102" s="176"/>
      <c r="L102" s="177"/>
      <c r="M102" s="177"/>
      <c r="N102" s="182"/>
      <c r="O102" s="175"/>
      <c r="P102" s="180"/>
      <c r="Q102" s="175"/>
      <c r="R102" s="174"/>
      <c r="S102" s="174"/>
      <c r="T102" s="174"/>
      <c r="U102" s="174"/>
      <c r="V102" s="174"/>
      <c r="W102" s="174"/>
      <c r="X102" s="174"/>
      <c r="Y102" s="174"/>
      <c r="Z102" s="174"/>
    </row>
    <row r="103" ht="13.5" customHeight="1">
      <c r="A103" s="147">
        <f t="shared" si="8"/>
        <v>0</v>
      </c>
      <c r="B103" s="147">
        <f t="shared" si="2"/>
        <v>2</v>
      </c>
      <c r="C103" s="147">
        <f t="shared" si="3"/>
        <v>2</v>
      </c>
      <c r="D103" s="148">
        <f t="shared" si="4"/>
        <v>8</v>
      </c>
      <c r="E103" s="148">
        <f t="shared" si="5"/>
        <v>1</v>
      </c>
      <c r="F103" s="146"/>
      <c r="G103" s="174"/>
      <c r="H103" s="174"/>
      <c r="I103" s="174"/>
      <c r="J103" s="175"/>
      <c r="K103" s="176"/>
      <c r="L103" s="177"/>
      <c r="M103" s="177"/>
      <c r="N103" s="182"/>
      <c r="O103" s="175"/>
      <c r="P103" s="180"/>
      <c r="Q103" s="175"/>
      <c r="R103" s="174"/>
      <c r="S103" s="174"/>
      <c r="T103" s="174"/>
      <c r="U103" s="174"/>
      <c r="V103" s="174"/>
      <c r="W103" s="174"/>
      <c r="X103" s="174"/>
      <c r="Y103" s="174"/>
      <c r="Z103" s="174"/>
    </row>
    <row r="104" ht="13.5" customHeight="1">
      <c r="A104" s="147">
        <f t="shared" si="8"/>
        <v>0</v>
      </c>
      <c r="B104" s="147">
        <f t="shared" si="2"/>
        <v>2</v>
      </c>
      <c r="C104" s="147">
        <f t="shared" si="3"/>
        <v>2</v>
      </c>
      <c r="D104" s="148">
        <f t="shared" si="4"/>
        <v>8</v>
      </c>
      <c r="E104" s="148">
        <f t="shared" si="5"/>
        <v>1</v>
      </c>
      <c r="F104" s="146"/>
      <c r="G104" s="174"/>
      <c r="H104" s="174"/>
      <c r="I104" s="174"/>
      <c r="J104" s="175"/>
      <c r="K104" s="176"/>
      <c r="L104" s="177"/>
      <c r="M104" s="177"/>
      <c r="N104" s="182"/>
      <c r="O104" s="175"/>
      <c r="P104" s="180"/>
      <c r="Q104" s="175"/>
      <c r="R104" s="174"/>
      <c r="S104" s="174"/>
      <c r="T104" s="174"/>
      <c r="U104" s="174"/>
      <c r="V104" s="174"/>
      <c r="W104" s="174"/>
      <c r="X104" s="174"/>
      <c r="Y104" s="174"/>
      <c r="Z104" s="174"/>
    </row>
    <row r="105" ht="13.5" customHeight="1">
      <c r="A105" s="147">
        <f t="shared" si="8"/>
        <v>0</v>
      </c>
      <c r="B105" s="147">
        <f t="shared" si="2"/>
        <v>2</v>
      </c>
      <c r="C105" s="147">
        <f t="shared" si="3"/>
        <v>2</v>
      </c>
      <c r="D105" s="148">
        <f t="shared" si="4"/>
        <v>8</v>
      </c>
      <c r="E105" s="148">
        <f t="shared" si="5"/>
        <v>1</v>
      </c>
      <c r="F105" s="146"/>
      <c r="G105" s="174"/>
      <c r="H105" s="174"/>
      <c r="I105" s="174"/>
      <c r="J105" s="175"/>
      <c r="K105" s="176"/>
      <c r="L105" s="177"/>
      <c r="M105" s="177"/>
      <c r="N105" s="182"/>
      <c r="O105" s="175"/>
      <c r="P105" s="180"/>
      <c r="Q105" s="175"/>
      <c r="R105" s="174"/>
      <c r="S105" s="174"/>
      <c r="T105" s="174"/>
      <c r="U105" s="174"/>
      <c r="V105" s="174"/>
      <c r="W105" s="174"/>
      <c r="X105" s="174"/>
      <c r="Y105" s="174"/>
      <c r="Z105" s="174"/>
    </row>
    <row r="106" ht="13.5" customHeight="1">
      <c r="A106" s="147">
        <f t="shared" si="8"/>
        <v>0</v>
      </c>
      <c r="B106" s="147">
        <f t="shared" si="2"/>
        <v>2</v>
      </c>
      <c r="C106" s="147">
        <f t="shared" si="3"/>
        <v>2</v>
      </c>
      <c r="D106" s="148">
        <f t="shared" si="4"/>
        <v>8</v>
      </c>
      <c r="E106" s="148">
        <f t="shared" si="5"/>
        <v>1</v>
      </c>
      <c r="F106" s="146"/>
      <c r="G106" s="174"/>
      <c r="H106" s="174"/>
      <c r="I106" s="174"/>
      <c r="J106" s="175"/>
      <c r="K106" s="176"/>
      <c r="L106" s="177"/>
      <c r="M106" s="177"/>
      <c r="N106" s="182"/>
      <c r="O106" s="175"/>
      <c r="P106" s="180"/>
      <c r="Q106" s="175"/>
      <c r="R106" s="174"/>
      <c r="S106" s="174"/>
      <c r="T106" s="174"/>
      <c r="U106" s="174"/>
      <c r="V106" s="174"/>
      <c r="W106" s="174"/>
      <c r="X106" s="174"/>
      <c r="Y106" s="174"/>
      <c r="Z106" s="174"/>
    </row>
    <row r="107" ht="13.5" customHeight="1">
      <c r="A107" s="147">
        <f t="shared" si="8"/>
        <v>0</v>
      </c>
      <c r="B107" s="147">
        <f t="shared" si="2"/>
        <v>2</v>
      </c>
      <c r="C107" s="147">
        <f t="shared" si="3"/>
        <v>2</v>
      </c>
      <c r="D107" s="148">
        <f t="shared" si="4"/>
        <v>8</v>
      </c>
      <c r="E107" s="148">
        <f t="shared" si="5"/>
        <v>1</v>
      </c>
      <c r="F107" s="146"/>
      <c r="G107" s="174"/>
      <c r="H107" s="174"/>
      <c r="I107" s="174"/>
      <c r="J107" s="175"/>
      <c r="K107" s="176"/>
      <c r="L107" s="177"/>
      <c r="M107" s="177"/>
      <c r="N107" s="182"/>
      <c r="O107" s="175"/>
      <c r="P107" s="180"/>
      <c r="Q107" s="175"/>
      <c r="R107" s="174"/>
      <c r="S107" s="174"/>
      <c r="T107" s="174"/>
      <c r="U107" s="174"/>
      <c r="V107" s="174"/>
      <c r="W107" s="174"/>
      <c r="X107" s="174"/>
      <c r="Y107" s="174"/>
      <c r="Z107" s="174"/>
    </row>
    <row r="108" ht="13.5" customHeight="1">
      <c r="A108" s="147">
        <f t="shared" si="8"/>
        <v>0</v>
      </c>
      <c r="B108" s="147">
        <f t="shared" si="2"/>
        <v>2</v>
      </c>
      <c r="C108" s="147">
        <f t="shared" si="3"/>
        <v>2</v>
      </c>
      <c r="D108" s="148">
        <f t="shared" si="4"/>
        <v>8</v>
      </c>
      <c r="E108" s="148">
        <f t="shared" si="5"/>
        <v>1</v>
      </c>
      <c r="F108" s="146"/>
      <c r="G108" s="174"/>
      <c r="H108" s="174"/>
      <c r="I108" s="174"/>
      <c r="J108" s="175"/>
      <c r="K108" s="176"/>
      <c r="L108" s="177"/>
      <c r="M108" s="177"/>
      <c r="N108" s="182"/>
      <c r="O108" s="175"/>
      <c r="P108" s="180"/>
      <c r="Q108" s="175"/>
      <c r="R108" s="174"/>
      <c r="S108" s="174"/>
      <c r="T108" s="174"/>
      <c r="U108" s="174"/>
      <c r="V108" s="174"/>
      <c r="W108" s="174"/>
      <c r="X108" s="174"/>
      <c r="Y108" s="174"/>
      <c r="Z108" s="174"/>
    </row>
    <row r="109" ht="13.5" customHeight="1">
      <c r="A109" s="147">
        <f t="shared" si="8"/>
        <v>0</v>
      </c>
      <c r="B109" s="147">
        <f t="shared" si="2"/>
        <v>2</v>
      </c>
      <c r="C109" s="147">
        <f t="shared" si="3"/>
        <v>2</v>
      </c>
      <c r="D109" s="148">
        <f t="shared" si="4"/>
        <v>8</v>
      </c>
      <c r="E109" s="148">
        <f t="shared" si="5"/>
        <v>1</v>
      </c>
      <c r="F109" s="146"/>
      <c r="G109" s="174"/>
      <c r="H109" s="174"/>
      <c r="I109" s="174"/>
      <c r="J109" s="175"/>
      <c r="K109" s="176"/>
      <c r="L109" s="177"/>
      <c r="M109" s="177"/>
      <c r="N109" s="182"/>
      <c r="O109" s="175"/>
      <c r="P109" s="180"/>
      <c r="Q109" s="175"/>
      <c r="R109" s="174"/>
      <c r="S109" s="174"/>
      <c r="T109" s="174"/>
      <c r="U109" s="174"/>
      <c r="V109" s="174"/>
      <c r="W109" s="174"/>
      <c r="X109" s="174"/>
      <c r="Y109" s="174"/>
      <c r="Z109" s="174"/>
    </row>
    <row r="110" ht="13.5" customHeight="1">
      <c r="A110" s="147">
        <f t="shared" si="8"/>
        <v>0</v>
      </c>
      <c r="B110" s="147">
        <f t="shared" si="2"/>
        <v>2</v>
      </c>
      <c r="C110" s="147">
        <f t="shared" si="3"/>
        <v>2</v>
      </c>
      <c r="D110" s="148">
        <f t="shared" si="4"/>
        <v>8</v>
      </c>
      <c r="E110" s="148">
        <f t="shared" si="5"/>
        <v>1</v>
      </c>
      <c r="F110" s="146"/>
      <c r="G110" s="174"/>
      <c r="H110" s="174"/>
      <c r="I110" s="174"/>
      <c r="J110" s="175"/>
      <c r="K110" s="176"/>
      <c r="L110" s="177"/>
      <c r="M110" s="177"/>
      <c r="N110" s="182"/>
      <c r="O110" s="175"/>
      <c r="P110" s="180"/>
      <c r="Q110" s="175"/>
      <c r="R110" s="174"/>
      <c r="S110" s="174"/>
      <c r="T110" s="174"/>
      <c r="U110" s="174"/>
      <c r="V110" s="174"/>
      <c r="W110" s="174"/>
      <c r="X110" s="174"/>
      <c r="Y110" s="174"/>
      <c r="Z110" s="174"/>
    </row>
    <row r="111" ht="13.5" customHeight="1">
      <c r="A111" s="147">
        <f t="shared" si="8"/>
        <v>0</v>
      </c>
      <c r="B111" s="147">
        <f t="shared" si="2"/>
        <v>2</v>
      </c>
      <c r="C111" s="147">
        <f t="shared" si="3"/>
        <v>2</v>
      </c>
      <c r="D111" s="148">
        <f t="shared" si="4"/>
        <v>8</v>
      </c>
      <c r="E111" s="148">
        <f t="shared" si="5"/>
        <v>1</v>
      </c>
      <c r="F111" s="146"/>
      <c r="G111" s="174"/>
      <c r="H111" s="174"/>
      <c r="I111" s="174"/>
      <c r="J111" s="175"/>
      <c r="K111" s="176"/>
      <c r="L111" s="177"/>
      <c r="M111" s="177"/>
      <c r="N111" s="182"/>
      <c r="O111" s="175"/>
      <c r="P111" s="180"/>
      <c r="Q111" s="175"/>
      <c r="R111" s="174"/>
      <c r="S111" s="174"/>
      <c r="T111" s="174"/>
      <c r="U111" s="174"/>
      <c r="V111" s="174"/>
      <c r="W111" s="174"/>
      <c r="X111" s="174"/>
      <c r="Y111" s="174"/>
      <c r="Z111" s="174"/>
    </row>
    <row r="112" ht="13.5" customHeight="1">
      <c r="A112" s="147">
        <f t="shared" si="8"/>
        <v>0</v>
      </c>
      <c r="B112" s="147">
        <f t="shared" si="2"/>
        <v>2</v>
      </c>
      <c r="C112" s="147">
        <f t="shared" si="3"/>
        <v>2</v>
      </c>
      <c r="D112" s="148">
        <f t="shared" si="4"/>
        <v>8</v>
      </c>
      <c r="E112" s="148">
        <f t="shared" si="5"/>
        <v>1</v>
      </c>
      <c r="F112" s="146"/>
      <c r="G112" s="174"/>
      <c r="H112" s="174"/>
      <c r="I112" s="174"/>
      <c r="J112" s="175"/>
      <c r="K112" s="176"/>
      <c r="L112" s="177"/>
      <c r="M112" s="177"/>
      <c r="N112" s="182"/>
      <c r="O112" s="175"/>
      <c r="P112" s="180"/>
      <c r="Q112" s="175"/>
      <c r="R112" s="174"/>
      <c r="S112" s="174"/>
      <c r="T112" s="174"/>
      <c r="U112" s="174"/>
      <c r="V112" s="174"/>
      <c r="W112" s="174"/>
      <c r="X112" s="174"/>
      <c r="Y112" s="174"/>
      <c r="Z112" s="174"/>
    </row>
    <row r="113" ht="13.5" customHeight="1">
      <c r="A113" s="147">
        <f t="shared" si="8"/>
        <v>0</v>
      </c>
      <c r="B113" s="147">
        <f t="shared" si="2"/>
        <v>2</v>
      </c>
      <c r="C113" s="147">
        <f t="shared" si="3"/>
        <v>2</v>
      </c>
      <c r="D113" s="148">
        <f t="shared" si="4"/>
        <v>8</v>
      </c>
      <c r="E113" s="148">
        <f t="shared" si="5"/>
        <v>1</v>
      </c>
      <c r="F113" s="146"/>
      <c r="G113" s="174"/>
      <c r="H113" s="174"/>
      <c r="I113" s="174"/>
      <c r="J113" s="175"/>
      <c r="K113" s="176"/>
      <c r="L113" s="177"/>
      <c r="M113" s="177"/>
      <c r="N113" s="182"/>
      <c r="O113" s="175"/>
      <c r="P113" s="180"/>
      <c r="Q113" s="175"/>
      <c r="R113" s="174"/>
      <c r="S113" s="174"/>
      <c r="T113" s="174"/>
      <c r="U113" s="174"/>
      <c r="V113" s="174"/>
      <c r="W113" s="174"/>
      <c r="X113" s="174"/>
      <c r="Y113" s="174"/>
      <c r="Z113" s="174"/>
    </row>
    <row r="114" ht="13.5" customHeight="1">
      <c r="A114" s="147">
        <f t="shared" si="8"/>
        <v>0</v>
      </c>
      <c r="B114" s="147">
        <f t="shared" si="2"/>
        <v>2</v>
      </c>
      <c r="C114" s="147">
        <f t="shared" si="3"/>
        <v>2</v>
      </c>
      <c r="D114" s="148">
        <f t="shared" si="4"/>
        <v>8</v>
      </c>
      <c r="E114" s="148">
        <f t="shared" si="5"/>
        <v>1</v>
      </c>
      <c r="F114" s="146"/>
      <c r="G114" s="174"/>
      <c r="H114" s="174"/>
      <c r="I114" s="174"/>
      <c r="J114" s="175"/>
      <c r="K114" s="176"/>
      <c r="L114" s="177"/>
      <c r="M114" s="177"/>
      <c r="N114" s="182"/>
      <c r="O114" s="175"/>
      <c r="P114" s="180"/>
      <c r="Q114" s="175"/>
      <c r="R114" s="174"/>
      <c r="S114" s="174"/>
      <c r="T114" s="174"/>
      <c r="U114" s="174"/>
      <c r="V114" s="174"/>
      <c r="W114" s="174"/>
      <c r="X114" s="174"/>
      <c r="Y114" s="174"/>
      <c r="Z114" s="174"/>
    </row>
    <row r="115" ht="13.5" customHeight="1">
      <c r="A115" s="147">
        <f t="shared" si="8"/>
        <v>0</v>
      </c>
      <c r="B115" s="147">
        <f t="shared" si="2"/>
        <v>2</v>
      </c>
      <c r="C115" s="147">
        <f t="shared" si="3"/>
        <v>2</v>
      </c>
      <c r="D115" s="148">
        <f t="shared" si="4"/>
        <v>8</v>
      </c>
      <c r="E115" s="148">
        <f t="shared" si="5"/>
        <v>1</v>
      </c>
      <c r="F115" s="146"/>
      <c r="G115" s="174"/>
      <c r="H115" s="174"/>
      <c r="I115" s="174"/>
      <c r="J115" s="175"/>
      <c r="K115" s="176"/>
      <c r="L115" s="177"/>
      <c r="M115" s="177"/>
      <c r="N115" s="182"/>
      <c r="O115" s="175"/>
      <c r="P115" s="180"/>
      <c r="Q115" s="175"/>
      <c r="R115" s="174"/>
      <c r="S115" s="174"/>
      <c r="T115" s="174"/>
      <c r="U115" s="174"/>
      <c r="V115" s="174"/>
      <c r="W115" s="174"/>
      <c r="X115" s="174"/>
      <c r="Y115" s="174"/>
      <c r="Z115" s="174"/>
    </row>
    <row r="116" ht="13.5" customHeight="1">
      <c r="A116" s="147">
        <f t="shared" si="8"/>
        <v>0</v>
      </c>
      <c r="B116" s="147">
        <f t="shared" si="2"/>
        <v>2</v>
      </c>
      <c r="C116" s="147">
        <f t="shared" si="3"/>
        <v>2</v>
      </c>
      <c r="D116" s="148">
        <f t="shared" si="4"/>
        <v>8</v>
      </c>
      <c r="E116" s="148">
        <f t="shared" si="5"/>
        <v>1</v>
      </c>
      <c r="F116" s="146"/>
      <c r="G116" s="174"/>
      <c r="H116" s="174"/>
      <c r="I116" s="174"/>
      <c r="J116" s="175"/>
      <c r="K116" s="176"/>
      <c r="L116" s="177"/>
      <c r="M116" s="177"/>
      <c r="N116" s="182"/>
      <c r="O116" s="175"/>
      <c r="P116" s="180"/>
      <c r="Q116" s="175"/>
      <c r="R116" s="174"/>
      <c r="S116" s="174"/>
      <c r="T116" s="174"/>
      <c r="U116" s="174"/>
      <c r="V116" s="174"/>
      <c r="W116" s="174"/>
      <c r="X116" s="174"/>
      <c r="Y116" s="174"/>
      <c r="Z116" s="174"/>
    </row>
    <row r="117" ht="13.5" customHeight="1">
      <c r="A117" s="147">
        <f t="shared" si="8"/>
        <v>0</v>
      </c>
      <c r="B117" s="147">
        <f t="shared" si="2"/>
        <v>2</v>
      </c>
      <c r="C117" s="147">
        <f t="shared" si="3"/>
        <v>2</v>
      </c>
      <c r="D117" s="148">
        <f t="shared" si="4"/>
        <v>8</v>
      </c>
      <c r="E117" s="148">
        <f t="shared" si="5"/>
        <v>1</v>
      </c>
      <c r="F117" s="146"/>
      <c r="G117" s="174"/>
      <c r="H117" s="174"/>
      <c r="I117" s="174"/>
      <c r="J117" s="175"/>
      <c r="K117" s="176"/>
      <c r="L117" s="177"/>
      <c r="M117" s="177"/>
      <c r="N117" s="182"/>
      <c r="O117" s="175"/>
      <c r="P117" s="180"/>
      <c r="Q117" s="175"/>
      <c r="R117" s="174"/>
      <c r="S117" s="174"/>
      <c r="T117" s="174"/>
      <c r="U117" s="174"/>
      <c r="V117" s="174"/>
      <c r="W117" s="174"/>
      <c r="X117" s="174"/>
      <c r="Y117" s="174"/>
      <c r="Z117" s="174"/>
    </row>
    <row r="118" ht="13.5" customHeight="1">
      <c r="A118" s="147">
        <f t="shared" si="8"/>
        <v>0</v>
      </c>
      <c r="B118" s="147">
        <f t="shared" si="2"/>
        <v>2</v>
      </c>
      <c r="C118" s="147">
        <f t="shared" si="3"/>
        <v>2</v>
      </c>
      <c r="D118" s="148">
        <f t="shared" si="4"/>
        <v>8</v>
      </c>
      <c r="E118" s="148">
        <f t="shared" si="5"/>
        <v>1</v>
      </c>
      <c r="F118" s="146"/>
      <c r="G118" s="174"/>
      <c r="H118" s="174"/>
      <c r="I118" s="174"/>
      <c r="J118" s="175"/>
      <c r="K118" s="176"/>
      <c r="L118" s="177"/>
      <c r="M118" s="177"/>
      <c r="N118" s="182"/>
      <c r="O118" s="175"/>
      <c r="P118" s="180"/>
      <c r="Q118" s="175"/>
      <c r="R118" s="174"/>
      <c r="S118" s="174"/>
      <c r="T118" s="174"/>
      <c r="U118" s="174"/>
      <c r="V118" s="174"/>
      <c r="W118" s="174"/>
      <c r="X118" s="174"/>
      <c r="Y118" s="174"/>
      <c r="Z118" s="174"/>
    </row>
    <row r="119" ht="13.5" customHeight="1">
      <c r="A119" s="147">
        <f t="shared" si="8"/>
        <v>0</v>
      </c>
      <c r="B119" s="147">
        <f t="shared" si="2"/>
        <v>2</v>
      </c>
      <c r="C119" s="147">
        <f t="shared" si="3"/>
        <v>2</v>
      </c>
      <c r="D119" s="148">
        <f t="shared" si="4"/>
        <v>8</v>
      </c>
      <c r="E119" s="148">
        <f t="shared" si="5"/>
        <v>1</v>
      </c>
      <c r="F119" s="146"/>
      <c r="G119" s="174"/>
      <c r="H119" s="174"/>
      <c r="I119" s="174"/>
      <c r="J119" s="175"/>
      <c r="K119" s="176"/>
      <c r="L119" s="177"/>
      <c r="M119" s="177"/>
      <c r="N119" s="182"/>
      <c r="O119" s="175"/>
      <c r="P119" s="180"/>
      <c r="Q119" s="175"/>
      <c r="R119" s="174"/>
      <c r="S119" s="174"/>
      <c r="T119" s="174"/>
      <c r="U119" s="174"/>
      <c r="V119" s="174"/>
      <c r="W119" s="174"/>
      <c r="X119" s="174"/>
      <c r="Y119" s="174"/>
      <c r="Z119" s="174"/>
    </row>
    <row r="120" ht="13.5" customHeight="1">
      <c r="A120" s="147">
        <f t="shared" si="8"/>
        <v>0</v>
      </c>
      <c r="B120" s="147">
        <f t="shared" si="2"/>
        <v>2</v>
      </c>
      <c r="C120" s="147">
        <f t="shared" si="3"/>
        <v>2</v>
      </c>
      <c r="D120" s="148">
        <f t="shared" si="4"/>
        <v>8</v>
      </c>
      <c r="E120" s="148">
        <f t="shared" si="5"/>
        <v>1</v>
      </c>
      <c r="F120" s="146"/>
      <c r="G120" s="174"/>
      <c r="H120" s="174"/>
      <c r="I120" s="174"/>
      <c r="J120" s="175"/>
      <c r="K120" s="176"/>
      <c r="L120" s="177"/>
      <c r="M120" s="177"/>
      <c r="N120" s="182"/>
      <c r="O120" s="175"/>
      <c r="P120" s="180"/>
      <c r="Q120" s="175"/>
      <c r="R120" s="174"/>
      <c r="S120" s="174"/>
      <c r="T120" s="174"/>
      <c r="U120" s="174"/>
      <c r="V120" s="174"/>
      <c r="W120" s="174"/>
      <c r="X120" s="174"/>
      <c r="Y120" s="174"/>
      <c r="Z120" s="174"/>
    </row>
    <row r="121" ht="13.5" customHeight="1">
      <c r="A121" s="147">
        <f t="shared" si="8"/>
        <v>0</v>
      </c>
      <c r="B121" s="147">
        <f t="shared" si="2"/>
        <v>2</v>
      </c>
      <c r="C121" s="147">
        <f t="shared" si="3"/>
        <v>2</v>
      </c>
      <c r="D121" s="148">
        <f t="shared" si="4"/>
        <v>8</v>
      </c>
      <c r="E121" s="148">
        <f t="shared" si="5"/>
        <v>1</v>
      </c>
      <c r="F121" s="146"/>
      <c r="G121" s="174"/>
      <c r="H121" s="174"/>
      <c r="I121" s="174"/>
      <c r="J121" s="175"/>
      <c r="K121" s="176"/>
      <c r="L121" s="177"/>
      <c r="M121" s="177"/>
      <c r="N121" s="182"/>
      <c r="O121" s="175"/>
      <c r="P121" s="180"/>
      <c r="Q121" s="175"/>
      <c r="R121" s="174"/>
      <c r="S121" s="174"/>
      <c r="T121" s="174"/>
      <c r="U121" s="174"/>
      <c r="V121" s="174"/>
      <c r="W121" s="174"/>
      <c r="X121" s="174"/>
      <c r="Y121" s="174"/>
      <c r="Z121" s="174"/>
    </row>
    <row r="122" ht="13.5" customHeight="1">
      <c r="A122" s="147">
        <f t="shared" si="8"/>
        <v>0</v>
      </c>
      <c r="B122" s="147">
        <f t="shared" si="2"/>
        <v>2</v>
      </c>
      <c r="C122" s="147">
        <f t="shared" si="3"/>
        <v>2</v>
      </c>
      <c r="D122" s="148">
        <f t="shared" si="4"/>
        <v>8</v>
      </c>
      <c r="E122" s="148">
        <f t="shared" si="5"/>
        <v>1</v>
      </c>
      <c r="F122" s="146"/>
      <c r="G122" s="174"/>
      <c r="H122" s="174"/>
      <c r="I122" s="174"/>
      <c r="J122" s="175"/>
      <c r="K122" s="176"/>
      <c r="L122" s="177"/>
      <c r="M122" s="177"/>
      <c r="N122" s="182"/>
      <c r="O122" s="175"/>
      <c r="P122" s="180"/>
      <c r="Q122" s="175"/>
      <c r="R122" s="174"/>
      <c r="S122" s="174"/>
      <c r="T122" s="174"/>
      <c r="U122" s="174"/>
      <c r="V122" s="174"/>
      <c r="W122" s="174"/>
      <c r="X122" s="174"/>
      <c r="Y122" s="174"/>
      <c r="Z122" s="174"/>
    </row>
    <row r="123" ht="13.5" customHeight="1">
      <c r="A123" s="147">
        <f t="shared" si="8"/>
        <v>0</v>
      </c>
      <c r="B123" s="147">
        <f t="shared" si="2"/>
        <v>2</v>
      </c>
      <c r="C123" s="147">
        <f t="shared" si="3"/>
        <v>2</v>
      </c>
      <c r="D123" s="148">
        <f t="shared" si="4"/>
        <v>8</v>
      </c>
      <c r="E123" s="148">
        <f t="shared" si="5"/>
        <v>1</v>
      </c>
      <c r="F123" s="146"/>
      <c r="G123" s="174"/>
      <c r="H123" s="174"/>
      <c r="I123" s="174"/>
      <c r="J123" s="175"/>
      <c r="K123" s="176"/>
      <c r="L123" s="177"/>
      <c r="M123" s="177"/>
      <c r="N123" s="182"/>
      <c r="O123" s="175"/>
      <c r="P123" s="180"/>
      <c r="Q123" s="175"/>
      <c r="R123" s="174"/>
      <c r="S123" s="174"/>
      <c r="T123" s="174"/>
      <c r="U123" s="174"/>
      <c r="V123" s="174"/>
      <c r="W123" s="174"/>
      <c r="X123" s="174"/>
      <c r="Y123" s="174"/>
      <c r="Z123" s="174"/>
    </row>
    <row r="124" ht="13.5" customHeight="1">
      <c r="A124" s="147">
        <f t="shared" si="8"/>
        <v>0</v>
      </c>
      <c r="B124" s="147">
        <f t="shared" si="2"/>
        <v>2</v>
      </c>
      <c r="C124" s="147">
        <f t="shared" si="3"/>
        <v>2</v>
      </c>
      <c r="D124" s="148">
        <f t="shared" si="4"/>
        <v>8</v>
      </c>
      <c r="E124" s="148">
        <f t="shared" si="5"/>
        <v>1</v>
      </c>
      <c r="F124" s="146"/>
      <c r="G124" s="174"/>
      <c r="H124" s="174"/>
      <c r="I124" s="174"/>
      <c r="J124" s="175"/>
      <c r="K124" s="176"/>
      <c r="L124" s="177"/>
      <c r="M124" s="177"/>
      <c r="N124" s="182"/>
      <c r="O124" s="175"/>
      <c r="P124" s="180"/>
      <c r="Q124" s="175"/>
      <c r="R124" s="174"/>
      <c r="S124" s="174"/>
      <c r="T124" s="174"/>
      <c r="U124" s="174"/>
      <c r="V124" s="174"/>
      <c r="W124" s="174"/>
      <c r="X124" s="174"/>
      <c r="Y124" s="174"/>
      <c r="Z124" s="174"/>
    </row>
    <row r="125" ht="13.5" customHeight="1">
      <c r="A125" s="147">
        <f t="shared" si="8"/>
        <v>0</v>
      </c>
      <c r="B125" s="147">
        <f t="shared" si="2"/>
        <v>2</v>
      </c>
      <c r="C125" s="147">
        <f t="shared" si="3"/>
        <v>2</v>
      </c>
      <c r="D125" s="148">
        <f t="shared" si="4"/>
        <v>8</v>
      </c>
      <c r="E125" s="148">
        <f t="shared" si="5"/>
        <v>1</v>
      </c>
      <c r="F125" s="146"/>
      <c r="G125" s="174"/>
      <c r="H125" s="174"/>
      <c r="I125" s="174"/>
      <c r="J125" s="175"/>
      <c r="K125" s="176"/>
      <c r="L125" s="177"/>
      <c r="M125" s="177"/>
      <c r="N125" s="182"/>
      <c r="O125" s="175"/>
      <c r="P125" s="180"/>
      <c r="Q125" s="175"/>
      <c r="R125" s="174"/>
      <c r="S125" s="174"/>
      <c r="T125" s="174"/>
      <c r="U125" s="174"/>
      <c r="V125" s="174"/>
      <c r="W125" s="174"/>
      <c r="X125" s="174"/>
      <c r="Y125" s="174"/>
      <c r="Z125" s="174"/>
    </row>
    <row r="126" ht="13.5" customHeight="1">
      <c r="A126" s="147">
        <f t="shared" si="8"/>
        <v>0</v>
      </c>
      <c r="B126" s="147">
        <f t="shared" si="2"/>
        <v>2</v>
      </c>
      <c r="C126" s="147">
        <f t="shared" si="3"/>
        <v>2</v>
      </c>
      <c r="D126" s="148">
        <f t="shared" si="4"/>
        <v>8</v>
      </c>
      <c r="E126" s="148">
        <f t="shared" si="5"/>
        <v>1</v>
      </c>
      <c r="F126" s="146"/>
      <c r="G126" s="174"/>
      <c r="H126" s="174"/>
      <c r="I126" s="174"/>
      <c r="J126" s="175"/>
      <c r="K126" s="176"/>
      <c r="L126" s="177"/>
      <c r="M126" s="177"/>
      <c r="N126" s="182"/>
      <c r="O126" s="175"/>
      <c r="P126" s="180"/>
      <c r="Q126" s="175"/>
      <c r="R126" s="174"/>
      <c r="S126" s="174"/>
      <c r="T126" s="174"/>
      <c r="U126" s="174"/>
      <c r="V126" s="174"/>
      <c r="W126" s="174"/>
      <c r="X126" s="174"/>
      <c r="Y126" s="174"/>
      <c r="Z126" s="174"/>
    </row>
    <row r="127" ht="13.5" customHeight="1">
      <c r="A127" s="147">
        <f t="shared" si="8"/>
        <v>0</v>
      </c>
      <c r="B127" s="147">
        <f t="shared" si="2"/>
        <v>2</v>
      </c>
      <c r="C127" s="147">
        <f t="shared" si="3"/>
        <v>2</v>
      </c>
      <c r="D127" s="148">
        <f t="shared" si="4"/>
        <v>8</v>
      </c>
      <c r="E127" s="148">
        <f t="shared" si="5"/>
        <v>1</v>
      </c>
      <c r="F127" s="146"/>
      <c r="G127" s="174"/>
      <c r="H127" s="174"/>
      <c r="I127" s="174"/>
      <c r="J127" s="175"/>
      <c r="K127" s="176"/>
      <c r="L127" s="177"/>
      <c r="M127" s="177"/>
      <c r="N127" s="182"/>
      <c r="O127" s="175"/>
      <c r="P127" s="180"/>
      <c r="Q127" s="175"/>
      <c r="R127" s="174"/>
      <c r="S127" s="174"/>
      <c r="T127" s="174"/>
      <c r="U127" s="174"/>
      <c r="V127" s="174"/>
      <c r="W127" s="174"/>
      <c r="X127" s="174"/>
      <c r="Y127" s="174"/>
      <c r="Z127" s="174"/>
    </row>
    <row r="128" ht="13.5" customHeight="1">
      <c r="A128" s="147">
        <f t="shared" si="8"/>
        <v>0</v>
      </c>
      <c r="B128" s="147">
        <f t="shared" si="2"/>
        <v>2</v>
      </c>
      <c r="C128" s="147">
        <f t="shared" si="3"/>
        <v>2</v>
      </c>
      <c r="D128" s="148">
        <f t="shared" si="4"/>
        <v>8</v>
      </c>
      <c r="E128" s="148">
        <f t="shared" si="5"/>
        <v>1</v>
      </c>
      <c r="F128" s="146"/>
      <c r="G128" s="174"/>
      <c r="H128" s="174"/>
      <c r="I128" s="174"/>
      <c r="J128" s="175"/>
      <c r="K128" s="176"/>
      <c r="L128" s="177"/>
      <c r="M128" s="177"/>
      <c r="N128" s="182"/>
      <c r="O128" s="175"/>
      <c r="P128" s="180"/>
      <c r="Q128" s="175"/>
      <c r="R128" s="174"/>
      <c r="S128" s="174"/>
      <c r="T128" s="174"/>
      <c r="U128" s="174"/>
      <c r="V128" s="174"/>
      <c r="W128" s="174"/>
      <c r="X128" s="174"/>
      <c r="Y128" s="174"/>
      <c r="Z128" s="174"/>
    </row>
    <row r="129" ht="13.5" customHeight="1">
      <c r="A129" s="147">
        <f t="shared" si="8"/>
        <v>0</v>
      </c>
      <c r="B129" s="147">
        <f t="shared" si="2"/>
        <v>2</v>
      </c>
      <c r="C129" s="147">
        <f t="shared" si="3"/>
        <v>2</v>
      </c>
      <c r="D129" s="148">
        <f t="shared" si="4"/>
        <v>8</v>
      </c>
      <c r="E129" s="148">
        <f t="shared" si="5"/>
        <v>1</v>
      </c>
      <c r="F129" s="146"/>
      <c r="G129" s="174"/>
      <c r="H129" s="174"/>
      <c r="I129" s="174"/>
      <c r="J129" s="175"/>
      <c r="K129" s="176"/>
      <c r="L129" s="177"/>
      <c r="M129" s="177"/>
      <c r="N129" s="182"/>
      <c r="O129" s="175"/>
      <c r="P129" s="180"/>
      <c r="Q129" s="175"/>
      <c r="R129" s="174"/>
      <c r="S129" s="174"/>
      <c r="T129" s="174"/>
      <c r="U129" s="174"/>
      <c r="V129" s="174"/>
      <c r="W129" s="174"/>
      <c r="X129" s="174"/>
      <c r="Y129" s="174"/>
      <c r="Z129" s="174"/>
    </row>
    <row r="130" ht="13.5" customHeight="1">
      <c r="A130" s="147">
        <f t="shared" si="8"/>
        <v>0</v>
      </c>
      <c r="B130" s="147">
        <f t="shared" si="2"/>
        <v>2</v>
      </c>
      <c r="C130" s="147">
        <f t="shared" si="3"/>
        <v>2</v>
      </c>
      <c r="D130" s="148">
        <f t="shared" si="4"/>
        <v>8</v>
      </c>
      <c r="E130" s="148">
        <f t="shared" si="5"/>
        <v>1</v>
      </c>
      <c r="F130" s="146"/>
      <c r="G130" s="174"/>
      <c r="H130" s="174"/>
      <c r="I130" s="174"/>
      <c r="J130" s="175"/>
      <c r="K130" s="176"/>
      <c r="L130" s="177"/>
      <c r="M130" s="177"/>
      <c r="N130" s="182"/>
      <c r="O130" s="175"/>
      <c r="P130" s="180"/>
      <c r="Q130" s="175"/>
      <c r="R130" s="174"/>
      <c r="S130" s="174"/>
      <c r="T130" s="174"/>
      <c r="U130" s="174"/>
      <c r="V130" s="174"/>
      <c r="W130" s="174"/>
      <c r="X130" s="174"/>
      <c r="Y130" s="174"/>
      <c r="Z130" s="174"/>
    </row>
    <row r="131" ht="13.5" customHeight="1">
      <c r="A131" s="147">
        <f t="shared" si="8"/>
        <v>0</v>
      </c>
      <c r="B131" s="147">
        <f t="shared" si="2"/>
        <v>2</v>
      </c>
      <c r="C131" s="147">
        <f t="shared" si="3"/>
        <v>2</v>
      </c>
      <c r="D131" s="148">
        <f t="shared" si="4"/>
        <v>8</v>
      </c>
      <c r="E131" s="148">
        <f t="shared" si="5"/>
        <v>1</v>
      </c>
      <c r="F131" s="146"/>
      <c r="G131" s="174"/>
      <c r="H131" s="174"/>
      <c r="I131" s="174"/>
      <c r="J131" s="175"/>
      <c r="K131" s="176"/>
      <c r="L131" s="177"/>
      <c r="M131" s="177"/>
      <c r="N131" s="182"/>
      <c r="O131" s="175"/>
      <c r="P131" s="180"/>
      <c r="Q131" s="175"/>
      <c r="R131" s="174"/>
      <c r="S131" s="174"/>
      <c r="T131" s="174"/>
      <c r="U131" s="174"/>
      <c r="V131" s="174"/>
      <c r="W131" s="174"/>
      <c r="X131" s="174"/>
      <c r="Y131" s="174"/>
      <c r="Z131" s="174"/>
    </row>
    <row r="132" ht="13.5" customHeight="1">
      <c r="A132" s="147">
        <f t="shared" si="8"/>
        <v>0</v>
      </c>
      <c r="B132" s="147">
        <f t="shared" si="2"/>
        <v>2</v>
      </c>
      <c r="C132" s="147">
        <f t="shared" si="3"/>
        <v>2</v>
      </c>
      <c r="D132" s="148">
        <f t="shared" si="4"/>
        <v>8</v>
      </c>
      <c r="E132" s="148">
        <f t="shared" si="5"/>
        <v>1</v>
      </c>
      <c r="F132" s="146"/>
      <c r="G132" s="174"/>
      <c r="H132" s="174"/>
      <c r="I132" s="174"/>
      <c r="J132" s="175"/>
      <c r="K132" s="176"/>
      <c r="L132" s="177"/>
      <c r="M132" s="177"/>
      <c r="N132" s="182"/>
      <c r="O132" s="175"/>
      <c r="P132" s="180"/>
      <c r="Q132" s="175"/>
      <c r="R132" s="174"/>
      <c r="S132" s="174"/>
      <c r="T132" s="174"/>
      <c r="U132" s="174"/>
      <c r="V132" s="174"/>
      <c r="W132" s="174"/>
      <c r="X132" s="174"/>
      <c r="Y132" s="174"/>
      <c r="Z132" s="174"/>
    </row>
    <row r="133" ht="13.5" customHeight="1">
      <c r="A133" s="147">
        <f t="shared" si="8"/>
        <v>0</v>
      </c>
      <c r="B133" s="147">
        <f t="shared" si="2"/>
        <v>2</v>
      </c>
      <c r="C133" s="147">
        <f t="shared" si="3"/>
        <v>2</v>
      </c>
      <c r="D133" s="148">
        <f t="shared" si="4"/>
        <v>8</v>
      </c>
      <c r="E133" s="148">
        <f t="shared" si="5"/>
        <v>1</v>
      </c>
      <c r="F133" s="146"/>
      <c r="G133" s="174"/>
      <c r="H133" s="174"/>
      <c r="I133" s="174"/>
      <c r="J133" s="175"/>
      <c r="K133" s="176"/>
      <c r="L133" s="177"/>
      <c r="M133" s="177"/>
      <c r="N133" s="182"/>
      <c r="O133" s="175"/>
      <c r="P133" s="180"/>
      <c r="Q133" s="175"/>
      <c r="R133" s="174"/>
      <c r="S133" s="174"/>
      <c r="T133" s="174"/>
      <c r="U133" s="174"/>
      <c r="V133" s="174"/>
      <c r="W133" s="174"/>
      <c r="X133" s="174"/>
      <c r="Y133" s="174"/>
      <c r="Z133" s="174"/>
    </row>
    <row r="134" ht="13.5" customHeight="1">
      <c r="A134" s="147">
        <f t="shared" si="8"/>
        <v>0</v>
      </c>
      <c r="B134" s="147">
        <f t="shared" si="2"/>
        <v>2</v>
      </c>
      <c r="C134" s="147">
        <f t="shared" si="3"/>
        <v>2</v>
      </c>
      <c r="D134" s="148">
        <f t="shared" si="4"/>
        <v>8</v>
      </c>
      <c r="E134" s="148">
        <f t="shared" si="5"/>
        <v>1</v>
      </c>
      <c r="F134" s="146"/>
      <c r="G134" s="174"/>
      <c r="H134" s="174"/>
      <c r="I134" s="174"/>
      <c r="J134" s="175"/>
      <c r="K134" s="176"/>
      <c r="L134" s="177"/>
      <c r="M134" s="177"/>
      <c r="N134" s="182"/>
      <c r="O134" s="175"/>
      <c r="P134" s="180"/>
      <c r="Q134" s="175"/>
      <c r="R134" s="174"/>
      <c r="S134" s="174"/>
      <c r="T134" s="174"/>
      <c r="U134" s="174"/>
      <c r="V134" s="174"/>
      <c r="W134" s="174"/>
      <c r="X134" s="174"/>
      <c r="Y134" s="174"/>
      <c r="Z134" s="174"/>
    </row>
    <row r="135" ht="13.5" customHeight="1">
      <c r="A135" s="147">
        <f t="shared" si="8"/>
        <v>0</v>
      </c>
      <c r="B135" s="147">
        <f t="shared" si="2"/>
        <v>2</v>
      </c>
      <c r="C135" s="147">
        <f t="shared" si="3"/>
        <v>2</v>
      </c>
      <c r="D135" s="148">
        <f t="shared" si="4"/>
        <v>8</v>
      </c>
      <c r="E135" s="148">
        <f t="shared" si="5"/>
        <v>1</v>
      </c>
      <c r="F135" s="146"/>
      <c r="G135" s="174"/>
      <c r="H135" s="174"/>
      <c r="I135" s="174"/>
      <c r="J135" s="175"/>
      <c r="K135" s="176"/>
      <c r="L135" s="177"/>
      <c r="M135" s="177"/>
      <c r="N135" s="182"/>
      <c r="O135" s="175"/>
      <c r="P135" s="180"/>
      <c r="Q135" s="175"/>
      <c r="R135" s="174"/>
      <c r="S135" s="174"/>
      <c r="T135" s="174"/>
      <c r="U135" s="174"/>
      <c r="V135" s="174"/>
      <c r="W135" s="174"/>
      <c r="X135" s="174"/>
      <c r="Y135" s="174"/>
      <c r="Z135" s="174"/>
    </row>
    <row r="136" ht="13.5" customHeight="1">
      <c r="A136" s="147">
        <f t="shared" si="8"/>
        <v>0</v>
      </c>
      <c r="B136" s="147">
        <f t="shared" si="2"/>
        <v>2</v>
      </c>
      <c r="C136" s="147">
        <f t="shared" si="3"/>
        <v>2</v>
      </c>
      <c r="D136" s="148">
        <f t="shared" si="4"/>
        <v>8</v>
      </c>
      <c r="E136" s="148">
        <f t="shared" si="5"/>
        <v>1</v>
      </c>
      <c r="F136" s="146"/>
      <c r="G136" s="174"/>
      <c r="H136" s="174"/>
      <c r="I136" s="174"/>
      <c r="J136" s="175"/>
      <c r="K136" s="176"/>
      <c r="L136" s="177"/>
      <c r="M136" s="177"/>
      <c r="N136" s="182"/>
      <c r="O136" s="175"/>
      <c r="P136" s="180"/>
      <c r="Q136" s="175"/>
      <c r="R136" s="174"/>
      <c r="S136" s="174"/>
      <c r="T136" s="174"/>
      <c r="U136" s="174"/>
      <c r="V136" s="174"/>
      <c r="W136" s="174"/>
      <c r="X136" s="174"/>
      <c r="Y136" s="174"/>
      <c r="Z136" s="174"/>
    </row>
    <row r="137" ht="13.5" customHeight="1">
      <c r="A137" s="147">
        <f t="shared" si="8"/>
        <v>0</v>
      </c>
      <c r="B137" s="147">
        <f t="shared" si="2"/>
        <v>2</v>
      </c>
      <c r="C137" s="147">
        <f t="shared" si="3"/>
        <v>2</v>
      </c>
      <c r="D137" s="148">
        <f t="shared" si="4"/>
        <v>8</v>
      </c>
      <c r="E137" s="148">
        <f t="shared" si="5"/>
        <v>1</v>
      </c>
      <c r="F137" s="146"/>
      <c r="G137" s="174"/>
      <c r="H137" s="174"/>
      <c r="I137" s="174"/>
      <c r="J137" s="175"/>
      <c r="K137" s="176"/>
      <c r="L137" s="177"/>
      <c r="M137" s="177"/>
      <c r="N137" s="182"/>
      <c r="O137" s="175"/>
      <c r="P137" s="180"/>
      <c r="Q137" s="175"/>
      <c r="R137" s="174"/>
      <c r="S137" s="174"/>
      <c r="T137" s="174"/>
      <c r="U137" s="174"/>
      <c r="V137" s="174"/>
      <c r="W137" s="174"/>
      <c r="X137" s="174"/>
      <c r="Y137" s="174"/>
      <c r="Z137" s="174"/>
    </row>
    <row r="138" ht="13.5" customHeight="1">
      <c r="A138" s="147">
        <f t="shared" si="8"/>
        <v>0</v>
      </c>
      <c r="B138" s="147">
        <f t="shared" si="2"/>
        <v>2</v>
      </c>
      <c r="C138" s="147">
        <f t="shared" si="3"/>
        <v>2</v>
      </c>
      <c r="D138" s="148">
        <f t="shared" si="4"/>
        <v>8</v>
      </c>
      <c r="E138" s="148">
        <f t="shared" si="5"/>
        <v>1</v>
      </c>
      <c r="F138" s="146"/>
      <c r="G138" s="174"/>
      <c r="H138" s="174"/>
      <c r="I138" s="174"/>
      <c r="J138" s="175"/>
      <c r="K138" s="176"/>
      <c r="L138" s="177"/>
      <c r="M138" s="177"/>
      <c r="N138" s="182"/>
      <c r="O138" s="175"/>
      <c r="P138" s="180"/>
      <c r="Q138" s="175"/>
      <c r="R138" s="174"/>
      <c r="S138" s="174"/>
      <c r="T138" s="174"/>
      <c r="U138" s="174"/>
      <c r="V138" s="174"/>
      <c r="W138" s="174"/>
      <c r="X138" s="174"/>
      <c r="Y138" s="174"/>
      <c r="Z138" s="174"/>
    </row>
    <row r="139" ht="13.5" customHeight="1">
      <c r="A139" s="147">
        <f t="shared" si="8"/>
        <v>0</v>
      </c>
      <c r="B139" s="147">
        <f t="shared" si="2"/>
        <v>2</v>
      </c>
      <c r="C139" s="147">
        <f t="shared" si="3"/>
        <v>2</v>
      </c>
      <c r="D139" s="148">
        <f t="shared" si="4"/>
        <v>8</v>
      </c>
      <c r="E139" s="148">
        <f t="shared" si="5"/>
        <v>1</v>
      </c>
      <c r="F139" s="146"/>
      <c r="G139" s="174"/>
      <c r="H139" s="174"/>
      <c r="I139" s="174"/>
      <c r="J139" s="175"/>
      <c r="K139" s="176"/>
      <c r="L139" s="177"/>
      <c r="M139" s="177"/>
      <c r="N139" s="182"/>
      <c r="O139" s="175"/>
      <c r="P139" s="180"/>
      <c r="Q139" s="175"/>
      <c r="R139" s="174"/>
      <c r="S139" s="174"/>
      <c r="T139" s="174"/>
      <c r="U139" s="174"/>
      <c r="V139" s="174"/>
      <c r="W139" s="174"/>
      <c r="X139" s="174"/>
      <c r="Y139" s="174"/>
      <c r="Z139" s="174"/>
    </row>
    <row r="140" ht="13.5" customHeight="1">
      <c r="A140" s="147">
        <f t="shared" si="8"/>
        <v>0</v>
      </c>
      <c r="B140" s="147">
        <f t="shared" si="2"/>
        <v>2</v>
      </c>
      <c r="C140" s="147">
        <f t="shared" si="3"/>
        <v>2</v>
      </c>
      <c r="D140" s="148">
        <f t="shared" si="4"/>
        <v>8</v>
      </c>
      <c r="E140" s="148">
        <f t="shared" si="5"/>
        <v>1</v>
      </c>
      <c r="F140" s="146"/>
      <c r="G140" s="174"/>
      <c r="H140" s="174"/>
      <c r="I140" s="174"/>
      <c r="J140" s="175"/>
      <c r="K140" s="176"/>
      <c r="L140" s="177"/>
      <c r="M140" s="177"/>
      <c r="N140" s="182"/>
      <c r="O140" s="175"/>
      <c r="P140" s="180"/>
      <c r="Q140" s="175"/>
      <c r="R140" s="174"/>
      <c r="S140" s="174"/>
      <c r="T140" s="174"/>
      <c r="U140" s="174"/>
      <c r="V140" s="174"/>
      <c r="W140" s="174"/>
      <c r="X140" s="174"/>
      <c r="Y140" s="174"/>
      <c r="Z140" s="174"/>
    </row>
    <row r="141" ht="13.5" customHeight="1">
      <c r="A141" s="147">
        <f t="shared" si="8"/>
        <v>0</v>
      </c>
      <c r="B141" s="147">
        <f t="shared" si="2"/>
        <v>2</v>
      </c>
      <c r="C141" s="147">
        <f t="shared" si="3"/>
        <v>2</v>
      </c>
      <c r="D141" s="148">
        <f t="shared" si="4"/>
        <v>8</v>
      </c>
      <c r="E141" s="148">
        <f t="shared" si="5"/>
        <v>1</v>
      </c>
      <c r="F141" s="146"/>
      <c r="G141" s="174"/>
      <c r="H141" s="174"/>
      <c r="I141" s="174"/>
      <c r="J141" s="175"/>
      <c r="K141" s="176"/>
      <c r="L141" s="177"/>
      <c r="M141" s="177"/>
      <c r="N141" s="182"/>
      <c r="O141" s="175"/>
      <c r="P141" s="180"/>
      <c r="Q141" s="175"/>
      <c r="R141" s="174"/>
      <c r="S141" s="174"/>
      <c r="T141" s="174"/>
      <c r="U141" s="174"/>
      <c r="V141" s="174"/>
      <c r="W141" s="174"/>
      <c r="X141" s="174"/>
      <c r="Y141" s="174"/>
      <c r="Z141" s="174"/>
    </row>
    <row r="142" ht="13.5" customHeight="1">
      <c r="A142" s="147">
        <f t="shared" si="8"/>
        <v>0</v>
      </c>
      <c r="B142" s="147">
        <f t="shared" si="2"/>
        <v>2</v>
      </c>
      <c r="C142" s="147">
        <f t="shared" si="3"/>
        <v>2</v>
      </c>
      <c r="D142" s="148">
        <f t="shared" si="4"/>
        <v>8</v>
      </c>
      <c r="E142" s="148">
        <f t="shared" si="5"/>
        <v>1</v>
      </c>
      <c r="F142" s="146"/>
      <c r="G142" s="174"/>
      <c r="H142" s="174"/>
      <c r="I142" s="174"/>
      <c r="J142" s="175"/>
      <c r="K142" s="176"/>
      <c r="L142" s="177"/>
      <c r="M142" s="177"/>
      <c r="N142" s="182"/>
      <c r="O142" s="175"/>
      <c r="P142" s="180"/>
      <c r="Q142" s="175"/>
      <c r="R142" s="174"/>
      <c r="S142" s="174"/>
      <c r="T142" s="174"/>
      <c r="U142" s="174"/>
      <c r="V142" s="174"/>
      <c r="W142" s="174"/>
      <c r="X142" s="174"/>
      <c r="Y142" s="174"/>
      <c r="Z142" s="174"/>
    </row>
    <row r="143" ht="13.5" customHeight="1">
      <c r="A143" s="147">
        <f t="shared" si="8"/>
        <v>0</v>
      </c>
      <c r="B143" s="147">
        <f t="shared" si="2"/>
        <v>2</v>
      </c>
      <c r="C143" s="147">
        <f t="shared" si="3"/>
        <v>2</v>
      </c>
      <c r="D143" s="148">
        <f t="shared" si="4"/>
        <v>8</v>
      </c>
      <c r="E143" s="148">
        <f t="shared" si="5"/>
        <v>1</v>
      </c>
      <c r="F143" s="146"/>
      <c r="G143" s="174"/>
      <c r="H143" s="174"/>
      <c r="I143" s="174"/>
      <c r="J143" s="175"/>
      <c r="K143" s="176"/>
      <c r="L143" s="177"/>
      <c r="M143" s="177"/>
      <c r="N143" s="182"/>
      <c r="O143" s="175"/>
      <c r="P143" s="180"/>
      <c r="Q143" s="175"/>
      <c r="R143" s="174"/>
      <c r="S143" s="174"/>
      <c r="T143" s="174"/>
      <c r="U143" s="174"/>
      <c r="V143" s="174"/>
      <c r="W143" s="174"/>
      <c r="X143" s="174"/>
      <c r="Y143" s="174"/>
      <c r="Z143" s="174"/>
    </row>
    <row r="144" ht="13.5" customHeight="1">
      <c r="A144" s="147">
        <f t="shared" si="8"/>
        <v>0</v>
      </c>
      <c r="B144" s="147">
        <f t="shared" si="2"/>
        <v>2</v>
      </c>
      <c r="C144" s="147">
        <f t="shared" si="3"/>
        <v>2</v>
      </c>
      <c r="D144" s="148">
        <f t="shared" si="4"/>
        <v>8</v>
      </c>
      <c r="E144" s="148">
        <f t="shared" si="5"/>
        <v>1</v>
      </c>
      <c r="F144" s="146"/>
      <c r="G144" s="174"/>
      <c r="H144" s="174"/>
      <c r="I144" s="174"/>
      <c r="J144" s="175"/>
      <c r="K144" s="176"/>
      <c r="L144" s="177"/>
      <c r="M144" s="177"/>
      <c r="N144" s="182"/>
      <c r="O144" s="175"/>
      <c r="P144" s="180"/>
      <c r="Q144" s="175"/>
      <c r="R144" s="174"/>
      <c r="S144" s="174"/>
      <c r="T144" s="174"/>
      <c r="U144" s="174"/>
      <c r="V144" s="174"/>
      <c r="W144" s="174"/>
      <c r="X144" s="174"/>
      <c r="Y144" s="174"/>
      <c r="Z144" s="174"/>
    </row>
    <row r="145" ht="13.5" customHeight="1">
      <c r="A145" s="147">
        <f t="shared" si="8"/>
        <v>0</v>
      </c>
      <c r="B145" s="147">
        <f t="shared" si="2"/>
        <v>2</v>
      </c>
      <c r="C145" s="147">
        <f t="shared" si="3"/>
        <v>2</v>
      </c>
      <c r="D145" s="148">
        <f t="shared" si="4"/>
        <v>8</v>
      </c>
      <c r="E145" s="148">
        <f t="shared" si="5"/>
        <v>1</v>
      </c>
      <c r="F145" s="146"/>
      <c r="G145" s="174"/>
      <c r="H145" s="174"/>
      <c r="I145" s="174"/>
      <c r="J145" s="175"/>
      <c r="K145" s="176"/>
      <c r="L145" s="177"/>
      <c r="M145" s="177"/>
      <c r="N145" s="182"/>
      <c r="O145" s="175"/>
      <c r="P145" s="180"/>
      <c r="Q145" s="175"/>
      <c r="R145" s="174"/>
      <c r="S145" s="174"/>
      <c r="T145" s="174"/>
      <c r="U145" s="174"/>
      <c r="V145" s="174"/>
      <c r="W145" s="174"/>
      <c r="X145" s="174"/>
      <c r="Y145" s="174"/>
      <c r="Z145" s="174"/>
    </row>
    <row r="146" ht="13.5" customHeight="1">
      <c r="A146" s="147">
        <f t="shared" si="8"/>
        <v>0</v>
      </c>
      <c r="B146" s="147">
        <f t="shared" si="2"/>
        <v>2</v>
      </c>
      <c r="C146" s="147">
        <f t="shared" si="3"/>
        <v>2</v>
      </c>
      <c r="D146" s="148">
        <f t="shared" si="4"/>
        <v>8</v>
      </c>
      <c r="E146" s="148">
        <f t="shared" si="5"/>
        <v>1</v>
      </c>
      <c r="F146" s="146"/>
      <c r="G146" s="174"/>
      <c r="H146" s="174"/>
      <c r="I146" s="174"/>
      <c r="J146" s="175"/>
      <c r="K146" s="176"/>
      <c r="L146" s="177"/>
      <c r="M146" s="177"/>
      <c r="N146" s="182"/>
      <c r="O146" s="175"/>
      <c r="P146" s="180"/>
      <c r="Q146" s="175"/>
      <c r="R146" s="174"/>
      <c r="S146" s="174"/>
      <c r="T146" s="174"/>
      <c r="U146" s="174"/>
      <c r="V146" s="174"/>
      <c r="W146" s="174"/>
      <c r="X146" s="174"/>
      <c r="Y146" s="174"/>
      <c r="Z146" s="174"/>
    </row>
    <row r="147" ht="13.5" customHeight="1">
      <c r="A147" s="147">
        <f t="shared" si="8"/>
        <v>0</v>
      </c>
      <c r="B147" s="147">
        <f t="shared" si="2"/>
        <v>2</v>
      </c>
      <c r="C147" s="147">
        <f t="shared" si="3"/>
        <v>2</v>
      </c>
      <c r="D147" s="148">
        <f t="shared" si="4"/>
        <v>8</v>
      </c>
      <c r="E147" s="148">
        <f t="shared" si="5"/>
        <v>1</v>
      </c>
      <c r="F147" s="146"/>
      <c r="G147" s="174"/>
      <c r="H147" s="174"/>
      <c r="I147" s="174"/>
      <c r="J147" s="175"/>
      <c r="K147" s="176"/>
      <c r="L147" s="177"/>
      <c r="M147" s="177"/>
      <c r="N147" s="182"/>
      <c r="O147" s="175"/>
      <c r="P147" s="180"/>
      <c r="Q147" s="175"/>
      <c r="R147" s="174"/>
      <c r="S147" s="174"/>
      <c r="T147" s="174"/>
      <c r="U147" s="174"/>
      <c r="V147" s="174"/>
      <c r="W147" s="174"/>
      <c r="X147" s="174"/>
      <c r="Y147" s="174"/>
      <c r="Z147" s="174"/>
    </row>
    <row r="148" ht="13.5" customHeight="1">
      <c r="A148" s="147">
        <f t="shared" si="8"/>
        <v>0</v>
      </c>
      <c r="B148" s="147">
        <f t="shared" si="2"/>
        <v>2</v>
      </c>
      <c r="C148" s="147">
        <f t="shared" si="3"/>
        <v>2</v>
      </c>
      <c r="D148" s="148">
        <f t="shared" si="4"/>
        <v>8</v>
      </c>
      <c r="E148" s="148">
        <f t="shared" si="5"/>
        <v>1</v>
      </c>
      <c r="F148" s="146"/>
      <c r="G148" s="174"/>
      <c r="H148" s="174"/>
      <c r="I148" s="174"/>
      <c r="J148" s="175"/>
      <c r="K148" s="176"/>
      <c r="L148" s="177"/>
      <c r="M148" s="177"/>
      <c r="N148" s="182"/>
      <c r="O148" s="175"/>
      <c r="P148" s="180"/>
      <c r="Q148" s="175"/>
      <c r="R148" s="174"/>
      <c r="S148" s="174"/>
      <c r="T148" s="174"/>
      <c r="U148" s="174"/>
      <c r="V148" s="174"/>
      <c r="W148" s="174"/>
      <c r="X148" s="174"/>
      <c r="Y148" s="174"/>
      <c r="Z148" s="174"/>
    </row>
    <row r="149" ht="13.5" customHeight="1">
      <c r="A149" s="147">
        <f t="shared" si="8"/>
        <v>0</v>
      </c>
      <c r="B149" s="147">
        <f t="shared" si="2"/>
        <v>2</v>
      </c>
      <c r="C149" s="147">
        <f t="shared" si="3"/>
        <v>2</v>
      </c>
      <c r="D149" s="148">
        <f t="shared" si="4"/>
        <v>8</v>
      </c>
      <c r="E149" s="148">
        <f t="shared" si="5"/>
        <v>1</v>
      </c>
      <c r="F149" s="146"/>
      <c r="G149" s="174"/>
      <c r="H149" s="174"/>
      <c r="I149" s="174"/>
      <c r="J149" s="175"/>
      <c r="K149" s="176"/>
      <c r="L149" s="177"/>
      <c r="M149" s="177"/>
      <c r="N149" s="182"/>
      <c r="O149" s="175"/>
      <c r="P149" s="180"/>
      <c r="Q149" s="175"/>
      <c r="R149" s="174"/>
      <c r="S149" s="174"/>
      <c r="T149" s="174"/>
      <c r="U149" s="174"/>
      <c r="V149" s="174"/>
      <c r="W149" s="174"/>
      <c r="X149" s="174"/>
      <c r="Y149" s="174"/>
      <c r="Z149" s="174"/>
    </row>
    <row r="150" ht="13.5" customHeight="1">
      <c r="A150" s="147">
        <f t="shared" si="8"/>
        <v>0</v>
      </c>
      <c r="B150" s="147">
        <f t="shared" si="2"/>
        <v>2</v>
      </c>
      <c r="C150" s="147">
        <f t="shared" si="3"/>
        <v>2</v>
      </c>
      <c r="D150" s="148">
        <f t="shared" si="4"/>
        <v>8</v>
      </c>
      <c r="E150" s="148">
        <f t="shared" si="5"/>
        <v>1</v>
      </c>
      <c r="F150" s="146"/>
      <c r="G150" s="174"/>
      <c r="H150" s="174"/>
      <c r="I150" s="174"/>
      <c r="J150" s="175"/>
      <c r="K150" s="176"/>
      <c r="L150" s="177"/>
      <c r="M150" s="177"/>
      <c r="N150" s="182"/>
      <c r="O150" s="175"/>
      <c r="P150" s="180"/>
      <c r="Q150" s="175"/>
      <c r="R150" s="174"/>
      <c r="S150" s="174"/>
      <c r="T150" s="174"/>
      <c r="U150" s="174"/>
      <c r="V150" s="174"/>
      <c r="W150" s="174"/>
      <c r="X150" s="174"/>
      <c r="Y150" s="174"/>
      <c r="Z150" s="174"/>
    </row>
    <row r="151" ht="13.5" customHeight="1">
      <c r="A151" s="147">
        <f t="shared" si="8"/>
        <v>0</v>
      </c>
      <c r="B151" s="147">
        <f t="shared" si="2"/>
        <v>2</v>
      </c>
      <c r="C151" s="147">
        <f t="shared" si="3"/>
        <v>2</v>
      </c>
      <c r="D151" s="148">
        <f t="shared" si="4"/>
        <v>8</v>
      </c>
      <c r="E151" s="148">
        <f t="shared" si="5"/>
        <v>1</v>
      </c>
      <c r="F151" s="146"/>
      <c r="G151" s="174"/>
      <c r="H151" s="174"/>
      <c r="I151" s="174"/>
      <c r="J151" s="175"/>
      <c r="K151" s="176"/>
      <c r="L151" s="177"/>
      <c r="M151" s="177"/>
      <c r="N151" s="182"/>
      <c r="O151" s="175"/>
      <c r="P151" s="180"/>
      <c r="Q151" s="175"/>
      <c r="R151" s="174"/>
      <c r="S151" s="174"/>
      <c r="T151" s="174"/>
      <c r="U151" s="174"/>
      <c r="V151" s="174"/>
      <c r="W151" s="174"/>
      <c r="X151" s="174"/>
      <c r="Y151" s="174"/>
      <c r="Z151" s="174"/>
    </row>
    <row r="152" ht="13.5" customHeight="1">
      <c r="A152" s="147">
        <f t="shared" si="8"/>
        <v>0</v>
      </c>
      <c r="B152" s="147">
        <f t="shared" si="2"/>
        <v>2</v>
      </c>
      <c r="C152" s="147">
        <f t="shared" si="3"/>
        <v>2</v>
      </c>
      <c r="D152" s="148">
        <f t="shared" si="4"/>
        <v>8</v>
      </c>
      <c r="E152" s="148">
        <f t="shared" si="5"/>
        <v>1</v>
      </c>
      <c r="F152" s="146"/>
      <c r="G152" s="174"/>
      <c r="H152" s="174"/>
      <c r="I152" s="174"/>
      <c r="J152" s="175"/>
      <c r="K152" s="176"/>
      <c r="L152" s="177"/>
      <c r="M152" s="177"/>
      <c r="N152" s="182"/>
      <c r="O152" s="175"/>
      <c r="P152" s="180"/>
      <c r="Q152" s="175"/>
      <c r="R152" s="174"/>
      <c r="S152" s="174"/>
      <c r="T152" s="174"/>
      <c r="U152" s="174"/>
      <c r="V152" s="174"/>
      <c r="W152" s="174"/>
      <c r="X152" s="174"/>
      <c r="Y152" s="174"/>
      <c r="Z152" s="174"/>
    </row>
    <row r="153" ht="13.5" customHeight="1">
      <c r="A153" s="147">
        <f t="shared" si="8"/>
        <v>0</v>
      </c>
      <c r="B153" s="147">
        <f t="shared" si="2"/>
        <v>2</v>
      </c>
      <c r="C153" s="147">
        <f t="shared" si="3"/>
        <v>2</v>
      </c>
      <c r="D153" s="148">
        <f t="shared" si="4"/>
        <v>8</v>
      </c>
      <c r="E153" s="148">
        <f t="shared" si="5"/>
        <v>1</v>
      </c>
      <c r="F153" s="146"/>
      <c r="G153" s="174"/>
      <c r="H153" s="174"/>
      <c r="I153" s="174"/>
      <c r="J153" s="175"/>
      <c r="K153" s="176"/>
      <c r="L153" s="177"/>
      <c r="M153" s="177"/>
      <c r="N153" s="182"/>
      <c r="O153" s="175"/>
      <c r="P153" s="180"/>
      <c r="Q153" s="175"/>
      <c r="R153" s="174"/>
      <c r="S153" s="174"/>
      <c r="T153" s="174"/>
      <c r="U153" s="174"/>
      <c r="V153" s="174"/>
      <c r="W153" s="174"/>
      <c r="X153" s="174"/>
      <c r="Y153" s="174"/>
      <c r="Z153" s="174"/>
    </row>
    <row r="154" ht="13.5" customHeight="1">
      <c r="A154" s="147">
        <f t="shared" si="8"/>
        <v>0</v>
      </c>
      <c r="B154" s="147">
        <f t="shared" si="2"/>
        <v>2</v>
      </c>
      <c r="C154" s="147">
        <f t="shared" si="3"/>
        <v>2</v>
      </c>
      <c r="D154" s="148">
        <f t="shared" si="4"/>
        <v>8</v>
      </c>
      <c r="E154" s="148">
        <f t="shared" si="5"/>
        <v>1</v>
      </c>
      <c r="F154" s="146"/>
      <c r="G154" s="174"/>
      <c r="H154" s="174"/>
      <c r="I154" s="174"/>
      <c r="J154" s="175"/>
      <c r="K154" s="176"/>
      <c r="L154" s="177"/>
      <c r="M154" s="177"/>
      <c r="N154" s="182"/>
      <c r="O154" s="175"/>
      <c r="P154" s="180"/>
      <c r="Q154" s="175"/>
      <c r="R154" s="174"/>
      <c r="S154" s="174"/>
      <c r="T154" s="174"/>
      <c r="U154" s="174"/>
      <c r="V154" s="174"/>
      <c r="W154" s="174"/>
      <c r="X154" s="174"/>
      <c r="Y154" s="174"/>
      <c r="Z154" s="174"/>
    </row>
    <row r="155" ht="13.5" customHeight="1">
      <c r="A155" s="147">
        <f t="shared" si="8"/>
        <v>0</v>
      </c>
      <c r="B155" s="147">
        <f t="shared" si="2"/>
        <v>2</v>
      </c>
      <c r="C155" s="147">
        <f t="shared" si="3"/>
        <v>2</v>
      </c>
      <c r="D155" s="148">
        <f t="shared" si="4"/>
        <v>8</v>
      </c>
      <c r="E155" s="148">
        <f t="shared" si="5"/>
        <v>1</v>
      </c>
      <c r="F155" s="146"/>
      <c r="G155" s="174"/>
      <c r="H155" s="174"/>
      <c r="I155" s="174"/>
      <c r="J155" s="175"/>
      <c r="K155" s="176"/>
      <c r="L155" s="177"/>
      <c r="M155" s="177"/>
      <c r="N155" s="182"/>
      <c r="O155" s="175"/>
      <c r="P155" s="180"/>
      <c r="Q155" s="175"/>
      <c r="R155" s="174"/>
      <c r="S155" s="174"/>
      <c r="T155" s="174"/>
      <c r="U155" s="174"/>
      <c r="V155" s="174"/>
      <c r="W155" s="174"/>
      <c r="X155" s="174"/>
      <c r="Y155" s="174"/>
      <c r="Z155" s="174"/>
    </row>
    <row r="156" ht="13.5" customHeight="1">
      <c r="A156" s="147">
        <f t="shared" si="8"/>
        <v>0</v>
      </c>
      <c r="B156" s="147">
        <f t="shared" si="2"/>
        <v>2</v>
      </c>
      <c r="C156" s="147">
        <f t="shared" si="3"/>
        <v>2</v>
      </c>
      <c r="D156" s="148">
        <f t="shared" si="4"/>
        <v>8</v>
      </c>
      <c r="E156" s="148">
        <f t="shared" si="5"/>
        <v>1</v>
      </c>
      <c r="F156" s="146"/>
      <c r="G156" s="174"/>
      <c r="H156" s="174"/>
      <c r="I156" s="174"/>
      <c r="J156" s="175"/>
      <c r="K156" s="176"/>
      <c r="L156" s="177"/>
      <c r="M156" s="177"/>
      <c r="N156" s="182"/>
      <c r="O156" s="175"/>
      <c r="P156" s="180"/>
      <c r="Q156" s="175"/>
      <c r="R156" s="174"/>
      <c r="S156" s="174"/>
      <c r="T156" s="174"/>
      <c r="U156" s="174"/>
      <c r="V156" s="174"/>
      <c r="W156" s="174"/>
      <c r="X156" s="174"/>
      <c r="Y156" s="174"/>
      <c r="Z156" s="174"/>
    </row>
    <row r="157" ht="13.5" customHeight="1">
      <c r="A157" s="147">
        <f t="shared" si="8"/>
        <v>0</v>
      </c>
      <c r="B157" s="147">
        <f t="shared" si="2"/>
        <v>2</v>
      </c>
      <c r="C157" s="147">
        <f t="shared" si="3"/>
        <v>2</v>
      </c>
      <c r="D157" s="148">
        <f t="shared" si="4"/>
        <v>8</v>
      </c>
      <c r="E157" s="148">
        <f t="shared" si="5"/>
        <v>1</v>
      </c>
      <c r="F157" s="146"/>
      <c r="G157" s="174"/>
      <c r="H157" s="174"/>
      <c r="I157" s="174"/>
      <c r="J157" s="175"/>
      <c r="K157" s="176"/>
      <c r="L157" s="177"/>
      <c r="M157" s="177"/>
      <c r="N157" s="182"/>
      <c r="O157" s="175"/>
      <c r="P157" s="180"/>
      <c r="Q157" s="175"/>
      <c r="R157" s="174"/>
      <c r="S157" s="174"/>
      <c r="T157" s="174"/>
      <c r="U157" s="174"/>
      <c r="V157" s="174"/>
      <c r="W157" s="174"/>
      <c r="X157" s="174"/>
      <c r="Y157" s="174"/>
      <c r="Z157" s="174"/>
    </row>
    <row r="158" ht="13.5" customHeight="1">
      <c r="A158" s="147">
        <f t="shared" si="8"/>
        <v>0</v>
      </c>
      <c r="B158" s="147">
        <f t="shared" si="2"/>
        <v>2</v>
      </c>
      <c r="C158" s="147">
        <f t="shared" si="3"/>
        <v>2</v>
      </c>
      <c r="D158" s="148">
        <f t="shared" si="4"/>
        <v>8</v>
      </c>
      <c r="E158" s="148">
        <f t="shared" si="5"/>
        <v>1</v>
      </c>
      <c r="F158" s="146"/>
      <c r="G158" s="174"/>
      <c r="H158" s="174"/>
      <c r="I158" s="174"/>
      <c r="J158" s="175"/>
      <c r="K158" s="176"/>
      <c r="L158" s="177"/>
      <c r="M158" s="177"/>
      <c r="N158" s="182"/>
      <c r="O158" s="175"/>
      <c r="P158" s="180"/>
      <c r="Q158" s="175"/>
      <c r="R158" s="174"/>
      <c r="S158" s="174"/>
      <c r="T158" s="174"/>
      <c r="U158" s="174"/>
      <c r="V158" s="174"/>
      <c r="W158" s="174"/>
      <c r="X158" s="174"/>
      <c r="Y158" s="174"/>
      <c r="Z158" s="174"/>
    </row>
    <row r="159" ht="13.5" customHeight="1">
      <c r="A159" s="147">
        <f t="shared" si="8"/>
        <v>0</v>
      </c>
      <c r="B159" s="147">
        <f t="shared" si="2"/>
        <v>2</v>
      </c>
      <c r="C159" s="147">
        <f t="shared" si="3"/>
        <v>2</v>
      </c>
      <c r="D159" s="148">
        <f t="shared" si="4"/>
        <v>8</v>
      </c>
      <c r="E159" s="148">
        <f t="shared" si="5"/>
        <v>1</v>
      </c>
      <c r="F159" s="146"/>
      <c r="G159" s="174"/>
      <c r="H159" s="174"/>
      <c r="I159" s="174"/>
      <c r="J159" s="175"/>
      <c r="K159" s="176"/>
      <c r="L159" s="177"/>
      <c r="M159" s="177"/>
      <c r="N159" s="182"/>
      <c r="O159" s="175"/>
      <c r="P159" s="180"/>
      <c r="Q159" s="175"/>
      <c r="R159" s="174"/>
      <c r="S159" s="174"/>
      <c r="T159" s="174"/>
      <c r="U159" s="174"/>
      <c r="V159" s="174"/>
      <c r="W159" s="174"/>
      <c r="X159" s="174"/>
      <c r="Y159" s="174"/>
      <c r="Z159" s="174"/>
    </row>
    <row r="160" ht="13.5" customHeight="1">
      <c r="A160" s="147">
        <f t="shared" si="8"/>
        <v>0</v>
      </c>
      <c r="B160" s="147">
        <f t="shared" si="2"/>
        <v>2</v>
      </c>
      <c r="C160" s="147">
        <f t="shared" si="3"/>
        <v>2</v>
      </c>
      <c r="D160" s="148">
        <f t="shared" si="4"/>
        <v>8</v>
      </c>
      <c r="E160" s="148">
        <f t="shared" si="5"/>
        <v>1</v>
      </c>
      <c r="F160" s="146"/>
      <c r="G160" s="174"/>
      <c r="H160" s="174"/>
      <c r="I160" s="174"/>
      <c r="J160" s="175"/>
      <c r="K160" s="176"/>
      <c r="L160" s="177"/>
      <c r="M160" s="177"/>
      <c r="N160" s="182"/>
      <c r="O160" s="175"/>
      <c r="P160" s="180"/>
      <c r="Q160" s="175"/>
      <c r="R160" s="174"/>
      <c r="S160" s="174"/>
      <c r="T160" s="174"/>
      <c r="U160" s="174"/>
      <c r="V160" s="174"/>
      <c r="W160" s="174"/>
      <c r="X160" s="174"/>
      <c r="Y160" s="174"/>
      <c r="Z160" s="174"/>
    </row>
    <row r="161" ht="13.5" customHeight="1">
      <c r="A161" s="147">
        <f t="shared" si="8"/>
        <v>0</v>
      </c>
      <c r="B161" s="147">
        <f t="shared" si="2"/>
        <v>2</v>
      </c>
      <c r="C161" s="147">
        <f t="shared" si="3"/>
        <v>2</v>
      </c>
      <c r="D161" s="148">
        <f t="shared" si="4"/>
        <v>8</v>
      </c>
      <c r="E161" s="148">
        <f t="shared" si="5"/>
        <v>1</v>
      </c>
      <c r="F161" s="146"/>
      <c r="G161" s="174"/>
      <c r="H161" s="174"/>
      <c r="I161" s="174"/>
      <c r="J161" s="175"/>
      <c r="K161" s="176"/>
      <c r="L161" s="177"/>
      <c r="M161" s="177"/>
      <c r="N161" s="182"/>
      <c r="O161" s="175"/>
      <c r="P161" s="180"/>
      <c r="Q161" s="175"/>
      <c r="R161" s="174"/>
      <c r="S161" s="174"/>
      <c r="T161" s="174"/>
      <c r="U161" s="174"/>
      <c r="V161" s="174"/>
      <c r="W161" s="174"/>
      <c r="X161" s="174"/>
      <c r="Y161" s="174"/>
      <c r="Z161" s="174"/>
    </row>
    <row r="162" ht="13.5" customHeight="1">
      <c r="A162" s="147">
        <f t="shared" si="8"/>
        <v>0</v>
      </c>
      <c r="B162" s="147">
        <f t="shared" si="2"/>
        <v>2</v>
      </c>
      <c r="C162" s="147">
        <f t="shared" si="3"/>
        <v>2</v>
      </c>
      <c r="D162" s="148">
        <f t="shared" si="4"/>
        <v>8</v>
      </c>
      <c r="E162" s="148">
        <f t="shared" si="5"/>
        <v>1</v>
      </c>
      <c r="F162" s="146"/>
      <c r="G162" s="174"/>
      <c r="H162" s="174"/>
      <c r="I162" s="174"/>
      <c r="J162" s="175"/>
      <c r="K162" s="176"/>
      <c r="L162" s="177"/>
      <c r="M162" s="177"/>
      <c r="N162" s="182"/>
      <c r="O162" s="175"/>
      <c r="P162" s="180"/>
      <c r="Q162" s="175"/>
      <c r="R162" s="174"/>
      <c r="S162" s="174"/>
      <c r="T162" s="174"/>
      <c r="U162" s="174"/>
      <c r="V162" s="174"/>
      <c r="W162" s="174"/>
      <c r="X162" s="174"/>
      <c r="Y162" s="174"/>
      <c r="Z162" s="174"/>
    </row>
    <row r="163" ht="13.5" customHeight="1">
      <c r="A163" s="147">
        <f t="shared" si="8"/>
        <v>0</v>
      </c>
      <c r="B163" s="147">
        <f t="shared" si="2"/>
        <v>2</v>
      </c>
      <c r="C163" s="147">
        <f t="shared" si="3"/>
        <v>2</v>
      </c>
      <c r="D163" s="148">
        <f t="shared" si="4"/>
        <v>8</v>
      </c>
      <c r="E163" s="148">
        <f t="shared" si="5"/>
        <v>1</v>
      </c>
      <c r="F163" s="146"/>
      <c r="G163" s="174"/>
      <c r="H163" s="174"/>
      <c r="I163" s="174"/>
      <c r="J163" s="175"/>
      <c r="K163" s="176"/>
      <c r="L163" s="177"/>
      <c r="M163" s="177"/>
      <c r="N163" s="182"/>
      <c r="O163" s="175"/>
      <c r="P163" s="180"/>
      <c r="Q163" s="175"/>
      <c r="R163" s="174"/>
      <c r="S163" s="174"/>
      <c r="T163" s="174"/>
      <c r="U163" s="174"/>
      <c r="V163" s="174"/>
      <c r="W163" s="174"/>
      <c r="X163" s="174"/>
      <c r="Y163" s="174"/>
      <c r="Z163" s="174"/>
    </row>
    <row r="164" ht="13.5" customHeight="1">
      <c r="A164" s="147">
        <f t="shared" si="8"/>
        <v>0</v>
      </c>
      <c r="B164" s="147">
        <f t="shared" si="2"/>
        <v>2</v>
      </c>
      <c r="C164" s="147">
        <f t="shared" si="3"/>
        <v>2</v>
      </c>
      <c r="D164" s="148">
        <f t="shared" si="4"/>
        <v>8</v>
      </c>
      <c r="E164" s="148">
        <f t="shared" si="5"/>
        <v>1</v>
      </c>
      <c r="F164" s="146"/>
      <c r="G164" s="174"/>
      <c r="H164" s="174"/>
      <c r="I164" s="174"/>
      <c r="J164" s="175"/>
      <c r="K164" s="176"/>
      <c r="L164" s="177"/>
      <c r="M164" s="177"/>
      <c r="N164" s="182"/>
      <c r="O164" s="175"/>
      <c r="P164" s="180"/>
      <c r="Q164" s="175"/>
      <c r="R164" s="174"/>
      <c r="S164" s="174"/>
      <c r="T164" s="174"/>
      <c r="U164" s="174"/>
      <c r="V164" s="174"/>
      <c r="W164" s="174"/>
      <c r="X164" s="174"/>
      <c r="Y164" s="174"/>
      <c r="Z164" s="174"/>
    </row>
    <row r="165" ht="13.5" customHeight="1">
      <c r="A165" s="147">
        <f t="shared" si="8"/>
        <v>0</v>
      </c>
      <c r="B165" s="147">
        <f t="shared" si="2"/>
        <v>2</v>
      </c>
      <c r="C165" s="147">
        <f t="shared" si="3"/>
        <v>2</v>
      </c>
      <c r="D165" s="148">
        <f t="shared" si="4"/>
        <v>8</v>
      </c>
      <c r="E165" s="148">
        <f t="shared" si="5"/>
        <v>1</v>
      </c>
      <c r="F165" s="146"/>
      <c r="G165" s="174"/>
      <c r="H165" s="174"/>
      <c r="I165" s="174"/>
      <c r="J165" s="175"/>
      <c r="K165" s="176"/>
      <c r="L165" s="177"/>
      <c r="M165" s="177"/>
      <c r="N165" s="182"/>
      <c r="O165" s="175"/>
      <c r="P165" s="180"/>
      <c r="Q165" s="175"/>
      <c r="R165" s="174"/>
      <c r="S165" s="174"/>
      <c r="T165" s="174"/>
      <c r="U165" s="174"/>
      <c r="V165" s="174"/>
      <c r="W165" s="174"/>
      <c r="X165" s="174"/>
      <c r="Y165" s="174"/>
      <c r="Z165" s="174"/>
    </row>
    <row r="166" ht="13.5" customHeight="1">
      <c r="A166" s="147">
        <f t="shared" si="8"/>
        <v>0</v>
      </c>
      <c r="B166" s="147">
        <f t="shared" si="2"/>
        <v>2</v>
      </c>
      <c r="C166" s="147">
        <f t="shared" si="3"/>
        <v>2</v>
      </c>
      <c r="D166" s="148">
        <f t="shared" si="4"/>
        <v>8</v>
      </c>
      <c r="E166" s="148">
        <f t="shared" si="5"/>
        <v>1</v>
      </c>
      <c r="F166" s="146"/>
      <c r="G166" s="174"/>
      <c r="H166" s="174"/>
      <c r="I166" s="174"/>
      <c r="J166" s="175"/>
      <c r="K166" s="176"/>
      <c r="L166" s="177"/>
      <c r="M166" s="177"/>
      <c r="N166" s="182"/>
      <c r="O166" s="175"/>
      <c r="P166" s="180"/>
      <c r="Q166" s="175"/>
      <c r="R166" s="174"/>
      <c r="S166" s="174"/>
      <c r="T166" s="174"/>
      <c r="U166" s="174"/>
      <c r="V166" s="174"/>
      <c r="W166" s="174"/>
      <c r="X166" s="174"/>
      <c r="Y166" s="174"/>
      <c r="Z166" s="174"/>
    </row>
    <row r="167" ht="13.5" customHeight="1">
      <c r="A167" s="147">
        <f t="shared" si="8"/>
        <v>0</v>
      </c>
      <c r="B167" s="147">
        <f t="shared" si="2"/>
        <v>2</v>
      </c>
      <c r="C167" s="147">
        <f t="shared" si="3"/>
        <v>2</v>
      </c>
      <c r="D167" s="148">
        <f t="shared" si="4"/>
        <v>8</v>
      </c>
      <c r="E167" s="148">
        <f t="shared" si="5"/>
        <v>1</v>
      </c>
      <c r="F167" s="146"/>
      <c r="G167" s="174"/>
      <c r="H167" s="174"/>
      <c r="I167" s="174"/>
      <c r="J167" s="175"/>
      <c r="K167" s="176"/>
      <c r="L167" s="177"/>
      <c r="M167" s="177"/>
      <c r="N167" s="182"/>
      <c r="O167" s="175"/>
      <c r="P167" s="180"/>
      <c r="Q167" s="175"/>
      <c r="R167" s="174"/>
      <c r="S167" s="174"/>
      <c r="T167" s="174"/>
      <c r="U167" s="174"/>
      <c r="V167" s="174"/>
      <c r="W167" s="174"/>
      <c r="X167" s="174"/>
      <c r="Y167" s="174"/>
      <c r="Z167" s="174"/>
    </row>
    <row r="168" ht="13.5" customHeight="1">
      <c r="A168" s="147">
        <f t="shared" si="8"/>
        <v>0</v>
      </c>
      <c r="B168" s="147">
        <f t="shared" si="2"/>
        <v>2</v>
      </c>
      <c r="C168" s="147">
        <f t="shared" si="3"/>
        <v>2</v>
      </c>
      <c r="D168" s="148">
        <f t="shared" si="4"/>
        <v>8</v>
      </c>
      <c r="E168" s="148">
        <f t="shared" si="5"/>
        <v>1</v>
      </c>
      <c r="F168" s="146"/>
      <c r="G168" s="174"/>
      <c r="H168" s="174"/>
      <c r="I168" s="174"/>
      <c r="J168" s="175"/>
      <c r="K168" s="176"/>
      <c r="L168" s="177"/>
      <c r="M168" s="177"/>
      <c r="N168" s="182"/>
      <c r="O168" s="175"/>
      <c r="P168" s="180"/>
      <c r="Q168" s="175"/>
      <c r="R168" s="174"/>
      <c r="S168" s="174"/>
      <c r="T168" s="174"/>
      <c r="U168" s="174"/>
      <c r="V168" s="174"/>
      <c r="W168" s="174"/>
      <c r="X168" s="174"/>
      <c r="Y168" s="174"/>
      <c r="Z168" s="174"/>
    </row>
    <row r="169" ht="13.5" customHeight="1">
      <c r="A169" s="147">
        <f t="shared" si="8"/>
        <v>0</v>
      </c>
      <c r="B169" s="147">
        <f t="shared" si="2"/>
        <v>2</v>
      </c>
      <c r="C169" s="147">
        <f t="shared" si="3"/>
        <v>2</v>
      </c>
      <c r="D169" s="148">
        <f t="shared" si="4"/>
        <v>8</v>
      </c>
      <c r="E169" s="148">
        <f t="shared" si="5"/>
        <v>1</v>
      </c>
      <c r="F169" s="146"/>
      <c r="G169" s="174"/>
      <c r="H169" s="174"/>
      <c r="I169" s="174"/>
      <c r="J169" s="175"/>
      <c r="K169" s="176"/>
      <c r="L169" s="177"/>
      <c r="M169" s="177"/>
      <c r="N169" s="182"/>
      <c r="O169" s="175"/>
      <c r="P169" s="180"/>
      <c r="Q169" s="175"/>
      <c r="R169" s="174"/>
      <c r="S169" s="174"/>
      <c r="T169" s="174"/>
      <c r="U169" s="174"/>
      <c r="V169" s="174"/>
      <c r="W169" s="174"/>
      <c r="X169" s="174"/>
      <c r="Y169" s="174"/>
      <c r="Z169" s="174"/>
    </row>
    <row r="170" ht="13.5" customHeight="1">
      <c r="A170" s="147">
        <f t="shared" si="8"/>
        <v>0</v>
      </c>
      <c r="B170" s="147">
        <f t="shared" si="2"/>
        <v>2</v>
      </c>
      <c r="C170" s="147">
        <f t="shared" si="3"/>
        <v>2</v>
      </c>
      <c r="D170" s="148">
        <f t="shared" si="4"/>
        <v>8</v>
      </c>
      <c r="E170" s="148">
        <f t="shared" si="5"/>
        <v>1</v>
      </c>
      <c r="F170" s="146"/>
      <c r="G170" s="174"/>
      <c r="H170" s="174"/>
      <c r="I170" s="174"/>
      <c r="J170" s="175"/>
      <c r="K170" s="176"/>
      <c r="L170" s="177"/>
      <c r="M170" s="177"/>
      <c r="N170" s="182"/>
      <c r="O170" s="175"/>
      <c r="P170" s="180"/>
      <c r="Q170" s="175"/>
      <c r="R170" s="174"/>
      <c r="S170" s="174"/>
      <c r="T170" s="174"/>
      <c r="U170" s="174"/>
      <c r="V170" s="174"/>
      <c r="W170" s="174"/>
      <c r="X170" s="174"/>
      <c r="Y170" s="174"/>
      <c r="Z170" s="174"/>
    </row>
    <row r="171" ht="13.5" customHeight="1">
      <c r="A171" s="147">
        <f t="shared" si="8"/>
        <v>0</v>
      </c>
      <c r="B171" s="147">
        <f t="shared" si="2"/>
        <v>2</v>
      </c>
      <c r="C171" s="147">
        <f t="shared" si="3"/>
        <v>2</v>
      </c>
      <c r="D171" s="148">
        <f t="shared" si="4"/>
        <v>8</v>
      </c>
      <c r="E171" s="148">
        <f t="shared" si="5"/>
        <v>1</v>
      </c>
      <c r="F171" s="146"/>
      <c r="G171" s="174"/>
      <c r="H171" s="174"/>
      <c r="I171" s="174"/>
      <c r="J171" s="175"/>
      <c r="K171" s="176"/>
      <c r="L171" s="177"/>
      <c r="M171" s="177"/>
      <c r="N171" s="182"/>
      <c r="O171" s="175"/>
      <c r="P171" s="180"/>
      <c r="Q171" s="175"/>
      <c r="R171" s="174"/>
      <c r="S171" s="174"/>
      <c r="T171" s="174"/>
      <c r="U171" s="174"/>
      <c r="V171" s="174"/>
      <c r="W171" s="174"/>
      <c r="X171" s="174"/>
      <c r="Y171" s="174"/>
      <c r="Z171" s="174"/>
    </row>
    <row r="172" ht="13.5" customHeight="1">
      <c r="A172" s="147">
        <f t="shared" si="8"/>
        <v>0</v>
      </c>
      <c r="B172" s="147">
        <f t="shared" si="2"/>
        <v>2</v>
      </c>
      <c r="C172" s="147">
        <f t="shared" si="3"/>
        <v>2</v>
      </c>
      <c r="D172" s="148">
        <f t="shared" si="4"/>
        <v>8</v>
      </c>
      <c r="E172" s="148">
        <f t="shared" si="5"/>
        <v>1</v>
      </c>
      <c r="F172" s="146"/>
      <c r="G172" s="174"/>
      <c r="H172" s="174"/>
      <c r="I172" s="174"/>
      <c r="J172" s="175"/>
      <c r="K172" s="176"/>
      <c r="L172" s="177"/>
      <c r="M172" s="177"/>
      <c r="N172" s="182"/>
      <c r="O172" s="175"/>
      <c r="P172" s="180"/>
      <c r="Q172" s="175"/>
      <c r="R172" s="174"/>
      <c r="S172" s="174"/>
      <c r="T172" s="174"/>
      <c r="U172" s="174"/>
      <c r="V172" s="174"/>
      <c r="W172" s="174"/>
      <c r="X172" s="174"/>
      <c r="Y172" s="174"/>
      <c r="Z172" s="174"/>
    </row>
    <row r="173" ht="13.5" customHeight="1">
      <c r="A173" s="147">
        <f t="shared" si="8"/>
        <v>0</v>
      </c>
      <c r="B173" s="147">
        <f t="shared" si="2"/>
        <v>2</v>
      </c>
      <c r="C173" s="147">
        <f t="shared" si="3"/>
        <v>2</v>
      </c>
      <c r="D173" s="148">
        <f t="shared" si="4"/>
        <v>8</v>
      </c>
      <c r="E173" s="148">
        <f t="shared" si="5"/>
        <v>1</v>
      </c>
      <c r="F173" s="146"/>
      <c r="G173" s="174"/>
      <c r="H173" s="174"/>
      <c r="I173" s="174"/>
      <c r="J173" s="175"/>
      <c r="K173" s="176"/>
      <c r="L173" s="177"/>
      <c r="M173" s="177"/>
      <c r="N173" s="182"/>
      <c r="O173" s="175"/>
      <c r="P173" s="180"/>
      <c r="Q173" s="175"/>
      <c r="R173" s="174"/>
      <c r="S173" s="174"/>
      <c r="T173" s="174"/>
      <c r="U173" s="174"/>
      <c r="V173" s="174"/>
      <c r="W173" s="174"/>
      <c r="X173" s="174"/>
      <c r="Y173" s="174"/>
      <c r="Z173" s="174"/>
    </row>
    <row r="174" ht="13.5" customHeight="1">
      <c r="A174" s="147">
        <f t="shared" si="8"/>
        <v>0</v>
      </c>
      <c r="B174" s="147">
        <f t="shared" si="2"/>
        <v>2</v>
      </c>
      <c r="C174" s="147">
        <f t="shared" si="3"/>
        <v>2</v>
      </c>
      <c r="D174" s="148">
        <f t="shared" si="4"/>
        <v>8</v>
      </c>
      <c r="E174" s="148">
        <f t="shared" si="5"/>
        <v>1</v>
      </c>
      <c r="F174" s="146"/>
      <c r="G174" s="174"/>
      <c r="H174" s="174"/>
      <c r="I174" s="174"/>
      <c r="J174" s="175"/>
      <c r="K174" s="176"/>
      <c r="L174" s="177"/>
      <c r="M174" s="177"/>
      <c r="N174" s="182"/>
      <c r="O174" s="175"/>
      <c r="P174" s="180"/>
      <c r="Q174" s="175"/>
      <c r="R174" s="174"/>
      <c r="S174" s="174"/>
      <c r="T174" s="174"/>
      <c r="U174" s="174"/>
      <c r="V174" s="174"/>
      <c r="W174" s="174"/>
      <c r="X174" s="174"/>
      <c r="Y174" s="174"/>
      <c r="Z174" s="174"/>
    </row>
    <row r="175" ht="13.5" customHeight="1">
      <c r="A175" s="147">
        <f t="shared" si="8"/>
        <v>0</v>
      </c>
      <c r="B175" s="147">
        <f t="shared" si="2"/>
        <v>2</v>
      </c>
      <c r="C175" s="147">
        <f t="shared" si="3"/>
        <v>2</v>
      </c>
      <c r="D175" s="148">
        <f t="shared" si="4"/>
        <v>8</v>
      </c>
      <c r="E175" s="148">
        <f t="shared" si="5"/>
        <v>1</v>
      </c>
      <c r="F175" s="146"/>
      <c r="G175" s="174"/>
      <c r="H175" s="174"/>
      <c r="I175" s="174"/>
      <c r="J175" s="175"/>
      <c r="K175" s="176"/>
      <c r="L175" s="177"/>
      <c r="M175" s="177"/>
      <c r="N175" s="182"/>
      <c r="O175" s="175"/>
      <c r="P175" s="180"/>
      <c r="Q175" s="175"/>
      <c r="R175" s="174"/>
      <c r="S175" s="174"/>
      <c r="T175" s="174"/>
      <c r="U175" s="174"/>
      <c r="V175" s="174"/>
      <c r="W175" s="174"/>
      <c r="X175" s="174"/>
      <c r="Y175" s="174"/>
      <c r="Z175" s="174"/>
    </row>
    <row r="176" ht="13.5" customHeight="1">
      <c r="A176" s="147">
        <f t="shared" si="8"/>
        <v>0</v>
      </c>
      <c r="B176" s="147">
        <f t="shared" si="2"/>
        <v>2</v>
      </c>
      <c r="C176" s="147">
        <f t="shared" si="3"/>
        <v>2</v>
      </c>
      <c r="D176" s="148">
        <f t="shared" si="4"/>
        <v>8</v>
      </c>
      <c r="E176" s="148">
        <f t="shared" si="5"/>
        <v>1</v>
      </c>
      <c r="F176" s="146"/>
      <c r="G176" s="174"/>
      <c r="H176" s="174"/>
      <c r="I176" s="174"/>
      <c r="J176" s="175"/>
      <c r="K176" s="176"/>
      <c r="L176" s="177"/>
      <c r="M176" s="177"/>
      <c r="N176" s="182"/>
      <c r="O176" s="175"/>
      <c r="P176" s="180"/>
      <c r="Q176" s="175"/>
      <c r="R176" s="174"/>
      <c r="S176" s="174"/>
      <c r="T176" s="174"/>
      <c r="U176" s="174"/>
      <c r="V176" s="174"/>
      <c r="W176" s="174"/>
      <c r="X176" s="174"/>
      <c r="Y176" s="174"/>
      <c r="Z176" s="174"/>
    </row>
    <row r="177" ht="13.5" customHeight="1">
      <c r="A177" s="147">
        <f t="shared" si="8"/>
        <v>0</v>
      </c>
      <c r="B177" s="147">
        <f t="shared" si="2"/>
        <v>2</v>
      </c>
      <c r="C177" s="147">
        <f t="shared" si="3"/>
        <v>2</v>
      </c>
      <c r="D177" s="148">
        <f t="shared" si="4"/>
        <v>8</v>
      </c>
      <c r="E177" s="148">
        <f t="shared" si="5"/>
        <v>1</v>
      </c>
      <c r="F177" s="146"/>
      <c r="G177" s="174"/>
      <c r="H177" s="174"/>
      <c r="I177" s="174"/>
      <c r="J177" s="175"/>
      <c r="K177" s="176"/>
      <c r="L177" s="177"/>
      <c r="M177" s="177"/>
      <c r="N177" s="182"/>
      <c r="O177" s="175"/>
      <c r="P177" s="180"/>
      <c r="Q177" s="175"/>
      <c r="R177" s="174"/>
      <c r="S177" s="174"/>
      <c r="T177" s="174"/>
      <c r="U177" s="174"/>
      <c r="V177" s="174"/>
      <c r="W177" s="174"/>
      <c r="X177" s="174"/>
      <c r="Y177" s="174"/>
      <c r="Z177" s="174"/>
    </row>
    <row r="178" ht="13.5" customHeight="1">
      <c r="A178" s="147">
        <f t="shared" si="8"/>
        <v>0</v>
      </c>
      <c r="B178" s="147">
        <f t="shared" si="2"/>
        <v>2</v>
      </c>
      <c r="C178" s="147">
        <f t="shared" si="3"/>
        <v>2</v>
      </c>
      <c r="D178" s="148">
        <f t="shared" si="4"/>
        <v>8</v>
      </c>
      <c r="E178" s="148">
        <f t="shared" si="5"/>
        <v>1</v>
      </c>
      <c r="F178" s="146"/>
      <c r="G178" s="174"/>
      <c r="H178" s="174"/>
      <c r="I178" s="174"/>
      <c r="J178" s="175"/>
      <c r="K178" s="176"/>
      <c r="L178" s="177"/>
      <c r="M178" s="177"/>
      <c r="N178" s="182"/>
      <c r="O178" s="175"/>
      <c r="P178" s="180"/>
      <c r="Q178" s="175"/>
      <c r="R178" s="174"/>
      <c r="S178" s="174"/>
      <c r="T178" s="174"/>
      <c r="U178" s="174"/>
      <c r="V178" s="174"/>
      <c r="W178" s="174"/>
      <c r="X178" s="174"/>
      <c r="Y178" s="174"/>
      <c r="Z178" s="174"/>
    </row>
    <row r="179" ht="13.5" customHeight="1">
      <c r="A179" s="147">
        <f t="shared" si="8"/>
        <v>0</v>
      </c>
      <c r="B179" s="147">
        <f t="shared" si="2"/>
        <v>2</v>
      </c>
      <c r="C179" s="147">
        <f t="shared" si="3"/>
        <v>2</v>
      </c>
      <c r="D179" s="148">
        <f t="shared" si="4"/>
        <v>8</v>
      </c>
      <c r="E179" s="148">
        <f t="shared" si="5"/>
        <v>1</v>
      </c>
      <c r="F179" s="146"/>
      <c r="G179" s="174"/>
      <c r="H179" s="174"/>
      <c r="I179" s="174"/>
      <c r="J179" s="175"/>
      <c r="K179" s="176"/>
      <c r="L179" s="177"/>
      <c r="M179" s="177"/>
      <c r="N179" s="182"/>
      <c r="O179" s="175"/>
      <c r="P179" s="180"/>
      <c r="Q179" s="175"/>
      <c r="R179" s="174"/>
      <c r="S179" s="174"/>
      <c r="T179" s="174"/>
      <c r="U179" s="174"/>
      <c r="V179" s="174"/>
      <c r="W179" s="174"/>
      <c r="X179" s="174"/>
      <c r="Y179" s="174"/>
      <c r="Z179" s="174"/>
    </row>
    <row r="180" ht="13.5" customHeight="1">
      <c r="A180" s="147">
        <f t="shared" si="8"/>
        <v>0</v>
      </c>
      <c r="B180" s="147">
        <f t="shared" si="2"/>
        <v>2</v>
      </c>
      <c r="C180" s="147">
        <f t="shared" si="3"/>
        <v>2</v>
      </c>
      <c r="D180" s="148">
        <f t="shared" si="4"/>
        <v>8</v>
      </c>
      <c r="E180" s="148">
        <f t="shared" si="5"/>
        <v>1</v>
      </c>
      <c r="F180" s="146"/>
      <c r="G180" s="174"/>
      <c r="H180" s="174"/>
      <c r="I180" s="174"/>
      <c r="J180" s="175"/>
      <c r="K180" s="176"/>
      <c r="L180" s="177"/>
      <c r="M180" s="177"/>
      <c r="N180" s="182"/>
      <c r="O180" s="175"/>
      <c r="P180" s="180"/>
      <c r="Q180" s="175"/>
      <c r="R180" s="174"/>
      <c r="S180" s="174"/>
      <c r="T180" s="174"/>
      <c r="U180" s="174"/>
      <c r="V180" s="174"/>
      <c r="W180" s="174"/>
      <c r="X180" s="174"/>
      <c r="Y180" s="174"/>
      <c r="Z180" s="174"/>
    </row>
    <row r="181" ht="13.5" customHeight="1">
      <c r="A181" s="147">
        <f t="shared" si="8"/>
        <v>0</v>
      </c>
      <c r="B181" s="147">
        <f t="shared" si="2"/>
        <v>2</v>
      </c>
      <c r="C181" s="147">
        <f t="shared" si="3"/>
        <v>2</v>
      </c>
      <c r="D181" s="148">
        <f t="shared" si="4"/>
        <v>8</v>
      </c>
      <c r="E181" s="148">
        <f t="shared" si="5"/>
        <v>1</v>
      </c>
      <c r="F181" s="146"/>
      <c r="G181" s="174"/>
      <c r="H181" s="174"/>
      <c r="I181" s="174"/>
      <c r="J181" s="175"/>
      <c r="K181" s="176"/>
      <c r="L181" s="177"/>
      <c r="M181" s="177"/>
      <c r="N181" s="182"/>
      <c r="O181" s="175"/>
      <c r="P181" s="180"/>
      <c r="Q181" s="175"/>
      <c r="R181" s="174"/>
      <c r="S181" s="174"/>
      <c r="T181" s="174"/>
      <c r="U181" s="174"/>
      <c r="V181" s="174"/>
      <c r="W181" s="174"/>
      <c r="X181" s="174"/>
      <c r="Y181" s="174"/>
      <c r="Z181" s="174"/>
    </row>
    <row r="182" ht="13.5" customHeight="1">
      <c r="A182" s="147">
        <f t="shared" si="8"/>
        <v>0</v>
      </c>
      <c r="B182" s="147">
        <f t="shared" si="2"/>
        <v>2</v>
      </c>
      <c r="C182" s="147">
        <f t="shared" si="3"/>
        <v>2</v>
      </c>
      <c r="D182" s="148">
        <f t="shared" si="4"/>
        <v>8</v>
      </c>
      <c r="E182" s="148">
        <f t="shared" si="5"/>
        <v>1</v>
      </c>
      <c r="F182" s="146"/>
      <c r="G182" s="174"/>
      <c r="H182" s="174"/>
      <c r="I182" s="174"/>
      <c r="J182" s="175"/>
      <c r="K182" s="176"/>
      <c r="L182" s="177"/>
      <c r="M182" s="177"/>
      <c r="N182" s="182"/>
      <c r="O182" s="175"/>
      <c r="P182" s="180"/>
      <c r="Q182" s="175"/>
      <c r="R182" s="174"/>
      <c r="S182" s="174"/>
      <c r="T182" s="174"/>
      <c r="U182" s="174"/>
      <c r="V182" s="174"/>
      <c r="W182" s="174"/>
      <c r="X182" s="174"/>
      <c r="Y182" s="174"/>
      <c r="Z182" s="174"/>
    </row>
    <row r="183" ht="13.5" customHeight="1">
      <c r="A183" s="147">
        <f t="shared" si="8"/>
        <v>0</v>
      </c>
      <c r="B183" s="147">
        <f t="shared" si="2"/>
        <v>2</v>
      </c>
      <c r="C183" s="147">
        <f t="shared" si="3"/>
        <v>2</v>
      </c>
      <c r="D183" s="148">
        <f t="shared" si="4"/>
        <v>8</v>
      </c>
      <c r="E183" s="148">
        <f t="shared" si="5"/>
        <v>1</v>
      </c>
      <c r="F183" s="146"/>
      <c r="G183" s="174"/>
      <c r="H183" s="174"/>
      <c r="I183" s="174"/>
      <c r="J183" s="175"/>
      <c r="K183" s="176"/>
      <c r="L183" s="177"/>
      <c r="M183" s="177"/>
      <c r="N183" s="182"/>
      <c r="O183" s="175"/>
      <c r="P183" s="180"/>
      <c r="Q183" s="175"/>
      <c r="R183" s="174"/>
      <c r="S183" s="174"/>
      <c r="T183" s="174"/>
      <c r="U183" s="174"/>
      <c r="V183" s="174"/>
      <c r="W183" s="174"/>
      <c r="X183" s="174"/>
      <c r="Y183" s="174"/>
      <c r="Z183" s="174"/>
    </row>
    <row r="184" ht="13.5" customHeight="1">
      <c r="A184" s="147">
        <f t="shared" si="8"/>
        <v>0</v>
      </c>
      <c r="B184" s="147">
        <f t="shared" si="2"/>
        <v>2</v>
      </c>
      <c r="C184" s="147">
        <f t="shared" si="3"/>
        <v>2</v>
      </c>
      <c r="D184" s="148">
        <f t="shared" si="4"/>
        <v>8</v>
      </c>
      <c r="E184" s="148">
        <f t="shared" si="5"/>
        <v>1</v>
      </c>
      <c r="F184" s="146"/>
      <c r="G184" s="174"/>
      <c r="H184" s="174"/>
      <c r="I184" s="174"/>
      <c r="J184" s="175"/>
      <c r="K184" s="176"/>
      <c r="L184" s="177"/>
      <c r="M184" s="177"/>
      <c r="N184" s="182"/>
      <c r="O184" s="175"/>
      <c r="P184" s="180"/>
      <c r="Q184" s="175"/>
      <c r="R184" s="174"/>
      <c r="S184" s="174"/>
      <c r="T184" s="174"/>
      <c r="U184" s="174"/>
      <c r="V184" s="174"/>
      <c r="W184" s="174"/>
      <c r="X184" s="174"/>
      <c r="Y184" s="174"/>
      <c r="Z184" s="174"/>
    </row>
    <row r="185" ht="13.5" customHeight="1">
      <c r="A185" s="147">
        <f t="shared" si="8"/>
        <v>0</v>
      </c>
      <c r="B185" s="147">
        <f t="shared" si="2"/>
        <v>2</v>
      </c>
      <c r="C185" s="147">
        <f t="shared" si="3"/>
        <v>2</v>
      </c>
      <c r="D185" s="148">
        <f t="shared" si="4"/>
        <v>8</v>
      </c>
      <c r="E185" s="148">
        <f t="shared" si="5"/>
        <v>1</v>
      </c>
      <c r="F185" s="146"/>
      <c r="G185" s="174"/>
      <c r="H185" s="174"/>
      <c r="I185" s="174"/>
      <c r="J185" s="175"/>
      <c r="K185" s="176"/>
      <c r="L185" s="177"/>
      <c r="M185" s="177"/>
      <c r="N185" s="182"/>
      <c r="O185" s="175"/>
      <c r="P185" s="180"/>
      <c r="Q185" s="175"/>
      <c r="R185" s="174"/>
      <c r="S185" s="174"/>
      <c r="T185" s="174"/>
      <c r="U185" s="174"/>
      <c r="V185" s="174"/>
      <c r="W185" s="174"/>
      <c r="X185" s="174"/>
      <c r="Y185" s="174"/>
      <c r="Z185" s="174"/>
    </row>
    <row r="186" ht="13.5" customHeight="1">
      <c r="A186" s="147">
        <f t="shared" si="8"/>
        <v>0</v>
      </c>
      <c r="B186" s="147">
        <f t="shared" si="2"/>
        <v>2</v>
      </c>
      <c r="C186" s="147">
        <f t="shared" si="3"/>
        <v>2</v>
      </c>
      <c r="D186" s="148">
        <f t="shared" si="4"/>
        <v>8</v>
      </c>
      <c r="E186" s="148">
        <f t="shared" si="5"/>
        <v>1</v>
      </c>
      <c r="F186" s="146"/>
      <c r="G186" s="174"/>
      <c r="H186" s="174"/>
      <c r="I186" s="174"/>
      <c r="J186" s="175"/>
      <c r="K186" s="176"/>
      <c r="L186" s="177"/>
      <c r="M186" s="177"/>
      <c r="N186" s="182"/>
      <c r="O186" s="175"/>
      <c r="P186" s="180"/>
      <c r="Q186" s="175"/>
      <c r="R186" s="174"/>
      <c r="S186" s="174"/>
      <c r="T186" s="174"/>
      <c r="U186" s="174"/>
      <c r="V186" s="174"/>
      <c r="W186" s="174"/>
      <c r="X186" s="174"/>
      <c r="Y186" s="174"/>
      <c r="Z186" s="174"/>
    </row>
    <row r="187" ht="13.5" customHeight="1">
      <c r="A187" s="147">
        <f t="shared" si="8"/>
        <v>0</v>
      </c>
      <c r="B187" s="147">
        <f t="shared" si="2"/>
        <v>2</v>
      </c>
      <c r="C187" s="147">
        <f t="shared" si="3"/>
        <v>2</v>
      </c>
      <c r="D187" s="148">
        <f t="shared" si="4"/>
        <v>8</v>
      </c>
      <c r="E187" s="148">
        <f t="shared" si="5"/>
        <v>1</v>
      </c>
      <c r="F187" s="146"/>
      <c r="G187" s="174"/>
      <c r="H187" s="174"/>
      <c r="I187" s="174"/>
      <c r="J187" s="175"/>
      <c r="K187" s="176"/>
      <c r="L187" s="177"/>
      <c r="M187" s="177"/>
      <c r="N187" s="182"/>
      <c r="O187" s="175"/>
      <c r="P187" s="180"/>
      <c r="Q187" s="175"/>
      <c r="R187" s="174"/>
      <c r="S187" s="174"/>
      <c r="T187" s="174"/>
      <c r="U187" s="174"/>
      <c r="V187" s="174"/>
      <c r="W187" s="174"/>
      <c r="X187" s="174"/>
      <c r="Y187" s="174"/>
      <c r="Z187" s="174"/>
    </row>
    <row r="188" ht="13.5" customHeight="1">
      <c r="A188" s="147">
        <f t="shared" si="8"/>
        <v>0</v>
      </c>
      <c r="B188" s="147">
        <f t="shared" si="2"/>
        <v>2</v>
      </c>
      <c r="C188" s="147">
        <f t="shared" si="3"/>
        <v>2</v>
      </c>
      <c r="D188" s="148">
        <f t="shared" si="4"/>
        <v>8</v>
      </c>
      <c r="E188" s="148">
        <f t="shared" si="5"/>
        <v>1</v>
      </c>
      <c r="F188" s="146"/>
      <c r="G188" s="174"/>
      <c r="H188" s="174"/>
      <c r="I188" s="174"/>
      <c r="J188" s="175"/>
      <c r="K188" s="176"/>
      <c r="L188" s="177"/>
      <c r="M188" s="177"/>
      <c r="N188" s="182"/>
      <c r="O188" s="175"/>
      <c r="P188" s="180"/>
      <c r="Q188" s="175"/>
      <c r="R188" s="174"/>
      <c r="S188" s="174"/>
      <c r="T188" s="174"/>
      <c r="U188" s="174"/>
      <c r="V188" s="174"/>
      <c r="W188" s="174"/>
      <c r="X188" s="174"/>
      <c r="Y188" s="174"/>
      <c r="Z188" s="174"/>
    </row>
    <row r="189" ht="13.5" customHeight="1">
      <c r="A189" s="147">
        <f t="shared" si="8"/>
        <v>0</v>
      </c>
      <c r="B189" s="147">
        <f t="shared" si="2"/>
        <v>2</v>
      </c>
      <c r="C189" s="147">
        <f t="shared" si="3"/>
        <v>2</v>
      </c>
      <c r="D189" s="148">
        <f t="shared" si="4"/>
        <v>8</v>
      </c>
      <c r="E189" s="148">
        <f t="shared" si="5"/>
        <v>1</v>
      </c>
      <c r="F189" s="146"/>
      <c r="G189" s="174"/>
      <c r="H189" s="174"/>
      <c r="I189" s="174"/>
      <c r="J189" s="175"/>
      <c r="K189" s="176"/>
      <c r="L189" s="177"/>
      <c r="M189" s="177"/>
      <c r="N189" s="182"/>
      <c r="O189" s="175"/>
      <c r="P189" s="180"/>
      <c r="Q189" s="175"/>
      <c r="R189" s="174"/>
      <c r="S189" s="174"/>
      <c r="T189" s="174"/>
      <c r="U189" s="174"/>
      <c r="V189" s="174"/>
      <c r="W189" s="174"/>
      <c r="X189" s="174"/>
      <c r="Y189" s="174"/>
      <c r="Z189" s="174"/>
    </row>
    <row r="190" ht="13.5" customHeight="1">
      <c r="A190" s="147">
        <f t="shared" si="8"/>
        <v>0</v>
      </c>
      <c r="B190" s="147">
        <f t="shared" si="2"/>
        <v>2</v>
      </c>
      <c r="C190" s="147">
        <f t="shared" si="3"/>
        <v>2</v>
      </c>
      <c r="D190" s="148">
        <f t="shared" si="4"/>
        <v>8</v>
      </c>
      <c r="E190" s="148">
        <f t="shared" si="5"/>
        <v>1</v>
      </c>
      <c r="F190" s="146"/>
      <c r="G190" s="174"/>
      <c r="H190" s="174"/>
      <c r="I190" s="174"/>
      <c r="J190" s="175"/>
      <c r="K190" s="176"/>
      <c r="L190" s="177"/>
      <c r="M190" s="177"/>
      <c r="N190" s="182"/>
      <c r="O190" s="175"/>
      <c r="P190" s="180"/>
      <c r="Q190" s="175"/>
      <c r="R190" s="174"/>
      <c r="S190" s="174"/>
      <c r="T190" s="174"/>
      <c r="U190" s="174"/>
      <c r="V190" s="174"/>
      <c r="W190" s="174"/>
      <c r="X190" s="174"/>
      <c r="Y190" s="174"/>
      <c r="Z190" s="174"/>
    </row>
    <row r="191" ht="13.5" customHeight="1">
      <c r="A191" s="147">
        <f t="shared" si="8"/>
        <v>0</v>
      </c>
      <c r="B191" s="147">
        <f t="shared" si="2"/>
        <v>2</v>
      </c>
      <c r="C191" s="147">
        <f t="shared" si="3"/>
        <v>2</v>
      </c>
      <c r="D191" s="148">
        <f t="shared" si="4"/>
        <v>8</v>
      </c>
      <c r="E191" s="148">
        <f t="shared" si="5"/>
        <v>1</v>
      </c>
      <c r="F191" s="146"/>
      <c r="G191" s="174"/>
      <c r="H191" s="174"/>
      <c r="I191" s="174"/>
      <c r="J191" s="175"/>
      <c r="K191" s="176"/>
      <c r="L191" s="177"/>
      <c r="M191" s="177"/>
      <c r="N191" s="182"/>
      <c r="O191" s="175"/>
      <c r="P191" s="180"/>
      <c r="Q191" s="175"/>
      <c r="R191" s="174"/>
      <c r="S191" s="174"/>
      <c r="T191" s="174"/>
      <c r="U191" s="174"/>
      <c r="V191" s="174"/>
      <c r="W191" s="174"/>
      <c r="X191" s="174"/>
      <c r="Y191" s="174"/>
      <c r="Z191" s="174"/>
    </row>
    <row r="192" ht="13.5" customHeight="1">
      <c r="A192" s="147">
        <f t="shared" si="8"/>
        <v>0</v>
      </c>
      <c r="B192" s="147">
        <f t="shared" si="2"/>
        <v>2</v>
      </c>
      <c r="C192" s="147">
        <f t="shared" si="3"/>
        <v>2</v>
      </c>
      <c r="D192" s="148">
        <f t="shared" si="4"/>
        <v>8</v>
      </c>
      <c r="E192" s="148">
        <f t="shared" si="5"/>
        <v>1</v>
      </c>
      <c r="F192" s="146"/>
      <c r="G192" s="174"/>
      <c r="H192" s="174"/>
      <c r="I192" s="174"/>
      <c r="J192" s="175"/>
      <c r="K192" s="176"/>
      <c r="L192" s="177"/>
      <c r="M192" s="177"/>
      <c r="N192" s="182"/>
      <c r="O192" s="175"/>
      <c r="P192" s="180"/>
      <c r="Q192" s="175"/>
      <c r="R192" s="174"/>
      <c r="S192" s="174"/>
      <c r="T192" s="174"/>
      <c r="U192" s="174"/>
      <c r="V192" s="174"/>
      <c r="W192" s="174"/>
      <c r="X192" s="174"/>
      <c r="Y192" s="174"/>
      <c r="Z192" s="174"/>
    </row>
    <row r="193" ht="13.5" customHeight="1">
      <c r="A193" s="147">
        <f t="shared" si="8"/>
        <v>0</v>
      </c>
      <c r="B193" s="147">
        <f t="shared" si="2"/>
        <v>2</v>
      </c>
      <c r="C193" s="147">
        <f t="shared" si="3"/>
        <v>2</v>
      </c>
      <c r="D193" s="148">
        <f t="shared" si="4"/>
        <v>8</v>
      </c>
      <c r="E193" s="148">
        <f t="shared" si="5"/>
        <v>1</v>
      </c>
      <c r="F193" s="146"/>
      <c r="G193" s="174"/>
      <c r="H193" s="174"/>
      <c r="I193" s="174"/>
      <c r="J193" s="175"/>
      <c r="K193" s="176"/>
      <c r="L193" s="177"/>
      <c r="M193" s="177"/>
      <c r="N193" s="182"/>
      <c r="O193" s="175"/>
      <c r="P193" s="180"/>
      <c r="Q193" s="175"/>
      <c r="R193" s="174"/>
      <c r="S193" s="174"/>
      <c r="T193" s="174"/>
      <c r="U193" s="174"/>
      <c r="V193" s="174"/>
      <c r="W193" s="174"/>
      <c r="X193" s="174"/>
      <c r="Y193" s="174"/>
      <c r="Z193" s="174"/>
    </row>
    <row r="194" ht="13.5" customHeight="1">
      <c r="A194" s="147">
        <f t="shared" si="8"/>
        <v>0</v>
      </c>
      <c r="B194" s="147">
        <f t="shared" si="2"/>
        <v>2</v>
      </c>
      <c r="C194" s="147">
        <f t="shared" si="3"/>
        <v>2</v>
      </c>
      <c r="D194" s="148">
        <f t="shared" si="4"/>
        <v>8</v>
      </c>
      <c r="E194" s="148">
        <f t="shared" si="5"/>
        <v>1</v>
      </c>
      <c r="F194" s="146"/>
      <c r="G194" s="174"/>
      <c r="H194" s="174"/>
      <c r="I194" s="174"/>
      <c r="J194" s="175"/>
      <c r="K194" s="176"/>
      <c r="L194" s="177"/>
      <c r="M194" s="177"/>
      <c r="N194" s="182"/>
      <c r="O194" s="175"/>
      <c r="P194" s="180"/>
      <c r="Q194" s="175"/>
      <c r="R194" s="174"/>
      <c r="S194" s="174"/>
      <c r="T194" s="174"/>
      <c r="U194" s="174"/>
      <c r="V194" s="174"/>
      <c r="W194" s="174"/>
      <c r="X194" s="174"/>
      <c r="Y194" s="174"/>
      <c r="Z194" s="174"/>
    </row>
    <row r="195" ht="13.5" customHeight="1">
      <c r="A195" s="147">
        <f t="shared" si="8"/>
        <v>0</v>
      </c>
      <c r="B195" s="147">
        <f t="shared" si="2"/>
        <v>2</v>
      </c>
      <c r="C195" s="147">
        <f t="shared" si="3"/>
        <v>2</v>
      </c>
      <c r="D195" s="148">
        <f t="shared" si="4"/>
        <v>8</v>
      </c>
      <c r="E195" s="148">
        <f t="shared" si="5"/>
        <v>1</v>
      </c>
      <c r="F195" s="146"/>
      <c r="G195" s="174"/>
      <c r="H195" s="174"/>
      <c r="I195" s="174"/>
      <c r="J195" s="175"/>
      <c r="K195" s="176"/>
      <c r="L195" s="177"/>
      <c r="M195" s="177"/>
      <c r="N195" s="182"/>
      <c r="O195" s="175"/>
      <c r="P195" s="180"/>
      <c r="Q195" s="175"/>
      <c r="R195" s="174"/>
      <c r="S195" s="174"/>
      <c r="T195" s="174"/>
      <c r="U195" s="174"/>
      <c r="V195" s="174"/>
      <c r="W195" s="174"/>
      <c r="X195" s="174"/>
      <c r="Y195" s="174"/>
      <c r="Z195" s="174"/>
    </row>
    <row r="196" ht="13.5" customHeight="1">
      <c r="A196" s="147">
        <f t="shared" si="8"/>
        <v>0</v>
      </c>
      <c r="B196" s="147">
        <f t="shared" si="2"/>
        <v>2</v>
      </c>
      <c r="C196" s="147">
        <f t="shared" si="3"/>
        <v>2</v>
      </c>
      <c r="D196" s="148">
        <f t="shared" si="4"/>
        <v>8</v>
      </c>
      <c r="E196" s="148">
        <f t="shared" si="5"/>
        <v>1</v>
      </c>
      <c r="F196" s="146"/>
      <c r="G196" s="174"/>
      <c r="H196" s="174"/>
      <c r="I196" s="174"/>
      <c r="J196" s="175"/>
      <c r="K196" s="176"/>
      <c r="L196" s="177"/>
      <c r="M196" s="177"/>
      <c r="N196" s="182"/>
      <c r="O196" s="175"/>
      <c r="P196" s="180"/>
      <c r="Q196" s="175"/>
      <c r="R196" s="174"/>
      <c r="S196" s="174"/>
      <c r="T196" s="174"/>
      <c r="U196" s="174"/>
      <c r="V196" s="174"/>
      <c r="W196" s="174"/>
      <c r="X196" s="174"/>
      <c r="Y196" s="174"/>
      <c r="Z196" s="174"/>
    </row>
    <row r="197" ht="13.5" customHeight="1">
      <c r="A197" s="147">
        <f t="shared" si="8"/>
        <v>0</v>
      </c>
      <c r="B197" s="147">
        <f t="shared" si="2"/>
        <v>2</v>
      </c>
      <c r="C197" s="147">
        <f t="shared" si="3"/>
        <v>2</v>
      </c>
      <c r="D197" s="148">
        <f t="shared" si="4"/>
        <v>8</v>
      </c>
      <c r="E197" s="148">
        <f t="shared" si="5"/>
        <v>1</v>
      </c>
      <c r="F197" s="146"/>
      <c r="G197" s="174"/>
      <c r="H197" s="174"/>
      <c r="I197" s="174"/>
      <c r="J197" s="175"/>
      <c r="K197" s="176"/>
      <c r="L197" s="177"/>
      <c r="M197" s="177"/>
      <c r="N197" s="182"/>
      <c r="O197" s="175"/>
      <c r="P197" s="180"/>
      <c r="Q197" s="175"/>
      <c r="R197" s="174"/>
      <c r="S197" s="174"/>
      <c r="T197" s="174"/>
      <c r="U197" s="174"/>
      <c r="V197" s="174"/>
      <c r="W197" s="174"/>
      <c r="X197" s="174"/>
      <c r="Y197" s="174"/>
      <c r="Z197" s="174"/>
    </row>
    <row r="198" ht="13.5" customHeight="1">
      <c r="A198" s="147">
        <f t="shared" si="8"/>
        <v>0</v>
      </c>
      <c r="B198" s="147">
        <f t="shared" si="2"/>
        <v>2</v>
      </c>
      <c r="C198" s="147">
        <f t="shared" si="3"/>
        <v>2</v>
      </c>
      <c r="D198" s="148">
        <f t="shared" si="4"/>
        <v>8</v>
      </c>
      <c r="E198" s="148">
        <f t="shared" si="5"/>
        <v>1</v>
      </c>
      <c r="F198" s="146"/>
      <c r="G198" s="174"/>
      <c r="H198" s="174"/>
      <c r="I198" s="174"/>
      <c r="J198" s="175"/>
      <c r="K198" s="176"/>
      <c r="L198" s="177"/>
      <c r="M198" s="177"/>
      <c r="N198" s="182"/>
      <c r="O198" s="175"/>
      <c r="P198" s="180"/>
      <c r="Q198" s="175"/>
      <c r="R198" s="174"/>
      <c r="S198" s="174"/>
      <c r="T198" s="174"/>
      <c r="U198" s="174"/>
      <c r="V198" s="174"/>
      <c r="W198" s="174"/>
      <c r="X198" s="174"/>
      <c r="Y198" s="174"/>
      <c r="Z198" s="174"/>
    </row>
    <row r="199" ht="13.5" customHeight="1">
      <c r="A199" s="147">
        <f t="shared" si="8"/>
        <v>0</v>
      </c>
      <c r="B199" s="147">
        <f t="shared" si="2"/>
        <v>2</v>
      </c>
      <c r="C199" s="147">
        <f t="shared" si="3"/>
        <v>2</v>
      </c>
      <c r="D199" s="148">
        <f t="shared" si="4"/>
        <v>8</v>
      </c>
      <c r="E199" s="148">
        <f t="shared" si="5"/>
        <v>1</v>
      </c>
      <c r="F199" s="146"/>
      <c r="G199" s="174"/>
      <c r="H199" s="174"/>
      <c r="I199" s="174"/>
      <c r="J199" s="175"/>
      <c r="K199" s="176"/>
      <c r="L199" s="177"/>
      <c r="M199" s="177"/>
      <c r="N199" s="182"/>
      <c r="O199" s="175"/>
      <c r="P199" s="180"/>
      <c r="Q199" s="175"/>
      <c r="R199" s="174"/>
      <c r="S199" s="174"/>
      <c r="T199" s="174"/>
      <c r="U199" s="174"/>
      <c r="V199" s="174"/>
      <c r="W199" s="174"/>
      <c r="X199" s="174"/>
      <c r="Y199" s="174"/>
      <c r="Z199" s="174"/>
    </row>
    <row r="200" ht="13.5" customHeight="1">
      <c r="A200" s="147">
        <f t="shared" si="8"/>
        <v>0</v>
      </c>
      <c r="B200" s="147">
        <f t="shared" si="2"/>
        <v>2</v>
      </c>
      <c r="C200" s="147">
        <f t="shared" si="3"/>
        <v>2</v>
      </c>
      <c r="D200" s="148">
        <f t="shared" si="4"/>
        <v>8</v>
      </c>
      <c r="E200" s="148">
        <f t="shared" si="5"/>
        <v>1</v>
      </c>
      <c r="F200" s="146"/>
      <c r="G200" s="174"/>
      <c r="H200" s="174"/>
      <c r="I200" s="174"/>
      <c r="J200" s="175"/>
      <c r="K200" s="176"/>
      <c r="L200" s="177"/>
      <c r="M200" s="177"/>
      <c r="N200" s="182"/>
      <c r="O200" s="175"/>
      <c r="P200" s="180"/>
      <c r="Q200" s="175"/>
      <c r="R200" s="174"/>
      <c r="S200" s="174"/>
      <c r="T200" s="174"/>
      <c r="U200" s="174"/>
      <c r="V200" s="174"/>
      <c r="W200" s="174"/>
      <c r="X200" s="174"/>
      <c r="Y200" s="174"/>
      <c r="Z200" s="174"/>
    </row>
    <row r="201" ht="13.5" customHeight="1">
      <c r="A201" s="147">
        <f t="shared" si="8"/>
        <v>0</v>
      </c>
      <c r="B201" s="147">
        <f t="shared" si="2"/>
        <v>2</v>
      </c>
      <c r="C201" s="147">
        <f t="shared" si="3"/>
        <v>2</v>
      </c>
      <c r="D201" s="148">
        <f t="shared" si="4"/>
        <v>8</v>
      </c>
      <c r="E201" s="148">
        <f t="shared" si="5"/>
        <v>1</v>
      </c>
      <c r="F201" s="146"/>
      <c r="G201" s="174"/>
      <c r="H201" s="174"/>
      <c r="I201" s="174"/>
      <c r="J201" s="175"/>
      <c r="K201" s="176"/>
      <c r="L201" s="177"/>
      <c r="M201" s="177"/>
      <c r="N201" s="182"/>
      <c r="O201" s="175"/>
      <c r="P201" s="180"/>
      <c r="Q201" s="175"/>
      <c r="R201" s="174"/>
      <c r="S201" s="174"/>
      <c r="T201" s="174"/>
      <c r="U201" s="174"/>
      <c r="V201" s="174"/>
      <c r="W201" s="174"/>
      <c r="X201" s="174"/>
      <c r="Y201" s="174"/>
      <c r="Z201" s="174"/>
    </row>
    <row r="202" ht="13.5" customHeight="1">
      <c r="A202" s="147">
        <f t="shared" si="8"/>
        <v>0</v>
      </c>
      <c r="B202" s="147">
        <f t="shared" si="2"/>
        <v>2</v>
      </c>
      <c r="C202" s="147">
        <f t="shared" si="3"/>
        <v>2</v>
      </c>
      <c r="D202" s="148">
        <f t="shared" si="4"/>
        <v>8</v>
      </c>
      <c r="E202" s="148">
        <f t="shared" si="5"/>
        <v>1</v>
      </c>
      <c r="F202" s="146"/>
      <c r="G202" s="174"/>
      <c r="H202" s="174"/>
      <c r="I202" s="174"/>
      <c r="J202" s="175"/>
      <c r="K202" s="176"/>
      <c r="L202" s="177"/>
      <c r="M202" s="177"/>
      <c r="N202" s="182"/>
      <c r="O202" s="175"/>
      <c r="P202" s="180"/>
      <c r="Q202" s="175"/>
      <c r="R202" s="174"/>
      <c r="S202" s="174"/>
      <c r="T202" s="174"/>
      <c r="U202" s="174"/>
      <c r="V202" s="174"/>
      <c r="W202" s="174"/>
      <c r="X202" s="174"/>
      <c r="Y202" s="174"/>
      <c r="Z202" s="174"/>
    </row>
    <row r="203" ht="13.5" customHeight="1">
      <c r="A203" s="147">
        <f t="shared" si="8"/>
        <v>0</v>
      </c>
      <c r="B203" s="147">
        <f t="shared" si="2"/>
        <v>2</v>
      </c>
      <c r="C203" s="147">
        <f t="shared" si="3"/>
        <v>2</v>
      </c>
      <c r="D203" s="148">
        <f t="shared" si="4"/>
        <v>8</v>
      </c>
      <c r="E203" s="148">
        <f t="shared" si="5"/>
        <v>1</v>
      </c>
      <c r="F203" s="146"/>
      <c r="G203" s="174"/>
      <c r="H203" s="174"/>
      <c r="I203" s="174"/>
      <c r="J203" s="175"/>
      <c r="K203" s="176"/>
      <c r="L203" s="177"/>
      <c r="M203" s="177"/>
      <c r="N203" s="182"/>
      <c r="O203" s="175"/>
      <c r="P203" s="180"/>
      <c r="Q203" s="175"/>
      <c r="R203" s="174"/>
      <c r="S203" s="174"/>
      <c r="T203" s="174"/>
      <c r="U203" s="174"/>
      <c r="V203" s="174"/>
      <c r="W203" s="174"/>
      <c r="X203" s="174"/>
      <c r="Y203" s="174"/>
      <c r="Z203" s="174"/>
    </row>
    <row r="204" ht="13.5" customHeight="1">
      <c r="A204" s="147">
        <f t="shared" si="8"/>
        <v>0</v>
      </c>
      <c r="B204" s="147">
        <f t="shared" si="2"/>
        <v>2</v>
      </c>
      <c r="C204" s="147">
        <f t="shared" si="3"/>
        <v>2</v>
      </c>
      <c r="D204" s="148">
        <f t="shared" si="4"/>
        <v>8</v>
      </c>
      <c r="E204" s="148">
        <f t="shared" si="5"/>
        <v>1</v>
      </c>
      <c r="F204" s="146"/>
      <c r="G204" s="174"/>
      <c r="H204" s="174"/>
      <c r="I204" s="174"/>
      <c r="J204" s="175"/>
      <c r="K204" s="176"/>
      <c r="L204" s="177"/>
      <c r="M204" s="177"/>
      <c r="N204" s="182"/>
      <c r="O204" s="175"/>
      <c r="P204" s="180"/>
      <c r="Q204" s="175"/>
      <c r="R204" s="174"/>
      <c r="S204" s="174"/>
      <c r="T204" s="174"/>
      <c r="U204" s="174"/>
      <c r="V204" s="174"/>
      <c r="W204" s="174"/>
      <c r="X204" s="174"/>
      <c r="Y204" s="174"/>
      <c r="Z204" s="174"/>
    </row>
    <row r="205" ht="13.5" customHeight="1">
      <c r="A205" s="147">
        <f t="shared" si="8"/>
        <v>0</v>
      </c>
      <c r="B205" s="147">
        <f t="shared" si="2"/>
        <v>2</v>
      </c>
      <c r="C205" s="147">
        <f t="shared" si="3"/>
        <v>2</v>
      </c>
      <c r="D205" s="148">
        <f t="shared" si="4"/>
        <v>8</v>
      </c>
      <c r="E205" s="148">
        <f t="shared" si="5"/>
        <v>1</v>
      </c>
      <c r="F205" s="146"/>
      <c r="G205" s="174"/>
      <c r="H205" s="174"/>
      <c r="I205" s="174"/>
      <c r="J205" s="175"/>
      <c r="K205" s="176"/>
      <c r="L205" s="177"/>
      <c r="M205" s="177"/>
      <c r="N205" s="182"/>
      <c r="O205" s="175"/>
      <c r="P205" s="180"/>
      <c r="Q205" s="175"/>
      <c r="R205" s="174"/>
      <c r="S205" s="174"/>
      <c r="T205" s="174"/>
      <c r="U205" s="174"/>
      <c r="V205" s="174"/>
      <c r="W205" s="174"/>
      <c r="X205" s="174"/>
      <c r="Y205" s="174"/>
      <c r="Z205" s="174"/>
    </row>
    <row r="206" ht="13.5" customHeight="1">
      <c r="A206" s="147">
        <f t="shared" si="8"/>
        <v>0</v>
      </c>
      <c r="B206" s="147">
        <f t="shared" si="2"/>
        <v>2</v>
      </c>
      <c r="C206" s="147">
        <f t="shared" si="3"/>
        <v>2</v>
      </c>
      <c r="D206" s="148">
        <f t="shared" si="4"/>
        <v>8</v>
      </c>
      <c r="E206" s="148">
        <f t="shared" si="5"/>
        <v>1</v>
      </c>
      <c r="F206" s="146"/>
      <c r="G206" s="174"/>
      <c r="H206" s="174"/>
      <c r="I206" s="174"/>
      <c r="J206" s="175"/>
      <c r="K206" s="176"/>
      <c r="L206" s="177"/>
      <c r="M206" s="177"/>
      <c r="N206" s="182"/>
      <c r="O206" s="175"/>
      <c r="P206" s="180"/>
      <c r="Q206" s="175"/>
      <c r="R206" s="174"/>
      <c r="S206" s="174"/>
      <c r="T206" s="174"/>
      <c r="U206" s="174"/>
      <c r="V206" s="174"/>
      <c r="W206" s="174"/>
      <c r="X206" s="174"/>
      <c r="Y206" s="174"/>
      <c r="Z206" s="174"/>
    </row>
    <row r="207" ht="13.5" customHeight="1">
      <c r="A207" s="147">
        <f t="shared" si="8"/>
        <v>0</v>
      </c>
      <c r="B207" s="147">
        <f t="shared" si="2"/>
        <v>2</v>
      </c>
      <c r="C207" s="147">
        <f t="shared" si="3"/>
        <v>2</v>
      </c>
      <c r="D207" s="148">
        <f t="shared" si="4"/>
        <v>8</v>
      </c>
      <c r="E207" s="148">
        <f t="shared" si="5"/>
        <v>1</v>
      </c>
      <c r="F207" s="146"/>
      <c r="G207" s="174"/>
      <c r="H207" s="174"/>
      <c r="I207" s="174"/>
      <c r="J207" s="175"/>
      <c r="K207" s="176"/>
      <c r="L207" s="177"/>
      <c r="M207" s="177"/>
      <c r="N207" s="182"/>
      <c r="O207" s="175"/>
      <c r="P207" s="180"/>
      <c r="Q207" s="175"/>
      <c r="R207" s="174"/>
      <c r="S207" s="174"/>
      <c r="T207" s="174"/>
      <c r="U207" s="174"/>
      <c r="V207" s="174"/>
      <c r="W207" s="174"/>
      <c r="X207" s="174"/>
      <c r="Y207" s="174"/>
      <c r="Z207" s="174"/>
    </row>
    <row r="208" ht="13.5" customHeight="1">
      <c r="A208" s="147">
        <f t="shared" si="8"/>
        <v>0</v>
      </c>
      <c r="B208" s="147">
        <f t="shared" si="2"/>
        <v>2</v>
      </c>
      <c r="C208" s="147">
        <f t="shared" si="3"/>
        <v>2</v>
      </c>
      <c r="D208" s="148">
        <f t="shared" si="4"/>
        <v>8</v>
      </c>
      <c r="E208" s="148">
        <f t="shared" si="5"/>
        <v>1</v>
      </c>
      <c r="F208" s="146"/>
      <c r="G208" s="174"/>
      <c r="H208" s="174"/>
      <c r="I208" s="174"/>
      <c r="J208" s="175"/>
      <c r="K208" s="176"/>
      <c r="L208" s="177"/>
      <c r="M208" s="177"/>
      <c r="N208" s="182"/>
      <c r="O208" s="175"/>
      <c r="P208" s="180"/>
      <c r="Q208" s="175"/>
      <c r="R208" s="174"/>
      <c r="S208" s="174"/>
      <c r="T208" s="174"/>
      <c r="U208" s="174"/>
      <c r="V208" s="174"/>
      <c r="W208" s="174"/>
      <c r="X208" s="174"/>
      <c r="Y208" s="174"/>
      <c r="Z208" s="174"/>
    </row>
    <row r="209" ht="13.5" customHeight="1">
      <c r="A209" s="147">
        <f t="shared" si="8"/>
        <v>0</v>
      </c>
      <c r="B209" s="147">
        <f t="shared" si="2"/>
        <v>2</v>
      </c>
      <c r="C209" s="147">
        <f t="shared" si="3"/>
        <v>2</v>
      </c>
      <c r="D209" s="148">
        <f t="shared" si="4"/>
        <v>8</v>
      </c>
      <c r="E209" s="148">
        <f t="shared" si="5"/>
        <v>1</v>
      </c>
      <c r="F209" s="146"/>
      <c r="G209" s="174"/>
      <c r="H209" s="174"/>
      <c r="I209" s="174"/>
      <c r="J209" s="175"/>
      <c r="K209" s="176"/>
      <c r="L209" s="177"/>
      <c r="M209" s="177"/>
      <c r="N209" s="182"/>
      <c r="O209" s="175"/>
      <c r="P209" s="180"/>
      <c r="Q209" s="175"/>
      <c r="R209" s="174"/>
      <c r="S209" s="174"/>
      <c r="T209" s="174"/>
      <c r="U209" s="174"/>
      <c r="V209" s="174"/>
      <c r="W209" s="174"/>
      <c r="X209" s="174"/>
      <c r="Y209" s="174"/>
      <c r="Z209" s="174"/>
    </row>
    <row r="210" ht="13.5" customHeight="1">
      <c r="A210" s="147">
        <f t="shared" si="8"/>
        <v>0</v>
      </c>
      <c r="B210" s="147">
        <f t="shared" si="2"/>
        <v>2</v>
      </c>
      <c r="C210" s="147">
        <f t="shared" si="3"/>
        <v>2</v>
      </c>
      <c r="D210" s="148">
        <f t="shared" si="4"/>
        <v>8</v>
      </c>
      <c r="E210" s="148">
        <f t="shared" si="5"/>
        <v>1</v>
      </c>
      <c r="F210" s="146"/>
      <c r="G210" s="174"/>
      <c r="H210" s="174"/>
      <c r="I210" s="174"/>
      <c r="J210" s="175"/>
      <c r="K210" s="176"/>
      <c r="L210" s="177"/>
      <c r="M210" s="177"/>
      <c r="N210" s="182"/>
      <c r="O210" s="175"/>
      <c r="P210" s="180"/>
      <c r="Q210" s="175"/>
      <c r="R210" s="174"/>
      <c r="S210" s="174"/>
      <c r="T210" s="174"/>
      <c r="U210" s="174"/>
      <c r="V210" s="174"/>
      <c r="W210" s="174"/>
      <c r="X210" s="174"/>
      <c r="Y210" s="174"/>
      <c r="Z210" s="174"/>
    </row>
    <row r="211" ht="13.5" customHeight="1">
      <c r="A211" s="147">
        <f t="shared" si="8"/>
        <v>0</v>
      </c>
      <c r="B211" s="147">
        <f t="shared" si="2"/>
        <v>2</v>
      </c>
      <c r="C211" s="147">
        <f t="shared" si="3"/>
        <v>2</v>
      </c>
      <c r="D211" s="148">
        <f t="shared" si="4"/>
        <v>8</v>
      </c>
      <c r="E211" s="148">
        <f t="shared" si="5"/>
        <v>1</v>
      </c>
      <c r="F211" s="146"/>
      <c r="G211" s="174"/>
      <c r="H211" s="174"/>
      <c r="I211" s="174"/>
      <c r="J211" s="175"/>
      <c r="K211" s="176"/>
      <c r="L211" s="177"/>
      <c r="M211" s="177"/>
      <c r="N211" s="182"/>
      <c r="O211" s="175"/>
      <c r="P211" s="180"/>
      <c r="Q211" s="175"/>
      <c r="R211" s="174"/>
      <c r="S211" s="174"/>
      <c r="T211" s="174"/>
      <c r="U211" s="174"/>
      <c r="V211" s="174"/>
      <c r="W211" s="174"/>
      <c r="X211" s="174"/>
      <c r="Y211" s="174"/>
      <c r="Z211" s="174"/>
    </row>
    <row r="212" ht="13.5" customHeight="1">
      <c r="A212" s="147">
        <f t="shared" si="8"/>
        <v>0</v>
      </c>
      <c r="B212" s="147">
        <f t="shared" si="2"/>
        <v>2</v>
      </c>
      <c r="C212" s="147">
        <f t="shared" si="3"/>
        <v>2</v>
      </c>
      <c r="D212" s="148">
        <f t="shared" si="4"/>
        <v>8</v>
      </c>
      <c r="E212" s="148">
        <f t="shared" si="5"/>
        <v>1</v>
      </c>
      <c r="F212" s="146"/>
      <c r="G212" s="174"/>
      <c r="H212" s="174"/>
      <c r="I212" s="174"/>
      <c r="J212" s="175"/>
      <c r="K212" s="176"/>
      <c r="L212" s="177"/>
      <c r="M212" s="177"/>
      <c r="N212" s="182"/>
      <c r="O212" s="175"/>
      <c r="P212" s="180"/>
      <c r="Q212" s="175"/>
      <c r="R212" s="174"/>
      <c r="S212" s="174"/>
      <c r="T212" s="174"/>
      <c r="U212" s="174"/>
      <c r="V212" s="174"/>
      <c r="W212" s="174"/>
      <c r="X212" s="174"/>
      <c r="Y212" s="174"/>
      <c r="Z212" s="174"/>
    </row>
    <row r="213" ht="13.5" customHeight="1">
      <c r="A213" s="147">
        <f t="shared" si="8"/>
        <v>0</v>
      </c>
      <c r="B213" s="147">
        <f t="shared" si="2"/>
        <v>2</v>
      </c>
      <c r="C213" s="147">
        <f t="shared" si="3"/>
        <v>2</v>
      </c>
      <c r="D213" s="148">
        <f t="shared" si="4"/>
        <v>8</v>
      </c>
      <c r="E213" s="148">
        <f t="shared" si="5"/>
        <v>1</v>
      </c>
      <c r="F213" s="146"/>
      <c r="G213" s="174"/>
      <c r="H213" s="174"/>
      <c r="I213" s="174"/>
      <c r="J213" s="175"/>
      <c r="K213" s="176"/>
      <c r="L213" s="177"/>
      <c r="M213" s="177"/>
      <c r="N213" s="182"/>
      <c r="O213" s="175"/>
      <c r="P213" s="180"/>
      <c r="Q213" s="175"/>
      <c r="R213" s="174"/>
      <c r="S213" s="174"/>
      <c r="T213" s="174"/>
      <c r="U213" s="174"/>
      <c r="V213" s="174"/>
      <c r="W213" s="174"/>
      <c r="X213" s="174"/>
      <c r="Y213" s="174"/>
      <c r="Z213" s="174"/>
    </row>
    <row r="214" ht="13.5" customHeight="1">
      <c r="A214" s="147">
        <f t="shared" si="8"/>
        <v>0</v>
      </c>
      <c r="B214" s="147">
        <f t="shared" si="2"/>
        <v>2</v>
      </c>
      <c r="C214" s="147">
        <f t="shared" si="3"/>
        <v>2</v>
      </c>
      <c r="D214" s="148">
        <f t="shared" si="4"/>
        <v>8</v>
      </c>
      <c r="E214" s="148">
        <f t="shared" si="5"/>
        <v>1</v>
      </c>
      <c r="F214" s="146"/>
      <c r="G214" s="174"/>
      <c r="H214" s="174"/>
      <c r="I214" s="174"/>
      <c r="J214" s="175"/>
      <c r="K214" s="176"/>
      <c r="L214" s="177"/>
      <c r="M214" s="177"/>
      <c r="N214" s="182"/>
      <c r="O214" s="175"/>
      <c r="P214" s="180"/>
      <c r="Q214" s="175"/>
      <c r="R214" s="174"/>
      <c r="S214" s="174"/>
      <c r="T214" s="174"/>
      <c r="U214" s="174"/>
      <c r="V214" s="174"/>
      <c r="W214" s="174"/>
      <c r="X214" s="174"/>
      <c r="Y214" s="174"/>
      <c r="Z214" s="174"/>
    </row>
    <row r="215" ht="13.5" customHeight="1">
      <c r="A215" s="147">
        <f t="shared" si="8"/>
        <v>0</v>
      </c>
      <c r="B215" s="147">
        <f t="shared" si="2"/>
        <v>2</v>
      </c>
      <c r="C215" s="147">
        <f t="shared" si="3"/>
        <v>2</v>
      </c>
      <c r="D215" s="148">
        <f t="shared" si="4"/>
        <v>8</v>
      </c>
      <c r="E215" s="148">
        <f t="shared" si="5"/>
        <v>1</v>
      </c>
      <c r="F215" s="146"/>
      <c r="G215" s="174"/>
      <c r="H215" s="174"/>
      <c r="I215" s="174"/>
      <c r="J215" s="175"/>
      <c r="K215" s="176"/>
      <c r="L215" s="177"/>
      <c r="M215" s="177"/>
      <c r="N215" s="182"/>
      <c r="O215" s="175"/>
      <c r="P215" s="180"/>
      <c r="Q215" s="175"/>
      <c r="R215" s="174"/>
      <c r="S215" s="174"/>
      <c r="T215" s="174"/>
      <c r="U215" s="174"/>
      <c r="V215" s="174"/>
      <c r="W215" s="174"/>
      <c r="X215" s="174"/>
      <c r="Y215" s="174"/>
      <c r="Z215" s="174"/>
    </row>
    <row r="216" ht="13.5" customHeight="1">
      <c r="A216" s="147">
        <f t="shared" si="8"/>
        <v>0</v>
      </c>
      <c r="B216" s="147">
        <f t="shared" si="2"/>
        <v>2</v>
      </c>
      <c r="C216" s="147">
        <f t="shared" si="3"/>
        <v>2</v>
      </c>
      <c r="D216" s="148">
        <f t="shared" si="4"/>
        <v>8</v>
      </c>
      <c r="E216" s="148">
        <f t="shared" si="5"/>
        <v>1</v>
      </c>
      <c r="F216" s="146"/>
      <c r="G216" s="174"/>
      <c r="H216" s="174"/>
      <c r="I216" s="174"/>
      <c r="J216" s="175"/>
      <c r="K216" s="176"/>
      <c r="L216" s="177"/>
      <c r="M216" s="177"/>
      <c r="N216" s="182"/>
      <c r="O216" s="175"/>
      <c r="P216" s="180"/>
      <c r="Q216" s="175"/>
      <c r="R216" s="174"/>
      <c r="S216" s="174"/>
      <c r="T216" s="174"/>
      <c r="U216" s="174"/>
      <c r="V216" s="174"/>
      <c r="W216" s="174"/>
      <c r="X216" s="174"/>
      <c r="Y216" s="174"/>
      <c r="Z216" s="174"/>
    </row>
    <row r="217" ht="13.5" customHeight="1">
      <c r="A217" s="147">
        <f t="shared" si="8"/>
        <v>0</v>
      </c>
      <c r="B217" s="147">
        <f t="shared" si="2"/>
        <v>2</v>
      </c>
      <c r="C217" s="147">
        <f t="shared" si="3"/>
        <v>2</v>
      </c>
      <c r="D217" s="148">
        <f t="shared" si="4"/>
        <v>8</v>
      </c>
      <c r="E217" s="148">
        <f t="shared" si="5"/>
        <v>1</v>
      </c>
      <c r="F217" s="146"/>
      <c r="G217" s="174"/>
      <c r="H217" s="174"/>
      <c r="I217" s="174"/>
      <c r="J217" s="175"/>
      <c r="K217" s="176"/>
      <c r="L217" s="177"/>
      <c r="M217" s="177"/>
      <c r="N217" s="182"/>
      <c r="O217" s="175"/>
      <c r="P217" s="180"/>
      <c r="Q217" s="175"/>
      <c r="R217" s="174"/>
      <c r="S217" s="174"/>
      <c r="T217" s="174"/>
      <c r="U217" s="174"/>
      <c r="V217" s="174"/>
      <c r="W217" s="174"/>
      <c r="X217" s="174"/>
      <c r="Y217" s="174"/>
      <c r="Z217" s="174"/>
    </row>
    <row r="218" ht="13.5" customHeight="1">
      <c r="A218" s="147">
        <f t="shared" si="8"/>
        <v>0</v>
      </c>
      <c r="B218" s="147">
        <f t="shared" si="2"/>
        <v>2</v>
      </c>
      <c r="C218" s="147">
        <f t="shared" si="3"/>
        <v>2</v>
      </c>
      <c r="D218" s="148">
        <f t="shared" si="4"/>
        <v>8</v>
      </c>
      <c r="E218" s="148">
        <f t="shared" si="5"/>
        <v>1</v>
      </c>
      <c r="F218" s="146"/>
      <c r="G218" s="174"/>
      <c r="H218" s="174"/>
      <c r="I218" s="174"/>
      <c r="J218" s="175"/>
      <c r="K218" s="176"/>
      <c r="L218" s="177"/>
      <c r="M218" s="177"/>
      <c r="N218" s="182"/>
      <c r="O218" s="175"/>
      <c r="P218" s="180"/>
      <c r="Q218" s="175"/>
      <c r="R218" s="174"/>
      <c r="S218" s="174"/>
      <c r="T218" s="174"/>
      <c r="U218" s="174"/>
      <c r="V218" s="174"/>
      <c r="W218" s="174"/>
      <c r="X218" s="174"/>
      <c r="Y218" s="174"/>
      <c r="Z218" s="174"/>
    </row>
    <row r="219" ht="13.5" customHeight="1">
      <c r="A219" s="147">
        <f t="shared" si="8"/>
        <v>0</v>
      </c>
      <c r="B219" s="147">
        <f t="shared" si="2"/>
        <v>2</v>
      </c>
      <c r="C219" s="147">
        <f t="shared" si="3"/>
        <v>2</v>
      </c>
      <c r="D219" s="148">
        <f t="shared" si="4"/>
        <v>8</v>
      </c>
      <c r="E219" s="148">
        <f t="shared" si="5"/>
        <v>1</v>
      </c>
      <c r="F219" s="146"/>
      <c r="G219" s="174"/>
      <c r="H219" s="174"/>
      <c r="I219" s="174"/>
      <c r="J219" s="175"/>
      <c r="K219" s="176"/>
      <c r="L219" s="177"/>
      <c r="M219" s="177"/>
      <c r="N219" s="182"/>
      <c r="O219" s="175"/>
      <c r="P219" s="180"/>
      <c r="Q219" s="175"/>
      <c r="R219" s="174"/>
      <c r="S219" s="174"/>
      <c r="T219" s="174"/>
      <c r="U219" s="174"/>
      <c r="V219" s="174"/>
      <c r="W219" s="174"/>
      <c r="X219" s="174"/>
      <c r="Y219" s="174"/>
      <c r="Z219" s="174"/>
    </row>
    <row r="220" ht="13.5" customHeight="1">
      <c r="A220" s="147">
        <f t="shared" si="8"/>
        <v>0</v>
      </c>
      <c r="B220" s="147">
        <f t="shared" si="2"/>
        <v>2</v>
      </c>
      <c r="C220" s="147">
        <f t="shared" si="3"/>
        <v>2</v>
      </c>
      <c r="D220" s="148">
        <f t="shared" si="4"/>
        <v>8</v>
      </c>
      <c r="E220" s="148">
        <f t="shared" si="5"/>
        <v>1</v>
      </c>
      <c r="F220" s="146"/>
      <c r="G220" s="174"/>
      <c r="H220" s="174"/>
      <c r="I220" s="174"/>
      <c r="J220" s="175"/>
      <c r="K220" s="176"/>
      <c r="L220" s="177"/>
      <c r="M220" s="177"/>
      <c r="N220" s="182"/>
      <c r="O220" s="175"/>
      <c r="P220" s="180"/>
      <c r="Q220" s="175"/>
      <c r="R220" s="174"/>
      <c r="S220" s="174"/>
      <c r="T220" s="174"/>
      <c r="U220" s="174"/>
      <c r="V220" s="174"/>
      <c r="W220" s="174"/>
      <c r="X220" s="174"/>
      <c r="Y220" s="174"/>
      <c r="Z220" s="174"/>
    </row>
    <row r="221" ht="13.5" customHeight="1">
      <c r="A221" s="147">
        <f t="shared" si="8"/>
        <v>0</v>
      </c>
      <c r="B221" s="147">
        <f t="shared" si="2"/>
        <v>2</v>
      </c>
      <c r="C221" s="147">
        <f t="shared" si="3"/>
        <v>2</v>
      </c>
      <c r="D221" s="148">
        <f t="shared" si="4"/>
        <v>8</v>
      </c>
      <c r="E221" s="148">
        <f t="shared" si="5"/>
        <v>1</v>
      </c>
      <c r="F221" s="146"/>
      <c r="G221" s="174"/>
      <c r="H221" s="174"/>
      <c r="I221" s="174"/>
      <c r="J221" s="175"/>
      <c r="K221" s="176"/>
      <c r="L221" s="177"/>
      <c r="M221" s="177"/>
      <c r="N221" s="182"/>
      <c r="O221" s="175"/>
      <c r="P221" s="180"/>
      <c r="Q221" s="175"/>
      <c r="R221" s="174"/>
      <c r="S221" s="174"/>
      <c r="T221" s="174"/>
      <c r="U221" s="174"/>
      <c r="V221" s="174"/>
      <c r="W221" s="174"/>
      <c r="X221" s="174"/>
      <c r="Y221" s="174"/>
      <c r="Z221" s="174"/>
    </row>
    <row r="222" ht="13.5" customHeight="1">
      <c r="A222" s="147">
        <f t="shared" si="8"/>
        <v>0</v>
      </c>
      <c r="B222" s="147">
        <f t="shared" si="2"/>
        <v>2</v>
      </c>
      <c r="C222" s="147">
        <f t="shared" si="3"/>
        <v>2</v>
      </c>
      <c r="D222" s="148">
        <f t="shared" si="4"/>
        <v>8</v>
      </c>
      <c r="E222" s="148">
        <f t="shared" si="5"/>
        <v>1</v>
      </c>
      <c r="F222" s="146"/>
      <c r="G222" s="174"/>
      <c r="H222" s="174"/>
      <c r="I222" s="174"/>
      <c r="J222" s="175"/>
      <c r="K222" s="176"/>
      <c r="L222" s="177"/>
      <c r="M222" s="177"/>
      <c r="N222" s="182"/>
      <c r="O222" s="175"/>
      <c r="P222" s="180"/>
      <c r="Q222" s="175"/>
      <c r="R222" s="174"/>
      <c r="S222" s="174"/>
      <c r="T222" s="174"/>
      <c r="U222" s="174"/>
      <c r="V222" s="174"/>
      <c r="W222" s="174"/>
      <c r="X222" s="174"/>
      <c r="Y222" s="174"/>
      <c r="Z222" s="174"/>
    </row>
    <row r="223" ht="13.5" customHeight="1">
      <c r="A223" s="147">
        <f t="shared" si="8"/>
        <v>0</v>
      </c>
      <c r="B223" s="147">
        <f t="shared" si="2"/>
        <v>2</v>
      </c>
      <c r="C223" s="147">
        <f t="shared" si="3"/>
        <v>2</v>
      </c>
      <c r="D223" s="148">
        <f t="shared" si="4"/>
        <v>8</v>
      </c>
      <c r="E223" s="148">
        <f t="shared" si="5"/>
        <v>1</v>
      </c>
      <c r="F223" s="146"/>
      <c r="G223" s="174"/>
      <c r="H223" s="174"/>
      <c r="I223" s="174"/>
      <c r="J223" s="175"/>
      <c r="K223" s="176"/>
      <c r="L223" s="177"/>
      <c r="M223" s="177"/>
      <c r="N223" s="182"/>
      <c r="O223" s="175"/>
      <c r="P223" s="180"/>
      <c r="Q223" s="175"/>
      <c r="R223" s="174"/>
      <c r="S223" s="174"/>
      <c r="T223" s="174"/>
      <c r="U223" s="174"/>
      <c r="V223" s="174"/>
      <c r="W223" s="174"/>
      <c r="X223" s="174"/>
      <c r="Y223" s="174"/>
      <c r="Z223" s="174"/>
    </row>
    <row r="224" ht="13.5" customHeight="1">
      <c r="A224" s="147">
        <f t="shared" si="8"/>
        <v>0</v>
      </c>
      <c r="B224" s="147">
        <f t="shared" si="2"/>
        <v>2</v>
      </c>
      <c r="C224" s="147">
        <f t="shared" si="3"/>
        <v>2</v>
      </c>
      <c r="D224" s="148">
        <f t="shared" si="4"/>
        <v>8</v>
      </c>
      <c r="E224" s="148">
        <f t="shared" si="5"/>
        <v>1</v>
      </c>
      <c r="F224" s="146"/>
      <c r="G224" s="174"/>
      <c r="H224" s="174"/>
      <c r="I224" s="174"/>
      <c r="J224" s="175"/>
      <c r="K224" s="176"/>
      <c r="L224" s="177"/>
      <c r="M224" s="177"/>
      <c r="N224" s="182"/>
      <c r="O224" s="175"/>
      <c r="P224" s="180"/>
      <c r="Q224" s="175"/>
      <c r="R224" s="174"/>
      <c r="S224" s="174"/>
      <c r="T224" s="174"/>
      <c r="U224" s="174"/>
      <c r="V224" s="174"/>
      <c r="W224" s="174"/>
      <c r="X224" s="174"/>
      <c r="Y224" s="174"/>
      <c r="Z224" s="174"/>
    </row>
    <row r="225" ht="13.5" customHeight="1">
      <c r="A225" s="147">
        <f t="shared" si="8"/>
        <v>0</v>
      </c>
      <c r="B225" s="147">
        <f t="shared" si="2"/>
        <v>2</v>
      </c>
      <c r="C225" s="147">
        <f t="shared" si="3"/>
        <v>2</v>
      </c>
      <c r="D225" s="148">
        <f t="shared" si="4"/>
        <v>8</v>
      </c>
      <c r="E225" s="148">
        <f t="shared" si="5"/>
        <v>1</v>
      </c>
      <c r="F225" s="146"/>
      <c r="G225" s="174"/>
      <c r="H225" s="174"/>
      <c r="I225" s="174"/>
      <c r="J225" s="175"/>
      <c r="K225" s="176"/>
      <c r="L225" s="177"/>
      <c r="M225" s="177"/>
      <c r="N225" s="182"/>
      <c r="O225" s="175"/>
      <c r="P225" s="180"/>
      <c r="Q225" s="175"/>
      <c r="R225" s="174"/>
      <c r="S225" s="174"/>
      <c r="T225" s="174"/>
      <c r="U225" s="174"/>
      <c r="V225" s="174"/>
      <c r="W225" s="174"/>
      <c r="X225" s="174"/>
      <c r="Y225" s="174"/>
      <c r="Z225" s="174"/>
    </row>
    <row r="226" ht="13.5" customHeight="1">
      <c r="A226" s="147">
        <f t="shared" si="8"/>
        <v>0</v>
      </c>
      <c r="B226" s="147">
        <f t="shared" si="2"/>
        <v>2</v>
      </c>
      <c r="C226" s="147">
        <f t="shared" si="3"/>
        <v>2</v>
      </c>
      <c r="D226" s="148">
        <f t="shared" si="4"/>
        <v>8</v>
      </c>
      <c r="E226" s="148">
        <f t="shared" si="5"/>
        <v>1</v>
      </c>
      <c r="F226" s="146"/>
      <c r="G226" s="174"/>
      <c r="H226" s="174"/>
      <c r="I226" s="174"/>
      <c r="J226" s="175"/>
      <c r="K226" s="176"/>
      <c r="L226" s="177"/>
      <c r="M226" s="177"/>
      <c r="N226" s="182"/>
      <c r="O226" s="175"/>
      <c r="P226" s="180"/>
      <c r="Q226" s="175"/>
      <c r="R226" s="174"/>
      <c r="S226" s="174"/>
      <c r="T226" s="174"/>
      <c r="U226" s="174"/>
      <c r="V226" s="174"/>
      <c r="W226" s="174"/>
      <c r="X226" s="174"/>
      <c r="Y226" s="174"/>
      <c r="Z226" s="174"/>
    </row>
    <row r="227" ht="13.5" customHeight="1">
      <c r="A227" s="147">
        <f t="shared" si="8"/>
        <v>0</v>
      </c>
      <c r="B227" s="147">
        <f t="shared" si="2"/>
        <v>2</v>
      </c>
      <c r="C227" s="147">
        <f t="shared" si="3"/>
        <v>2</v>
      </c>
      <c r="D227" s="148">
        <f t="shared" si="4"/>
        <v>8</v>
      </c>
      <c r="E227" s="148">
        <f t="shared" si="5"/>
        <v>1</v>
      </c>
      <c r="F227" s="146"/>
      <c r="G227" s="174"/>
      <c r="H227" s="174"/>
      <c r="I227" s="174"/>
      <c r="J227" s="175"/>
      <c r="K227" s="176"/>
      <c r="L227" s="177"/>
      <c r="M227" s="177"/>
      <c r="N227" s="182"/>
      <c r="O227" s="175"/>
      <c r="P227" s="180"/>
      <c r="Q227" s="175"/>
      <c r="R227" s="174"/>
      <c r="S227" s="174"/>
      <c r="T227" s="174"/>
      <c r="U227" s="174"/>
      <c r="V227" s="174"/>
      <c r="W227" s="174"/>
      <c r="X227" s="174"/>
      <c r="Y227" s="174"/>
      <c r="Z227" s="174"/>
    </row>
    <row r="228" ht="13.5" customHeight="1">
      <c r="A228" s="147">
        <f t="shared" si="8"/>
        <v>0</v>
      </c>
      <c r="B228" s="147">
        <f t="shared" si="2"/>
        <v>2</v>
      </c>
      <c r="C228" s="147">
        <f t="shared" si="3"/>
        <v>2</v>
      </c>
      <c r="D228" s="148">
        <f t="shared" si="4"/>
        <v>8</v>
      </c>
      <c r="E228" s="148">
        <f t="shared" si="5"/>
        <v>1</v>
      </c>
      <c r="F228" s="146"/>
      <c r="G228" s="174"/>
      <c r="H228" s="174"/>
      <c r="I228" s="174"/>
      <c r="J228" s="175"/>
      <c r="K228" s="176"/>
      <c r="L228" s="177"/>
      <c r="M228" s="177"/>
      <c r="N228" s="182"/>
      <c r="O228" s="175"/>
      <c r="P228" s="180"/>
      <c r="Q228" s="175"/>
      <c r="R228" s="174"/>
      <c r="S228" s="174"/>
      <c r="T228" s="174"/>
      <c r="U228" s="174"/>
      <c r="V228" s="174"/>
      <c r="W228" s="174"/>
      <c r="X228" s="174"/>
      <c r="Y228" s="174"/>
      <c r="Z228" s="174"/>
    </row>
    <row r="229" ht="13.5" customHeight="1">
      <c r="A229" s="147">
        <f t="shared" si="8"/>
        <v>0</v>
      </c>
      <c r="B229" s="147">
        <f t="shared" si="2"/>
        <v>2</v>
      </c>
      <c r="C229" s="147">
        <f t="shared" si="3"/>
        <v>2</v>
      </c>
      <c r="D229" s="148">
        <f t="shared" si="4"/>
        <v>8</v>
      </c>
      <c r="E229" s="148">
        <f t="shared" si="5"/>
        <v>1</v>
      </c>
      <c r="F229" s="146"/>
      <c r="G229" s="174"/>
      <c r="H229" s="174"/>
      <c r="I229" s="174"/>
      <c r="J229" s="175"/>
      <c r="K229" s="176"/>
      <c r="L229" s="177"/>
      <c r="M229" s="177"/>
      <c r="N229" s="182"/>
      <c r="O229" s="175"/>
      <c r="P229" s="180"/>
      <c r="Q229" s="175"/>
      <c r="R229" s="174"/>
      <c r="S229" s="174"/>
      <c r="T229" s="174"/>
      <c r="U229" s="174"/>
      <c r="V229" s="174"/>
      <c r="W229" s="174"/>
      <c r="X229" s="174"/>
      <c r="Y229" s="174"/>
      <c r="Z229" s="174"/>
    </row>
    <row r="230" ht="13.5" customHeight="1">
      <c r="A230" s="147">
        <f t="shared" si="8"/>
        <v>0</v>
      </c>
      <c r="B230" s="147">
        <f t="shared" si="2"/>
        <v>2</v>
      </c>
      <c r="C230" s="147">
        <f t="shared" si="3"/>
        <v>2</v>
      </c>
      <c r="D230" s="148">
        <f t="shared" si="4"/>
        <v>8</v>
      </c>
      <c r="E230" s="148">
        <f t="shared" si="5"/>
        <v>1</v>
      </c>
      <c r="F230" s="146"/>
      <c r="G230" s="174"/>
      <c r="H230" s="174"/>
      <c r="I230" s="174"/>
      <c r="J230" s="175"/>
      <c r="K230" s="176"/>
      <c r="L230" s="177"/>
      <c r="M230" s="177"/>
      <c r="N230" s="182"/>
      <c r="O230" s="175"/>
      <c r="P230" s="180"/>
      <c r="Q230" s="175"/>
      <c r="R230" s="174"/>
      <c r="S230" s="174"/>
      <c r="T230" s="174"/>
      <c r="U230" s="174"/>
      <c r="V230" s="174"/>
      <c r="W230" s="174"/>
      <c r="X230" s="174"/>
      <c r="Y230" s="174"/>
      <c r="Z230" s="174"/>
    </row>
    <row r="231" ht="13.5" customHeight="1">
      <c r="A231" s="147">
        <f t="shared" si="8"/>
        <v>0</v>
      </c>
      <c r="B231" s="147">
        <f t="shared" si="2"/>
        <v>2</v>
      </c>
      <c r="C231" s="147">
        <f t="shared" si="3"/>
        <v>2</v>
      </c>
      <c r="D231" s="148">
        <f t="shared" si="4"/>
        <v>8</v>
      </c>
      <c r="E231" s="148">
        <f t="shared" si="5"/>
        <v>1</v>
      </c>
      <c r="F231" s="146"/>
      <c r="G231" s="174"/>
      <c r="H231" s="174"/>
      <c r="I231" s="174"/>
      <c r="J231" s="175"/>
      <c r="K231" s="176"/>
      <c r="L231" s="177"/>
      <c r="M231" s="177"/>
      <c r="N231" s="182"/>
      <c r="O231" s="175"/>
      <c r="P231" s="180"/>
      <c r="Q231" s="175"/>
      <c r="R231" s="174"/>
      <c r="S231" s="174"/>
      <c r="T231" s="174"/>
      <c r="U231" s="174"/>
      <c r="V231" s="174"/>
      <c r="W231" s="174"/>
      <c r="X231" s="174"/>
      <c r="Y231" s="174"/>
      <c r="Z231" s="174"/>
    </row>
    <row r="232" ht="13.5" customHeight="1">
      <c r="A232" s="147">
        <f t="shared" si="8"/>
        <v>0</v>
      </c>
      <c r="B232" s="147">
        <f t="shared" si="2"/>
        <v>2</v>
      </c>
      <c r="C232" s="147">
        <f t="shared" si="3"/>
        <v>2</v>
      </c>
      <c r="D232" s="148">
        <f t="shared" si="4"/>
        <v>8</v>
      </c>
      <c r="E232" s="148">
        <f t="shared" si="5"/>
        <v>1</v>
      </c>
      <c r="F232" s="146"/>
      <c r="G232" s="174"/>
      <c r="H232" s="174"/>
      <c r="I232" s="174"/>
      <c r="J232" s="175"/>
      <c r="K232" s="176"/>
      <c r="L232" s="177"/>
      <c r="M232" s="177"/>
      <c r="N232" s="182"/>
      <c r="O232" s="175"/>
      <c r="P232" s="180"/>
      <c r="Q232" s="175"/>
      <c r="R232" s="174"/>
      <c r="S232" s="174"/>
      <c r="T232" s="174"/>
      <c r="U232" s="174"/>
      <c r="V232" s="174"/>
      <c r="W232" s="174"/>
      <c r="X232" s="174"/>
      <c r="Y232" s="174"/>
      <c r="Z232" s="174"/>
    </row>
    <row r="233" ht="13.5" customHeight="1">
      <c r="A233" s="147">
        <f t="shared" si="8"/>
        <v>0</v>
      </c>
      <c r="B233" s="147">
        <f t="shared" si="2"/>
        <v>2</v>
      </c>
      <c r="C233" s="147">
        <f t="shared" si="3"/>
        <v>2</v>
      </c>
      <c r="D233" s="148">
        <f t="shared" si="4"/>
        <v>8</v>
      </c>
      <c r="E233" s="148">
        <f t="shared" si="5"/>
        <v>1</v>
      </c>
      <c r="F233" s="146"/>
      <c r="G233" s="174"/>
      <c r="H233" s="174"/>
      <c r="I233" s="174"/>
      <c r="J233" s="175"/>
      <c r="K233" s="176"/>
      <c r="L233" s="177"/>
      <c r="M233" s="177"/>
      <c r="N233" s="182"/>
      <c r="O233" s="175"/>
      <c r="P233" s="180"/>
      <c r="Q233" s="175"/>
      <c r="R233" s="174"/>
      <c r="S233" s="174"/>
      <c r="T233" s="174"/>
      <c r="U233" s="174"/>
      <c r="V233" s="174"/>
      <c r="W233" s="174"/>
      <c r="X233" s="174"/>
      <c r="Y233" s="174"/>
      <c r="Z233" s="174"/>
    </row>
    <row r="234" ht="13.5" customHeight="1">
      <c r="A234" s="147">
        <f t="shared" si="8"/>
        <v>0</v>
      </c>
      <c r="B234" s="147">
        <f t="shared" si="2"/>
        <v>2</v>
      </c>
      <c r="C234" s="147">
        <f t="shared" si="3"/>
        <v>2</v>
      </c>
      <c r="D234" s="148">
        <f t="shared" si="4"/>
        <v>8</v>
      </c>
      <c r="E234" s="148">
        <f t="shared" si="5"/>
        <v>1</v>
      </c>
      <c r="F234" s="146"/>
      <c r="G234" s="174"/>
      <c r="H234" s="174"/>
      <c r="I234" s="174"/>
      <c r="J234" s="175"/>
      <c r="K234" s="176"/>
      <c r="L234" s="177"/>
      <c r="M234" s="177"/>
      <c r="N234" s="182"/>
      <c r="O234" s="175"/>
      <c r="P234" s="180"/>
      <c r="Q234" s="175"/>
      <c r="R234" s="174"/>
      <c r="S234" s="174"/>
      <c r="T234" s="174"/>
      <c r="U234" s="174"/>
      <c r="V234" s="174"/>
      <c r="W234" s="174"/>
      <c r="X234" s="174"/>
      <c r="Y234" s="174"/>
      <c r="Z234" s="174"/>
    </row>
    <row r="235" ht="13.5" customHeight="1">
      <c r="A235" s="147">
        <f t="shared" si="8"/>
        <v>0</v>
      </c>
      <c r="B235" s="147">
        <f t="shared" si="2"/>
        <v>2</v>
      </c>
      <c r="C235" s="147">
        <f t="shared" si="3"/>
        <v>2</v>
      </c>
      <c r="D235" s="148">
        <f t="shared" si="4"/>
        <v>8</v>
      </c>
      <c r="E235" s="148">
        <f t="shared" si="5"/>
        <v>1</v>
      </c>
      <c r="F235" s="146"/>
      <c r="G235" s="174"/>
      <c r="H235" s="174"/>
      <c r="I235" s="174"/>
      <c r="J235" s="175"/>
      <c r="K235" s="176"/>
      <c r="L235" s="177"/>
      <c r="M235" s="177"/>
      <c r="N235" s="182"/>
      <c r="O235" s="175"/>
      <c r="P235" s="180"/>
      <c r="Q235" s="175"/>
      <c r="R235" s="174"/>
      <c r="S235" s="174"/>
      <c r="T235" s="174"/>
      <c r="U235" s="174"/>
      <c r="V235" s="174"/>
      <c r="W235" s="174"/>
      <c r="X235" s="174"/>
      <c r="Y235" s="174"/>
      <c r="Z235" s="174"/>
    </row>
    <row r="236" ht="13.5" customHeight="1">
      <c r="A236" s="147">
        <f t="shared" si="8"/>
        <v>0</v>
      </c>
      <c r="B236" s="147">
        <f t="shared" si="2"/>
        <v>2</v>
      </c>
      <c r="C236" s="147">
        <f t="shared" si="3"/>
        <v>2</v>
      </c>
      <c r="D236" s="148">
        <f t="shared" si="4"/>
        <v>8</v>
      </c>
      <c r="E236" s="148">
        <f t="shared" si="5"/>
        <v>1</v>
      </c>
      <c r="F236" s="146"/>
      <c r="G236" s="174"/>
      <c r="H236" s="174"/>
      <c r="I236" s="174"/>
      <c r="J236" s="175"/>
      <c r="K236" s="176"/>
      <c r="L236" s="177"/>
      <c r="M236" s="177"/>
      <c r="N236" s="182"/>
      <c r="O236" s="175"/>
      <c r="P236" s="180"/>
      <c r="Q236" s="175"/>
      <c r="R236" s="174"/>
      <c r="S236" s="174"/>
      <c r="T236" s="174"/>
      <c r="U236" s="174"/>
      <c r="V236" s="174"/>
      <c r="W236" s="174"/>
      <c r="X236" s="174"/>
      <c r="Y236" s="174"/>
      <c r="Z236" s="174"/>
    </row>
    <row r="237" ht="13.5" customHeight="1">
      <c r="A237" s="147">
        <f t="shared" si="8"/>
        <v>0</v>
      </c>
      <c r="B237" s="147">
        <f t="shared" si="2"/>
        <v>2</v>
      </c>
      <c r="C237" s="147">
        <f t="shared" si="3"/>
        <v>2</v>
      </c>
      <c r="D237" s="148">
        <f t="shared" si="4"/>
        <v>8</v>
      </c>
      <c r="E237" s="148">
        <f t="shared" si="5"/>
        <v>1</v>
      </c>
      <c r="F237" s="146"/>
      <c r="G237" s="174"/>
      <c r="H237" s="174"/>
      <c r="I237" s="174"/>
      <c r="J237" s="175"/>
      <c r="K237" s="176"/>
      <c r="L237" s="177"/>
      <c r="M237" s="177"/>
      <c r="N237" s="182"/>
      <c r="O237" s="175"/>
      <c r="P237" s="180"/>
      <c r="Q237" s="175"/>
      <c r="R237" s="174"/>
      <c r="S237" s="174"/>
      <c r="T237" s="174"/>
      <c r="U237" s="174"/>
      <c r="V237" s="174"/>
      <c r="W237" s="174"/>
      <c r="X237" s="174"/>
      <c r="Y237" s="174"/>
      <c r="Z237" s="174"/>
    </row>
    <row r="238" ht="13.5" customHeight="1">
      <c r="A238" s="147">
        <f t="shared" si="8"/>
        <v>0</v>
      </c>
      <c r="B238" s="147">
        <f t="shared" si="2"/>
        <v>2</v>
      </c>
      <c r="C238" s="147">
        <f t="shared" si="3"/>
        <v>2</v>
      </c>
      <c r="D238" s="148">
        <f t="shared" si="4"/>
        <v>8</v>
      </c>
      <c r="E238" s="148">
        <f t="shared" si="5"/>
        <v>1</v>
      </c>
      <c r="F238" s="146"/>
      <c r="G238" s="174"/>
      <c r="H238" s="174"/>
      <c r="I238" s="174"/>
      <c r="J238" s="175"/>
      <c r="K238" s="176"/>
      <c r="L238" s="177"/>
      <c r="M238" s="177"/>
      <c r="N238" s="182"/>
      <c r="O238" s="175"/>
      <c r="P238" s="180"/>
      <c r="Q238" s="175"/>
      <c r="R238" s="174"/>
      <c r="S238" s="174"/>
      <c r="T238" s="174"/>
      <c r="U238" s="174"/>
      <c r="V238" s="174"/>
      <c r="W238" s="174"/>
      <c r="X238" s="174"/>
      <c r="Y238" s="174"/>
      <c r="Z238" s="174"/>
    </row>
    <row r="239" ht="13.5" customHeight="1">
      <c r="A239" s="147">
        <f t="shared" si="8"/>
        <v>0</v>
      </c>
      <c r="B239" s="147">
        <f t="shared" si="2"/>
        <v>2</v>
      </c>
      <c r="C239" s="147">
        <f t="shared" si="3"/>
        <v>2</v>
      </c>
      <c r="D239" s="148">
        <f t="shared" si="4"/>
        <v>8</v>
      </c>
      <c r="E239" s="148">
        <f t="shared" si="5"/>
        <v>1</v>
      </c>
      <c r="F239" s="146"/>
      <c r="G239" s="174"/>
      <c r="H239" s="174"/>
      <c r="I239" s="174"/>
      <c r="J239" s="175"/>
      <c r="K239" s="176"/>
      <c r="L239" s="177"/>
      <c r="M239" s="177"/>
      <c r="N239" s="182"/>
      <c r="O239" s="175"/>
      <c r="P239" s="180"/>
      <c r="Q239" s="175"/>
      <c r="R239" s="174"/>
      <c r="S239" s="174"/>
      <c r="T239" s="174"/>
      <c r="U239" s="174"/>
      <c r="V239" s="174"/>
      <c r="W239" s="174"/>
      <c r="X239" s="174"/>
      <c r="Y239" s="174"/>
      <c r="Z239" s="174"/>
    </row>
    <row r="240" ht="13.5" customHeight="1">
      <c r="A240" s="147">
        <f t="shared" si="8"/>
        <v>0</v>
      </c>
      <c r="B240" s="147">
        <f t="shared" si="2"/>
        <v>2</v>
      </c>
      <c r="C240" s="147">
        <f t="shared" si="3"/>
        <v>2</v>
      </c>
      <c r="D240" s="148">
        <f t="shared" si="4"/>
        <v>8</v>
      </c>
      <c r="E240" s="148">
        <f t="shared" si="5"/>
        <v>1</v>
      </c>
      <c r="F240" s="146"/>
      <c r="G240" s="174"/>
      <c r="H240" s="174"/>
      <c r="I240" s="174"/>
      <c r="J240" s="175"/>
      <c r="K240" s="176"/>
      <c r="L240" s="177"/>
      <c r="M240" s="177"/>
      <c r="N240" s="182"/>
      <c r="O240" s="175"/>
      <c r="P240" s="180"/>
      <c r="Q240" s="175"/>
      <c r="R240" s="174"/>
      <c r="S240" s="174"/>
      <c r="T240" s="174"/>
      <c r="U240" s="174"/>
      <c r="V240" s="174"/>
      <c r="W240" s="174"/>
      <c r="X240" s="174"/>
      <c r="Y240" s="174"/>
      <c r="Z240" s="174"/>
    </row>
    <row r="241" ht="13.5" customHeight="1">
      <c r="A241" s="147">
        <f t="shared" si="8"/>
        <v>0</v>
      </c>
      <c r="B241" s="147">
        <f t="shared" si="2"/>
        <v>2</v>
      </c>
      <c r="C241" s="147">
        <f t="shared" si="3"/>
        <v>2</v>
      </c>
      <c r="D241" s="148">
        <f t="shared" si="4"/>
        <v>8</v>
      </c>
      <c r="E241" s="148">
        <f t="shared" si="5"/>
        <v>1</v>
      </c>
      <c r="F241" s="146"/>
      <c r="G241" s="174"/>
      <c r="H241" s="174"/>
      <c r="I241" s="174"/>
      <c r="J241" s="175"/>
      <c r="K241" s="176"/>
      <c r="L241" s="177"/>
      <c r="M241" s="177"/>
      <c r="N241" s="182"/>
      <c r="O241" s="175"/>
      <c r="P241" s="180"/>
      <c r="Q241" s="175"/>
      <c r="R241" s="174"/>
      <c r="S241" s="174"/>
      <c r="T241" s="174"/>
      <c r="U241" s="174"/>
      <c r="V241" s="174"/>
      <c r="W241" s="174"/>
      <c r="X241" s="174"/>
      <c r="Y241" s="174"/>
      <c r="Z241" s="174"/>
    </row>
    <row r="242" ht="13.5" customHeight="1">
      <c r="A242" s="147">
        <f t="shared" si="8"/>
        <v>0</v>
      </c>
      <c r="B242" s="147">
        <f t="shared" si="2"/>
        <v>2</v>
      </c>
      <c r="C242" s="147">
        <f t="shared" si="3"/>
        <v>2</v>
      </c>
      <c r="D242" s="148">
        <f t="shared" si="4"/>
        <v>8</v>
      </c>
      <c r="E242" s="148">
        <f t="shared" si="5"/>
        <v>1</v>
      </c>
      <c r="F242" s="146"/>
      <c r="G242" s="174"/>
      <c r="H242" s="174"/>
      <c r="I242" s="174"/>
      <c r="J242" s="175"/>
      <c r="K242" s="176"/>
      <c r="L242" s="177"/>
      <c r="M242" s="177"/>
      <c r="N242" s="182"/>
      <c r="O242" s="175"/>
      <c r="P242" s="180"/>
      <c r="Q242" s="175"/>
      <c r="R242" s="174"/>
      <c r="S242" s="174"/>
      <c r="T242" s="174"/>
      <c r="U242" s="174"/>
      <c r="V242" s="174"/>
      <c r="W242" s="174"/>
      <c r="X242" s="174"/>
      <c r="Y242" s="174"/>
      <c r="Z242" s="174"/>
    </row>
    <row r="243" ht="13.5" customHeight="1">
      <c r="A243" s="147">
        <f t="shared" si="8"/>
        <v>0</v>
      </c>
      <c r="B243" s="147">
        <f t="shared" si="2"/>
        <v>2</v>
      </c>
      <c r="C243" s="147">
        <f t="shared" si="3"/>
        <v>2</v>
      </c>
      <c r="D243" s="148">
        <f t="shared" si="4"/>
        <v>8</v>
      </c>
      <c r="E243" s="148">
        <f t="shared" si="5"/>
        <v>1</v>
      </c>
      <c r="F243" s="146"/>
      <c r="G243" s="174"/>
      <c r="H243" s="174"/>
      <c r="I243" s="174"/>
      <c r="J243" s="175"/>
      <c r="K243" s="176"/>
      <c r="L243" s="177"/>
      <c r="M243" s="177"/>
      <c r="N243" s="182"/>
      <c r="O243" s="175"/>
      <c r="P243" s="180"/>
      <c r="Q243" s="175"/>
      <c r="R243" s="174"/>
      <c r="S243" s="174"/>
      <c r="T243" s="174"/>
      <c r="U243" s="174"/>
      <c r="V243" s="174"/>
      <c r="W243" s="174"/>
      <c r="X243" s="174"/>
      <c r="Y243" s="174"/>
      <c r="Z243" s="174"/>
    </row>
    <row r="244" ht="13.5" customHeight="1">
      <c r="A244" s="147">
        <f t="shared" si="8"/>
        <v>0</v>
      </c>
      <c r="B244" s="147">
        <f t="shared" si="2"/>
        <v>2</v>
      </c>
      <c r="C244" s="147">
        <f t="shared" si="3"/>
        <v>2</v>
      </c>
      <c r="D244" s="148">
        <f t="shared" si="4"/>
        <v>8</v>
      </c>
      <c r="E244" s="148">
        <f t="shared" si="5"/>
        <v>1</v>
      </c>
      <c r="F244" s="146"/>
      <c r="G244" s="174"/>
      <c r="H244" s="174"/>
      <c r="I244" s="174"/>
      <c r="J244" s="175"/>
      <c r="K244" s="176"/>
      <c r="L244" s="177"/>
      <c r="M244" s="177"/>
      <c r="N244" s="182"/>
      <c r="O244" s="175"/>
      <c r="P244" s="180"/>
      <c r="Q244" s="175"/>
      <c r="R244" s="174"/>
      <c r="S244" s="174"/>
      <c r="T244" s="174"/>
      <c r="U244" s="174"/>
      <c r="V244" s="174"/>
      <c r="W244" s="174"/>
      <c r="X244" s="174"/>
      <c r="Y244" s="174"/>
      <c r="Z244" s="174"/>
    </row>
    <row r="245" ht="13.5" customHeight="1">
      <c r="A245" s="147">
        <f t="shared" si="8"/>
        <v>0</v>
      </c>
      <c r="B245" s="147">
        <f t="shared" si="2"/>
        <v>2</v>
      </c>
      <c r="C245" s="147">
        <f t="shared" si="3"/>
        <v>2</v>
      </c>
      <c r="D245" s="148">
        <f t="shared" si="4"/>
        <v>8</v>
      </c>
      <c r="E245" s="148">
        <f t="shared" si="5"/>
        <v>1</v>
      </c>
      <c r="F245" s="146"/>
      <c r="G245" s="174"/>
      <c r="H245" s="174"/>
      <c r="I245" s="174"/>
      <c r="J245" s="175"/>
      <c r="K245" s="176"/>
      <c r="L245" s="177"/>
      <c r="M245" s="177"/>
      <c r="N245" s="182"/>
      <c r="O245" s="175"/>
      <c r="P245" s="180"/>
      <c r="Q245" s="175"/>
      <c r="R245" s="174"/>
      <c r="S245" s="174"/>
      <c r="T245" s="174"/>
      <c r="U245" s="174"/>
      <c r="V245" s="174"/>
      <c r="W245" s="174"/>
      <c r="X245" s="174"/>
      <c r="Y245" s="174"/>
      <c r="Z245" s="174"/>
    </row>
    <row r="246" ht="13.5" customHeight="1">
      <c r="A246" s="147">
        <f t="shared" si="8"/>
        <v>0</v>
      </c>
      <c r="B246" s="147">
        <f t="shared" si="2"/>
        <v>2</v>
      </c>
      <c r="C246" s="147">
        <f t="shared" si="3"/>
        <v>2</v>
      </c>
      <c r="D246" s="148">
        <f t="shared" si="4"/>
        <v>8</v>
      </c>
      <c r="E246" s="148">
        <f t="shared" si="5"/>
        <v>1</v>
      </c>
      <c r="F246" s="146"/>
      <c r="G246" s="174"/>
      <c r="H246" s="174"/>
      <c r="I246" s="174"/>
      <c r="J246" s="175"/>
      <c r="K246" s="176"/>
      <c r="L246" s="177"/>
      <c r="M246" s="177"/>
      <c r="N246" s="182"/>
      <c r="O246" s="175"/>
      <c r="P246" s="180"/>
      <c r="Q246" s="175"/>
      <c r="R246" s="174"/>
      <c r="S246" s="174"/>
      <c r="T246" s="174"/>
      <c r="U246" s="174"/>
      <c r="V246" s="174"/>
      <c r="W246" s="174"/>
      <c r="X246" s="174"/>
      <c r="Y246" s="174"/>
      <c r="Z246" s="174"/>
    </row>
    <row r="247" ht="13.5" customHeight="1">
      <c r="A247" s="147">
        <f t="shared" si="8"/>
        <v>0</v>
      </c>
      <c r="B247" s="147">
        <f t="shared" si="2"/>
        <v>2</v>
      </c>
      <c r="C247" s="147">
        <f t="shared" si="3"/>
        <v>2</v>
      </c>
      <c r="D247" s="148">
        <f t="shared" si="4"/>
        <v>8</v>
      </c>
      <c r="E247" s="148">
        <f t="shared" si="5"/>
        <v>1</v>
      </c>
      <c r="F247" s="146"/>
      <c r="G247" s="174"/>
      <c r="H247" s="174"/>
      <c r="I247" s="174"/>
      <c r="J247" s="175"/>
      <c r="K247" s="176"/>
      <c r="L247" s="177"/>
      <c r="M247" s="177"/>
      <c r="N247" s="182"/>
      <c r="O247" s="175"/>
      <c r="P247" s="180"/>
      <c r="Q247" s="175"/>
      <c r="R247" s="174"/>
      <c r="S247" s="174"/>
      <c r="T247" s="174"/>
      <c r="U247" s="174"/>
      <c r="V247" s="174"/>
      <c r="W247" s="174"/>
      <c r="X247" s="174"/>
      <c r="Y247" s="174"/>
      <c r="Z247" s="174"/>
    </row>
    <row r="248" ht="13.5" customHeight="1">
      <c r="A248" s="147">
        <f t="shared" si="8"/>
        <v>0</v>
      </c>
      <c r="B248" s="147">
        <f t="shared" si="2"/>
        <v>2</v>
      </c>
      <c r="C248" s="147">
        <f t="shared" si="3"/>
        <v>2</v>
      </c>
      <c r="D248" s="148">
        <f t="shared" si="4"/>
        <v>8</v>
      </c>
      <c r="E248" s="148">
        <f t="shared" si="5"/>
        <v>1</v>
      </c>
      <c r="F248" s="146"/>
      <c r="G248" s="174"/>
      <c r="H248" s="174"/>
      <c r="I248" s="174"/>
      <c r="J248" s="175"/>
      <c r="K248" s="176"/>
      <c r="L248" s="177"/>
      <c r="M248" s="177"/>
      <c r="N248" s="182"/>
      <c r="O248" s="175"/>
      <c r="P248" s="180"/>
      <c r="Q248" s="175"/>
      <c r="R248" s="174"/>
      <c r="S248" s="174"/>
      <c r="T248" s="174"/>
      <c r="U248" s="174"/>
      <c r="V248" s="174"/>
      <c r="W248" s="174"/>
      <c r="X248" s="174"/>
      <c r="Y248" s="174"/>
      <c r="Z248" s="174"/>
    </row>
    <row r="249" ht="13.5" customHeight="1">
      <c r="A249" s="147">
        <f t="shared" si="8"/>
        <v>0</v>
      </c>
      <c r="B249" s="147">
        <f t="shared" si="2"/>
        <v>2</v>
      </c>
      <c r="C249" s="147">
        <f t="shared" si="3"/>
        <v>2</v>
      </c>
      <c r="D249" s="148">
        <f t="shared" si="4"/>
        <v>8</v>
      </c>
      <c r="E249" s="148">
        <f t="shared" si="5"/>
        <v>1</v>
      </c>
      <c r="F249" s="146"/>
      <c r="G249" s="174"/>
      <c r="H249" s="174"/>
      <c r="I249" s="174"/>
      <c r="J249" s="175"/>
      <c r="K249" s="176"/>
      <c r="L249" s="177"/>
      <c r="M249" s="177"/>
      <c r="N249" s="182"/>
      <c r="O249" s="175"/>
      <c r="P249" s="180"/>
      <c r="Q249" s="175"/>
      <c r="R249" s="174"/>
      <c r="S249" s="174"/>
      <c r="T249" s="174"/>
      <c r="U249" s="174"/>
      <c r="V249" s="174"/>
      <c r="W249" s="174"/>
      <c r="X249" s="174"/>
      <c r="Y249" s="174"/>
      <c r="Z249" s="174"/>
    </row>
    <row r="250" ht="13.5" customHeight="1">
      <c r="A250" s="147">
        <f t="shared" si="8"/>
        <v>0</v>
      </c>
      <c r="B250" s="147">
        <f t="shared" si="2"/>
        <v>2</v>
      </c>
      <c r="C250" s="147">
        <f t="shared" si="3"/>
        <v>2</v>
      </c>
      <c r="D250" s="148">
        <f t="shared" si="4"/>
        <v>8</v>
      </c>
      <c r="E250" s="148">
        <f t="shared" si="5"/>
        <v>1</v>
      </c>
      <c r="F250" s="146"/>
      <c r="G250" s="174"/>
      <c r="H250" s="174"/>
      <c r="I250" s="174"/>
      <c r="J250" s="175"/>
      <c r="K250" s="176"/>
      <c r="L250" s="177"/>
      <c r="M250" s="177"/>
      <c r="N250" s="182"/>
      <c r="O250" s="175"/>
      <c r="P250" s="180"/>
      <c r="Q250" s="175"/>
      <c r="R250" s="174"/>
      <c r="S250" s="174"/>
      <c r="T250" s="174"/>
      <c r="U250" s="174"/>
      <c r="V250" s="174"/>
      <c r="W250" s="174"/>
      <c r="X250" s="174"/>
      <c r="Y250" s="174"/>
      <c r="Z250" s="174"/>
    </row>
    <row r="251" ht="13.5" customHeight="1">
      <c r="A251" s="147">
        <f t="shared" si="8"/>
        <v>0</v>
      </c>
      <c r="B251" s="147">
        <f t="shared" si="2"/>
        <v>2</v>
      </c>
      <c r="C251" s="147">
        <f t="shared" si="3"/>
        <v>2</v>
      </c>
      <c r="D251" s="148">
        <f t="shared" si="4"/>
        <v>8</v>
      </c>
      <c r="E251" s="148">
        <f t="shared" si="5"/>
        <v>1</v>
      </c>
      <c r="F251" s="146"/>
      <c r="G251" s="174"/>
      <c r="H251" s="174"/>
      <c r="I251" s="174"/>
      <c r="J251" s="175"/>
      <c r="K251" s="176"/>
      <c r="L251" s="177"/>
      <c r="M251" s="177"/>
      <c r="N251" s="182"/>
      <c r="O251" s="175"/>
      <c r="P251" s="180"/>
      <c r="Q251" s="175"/>
      <c r="R251" s="174"/>
      <c r="S251" s="174"/>
      <c r="T251" s="174"/>
      <c r="U251" s="174"/>
      <c r="V251" s="174"/>
      <c r="W251" s="174"/>
      <c r="X251" s="174"/>
      <c r="Y251" s="174"/>
      <c r="Z251" s="174"/>
    </row>
    <row r="252" ht="13.5" customHeight="1">
      <c r="A252" s="147">
        <f t="shared" si="8"/>
        <v>0</v>
      </c>
      <c r="B252" s="147">
        <f t="shared" si="2"/>
        <v>2</v>
      </c>
      <c r="C252" s="147">
        <f t="shared" si="3"/>
        <v>2</v>
      </c>
      <c r="D252" s="148">
        <f t="shared" si="4"/>
        <v>8</v>
      </c>
      <c r="E252" s="148">
        <f t="shared" si="5"/>
        <v>1</v>
      </c>
      <c r="F252" s="146"/>
      <c r="G252" s="174"/>
      <c r="H252" s="174"/>
      <c r="I252" s="174"/>
      <c r="J252" s="175"/>
      <c r="K252" s="176"/>
      <c r="L252" s="177"/>
      <c r="M252" s="177"/>
      <c r="N252" s="182"/>
      <c r="O252" s="175"/>
      <c r="P252" s="180"/>
      <c r="Q252" s="175"/>
      <c r="R252" s="174"/>
      <c r="S252" s="174"/>
      <c r="T252" s="174"/>
      <c r="U252" s="174"/>
      <c r="V252" s="174"/>
      <c r="W252" s="174"/>
      <c r="X252" s="174"/>
      <c r="Y252" s="174"/>
      <c r="Z252" s="174"/>
    </row>
    <row r="253" ht="13.5" customHeight="1">
      <c r="A253" s="147">
        <f t="shared" si="8"/>
        <v>0</v>
      </c>
      <c r="B253" s="147">
        <f t="shared" si="2"/>
        <v>2</v>
      </c>
      <c r="C253" s="147">
        <f t="shared" si="3"/>
        <v>2</v>
      </c>
      <c r="D253" s="148">
        <f t="shared" si="4"/>
        <v>8</v>
      </c>
      <c r="E253" s="148">
        <f t="shared" si="5"/>
        <v>1</v>
      </c>
      <c r="F253" s="146"/>
      <c r="G253" s="174"/>
      <c r="H253" s="174"/>
      <c r="I253" s="174"/>
      <c r="J253" s="175"/>
      <c r="K253" s="176"/>
      <c r="L253" s="177"/>
      <c r="M253" s="177"/>
      <c r="N253" s="182"/>
      <c r="O253" s="175"/>
      <c r="P253" s="180"/>
      <c r="Q253" s="175"/>
      <c r="R253" s="174"/>
      <c r="S253" s="174"/>
      <c r="T253" s="174"/>
      <c r="U253" s="174"/>
      <c r="V253" s="174"/>
      <c r="W253" s="174"/>
      <c r="X253" s="174"/>
      <c r="Y253" s="174"/>
      <c r="Z253" s="174"/>
    </row>
    <row r="254" ht="13.5" customHeight="1">
      <c r="A254" s="147">
        <f t="shared" si="8"/>
        <v>0</v>
      </c>
      <c r="B254" s="147">
        <f t="shared" si="2"/>
        <v>2</v>
      </c>
      <c r="C254" s="147">
        <f t="shared" si="3"/>
        <v>2</v>
      </c>
      <c r="D254" s="148">
        <f t="shared" si="4"/>
        <v>8</v>
      </c>
      <c r="E254" s="148">
        <f t="shared" si="5"/>
        <v>1</v>
      </c>
      <c r="F254" s="146"/>
      <c r="G254" s="174"/>
      <c r="H254" s="174"/>
      <c r="I254" s="174"/>
      <c r="J254" s="175"/>
      <c r="K254" s="176"/>
      <c r="L254" s="177"/>
      <c r="M254" s="177"/>
      <c r="N254" s="182"/>
      <c r="O254" s="175"/>
      <c r="P254" s="180"/>
      <c r="Q254" s="175"/>
      <c r="R254" s="174"/>
      <c r="S254" s="174"/>
      <c r="T254" s="174"/>
      <c r="U254" s="174"/>
      <c r="V254" s="174"/>
      <c r="W254" s="174"/>
      <c r="X254" s="174"/>
      <c r="Y254" s="174"/>
      <c r="Z254" s="174"/>
    </row>
    <row r="255" ht="13.5" customHeight="1">
      <c r="A255" s="147">
        <f t="shared" si="8"/>
        <v>0</v>
      </c>
      <c r="B255" s="147">
        <f t="shared" si="2"/>
        <v>2</v>
      </c>
      <c r="C255" s="147">
        <f t="shared" si="3"/>
        <v>2</v>
      </c>
      <c r="D255" s="148">
        <f t="shared" si="4"/>
        <v>8</v>
      </c>
      <c r="E255" s="148">
        <f t="shared" si="5"/>
        <v>1</v>
      </c>
      <c r="F255" s="146"/>
      <c r="G255" s="174"/>
      <c r="H255" s="174"/>
      <c r="I255" s="174"/>
      <c r="J255" s="175"/>
      <c r="K255" s="176"/>
      <c r="L255" s="177"/>
      <c r="M255" s="177"/>
      <c r="N255" s="182"/>
      <c r="O255" s="175"/>
      <c r="P255" s="180"/>
      <c r="Q255" s="175"/>
      <c r="R255" s="174"/>
      <c r="S255" s="174"/>
      <c r="T255" s="174"/>
      <c r="U255" s="174"/>
      <c r="V255" s="174"/>
      <c r="W255" s="174"/>
      <c r="X255" s="174"/>
      <c r="Y255" s="174"/>
      <c r="Z255" s="174"/>
    </row>
    <row r="256" ht="13.5" customHeight="1">
      <c r="A256" s="147">
        <f t="shared" si="8"/>
        <v>0</v>
      </c>
      <c r="B256" s="147">
        <f t="shared" si="2"/>
        <v>2</v>
      </c>
      <c r="C256" s="147">
        <f t="shared" si="3"/>
        <v>2</v>
      </c>
      <c r="D256" s="148">
        <f t="shared" si="4"/>
        <v>8</v>
      </c>
      <c r="E256" s="148">
        <f t="shared" si="5"/>
        <v>1</v>
      </c>
      <c r="F256" s="146"/>
      <c r="G256" s="174"/>
      <c r="H256" s="174"/>
      <c r="I256" s="174"/>
      <c r="J256" s="175"/>
      <c r="K256" s="176"/>
      <c r="L256" s="177"/>
      <c r="M256" s="177"/>
      <c r="N256" s="182"/>
      <c r="O256" s="175"/>
      <c r="P256" s="180"/>
      <c r="Q256" s="175"/>
      <c r="R256" s="174"/>
      <c r="S256" s="174"/>
      <c r="T256" s="174"/>
      <c r="U256" s="174"/>
      <c r="V256" s="174"/>
      <c r="W256" s="174"/>
      <c r="X256" s="174"/>
      <c r="Y256" s="174"/>
      <c r="Z256" s="174"/>
    </row>
    <row r="257" ht="13.5" customHeight="1">
      <c r="A257" s="147">
        <f t="shared" si="8"/>
        <v>0</v>
      </c>
      <c r="B257" s="147">
        <f t="shared" si="2"/>
        <v>2</v>
      </c>
      <c r="C257" s="147">
        <f t="shared" si="3"/>
        <v>2</v>
      </c>
      <c r="D257" s="148">
        <f t="shared" si="4"/>
        <v>8</v>
      </c>
      <c r="E257" s="148">
        <f t="shared" si="5"/>
        <v>1</v>
      </c>
      <c r="F257" s="146"/>
      <c r="G257" s="174"/>
      <c r="H257" s="174"/>
      <c r="I257" s="174"/>
      <c r="J257" s="175"/>
      <c r="K257" s="176"/>
      <c r="L257" s="177"/>
      <c r="M257" s="177"/>
      <c r="N257" s="182"/>
      <c r="O257" s="175"/>
      <c r="P257" s="180"/>
      <c r="Q257" s="175"/>
      <c r="R257" s="174"/>
      <c r="S257" s="174"/>
      <c r="T257" s="174"/>
      <c r="U257" s="174"/>
      <c r="V257" s="174"/>
      <c r="W257" s="174"/>
      <c r="X257" s="174"/>
      <c r="Y257" s="174"/>
      <c r="Z257" s="174"/>
    </row>
    <row r="258" ht="13.5" customHeight="1">
      <c r="A258" s="147">
        <f t="shared" si="8"/>
        <v>0</v>
      </c>
      <c r="B258" s="147">
        <f t="shared" si="2"/>
        <v>2</v>
      </c>
      <c r="C258" s="147">
        <f t="shared" si="3"/>
        <v>2</v>
      </c>
      <c r="D258" s="148">
        <f t="shared" si="4"/>
        <v>8</v>
      </c>
      <c r="E258" s="148">
        <f t="shared" si="5"/>
        <v>1</v>
      </c>
      <c r="F258" s="146"/>
      <c r="G258" s="174"/>
      <c r="H258" s="174"/>
      <c r="I258" s="174"/>
      <c r="J258" s="175"/>
      <c r="K258" s="176"/>
      <c r="L258" s="177"/>
      <c r="M258" s="177"/>
      <c r="N258" s="182"/>
      <c r="O258" s="175"/>
      <c r="P258" s="180"/>
      <c r="Q258" s="175"/>
      <c r="R258" s="174"/>
      <c r="S258" s="174"/>
      <c r="T258" s="174"/>
      <c r="U258" s="174"/>
      <c r="V258" s="174"/>
      <c r="W258" s="174"/>
      <c r="X258" s="174"/>
      <c r="Y258" s="174"/>
      <c r="Z258" s="174"/>
    </row>
    <row r="259" ht="13.5" customHeight="1">
      <c r="A259" s="147">
        <f t="shared" si="8"/>
        <v>0</v>
      </c>
      <c r="B259" s="147">
        <f t="shared" si="2"/>
        <v>2</v>
      </c>
      <c r="C259" s="147">
        <f t="shared" si="3"/>
        <v>2</v>
      </c>
      <c r="D259" s="148">
        <f t="shared" si="4"/>
        <v>8</v>
      </c>
      <c r="E259" s="148">
        <f t="shared" si="5"/>
        <v>1</v>
      </c>
      <c r="F259" s="146"/>
      <c r="G259" s="174"/>
      <c r="H259" s="174"/>
      <c r="I259" s="174"/>
      <c r="J259" s="175"/>
      <c r="K259" s="176"/>
      <c r="L259" s="177"/>
      <c r="M259" s="177"/>
      <c r="N259" s="182"/>
      <c r="O259" s="175"/>
      <c r="P259" s="180"/>
      <c r="Q259" s="175"/>
      <c r="R259" s="174"/>
      <c r="S259" s="174"/>
      <c r="T259" s="174"/>
      <c r="U259" s="174"/>
      <c r="V259" s="174"/>
      <c r="W259" s="174"/>
      <c r="X259" s="174"/>
      <c r="Y259" s="174"/>
      <c r="Z259" s="174"/>
    </row>
    <row r="260" ht="13.5" customHeight="1">
      <c r="A260" s="147">
        <f t="shared" si="8"/>
        <v>0</v>
      </c>
      <c r="B260" s="147">
        <f t="shared" si="2"/>
        <v>2</v>
      </c>
      <c r="C260" s="147">
        <f t="shared" si="3"/>
        <v>2</v>
      </c>
      <c r="D260" s="148">
        <f t="shared" si="4"/>
        <v>8</v>
      </c>
      <c r="E260" s="148">
        <f t="shared" si="5"/>
        <v>1</v>
      </c>
      <c r="F260" s="146"/>
      <c r="G260" s="174"/>
      <c r="H260" s="174"/>
      <c r="I260" s="174"/>
      <c r="J260" s="175"/>
      <c r="K260" s="176"/>
      <c r="L260" s="177"/>
      <c r="M260" s="177"/>
      <c r="N260" s="182"/>
      <c r="O260" s="175"/>
      <c r="P260" s="180"/>
      <c r="Q260" s="175"/>
      <c r="R260" s="174"/>
      <c r="S260" s="174"/>
      <c r="T260" s="174"/>
      <c r="U260" s="174"/>
      <c r="V260" s="174"/>
      <c r="W260" s="174"/>
      <c r="X260" s="174"/>
      <c r="Y260" s="174"/>
      <c r="Z260" s="174"/>
    </row>
    <row r="261" ht="13.5" customHeight="1">
      <c r="A261" s="147">
        <f t="shared" si="8"/>
        <v>0</v>
      </c>
      <c r="B261" s="147">
        <f t="shared" si="2"/>
        <v>2</v>
      </c>
      <c r="C261" s="147">
        <f t="shared" si="3"/>
        <v>2</v>
      </c>
      <c r="D261" s="148">
        <f t="shared" si="4"/>
        <v>8</v>
      </c>
      <c r="E261" s="148">
        <f t="shared" si="5"/>
        <v>1</v>
      </c>
      <c r="F261" s="146"/>
      <c r="G261" s="174"/>
      <c r="H261" s="174"/>
      <c r="I261" s="174"/>
      <c r="J261" s="175"/>
      <c r="K261" s="176"/>
      <c r="L261" s="177"/>
      <c r="M261" s="177"/>
      <c r="N261" s="182"/>
      <c r="O261" s="175"/>
      <c r="P261" s="180"/>
      <c r="Q261" s="175"/>
      <c r="R261" s="174"/>
      <c r="S261" s="174"/>
      <c r="T261" s="174"/>
      <c r="U261" s="174"/>
      <c r="V261" s="174"/>
      <c r="W261" s="174"/>
      <c r="X261" s="174"/>
      <c r="Y261" s="174"/>
      <c r="Z261" s="174"/>
    </row>
    <row r="262" ht="13.5" customHeight="1">
      <c r="A262" s="147">
        <f t="shared" si="8"/>
        <v>0</v>
      </c>
      <c r="B262" s="147">
        <f t="shared" si="2"/>
        <v>2</v>
      </c>
      <c r="C262" s="147">
        <f t="shared" si="3"/>
        <v>2</v>
      </c>
      <c r="D262" s="148">
        <f t="shared" si="4"/>
        <v>8</v>
      </c>
      <c r="E262" s="148">
        <f t="shared" si="5"/>
        <v>1</v>
      </c>
      <c r="F262" s="146"/>
      <c r="G262" s="174"/>
      <c r="H262" s="174"/>
      <c r="I262" s="174"/>
      <c r="J262" s="175"/>
      <c r="K262" s="176"/>
      <c r="L262" s="177"/>
      <c r="M262" s="177"/>
      <c r="N262" s="182"/>
      <c r="O262" s="175"/>
      <c r="P262" s="180"/>
      <c r="Q262" s="175"/>
      <c r="R262" s="174"/>
      <c r="S262" s="174"/>
      <c r="T262" s="174"/>
      <c r="U262" s="174"/>
      <c r="V262" s="174"/>
      <c r="W262" s="174"/>
      <c r="X262" s="174"/>
      <c r="Y262" s="174"/>
      <c r="Z262" s="174"/>
    </row>
    <row r="263" ht="13.5" customHeight="1">
      <c r="A263" s="147">
        <f t="shared" si="8"/>
        <v>0</v>
      </c>
      <c r="B263" s="147">
        <f t="shared" si="2"/>
        <v>2</v>
      </c>
      <c r="C263" s="147">
        <f t="shared" si="3"/>
        <v>2</v>
      </c>
      <c r="D263" s="148">
        <f t="shared" si="4"/>
        <v>8</v>
      </c>
      <c r="E263" s="148">
        <f t="shared" si="5"/>
        <v>1</v>
      </c>
      <c r="F263" s="146"/>
      <c r="G263" s="174"/>
      <c r="H263" s="174"/>
      <c r="I263" s="174"/>
      <c r="J263" s="175"/>
      <c r="K263" s="176"/>
      <c r="L263" s="177"/>
      <c r="M263" s="177"/>
      <c r="N263" s="182"/>
      <c r="O263" s="175"/>
      <c r="P263" s="180"/>
      <c r="Q263" s="175"/>
      <c r="R263" s="174"/>
      <c r="S263" s="174"/>
      <c r="T263" s="174"/>
      <c r="U263" s="174"/>
      <c r="V263" s="174"/>
      <c r="W263" s="174"/>
      <c r="X263" s="174"/>
      <c r="Y263" s="174"/>
      <c r="Z263" s="174"/>
    </row>
    <row r="264" ht="13.5" customHeight="1">
      <c r="A264" s="147">
        <f t="shared" si="8"/>
        <v>0</v>
      </c>
      <c r="B264" s="147">
        <f t="shared" si="2"/>
        <v>2</v>
      </c>
      <c r="C264" s="147">
        <f t="shared" si="3"/>
        <v>2</v>
      </c>
      <c r="D264" s="148">
        <f t="shared" si="4"/>
        <v>8</v>
      </c>
      <c r="E264" s="148">
        <f t="shared" si="5"/>
        <v>1</v>
      </c>
      <c r="F264" s="146"/>
      <c r="G264" s="174"/>
      <c r="H264" s="174"/>
      <c r="I264" s="174"/>
      <c r="J264" s="175"/>
      <c r="K264" s="176"/>
      <c r="L264" s="177"/>
      <c r="M264" s="177"/>
      <c r="N264" s="182"/>
      <c r="O264" s="175"/>
      <c r="P264" s="180"/>
      <c r="Q264" s="175"/>
      <c r="R264" s="174"/>
      <c r="S264" s="174"/>
      <c r="T264" s="174"/>
      <c r="U264" s="174"/>
      <c r="V264" s="174"/>
      <c r="W264" s="174"/>
      <c r="X264" s="174"/>
      <c r="Y264" s="174"/>
      <c r="Z264" s="174"/>
    </row>
    <row r="265" ht="13.5" customHeight="1">
      <c r="A265" s="147">
        <f t="shared" si="8"/>
        <v>0</v>
      </c>
      <c r="B265" s="147">
        <f t="shared" si="2"/>
        <v>2</v>
      </c>
      <c r="C265" s="147">
        <f t="shared" si="3"/>
        <v>2</v>
      </c>
      <c r="D265" s="148">
        <f t="shared" si="4"/>
        <v>8</v>
      </c>
      <c r="E265" s="148">
        <f t="shared" si="5"/>
        <v>1</v>
      </c>
      <c r="F265" s="146"/>
      <c r="G265" s="174"/>
      <c r="H265" s="174"/>
      <c r="I265" s="174"/>
      <c r="J265" s="175"/>
      <c r="K265" s="176"/>
      <c r="L265" s="177"/>
      <c r="M265" s="177"/>
      <c r="N265" s="182"/>
      <c r="O265" s="175"/>
      <c r="P265" s="180"/>
      <c r="Q265" s="175"/>
      <c r="R265" s="174"/>
      <c r="S265" s="174"/>
      <c r="T265" s="174"/>
      <c r="U265" s="174"/>
      <c r="V265" s="174"/>
      <c r="W265" s="174"/>
      <c r="X265" s="174"/>
      <c r="Y265" s="174"/>
      <c r="Z265" s="174"/>
    </row>
    <row r="266" ht="13.5" customHeight="1">
      <c r="A266" s="147">
        <f t="shared" si="8"/>
        <v>0</v>
      </c>
      <c r="B266" s="147">
        <f t="shared" si="2"/>
        <v>2</v>
      </c>
      <c r="C266" s="147">
        <f t="shared" si="3"/>
        <v>2</v>
      </c>
      <c r="D266" s="148">
        <f t="shared" si="4"/>
        <v>8</v>
      </c>
      <c r="E266" s="148">
        <f t="shared" si="5"/>
        <v>1</v>
      </c>
      <c r="F266" s="146"/>
      <c r="G266" s="174"/>
      <c r="H266" s="174"/>
      <c r="I266" s="174"/>
      <c r="J266" s="175"/>
      <c r="K266" s="176"/>
      <c r="L266" s="177"/>
      <c r="M266" s="177"/>
      <c r="N266" s="182"/>
      <c r="O266" s="175"/>
      <c r="P266" s="180"/>
      <c r="Q266" s="175"/>
      <c r="R266" s="174"/>
      <c r="S266" s="174"/>
      <c r="T266" s="174"/>
      <c r="U266" s="174"/>
      <c r="V266" s="174"/>
      <c r="W266" s="174"/>
      <c r="X266" s="174"/>
      <c r="Y266" s="174"/>
      <c r="Z266" s="174"/>
    </row>
    <row r="267" ht="13.5" customHeight="1">
      <c r="A267" s="147">
        <f t="shared" si="8"/>
        <v>0</v>
      </c>
      <c r="B267" s="147">
        <f t="shared" si="2"/>
        <v>2</v>
      </c>
      <c r="C267" s="147">
        <f t="shared" si="3"/>
        <v>2</v>
      </c>
      <c r="D267" s="148">
        <f t="shared" si="4"/>
        <v>8</v>
      </c>
      <c r="E267" s="148">
        <f t="shared" si="5"/>
        <v>1</v>
      </c>
      <c r="F267" s="146"/>
      <c r="G267" s="174"/>
      <c r="H267" s="174"/>
      <c r="I267" s="174"/>
      <c r="J267" s="175"/>
      <c r="K267" s="176"/>
      <c r="L267" s="177"/>
      <c r="M267" s="177"/>
      <c r="N267" s="182"/>
      <c r="O267" s="175"/>
      <c r="P267" s="180"/>
      <c r="Q267" s="175"/>
      <c r="R267" s="174"/>
      <c r="S267" s="174"/>
      <c r="T267" s="174"/>
      <c r="U267" s="174"/>
      <c r="V267" s="174"/>
      <c r="W267" s="174"/>
      <c r="X267" s="174"/>
      <c r="Y267" s="174"/>
      <c r="Z267" s="174"/>
    </row>
    <row r="268" ht="13.5" customHeight="1">
      <c r="A268" s="147">
        <f t="shared" si="8"/>
        <v>0</v>
      </c>
      <c r="B268" s="147">
        <f t="shared" si="2"/>
        <v>2</v>
      </c>
      <c r="C268" s="147">
        <f t="shared" si="3"/>
        <v>2</v>
      </c>
      <c r="D268" s="148">
        <f t="shared" si="4"/>
        <v>8</v>
      </c>
      <c r="E268" s="148">
        <f t="shared" si="5"/>
        <v>1</v>
      </c>
      <c r="F268" s="146"/>
      <c r="G268" s="174"/>
      <c r="H268" s="174"/>
      <c r="I268" s="174"/>
      <c r="J268" s="175"/>
      <c r="K268" s="176"/>
      <c r="L268" s="177"/>
      <c r="M268" s="177"/>
      <c r="N268" s="182"/>
      <c r="O268" s="175"/>
      <c r="P268" s="180"/>
      <c r="Q268" s="175"/>
      <c r="R268" s="174"/>
      <c r="S268" s="174"/>
      <c r="T268" s="174"/>
      <c r="U268" s="174"/>
      <c r="V268" s="174"/>
      <c r="W268" s="174"/>
      <c r="X268" s="174"/>
      <c r="Y268" s="174"/>
      <c r="Z268" s="174"/>
    </row>
    <row r="269" ht="13.5" customHeight="1">
      <c r="A269" s="147">
        <f t="shared" si="8"/>
        <v>0</v>
      </c>
      <c r="B269" s="147">
        <f t="shared" si="2"/>
        <v>2</v>
      </c>
      <c r="C269" s="147">
        <f t="shared" si="3"/>
        <v>2</v>
      </c>
      <c r="D269" s="148">
        <f t="shared" si="4"/>
        <v>8</v>
      </c>
      <c r="E269" s="148">
        <f t="shared" si="5"/>
        <v>1</v>
      </c>
      <c r="F269" s="146"/>
      <c r="G269" s="174"/>
      <c r="H269" s="174"/>
      <c r="I269" s="174"/>
      <c r="J269" s="175"/>
      <c r="K269" s="176"/>
      <c r="L269" s="177"/>
      <c r="M269" s="177"/>
      <c r="N269" s="182"/>
      <c r="O269" s="175"/>
      <c r="P269" s="180"/>
      <c r="Q269" s="175"/>
      <c r="R269" s="174"/>
      <c r="S269" s="174"/>
      <c r="T269" s="174"/>
      <c r="U269" s="174"/>
      <c r="V269" s="174"/>
      <c r="W269" s="174"/>
      <c r="X269" s="174"/>
      <c r="Y269" s="174"/>
      <c r="Z269" s="174"/>
    </row>
    <row r="270" ht="13.5" customHeight="1">
      <c r="A270" s="147">
        <f t="shared" si="8"/>
        <v>0</v>
      </c>
      <c r="B270" s="147">
        <f t="shared" si="2"/>
        <v>2</v>
      </c>
      <c r="C270" s="147">
        <f t="shared" si="3"/>
        <v>2</v>
      </c>
      <c r="D270" s="148">
        <f t="shared" si="4"/>
        <v>8</v>
      </c>
      <c r="E270" s="148">
        <f t="shared" si="5"/>
        <v>1</v>
      </c>
      <c r="F270" s="146"/>
      <c r="G270" s="174"/>
      <c r="H270" s="174"/>
      <c r="I270" s="174"/>
      <c r="J270" s="175"/>
      <c r="K270" s="176"/>
      <c r="L270" s="177"/>
      <c r="M270" s="177"/>
      <c r="N270" s="182"/>
      <c r="O270" s="175"/>
      <c r="P270" s="180"/>
      <c r="Q270" s="175"/>
      <c r="R270" s="174"/>
      <c r="S270" s="174"/>
      <c r="T270" s="174"/>
      <c r="U270" s="174"/>
      <c r="V270" s="174"/>
      <c r="W270" s="174"/>
      <c r="X270" s="174"/>
      <c r="Y270" s="174"/>
      <c r="Z270" s="174"/>
    </row>
    <row r="271" ht="13.5" customHeight="1">
      <c r="A271" s="147">
        <f t="shared" si="8"/>
        <v>0</v>
      </c>
      <c r="B271" s="147">
        <f t="shared" si="2"/>
        <v>2</v>
      </c>
      <c r="C271" s="147">
        <f t="shared" si="3"/>
        <v>2</v>
      </c>
      <c r="D271" s="148">
        <f t="shared" si="4"/>
        <v>8</v>
      </c>
      <c r="E271" s="148">
        <f t="shared" si="5"/>
        <v>1</v>
      </c>
      <c r="F271" s="146"/>
      <c r="G271" s="174"/>
      <c r="H271" s="174"/>
      <c r="I271" s="174"/>
      <c r="J271" s="175"/>
      <c r="K271" s="176"/>
      <c r="L271" s="177"/>
      <c r="M271" s="177"/>
      <c r="N271" s="182"/>
      <c r="O271" s="175"/>
      <c r="P271" s="180"/>
      <c r="Q271" s="175"/>
      <c r="R271" s="174"/>
      <c r="S271" s="174"/>
      <c r="T271" s="174"/>
      <c r="U271" s="174"/>
      <c r="V271" s="174"/>
      <c r="W271" s="174"/>
      <c r="X271" s="174"/>
      <c r="Y271" s="174"/>
      <c r="Z271" s="174"/>
    </row>
    <row r="272" ht="13.5" customHeight="1">
      <c r="A272" s="147">
        <f t="shared" si="8"/>
        <v>0</v>
      </c>
      <c r="B272" s="147">
        <f t="shared" si="2"/>
        <v>2</v>
      </c>
      <c r="C272" s="147">
        <f t="shared" si="3"/>
        <v>2</v>
      </c>
      <c r="D272" s="148">
        <f t="shared" si="4"/>
        <v>8</v>
      </c>
      <c r="E272" s="148">
        <f t="shared" si="5"/>
        <v>1</v>
      </c>
      <c r="F272" s="146"/>
      <c r="G272" s="174"/>
      <c r="H272" s="174"/>
      <c r="I272" s="174"/>
      <c r="J272" s="175"/>
      <c r="K272" s="176"/>
      <c r="L272" s="177"/>
      <c r="M272" s="177"/>
      <c r="N272" s="182"/>
      <c r="O272" s="175"/>
      <c r="P272" s="180"/>
      <c r="Q272" s="175"/>
      <c r="R272" s="174"/>
      <c r="S272" s="174"/>
      <c r="T272" s="174"/>
      <c r="U272" s="174"/>
      <c r="V272" s="174"/>
      <c r="W272" s="174"/>
      <c r="X272" s="174"/>
      <c r="Y272" s="174"/>
      <c r="Z272" s="174"/>
    </row>
    <row r="273" ht="13.5" customHeight="1">
      <c r="A273" s="147">
        <f t="shared" si="8"/>
        <v>0</v>
      </c>
      <c r="B273" s="147">
        <f t="shared" si="2"/>
        <v>2</v>
      </c>
      <c r="C273" s="147">
        <f t="shared" si="3"/>
        <v>2</v>
      </c>
      <c r="D273" s="148">
        <f t="shared" si="4"/>
        <v>8</v>
      </c>
      <c r="E273" s="148">
        <f t="shared" si="5"/>
        <v>1</v>
      </c>
      <c r="F273" s="146"/>
      <c r="G273" s="174"/>
      <c r="H273" s="174"/>
      <c r="I273" s="174"/>
      <c r="J273" s="175"/>
      <c r="K273" s="176"/>
      <c r="L273" s="177"/>
      <c r="M273" s="177"/>
      <c r="N273" s="182"/>
      <c r="O273" s="175"/>
      <c r="P273" s="180"/>
      <c r="Q273" s="175"/>
      <c r="R273" s="174"/>
      <c r="S273" s="174"/>
      <c r="T273" s="174"/>
      <c r="U273" s="174"/>
      <c r="V273" s="174"/>
      <c r="W273" s="174"/>
      <c r="X273" s="174"/>
      <c r="Y273" s="174"/>
      <c r="Z273" s="174"/>
    </row>
    <row r="274" ht="13.5" customHeight="1">
      <c r="A274" s="147">
        <f t="shared" si="8"/>
        <v>0</v>
      </c>
      <c r="B274" s="147">
        <f t="shared" si="2"/>
        <v>2</v>
      </c>
      <c r="C274" s="147">
        <f t="shared" si="3"/>
        <v>2</v>
      </c>
      <c r="D274" s="148">
        <f t="shared" si="4"/>
        <v>8</v>
      </c>
      <c r="E274" s="148">
        <f t="shared" si="5"/>
        <v>1</v>
      </c>
      <c r="F274" s="146"/>
      <c r="G274" s="174"/>
      <c r="H274" s="174"/>
      <c r="I274" s="174"/>
      <c r="J274" s="175"/>
      <c r="K274" s="176"/>
      <c r="L274" s="177"/>
      <c r="M274" s="177"/>
      <c r="N274" s="182"/>
      <c r="O274" s="175"/>
      <c r="P274" s="180"/>
      <c r="Q274" s="175"/>
      <c r="R274" s="174"/>
      <c r="S274" s="174"/>
      <c r="T274" s="174"/>
      <c r="U274" s="174"/>
      <c r="V274" s="174"/>
      <c r="W274" s="174"/>
      <c r="X274" s="174"/>
      <c r="Y274" s="174"/>
      <c r="Z274" s="174"/>
    </row>
    <row r="275" ht="13.5" customHeight="1">
      <c r="A275" s="147">
        <f t="shared" si="8"/>
        <v>0</v>
      </c>
      <c r="B275" s="147">
        <f t="shared" si="2"/>
        <v>2</v>
      </c>
      <c r="C275" s="147">
        <f t="shared" si="3"/>
        <v>2</v>
      </c>
      <c r="D275" s="148">
        <f t="shared" si="4"/>
        <v>8</v>
      </c>
      <c r="E275" s="148">
        <f t="shared" si="5"/>
        <v>1</v>
      </c>
      <c r="F275" s="146"/>
      <c r="G275" s="174"/>
      <c r="H275" s="174"/>
      <c r="I275" s="174"/>
      <c r="J275" s="175"/>
      <c r="K275" s="176"/>
      <c r="L275" s="177"/>
      <c r="M275" s="177"/>
      <c r="N275" s="182"/>
      <c r="O275" s="175"/>
      <c r="P275" s="180"/>
      <c r="Q275" s="175"/>
      <c r="R275" s="174"/>
      <c r="S275" s="174"/>
      <c r="T275" s="174"/>
      <c r="U275" s="174"/>
      <c r="V275" s="174"/>
      <c r="W275" s="174"/>
      <c r="X275" s="174"/>
      <c r="Y275" s="174"/>
      <c r="Z275" s="174"/>
    </row>
    <row r="276" ht="13.5" customHeight="1">
      <c r="A276" s="147">
        <f t="shared" si="8"/>
        <v>0</v>
      </c>
      <c r="B276" s="147">
        <f t="shared" si="2"/>
        <v>2</v>
      </c>
      <c r="C276" s="147">
        <f t="shared" si="3"/>
        <v>2</v>
      </c>
      <c r="D276" s="148">
        <f t="shared" si="4"/>
        <v>8</v>
      </c>
      <c r="E276" s="148">
        <f t="shared" si="5"/>
        <v>1</v>
      </c>
      <c r="F276" s="146"/>
      <c r="G276" s="174"/>
      <c r="H276" s="174"/>
      <c r="I276" s="174"/>
      <c r="J276" s="175"/>
      <c r="K276" s="176"/>
      <c r="L276" s="177"/>
      <c r="M276" s="177"/>
      <c r="N276" s="182"/>
      <c r="O276" s="175"/>
      <c r="P276" s="180"/>
      <c r="Q276" s="175"/>
      <c r="R276" s="174"/>
      <c r="S276" s="174"/>
      <c r="T276" s="174"/>
      <c r="U276" s="174"/>
      <c r="V276" s="174"/>
      <c r="W276" s="174"/>
      <c r="X276" s="174"/>
      <c r="Y276" s="174"/>
      <c r="Z276" s="174"/>
    </row>
    <row r="277" ht="13.5" customHeight="1">
      <c r="A277" s="147">
        <f t="shared" si="8"/>
        <v>0</v>
      </c>
      <c r="B277" s="147">
        <f t="shared" si="2"/>
        <v>2</v>
      </c>
      <c r="C277" s="147">
        <f t="shared" si="3"/>
        <v>2</v>
      </c>
      <c r="D277" s="148">
        <f t="shared" si="4"/>
        <v>8</v>
      </c>
      <c r="E277" s="148">
        <f t="shared" si="5"/>
        <v>1</v>
      </c>
      <c r="F277" s="146"/>
      <c r="G277" s="174"/>
      <c r="H277" s="174"/>
      <c r="I277" s="174"/>
      <c r="J277" s="175"/>
      <c r="K277" s="176"/>
      <c r="L277" s="177"/>
      <c r="M277" s="177"/>
      <c r="N277" s="182"/>
      <c r="O277" s="175"/>
      <c r="P277" s="180"/>
      <c r="Q277" s="175"/>
      <c r="R277" s="174"/>
      <c r="S277" s="174"/>
      <c r="T277" s="174"/>
      <c r="U277" s="174"/>
      <c r="V277" s="174"/>
      <c r="W277" s="174"/>
      <c r="X277" s="174"/>
      <c r="Y277" s="174"/>
      <c r="Z277" s="174"/>
    </row>
    <row r="278" ht="13.5" customHeight="1">
      <c r="A278" s="147">
        <f t="shared" si="8"/>
        <v>0</v>
      </c>
      <c r="B278" s="147">
        <f t="shared" si="2"/>
        <v>2</v>
      </c>
      <c r="C278" s="147">
        <f t="shared" si="3"/>
        <v>2</v>
      </c>
      <c r="D278" s="148">
        <f t="shared" si="4"/>
        <v>8</v>
      </c>
      <c r="E278" s="148">
        <f t="shared" si="5"/>
        <v>1</v>
      </c>
      <c r="F278" s="146"/>
      <c r="G278" s="174"/>
      <c r="H278" s="174"/>
      <c r="I278" s="174"/>
      <c r="J278" s="175"/>
      <c r="K278" s="176"/>
      <c r="L278" s="177"/>
      <c r="M278" s="177"/>
      <c r="N278" s="182"/>
      <c r="O278" s="175"/>
      <c r="P278" s="180"/>
      <c r="Q278" s="175"/>
      <c r="R278" s="174"/>
      <c r="S278" s="174"/>
      <c r="T278" s="174"/>
      <c r="U278" s="174"/>
      <c r="V278" s="174"/>
      <c r="W278" s="174"/>
      <c r="X278" s="174"/>
      <c r="Y278" s="174"/>
      <c r="Z278" s="174"/>
    </row>
    <row r="279" ht="13.5" customHeight="1">
      <c r="A279" s="147">
        <f t="shared" si="8"/>
        <v>0</v>
      </c>
      <c r="B279" s="147">
        <f t="shared" si="2"/>
        <v>2</v>
      </c>
      <c r="C279" s="147">
        <f t="shared" si="3"/>
        <v>2</v>
      </c>
      <c r="D279" s="148">
        <f t="shared" si="4"/>
        <v>8</v>
      </c>
      <c r="E279" s="148">
        <f t="shared" si="5"/>
        <v>1</v>
      </c>
      <c r="F279" s="146"/>
      <c r="G279" s="174"/>
      <c r="H279" s="174"/>
      <c r="I279" s="174"/>
      <c r="J279" s="175"/>
      <c r="K279" s="176"/>
      <c r="L279" s="177"/>
      <c r="M279" s="177"/>
      <c r="N279" s="182"/>
      <c r="O279" s="175"/>
      <c r="P279" s="180"/>
      <c r="Q279" s="175"/>
      <c r="R279" s="174"/>
      <c r="S279" s="174"/>
      <c r="T279" s="174"/>
      <c r="U279" s="174"/>
      <c r="V279" s="174"/>
      <c r="W279" s="174"/>
      <c r="X279" s="174"/>
      <c r="Y279" s="174"/>
      <c r="Z279" s="174"/>
    </row>
    <row r="280" ht="13.5" customHeight="1">
      <c r="A280" s="147">
        <f t="shared" si="8"/>
        <v>0</v>
      </c>
      <c r="B280" s="147">
        <f t="shared" si="2"/>
        <v>2</v>
      </c>
      <c r="C280" s="147">
        <f t="shared" si="3"/>
        <v>2</v>
      </c>
      <c r="D280" s="148">
        <f t="shared" si="4"/>
        <v>8</v>
      </c>
      <c r="E280" s="148">
        <f t="shared" si="5"/>
        <v>1</v>
      </c>
      <c r="F280" s="146"/>
      <c r="G280" s="174"/>
      <c r="H280" s="174"/>
      <c r="I280" s="174"/>
      <c r="J280" s="175"/>
      <c r="K280" s="176"/>
      <c r="L280" s="177"/>
      <c r="M280" s="177"/>
      <c r="N280" s="182"/>
      <c r="O280" s="175"/>
      <c r="P280" s="180"/>
      <c r="Q280" s="175"/>
      <c r="R280" s="174"/>
      <c r="S280" s="174"/>
      <c r="T280" s="174"/>
      <c r="U280" s="174"/>
      <c r="V280" s="174"/>
      <c r="W280" s="174"/>
      <c r="X280" s="174"/>
      <c r="Y280" s="174"/>
      <c r="Z280" s="174"/>
    </row>
    <row r="281" ht="13.5" customHeight="1">
      <c r="A281" s="147">
        <f t="shared" si="8"/>
        <v>0</v>
      </c>
      <c r="B281" s="147">
        <f t="shared" si="2"/>
        <v>2</v>
      </c>
      <c r="C281" s="147">
        <f t="shared" si="3"/>
        <v>2</v>
      </c>
      <c r="D281" s="148">
        <f t="shared" si="4"/>
        <v>8</v>
      </c>
      <c r="E281" s="148">
        <f t="shared" si="5"/>
        <v>1</v>
      </c>
      <c r="F281" s="146"/>
      <c r="G281" s="174"/>
      <c r="H281" s="174"/>
      <c r="I281" s="174"/>
      <c r="J281" s="175"/>
      <c r="K281" s="176"/>
      <c r="L281" s="177"/>
      <c r="M281" s="177"/>
      <c r="N281" s="182"/>
      <c r="O281" s="175"/>
      <c r="P281" s="180"/>
      <c r="Q281" s="175"/>
      <c r="R281" s="174"/>
      <c r="S281" s="174"/>
      <c r="T281" s="174"/>
      <c r="U281" s="174"/>
      <c r="V281" s="174"/>
      <c r="W281" s="174"/>
      <c r="X281" s="174"/>
      <c r="Y281" s="174"/>
      <c r="Z281" s="174"/>
    </row>
    <row r="282" ht="13.5" customHeight="1">
      <c r="A282" s="147">
        <f t="shared" si="8"/>
        <v>0</v>
      </c>
      <c r="B282" s="147">
        <f t="shared" si="2"/>
        <v>2</v>
      </c>
      <c r="C282" s="147">
        <f t="shared" si="3"/>
        <v>2</v>
      </c>
      <c r="D282" s="148">
        <f t="shared" si="4"/>
        <v>8</v>
      </c>
      <c r="E282" s="148">
        <f t="shared" si="5"/>
        <v>1</v>
      </c>
      <c r="F282" s="146"/>
      <c r="G282" s="174"/>
      <c r="H282" s="174"/>
      <c r="I282" s="174"/>
      <c r="J282" s="175"/>
      <c r="K282" s="176"/>
      <c r="L282" s="177"/>
      <c r="M282" s="177"/>
      <c r="N282" s="182"/>
      <c r="O282" s="175"/>
      <c r="P282" s="180"/>
      <c r="Q282" s="175"/>
      <c r="R282" s="174"/>
      <c r="S282" s="174"/>
      <c r="T282" s="174"/>
      <c r="U282" s="174"/>
      <c r="V282" s="174"/>
      <c r="W282" s="174"/>
      <c r="X282" s="174"/>
      <c r="Y282" s="174"/>
      <c r="Z282" s="174"/>
    </row>
    <row r="283" ht="13.5" customHeight="1">
      <c r="A283" s="147">
        <f t="shared" si="8"/>
        <v>0</v>
      </c>
      <c r="B283" s="147">
        <f t="shared" si="2"/>
        <v>2</v>
      </c>
      <c r="C283" s="147">
        <f t="shared" si="3"/>
        <v>2</v>
      </c>
      <c r="D283" s="148">
        <f t="shared" si="4"/>
        <v>8</v>
      </c>
      <c r="E283" s="148">
        <f t="shared" si="5"/>
        <v>1</v>
      </c>
      <c r="F283" s="146"/>
      <c r="G283" s="174"/>
      <c r="H283" s="174"/>
      <c r="I283" s="174"/>
      <c r="J283" s="175"/>
      <c r="K283" s="176"/>
      <c r="L283" s="177"/>
      <c r="M283" s="177"/>
      <c r="N283" s="182"/>
      <c r="O283" s="175"/>
      <c r="P283" s="180"/>
      <c r="Q283" s="175"/>
      <c r="R283" s="174"/>
      <c r="S283" s="174"/>
      <c r="T283" s="174"/>
      <c r="U283" s="174"/>
      <c r="V283" s="174"/>
      <c r="W283" s="174"/>
      <c r="X283" s="174"/>
      <c r="Y283" s="174"/>
      <c r="Z283" s="174"/>
    </row>
    <row r="284" ht="13.5" customHeight="1">
      <c r="A284" s="147">
        <f t="shared" si="8"/>
        <v>0</v>
      </c>
      <c r="B284" s="147">
        <f t="shared" si="2"/>
        <v>2</v>
      </c>
      <c r="C284" s="147">
        <f t="shared" si="3"/>
        <v>2</v>
      </c>
      <c r="D284" s="148">
        <f t="shared" si="4"/>
        <v>8</v>
      </c>
      <c r="E284" s="148">
        <f t="shared" si="5"/>
        <v>1</v>
      </c>
      <c r="F284" s="146"/>
      <c r="G284" s="174"/>
      <c r="H284" s="174"/>
      <c r="I284" s="174"/>
      <c r="J284" s="175"/>
      <c r="K284" s="176"/>
      <c r="L284" s="177"/>
      <c r="M284" s="177"/>
      <c r="N284" s="182"/>
      <c r="O284" s="175"/>
      <c r="P284" s="180"/>
      <c r="Q284" s="175"/>
      <c r="R284" s="174"/>
      <c r="S284" s="174"/>
      <c r="T284" s="174"/>
      <c r="U284" s="174"/>
      <c r="V284" s="174"/>
      <c r="W284" s="174"/>
      <c r="X284" s="174"/>
      <c r="Y284" s="174"/>
      <c r="Z284" s="174"/>
    </row>
    <row r="285" ht="13.5" customHeight="1">
      <c r="A285" s="147">
        <f t="shared" si="8"/>
        <v>0</v>
      </c>
      <c r="B285" s="147">
        <f t="shared" si="2"/>
        <v>2</v>
      </c>
      <c r="C285" s="147">
        <f t="shared" si="3"/>
        <v>2</v>
      </c>
      <c r="D285" s="148">
        <f t="shared" si="4"/>
        <v>8</v>
      </c>
      <c r="E285" s="148">
        <f t="shared" si="5"/>
        <v>1</v>
      </c>
      <c r="F285" s="146"/>
      <c r="G285" s="174"/>
      <c r="H285" s="174"/>
      <c r="I285" s="174"/>
      <c r="J285" s="175"/>
      <c r="K285" s="176"/>
      <c r="L285" s="177"/>
      <c r="M285" s="177"/>
      <c r="N285" s="182"/>
      <c r="O285" s="175"/>
      <c r="P285" s="180"/>
      <c r="Q285" s="175"/>
      <c r="R285" s="174"/>
      <c r="S285" s="174"/>
      <c r="T285" s="174"/>
      <c r="U285" s="174"/>
      <c r="V285" s="174"/>
      <c r="W285" s="174"/>
      <c r="X285" s="174"/>
      <c r="Y285" s="174"/>
      <c r="Z285" s="174"/>
    </row>
    <row r="286" ht="13.5" customHeight="1">
      <c r="A286" s="147">
        <f t="shared" si="8"/>
        <v>0</v>
      </c>
      <c r="B286" s="147">
        <f t="shared" si="2"/>
        <v>2</v>
      </c>
      <c r="C286" s="147">
        <f t="shared" si="3"/>
        <v>2</v>
      </c>
      <c r="D286" s="148">
        <f t="shared" si="4"/>
        <v>8</v>
      </c>
      <c r="E286" s="148">
        <f t="shared" si="5"/>
        <v>1</v>
      </c>
      <c r="F286" s="146"/>
      <c r="G286" s="174"/>
      <c r="H286" s="174"/>
      <c r="I286" s="174"/>
      <c r="J286" s="175"/>
      <c r="K286" s="176"/>
      <c r="L286" s="177"/>
      <c r="M286" s="177"/>
      <c r="N286" s="182"/>
      <c r="O286" s="175"/>
      <c r="P286" s="180"/>
      <c r="Q286" s="175"/>
      <c r="R286" s="174"/>
      <c r="S286" s="174"/>
      <c r="T286" s="174"/>
      <c r="U286" s="174"/>
      <c r="V286" s="174"/>
      <c r="W286" s="174"/>
      <c r="X286" s="174"/>
      <c r="Y286" s="174"/>
      <c r="Z286" s="174"/>
    </row>
    <row r="287" ht="13.5" customHeight="1">
      <c r="A287" s="147">
        <f t="shared" si="8"/>
        <v>0</v>
      </c>
      <c r="B287" s="147">
        <f t="shared" si="2"/>
        <v>2</v>
      </c>
      <c r="C287" s="147">
        <f t="shared" si="3"/>
        <v>2</v>
      </c>
      <c r="D287" s="148">
        <f t="shared" si="4"/>
        <v>8</v>
      </c>
      <c r="E287" s="148">
        <f t="shared" si="5"/>
        <v>1</v>
      </c>
      <c r="F287" s="146"/>
      <c r="G287" s="174"/>
      <c r="H287" s="174"/>
      <c r="I287" s="174"/>
      <c r="J287" s="175"/>
      <c r="K287" s="176"/>
      <c r="L287" s="177"/>
      <c r="M287" s="177"/>
      <c r="N287" s="182"/>
      <c r="O287" s="175"/>
      <c r="P287" s="180"/>
      <c r="Q287" s="175"/>
      <c r="R287" s="174"/>
      <c r="S287" s="174"/>
      <c r="T287" s="174"/>
      <c r="U287" s="174"/>
      <c r="V287" s="174"/>
      <c r="W287" s="174"/>
      <c r="X287" s="174"/>
      <c r="Y287" s="174"/>
      <c r="Z287" s="174"/>
    </row>
    <row r="288" ht="13.5" customHeight="1">
      <c r="A288" s="147">
        <f t="shared" si="8"/>
        <v>0</v>
      </c>
      <c r="B288" s="147">
        <f t="shared" si="2"/>
        <v>2</v>
      </c>
      <c r="C288" s="147">
        <f t="shared" si="3"/>
        <v>2</v>
      </c>
      <c r="D288" s="148">
        <f t="shared" si="4"/>
        <v>8</v>
      </c>
      <c r="E288" s="148">
        <f t="shared" si="5"/>
        <v>1</v>
      </c>
      <c r="F288" s="146"/>
      <c r="G288" s="174"/>
      <c r="H288" s="174"/>
      <c r="I288" s="174"/>
      <c r="J288" s="175"/>
      <c r="K288" s="176"/>
      <c r="L288" s="177"/>
      <c r="M288" s="177"/>
      <c r="N288" s="182"/>
      <c r="O288" s="175"/>
      <c r="P288" s="180"/>
      <c r="Q288" s="175"/>
      <c r="R288" s="174"/>
      <c r="S288" s="174"/>
      <c r="T288" s="174"/>
      <c r="U288" s="174"/>
      <c r="V288" s="174"/>
      <c r="W288" s="174"/>
      <c r="X288" s="174"/>
      <c r="Y288" s="174"/>
      <c r="Z288" s="174"/>
    </row>
    <row r="289" ht="13.5" customHeight="1">
      <c r="A289" s="147">
        <f t="shared" si="8"/>
        <v>0</v>
      </c>
      <c r="B289" s="147">
        <f t="shared" si="2"/>
        <v>2</v>
      </c>
      <c r="C289" s="147">
        <f t="shared" si="3"/>
        <v>2</v>
      </c>
      <c r="D289" s="148">
        <f t="shared" si="4"/>
        <v>8</v>
      </c>
      <c r="E289" s="148">
        <f t="shared" si="5"/>
        <v>1</v>
      </c>
      <c r="F289" s="146"/>
      <c r="G289" s="174"/>
      <c r="H289" s="174"/>
      <c r="I289" s="174"/>
      <c r="J289" s="175"/>
      <c r="K289" s="176"/>
      <c r="L289" s="177"/>
      <c r="M289" s="177"/>
      <c r="N289" s="182"/>
      <c r="O289" s="175"/>
      <c r="P289" s="180"/>
      <c r="Q289" s="175"/>
      <c r="R289" s="174"/>
      <c r="S289" s="174"/>
      <c r="T289" s="174"/>
      <c r="U289" s="174"/>
      <c r="V289" s="174"/>
      <c r="W289" s="174"/>
      <c r="X289" s="174"/>
      <c r="Y289" s="174"/>
      <c r="Z289" s="174"/>
    </row>
    <row r="290" ht="13.5" customHeight="1">
      <c r="A290" s="147">
        <f t="shared" si="8"/>
        <v>0</v>
      </c>
      <c r="B290" s="147">
        <f t="shared" si="2"/>
        <v>2</v>
      </c>
      <c r="C290" s="147">
        <f t="shared" si="3"/>
        <v>2</v>
      </c>
      <c r="D290" s="148">
        <f t="shared" si="4"/>
        <v>8</v>
      </c>
      <c r="E290" s="148">
        <f t="shared" si="5"/>
        <v>1</v>
      </c>
      <c r="F290" s="146"/>
      <c r="G290" s="174"/>
      <c r="H290" s="174"/>
      <c r="I290" s="174"/>
      <c r="J290" s="175"/>
      <c r="K290" s="176"/>
      <c r="L290" s="177"/>
      <c r="M290" s="177"/>
      <c r="N290" s="182"/>
      <c r="O290" s="175"/>
      <c r="P290" s="180"/>
      <c r="Q290" s="175"/>
      <c r="R290" s="174"/>
      <c r="S290" s="174"/>
      <c r="T290" s="174"/>
      <c r="U290" s="174"/>
      <c r="V290" s="174"/>
      <c r="W290" s="174"/>
      <c r="X290" s="174"/>
      <c r="Y290" s="174"/>
      <c r="Z290" s="174"/>
    </row>
    <row r="291" ht="13.5" customHeight="1">
      <c r="A291" s="147">
        <f t="shared" si="8"/>
        <v>0</v>
      </c>
      <c r="B291" s="147">
        <f t="shared" si="2"/>
        <v>2</v>
      </c>
      <c r="C291" s="147">
        <f t="shared" si="3"/>
        <v>2</v>
      </c>
      <c r="D291" s="148">
        <f t="shared" si="4"/>
        <v>8</v>
      </c>
      <c r="E291" s="148">
        <f t="shared" si="5"/>
        <v>1</v>
      </c>
      <c r="F291" s="146"/>
      <c r="G291" s="174"/>
      <c r="H291" s="174"/>
      <c r="I291" s="174"/>
      <c r="J291" s="175"/>
      <c r="K291" s="176"/>
      <c r="L291" s="177"/>
      <c r="M291" s="177"/>
      <c r="N291" s="182"/>
      <c r="O291" s="175"/>
      <c r="P291" s="180"/>
      <c r="Q291" s="175"/>
      <c r="R291" s="174"/>
      <c r="S291" s="174"/>
      <c r="T291" s="174"/>
      <c r="U291" s="174"/>
      <c r="V291" s="174"/>
      <c r="W291" s="174"/>
      <c r="X291" s="174"/>
      <c r="Y291" s="174"/>
      <c r="Z291" s="174"/>
    </row>
    <row r="292" ht="13.5" customHeight="1">
      <c r="A292" s="147">
        <f t="shared" si="8"/>
        <v>0</v>
      </c>
      <c r="B292" s="147">
        <f t="shared" si="2"/>
        <v>2</v>
      </c>
      <c r="C292" s="147">
        <f t="shared" si="3"/>
        <v>2</v>
      </c>
      <c r="D292" s="148">
        <f t="shared" si="4"/>
        <v>8</v>
      </c>
      <c r="E292" s="148">
        <f t="shared" si="5"/>
        <v>1</v>
      </c>
      <c r="F292" s="146"/>
      <c r="G292" s="174"/>
      <c r="H292" s="174"/>
      <c r="I292" s="174"/>
      <c r="J292" s="175"/>
      <c r="K292" s="176"/>
      <c r="L292" s="177"/>
      <c r="M292" s="177"/>
      <c r="N292" s="182"/>
      <c r="O292" s="175"/>
      <c r="P292" s="180"/>
      <c r="Q292" s="175"/>
      <c r="R292" s="174"/>
      <c r="S292" s="174"/>
      <c r="T292" s="174"/>
      <c r="U292" s="174"/>
      <c r="V292" s="174"/>
      <c r="W292" s="174"/>
      <c r="X292" s="174"/>
      <c r="Y292" s="174"/>
      <c r="Z292" s="174"/>
    </row>
    <row r="293" ht="13.5" customHeight="1">
      <c r="A293" s="147">
        <f t="shared" si="8"/>
        <v>0</v>
      </c>
      <c r="B293" s="147">
        <f t="shared" si="2"/>
        <v>2</v>
      </c>
      <c r="C293" s="147">
        <f t="shared" si="3"/>
        <v>2</v>
      </c>
      <c r="D293" s="148">
        <f t="shared" si="4"/>
        <v>8</v>
      </c>
      <c r="E293" s="148">
        <f t="shared" si="5"/>
        <v>1</v>
      </c>
      <c r="F293" s="146"/>
      <c r="G293" s="174"/>
      <c r="H293" s="174"/>
      <c r="I293" s="174"/>
      <c r="J293" s="175"/>
      <c r="K293" s="176"/>
      <c r="L293" s="177"/>
      <c r="M293" s="177"/>
      <c r="N293" s="182"/>
      <c r="O293" s="175"/>
      <c r="P293" s="180"/>
      <c r="Q293" s="175"/>
      <c r="R293" s="174"/>
      <c r="S293" s="174"/>
      <c r="T293" s="174"/>
      <c r="U293" s="174"/>
      <c r="V293" s="174"/>
      <c r="W293" s="174"/>
      <c r="X293" s="174"/>
      <c r="Y293" s="174"/>
      <c r="Z293" s="174"/>
    </row>
    <row r="294" ht="13.5" customHeight="1">
      <c r="A294" s="147">
        <f t="shared" si="8"/>
        <v>0</v>
      </c>
      <c r="B294" s="147">
        <f t="shared" si="2"/>
        <v>2</v>
      </c>
      <c r="C294" s="147">
        <f t="shared" si="3"/>
        <v>2</v>
      </c>
      <c r="D294" s="148">
        <f t="shared" si="4"/>
        <v>8</v>
      </c>
      <c r="E294" s="148">
        <f t="shared" si="5"/>
        <v>1</v>
      </c>
      <c r="F294" s="146"/>
      <c r="G294" s="174"/>
      <c r="H294" s="174"/>
      <c r="I294" s="174"/>
      <c r="J294" s="175"/>
      <c r="K294" s="176"/>
      <c r="L294" s="177"/>
      <c r="M294" s="177"/>
      <c r="N294" s="182"/>
      <c r="O294" s="175"/>
      <c r="P294" s="180"/>
      <c r="Q294" s="175"/>
      <c r="R294" s="174"/>
      <c r="S294" s="174"/>
      <c r="T294" s="174"/>
      <c r="U294" s="174"/>
      <c r="V294" s="174"/>
      <c r="W294" s="174"/>
      <c r="X294" s="174"/>
      <c r="Y294" s="174"/>
      <c r="Z294" s="174"/>
    </row>
    <row r="295" ht="13.5" customHeight="1">
      <c r="A295" s="147">
        <f t="shared" si="8"/>
        <v>0</v>
      </c>
      <c r="B295" s="147">
        <f t="shared" si="2"/>
        <v>2</v>
      </c>
      <c r="C295" s="147">
        <f t="shared" si="3"/>
        <v>2</v>
      </c>
      <c r="D295" s="148">
        <f t="shared" si="4"/>
        <v>8</v>
      </c>
      <c r="E295" s="148">
        <f t="shared" si="5"/>
        <v>1</v>
      </c>
      <c r="F295" s="146"/>
      <c r="G295" s="174"/>
      <c r="H295" s="174"/>
      <c r="I295" s="174"/>
      <c r="J295" s="175"/>
      <c r="K295" s="176"/>
      <c r="L295" s="177"/>
      <c r="M295" s="177"/>
      <c r="N295" s="182"/>
      <c r="O295" s="175"/>
      <c r="P295" s="180"/>
      <c r="Q295" s="175"/>
      <c r="R295" s="174"/>
      <c r="S295" s="174"/>
      <c r="T295" s="174"/>
      <c r="U295" s="174"/>
      <c r="V295" s="174"/>
      <c r="W295" s="174"/>
      <c r="X295" s="174"/>
      <c r="Y295" s="174"/>
      <c r="Z295" s="174"/>
    </row>
    <row r="296" ht="13.5" customHeight="1">
      <c r="A296" s="147">
        <f t="shared" si="8"/>
        <v>0</v>
      </c>
      <c r="B296" s="147">
        <f t="shared" si="2"/>
        <v>2</v>
      </c>
      <c r="C296" s="147">
        <f t="shared" si="3"/>
        <v>2</v>
      </c>
      <c r="D296" s="148">
        <f t="shared" si="4"/>
        <v>8</v>
      </c>
      <c r="E296" s="148">
        <f t="shared" si="5"/>
        <v>1</v>
      </c>
      <c r="F296" s="146"/>
      <c r="G296" s="174"/>
      <c r="H296" s="174"/>
      <c r="I296" s="174"/>
      <c r="J296" s="175"/>
      <c r="K296" s="176"/>
      <c r="L296" s="177"/>
      <c r="M296" s="177"/>
      <c r="N296" s="182"/>
      <c r="O296" s="175"/>
      <c r="P296" s="180"/>
      <c r="Q296" s="175"/>
      <c r="R296" s="174"/>
      <c r="S296" s="174"/>
      <c r="T296" s="174"/>
      <c r="U296" s="174"/>
      <c r="V296" s="174"/>
      <c r="W296" s="174"/>
      <c r="X296" s="174"/>
      <c r="Y296" s="174"/>
      <c r="Z296" s="174"/>
    </row>
    <row r="297" ht="13.5" customHeight="1">
      <c r="A297" s="147">
        <f t="shared" si="8"/>
        <v>0</v>
      </c>
      <c r="B297" s="147">
        <f t="shared" si="2"/>
        <v>2</v>
      </c>
      <c r="C297" s="147">
        <f t="shared" si="3"/>
        <v>2</v>
      </c>
      <c r="D297" s="148">
        <f t="shared" si="4"/>
        <v>8</v>
      </c>
      <c r="E297" s="148">
        <f t="shared" si="5"/>
        <v>1</v>
      </c>
      <c r="F297" s="146"/>
      <c r="G297" s="174"/>
      <c r="H297" s="174"/>
      <c r="I297" s="174"/>
      <c r="J297" s="175"/>
      <c r="K297" s="176"/>
      <c r="L297" s="177"/>
      <c r="M297" s="177"/>
      <c r="N297" s="182"/>
      <c r="O297" s="175"/>
      <c r="P297" s="180"/>
      <c r="Q297" s="175"/>
      <c r="R297" s="174"/>
      <c r="S297" s="174"/>
      <c r="T297" s="174"/>
      <c r="U297" s="174"/>
      <c r="V297" s="174"/>
      <c r="W297" s="174"/>
      <c r="X297" s="174"/>
      <c r="Y297" s="174"/>
      <c r="Z297" s="174"/>
    </row>
    <row r="298" ht="13.5" customHeight="1">
      <c r="A298" s="147">
        <f t="shared" si="8"/>
        <v>0</v>
      </c>
      <c r="B298" s="147">
        <f t="shared" si="2"/>
        <v>2</v>
      </c>
      <c r="C298" s="147">
        <f t="shared" si="3"/>
        <v>2</v>
      </c>
      <c r="D298" s="148">
        <f t="shared" si="4"/>
        <v>8</v>
      </c>
      <c r="E298" s="148">
        <f t="shared" si="5"/>
        <v>1</v>
      </c>
      <c r="F298" s="146"/>
      <c r="G298" s="174"/>
      <c r="H298" s="174"/>
      <c r="I298" s="174"/>
      <c r="J298" s="175"/>
      <c r="K298" s="176"/>
      <c r="L298" s="177"/>
      <c r="M298" s="177"/>
      <c r="N298" s="182"/>
      <c r="O298" s="175"/>
      <c r="P298" s="180"/>
      <c r="Q298" s="175"/>
      <c r="R298" s="174"/>
      <c r="S298" s="174"/>
      <c r="T298" s="174"/>
      <c r="U298" s="174"/>
      <c r="V298" s="174"/>
      <c r="W298" s="174"/>
      <c r="X298" s="174"/>
      <c r="Y298" s="174"/>
      <c r="Z298" s="174"/>
    </row>
    <row r="299" ht="13.5" customHeight="1">
      <c r="A299" s="147">
        <f t="shared" si="8"/>
        <v>0</v>
      </c>
      <c r="B299" s="147">
        <f t="shared" si="2"/>
        <v>2</v>
      </c>
      <c r="C299" s="147">
        <f t="shared" si="3"/>
        <v>2</v>
      </c>
      <c r="D299" s="148">
        <f t="shared" si="4"/>
        <v>8</v>
      </c>
      <c r="E299" s="148">
        <f t="shared" si="5"/>
        <v>1</v>
      </c>
      <c r="F299" s="146"/>
      <c r="G299" s="174"/>
      <c r="H299" s="174"/>
      <c r="I299" s="174"/>
      <c r="J299" s="175"/>
      <c r="K299" s="176"/>
      <c r="L299" s="177"/>
      <c r="M299" s="177"/>
      <c r="N299" s="182"/>
      <c r="O299" s="175"/>
      <c r="P299" s="180"/>
      <c r="Q299" s="175"/>
      <c r="R299" s="174"/>
      <c r="S299" s="174"/>
      <c r="T299" s="174"/>
      <c r="U299" s="174"/>
      <c r="V299" s="174"/>
      <c r="W299" s="174"/>
      <c r="X299" s="174"/>
      <c r="Y299" s="174"/>
      <c r="Z299" s="174"/>
    </row>
    <row r="300" ht="13.5" customHeight="1">
      <c r="A300" s="147">
        <f t="shared" si="8"/>
        <v>0</v>
      </c>
      <c r="B300" s="147">
        <f t="shared" si="2"/>
        <v>2</v>
      </c>
      <c r="C300" s="147">
        <f t="shared" si="3"/>
        <v>2</v>
      </c>
      <c r="D300" s="148">
        <f t="shared" si="4"/>
        <v>8</v>
      </c>
      <c r="E300" s="148">
        <f t="shared" si="5"/>
        <v>1</v>
      </c>
      <c r="F300" s="146"/>
      <c r="G300" s="174"/>
      <c r="H300" s="174"/>
      <c r="I300" s="174"/>
      <c r="J300" s="175"/>
      <c r="K300" s="176"/>
      <c r="L300" s="177"/>
      <c r="M300" s="177"/>
      <c r="N300" s="182"/>
      <c r="O300" s="175"/>
      <c r="P300" s="180"/>
      <c r="Q300" s="175"/>
      <c r="R300" s="174"/>
      <c r="S300" s="174"/>
      <c r="T300" s="174"/>
      <c r="U300" s="174"/>
      <c r="V300" s="174"/>
      <c r="W300" s="174"/>
      <c r="X300" s="174"/>
      <c r="Y300" s="174"/>
      <c r="Z300" s="174"/>
    </row>
    <row r="301" ht="13.5" customHeight="1">
      <c r="A301" s="147">
        <f t="shared" si="8"/>
        <v>0</v>
      </c>
      <c r="B301" s="147">
        <f t="shared" si="2"/>
        <v>2</v>
      </c>
      <c r="C301" s="147">
        <f t="shared" si="3"/>
        <v>2</v>
      </c>
      <c r="D301" s="148">
        <f t="shared" si="4"/>
        <v>8</v>
      </c>
      <c r="E301" s="148">
        <f t="shared" si="5"/>
        <v>1</v>
      </c>
      <c r="F301" s="146"/>
      <c r="G301" s="174"/>
      <c r="H301" s="174"/>
      <c r="I301" s="174"/>
      <c r="J301" s="175"/>
      <c r="K301" s="176"/>
      <c r="L301" s="177"/>
      <c r="M301" s="177"/>
      <c r="N301" s="182"/>
      <c r="O301" s="175"/>
      <c r="P301" s="180"/>
      <c r="Q301" s="175"/>
      <c r="R301" s="174"/>
      <c r="S301" s="174"/>
      <c r="T301" s="174"/>
      <c r="U301" s="174"/>
      <c r="V301" s="174"/>
      <c r="W301" s="174"/>
      <c r="X301" s="174"/>
      <c r="Y301" s="174"/>
      <c r="Z301" s="174"/>
    </row>
    <row r="302" ht="13.5" customHeight="1">
      <c r="A302" s="147">
        <f t="shared" si="8"/>
        <v>0</v>
      </c>
      <c r="B302" s="147">
        <f t="shared" si="2"/>
        <v>2</v>
      </c>
      <c r="C302" s="147">
        <f t="shared" si="3"/>
        <v>2</v>
      </c>
      <c r="D302" s="148">
        <f t="shared" si="4"/>
        <v>8</v>
      </c>
      <c r="E302" s="148">
        <f t="shared" si="5"/>
        <v>1</v>
      </c>
      <c r="F302" s="146"/>
      <c r="G302" s="174"/>
      <c r="H302" s="174"/>
      <c r="I302" s="174"/>
      <c r="J302" s="175"/>
      <c r="K302" s="176"/>
      <c r="L302" s="177"/>
      <c r="M302" s="177"/>
      <c r="N302" s="182"/>
      <c r="O302" s="175"/>
      <c r="P302" s="180"/>
      <c r="Q302" s="175"/>
      <c r="R302" s="174"/>
      <c r="S302" s="174"/>
      <c r="T302" s="174"/>
      <c r="U302" s="174"/>
      <c r="V302" s="174"/>
      <c r="W302" s="174"/>
      <c r="X302" s="174"/>
      <c r="Y302" s="174"/>
      <c r="Z302" s="174"/>
    </row>
    <row r="303" ht="13.5" customHeight="1">
      <c r="A303" s="147">
        <f t="shared" si="8"/>
        <v>0</v>
      </c>
      <c r="B303" s="147">
        <f t="shared" si="2"/>
        <v>2</v>
      </c>
      <c r="C303" s="147">
        <f t="shared" si="3"/>
        <v>2</v>
      </c>
      <c r="D303" s="148">
        <f t="shared" si="4"/>
        <v>8</v>
      </c>
      <c r="E303" s="148">
        <f t="shared" si="5"/>
        <v>1</v>
      </c>
      <c r="F303" s="146"/>
      <c r="G303" s="174"/>
      <c r="H303" s="174"/>
      <c r="I303" s="174"/>
      <c r="J303" s="175"/>
      <c r="K303" s="176"/>
      <c r="L303" s="177"/>
      <c r="M303" s="177"/>
      <c r="N303" s="182"/>
      <c r="O303" s="175"/>
      <c r="P303" s="180"/>
      <c r="Q303" s="175"/>
      <c r="R303" s="174"/>
      <c r="S303" s="174"/>
      <c r="T303" s="174"/>
      <c r="U303" s="174"/>
      <c r="V303" s="174"/>
      <c r="W303" s="174"/>
      <c r="X303" s="174"/>
      <c r="Y303" s="174"/>
      <c r="Z303" s="174"/>
    </row>
    <row r="304" ht="13.5" customHeight="1">
      <c r="A304" s="147">
        <f t="shared" si="8"/>
        <v>0</v>
      </c>
      <c r="B304" s="147">
        <f t="shared" si="2"/>
        <v>2</v>
      </c>
      <c r="C304" s="147">
        <f t="shared" si="3"/>
        <v>2</v>
      </c>
      <c r="D304" s="148">
        <f t="shared" si="4"/>
        <v>8</v>
      </c>
      <c r="E304" s="148">
        <f t="shared" si="5"/>
        <v>1</v>
      </c>
      <c r="F304" s="146"/>
      <c r="G304" s="174"/>
      <c r="H304" s="174"/>
      <c r="I304" s="174"/>
      <c r="J304" s="175"/>
      <c r="K304" s="176"/>
      <c r="L304" s="177"/>
      <c r="M304" s="177"/>
      <c r="N304" s="182"/>
      <c r="O304" s="175"/>
      <c r="P304" s="180"/>
      <c r="Q304" s="175"/>
      <c r="R304" s="174"/>
      <c r="S304" s="174"/>
      <c r="T304" s="174"/>
      <c r="U304" s="174"/>
      <c r="V304" s="174"/>
      <c r="W304" s="174"/>
      <c r="X304" s="174"/>
      <c r="Y304" s="174"/>
      <c r="Z304" s="174"/>
    </row>
    <row r="305" ht="13.5" customHeight="1">
      <c r="A305" s="147">
        <f t="shared" si="8"/>
        <v>0</v>
      </c>
      <c r="B305" s="147">
        <f t="shared" si="2"/>
        <v>2</v>
      </c>
      <c r="C305" s="147">
        <f t="shared" si="3"/>
        <v>2</v>
      </c>
      <c r="D305" s="148">
        <f t="shared" si="4"/>
        <v>8</v>
      </c>
      <c r="E305" s="148">
        <f t="shared" si="5"/>
        <v>1</v>
      </c>
      <c r="F305" s="146"/>
      <c r="G305" s="174"/>
      <c r="H305" s="174"/>
      <c r="I305" s="174"/>
      <c r="J305" s="175"/>
      <c r="K305" s="176"/>
      <c r="L305" s="177"/>
      <c r="M305" s="177"/>
      <c r="N305" s="182"/>
      <c r="O305" s="175"/>
      <c r="P305" s="180"/>
      <c r="Q305" s="175"/>
      <c r="R305" s="174"/>
      <c r="S305" s="174"/>
      <c r="T305" s="174"/>
      <c r="U305" s="174"/>
      <c r="V305" s="174"/>
      <c r="W305" s="174"/>
      <c r="X305" s="174"/>
      <c r="Y305" s="174"/>
      <c r="Z305" s="174"/>
    </row>
    <row r="306" ht="13.5" customHeight="1">
      <c r="A306" s="147">
        <f t="shared" si="8"/>
        <v>0</v>
      </c>
      <c r="B306" s="147">
        <f t="shared" si="2"/>
        <v>2</v>
      </c>
      <c r="C306" s="147">
        <f t="shared" si="3"/>
        <v>2</v>
      </c>
      <c r="D306" s="148">
        <f t="shared" si="4"/>
        <v>8</v>
      </c>
      <c r="E306" s="148">
        <f t="shared" si="5"/>
        <v>1</v>
      </c>
      <c r="F306" s="146"/>
      <c r="G306" s="174"/>
      <c r="H306" s="174"/>
      <c r="I306" s="174"/>
      <c r="J306" s="175"/>
      <c r="K306" s="176"/>
      <c r="L306" s="177"/>
      <c r="M306" s="177"/>
      <c r="N306" s="182"/>
      <c r="O306" s="175"/>
      <c r="P306" s="180"/>
      <c r="Q306" s="175"/>
      <c r="R306" s="174"/>
      <c r="S306" s="174"/>
      <c r="T306" s="174"/>
      <c r="U306" s="174"/>
      <c r="V306" s="174"/>
      <c r="W306" s="174"/>
      <c r="X306" s="174"/>
      <c r="Y306" s="174"/>
      <c r="Z306" s="174"/>
    </row>
    <row r="307" ht="13.5" customHeight="1">
      <c r="A307" s="147">
        <f t="shared" si="8"/>
        <v>0</v>
      </c>
      <c r="B307" s="147">
        <f t="shared" si="2"/>
        <v>2</v>
      </c>
      <c r="C307" s="147">
        <f t="shared" si="3"/>
        <v>2</v>
      </c>
      <c r="D307" s="148">
        <f t="shared" si="4"/>
        <v>8</v>
      </c>
      <c r="E307" s="148">
        <f t="shared" si="5"/>
        <v>1</v>
      </c>
      <c r="F307" s="146"/>
      <c r="G307" s="174"/>
      <c r="H307" s="174"/>
      <c r="I307" s="174"/>
      <c r="J307" s="175"/>
      <c r="K307" s="176"/>
      <c r="L307" s="177"/>
      <c r="M307" s="177"/>
      <c r="N307" s="182"/>
      <c r="O307" s="175"/>
      <c r="P307" s="180"/>
      <c r="Q307" s="175"/>
      <c r="R307" s="174"/>
      <c r="S307" s="174"/>
      <c r="T307" s="174"/>
      <c r="U307" s="174"/>
      <c r="V307" s="174"/>
      <c r="W307" s="174"/>
      <c r="X307" s="174"/>
      <c r="Y307" s="174"/>
      <c r="Z307" s="174"/>
    </row>
    <row r="308" ht="13.5" customHeight="1">
      <c r="A308" s="147">
        <f t="shared" si="8"/>
        <v>0</v>
      </c>
      <c r="B308" s="147">
        <f t="shared" si="2"/>
        <v>2</v>
      </c>
      <c r="C308" s="147">
        <f t="shared" si="3"/>
        <v>2</v>
      </c>
      <c r="D308" s="148">
        <f t="shared" si="4"/>
        <v>8</v>
      </c>
      <c r="E308" s="148">
        <f t="shared" si="5"/>
        <v>1</v>
      </c>
      <c r="F308" s="146"/>
      <c r="G308" s="174"/>
      <c r="H308" s="174"/>
      <c r="I308" s="174"/>
      <c r="J308" s="175"/>
      <c r="K308" s="176"/>
      <c r="L308" s="177"/>
      <c r="M308" s="177"/>
      <c r="N308" s="182"/>
      <c r="O308" s="175"/>
      <c r="P308" s="180"/>
      <c r="Q308" s="175"/>
      <c r="R308" s="174"/>
      <c r="S308" s="174"/>
      <c r="T308" s="174"/>
      <c r="U308" s="174"/>
      <c r="V308" s="174"/>
      <c r="W308" s="174"/>
      <c r="X308" s="174"/>
      <c r="Y308" s="174"/>
      <c r="Z308" s="174"/>
    </row>
    <row r="309" ht="13.5" customHeight="1">
      <c r="A309" s="147">
        <f t="shared" si="8"/>
        <v>0</v>
      </c>
      <c r="B309" s="147">
        <f t="shared" si="2"/>
        <v>2</v>
      </c>
      <c r="C309" s="147">
        <f t="shared" si="3"/>
        <v>2</v>
      </c>
      <c r="D309" s="148">
        <f t="shared" si="4"/>
        <v>8</v>
      </c>
      <c r="E309" s="148">
        <f t="shared" si="5"/>
        <v>1</v>
      </c>
      <c r="F309" s="146"/>
      <c r="G309" s="174"/>
      <c r="H309" s="174"/>
      <c r="I309" s="174"/>
      <c r="J309" s="175"/>
      <c r="K309" s="176"/>
      <c r="L309" s="177"/>
      <c r="M309" s="177"/>
      <c r="N309" s="182"/>
      <c r="O309" s="175"/>
      <c r="P309" s="180"/>
      <c r="Q309" s="175"/>
      <c r="R309" s="174"/>
      <c r="S309" s="174"/>
      <c r="T309" s="174"/>
      <c r="U309" s="174"/>
      <c r="V309" s="174"/>
      <c r="W309" s="174"/>
      <c r="X309" s="174"/>
      <c r="Y309" s="174"/>
      <c r="Z309" s="174"/>
    </row>
    <row r="310" ht="13.5" customHeight="1">
      <c r="A310" s="147">
        <f t="shared" si="8"/>
        <v>0</v>
      </c>
      <c r="B310" s="147">
        <f t="shared" si="2"/>
        <v>2</v>
      </c>
      <c r="C310" s="147">
        <f t="shared" si="3"/>
        <v>2</v>
      </c>
      <c r="D310" s="148">
        <f t="shared" si="4"/>
        <v>8</v>
      </c>
      <c r="E310" s="148">
        <f t="shared" si="5"/>
        <v>1</v>
      </c>
      <c r="F310" s="146"/>
      <c r="G310" s="174"/>
      <c r="H310" s="174"/>
      <c r="I310" s="174"/>
      <c r="J310" s="175"/>
      <c r="K310" s="176"/>
      <c r="L310" s="177"/>
      <c r="M310" s="177"/>
      <c r="N310" s="182"/>
      <c r="O310" s="175"/>
      <c r="P310" s="180"/>
      <c r="Q310" s="175"/>
      <c r="R310" s="174"/>
      <c r="S310" s="174"/>
      <c r="T310" s="174"/>
      <c r="U310" s="174"/>
      <c r="V310" s="174"/>
      <c r="W310" s="174"/>
      <c r="X310" s="174"/>
      <c r="Y310" s="174"/>
      <c r="Z310" s="174"/>
    </row>
    <row r="311" ht="13.5" customHeight="1">
      <c r="A311" s="147">
        <f t="shared" si="8"/>
        <v>0</v>
      </c>
      <c r="B311" s="147">
        <f t="shared" si="2"/>
        <v>2</v>
      </c>
      <c r="C311" s="147">
        <f t="shared" si="3"/>
        <v>2</v>
      </c>
      <c r="D311" s="148">
        <f t="shared" si="4"/>
        <v>8</v>
      </c>
      <c r="E311" s="148">
        <f t="shared" si="5"/>
        <v>1</v>
      </c>
      <c r="F311" s="146"/>
      <c r="G311" s="174"/>
      <c r="H311" s="174"/>
      <c r="I311" s="174"/>
      <c r="J311" s="175"/>
      <c r="K311" s="176"/>
      <c r="L311" s="177"/>
      <c r="M311" s="177"/>
      <c r="N311" s="182"/>
      <c r="O311" s="175"/>
      <c r="P311" s="180"/>
      <c r="Q311" s="175"/>
      <c r="R311" s="174"/>
      <c r="S311" s="174"/>
      <c r="T311" s="174"/>
      <c r="U311" s="174"/>
      <c r="V311" s="174"/>
      <c r="W311" s="174"/>
      <c r="X311" s="174"/>
      <c r="Y311" s="174"/>
      <c r="Z311" s="174"/>
    </row>
    <row r="312" ht="13.5" customHeight="1">
      <c r="A312" s="147">
        <f t="shared" si="8"/>
        <v>0</v>
      </c>
      <c r="B312" s="147">
        <f t="shared" si="2"/>
        <v>2</v>
      </c>
      <c r="C312" s="147">
        <f t="shared" si="3"/>
        <v>2</v>
      </c>
      <c r="D312" s="148">
        <f t="shared" si="4"/>
        <v>8</v>
      </c>
      <c r="E312" s="148">
        <f t="shared" si="5"/>
        <v>1</v>
      </c>
      <c r="F312" s="146"/>
      <c r="G312" s="174"/>
      <c r="H312" s="174"/>
      <c r="I312" s="174"/>
      <c r="J312" s="175"/>
      <c r="K312" s="176"/>
      <c r="L312" s="177"/>
      <c r="M312" s="177"/>
      <c r="N312" s="182"/>
      <c r="O312" s="175"/>
      <c r="P312" s="180"/>
      <c r="Q312" s="175"/>
      <c r="R312" s="174"/>
      <c r="S312" s="174"/>
      <c r="T312" s="174"/>
      <c r="U312" s="174"/>
      <c r="V312" s="174"/>
      <c r="W312" s="174"/>
      <c r="X312" s="174"/>
      <c r="Y312" s="174"/>
      <c r="Z312" s="174"/>
    </row>
    <row r="313" ht="13.5" customHeight="1">
      <c r="A313" s="147">
        <f t="shared" si="8"/>
        <v>0</v>
      </c>
      <c r="B313" s="147">
        <f t="shared" si="2"/>
        <v>2</v>
      </c>
      <c r="C313" s="147">
        <f t="shared" si="3"/>
        <v>2</v>
      </c>
      <c r="D313" s="148">
        <f t="shared" si="4"/>
        <v>8</v>
      </c>
      <c r="E313" s="148">
        <f t="shared" si="5"/>
        <v>1</v>
      </c>
      <c r="F313" s="146"/>
      <c r="G313" s="174"/>
      <c r="H313" s="174"/>
      <c r="I313" s="174"/>
      <c r="J313" s="175"/>
      <c r="K313" s="176"/>
      <c r="L313" s="177"/>
      <c r="M313" s="177"/>
      <c r="N313" s="182"/>
      <c r="O313" s="175"/>
      <c r="P313" s="180"/>
      <c r="Q313" s="175"/>
      <c r="R313" s="174"/>
      <c r="S313" s="174"/>
      <c r="T313" s="174"/>
      <c r="U313" s="174"/>
      <c r="V313" s="174"/>
      <c r="W313" s="174"/>
      <c r="X313" s="174"/>
      <c r="Y313" s="174"/>
      <c r="Z313" s="174"/>
    </row>
    <row r="314" ht="13.5" customHeight="1">
      <c r="A314" s="147">
        <f t="shared" si="8"/>
        <v>0</v>
      </c>
      <c r="B314" s="147">
        <f t="shared" si="2"/>
        <v>2</v>
      </c>
      <c r="C314" s="147">
        <f t="shared" si="3"/>
        <v>2</v>
      </c>
      <c r="D314" s="148">
        <f t="shared" si="4"/>
        <v>8</v>
      </c>
      <c r="E314" s="148">
        <f t="shared" si="5"/>
        <v>1</v>
      </c>
      <c r="F314" s="146"/>
      <c r="G314" s="174"/>
      <c r="H314" s="174"/>
      <c r="I314" s="174"/>
      <c r="J314" s="175"/>
      <c r="K314" s="176"/>
      <c r="L314" s="177"/>
      <c r="M314" s="177"/>
      <c r="N314" s="182"/>
      <c r="O314" s="175"/>
      <c r="P314" s="180"/>
      <c r="Q314" s="175"/>
      <c r="R314" s="174"/>
      <c r="S314" s="174"/>
      <c r="T314" s="174"/>
      <c r="U314" s="174"/>
      <c r="V314" s="174"/>
      <c r="W314" s="174"/>
      <c r="X314" s="174"/>
      <c r="Y314" s="174"/>
      <c r="Z314" s="174"/>
    </row>
    <row r="315" ht="13.5" customHeight="1">
      <c r="A315" s="147">
        <f t="shared" si="8"/>
        <v>0</v>
      </c>
      <c r="B315" s="147">
        <f t="shared" si="2"/>
        <v>2</v>
      </c>
      <c r="C315" s="147">
        <f t="shared" si="3"/>
        <v>2</v>
      </c>
      <c r="D315" s="148">
        <f t="shared" si="4"/>
        <v>8</v>
      </c>
      <c r="E315" s="148">
        <f t="shared" si="5"/>
        <v>1</v>
      </c>
      <c r="F315" s="146"/>
      <c r="G315" s="174"/>
      <c r="H315" s="174"/>
      <c r="I315" s="174"/>
      <c r="J315" s="175"/>
      <c r="K315" s="176"/>
      <c r="L315" s="177"/>
      <c r="M315" s="177"/>
      <c r="N315" s="182"/>
      <c r="O315" s="175"/>
      <c r="P315" s="180"/>
      <c r="Q315" s="175"/>
      <c r="R315" s="174"/>
      <c r="S315" s="174"/>
      <c r="T315" s="174"/>
      <c r="U315" s="174"/>
      <c r="V315" s="174"/>
      <c r="W315" s="174"/>
      <c r="X315" s="174"/>
      <c r="Y315" s="174"/>
      <c r="Z315" s="174"/>
    </row>
    <row r="316" ht="13.5" customHeight="1">
      <c r="A316" s="147">
        <f t="shared" si="8"/>
        <v>0</v>
      </c>
      <c r="B316" s="147">
        <f t="shared" si="2"/>
        <v>2</v>
      </c>
      <c r="C316" s="147">
        <f t="shared" si="3"/>
        <v>2</v>
      </c>
      <c r="D316" s="148">
        <f t="shared" si="4"/>
        <v>8</v>
      </c>
      <c r="E316" s="148">
        <f t="shared" si="5"/>
        <v>1</v>
      </c>
      <c r="F316" s="146"/>
      <c r="G316" s="174"/>
      <c r="H316" s="174"/>
      <c r="I316" s="174"/>
      <c r="J316" s="175"/>
      <c r="K316" s="176"/>
      <c r="L316" s="177"/>
      <c r="M316" s="177"/>
      <c r="N316" s="182"/>
      <c r="O316" s="175"/>
      <c r="P316" s="180"/>
      <c r="Q316" s="175"/>
      <c r="R316" s="174"/>
      <c r="S316" s="174"/>
      <c r="T316" s="174"/>
      <c r="U316" s="174"/>
      <c r="V316" s="174"/>
      <c r="W316" s="174"/>
      <c r="X316" s="174"/>
      <c r="Y316" s="174"/>
      <c r="Z316" s="174"/>
    </row>
    <row r="317" ht="13.5" customHeight="1">
      <c r="A317" s="147">
        <f t="shared" si="8"/>
        <v>0</v>
      </c>
      <c r="B317" s="147">
        <f t="shared" si="2"/>
        <v>2</v>
      </c>
      <c r="C317" s="147">
        <f t="shared" si="3"/>
        <v>2</v>
      </c>
      <c r="D317" s="148">
        <f t="shared" si="4"/>
        <v>8</v>
      </c>
      <c r="E317" s="148">
        <f t="shared" si="5"/>
        <v>1</v>
      </c>
      <c r="F317" s="146"/>
      <c r="G317" s="174"/>
      <c r="H317" s="174"/>
      <c r="I317" s="174"/>
      <c r="J317" s="175"/>
      <c r="K317" s="176"/>
      <c r="L317" s="177"/>
      <c r="M317" s="177"/>
      <c r="N317" s="182"/>
      <c r="O317" s="175"/>
      <c r="P317" s="180"/>
      <c r="Q317" s="175"/>
      <c r="R317" s="174"/>
      <c r="S317" s="174"/>
      <c r="T317" s="174"/>
      <c r="U317" s="174"/>
      <c r="V317" s="174"/>
      <c r="W317" s="174"/>
      <c r="X317" s="174"/>
      <c r="Y317" s="174"/>
      <c r="Z317" s="174"/>
    </row>
    <row r="318" ht="13.5" customHeight="1">
      <c r="A318" s="147">
        <f t="shared" si="8"/>
        <v>0</v>
      </c>
      <c r="B318" s="147">
        <f t="shared" si="2"/>
        <v>2</v>
      </c>
      <c r="C318" s="147">
        <f t="shared" si="3"/>
        <v>2</v>
      </c>
      <c r="D318" s="148">
        <f t="shared" si="4"/>
        <v>8</v>
      </c>
      <c r="E318" s="148">
        <f t="shared" si="5"/>
        <v>1</v>
      </c>
      <c r="F318" s="146"/>
      <c r="G318" s="174"/>
      <c r="H318" s="174"/>
      <c r="I318" s="174"/>
      <c r="J318" s="175"/>
      <c r="K318" s="176"/>
      <c r="L318" s="177"/>
      <c r="M318" s="177"/>
      <c r="N318" s="182"/>
      <c r="O318" s="175"/>
      <c r="P318" s="180"/>
      <c r="Q318" s="175"/>
      <c r="R318" s="174"/>
      <c r="S318" s="174"/>
      <c r="T318" s="174"/>
      <c r="U318" s="174"/>
      <c r="V318" s="174"/>
      <c r="W318" s="174"/>
      <c r="X318" s="174"/>
      <c r="Y318" s="174"/>
      <c r="Z318" s="174"/>
    </row>
    <row r="319" ht="13.5" customHeight="1">
      <c r="A319" s="147">
        <f t="shared" si="8"/>
        <v>0</v>
      </c>
      <c r="B319" s="147">
        <f t="shared" si="2"/>
        <v>2</v>
      </c>
      <c r="C319" s="147">
        <f t="shared" si="3"/>
        <v>2</v>
      </c>
      <c r="D319" s="148">
        <f t="shared" si="4"/>
        <v>8</v>
      </c>
      <c r="E319" s="148">
        <f t="shared" si="5"/>
        <v>1</v>
      </c>
      <c r="F319" s="146"/>
      <c r="G319" s="174"/>
      <c r="H319" s="174"/>
      <c r="I319" s="174"/>
      <c r="J319" s="175"/>
      <c r="K319" s="176"/>
      <c r="L319" s="177"/>
      <c r="M319" s="177"/>
      <c r="N319" s="182"/>
      <c r="O319" s="175"/>
      <c r="P319" s="180"/>
      <c r="Q319" s="175"/>
      <c r="R319" s="174"/>
      <c r="S319" s="174"/>
      <c r="T319" s="174"/>
      <c r="U319" s="174"/>
      <c r="V319" s="174"/>
      <c r="W319" s="174"/>
      <c r="X319" s="174"/>
      <c r="Y319" s="174"/>
      <c r="Z319" s="174"/>
    </row>
    <row r="320" ht="13.5" customHeight="1">
      <c r="A320" s="147">
        <f t="shared" si="8"/>
        <v>0</v>
      </c>
      <c r="B320" s="147">
        <f t="shared" si="2"/>
        <v>2</v>
      </c>
      <c r="C320" s="147">
        <f t="shared" si="3"/>
        <v>2</v>
      </c>
      <c r="D320" s="148">
        <f t="shared" si="4"/>
        <v>8</v>
      </c>
      <c r="E320" s="148">
        <f t="shared" si="5"/>
        <v>1</v>
      </c>
      <c r="F320" s="146"/>
      <c r="G320" s="174"/>
      <c r="H320" s="174"/>
      <c r="I320" s="174"/>
      <c r="J320" s="175"/>
      <c r="K320" s="176"/>
      <c r="L320" s="177"/>
      <c r="M320" s="177"/>
      <c r="N320" s="182"/>
      <c r="O320" s="175"/>
      <c r="P320" s="180"/>
      <c r="Q320" s="175"/>
      <c r="R320" s="174"/>
      <c r="S320" s="174"/>
      <c r="T320" s="174"/>
      <c r="U320" s="174"/>
      <c r="V320" s="174"/>
      <c r="W320" s="174"/>
      <c r="X320" s="174"/>
      <c r="Y320" s="174"/>
      <c r="Z320" s="174"/>
    </row>
    <row r="321" ht="13.5" customHeight="1">
      <c r="A321" s="147">
        <f t="shared" si="8"/>
        <v>0</v>
      </c>
      <c r="B321" s="147">
        <f t="shared" si="2"/>
        <v>2</v>
      </c>
      <c r="C321" s="147">
        <f t="shared" si="3"/>
        <v>2</v>
      </c>
      <c r="D321" s="148">
        <f t="shared" si="4"/>
        <v>8</v>
      </c>
      <c r="E321" s="148">
        <f t="shared" si="5"/>
        <v>1</v>
      </c>
      <c r="F321" s="146"/>
      <c r="G321" s="174"/>
      <c r="H321" s="174"/>
      <c r="I321" s="174"/>
      <c r="J321" s="175"/>
      <c r="K321" s="176"/>
      <c r="L321" s="177"/>
      <c r="M321" s="177"/>
      <c r="N321" s="182"/>
      <c r="O321" s="175"/>
      <c r="P321" s="180"/>
      <c r="Q321" s="175"/>
      <c r="R321" s="174"/>
      <c r="S321" s="174"/>
      <c r="T321" s="174"/>
      <c r="U321" s="174"/>
      <c r="V321" s="174"/>
      <c r="W321" s="174"/>
      <c r="X321" s="174"/>
      <c r="Y321" s="174"/>
      <c r="Z321" s="174"/>
    </row>
    <row r="322" ht="13.5" customHeight="1">
      <c r="A322" s="147">
        <f t="shared" si="8"/>
        <v>0</v>
      </c>
      <c r="B322" s="147">
        <f t="shared" si="2"/>
        <v>2</v>
      </c>
      <c r="C322" s="147">
        <f t="shared" si="3"/>
        <v>2</v>
      </c>
      <c r="D322" s="148">
        <f t="shared" si="4"/>
        <v>8</v>
      </c>
      <c r="E322" s="148">
        <f t="shared" si="5"/>
        <v>1</v>
      </c>
      <c r="F322" s="146"/>
      <c r="G322" s="174"/>
      <c r="H322" s="174"/>
      <c r="I322" s="174"/>
      <c r="J322" s="175"/>
      <c r="K322" s="176"/>
      <c r="L322" s="177"/>
      <c r="M322" s="177"/>
      <c r="N322" s="182"/>
      <c r="O322" s="175"/>
      <c r="P322" s="180"/>
      <c r="Q322" s="175"/>
      <c r="R322" s="174"/>
      <c r="S322" s="174"/>
      <c r="T322" s="174"/>
      <c r="U322" s="174"/>
      <c r="V322" s="174"/>
      <c r="W322" s="174"/>
      <c r="X322" s="174"/>
      <c r="Y322" s="174"/>
      <c r="Z322" s="174"/>
    </row>
    <row r="323" ht="13.5" customHeight="1">
      <c r="A323" s="147">
        <f t="shared" si="8"/>
        <v>0</v>
      </c>
      <c r="B323" s="147">
        <f t="shared" si="2"/>
        <v>2</v>
      </c>
      <c r="C323" s="147">
        <f t="shared" si="3"/>
        <v>2</v>
      </c>
      <c r="D323" s="148">
        <f t="shared" si="4"/>
        <v>8</v>
      </c>
      <c r="E323" s="148">
        <f t="shared" si="5"/>
        <v>1</v>
      </c>
      <c r="F323" s="146"/>
      <c r="G323" s="174"/>
      <c r="H323" s="174"/>
      <c r="I323" s="174"/>
      <c r="J323" s="175"/>
      <c r="K323" s="176"/>
      <c r="L323" s="177"/>
      <c r="M323" s="177"/>
      <c r="N323" s="182"/>
      <c r="O323" s="175"/>
      <c r="P323" s="180"/>
      <c r="Q323" s="175"/>
      <c r="R323" s="174"/>
      <c r="S323" s="174"/>
      <c r="T323" s="174"/>
      <c r="U323" s="174"/>
      <c r="V323" s="174"/>
      <c r="W323" s="174"/>
      <c r="X323" s="174"/>
      <c r="Y323" s="174"/>
      <c r="Z323" s="174"/>
    </row>
    <row r="324" ht="13.5" customHeight="1">
      <c r="A324" s="147">
        <f t="shared" si="8"/>
        <v>0</v>
      </c>
      <c r="B324" s="147">
        <f t="shared" si="2"/>
        <v>2</v>
      </c>
      <c r="C324" s="147">
        <f t="shared" si="3"/>
        <v>2</v>
      </c>
      <c r="D324" s="148">
        <f t="shared" si="4"/>
        <v>8</v>
      </c>
      <c r="E324" s="148">
        <f t="shared" si="5"/>
        <v>1</v>
      </c>
      <c r="F324" s="146"/>
      <c r="G324" s="174"/>
      <c r="H324" s="174"/>
      <c r="I324" s="174"/>
      <c r="J324" s="175"/>
      <c r="K324" s="176"/>
      <c r="L324" s="177"/>
      <c r="M324" s="177"/>
      <c r="N324" s="182"/>
      <c r="O324" s="175"/>
      <c r="P324" s="180"/>
      <c r="Q324" s="175"/>
      <c r="R324" s="174"/>
      <c r="S324" s="174"/>
      <c r="T324" s="174"/>
      <c r="U324" s="174"/>
      <c r="V324" s="174"/>
      <c r="W324" s="174"/>
      <c r="X324" s="174"/>
      <c r="Y324" s="174"/>
      <c r="Z324" s="174"/>
    </row>
    <row r="325" ht="13.5" customHeight="1">
      <c r="A325" s="147">
        <f t="shared" si="8"/>
        <v>0</v>
      </c>
      <c r="B325" s="147">
        <f t="shared" si="2"/>
        <v>2</v>
      </c>
      <c r="C325" s="147">
        <f t="shared" si="3"/>
        <v>2</v>
      </c>
      <c r="D325" s="148">
        <f t="shared" si="4"/>
        <v>8</v>
      </c>
      <c r="E325" s="148">
        <f t="shared" si="5"/>
        <v>1</v>
      </c>
      <c r="F325" s="146"/>
      <c r="G325" s="174"/>
      <c r="H325" s="174"/>
      <c r="I325" s="174"/>
      <c r="J325" s="175"/>
      <c r="K325" s="176"/>
      <c r="L325" s="177"/>
      <c r="M325" s="177"/>
      <c r="N325" s="182"/>
      <c r="O325" s="175"/>
      <c r="P325" s="180"/>
      <c r="Q325" s="175"/>
      <c r="R325" s="174"/>
      <c r="S325" s="174"/>
      <c r="T325" s="174"/>
      <c r="U325" s="174"/>
      <c r="V325" s="174"/>
      <c r="W325" s="174"/>
      <c r="X325" s="174"/>
      <c r="Y325" s="174"/>
      <c r="Z325" s="174"/>
    </row>
    <row r="326" ht="13.5" customHeight="1">
      <c r="A326" s="147">
        <f t="shared" si="8"/>
        <v>0</v>
      </c>
      <c r="B326" s="147">
        <f t="shared" si="2"/>
        <v>2</v>
      </c>
      <c r="C326" s="147">
        <f t="shared" si="3"/>
        <v>2</v>
      </c>
      <c r="D326" s="148">
        <f t="shared" si="4"/>
        <v>8</v>
      </c>
      <c r="E326" s="148">
        <f t="shared" si="5"/>
        <v>1</v>
      </c>
      <c r="F326" s="146"/>
      <c r="G326" s="174"/>
      <c r="H326" s="174"/>
      <c r="I326" s="174"/>
      <c r="J326" s="175"/>
      <c r="K326" s="176"/>
      <c r="L326" s="177"/>
      <c r="M326" s="177"/>
      <c r="N326" s="182"/>
      <c r="O326" s="175"/>
      <c r="P326" s="180"/>
      <c r="Q326" s="175"/>
      <c r="R326" s="174"/>
      <c r="S326" s="174"/>
      <c r="T326" s="174"/>
      <c r="U326" s="174"/>
      <c r="V326" s="174"/>
      <c r="W326" s="174"/>
      <c r="X326" s="174"/>
      <c r="Y326" s="174"/>
      <c r="Z326" s="174"/>
    </row>
    <row r="327" ht="13.5" customHeight="1">
      <c r="A327" s="147">
        <f t="shared" si="8"/>
        <v>0</v>
      </c>
      <c r="B327" s="147">
        <f t="shared" si="2"/>
        <v>2</v>
      </c>
      <c r="C327" s="147">
        <f t="shared" si="3"/>
        <v>2</v>
      </c>
      <c r="D327" s="148">
        <f t="shared" si="4"/>
        <v>8</v>
      </c>
      <c r="E327" s="148">
        <f t="shared" si="5"/>
        <v>1</v>
      </c>
      <c r="F327" s="146"/>
      <c r="G327" s="174"/>
      <c r="H327" s="174"/>
      <c r="I327" s="174"/>
      <c r="J327" s="175"/>
      <c r="K327" s="176"/>
      <c r="L327" s="177"/>
      <c r="M327" s="177"/>
      <c r="N327" s="182"/>
      <c r="O327" s="175"/>
      <c r="P327" s="180"/>
      <c r="Q327" s="175"/>
      <c r="R327" s="174"/>
      <c r="S327" s="174"/>
      <c r="T327" s="174"/>
      <c r="U327" s="174"/>
      <c r="V327" s="174"/>
      <c r="W327" s="174"/>
      <c r="X327" s="174"/>
      <c r="Y327" s="174"/>
      <c r="Z327" s="174"/>
    </row>
    <row r="328" ht="13.5" customHeight="1">
      <c r="A328" s="147">
        <f t="shared" si="8"/>
        <v>0</v>
      </c>
      <c r="B328" s="147">
        <f t="shared" si="2"/>
        <v>2</v>
      </c>
      <c r="C328" s="147">
        <f t="shared" si="3"/>
        <v>2</v>
      </c>
      <c r="D328" s="148">
        <f t="shared" si="4"/>
        <v>8</v>
      </c>
      <c r="E328" s="148">
        <f t="shared" si="5"/>
        <v>1</v>
      </c>
      <c r="F328" s="146"/>
      <c r="G328" s="174"/>
      <c r="H328" s="174"/>
      <c r="I328" s="174"/>
      <c r="J328" s="175"/>
      <c r="K328" s="176"/>
      <c r="L328" s="177"/>
      <c r="M328" s="177"/>
      <c r="N328" s="182"/>
      <c r="O328" s="175"/>
      <c r="P328" s="180"/>
      <c r="Q328" s="175"/>
      <c r="R328" s="174"/>
      <c r="S328" s="174"/>
      <c r="T328" s="174"/>
      <c r="U328" s="174"/>
      <c r="V328" s="174"/>
      <c r="W328" s="174"/>
      <c r="X328" s="174"/>
      <c r="Y328" s="174"/>
      <c r="Z328" s="174"/>
    </row>
    <row r="329" ht="13.5" customHeight="1">
      <c r="A329" s="147">
        <f t="shared" si="8"/>
        <v>0</v>
      </c>
      <c r="B329" s="147">
        <f t="shared" si="2"/>
        <v>2</v>
      </c>
      <c r="C329" s="147">
        <f t="shared" si="3"/>
        <v>2</v>
      </c>
      <c r="D329" s="148">
        <f t="shared" si="4"/>
        <v>8</v>
      </c>
      <c r="E329" s="148">
        <f t="shared" si="5"/>
        <v>1</v>
      </c>
      <c r="F329" s="146"/>
      <c r="G329" s="174"/>
      <c r="H329" s="174"/>
      <c r="I329" s="174"/>
      <c r="J329" s="175"/>
      <c r="K329" s="176"/>
      <c r="L329" s="177"/>
      <c r="M329" s="177"/>
      <c r="N329" s="182"/>
      <c r="O329" s="175"/>
      <c r="P329" s="180"/>
      <c r="Q329" s="175"/>
      <c r="R329" s="174"/>
      <c r="S329" s="174"/>
      <c r="T329" s="174"/>
      <c r="U329" s="174"/>
      <c r="V329" s="174"/>
      <c r="W329" s="174"/>
      <c r="X329" s="174"/>
      <c r="Y329" s="174"/>
      <c r="Z329" s="174"/>
    </row>
    <row r="330" ht="13.5" customHeight="1">
      <c r="A330" s="147">
        <f t="shared" si="8"/>
        <v>0</v>
      </c>
      <c r="B330" s="147">
        <f t="shared" si="2"/>
        <v>2</v>
      </c>
      <c r="C330" s="147">
        <f t="shared" si="3"/>
        <v>2</v>
      </c>
      <c r="D330" s="148">
        <f t="shared" si="4"/>
        <v>8</v>
      </c>
      <c r="E330" s="148">
        <f t="shared" si="5"/>
        <v>1</v>
      </c>
      <c r="F330" s="146"/>
      <c r="G330" s="174"/>
      <c r="H330" s="174"/>
      <c r="I330" s="174"/>
      <c r="J330" s="175"/>
      <c r="K330" s="176"/>
      <c r="L330" s="177"/>
      <c r="M330" s="177"/>
      <c r="N330" s="182"/>
      <c r="O330" s="175"/>
      <c r="P330" s="180"/>
      <c r="Q330" s="175"/>
      <c r="R330" s="174"/>
      <c r="S330" s="174"/>
      <c r="T330" s="174"/>
      <c r="U330" s="174"/>
      <c r="V330" s="174"/>
      <c r="W330" s="174"/>
      <c r="X330" s="174"/>
      <c r="Y330" s="174"/>
      <c r="Z330" s="174"/>
    </row>
    <row r="331" ht="13.5" customHeight="1">
      <c r="A331" s="147">
        <f t="shared" si="8"/>
        <v>0</v>
      </c>
      <c r="B331" s="147">
        <f t="shared" si="2"/>
        <v>2</v>
      </c>
      <c r="C331" s="147">
        <f t="shared" si="3"/>
        <v>2</v>
      </c>
      <c r="D331" s="148">
        <f t="shared" si="4"/>
        <v>8</v>
      </c>
      <c r="E331" s="148">
        <f t="shared" si="5"/>
        <v>1</v>
      </c>
      <c r="F331" s="146"/>
      <c r="G331" s="174"/>
      <c r="H331" s="174"/>
      <c r="I331" s="174"/>
      <c r="J331" s="175"/>
      <c r="K331" s="176"/>
      <c r="L331" s="177"/>
      <c r="M331" s="177"/>
      <c r="N331" s="182"/>
      <c r="O331" s="175"/>
      <c r="P331" s="180"/>
      <c r="Q331" s="175"/>
      <c r="R331" s="174"/>
      <c r="S331" s="174"/>
      <c r="T331" s="174"/>
      <c r="U331" s="174"/>
      <c r="V331" s="174"/>
      <c r="W331" s="174"/>
      <c r="X331" s="174"/>
      <c r="Y331" s="174"/>
      <c r="Z331" s="174"/>
    </row>
    <row r="332" ht="13.5" customHeight="1">
      <c r="A332" s="147">
        <f t="shared" si="8"/>
        <v>0</v>
      </c>
      <c r="B332" s="147">
        <f t="shared" si="2"/>
        <v>2</v>
      </c>
      <c r="C332" s="147">
        <f t="shared" si="3"/>
        <v>2</v>
      </c>
      <c r="D332" s="148">
        <f t="shared" si="4"/>
        <v>8</v>
      </c>
      <c r="E332" s="148">
        <f t="shared" si="5"/>
        <v>1</v>
      </c>
      <c r="F332" s="146"/>
      <c r="G332" s="174"/>
      <c r="H332" s="174"/>
      <c r="I332" s="174"/>
      <c r="J332" s="175"/>
      <c r="K332" s="176"/>
      <c r="L332" s="177"/>
      <c r="M332" s="177"/>
      <c r="N332" s="182"/>
      <c r="O332" s="175"/>
      <c r="P332" s="180"/>
      <c r="Q332" s="175"/>
      <c r="R332" s="174"/>
      <c r="S332" s="174"/>
      <c r="T332" s="174"/>
      <c r="U332" s="174"/>
      <c r="V332" s="174"/>
      <c r="W332" s="174"/>
      <c r="X332" s="174"/>
      <c r="Y332" s="174"/>
      <c r="Z332" s="174"/>
    </row>
    <row r="333" ht="13.5" customHeight="1">
      <c r="A333" s="147">
        <f t="shared" si="8"/>
        <v>0</v>
      </c>
      <c r="B333" s="147">
        <f t="shared" si="2"/>
        <v>2</v>
      </c>
      <c r="C333" s="147">
        <f t="shared" si="3"/>
        <v>2</v>
      </c>
      <c r="D333" s="148">
        <f t="shared" si="4"/>
        <v>8</v>
      </c>
      <c r="E333" s="148">
        <f t="shared" si="5"/>
        <v>1</v>
      </c>
      <c r="F333" s="146"/>
      <c r="G333" s="174"/>
      <c r="H333" s="174"/>
      <c r="I333" s="174"/>
      <c r="J333" s="175"/>
      <c r="K333" s="176"/>
      <c r="L333" s="177"/>
      <c r="M333" s="177"/>
      <c r="N333" s="182"/>
      <c r="O333" s="175"/>
      <c r="P333" s="180"/>
      <c r="Q333" s="175"/>
      <c r="R333" s="174"/>
      <c r="S333" s="174"/>
      <c r="T333" s="174"/>
      <c r="U333" s="174"/>
      <c r="V333" s="174"/>
      <c r="W333" s="174"/>
      <c r="X333" s="174"/>
      <c r="Y333" s="174"/>
      <c r="Z333" s="174"/>
    </row>
    <row r="334" ht="13.5" customHeight="1">
      <c r="A334" s="147">
        <f t="shared" si="8"/>
        <v>0</v>
      </c>
      <c r="B334" s="147">
        <f t="shared" si="2"/>
        <v>2</v>
      </c>
      <c r="C334" s="147">
        <f t="shared" si="3"/>
        <v>2</v>
      </c>
      <c r="D334" s="148">
        <f t="shared" si="4"/>
        <v>8</v>
      </c>
      <c r="E334" s="148">
        <f t="shared" si="5"/>
        <v>1</v>
      </c>
      <c r="F334" s="146"/>
      <c r="G334" s="174"/>
      <c r="H334" s="174"/>
      <c r="I334" s="174"/>
      <c r="J334" s="175"/>
      <c r="K334" s="176"/>
      <c r="L334" s="177"/>
      <c r="M334" s="177"/>
      <c r="N334" s="182"/>
      <c r="O334" s="175"/>
      <c r="P334" s="180"/>
      <c r="Q334" s="175"/>
      <c r="R334" s="174"/>
      <c r="S334" s="174"/>
      <c r="T334" s="174"/>
      <c r="U334" s="174"/>
      <c r="V334" s="174"/>
      <c r="W334" s="174"/>
      <c r="X334" s="174"/>
      <c r="Y334" s="174"/>
      <c r="Z334" s="174"/>
    </row>
    <row r="335" ht="13.5" customHeight="1">
      <c r="A335" s="147">
        <f t="shared" si="8"/>
        <v>0</v>
      </c>
      <c r="B335" s="147">
        <f t="shared" si="2"/>
        <v>2</v>
      </c>
      <c r="C335" s="147">
        <f t="shared" si="3"/>
        <v>2</v>
      </c>
      <c r="D335" s="148">
        <f t="shared" si="4"/>
        <v>8</v>
      </c>
      <c r="E335" s="148">
        <f t="shared" si="5"/>
        <v>1</v>
      </c>
      <c r="F335" s="146"/>
      <c r="G335" s="174"/>
      <c r="H335" s="174"/>
      <c r="I335" s="174"/>
      <c r="J335" s="175"/>
      <c r="K335" s="176"/>
      <c r="L335" s="177"/>
      <c r="M335" s="177"/>
      <c r="N335" s="182"/>
      <c r="O335" s="175"/>
      <c r="P335" s="180"/>
      <c r="Q335" s="175"/>
      <c r="R335" s="174"/>
      <c r="S335" s="174"/>
      <c r="T335" s="174"/>
      <c r="U335" s="174"/>
      <c r="V335" s="174"/>
      <c r="W335" s="174"/>
      <c r="X335" s="174"/>
      <c r="Y335" s="174"/>
      <c r="Z335" s="174"/>
    </row>
    <row r="336" ht="13.5" customHeight="1">
      <c r="A336" s="147">
        <f t="shared" si="8"/>
        <v>0</v>
      </c>
      <c r="B336" s="147">
        <f t="shared" si="2"/>
        <v>2</v>
      </c>
      <c r="C336" s="147">
        <f t="shared" si="3"/>
        <v>2</v>
      </c>
      <c r="D336" s="148">
        <f t="shared" si="4"/>
        <v>8</v>
      </c>
      <c r="E336" s="148">
        <f t="shared" si="5"/>
        <v>1</v>
      </c>
      <c r="F336" s="146"/>
      <c r="G336" s="174"/>
      <c r="H336" s="174"/>
      <c r="I336" s="174"/>
      <c r="J336" s="175"/>
      <c r="K336" s="176"/>
      <c r="L336" s="177"/>
      <c r="M336" s="177"/>
      <c r="N336" s="182"/>
      <c r="O336" s="175"/>
      <c r="P336" s="180"/>
      <c r="Q336" s="175"/>
      <c r="R336" s="174"/>
      <c r="S336" s="174"/>
      <c r="T336" s="174"/>
      <c r="U336" s="174"/>
      <c r="V336" s="174"/>
      <c r="W336" s="174"/>
      <c r="X336" s="174"/>
      <c r="Y336" s="174"/>
      <c r="Z336" s="174"/>
    </row>
    <row r="337" ht="13.5" customHeight="1">
      <c r="A337" s="147">
        <f t="shared" si="8"/>
        <v>0</v>
      </c>
      <c r="B337" s="147">
        <f t="shared" si="2"/>
        <v>2</v>
      </c>
      <c r="C337" s="147">
        <f t="shared" si="3"/>
        <v>2</v>
      </c>
      <c r="D337" s="148">
        <f t="shared" si="4"/>
        <v>8</v>
      </c>
      <c r="E337" s="148">
        <f t="shared" si="5"/>
        <v>1</v>
      </c>
      <c r="F337" s="146"/>
      <c r="G337" s="174"/>
      <c r="H337" s="174"/>
      <c r="I337" s="174"/>
      <c r="J337" s="175"/>
      <c r="K337" s="176"/>
      <c r="L337" s="177"/>
      <c r="M337" s="177"/>
      <c r="N337" s="182"/>
      <c r="O337" s="175"/>
      <c r="P337" s="180"/>
      <c r="Q337" s="175"/>
      <c r="R337" s="174"/>
      <c r="S337" s="174"/>
      <c r="T337" s="174"/>
      <c r="U337" s="174"/>
      <c r="V337" s="174"/>
      <c r="W337" s="174"/>
      <c r="X337" s="174"/>
      <c r="Y337" s="174"/>
      <c r="Z337" s="174"/>
    </row>
    <row r="338" ht="13.5" customHeight="1">
      <c r="A338" s="147">
        <f t="shared" si="8"/>
        <v>0</v>
      </c>
      <c r="B338" s="147">
        <f t="shared" si="2"/>
        <v>2</v>
      </c>
      <c r="C338" s="147">
        <f t="shared" si="3"/>
        <v>2</v>
      </c>
      <c r="D338" s="148">
        <f t="shared" si="4"/>
        <v>8</v>
      </c>
      <c r="E338" s="148">
        <f t="shared" si="5"/>
        <v>1</v>
      </c>
      <c r="F338" s="146"/>
      <c r="G338" s="174"/>
      <c r="H338" s="174"/>
      <c r="I338" s="174"/>
      <c r="J338" s="175"/>
      <c r="K338" s="176"/>
      <c r="L338" s="177"/>
      <c r="M338" s="177"/>
      <c r="N338" s="182"/>
      <c r="O338" s="175"/>
      <c r="P338" s="180"/>
      <c r="Q338" s="175"/>
      <c r="R338" s="174"/>
      <c r="S338" s="174"/>
      <c r="T338" s="174"/>
      <c r="U338" s="174"/>
      <c r="V338" s="174"/>
      <c r="W338" s="174"/>
      <c r="X338" s="174"/>
      <c r="Y338" s="174"/>
      <c r="Z338" s="174"/>
    </row>
    <row r="339" ht="13.5" customHeight="1">
      <c r="A339" s="147">
        <f t="shared" si="8"/>
        <v>0</v>
      </c>
      <c r="B339" s="147">
        <f t="shared" si="2"/>
        <v>2</v>
      </c>
      <c r="C339" s="147">
        <f t="shared" si="3"/>
        <v>2</v>
      </c>
      <c r="D339" s="148">
        <f t="shared" si="4"/>
        <v>8</v>
      </c>
      <c r="E339" s="148">
        <f t="shared" si="5"/>
        <v>1</v>
      </c>
      <c r="F339" s="146"/>
      <c r="G339" s="174"/>
      <c r="H339" s="174"/>
      <c r="I339" s="174"/>
      <c r="J339" s="175"/>
      <c r="K339" s="176"/>
      <c r="L339" s="177"/>
      <c r="M339" s="177"/>
      <c r="N339" s="182"/>
      <c r="O339" s="175"/>
      <c r="P339" s="180"/>
      <c r="Q339" s="175"/>
      <c r="R339" s="174"/>
      <c r="S339" s="174"/>
      <c r="T339" s="174"/>
      <c r="U339" s="174"/>
      <c r="V339" s="174"/>
      <c r="W339" s="174"/>
      <c r="X339" s="174"/>
      <c r="Y339" s="174"/>
      <c r="Z339" s="174"/>
    </row>
    <row r="340" ht="13.5" customHeight="1">
      <c r="A340" s="147">
        <f t="shared" si="8"/>
        <v>0</v>
      </c>
      <c r="B340" s="147">
        <f t="shared" si="2"/>
        <v>2</v>
      </c>
      <c r="C340" s="147">
        <f t="shared" si="3"/>
        <v>2</v>
      </c>
      <c r="D340" s="148">
        <f t="shared" si="4"/>
        <v>8</v>
      </c>
      <c r="E340" s="148">
        <f t="shared" si="5"/>
        <v>1</v>
      </c>
      <c r="F340" s="146"/>
      <c r="G340" s="174"/>
      <c r="H340" s="174"/>
      <c r="I340" s="174"/>
      <c r="J340" s="175"/>
      <c r="K340" s="176"/>
      <c r="L340" s="177"/>
      <c r="M340" s="177"/>
      <c r="N340" s="182"/>
      <c r="O340" s="175"/>
      <c r="P340" s="180"/>
      <c r="Q340" s="175"/>
      <c r="R340" s="174"/>
      <c r="S340" s="174"/>
      <c r="T340" s="174"/>
      <c r="U340" s="174"/>
      <c r="V340" s="174"/>
      <c r="W340" s="174"/>
      <c r="X340" s="174"/>
      <c r="Y340" s="174"/>
      <c r="Z340" s="174"/>
    </row>
    <row r="341" ht="13.5" customHeight="1">
      <c r="A341" s="147">
        <f t="shared" si="8"/>
        <v>0</v>
      </c>
      <c r="B341" s="147">
        <f t="shared" si="2"/>
        <v>2</v>
      </c>
      <c r="C341" s="147">
        <f t="shared" si="3"/>
        <v>2</v>
      </c>
      <c r="D341" s="148">
        <f t="shared" si="4"/>
        <v>8</v>
      </c>
      <c r="E341" s="148">
        <f t="shared" si="5"/>
        <v>1</v>
      </c>
      <c r="F341" s="146"/>
      <c r="G341" s="174"/>
      <c r="H341" s="174"/>
      <c r="I341" s="174"/>
      <c r="J341" s="175"/>
      <c r="K341" s="176"/>
      <c r="L341" s="177"/>
      <c r="M341" s="177"/>
      <c r="N341" s="182"/>
      <c r="O341" s="175"/>
      <c r="P341" s="180"/>
      <c r="Q341" s="175"/>
      <c r="R341" s="174"/>
      <c r="S341" s="174"/>
      <c r="T341" s="174"/>
      <c r="U341" s="174"/>
      <c r="V341" s="174"/>
      <c r="W341" s="174"/>
      <c r="X341" s="174"/>
      <c r="Y341" s="174"/>
      <c r="Z341" s="174"/>
    </row>
    <row r="342" ht="13.5" customHeight="1">
      <c r="A342" s="147">
        <f t="shared" si="8"/>
        <v>0</v>
      </c>
      <c r="B342" s="147">
        <f t="shared" si="2"/>
        <v>2</v>
      </c>
      <c r="C342" s="147">
        <f t="shared" si="3"/>
        <v>2</v>
      </c>
      <c r="D342" s="148">
        <f t="shared" si="4"/>
        <v>8</v>
      </c>
      <c r="E342" s="148">
        <f t="shared" si="5"/>
        <v>1</v>
      </c>
      <c r="F342" s="146"/>
      <c r="G342" s="174"/>
      <c r="H342" s="174"/>
      <c r="I342" s="174"/>
      <c r="J342" s="175"/>
      <c r="K342" s="176"/>
      <c r="L342" s="177"/>
      <c r="M342" s="177"/>
      <c r="N342" s="182"/>
      <c r="O342" s="175"/>
      <c r="P342" s="180"/>
      <c r="Q342" s="175"/>
      <c r="R342" s="174"/>
      <c r="S342" s="174"/>
      <c r="T342" s="174"/>
      <c r="U342" s="174"/>
      <c r="V342" s="174"/>
      <c r="W342" s="174"/>
      <c r="X342" s="174"/>
      <c r="Y342" s="174"/>
      <c r="Z342" s="174"/>
    </row>
    <row r="343" ht="13.5" customHeight="1">
      <c r="A343" s="147">
        <f t="shared" si="8"/>
        <v>0</v>
      </c>
      <c r="B343" s="147">
        <f t="shared" si="2"/>
        <v>2</v>
      </c>
      <c r="C343" s="147">
        <f t="shared" si="3"/>
        <v>2</v>
      </c>
      <c r="D343" s="148">
        <f t="shared" si="4"/>
        <v>8</v>
      </c>
      <c r="E343" s="148">
        <f t="shared" si="5"/>
        <v>1</v>
      </c>
      <c r="F343" s="146"/>
      <c r="G343" s="174"/>
      <c r="H343" s="174"/>
      <c r="I343" s="174"/>
      <c r="J343" s="175"/>
      <c r="K343" s="176"/>
      <c r="L343" s="177"/>
      <c r="M343" s="177"/>
      <c r="N343" s="182"/>
      <c r="O343" s="175"/>
      <c r="P343" s="180"/>
      <c r="Q343" s="175"/>
      <c r="R343" s="174"/>
      <c r="S343" s="174"/>
      <c r="T343" s="174"/>
      <c r="U343" s="174"/>
      <c r="V343" s="174"/>
      <c r="W343" s="174"/>
      <c r="X343" s="174"/>
      <c r="Y343" s="174"/>
      <c r="Z343" s="174"/>
    </row>
    <row r="344" ht="13.5" customHeight="1">
      <c r="A344" s="147">
        <f t="shared" si="8"/>
        <v>0</v>
      </c>
      <c r="B344" s="147">
        <f t="shared" si="2"/>
        <v>2</v>
      </c>
      <c r="C344" s="147">
        <f t="shared" si="3"/>
        <v>2</v>
      </c>
      <c r="D344" s="148">
        <f t="shared" si="4"/>
        <v>8</v>
      </c>
      <c r="E344" s="148">
        <f t="shared" si="5"/>
        <v>1</v>
      </c>
      <c r="F344" s="146"/>
      <c r="G344" s="174"/>
      <c r="H344" s="174"/>
      <c r="I344" s="174"/>
      <c r="J344" s="175"/>
      <c r="K344" s="176"/>
      <c r="L344" s="177"/>
      <c r="M344" s="177"/>
      <c r="N344" s="182"/>
      <c r="O344" s="175"/>
      <c r="P344" s="180"/>
      <c r="Q344" s="175"/>
      <c r="R344" s="174"/>
      <c r="S344" s="174"/>
      <c r="T344" s="174"/>
      <c r="U344" s="174"/>
      <c r="V344" s="174"/>
      <c r="W344" s="174"/>
      <c r="X344" s="174"/>
      <c r="Y344" s="174"/>
      <c r="Z344" s="174"/>
    </row>
    <row r="345" ht="13.5" customHeight="1">
      <c r="A345" s="147">
        <f t="shared" si="8"/>
        <v>0</v>
      </c>
      <c r="B345" s="147">
        <f t="shared" si="2"/>
        <v>2</v>
      </c>
      <c r="C345" s="147">
        <f t="shared" si="3"/>
        <v>2</v>
      </c>
      <c r="D345" s="148">
        <f t="shared" si="4"/>
        <v>8</v>
      </c>
      <c r="E345" s="148">
        <f t="shared" si="5"/>
        <v>1</v>
      </c>
      <c r="F345" s="146"/>
      <c r="G345" s="174"/>
      <c r="H345" s="174"/>
      <c r="I345" s="174"/>
      <c r="J345" s="175"/>
      <c r="K345" s="176"/>
      <c r="L345" s="177"/>
      <c r="M345" s="177"/>
      <c r="N345" s="182"/>
      <c r="O345" s="175"/>
      <c r="P345" s="180"/>
      <c r="Q345" s="175"/>
      <c r="R345" s="174"/>
      <c r="S345" s="174"/>
      <c r="T345" s="174"/>
      <c r="U345" s="174"/>
      <c r="V345" s="174"/>
      <c r="W345" s="174"/>
      <c r="X345" s="174"/>
      <c r="Y345" s="174"/>
      <c r="Z345" s="174"/>
    </row>
    <row r="346" ht="13.5" customHeight="1">
      <c r="A346" s="147">
        <f t="shared" si="8"/>
        <v>0</v>
      </c>
      <c r="B346" s="147">
        <f t="shared" si="2"/>
        <v>2</v>
      </c>
      <c r="C346" s="147">
        <f t="shared" si="3"/>
        <v>2</v>
      </c>
      <c r="D346" s="148">
        <f t="shared" si="4"/>
        <v>8</v>
      </c>
      <c r="E346" s="148">
        <f t="shared" si="5"/>
        <v>1</v>
      </c>
      <c r="F346" s="146"/>
      <c r="G346" s="174"/>
      <c r="H346" s="174"/>
      <c r="I346" s="174"/>
      <c r="J346" s="175"/>
      <c r="K346" s="176"/>
      <c r="L346" s="177"/>
      <c r="M346" s="177"/>
      <c r="N346" s="182"/>
      <c r="O346" s="175"/>
      <c r="P346" s="180"/>
      <c r="Q346" s="175"/>
      <c r="R346" s="174"/>
      <c r="S346" s="174"/>
      <c r="T346" s="174"/>
      <c r="U346" s="174"/>
      <c r="V346" s="174"/>
      <c r="W346" s="174"/>
      <c r="X346" s="174"/>
      <c r="Y346" s="174"/>
      <c r="Z346" s="174"/>
    </row>
    <row r="347" ht="13.5" customHeight="1">
      <c r="A347" s="147">
        <f t="shared" si="8"/>
        <v>0</v>
      </c>
      <c r="B347" s="147">
        <f t="shared" si="2"/>
        <v>2</v>
      </c>
      <c r="C347" s="147">
        <f t="shared" si="3"/>
        <v>2</v>
      </c>
      <c r="D347" s="148">
        <f t="shared" si="4"/>
        <v>8</v>
      </c>
      <c r="E347" s="148">
        <f t="shared" si="5"/>
        <v>1</v>
      </c>
      <c r="F347" s="146"/>
      <c r="G347" s="174"/>
      <c r="H347" s="174"/>
      <c r="I347" s="174"/>
      <c r="J347" s="175"/>
      <c r="K347" s="176"/>
      <c r="L347" s="177"/>
      <c r="M347" s="177"/>
      <c r="N347" s="182"/>
      <c r="O347" s="175"/>
      <c r="P347" s="180"/>
      <c r="Q347" s="175"/>
      <c r="R347" s="174"/>
      <c r="S347" s="174"/>
      <c r="T347" s="174"/>
      <c r="U347" s="174"/>
      <c r="V347" s="174"/>
      <c r="W347" s="174"/>
      <c r="X347" s="174"/>
      <c r="Y347" s="174"/>
      <c r="Z347" s="174"/>
    </row>
    <row r="348" ht="13.5" customHeight="1">
      <c r="A348" s="147">
        <f t="shared" si="8"/>
        <v>0</v>
      </c>
      <c r="B348" s="147">
        <f t="shared" si="2"/>
        <v>2</v>
      </c>
      <c r="C348" s="147">
        <f t="shared" si="3"/>
        <v>2</v>
      </c>
      <c r="D348" s="148">
        <f t="shared" si="4"/>
        <v>8</v>
      </c>
      <c r="E348" s="148">
        <f t="shared" si="5"/>
        <v>1</v>
      </c>
      <c r="F348" s="146"/>
      <c r="G348" s="174"/>
      <c r="H348" s="174"/>
      <c r="I348" s="174"/>
      <c r="J348" s="175"/>
      <c r="K348" s="176"/>
      <c r="L348" s="177"/>
      <c r="M348" s="177"/>
      <c r="N348" s="182"/>
      <c r="O348" s="175"/>
      <c r="P348" s="180"/>
      <c r="Q348" s="175"/>
      <c r="R348" s="174"/>
      <c r="S348" s="174"/>
      <c r="T348" s="174"/>
      <c r="U348" s="174"/>
      <c r="V348" s="174"/>
      <c r="W348" s="174"/>
      <c r="X348" s="174"/>
      <c r="Y348" s="174"/>
      <c r="Z348" s="174"/>
    </row>
    <row r="349" ht="13.5" customHeight="1">
      <c r="A349" s="147">
        <f t="shared" si="8"/>
        <v>0</v>
      </c>
      <c r="B349" s="147">
        <f t="shared" si="2"/>
        <v>2</v>
      </c>
      <c r="C349" s="147">
        <f t="shared" si="3"/>
        <v>2</v>
      </c>
      <c r="D349" s="148">
        <f t="shared" si="4"/>
        <v>8</v>
      </c>
      <c r="E349" s="148">
        <f t="shared" si="5"/>
        <v>1</v>
      </c>
      <c r="F349" s="146"/>
      <c r="G349" s="174"/>
      <c r="H349" s="174"/>
      <c r="I349" s="174"/>
      <c r="J349" s="175"/>
      <c r="K349" s="176"/>
      <c r="L349" s="177"/>
      <c r="M349" s="177"/>
      <c r="N349" s="182"/>
      <c r="O349" s="175"/>
      <c r="P349" s="180"/>
      <c r="Q349" s="175"/>
      <c r="R349" s="174"/>
      <c r="S349" s="174"/>
      <c r="T349" s="174"/>
      <c r="U349" s="174"/>
      <c r="V349" s="174"/>
      <c r="W349" s="174"/>
      <c r="X349" s="174"/>
      <c r="Y349" s="174"/>
      <c r="Z349" s="174"/>
    </row>
    <row r="350" ht="13.5" customHeight="1">
      <c r="A350" s="147">
        <f t="shared" si="8"/>
        <v>0</v>
      </c>
      <c r="B350" s="147">
        <f t="shared" si="2"/>
        <v>2</v>
      </c>
      <c r="C350" s="147">
        <f t="shared" si="3"/>
        <v>2</v>
      </c>
      <c r="D350" s="148">
        <f t="shared" si="4"/>
        <v>8</v>
      </c>
      <c r="E350" s="148">
        <f t="shared" si="5"/>
        <v>1</v>
      </c>
      <c r="F350" s="146"/>
      <c r="G350" s="174"/>
      <c r="H350" s="174"/>
      <c r="I350" s="174"/>
      <c r="J350" s="175"/>
      <c r="K350" s="176"/>
      <c r="L350" s="177"/>
      <c r="M350" s="177"/>
      <c r="N350" s="182"/>
      <c r="O350" s="175"/>
      <c r="P350" s="180"/>
      <c r="Q350" s="175"/>
      <c r="R350" s="174"/>
      <c r="S350" s="174"/>
      <c r="T350" s="174"/>
      <c r="U350" s="174"/>
      <c r="V350" s="174"/>
      <c r="W350" s="174"/>
      <c r="X350" s="174"/>
      <c r="Y350" s="174"/>
      <c r="Z350" s="174"/>
    </row>
    <row r="351" ht="13.5" customHeight="1">
      <c r="A351" s="147">
        <f t="shared" si="8"/>
        <v>0</v>
      </c>
      <c r="B351" s="147">
        <f t="shared" si="2"/>
        <v>2</v>
      </c>
      <c r="C351" s="147">
        <f t="shared" si="3"/>
        <v>2</v>
      </c>
      <c r="D351" s="148">
        <f t="shared" si="4"/>
        <v>8</v>
      </c>
      <c r="E351" s="148">
        <f t="shared" si="5"/>
        <v>1</v>
      </c>
      <c r="F351" s="146"/>
      <c r="G351" s="174"/>
      <c r="H351" s="174"/>
      <c r="I351" s="174"/>
      <c r="J351" s="175"/>
      <c r="K351" s="176"/>
      <c r="L351" s="177"/>
      <c r="M351" s="177"/>
      <c r="N351" s="182"/>
      <c r="O351" s="175"/>
      <c r="P351" s="180"/>
      <c r="Q351" s="175"/>
      <c r="R351" s="174"/>
      <c r="S351" s="174"/>
      <c r="T351" s="174"/>
      <c r="U351" s="174"/>
      <c r="V351" s="174"/>
      <c r="W351" s="174"/>
      <c r="X351" s="174"/>
      <c r="Y351" s="174"/>
      <c r="Z351" s="174"/>
    </row>
    <row r="352" ht="13.5" customHeight="1">
      <c r="A352" s="147">
        <f t="shared" si="8"/>
        <v>0</v>
      </c>
      <c r="B352" s="147">
        <f t="shared" si="2"/>
        <v>2</v>
      </c>
      <c r="C352" s="147">
        <f t="shared" si="3"/>
        <v>2</v>
      </c>
      <c r="D352" s="148">
        <f t="shared" si="4"/>
        <v>8</v>
      </c>
      <c r="E352" s="148">
        <f t="shared" si="5"/>
        <v>1</v>
      </c>
      <c r="F352" s="146"/>
      <c r="G352" s="174"/>
      <c r="H352" s="174"/>
      <c r="I352" s="174"/>
      <c r="J352" s="175"/>
      <c r="K352" s="176"/>
      <c r="L352" s="177"/>
      <c r="M352" s="177"/>
      <c r="N352" s="182"/>
      <c r="O352" s="175"/>
      <c r="P352" s="180"/>
      <c r="Q352" s="175"/>
      <c r="R352" s="174"/>
      <c r="S352" s="174"/>
      <c r="T352" s="174"/>
      <c r="U352" s="174"/>
      <c r="V352" s="174"/>
      <c r="W352" s="174"/>
      <c r="X352" s="174"/>
      <c r="Y352" s="174"/>
      <c r="Z352" s="174"/>
    </row>
    <row r="353" ht="13.5" customHeight="1">
      <c r="A353" s="147">
        <f t="shared" si="8"/>
        <v>0</v>
      </c>
      <c r="B353" s="147">
        <f t="shared" si="2"/>
        <v>2</v>
      </c>
      <c r="C353" s="147">
        <f t="shared" si="3"/>
        <v>2</v>
      </c>
      <c r="D353" s="148">
        <f t="shared" si="4"/>
        <v>8</v>
      </c>
      <c r="E353" s="148">
        <f t="shared" si="5"/>
        <v>1</v>
      </c>
      <c r="F353" s="146"/>
      <c r="G353" s="174"/>
      <c r="H353" s="174"/>
      <c r="I353" s="174"/>
      <c r="J353" s="175"/>
      <c r="K353" s="176"/>
      <c r="L353" s="177"/>
      <c r="M353" s="177"/>
      <c r="N353" s="182"/>
      <c r="O353" s="175"/>
      <c r="P353" s="180"/>
      <c r="Q353" s="175"/>
      <c r="R353" s="174"/>
      <c r="S353" s="174"/>
      <c r="T353" s="174"/>
      <c r="U353" s="174"/>
      <c r="V353" s="174"/>
      <c r="W353" s="174"/>
      <c r="X353" s="174"/>
      <c r="Y353" s="174"/>
      <c r="Z353" s="174"/>
    </row>
    <row r="354" ht="13.5" customHeight="1">
      <c r="A354" s="147">
        <f t="shared" si="8"/>
        <v>0</v>
      </c>
      <c r="B354" s="147">
        <f t="shared" si="2"/>
        <v>2</v>
      </c>
      <c r="C354" s="147">
        <f t="shared" si="3"/>
        <v>2</v>
      </c>
      <c r="D354" s="148">
        <f t="shared" si="4"/>
        <v>8</v>
      </c>
      <c r="E354" s="148">
        <f t="shared" si="5"/>
        <v>1</v>
      </c>
      <c r="F354" s="146"/>
      <c r="G354" s="174"/>
      <c r="H354" s="174"/>
      <c r="I354" s="174"/>
      <c r="J354" s="175"/>
      <c r="K354" s="176"/>
      <c r="L354" s="177"/>
      <c r="M354" s="177"/>
      <c r="N354" s="182"/>
      <c r="O354" s="175"/>
      <c r="P354" s="180"/>
      <c r="Q354" s="175"/>
      <c r="R354" s="174"/>
      <c r="S354" s="174"/>
      <c r="T354" s="174"/>
      <c r="U354" s="174"/>
      <c r="V354" s="174"/>
      <c r="W354" s="174"/>
      <c r="X354" s="174"/>
      <c r="Y354" s="174"/>
      <c r="Z354" s="174"/>
    </row>
    <row r="355" ht="13.5" customHeight="1">
      <c r="A355" s="147">
        <f t="shared" si="8"/>
        <v>0</v>
      </c>
      <c r="B355" s="147">
        <f t="shared" si="2"/>
        <v>2</v>
      </c>
      <c r="C355" s="147">
        <f t="shared" si="3"/>
        <v>2</v>
      </c>
      <c r="D355" s="148">
        <f t="shared" si="4"/>
        <v>8</v>
      </c>
      <c r="E355" s="148">
        <f t="shared" si="5"/>
        <v>1</v>
      </c>
      <c r="F355" s="146"/>
      <c r="G355" s="174"/>
      <c r="H355" s="174"/>
      <c r="I355" s="174"/>
      <c r="J355" s="175"/>
      <c r="K355" s="176"/>
      <c r="L355" s="177"/>
      <c r="M355" s="177"/>
      <c r="N355" s="182"/>
      <c r="O355" s="175"/>
      <c r="P355" s="180"/>
      <c r="Q355" s="175"/>
      <c r="R355" s="174"/>
      <c r="S355" s="174"/>
      <c r="T355" s="174"/>
      <c r="U355" s="174"/>
      <c r="V355" s="174"/>
      <c r="W355" s="174"/>
      <c r="X355" s="174"/>
      <c r="Y355" s="174"/>
      <c r="Z355" s="174"/>
    </row>
    <row r="356" ht="13.5" customHeight="1">
      <c r="A356" s="147">
        <f t="shared" si="8"/>
        <v>0</v>
      </c>
      <c r="B356" s="147">
        <f t="shared" si="2"/>
        <v>2</v>
      </c>
      <c r="C356" s="147">
        <f t="shared" si="3"/>
        <v>2</v>
      </c>
      <c r="D356" s="148">
        <f t="shared" si="4"/>
        <v>8</v>
      </c>
      <c r="E356" s="148">
        <f t="shared" si="5"/>
        <v>1</v>
      </c>
      <c r="F356" s="146"/>
      <c r="G356" s="174"/>
      <c r="H356" s="174"/>
      <c r="I356" s="174"/>
      <c r="J356" s="175"/>
      <c r="K356" s="176"/>
      <c r="L356" s="177"/>
      <c r="M356" s="177"/>
      <c r="N356" s="182"/>
      <c r="O356" s="175"/>
      <c r="P356" s="180"/>
      <c r="Q356" s="175"/>
      <c r="R356" s="174"/>
      <c r="S356" s="174"/>
      <c r="T356" s="174"/>
      <c r="U356" s="174"/>
      <c r="V356" s="174"/>
      <c r="W356" s="174"/>
      <c r="X356" s="174"/>
      <c r="Y356" s="174"/>
      <c r="Z356" s="174"/>
    </row>
    <row r="357" ht="13.5" customHeight="1">
      <c r="A357" s="147">
        <f t="shared" si="8"/>
        <v>0</v>
      </c>
      <c r="B357" s="147">
        <f t="shared" si="2"/>
        <v>2</v>
      </c>
      <c r="C357" s="147">
        <f t="shared" si="3"/>
        <v>2</v>
      </c>
      <c r="D357" s="148">
        <f t="shared" si="4"/>
        <v>8</v>
      </c>
      <c r="E357" s="148">
        <f t="shared" si="5"/>
        <v>1</v>
      </c>
      <c r="F357" s="146"/>
      <c r="G357" s="174"/>
      <c r="H357" s="174"/>
      <c r="I357" s="174"/>
      <c r="J357" s="175"/>
      <c r="K357" s="176"/>
      <c r="L357" s="177"/>
      <c r="M357" s="177"/>
      <c r="N357" s="182"/>
      <c r="O357" s="175"/>
      <c r="P357" s="180"/>
      <c r="Q357" s="175"/>
      <c r="R357" s="174"/>
      <c r="S357" s="174"/>
      <c r="T357" s="174"/>
      <c r="U357" s="174"/>
      <c r="V357" s="174"/>
      <c r="W357" s="174"/>
      <c r="X357" s="174"/>
      <c r="Y357" s="174"/>
      <c r="Z357" s="174"/>
    </row>
    <row r="358" ht="13.5" customHeight="1">
      <c r="A358" s="147">
        <f t="shared" si="8"/>
        <v>0</v>
      </c>
      <c r="B358" s="147">
        <f t="shared" si="2"/>
        <v>2</v>
      </c>
      <c r="C358" s="147">
        <f t="shared" si="3"/>
        <v>2</v>
      </c>
      <c r="D358" s="148">
        <f t="shared" si="4"/>
        <v>8</v>
      </c>
      <c r="E358" s="148">
        <f t="shared" si="5"/>
        <v>1</v>
      </c>
      <c r="F358" s="146"/>
      <c r="G358" s="174"/>
      <c r="H358" s="174"/>
      <c r="I358" s="174"/>
      <c r="J358" s="175"/>
      <c r="K358" s="176"/>
      <c r="L358" s="177"/>
      <c r="M358" s="177"/>
      <c r="N358" s="182"/>
      <c r="O358" s="175"/>
      <c r="P358" s="180"/>
      <c r="Q358" s="175"/>
      <c r="R358" s="174"/>
      <c r="S358" s="174"/>
      <c r="T358" s="174"/>
      <c r="U358" s="174"/>
      <c r="V358" s="174"/>
      <c r="W358" s="174"/>
      <c r="X358" s="174"/>
      <c r="Y358" s="174"/>
      <c r="Z358" s="174"/>
    </row>
    <row r="359" ht="13.5" customHeight="1">
      <c r="A359" s="147">
        <f t="shared" si="8"/>
        <v>0</v>
      </c>
      <c r="B359" s="147">
        <f t="shared" si="2"/>
        <v>2</v>
      </c>
      <c r="C359" s="147">
        <f t="shared" si="3"/>
        <v>2</v>
      </c>
      <c r="D359" s="148">
        <f t="shared" si="4"/>
        <v>8</v>
      </c>
      <c r="E359" s="148">
        <f t="shared" si="5"/>
        <v>1</v>
      </c>
      <c r="F359" s="146"/>
      <c r="G359" s="174"/>
      <c r="H359" s="174"/>
      <c r="I359" s="174"/>
      <c r="J359" s="175"/>
      <c r="K359" s="176"/>
      <c r="L359" s="177"/>
      <c r="M359" s="177"/>
      <c r="N359" s="182"/>
      <c r="O359" s="175"/>
      <c r="P359" s="180"/>
      <c r="Q359" s="175"/>
      <c r="R359" s="174"/>
      <c r="S359" s="174"/>
      <c r="T359" s="174"/>
      <c r="U359" s="174"/>
      <c r="V359" s="174"/>
      <c r="W359" s="174"/>
      <c r="X359" s="174"/>
      <c r="Y359" s="174"/>
      <c r="Z359" s="174"/>
    </row>
    <row r="360" ht="13.5" customHeight="1">
      <c r="A360" s="147">
        <f t="shared" si="8"/>
        <v>0</v>
      </c>
      <c r="B360" s="147">
        <f t="shared" si="2"/>
        <v>2</v>
      </c>
      <c r="C360" s="147">
        <f t="shared" si="3"/>
        <v>2</v>
      </c>
      <c r="D360" s="148">
        <f t="shared" si="4"/>
        <v>8</v>
      </c>
      <c r="E360" s="148">
        <f t="shared" si="5"/>
        <v>1</v>
      </c>
      <c r="F360" s="146"/>
      <c r="G360" s="174"/>
      <c r="H360" s="174"/>
      <c r="I360" s="174"/>
      <c r="J360" s="175"/>
      <c r="K360" s="176"/>
      <c r="L360" s="177"/>
      <c r="M360" s="177"/>
      <c r="N360" s="182"/>
      <c r="O360" s="175"/>
      <c r="P360" s="180"/>
      <c r="Q360" s="175"/>
      <c r="R360" s="174"/>
      <c r="S360" s="174"/>
      <c r="T360" s="174"/>
      <c r="U360" s="174"/>
      <c r="V360" s="174"/>
      <c r="W360" s="174"/>
      <c r="X360" s="174"/>
      <c r="Y360" s="174"/>
      <c r="Z360" s="174"/>
    </row>
    <row r="361" ht="13.5" customHeight="1">
      <c r="A361" s="147">
        <f t="shared" si="8"/>
        <v>0</v>
      </c>
      <c r="B361" s="147">
        <f t="shared" si="2"/>
        <v>2</v>
      </c>
      <c r="C361" s="147">
        <f t="shared" si="3"/>
        <v>2</v>
      </c>
      <c r="D361" s="148">
        <f t="shared" si="4"/>
        <v>8</v>
      </c>
      <c r="E361" s="148">
        <f t="shared" si="5"/>
        <v>1</v>
      </c>
      <c r="F361" s="146"/>
      <c r="G361" s="174"/>
      <c r="H361" s="174"/>
      <c r="I361" s="174"/>
      <c r="J361" s="175"/>
      <c r="K361" s="176"/>
      <c r="L361" s="177"/>
      <c r="M361" s="177"/>
      <c r="N361" s="182"/>
      <c r="O361" s="175"/>
      <c r="P361" s="180"/>
      <c r="Q361" s="175"/>
      <c r="R361" s="174"/>
      <c r="S361" s="174"/>
      <c r="T361" s="174"/>
      <c r="U361" s="174"/>
      <c r="V361" s="174"/>
      <c r="W361" s="174"/>
      <c r="X361" s="174"/>
      <c r="Y361" s="174"/>
      <c r="Z361" s="174"/>
    </row>
    <row r="362" ht="13.5" customHeight="1">
      <c r="A362" s="147">
        <f t="shared" si="8"/>
        <v>0</v>
      </c>
      <c r="B362" s="147">
        <f t="shared" si="2"/>
        <v>2</v>
      </c>
      <c r="C362" s="147">
        <f t="shared" si="3"/>
        <v>2</v>
      </c>
      <c r="D362" s="148">
        <f t="shared" si="4"/>
        <v>8</v>
      </c>
      <c r="E362" s="148">
        <f t="shared" si="5"/>
        <v>1</v>
      </c>
      <c r="F362" s="146"/>
      <c r="G362" s="174"/>
      <c r="H362" s="174"/>
      <c r="I362" s="174"/>
      <c r="J362" s="175"/>
      <c r="K362" s="176"/>
      <c r="L362" s="177"/>
      <c r="M362" s="177"/>
      <c r="N362" s="182"/>
      <c r="O362" s="175"/>
      <c r="P362" s="180"/>
      <c r="Q362" s="175"/>
      <c r="R362" s="174"/>
      <c r="S362" s="174"/>
      <c r="T362" s="174"/>
      <c r="U362" s="174"/>
      <c r="V362" s="174"/>
      <c r="W362" s="174"/>
      <c r="X362" s="174"/>
      <c r="Y362" s="174"/>
      <c r="Z362" s="174"/>
    </row>
    <row r="363" ht="13.5" customHeight="1">
      <c r="A363" s="147">
        <f t="shared" si="8"/>
        <v>0</v>
      </c>
      <c r="B363" s="147">
        <f t="shared" si="2"/>
        <v>2</v>
      </c>
      <c r="C363" s="147">
        <f t="shared" si="3"/>
        <v>2</v>
      </c>
      <c r="D363" s="148">
        <f t="shared" si="4"/>
        <v>8</v>
      </c>
      <c r="E363" s="148">
        <f t="shared" si="5"/>
        <v>1</v>
      </c>
      <c r="F363" s="146"/>
      <c r="G363" s="174"/>
      <c r="H363" s="174"/>
      <c r="I363" s="174"/>
      <c r="J363" s="175"/>
      <c r="K363" s="176"/>
      <c r="L363" s="177"/>
      <c r="M363" s="177"/>
      <c r="N363" s="182"/>
      <c r="O363" s="175"/>
      <c r="P363" s="180"/>
      <c r="Q363" s="175"/>
      <c r="R363" s="174"/>
      <c r="S363" s="174"/>
      <c r="T363" s="174"/>
      <c r="U363" s="174"/>
      <c r="V363" s="174"/>
      <c r="W363" s="174"/>
      <c r="X363" s="174"/>
      <c r="Y363" s="174"/>
      <c r="Z363" s="174"/>
    </row>
    <row r="364" ht="13.5" customHeight="1">
      <c r="A364" s="147">
        <f t="shared" si="8"/>
        <v>0</v>
      </c>
      <c r="B364" s="147">
        <f t="shared" si="2"/>
        <v>2</v>
      </c>
      <c r="C364" s="147">
        <f t="shared" si="3"/>
        <v>2</v>
      </c>
      <c r="D364" s="148">
        <f t="shared" si="4"/>
        <v>8</v>
      </c>
      <c r="E364" s="148">
        <f t="shared" si="5"/>
        <v>1</v>
      </c>
      <c r="F364" s="146"/>
      <c r="G364" s="174"/>
      <c r="H364" s="174"/>
      <c r="I364" s="174"/>
      <c r="J364" s="175"/>
      <c r="K364" s="176"/>
      <c r="L364" s="177"/>
      <c r="M364" s="177"/>
      <c r="N364" s="182"/>
      <c r="O364" s="175"/>
      <c r="P364" s="180"/>
      <c r="Q364" s="175"/>
      <c r="R364" s="174"/>
      <c r="S364" s="174"/>
      <c r="T364" s="174"/>
      <c r="U364" s="174"/>
      <c r="V364" s="174"/>
      <c r="W364" s="174"/>
      <c r="X364" s="174"/>
      <c r="Y364" s="174"/>
      <c r="Z364" s="174"/>
    </row>
    <row r="365" ht="13.5" customHeight="1">
      <c r="A365" s="147">
        <f t="shared" si="8"/>
        <v>0</v>
      </c>
      <c r="B365" s="147">
        <f t="shared" si="2"/>
        <v>2</v>
      </c>
      <c r="C365" s="147">
        <f t="shared" si="3"/>
        <v>2</v>
      </c>
      <c r="D365" s="148">
        <f t="shared" si="4"/>
        <v>8</v>
      </c>
      <c r="E365" s="148">
        <f t="shared" si="5"/>
        <v>1</v>
      </c>
      <c r="F365" s="146"/>
      <c r="G365" s="174"/>
      <c r="H365" s="174"/>
      <c r="I365" s="174"/>
      <c r="J365" s="175"/>
      <c r="K365" s="176"/>
      <c r="L365" s="177"/>
      <c r="M365" s="177"/>
      <c r="N365" s="182"/>
      <c r="O365" s="175"/>
      <c r="P365" s="180"/>
      <c r="Q365" s="175"/>
      <c r="R365" s="174"/>
      <c r="S365" s="174"/>
      <c r="T365" s="174"/>
      <c r="U365" s="174"/>
      <c r="V365" s="174"/>
      <c r="W365" s="174"/>
      <c r="X365" s="174"/>
      <c r="Y365" s="174"/>
      <c r="Z365" s="174"/>
    </row>
    <row r="366" ht="13.5" customHeight="1">
      <c r="A366" s="147">
        <f t="shared" si="8"/>
        <v>0</v>
      </c>
      <c r="B366" s="147">
        <f t="shared" si="2"/>
        <v>2</v>
      </c>
      <c r="C366" s="147">
        <f t="shared" si="3"/>
        <v>2</v>
      </c>
      <c r="D366" s="148">
        <f t="shared" si="4"/>
        <v>8</v>
      </c>
      <c r="E366" s="148">
        <f t="shared" si="5"/>
        <v>1</v>
      </c>
      <c r="F366" s="146"/>
      <c r="G366" s="174"/>
      <c r="H366" s="174"/>
      <c r="I366" s="174"/>
      <c r="J366" s="175"/>
      <c r="K366" s="176"/>
      <c r="L366" s="177"/>
      <c r="M366" s="177"/>
      <c r="N366" s="182"/>
      <c r="O366" s="175"/>
      <c r="P366" s="180"/>
      <c r="Q366" s="175"/>
      <c r="R366" s="174"/>
      <c r="S366" s="174"/>
      <c r="T366" s="174"/>
      <c r="U366" s="174"/>
      <c r="V366" s="174"/>
      <c r="W366" s="174"/>
      <c r="X366" s="174"/>
      <c r="Y366" s="174"/>
      <c r="Z366" s="174"/>
    </row>
    <row r="367" ht="13.5" customHeight="1">
      <c r="A367" s="147">
        <f t="shared" si="8"/>
        <v>0</v>
      </c>
      <c r="B367" s="147">
        <f t="shared" si="2"/>
        <v>2</v>
      </c>
      <c r="C367" s="147">
        <f t="shared" si="3"/>
        <v>2</v>
      </c>
      <c r="D367" s="148">
        <f t="shared" si="4"/>
        <v>8</v>
      </c>
      <c r="E367" s="148">
        <f t="shared" si="5"/>
        <v>1</v>
      </c>
      <c r="F367" s="146"/>
      <c r="G367" s="174"/>
      <c r="H367" s="174"/>
      <c r="I367" s="174"/>
      <c r="J367" s="175"/>
      <c r="K367" s="176"/>
      <c r="L367" s="177"/>
      <c r="M367" s="177"/>
      <c r="N367" s="182"/>
      <c r="O367" s="175"/>
      <c r="P367" s="180"/>
      <c r="Q367" s="175"/>
      <c r="R367" s="174"/>
      <c r="S367" s="174"/>
      <c r="T367" s="174"/>
      <c r="U367" s="174"/>
      <c r="V367" s="174"/>
      <c r="W367" s="174"/>
      <c r="X367" s="174"/>
      <c r="Y367" s="174"/>
      <c r="Z367" s="174"/>
    </row>
    <row r="368" ht="13.5" customHeight="1">
      <c r="A368" s="147">
        <f t="shared" si="8"/>
        <v>0</v>
      </c>
      <c r="B368" s="147">
        <f t="shared" si="2"/>
        <v>2</v>
      </c>
      <c r="C368" s="147">
        <f t="shared" si="3"/>
        <v>2</v>
      </c>
      <c r="D368" s="148">
        <f t="shared" si="4"/>
        <v>8</v>
      </c>
      <c r="E368" s="148">
        <f t="shared" si="5"/>
        <v>1</v>
      </c>
      <c r="F368" s="146"/>
      <c r="G368" s="174"/>
      <c r="H368" s="174"/>
      <c r="I368" s="174"/>
      <c r="J368" s="175"/>
      <c r="K368" s="176"/>
      <c r="L368" s="177"/>
      <c r="M368" s="177"/>
      <c r="N368" s="182"/>
      <c r="O368" s="175"/>
      <c r="P368" s="180"/>
      <c r="Q368" s="175"/>
      <c r="R368" s="174"/>
      <c r="S368" s="174"/>
      <c r="T368" s="174"/>
      <c r="U368" s="174"/>
      <c r="V368" s="174"/>
      <c r="W368" s="174"/>
      <c r="X368" s="174"/>
      <c r="Y368" s="174"/>
      <c r="Z368" s="174"/>
    </row>
    <row r="369" ht="13.5" customHeight="1">
      <c r="A369" s="147">
        <f t="shared" si="8"/>
        <v>0</v>
      </c>
      <c r="B369" s="147">
        <f t="shared" si="2"/>
        <v>2</v>
      </c>
      <c r="C369" s="147">
        <f t="shared" si="3"/>
        <v>2</v>
      </c>
      <c r="D369" s="148">
        <f t="shared" si="4"/>
        <v>8</v>
      </c>
      <c r="E369" s="148">
        <f t="shared" si="5"/>
        <v>1</v>
      </c>
      <c r="F369" s="146"/>
      <c r="G369" s="174"/>
      <c r="H369" s="174"/>
      <c r="I369" s="174"/>
      <c r="J369" s="175"/>
      <c r="K369" s="176"/>
      <c r="L369" s="177"/>
      <c r="M369" s="177"/>
      <c r="N369" s="182"/>
      <c r="O369" s="175"/>
      <c r="P369" s="180"/>
      <c r="Q369" s="175"/>
      <c r="R369" s="174"/>
      <c r="S369" s="174"/>
      <c r="T369" s="174"/>
      <c r="U369" s="174"/>
      <c r="V369" s="174"/>
      <c r="W369" s="174"/>
      <c r="X369" s="174"/>
      <c r="Y369" s="174"/>
      <c r="Z369" s="174"/>
    </row>
    <row r="370" ht="13.5" customHeight="1">
      <c r="A370" s="147">
        <f t="shared" si="8"/>
        <v>0</v>
      </c>
      <c r="B370" s="147">
        <f t="shared" si="2"/>
        <v>2</v>
      </c>
      <c r="C370" s="147">
        <f t="shared" si="3"/>
        <v>2</v>
      </c>
      <c r="D370" s="148">
        <f t="shared" si="4"/>
        <v>8</v>
      </c>
      <c r="E370" s="148">
        <f t="shared" si="5"/>
        <v>1</v>
      </c>
      <c r="F370" s="146"/>
      <c r="G370" s="174"/>
      <c r="H370" s="174"/>
      <c r="I370" s="174"/>
      <c r="J370" s="175"/>
      <c r="K370" s="176"/>
      <c r="L370" s="177"/>
      <c r="M370" s="177"/>
      <c r="N370" s="182"/>
      <c r="O370" s="175"/>
      <c r="P370" s="180"/>
      <c r="Q370" s="175"/>
      <c r="R370" s="174"/>
      <c r="S370" s="174"/>
      <c r="T370" s="174"/>
      <c r="U370" s="174"/>
      <c r="V370" s="174"/>
      <c r="W370" s="174"/>
      <c r="X370" s="174"/>
      <c r="Y370" s="174"/>
      <c r="Z370" s="174"/>
    </row>
    <row r="371" ht="13.5" customHeight="1">
      <c r="A371" s="147">
        <f t="shared" si="8"/>
        <v>0</v>
      </c>
      <c r="B371" s="147">
        <f t="shared" si="2"/>
        <v>2</v>
      </c>
      <c r="C371" s="147">
        <f t="shared" si="3"/>
        <v>2</v>
      </c>
      <c r="D371" s="148">
        <f t="shared" si="4"/>
        <v>8</v>
      </c>
      <c r="E371" s="148">
        <f t="shared" si="5"/>
        <v>1</v>
      </c>
      <c r="F371" s="146"/>
      <c r="G371" s="174"/>
      <c r="H371" s="174"/>
      <c r="I371" s="174"/>
      <c r="J371" s="175"/>
      <c r="K371" s="176"/>
      <c r="L371" s="177"/>
      <c r="M371" s="177"/>
      <c r="N371" s="182"/>
      <c r="O371" s="175"/>
      <c r="P371" s="180"/>
      <c r="Q371" s="175"/>
      <c r="R371" s="174"/>
      <c r="S371" s="174"/>
      <c r="T371" s="174"/>
      <c r="U371" s="174"/>
      <c r="V371" s="174"/>
      <c r="W371" s="174"/>
      <c r="X371" s="174"/>
      <c r="Y371" s="174"/>
      <c r="Z371" s="174"/>
    </row>
    <row r="372" ht="13.5" customHeight="1">
      <c r="A372" s="147">
        <f t="shared" si="8"/>
        <v>0</v>
      </c>
      <c r="B372" s="147">
        <f t="shared" si="2"/>
        <v>2</v>
      </c>
      <c r="C372" s="147">
        <f t="shared" si="3"/>
        <v>2</v>
      </c>
      <c r="D372" s="148">
        <f t="shared" si="4"/>
        <v>8</v>
      </c>
      <c r="E372" s="148">
        <f t="shared" si="5"/>
        <v>1</v>
      </c>
      <c r="F372" s="146"/>
      <c r="G372" s="174"/>
      <c r="H372" s="174"/>
      <c r="I372" s="174"/>
      <c r="J372" s="175"/>
      <c r="K372" s="176"/>
      <c r="L372" s="177"/>
      <c r="M372" s="177"/>
      <c r="N372" s="182"/>
      <c r="O372" s="175"/>
      <c r="P372" s="180"/>
      <c r="Q372" s="175"/>
      <c r="R372" s="174"/>
      <c r="S372" s="174"/>
      <c r="T372" s="174"/>
      <c r="U372" s="174"/>
      <c r="V372" s="174"/>
      <c r="W372" s="174"/>
      <c r="X372" s="174"/>
      <c r="Y372" s="174"/>
      <c r="Z372" s="174"/>
    </row>
    <row r="373" ht="13.5" customHeight="1">
      <c r="A373" s="147">
        <f t="shared" si="8"/>
        <v>0</v>
      </c>
      <c r="B373" s="147">
        <f t="shared" si="2"/>
        <v>2</v>
      </c>
      <c r="C373" s="147">
        <f t="shared" si="3"/>
        <v>2</v>
      </c>
      <c r="D373" s="148">
        <f t="shared" si="4"/>
        <v>8</v>
      </c>
      <c r="E373" s="148">
        <f t="shared" si="5"/>
        <v>1</v>
      </c>
      <c r="F373" s="146"/>
      <c r="G373" s="174"/>
      <c r="H373" s="174"/>
      <c r="I373" s="174"/>
      <c r="J373" s="175"/>
      <c r="K373" s="176"/>
      <c r="L373" s="177"/>
      <c r="M373" s="177"/>
      <c r="N373" s="182"/>
      <c r="O373" s="175"/>
      <c r="P373" s="180"/>
      <c r="Q373" s="175"/>
      <c r="R373" s="174"/>
      <c r="S373" s="174"/>
      <c r="T373" s="174"/>
      <c r="U373" s="174"/>
      <c r="V373" s="174"/>
      <c r="W373" s="174"/>
      <c r="X373" s="174"/>
      <c r="Y373" s="174"/>
      <c r="Z373" s="174"/>
    </row>
    <row r="374" ht="13.5" customHeight="1">
      <c r="A374" s="147">
        <f t="shared" si="8"/>
        <v>0</v>
      </c>
      <c r="B374" s="147">
        <f t="shared" si="2"/>
        <v>2</v>
      </c>
      <c r="C374" s="147">
        <f t="shared" si="3"/>
        <v>2</v>
      </c>
      <c r="D374" s="148">
        <f t="shared" si="4"/>
        <v>8</v>
      </c>
      <c r="E374" s="148">
        <f t="shared" si="5"/>
        <v>1</v>
      </c>
      <c r="F374" s="146"/>
      <c r="G374" s="174"/>
      <c r="H374" s="174"/>
      <c r="I374" s="174"/>
      <c r="J374" s="175"/>
      <c r="K374" s="176"/>
      <c r="L374" s="177"/>
      <c r="M374" s="177"/>
      <c r="N374" s="182"/>
      <c r="O374" s="175"/>
      <c r="P374" s="180"/>
      <c r="Q374" s="175"/>
      <c r="R374" s="174"/>
      <c r="S374" s="174"/>
      <c r="T374" s="174"/>
      <c r="U374" s="174"/>
      <c r="V374" s="174"/>
      <c r="W374" s="174"/>
      <c r="X374" s="174"/>
      <c r="Y374" s="174"/>
      <c r="Z374" s="174"/>
    </row>
    <row r="375" ht="13.5" customHeight="1">
      <c r="A375" s="147">
        <f t="shared" si="8"/>
        <v>0</v>
      </c>
      <c r="B375" s="147">
        <f t="shared" si="2"/>
        <v>2</v>
      </c>
      <c r="C375" s="147">
        <f t="shared" si="3"/>
        <v>2</v>
      </c>
      <c r="D375" s="148">
        <f t="shared" si="4"/>
        <v>8</v>
      </c>
      <c r="E375" s="148">
        <f t="shared" si="5"/>
        <v>1</v>
      </c>
      <c r="F375" s="146"/>
      <c r="G375" s="174"/>
      <c r="H375" s="174"/>
      <c r="I375" s="174"/>
      <c r="J375" s="175"/>
      <c r="K375" s="176"/>
      <c r="L375" s="177"/>
      <c r="M375" s="177"/>
      <c r="N375" s="182"/>
      <c r="O375" s="175"/>
      <c r="P375" s="180"/>
      <c r="Q375" s="175"/>
      <c r="R375" s="174"/>
      <c r="S375" s="174"/>
      <c r="T375" s="174"/>
      <c r="U375" s="174"/>
      <c r="V375" s="174"/>
      <c r="W375" s="174"/>
      <c r="X375" s="174"/>
      <c r="Y375" s="174"/>
      <c r="Z375" s="174"/>
    </row>
    <row r="376" ht="13.5" customHeight="1">
      <c r="A376" s="147">
        <f t="shared" si="8"/>
        <v>0</v>
      </c>
      <c r="B376" s="147">
        <f t="shared" si="2"/>
        <v>2</v>
      </c>
      <c r="C376" s="147">
        <f t="shared" si="3"/>
        <v>2</v>
      </c>
      <c r="D376" s="148">
        <f t="shared" si="4"/>
        <v>8</v>
      </c>
      <c r="E376" s="148">
        <f t="shared" si="5"/>
        <v>1</v>
      </c>
      <c r="F376" s="146"/>
      <c r="G376" s="174"/>
      <c r="H376" s="174"/>
      <c r="I376" s="174"/>
      <c r="J376" s="175"/>
      <c r="K376" s="176"/>
      <c r="L376" s="177"/>
      <c r="M376" s="177"/>
      <c r="N376" s="182"/>
      <c r="O376" s="175"/>
      <c r="P376" s="180"/>
      <c r="Q376" s="175"/>
      <c r="R376" s="174"/>
      <c r="S376" s="174"/>
      <c r="T376" s="174"/>
      <c r="U376" s="174"/>
      <c r="V376" s="174"/>
      <c r="W376" s="174"/>
      <c r="X376" s="174"/>
      <c r="Y376" s="174"/>
      <c r="Z376" s="174"/>
    </row>
    <row r="377" ht="13.5" customHeight="1">
      <c r="A377" s="147">
        <f t="shared" si="8"/>
        <v>0</v>
      </c>
      <c r="B377" s="147">
        <f t="shared" si="2"/>
        <v>2</v>
      </c>
      <c r="C377" s="147">
        <f t="shared" si="3"/>
        <v>2</v>
      </c>
      <c r="D377" s="148">
        <f t="shared" si="4"/>
        <v>8</v>
      </c>
      <c r="E377" s="148">
        <f t="shared" si="5"/>
        <v>1</v>
      </c>
      <c r="F377" s="146"/>
      <c r="G377" s="174"/>
      <c r="H377" s="174"/>
      <c r="I377" s="174"/>
      <c r="J377" s="175"/>
      <c r="K377" s="176"/>
      <c r="L377" s="177"/>
      <c r="M377" s="177"/>
      <c r="N377" s="182"/>
      <c r="O377" s="175"/>
      <c r="P377" s="180"/>
      <c r="Q377" s="175"/>
      <c r="R377" s="174"/>
      <c r="S377" s="174"/>
      <c r="T377" s="174"/>
      <c r="U377" s="174"/>
      <c r="V377" s="174"/>
      <c r="W377" s="174"/>
      <c r="X377" s="174"/>
      <c r="Y377" s="174"/>
      <c r="Z377" s="174"/>
    </row>
    <row r="378" ht="13.5" customHeight="1">
      <c r="A378" s="147">
        <f t="shared" si="8"/>
        <v>0</v>
      </c>
      <c r="B378" s="147">
        <f t="shared" si="2"/>
        <v>2</v>
      </c>
      <c r="C378" s="147">
        <f t="shared" si="3"/>
        <v>2</v>
      </c>
      <c r="D378" s="148">
        <f t="shared" si="4"/>
        <v>8</v>
      </c>
      <c r="E378" s="148">
        <f t="shared" si="5"/>
        <v>1</v>
      </c>
      <c r="F378" s="146"/>
      <c r="G378" s="174"/>
      <c r="H378" s="174"/>
      <c r="I378" s="174"/>
      <c r="J378" s="175"/>
      <c r="K378" s="176"/>
      <c r="L378" s="177"/>
      <c r="M378" s="177"/>
      <c r="N378" s="182"/>
      <c r="O378" s="175"/>
      <c r="P378" s="180"/>
      <c r="Q378" s="175"/>
      <c r="R378" s="174"/>
      <c r="S378" s="174"/>
      <c r="T378" s="174"/>
      <c r="U378" s="174"/>
      <c r="V378" s="174"/>
      <c r="W378" s="174"/>
      <c r="X378" s="174"/>
      <c r="Y378" s="174"/>
      <c r="Z378" s="174"/>
    </row>
    <row r="379" ht="13.5" customHeight="1">
      <c r="A379" s="147">
        <f t="shared" si="8"/>
        <v>0</v>
      </c>
      <c r="B379" s="147">
        <f t="shared" si="2"/>
        <v>2</v>
      </c>
      <c r="C379" s="147">
        <f t="shared" si="3"/>
        <v>2</v>
      </c>
      <c r="D379" s="148">
        <f t="shared" si="4"/>
        <v>8</v>
      </c>
      <c r="E379" s="148">
        <f t="shared" si="5"/>
        <v>1</v>
      </c>
      <c r="F379" s="146"/>
      <c r="G379" s="174"/>
      <c r="H379" s="174"/>
      <c r="I379" s="174"/>
      <c r="J379" s="175"/>
      <c r="K379" s="176"/>
      <c r="L379" s="177"/>
      <c r="M379" s="177"/>
      <c r="N379" s="182"/>
      <c r="O379" s="175"/>
      <c r="P379" s="180"/>
      <c r="Q379" s="175"/>
      <c r="R379" s="174"/>
      <c r="S379" s="174"/>
      <c r="T379" s="174"/>
      <c r="U379" s="174"/>
      <c r="V379" s="174"/>
      <c r="W379" s="174"/>
      <c r="X379" s="174"/>
      <c r="Y379" s="174"/>
      <c r="Z379" s="174"/>
    </row>
    <row r="380" ht="13.5" customHeight="1">
      <c r="A380" s="147">
        <f t="shared" si="8"/>
        <v>0</v>
      </c>
      <c r="B380" s="147">
        <f t="shared" si="2"/>
        <v>2</v>
      </c>
      <c r="C380" s="147">
        <f t="shared" si="3"/>
        <v>2</v>
      </c>
      <c r="D380" s="148">
        <f t="shared" si="4"/>
        <v>8</v>
      </c>
      <c r="E380" s="148">
        <f t="shared" si="5"/>
        <v>1</v>
      </c>
      <c r="F380" s="146"/>
      <c r="G380" s="174"/>
      <c r="H380" s="174"/>
      <c r="I380" s="174"/>
      <c r="J380" s="175"/>
      <c r="K380" s="176"/>
      <c r="L380" s="177"/>
      <c r="M380" s="177"/>
      <c r="N380" s="182"/>
      <c r="O380" s="175"/>
      <c r="P380" s="180"/>
      <c r="Q380" s="175"/>
      <c r="R380" s="174"/>
      <c r="S380" s="174"/>
      <c r="T380" s="174"/>
      <c r="U380" s="174"/>
      <c r="V380" s="174"/>
      <c r="W380" s="174"/>
      <c r="X380" s="174"/>
      <c r="Y380" s="174"/>
      <c r="Z380" s="174"/>
    </row>
    <row r="381" ht="13.5" customHeight="1">
      <c r="A381" s="147">
        <f t="shared" si="8"/>
        <v>0</v>
      </c>
      <c r="B381" s="147">
        <f t="shared" si="2"/>
        <v>2</v>
      </c>
      <c r="C381" s="147">
        <f t="shared" si="3"/>
        <v>2</v>
      </c>
      <c r="D381" s="148">
        <f t="shared" si="4"/>
        <v>8</v>
      </c>
      <c r="E381" s="148">
        <f t="shared" si="5"/>
        <v>1</v>
      </c>
      <c r="F381" s="146"/>
      <c r="G381" s="174"/>
      <c r="H381" s="174"/>
      <c r="I381" s="174"/>
      <c r="J381" s="175"/>
      <c r="K381" s="176"/>
      <c r="L381" s="177"/>
      <c r="M381" s="177"/>
      <c r="N381" s="182"/>
      <c r="O381" s="175"/>
      <c r="P381" s="180"/>
      <c r="Q381" s="175"/>
      <c r="R381" s="174"/>
      <c r="S381" s="174"/>
      <c r="T381" s="174"/>
      <c r="U381" s="174"/>
      <c r="V381" s="174"/>
      <c r="W381" s="174"/>
      <c r="X381" s="174"/>
      <c r="Y381" s="174"/>
      <c r="Z381" s="174"/>
    </row>
    <row r="382" ht="13.5" customHeight="1">
      <c r="A382" s="147">
        <f t="shared" si="8"/>
        <v>0</v>
      </c>
      <c r="B382" s="147">
        <f t="shared" si="2"/>
        <v>2</v>
      </c>
      <c r="C382" s="147">
        <f t="shared" si="3"/>
        <v>2</v>
      </c>
      <c r="D382" s="148">
        <f t="shared" si="4"/>
        <v>8</v>
      </c>
      <c r="E382" s="148">
        <f t="shared" si="5"/>
        <v>1</v>
      </c>
      <c r="F382" s="146"/>
      <c r="G382" s="174"/>
      <c r="H382" s="174"/>
      <c r="I382" s="174"/>
      <c r="J382" s="175"/>
      <c r="K382" s="176"/>
      <c r="L382" s="177"/>
      <c r="M382" s="177"/>
      <c r="N382" s="182"/>
      <c r="O382" s="175"/>
      <c r="P382" s="180"/>
      <c r="Q382" s="175"/>
      <c r="R382" s="174"/>
      <c r="S382" s="174"/>
      <c r="T382" s="174"/>
      <c r="U382" s="174"/>
      <c r="V382" s="174"/>
      <c r="W382" s="174"/>
      <c r="X382" s="174"/>
      <c r="Y382" s="174"/>
      <c r="Z382" s="174"/>
    </row>
    <row r="383" ht="13.5" customHeight="1">
      <c r="A383" s="147">
        <f t="shared" si="8"/>
        <v>0</v>
      </c>
      <c r="B383" s="147">
        <f t="shared" si="2"/>
        <v>2</v>
      </c>
      <c r="C383" s="147">
        <f t="shared" si="3"/>
        <v>2</v>
      </c>
      <c r="D383" s="148">
        <f t="shared" si="4"/>
        <v>8</v>
      </c>
      <c r="E383" s="148">
        <f t="shared" si="5"/>
        <v>1</v>
      </c>
      <c r="F383" s="146"/>
      <c r="G383" s="174"/>
      <c r="H383" s="174"/>
      <c r="I383" s="174"/>
      <c r="J383" s="175"/>
      <c r="K383" s="176"/>
      <c r="L383" s="177"/>
      <c r="M383" s="177"/>
      <c r="N383" s="182"/>
      <c r="O383" s="175"/>
      <c r="P383" s="180"/>
      <c r="Q383" s="175"/>
      <c r="R383" s="174"/>
      <c r="S383" s="174"/>
      <c r="T383" s="174"/>
      <c r="U383" s="174"/>
      <c r="V383" s="174"/>
      <c r="W383" s="174"/>
      <c r="X383" s="174"/>
      <c r="Y383" s="174"/>
      <c r="Z383" s="174"/>
    </row>
    <row r="384" ht="13.5" customHeight="1">
      <c r="A384" s="147">
        <f t="shared" si="8"/>
        <v>0</v>
      </c>
      <c r="B384" s="147">
        <f t="shared" si="2"/>
        <v>2</v>
      </c>
      <c r="C384" s="147">
        <f t="shared" si="3"/>
        <v>2</v>
      </c>
      <c r="D384" s="148">
        <f t="shared" si="4"/>
        <v>8</v>
      </c>
      <c r="E384" s="148">
        <f t="shared" si="5"/>
        <v>1</v>
      </c>
      <c r="F384" s="146"/>
      <c r="G384" s="174"/>
      <c r="H384" s="174"/>
      <c r="I384" s="174"/>
      <c r="J384" s="175"/>
      <c r="K384" s="176"/>
      <c r="L384" s="177"/>
      <c r="M384" s="177"/>
      <c r="N384" s="182"/>
      <c r="O384" s="175"/>
      <c r="P384" s="180"/>
      <c r="Q384" s="175"/>
      <c r="R384" s="174"/>
      <c r="S384" s="174"/>
      <c r="T384" s="174"/>
      <c r="U384" s="174"/>
      <c r="V384" s="174"/>
      <c r="W384" s="174"/>
      <c r="X384" s="174"/>
      <c r="Y384" s="174"/>
      <c r="Z384" s="174"/>
    </row>
    <row r="385" ht="13.5" customHeight="1">
      <c r="A385" s="147">
        <f t="shared" si="8"/>
        <v>0</v>
      </c>
      <c r="B385" s="147">
        <f t="shared" si="2"/>
        <v>2</v>
      </c>
      <c r="C385" s="147">
        <f t="shared" si="3"/>
        <v>2</v>
      </c>
      <c r="D385" s="148">
        <f t="shared" si="4"/>
        <v>8</v>
      </c>
      <c r="E385" s="148">
        <f t="shared" si="5"/>
        <v>1</v>
      </c>
      <c r="F385" s="146"/>
      <c r="G385" s="174"/>
      <c r="H385" s="174"/>
      <c r="I385" s="174"/>
      <c r="J385" s="175"/>
      <c r="K385" s="176"/>
      <c r="L385" s="177"/>
      <c r="M385" s="177"/>
      <c r="N385" s="182"/>
      <c r="O385" s="175"/>
      <c r="P385" s="180"/>
      <c r="Q385" s="175"/>
      <c r="R385" s="174"/>
      <c r="S385" s="174"/>
      <c r="T385" s="174"/>
      <c r="U385" s="174"/>
      <c r="V385" s="174"/>
      <c r="W385" s="174"/>
      <c r="X385" s="174"/>
      <c r="Y385" s="174"/>
      <c r="Z385" s="174"/>
    </row>
    <row r="386" ht="13.5" customHeight="1">
      <c r="A386" s="147">
        <f t="shared" si="8"/>
        <v>0</v>
      </c>
      <c r="B386" s="147">
        <f t="shared" si="2"/>
        <v>2</v>
      </c>
      <c r="C386" s="147">
        <f t="shared" si="3"/>
        <v>2</v>
      </c>
      <c r="D386" s="148">
        <f t="shared" si="4"/>
        <v>8</v>
      </c>
      <c r="E386" s="148">
        <f t="shared" si="5"/>
        <v>1</v>
      </c>
      <c r="F386" s="146"/>
      <c r="G386" s="174"/>
      <c r="H386" s="174"/>
      <c r="I386" s="174"/>
      <c r="J386" s="175"/>
      <c r="K386" s="176"/>
      <c r="L386" s="177"/>
      <c r="M386" s="177"/>
      <c r="N386" s="182"/>
      <c r="O386" s="175"/>
      <c r="P386" s="180"/>
      <c r="Q386" s="175"/>
      <c r="R386" s="174"/>
      <c r="S386" s="174"/>
      <c r="T386" s="174"/>
      <c r="U386" s="174"/>
      <c r="V386" s="174"/>
      <c r="W386" s="174"/>
      <c r="X386" s="174"/>
      <c r="Y386" s="174"/>
      <c r="Z386" s="174"/>
    </row>
    <row r="387" ht="13.5" customHeight="1">
      <c r="A387" s="147">
        <f t="shared" si="8"/>
        <v>0</v>
      </c>
      <c r="B387" s="147">
        <f t="shared" si="2"/>
        <v>2</v>
      </c>
      <c r="C387" s="147">
        <f t="shared" si="3"/>
        <v>2</v>
      </c>
      <c r="D387" s="148">
        <f t="shared" si="4"/>
        <v>8</v>
      </c>
      <c r="E387" s="148">
        <f t="shared" si="5"/>
        <v>1</v>
      </c>
      <c r="F387" s="146"/>
      <c r="G387" s="174"/>
      <c r="H387" s="174"/>
      <c r="I387" s="174"/>
      <c r="J387" s="175"/>
      <c r="K387" s="176"/>
      <c r="L387" s="177"/>
      <c r="M387" s="177"/>
      <c r="N387" s="182"/>
      <c r="O387" s="175"/>
      <c r="P387" s="180"/>
      <c r="Q387" s="175"/>
      <c r="R387" s="174"/>
      <c r="S387" s="174"/>
      <c r="T387" s="174"/>
      <c r="U387" s="174"/>
      <c r="V387" s="174"/>
      <c r="W387" s="174"/>
      <c r="X387" s="174"/>
      <c r="Y387" s="174"/>
      <c r="Z387" s="174"/>
    </row>
    <row r="388" ht="13.5" customHeight="1">
      <c r="A388" s="147">
        <f t="shared" si="8"/>
        <v>0</v>
      </c>
      <c r="B388" s="147">
        <f t="shared" si="2"/>
        <v>2</v>
      </c>
      <c r="C388" s="147">
        <f t="shared" si="3"/>
        <v>2</v>
      </c>
      <c r="D388" s="148">
        <f t="shared" si="4"/>
        <v>8</v>
      </c>
      <c r="E388" s="148">
        <f t="shared" si="5"/>
        <v>1</v>
      </c>
      <c r="F388" s="146"/>
      <c r="G388" s="174"/>
      <c r="H388" s="174"/>
      <c r="I388" s="174"/>
      <c r="J388" s="175"/>
      <c r="K388" s="176"/>
      <c r="L388" s="177"/>
      <c r="M388" s="177"/>
      <c r="N388" s="182"/>
      <c r="O388" s="175"/>
      <c r="P388" s="180"/>
      <c r="Q388" s="175"/>
      <c r="R388" s="174"/>
      <c r="S388" s="174"/>
      <c r="T388" s="174"/>
      <c r="U388" s="174"/>
      <c r="V388" s="174"/>
      <c r="W388" s="174"/>
      <c r="X388" s="174"/>
      <c r="Y388" s="174"/>
      <c r="Z388" s="174"/>
    </row>
    <row r="389" ht="13.5" customHeight="1">
      <c r="A389" s="147">
        <f t="shared" si="8"/>
        <v>0</v>
      </c>
      <c r="B389" s="147">
        <f t="shared" si="2"/>
        <v>2</v>
      </c>
      <c r="C389" s="147">
        <f t="shared" si="3"/>
        <v>2</v>
      </c>
      <c r="D389" s="148">
        <f t="shared" si="4"/>
        <v>8</v>
      </c>
      <c r="E389" s="148">
        <f t="shared" si="5"/>
        <v>1</v>
      </c>
      <c r="F389" s="146"/>
      <c r="G389" s="174"/>
      <c r="H389" s="174"/>
      <c r="I389" s="174"/>
      <c r="J389" s="175"/>
      <c r="K389" s="176"/>
      <c r="L389" s="177"/>
      <c r="M389" s="177"/>
      <c r="N389" s="182"/>
      <c r="O389" s="175"/>
      <c r="P389" s="180"/>
      <c r="Q389" s="175"/>
      <c r="R389" s="174"/>
      <c r="S389" s="174"/>
      <c r="T389" s="174"/>
      <c r="U389" s="174"/>
      <c r="V389" s="174"/>
      <c r="W389" s="174"/>
      <c r="X389" s="174"/>
      <c r="Y389" s="174"/>
      <c r="Z389" s="174"/>
    </row>
    <row r="390" ht="13.5" customHeight="1">
      <c r="A390" s="147">
        <f t="shared" si="8"/>
        <v>0</v>
      </c>
      <c r="B390" s="147">
        <f t="shared" si="2"/>
        <v>2</v>
      </c>
      <c r="C390" s="147">
        <f t="shared" si="3"/>
        <v>2</v>
      </c>
      <c r="D390" s="148">
        <f t="shared" si="4"/>
        <v>8</v>
      </c>
      <c r="E390" s="148">
        <f t="shared" si="5"/>
        <v>1</v>
      </c>
      <c r="F390" s="146"/>
      <c r="G390" s="174"/>
      <c r="H390" s="174"/>
      <c r="I390" s="174"/>
      <c r="J390" s="175"/>
      <c r="K390" s="176"/>
      <c r="L390" s="177"/>
      <c r="M390" s="177"/>
      <c r="N390" s="182"/>
      <c r="O390" s="175"/>
      <c r="P390" s="180"/>
      <c r="Q390" s="175"/>
      <c r="R390" s="174"/>
      <c r="S390" s="174"/>
      <c r="T390" s="174"/>
      <c r="U390" s="174"/>
      <c r="V390" s="174"/>
      <c r="W390" s="174"/>
      <c r="X390" s="174"/>
      <c r="Y390" s="174"/>
      <c r="Z390" s="174"/>
    </row>
    <row r="391" ht="13.5" customHeight="1">
      <c r="A391" s="147">
        <f t="shared" si="8"/>
        <v>0</v>
      </c>
      <c r="B391" s="147">
        <f t="shared" si="2"/>
        <v>2</v>
      </c>
      <c r="C391" s="147">
        <f t="shared" si="3"/>
        <v>2</v>
      </c>
      <c r="D391" s="148">
        <f t="shared" si="4"/>
        <v>8</v>
      </c>
      <c r="E391" s="148">
        <f t="shared" si="5"/>
        <v>1</v>
      </c>
      <c r="F391" s="146"/>
      <c r="G391" s="174"/>
      <c r="H391" s="174"/>
      <c r="I391" s="174"/>
      <c r="J391" s="175"/>
      <c r="K391" s="176"/>
      <c r="L391" s="177"/>
      <c r="M391" s="177"/>
      <c r="N391" s="182"/>
      <c r="O391" s="175"/>
      <c r="P391" s="180"/>
      <c r="Q391" s="175"/>
      <c r="R391" s="174"/>
      <c r="S391" s="174"/>
      <c r="T391" s="174"/>
      <c r="U391" s="174"/>
      <c r="V391" s="174"/>
      <c r="W391" s="174"/>
      <c r="X391" s="174"/>
      <c r="Y391" s="174"/>
      <c r="Z391" s="174"/>
    </row>
    <row r="392" ht="13.5" customHeight="1">
      <c r="A392" s="147">
        <f t="shared" si="8"/>
        <v>0</v>
      </c>
      <c r="B392" s="147">
        <f t="shared" si="2"/>
        <v>2</v>
      </c>
      <c r="C392" s="147">
        <f t="shared" si="3"/>
        <v>2</v>
      </c>
      <c r="D392" s="148">
        <f t="shared" si="4"/>
        <v>8</v>
      </c>
      <c r="E392" s="148">
        <f t="shared" si="5"/>
        <v>1</v>
      </c>
      <c r="F392" s="146"/>
      <c r="G392" s="174"/>
      <c r="H392" s="174"/>
      <c r="I392" s="174"/>
      <c r="J392" s="175"/>
      <c r="K392" s="176"/>
      <c r="L392" s="177"/>
      <c r="M392" s="177"/>
      <c r="N392" s="182"/>
      <c r="O392" s="175"/>
      <c r="P392" s="180"/>
      <c r="Q392" s="175"/>
      <c r="R392" s="174"/>
      <c r="S392" s="174"/>
      <c r="T392" s="174"/>
      <c r="U392" s="174"/>
      <c r="V392" s="174"/>
      <c r="W392" s="174"/>
      <c r="X392" s="174"/>
      <c r="Y392" s="174"/>
      <c r="Z392" s="174"/>
    </row>
    <row r="393" ht="13.5" customHeight="1">
      <c r="A393" s="147">
        <f t="shared" si="8"/>
        <v>0</v>
      </c>
      <c r="B393" s="147">
        <f t="shared" si="2"/>
        <v>2</v>
      </c>
      <c r="C393" s="147">
        <f t="shared" si="3"/>
        <v>2</v>
      </c>
      <c r="D393" s="148">
        <f t="shared" si="4"/>
        <v>8</v>
      </c>
      <c r="E393" s="148">
        <f t="shared" si="5"/>
        <v>1</v>
      </c>
      <c r="F393" s="146"/>
      <c r="G393" s="174"/>
      <c r="H393" s="174"/>
      <c r="I393" s="174"/>
      <c r="J393" s="175"/>
      <c r="K393" s="176"/>
      <c r="L393" s="177"/>
      <c r="M393" s="177"/>
      <c r="N393" s="182"/>
      <c r="O393" s="175"/>
      <c r="P393" s="180"/>
      <c r="Q393" s="175"/>
      <c r="R393" s="174"/>
      <c r="S393" s="174"/>
      <c r="T393" s="174"/>
      <c r="U393" s="174"/>
      <c r="V393" s="174"/>
      <c r="W393" s="174"/>
      <c r="X393" s="174"/>
      <c r="Y393" s="174"/>
      <c r="Z393" s="174"/>
    </row>
    <row r="394" ht="13.5" customHeight="1">
      <c r="A394" s="147">
        <f t="shared" si="8"/>
        <v>0</v>
      </c>
      <c r="B394" s="147">
        <f t="shared" si="2"/>
        <v>2</v>
      </c>
      <c r="C394" s="147">
        <f t="shared" si="3"/>
        <v>2</v>
      </c>
      <c r="D394" s="148">
        <f t="shared" si="4"/>
        <v>8</v>
      </c>
      <c r="E394" s="148">
        <f t="shared" si="5"/>
        <v>1</v>
      </c>
      <c r="F394" s="146"/>
      <c r="G394" s="174"/>
      <c r="H394" s="174"/>
      <c r="I394" s="174"/>
      <c r="J394" s="175"/>
      <c r="K394" s="176"/>
      <c r="L394" s="177"/>
      <c r="M394" s="177"/>
      <c r="N394" s="182"/>
      <c r="O394" s="175"/>
      <c r="P394" s="180"/>
      <c r="Q394" s="175"/>
      <c r="R394" s="174"/>
      <c r="S394" s="174"/>
      <c r="T394" s="174"/>
      <c r="U394" s="174"/>
      <c r="V394" s="174"/>
      <c r="W394" s="174"/>
      <c r="X394" s="174"/>
      <c r="Y394" s="174"/>
      <c r="Z394" s="174"/>
    </row>
    <row r="395" ht="13.5" customHeight="1">
      <c r="A395" s="147">
        <f t="shared" si="8"/>
        <v>0</v>
      </c>
      <c r="B395" s="147">
        <f t="shared" si="2"/>
        <v>2</v>
      </c>
      <c r="C395" s="147">
        <f t="shared" si="3"/>
        <v>2</v>
      </c>
      <c r="D395" s="148">
        <f t="shared" si="4"/>
        <v>8</v>
      </c>
      <c r="E395" s="148">
        <f t="shared" si="5"/>
        <v>1</v>
      </c>
      <c r="F395" s="146"/>
      <c r="G395" s="174"/>
      <c r="H395" s="174"/>
      <c r="I395" s="174"/>
      <c r="J395" s="175"/>
      <c r="K395" s="176"/>
      <c r="L395" s="177"/>
      <c r="M395" s="177"/>
      <c r="N395" s="182"/>
      <c r="O395" s="175"/>
      <c r="P395" s="180"/>
      <c r="Q395" s="175"/>
      <c r="R395" s="174"/>
      <c r="S395" s="174"/>
      <c r="T395" s="174"/>
      <c r="U395" s="174"/>
      <c r="V395" s="174"/>
      <c r="W395" s="174"/>
      <c r="X395" s="174"/>
      <c r="Y395" s="174"/>
      <c r="Z395" s="174"/>
    </row>
    <row r="396" ht="13.5" customHeight="1">
      <c r="A396" s="147">
        <f t="shared" si="8"/>
        <v>0</v>
      </c>
      <c r="B396" s="147">
        <f t="shared" si="2"/>
        <v>2</v>
      </c>
      <c r="C396" s="147">
        <f t="shared" si="3"/>
        <v>2</v>
      </c>
      <c r="D396" s="148">
        <f t="shared" si="4"/>
        <v>8</v>
      </c>
      <c r="E396" s="148">
        <f t="shared" si="5"/>
        <v>1</v>
      </c>
      <c r="F396" s="146"/>
      <c r="G396" s="174"/>
      <c r="H396" s="174"/>
      <c r="I396" s="174"/>
      <c r="J396" s="175"/>
      <c r="K396" s="176"/>
      <c r="L396" s="177"/>
      <c r="M396" s="177"/>
      <c r="N396" s="182"/>
      <c r="O396" s="175"/>
      <c r="P396" s="180"/>
      <c r="Q396" s="175"/>
      <c r="R396" s="174"/>
      <c r="S396" s="174"/>
      <c r="T396" s="174"/>
      <c r="U396" s="174"/>
      <c r="V396" s="174"/>
      <c r="W396" s="174"/>
      <c r="X396" s="174"/>
      <c r="Y396" s="174"/>
      <c r="Z396" s="174"/>
    </row>
    <row r="397" ht="13.5" customHeight="1">
      <c r="A397" s="147">
        <f t="shared" si="8"/>
        <v>0</v>
      </c>
      <c r="B397" s="147">
        <f t="shared" si="2"/>
        <v>2</v>
      </c>
      <c r="C397" s="147">
        <f t="shared" si="3"/>
        <v>2</v>
      </c>
      <c r="D397" s="148">
        <f t="shared" si="4"/>
        <v>8</v>
      </c>
      <c r="E397" s="148">
        <f t="shared" si="5"/>
        <v>1</v>
      </c>
      <c r="F397" s="146"/>
      <c r="G397" s="174"/>
      <c r="H397" s="174"/>
      <c r="I397" s="174"/>
      <c r="J397" s="175"/>
      <c r="K397" s="176"/>
      <c r="L397" s="177"/>
      <c r="M397" s="177"/>
      <c r="N397" s="182"/>
      <c r="O397" s="175"/>
      <c r="P397" s="180"/>
      <c r="Q397" s="175"/>
      <c r="R397" s="174"/>
      <c r="S397" s="174"/>
      <c r="T397" s="174"/>
      <c r="U397" s="174"/>
      <c r="V397" s="174"/>
      <c r="W397" s="174"/>
      <c r="X397" s="174"/>
      <c r="Y397" s="174"/>
      <c r="Z397" s="174"/>
    </row>
    <row r="398" ht="13.5" customHeight="1">
      <c r="A398" s="147">
        <f t="shared" si="8"/>
        <v>0</v>
      </c>
      <c r="B398" s="147">
        <f t="shared" si="2"/>
        <v>2</v>
      </c>
      <c r="C398" s="147">
        <f t="shared" si="3"/>
        <v>2</v>
      </c>
      <c r="D398" s="148">
        <f t="shared" si="4"/>
        <v>8</v>
      </c>
      <c r="E398" s="148">
        <f t="shared" si="5"/>
        <v>1</v>
      </c>
      <c r="F398" s="146"/>
      <c r="G398" s="174"/>
      <c r="H398" s="174"/>
      <c r="I398" s="174"/>
      <c r="J398" s="175"/>
      <c r="K398" s="176"/>
      <c r="L398" s="177"/>
      <c r="M398" s="177"/>
      <c r="N398" s="182"/>
      <c r="O398" s="175"/>
      <c r="P398" s="180"/>
      <c r="Q398" s="175"/>
      <c r="R398" s="174"/>
      <c r="S398" s="174"/>
      <c r="T398" s="174"/>
      <c r="U398" s="174"/>
      <c r="V398" s="174"/>
      <c r="W398" s="174"/>
      <c r="X398" s="174"/>
      <c r="Y398" s="174"/>
      <c r="Z398" s="174"/>
    </row>
    <row r="399" ht="13.5" customHeight="1">
      <c r="A399" s="147">
        <f t="shared" si="8"/>
        <v>0</v>
      </c>
      <c r="B399" s="147">
        <f t="shared" si="2"/>
        <v>2</v>
      </c>
      <c r="C399" s="147">
        <f t="shared" si="3"/>
        <v>2</v>
      </c>
      <c r="D399" s="148">
        <f t="shared" si="4"/>
        <v>8</v>
      </c>
      <c r="E399" s="148">
        <f t="shared" si="5"/>
        <v>1</v>
      </c>
      <c r="F399" s="146"/>
      <c r="G399" s="174"/>
      <c r="H399" s="174"/>
      <c r="I399" s="174"/>
      <c r="J399" s="175"/>
      <c r="K399" s="176"/>
      <c r="L399" s="177"/>
      <c r="M399" s="177"/>
      <c r="N399" s="182"/>
      <c r="O399" s="175"/>
      <c r="P399" s="180"/>
      <c r="Q399" s="175"/>
      <c r="R399" s="174"/>
      <c r="S399" s="174"/>
      <c r="T399" s="174"/>
      <c r="U399" s="174"/>
      <c r="V399" s="174"/>
      <c r="W399" s="174"/>
      <c r="X399" s="174"/>
      <c r="Y399" s="174"/>
      <c r="Z399" s="174"/>
    </row>
    <row r="400" ht="13.5" customHeight="1">
      <c r="A400" s="147">
        <f t="shared" si="8"/>
        <v>0</v>
      </c>
      <c r="B400" s="147">
        <f t="shared" si="2"/>
        <v>2</v>
      </c>
      <c r="C400" s="147">
        <f t="shared" si="3"/>
        <v>2</v>
      </c>
      <c r="D400" s="148">
        <f t="shared" si="4"/>
        <v>8</v>
      </c>
      <c r="E400" s="148">
        <f t="shared" si="5"/>
        <v>1</v>
      </c>
      <c r="F400" s="146"/>
      <c r="G400" s="174"/>
      <c r="H400" s="174"/>
      <c r="I400" s="174"/>
      <c r="J400" s="175"/>
      <c r="K400" s="176"/>
      <c r="L400" s="177"/>
      <c r="M400" s="177"/>
      <c r="N400" s="182"/>
      <c r="O400" s="175"/>
      <c r="P400" s="180"/>
      <c r="Q400" s="175"/>
      <c r="R400" s="174"/>
      <c r="S400" s="174"/>
      <c r="T400" s="174"/>
      <c r="U400" s="174"/>
      <c r="V400" s="174"/>
      <c r="W400" s="174"/>
      <c r="X400" s="174"/>
      <c r="Y400" s="174"/>
      <c r="Z400" s="174"/>
    </row>
    <row r="401" ht="13.5" customHeight="1">
      <c r="A401" s="147">
        <f t="shared" si="8"/>
        <v>0</v>
      </c>
      <c r="B401" s="147">
        <f t="shared" si="2"/>
        <v>2</v>
      </c>
      <c r="C401" s="147">
        <f t="shared" si="3"/>
        <v>2</v>
      </c>
      <c r="D401" s="148">
        <f t="shared" si="4"/>
        <v>8</v>
      </c>
      <c r="E401" s="148">
        <f t="shared" si="5"/>
        <v>1</v>
      </c>
      <c r="F401" s="146"/>
      <c r="G401" s="174"/>
      <c r="H401" s="174"/>
      <c r="I401" s="174"/>
      <c r="J401" s="175"/>
      <c r="K401" s="176"/>
      <c r="L401" s="177"/>
      <c r="M401" s="177"/>
      <c r="N401" s="182"/>
      <c r="O401" s="175"/>
      <c r="P401" s="180"/>
      <c r="Q401" s="175"/>
      <c r="R401" s="174"/>
      <c r="S401" s="174"/>
      <c r="T401" s="174"/>
      <c r="U401" s="174"/>
      <c r="V401" s="174"/>
      <c r="W401" s="174"/>
      <c r="X401" s="174"/>
      <c r="Y401" s="174"/>
      <c r="Z401" s="174"/>
    </row>
    <row r="402" ht="13.5" customHeight="1">
      <c r="A402" s="147">
        <f t="shared" si="8"/>
        <v>0</v>
      </c>
      <c r="B402" s="147">
        <f t="shared" si="2"/>
        <v>2</v>
      </c>
      <c r="C402" s="147">
        <f t="shared" si="3"/>
        <v>2</v>
      </c>
      <c r="D402" s="148">
        <f t="shared" si="4"/>
        <v>8</v>
      </c>
      <c r="E402" s="148">
        <f t="shared" si="5"/>
        <v>1</v>
      </c>
      <c r="F402" s="146"/>
      <c r="G402" s="174"/>
      <c r="H402" s="174"/>
      <c r="I402" s="174"/>
      <c r="J402" s="175"/>
      <c r="K402" s="176"/>
      <c r="L402" s="177"/>
      <c r="M402" s="177"/>
      <c r="N402" s="182"/>
      <c r="O402" s="175"/>
      <c r="P402" s="180"/>
      <c r="Q402" s="175"/>
      <c r="R402" s="174"/>
      <c r="S402" s="174"/>
      <c r="T402" s="174"/>
      <c r="U402" s="174"/>
      <c r="V402" s="174"/>
      <c r="W402" s="174"/>
      <c r="X402" s="174"/>
      <c r="Y402" s="174"/>
      <c r="Z402" s="174"/>
    </row>
    <row r="403" ht="13.5" customHeight="1">
      <c r="A403" s="147">
        <f t="shared" si="8"/>
        <v>0</v>
      </c>
      <c r="B403" s="147">
        <f t="shared" si="2"/>
        <v>2</v>
      </c>
      <c r="C403" s="147">
        <f t="shared" si="3"/>
        <v>2</v>
      </c>
      <c r="D403" s="148">
        <f t="shared" si="4"/>
        <v>8</v>
      </c>
      <c r="E403" s="148">
        <f t="shared" si="5"/>
        <v>1</v>
      </c>
      <c r="F403" s="146"/>
      <c r="G403" s="174"/>
      <c r="H403" s="174"/>
      <c r="I403" s="174"/>
      <c r="J403" s="175"/>
      <c r="K403" s="176"/>
      <c r="L403" s="177"/>
      <c r="M403" s="177"/>
      <c r="N403" s="182"/>
      <c r="O403" s="175"/>
      <c r="P403" s="180"/>
      <c r="Q403" s="175"/>
      <c r="R403" s="174"/>
      <c r="S403" s="174"/>
      <c r="T403" s="174"/>
      <c r="U403" s="174"/>
      <c r="V403" s="174"/>
      <c r="W403" s="174"/>
      <c r="X403" s="174"/>
      <c r="Y403" s="174"/>
      <c r="Z403" s="174"/>
    </row>
    <row r="404" ht="13.5" customHeight="1">
      <c r="A404" s="147">
        <f t="shared" si="8"/>
        <v>0</v>
      </c>
      <c r="B404" s="147">
        <f t="shared" si="2"/>
        <v>2</v>
      </c>
      <c r="C404" s="147">
        <f t="shared" si="3"/>
        <v>2</v>
      </c>
      <c r="D404" s="148">
        <f t="shared" si="4"/>
        <v>8</v>
      </c>
      <c r="E404" s="148">
        <f t="shared" si="5"/>
        <v>1</v>
      </c>
      <c r="F404" s="146"/>
      <c r="G404" s="174"/>
      <c r="H404" s="174"/>
      <c r="I404" s="174"/>
      <c r="J404" s="175"/>
      <c r="K404" s="176"/>
      <c r="L404" s="177"/>
      <c r="M404" s="177"/>
      <c r="N404" s="182"/>
      <c r="O404" s="175"/>
      <c r="P404" s="180"/>
      <c r="Q404" s="175"/>
      <c r="R404" s="174"/>
      <c r="S404" s="174"/>
      <c r="T404" s="174"/>
      <c r="U404" s="174"/>
      <c r="V404" s="174"/>
      <c r="W404" s="174"/>
      <c r="X404" s="174"/>
      <c r="Y404" s="174"/>
      <c r="Z404" s="174"/>
    </row>
    <row r="405" ht="13.5" customHeight="1">
      <c r="A405" s="147">
        <f t="shared" si="8"/>
        <v>0</v>
      </c>
      <c r="B405" s="147">
        <f t="shared" si="2"/>
        <v>2</v>
      </c>
      <c r="C405" s="147">
        <f t="shared" si="3"/>
        <v>2</v>
      </c>
      <c r="D405" s="148">
        <f t="shared" si="4"/>
        <v>8</v>
      </c>
      <c r="E405" s="148">
        <f t="shared" si="5"/>
        <v>1</v>
      </c>
      <c r="F405" s="146"/>
      <c r="G405" s="174"/>
      <c r="H405" s="174"/>
      <c r="I405" s="174"/>
      <c r="J405" s="175"/>
      <c r="K405" s="176"/>
      <c r="L405" s="177"/>
      <c r="M405" s="177"/>
      <c r="N405" s="182"/>
      <c r="O405" s="175"/>
      <c r="P405" s="180"/>
      <c r="Q405" s="175"/>
      <c r="R405" s="174"/>
      <c r="S405" s="174"/>
      <c r="T405" s="174"/>
      <c r="U405" s="174"/>
      <c r="V405" s="174"/>
      <c r="W405" s="174"/>
      <c r="X405" s="174"/>
      <c r="Y405" s="174"/>
      <c r="Z405" s="174"/>
    </row>
    <row r="406" ht="13.5" customHeight="1">
      <c r="A406" s="147">
        <f t="shared" si="8"/>
        <v>0</v>
      </c>
      <c r="B406" s="147">
        <f t="shared" si="2"/>
        <v>2</v>
      </c>
      <c r="C406" s="147">
        <f t="shared" si="3"/>
        <v>2</v>
      </c>
      <c r="D406" s="148">
        <f t="shared" si="4"/>
        <v>8</v>
      </c>
      <c r="E406" s="148">
        <f t="shared" si="5"/>
        <v>1</v>
      </c>
      <c r="F406" s="146"/>
      <c r="G406" s="174"/>
      <c r="H406" s="174"/>
      <c r="I406" s="174"/>
      <c r="J406" s="175"/>
      <c r="K406" s="176"/>
      <c r="L406" s="177"/>
      <c r="M406" s="177"/>
      <c r="N406" s="182"/>
      <c r="O406" s="175"/>
      <c r="P406" s="180"/>
      <c r="Q406" s="175"/>
      <c r="R406" s="174"/>
      <c r="S406" s="174"/>
      <c r="T406" s="174"/>
      <c r="U406" s="174"/>
      <c r="V406" s="174"/>
      <c r="W406" s="174"/>
      <c r="X406" s="174"/>
      <c r="Y406" s="174"/>
      <c r="Z406" s="174"/>
    </row>
    <row r="407" ht="13.5" customHeight="1">
      <c r="A407" s="147">
        <f t="shared" si="8"/>
        <v>0</v>
      </c>
      <c r="B407" s="147">
        <f t="shared" si="2"/>
        <v>2</v>
      </c>
      <c r="C407" s="147">
        <f t="shared" si="3"/>
        <v>2</v>
      </c>
      <c r="D407" s="148">
        <f t="shared" si="4"/>
        <v>8</v>
      </c>
      <c r="E407" s="148">
        <f t="shared" si="5"/>
        <v>1</v>
      </c>
      <c r="F407" s="146"/>
      <c r="G407" s="174"/>
      <c r="H407" s="174"/>
      <c r="I407" s="174"/>
      <c r="J407" s="175"/>
      <c r="K407" s="176"/>
      <c r="L407" s="177"/>
      <c r="M407" s="177"/>
      <c r="N407" s="182"/>
      <c r="O407" s="175"/>
      <c r="P407" s="180"/>
      <c r="Q407" s="175"/>
      <c r="R407" s="174"/>
      <c r="S407" s="174"/>
      <c r="T407" s="174"/>
      <c r="U407" s="174"/>
      <c r="V407" s="174"/>
      <c r="W407" s="174"/>
      <c r="X407" s="174"/>
      <c r="Y407" s="174"/>
      <c r="Z407" s="174"/>
    </row>
    <row r="408" ht="13.5" customHeight="1">
      <c r="A408" s="147">
        <f t="shared" si="8"/>
        <v>0</v>
      </c>
      <c r="B408" s="147">
        <f t="shared" si="2"/>
        <v>2</v>
      </c>
      <c r="C408" s="147">
        <f t="shared" si="3"/>
        <v>2</v>
      </c>
      <c r="D408" s="148">
        <f t="shared" si="4"/>
        <v>8</v>
      </c>
      <c r="E408" s="148">
        <f t="shared" si="5"/>
        <v>1</v>
      </c>
      <c r="F408" s="146"/>
      <c r="G408" s="174"/>
      <c r="H408" s="174"/>
      <c r="I408" s="174"/>
      <c r="J408" s="175"/>
      <c r="K408" s="176"/>
      <c r="L408" s="177"/>
      <c r="M408" s="177"/>
      <c r="N408" s="182"/>
      <c r="O408" s="175"/>
      <c r="P408" s="180"/>
      <c r="Q408" s="175"/>
      <c r="R408" s="174"/>
      <c r="S408" s="174"/>
      <c r="T408" s="174"/>
      <c r="U408" s="174"/>
      <c r="V408" s="174"/>
      <c r="W408" s="174"/>
      <c r="X408" s="174"/>
      <c r="Y408" s="174"/>
      <c r="Z408" s="174"/>
    </row>
    <row r="409" ht="13.5" customHeight="1">
      <c r="A409" s="147">
        <f t="shared" si="8"/>
        <v>0</v>
      </c>
      <c r="B409" s="147">
        <f t="shared" si="2"/>
        <v>2</v>
      </c>
      <c r="C409" s="147">
        <f t="shared" si="3"/>
        <v>2</v>
      </c>
      <c r="D409" s="148">
        <f t="shared" si="4"/>
        <v>8</v>
      </c>
      <c r="E409" s="148">
        <f t="shared" si="5"/>
        <v>1</v>
      </c>
      <c r="F409" s="146"/>
      <c r="G409" s="174"/>
      <c r="H409" s="174"/>
      <c r="I409" s="174"/>
      <c r="J409" s="175"/>
      <c r="K409" s="176"/>
      <c r="L409" s="177"/>
      <c r="M409" s="177"/>
      <c r="N409" s="182"/>
      <c r="O409" s="175"/>
      <c r="P409" s="180"/>
      <c r="Q409" s="175"/>
      <c r="R409" s="174"/>
      <c r="S409" s="174"/>
      <c r="T409" s="174"/>
      <c r="U409" s="174"/>
      <c r="V409" s="174"/>
      <c r="W409" s="174"/>
      <c r="X409" s="174"/>
      <c r="Y409" s="174"/>
      <c r="Z409" s="174"/>
    </row>
    <row r="410" ht="13.5" customHeight="1">
      <c r="A410" s="147">
        <f t="shared" si="8"/>
        <v>0</v>
      </c>
      <c r="B410" s="147">
        <f t="shared" si="2"/>
        <v>2</v>
      </c>
      <c r="C410" s="147">
        <f t="shared" si="3"/>
        <v>2</v>
      </c>
      <c r="D410" s="148">
        <f t="shared" si="4"/>
        <v>8</v>
      </c>
      <c r="E410" s="148">
        <f t="shared" si="5"/>
        <v>1</v>
      </c>
      <c r="F410" s="146"/>
      <c r="G410" s="174"/>
      <c r="H410" s="174"/>
      <c r="I410" s="174"/>
      <c r="J410" s="175"/>
      <c r="K410" s="176"/>
      <c r="L410" s="177"/>
      <c r="M410" s="177"/>
      <c r="N410" s="182"/>
      <c r="O410" s="175"/>
      <c r="P410" s="180"/>
      <c r="Q410" s="175"/>
      <c r="R410" s="174"/>
      <c r="S410" s="174"/>
      <c r="T410" s="174"/>
      <c r="U410" s="174"/>
      <c r="V410" s="174"/>
      <c r="W410" s="174"/>
      <c r="X410" s="174"/>
      <c r="Y410" s="174"/>
      <c r="Z410" s="174"/>
    </row>
    <row r="411" ht="13.5" customHeight="1">
      <c r="A411" s="147">
        <f t="shared" si="8"/>
        <v>0</v>
      </c>
      <c r="B411" s="147">
        <f t="shared" si="2"/>
        <v>2</v>
      </c>
      <c r="C411" s="147">
        <f t="shared" si="3"/>
        <v>2</v>
      </c>
      <c r="D411" s="148">
        <f t="shared" si="4"/>
        <v>8</v>
      </c>
      <c r="E411" s="148">
        <f t="shared" si="5"/>
        <v>1</v>
      </c>
      <c r="F411" s="146"/>
      <c r="G411" s="174"/>
      <c r="H411" s="174"/>
      <c r="I411" s="174"/>
      <c r="J411" s="175"/>
      <c r="K411" s="176"/>
      <c r="L411" s="177"/>
      <c r="M411" s="177"/>
      <c r="N411" s="182"/>
      <c r="O411" s="175"/>
      <c r="P411" s="180"/>
      <c r="Q411" s="175"/>
      <c r="R411" s="174"/>
      <c r="S411" s="174"/>
      <c r="T411" s="174"/>
      <c r="U411" s="174"/>
      <c r="V411" s="174"/>
      <c r="W411" s="174"/>
      <c r="X411" s="174"/>
      <c r="Y411" s="174"/>
      <c r="Z411" s="174"/>
    </row>
    <row r="412" ht="13.5" customHeight="1">
      <c r="A412" s="147">
        <f t="shared" si="8"/>
        <v>0</v>
      </c>
      <c r="B412" s="147">
        <f t="shared" si="2"/>
        <v>2</v>
      </c>
      <c r="C412" s="147">
        <f t="shared" si="3"/>
        <v>2</v>
      </c>
      <c r="D412" s="148">
        <f t="shared" si="4"/>
        <v>8</v>
      </c>
      <c r="E412" s="148">
        <f t="shared" si="5"/>
        <v>1</v>
      </c>
      <c r="F412" s="146"/>
      <c r="G412" s="174"/>
      <c r="H412" s="174"/>
      <c r="I412" s="174"/>
      <c r="J412" s="175"/>
      <c r="K412" s="176"/>
      <c r="L412" s="177"/>
      <c r="M412" s="177"/>
      <c r="N412" s="182"/>
      <c r="O412" s="175"/>
      <c r="P412" s="180"/>
      <c r="Q412" s="175"/>
      <c r="R412" s="174"/>
      <c r="S412" s="174"/>
      <c r="T412" s="174"/>
      <c r="U412" s="174"/>
      <c r="V412" s="174"/>
      <c r="W412" s="174"/>
      <c r="X412" s="174"/>
      <c r="Y412" s="174"/>
      <c r="Z412" s="174"/>
    </row>
    <row r="413" ht="13.5" customHeight="1">
      <c r="A413" s="147">
        <f t="shared" si="8"/>
        <v>0</v>
      </c>
      <c r="B413" s="147">
        <f t="shared" si="2"/>
        <v>2</v>
      </c>
      <c r="C413" s="147">
        <f t="shared" si="3"/>
        <v>2</v>
      </c>
      <c r="D413" s="148">
        <f t="shared" si="4"/>
        <v>8</v>
      </c>
      <c r="E413" s="148">
        <f t="shared" si="5"/>
        <v>1</v>
      </c>
      <c r="F413" s="146"/>
      <c r="G413" s="174"/>
      <c r="H413" s="174"/>
      <c r="I413" s="174"/>
      <c r="J413" s="175"/>
      <c r="K413" s="176"/>
      <c r="L413" s="177"/>
      <c r="M413" s="177"/>
      <c r="N413" s="182"/>
      <c r="O413" s="175"/>
      <c r="P413" s="180"/>
      <c r="Q413" s="175"/>
      <c r="R413" s="174"/>
      <c r="S413" s="174"/>
      <c r="T413" s="174"/>
      <c r="U413" s="174"/>
      <c r="V413" s="174"/>
      <c r="W413" s="174"/>
      <c r="X413" s="174"/>
      <c r="Y413" s="174"/>
      <c r="Z413" s="174"/>
    </row>
    <row r="414" ht="13.5" customHeight="1">
      <c r="A414" s="147">
        <f t="shared" si="8"/>
        <v>0</v>
      </c>
      <c r="B414" s="147">
        <f t="shared" si="2"/>
        <v>2</v>
      </c>
      <c r="C414" s="147">
        <f t="shared" si="3"/>
        <v>2</v>
      </c>
      <c r="D414" s="148">
        <f t="shared" si="4"/>
        <v>8</v>
      </c>
      <c r="E414" s="148">
        <f t="shared" si="5"/>
        <v>1</v>
      </c>
      <c r="F414" s="146"/>
      <c r="G414" s="174"/>
      <c r="H414" s="174"/>
      <c r="I414" s="174"/>
      <c r="J414" s="175"/>
      <c r="K414" s="176"/>
      <c r="L414" s="177"/>
      <c r="M414" s="177"/>
      <c r="N414" s="182"/>
      <c r="O414" s="175"/>
      <c r="P414" s="180"/>
      <c r="Q414" s="175"/>
      <c r="R414" s="174"/>
      <c r="S414" s="174"/>
      <c r="T414" s="174"/>
      <c r="U414" s="174"/>
      <c r="V414" s="174"/>
      <c r="W414" s="174"/>
      <c r="X414" s="174"/>
      <c r="Y414" s="174"/>
      <c r="Z414" s="174"/>
    </row>
    <row r="415" ht="13.5" customHeight="1">
      <c r="A415" s="147">
        <f t="shared" si="8"/>
        <v>0</v>
      </c>
      <c r="B415" s="147">
        <f t="shared" si="2"/>
        <v>2</v>
      </c>
      <c r="C415" s="147">
        <f t="shared" si="3"/>
        <v>2</v>
      </c>
      <c r="D415" s="148">
        <f t="shared" si="4"/>
        <v>8</v>
      </c>
      <c r="E415" s="148">
        <f t="shared" si="5"/>
        <v>1</v>
      </c>
      <c r="F415" s="146"/>
      <c r="G415" s="174"/>
      <c r="H415" s="174"/>
      <c r="I415" s="174"/>
      <c r="J415" s="175"/>
      <c r="K415" s="176"/>
      <c r="L415" s="177"/>
      <c r="M415" s="177"/>
      <c r="N415" s="182"/>
      <c r="O415" s="175"/>
      <c r="P415" s="180"/>
      <c r="Q415" s="175"/>
      <c r="R415" s="174"/>
      <c r="S415" s="174"/>
      <c r="T415" s="174"/>
      <c r="U415" s="174"/>
      <c r="V415" s="174"/>
      <c r="W415" s="174"/>
      <c r="X415" s="174"/>
      <c r="Y415" s="174"/>
      <c r="Z415" s="174"/>
    </row>
    <row r="416" ht="13.5" customHeight="1">
      <c r="A416" s="147">
        <f t="shared" si="8"/>
        <v>0</v>
      </c>
      <c r="B416" s="147">
        <f t="shared" si="2"/>
        <v>2</v>
      </c>
      <c r="C416" s="147">
        <f t="shared" si="3"/>
        <v>2</v>
      </c>
      <c r="D416" s="148">
        <f t="shared" si="4"/>
        <v>8</v>
      </c>
      <c r="E416" s="148">
        <f t="shared" si="5"/>
        <v>1</v>
      </c>
      <c r="F416" s="146"/>
      <c r="G416" s="174"/>
      <c r="H416" s="174"/>
      <c r="I416" s="174"/>
      <c r="J416" s="175"/>
      <c r="K416" s="176"/>
      <c r="L416" s="177"/>
      <c r="M416" s="177"/>
      <c r="N416" s="182"/>
      <c r="O416" s="175"/>
      <c r="P416" s="180"/>
      <c r="Q416" s="175"/>
      <c r="R416" s="174"/>
      <c r="S416" s="174"/>
      <c r="T416" s="174"/>
      <c r="U416" s="174"/>
      <c r="V416" s="174"/>
      <c r="W416" s="174"/>
      <c r="X416" s="174"/>
      <c r="Y416" s="174"/>
      <c r="Z416" s="174"/>
    </row>
    <row r="417" ht="13.5" customHeight="1">
      <c r="A417" s="147">
        <f t="shared" si="8"/>
        <v>0</v>
      </c>
      <c r="B417" s="147">
        <f t="shared" si="2"/>
        <v>2</v>
      </c>
      <c r="C417" s="147">
        <f t="shared" si="3"/>
        <v>2</v>
      </c>
      <c r="D417" s="148">
        <f t="shared" si="4"/>
        <v>8</v>
      </c>
      <c r="E417" s="148">
        <f t="shared" si="5"/>
        <v>1</v>
      </c>
      <c r="F417" s="146"/>
      <c r="G417" s="174"/>
      <c r="H417" s="174"/>
      <c r="I417" s="174"/>
      <c r="J417" s="175"/>
      <c r="K417" s="176"/>
      <c r="L417" s="177"/>
      <c r="M417" s="177"/>
      <c r="N417" s="182"/>
      <c r="O417" s="175"/>
      <c r="P417" s="180"/>
      <c r="Q417" s="175"/>
      <c r="R417" s="174"/>
      <c r="S417" s="174"/>
      <c r="T417" s="174"/>
      <c r="U417" s="174"/>
      <c r="V417" s="174"/>
      <c r="W417" s="174"/>
      <c r="X417" s="174"/>
      <c r="Y417" s="174"/>
      <c r="Z417" s="174"/>
    </row>
    <row r="418" ht="13.5" customHeight="1">
      <c r="A418" s="147">
        <f t="shared" si="8"/>
        <v>0</v>
      </c>
      <c r="B418" s="147">
        <f t="shared" si="2"/>
        <v>2</v>
      </c>
      <c r="C418" s="147">
        <f t="shared" si="3"/>
        <v>2</v>
      </c>
      <c r="D418" s="148">
        <f t="shared" si="4"/>
        <v>8</v>
      </c>
      <c r="E418" s="148">
        <f t="shared" si="5"/>
        <v>1</v>
      </c>
      <c r="F418" s="146"/>
      <c r="G418" s="174"/>
      <c r="H418" s="174"/>
      <c r="I418" s="174"/>
      <c r="J418" s="175"/>
      <c r="K418" s="176"/>
      <c r="L418" s="177"/>
      <c r="M418" s="177"/>
      <c r="N418" s="182"/>
      <c r="O418" s="175"/>
      <c r="P418" s="180"/>
      <c r="Q418" s="175"/>
      <c r="R418" s="174"/>
      <c r="S418" s="174"/>
      <c r="T418" s="174"/>
      <c r="U418" s="174"/>
      <c r="V418" s="174"/>
      <c r="W418" s="174"/>
      <c r="X418" s="174"/>
      <c r="Y418" s="174"/>
      <c r="Z418" s="174"/>
    </row>
    <row r="419" ht="13.5" customHeight="1">
      <c r="A419" s="147">
        <f t="shared" si="8"/>
        <v>0</v>
      </c>
      <c r="B419" s="147">
        <f t="shared" si="2"/>
        <v>2</v>
      </c>
      <c r="C419" s="147">
        <f t="shared" si="3"/>
        <v>2</v>
      </c>
      <c r="D419" s="148">
        <f t="shared" si="4"/>
        <v>8</v>
      </c>
      <c r="E419" s="148">
        <f t="shared" si="5"/>
        <v>1</v>
      </c>
      <c r="F419" s="146"/>
      <c r="G419" s="174"/>
      <c r="H419" s="174"/>
      <c r="I419" s="174"/>
      <c r="J419" s="175"/>
      <c r="K419" s="176"/>
      <c r="L419" s="177"/>
      <c r="M419" s="177"/>
      <c r="N419" s="182"/>
      <c r="O419" s="175"/>
      <c r="P419" s="180"/>
      <c r="Q419" s="175"/>
      <c r="R419" s="174"/>
      <c r="S419" s="174"/>
      <c r="T419" s="174"/>
      <c r="U419" s="174"/>
      <c r="V419" s="174"/>
      <c r="W419" s="174"/>
      <c r="X419" s="174"/>
      <c r="Y419" s="174"/>
      <c r="Z419" s="174"/>
    </row>
    <row r="420" ht="13.5" customHeight="1">
      <c r="A420" s="147">
        <f t="shared" si="8"/>
        <v>0</v>
      </c>
      <c r="B420" s="147">
        <f t="shared" si="2"/>
        <v>2</v>
      </c>
      <c r="C420" s="147">
        <f t="shared" si="3"/>
        <v>2</v>
      </c>
      <c r="D420" s="148">
        <f t="shared" si="4"/>
        <v>8</v>
      </c>
      <c r="E420" s="148">
        <f t="shared" si="5"/>
        <v>1</v>
      </c>
      <c r="F420" s="146"/>
      <c r="G420" s="174"/>
      <c r="H420" s="174"/>
      <c r="I420" s="174"/>
      <c r="J420" s="175"/>
      <c r="K420" s="176"/>
      <c r="L420" s="177"/>
      <c r="M420" s="177"/>
      <c r="N420" s="182"/>
      <c r="O420" s="175"/>
      <c r="P420" s="180"/>
      <c r="Q420" s="175"/>
      <c r="R420" s="174"/>
      <c r="S420" s="174"/>
      <c r="T420" s="174"/>
      <c r="U420" s="174"/>
      <c r="V420" s="174"/>
      <c r="W420" s="174"/>
      <c r="X420" s="174"/>
      <c r="Y420" s="174"/>
      <c r="Z420" s="174"/>
    </row>
    <row r="421" ht="13.5" customHeight="1">
      <c r="A421" s="147">
        <f t="shared" si="8"/>
        <v>0</v>
      </c>
      <c r="B421" s="147">
        <f t="shared" si="2"/>
        <v>2</v>
      </c>
      <c r="C421" s="147">
        <f t="shared" si="3"/>
        <v>2</v>
      </c>
      <c r="D421" s="148">
        <f t="shared" si="4"/>
        <v>8</v>
      </c>
      <c r="E421" s="148">
        <f t="shared" si="5"/>
        <v>1</v>
      </c>
      <c r="F421" s="146"/>
      <c r="G421" s="174"/>
      <c r="H421" s="174"/>
      <c r="I421" s="174"/>
      <c r="J421" s="175"/>
      <c r="K421" s="176"/>
      <c r="L421" s="177"/>
      <c r="M421" s="177"/>
      <c r="N421" s="182"/>
      <c r="O421" s="175"/>
      <c r="P421" s="180"/>
      <c r="Q421" s="175"/>
      <c r="R421" s="174"/>
      <c r="S421" s="174"/>
      <c r="T421" s="174"/>
      <c r="U421" s="174"/>
      <c r="V421" s="174"/>
      <c r="W421" s="174"/>
      <c r="X421" s="174"/>
      <c r="Y421" s="174"/>
      <c r="Z421" s="174"/>
    </row>
    <row r="422" ht="13.5" customHeight="1">
      <c r="A422" s="147">
        <f t="shared" si="8"/>
        <v>0</v>
      </c>
      <c r="B422" s="147">
        <f t="shared" si="2"/>
        <v>2</v>
      </c>
      <c r="C422" s="147">
        <f t="shared" si="3"/>
        <v>2</v>
      </c>
      <c r="D422" s="148">
        <f t="shared" si="4"/>
        <v>8</v>
      </c>
      <c r="E422" s="148">
        <f t="shared" si="5"/>
        <v>1</v>
      </c>
      <c r="F422" s="146"/>
      <c r="G422" s="174"/>
      <c r="H422" s="174"/>
      <c r="I422" s="174"/>
      <c r="J422" s="175"/>
      <c r="K422" s="176"/>
      <c r="L422" s="177"/>
      <c r="M422" s="177"/>
      <c r="N422" s="182"/>
      <c r="O422" s="175"/>
      <c r="P422" s="180"/>
      <c r="Q422" s="175"/>
      <c r="R422" s="174"/>
      <c r="S422" s="174"/>
      <c r="T422" s="174"/>
      <c r="U422" s="174"/>
      <c r="V422" s="174"/>
      <c r="W422" s="174"/>
      <c r="X422" s="174"/>
      <c r="Y422" s="174"/>
      <c r="Z422" s="174"/>
    </row>
    <row r="423" ht="13.5" customHeight="1">
      <c r="A423" s="147">
        <f t="shared" si="8"/>
        <v>0</v>
      </c>
      <c r="B423" s="147">
        <f t="shared" si="2"/>
        <v>2</v>
      </c>
      <c r="C423" s="147">
        <f t="shared" si="3"/>
        <v>2</v>
      </c>
      <c r="D423" s="148">
        <f t="shared" si="4"/>
        <v>8</v>
      </c>
      <c r="E423" s="148">
        <f t="shared" si="5"/>
        <v>1</v>
      </c>
      <c r="F423" s="146"/>
      <c r="G423" s="174"/>
      <c r="H423" s="174"/>
      <c r="I423" s="174"/>
      <c r="J423" s="175"/>
      <c r="K423" s="176"/>
      <c r="L423" s="177"/>
      <c r="M423" s="177"/>
      <c r="N423" s="182"/>
      <c r="O423" s="175"/>
      <c r="P423" s="180"/>
      <c r="Q423" s="175"/>
      <c r="R423" s="174"/>
      <c r="S423" s="174"/>
      <c r="T423" s="174"/>
      <c r="U423" s="174"/>
      <c r="V423" s="174"/>
      <c r="W423" s="174"/>
      <c r="X423" s="174"/>
      <c r="Y423" s="174"/>
      <c r="Z423" s="174"/>
    </row>
    <row r="424" ht="13.5" customHeight="1">
      <c r="A424" s="147">
        <f t="shared" si="8"/>
        <v>0</v>
      </c>
      <c r="B424" s="147">
        <f t="shared" si="2"/>
        <v>2</v>
      </c>
      <c r="C424" s="147">
        <f t="shared" si="3"/>
        <v>2</v>
      </c>
      <c r="D424" s="148">
        <f t="shared" si="4"/>
        <v>8</v>
      </c>
      <c r="E424" s="148">
        <f t="shared" si="5"/>
        <v>1</v>
      </c>
      <c r="F424" s="146"/>
      <c r="G424" s="174"/>
      <c r="H424" s="174"/>
      <c r="I424" s="174"/>
      <c r="J424" s="175"/>
      <c r="K424" s="176"/>
      <c r="L424" s="177"/>
      <c r="M424" s="177"/>
      <c r="N424" s="182"/>
      <c r="O424" s="175"/>
      <c r="P424" s="180"/>
      <c r="Q424" s="175"/>
      <c r="R424" s="174"/>
      <c r="S424" s="174"/>
      <c r="T424" s="174"/>
      <c r="U424" s="174"/>
      <c r="V424" s="174"/>
      <c r="W424" s="174"/>
      <c r="X424" s="174"/>
      <c r="Y424" s="174"/>
      <c r="Z424" s="174"/>
    </row>
    <row r="425" ht="13.5" customHeight="1">
      <c r="A425" s="147">
        <f t="shared" si="8"/>
        <v>0</v>
      </c>
      <c r="B425" s="147">
        <f t="shared" si="2"/>
        <v>2</v>
      </c>
      <c r="C425" s="147">
        <f t="shared" si="3"/>
        <v>2</v>
      </c>
      <c r="D425" s="148">
        <f t="shared" si="4"/>
        <v>8</v>
      </c>
      <c r="E425" s="148">
        <f t="shared" si="5"/>
        <v>1</v>
      </c>
      <c r="F425" s="146"/>
      <c r="G425" s="174"/>
      <c r="H425" s="174"/>
      <c r="I425" s="174"/>
      <c r="J425" s="175"/>
      <c r="K425" s="176"/>
      <c r="L425" s="177"/>
      <c r="M425" s="177"/>
      <c r="N425" s="182"/>
      <c r="O425" s="175"/>
      <c r="P425" s="180"/>
      <c r="Q425" s="175"/>
      <c r="R425" s="174"/>
      <c r="S425" s="174"/>
      <c r="T425" s="174"/>
      <c r="U425" s="174"/>
      <c r="V425" s="174"/>
      <c r="W425" s="174"/>
      <c r="X425" s="174"/>
      <c r="Y425" s="174"/>
      <c r="Z425" s="174"/>
    </row>
    <row r="426" ht="13.5" customHeight="1">
      <c r="A426" s="147">
        <f t="shared" si="8"/>
        <v>0</v>
      </c>
      <c r="B426" s="147">
        <f t="shared" si="2"/>
        <v>2</v>
      </c>
      <c r="C426" s="147">
        <f t="shared" si="3"/>
        <v>2</v>
      </c>
      <c r="D426" s="148">
        <f t="shared" si="4"/>
        <v>8</v>
      </c>
      <c r="E426" s="148">
        <f t="shared" si="5"/>
        <v>1</v>
      </c>
      <c r="F426" s="146"/>
      <c r="G426" s="174"/>
      <c r="H426" s="174"/>
      <c r="I426" s="174"/>
      <c r="J426" s="175"/>
      <c r="K426" s="176"/>
      <c r="L426" s="177"/>
      <c r="M426" s="177"/>
      <c r="N426" s="182"/>
      <c r="O426" s="175"/>
      <c r="P426" s="180"/>
      <c r="Q426" s="175"/>
      <c r="R426" s="174"/>
      <c r="S426" s="174"/>
      <c r="T426" s="174"/>
      <c r="U426" s="174"/>
      <c r="V426" s="174"/>
      <c r="W426" s="174"/>
      <c r="X426" s="174"/>
      <c r="Y426" s="174"/>
      <c r="Z426" s="174"/>
    </row>
    <row r="427" ht="13.5" customHeight="1">
      <c r="A427" s="147">
        <f t="shared" si="8"/>
        <v>0</v>
      </c>
      <c r="B427" s="147">
        <f t="shared" si="2"/>
        <v>2</v>
      </c>
      <c r="C427" s="147">
        <f t="shared" si="3"/>
        <v>2</v>
      </c>
      <c r="D427" s="148">
        <f t="shared" si="4"/>
        <v>8</v>
      </c>
      <c r="E427" s="148">
        <f t="shared" si="5"/>
        <v>1</v>
      </c>
      <c r="F427" s="146"/>
      <c r="G427" s="174"/>
      <c r="H427" s="174"/>
      <c r="I427" s="174"/>
      <c r="J427" s="175"/>
      <c r="K427" s="176"/>
      <c r="L427" s="177"/>
      <c r="M427" s="177"/>
      <c r="N427" s="182"/>
      <c r="O427" s="175"/>
      <c r="P427" s="180"/>
      <c r="Q427" s="175"/>
      <c r="R427" s="174"/>
      <c r="S427" s="174"/>
      <c r="T427" s="174"/>
      <c r="U427" s="174"/>
      <c r="V427" s="174"/>
      <c r="W427" s="174"/>
      <c r="X427" s="174"/>
      <c r="Y427" s="174"/>
      <c r="Z427" s="174"/>
    </row>
    <row r="428" ht="13.5" customHeight="1">
      <c r="A428" s="147">
        <f t="shared" si="8"/>
        <v>0</v>
      </c>
      <c r="B428" s="147">
        <f t="shared" si="2"/>
        <v>2</v>
      </c>
      <c r="C428" s="147">
        <f t="shared" si="3"/>
        <v>2</v>
      </c>
      <c r="D428" s="148">
        <f t="shared" si="4"/>
        <v>8</v>
      </c>
      <c r="E428" s="148">
        <f t="shared" si="5"/>
        <v>1</v>
      </c>
      <c r="F428" s="146"/>
      <c r="G428" s="174"/>
      <c r="H428" s="174"/>
      <c r="I428" s="174"/>
      <c r="J428" s="175"/>
      <c r="K428" s="176"/>
      <c r="L428" s="177"/>
      <c r="M428" s="177"/>
      <c r="N428" s="182"/>
      <c r="O428" s="175"/>
      <c r="P428" s="180"/>
      <c r="Q428" s="175"/>
      <c r="R428" s="174"/>
      <c r="S428" s="174"/>
      <c r="T428" s="174"/>
      <c r="U428" s="174"/>
      <c r="V428" s="174"/>
      <c r="W428" s="174"/>
      <c r="X428" s="174"/>
      <c r="Y428" s="174"/>
      <c r="Z428" s="174"/>
    </row>
    <row r="429" ht="13.5" customHeight="1">
      <c r="A429" s="147">
        <f t="shared" si="8"/>
        <v>0</v>
      </c>
      <c r="B429" s="147">
        <f t="shared" si="2"/>
        <v>2</v>
      </c>
      <c r="C429" s="147">
        <f t="shared" si="3"/>
        <v>2</v>
      </c>
      <c r="D429" s="148">
        <f t="shared" si="4"/>
        <v>8</v>
      </c>
      <c r="E429" s="148">
        <f t="shared" si="5"/>
        <v>1</v>
      </c>
      <c r="F429" s="146"/>
      <c r="G429" s="174"/>
      <c r="H429" s="174"/>
      <c r="I429" s="174"/>
      <c r="J429" s="175"/>
      <c r="K429" s="176"/>
      <c r="L429" s="177"/>
      <c r="M429" s="177"/>
      <c r="N429" s="182"/>
      <c r="O429" s="175"/>
      <c r="P429" s="180"/>
      <c r="Q429" s="175"/>
      <c r="R429" s="174"/>
      <c r="S429" s="174"/>
      <c r="T429" s="174"/>
      <c r="U429" s="174"/>
      <c r="V429" s="174"/>
      <c r="W429" s="174"/>
      <c r="X429" s="174"/>
      <c r="Y429" s="174"/>
      <c r="Z429" s="174"/>
    </row>
    <row r="430" ht="13.5" customHeight="1">
      <c r="A430" s="147">
        <f t="shared" si="8"/>
        <v>0</v>
      </c>
      <c r="B430" s="147">
        <f t="shared" si="2"/>
        <v>2</v>
      </c>
      <c r="C430" s="147">
        <f t="shared" si="3"/>
        <v>2</v>
      </c>
      <c r="D430" s="148">
        <f t="shared" si="4"/>
        <v>8</v>
      </c>
      <c r="E430" s="148">
        <f t="shared" si="5"/>
        <v>1</v>
      </c>
      <c r="F430" s="146"/>
      <c r="G430" s="174"/>
      <c r="H430" s="174"/>
      <c r="I430" s="174"/>
      <c r="J430" s="175"/>
      <c r="K430" s="176"/>
      <c r="L430" s="177"/>
      <c r="M430" s="177"/>
      <c r="N430" s="182"/>
      <c r="O430" s="175"/>
      <c r="P430" s="180"/>
      <c r="Q430" s="175"/>
      <c r="R430" s="174"/>
      <c r="S430" s="174"/>
      <c r="T430" s="174"/>
      <c r="U430" s="174"/>
      <c r="V430" s="174"/>
      <c r="W430" s="174"/>
      <c r="X430" s="174"/>
      <c r="Y430" s="174"/>
      <c r="Z430" s="174"/>
    </row>
    <row r="431" ht="13.5" customHeight="1">
      <c r="A431" s="147">
        <f t="shared" si="8"/>
        <v>0</v>
      </c>
      <c r="B431" s="147">
        <f t="shared" si="2"/>
        <v>2</v>
      </c>
      <c r="C431" s="147">
        <f t="shared" si="3"/>
        <v>2</v>
      </c>
      <c r="D431" s="148">
        <f t="shared" si="4"/>
        <v>8</v>
      </c>
      <c r="E431" s="148">
        <f t="shared" si="5"/>
        <v>1</v>
      </c>
      <c r="F431" s="146"/>
      <c r="G431" s="174"/>
      <c r="H431" s="174"/>
      <c r="I431" s="174"/>
      <c r="J431" s="175"/>
      <c r="K431" s="176"/>
      <c r="L431" s="177"/>
      <c r="M431" s="177"/>
      <c r="N431" s="182"/>
      <c r="O431" s="175"/>
      <c r="P431" s="180"/>
      <c r="Q431" s="175"/>
      <c r="R431" s="174"/>
      <c r="S431" s="174"/>
      <c r="T431" s="174"/>
      <c r="U431" s="174"/>
      <c r="V431" s="174"/>
      <c r="W431" s="174"/>
      <c r="X431" s="174"/>
      <c r="Y431" s="174"/>
      <c r="Z431" s="174"/>
    </row>
    <row r="432" ht="13.5" customHeight="1">
      <c r="A432" s="147">
        <f t="shared" si="8"/>
        <v>0</v>
      </c>
      <c r="B432" s="147">
        <f t="shared" si="2"/>
        <v>2</v>
      </c>
      <c r="C432" s="147">
        <f t="shared" si="3"/>
        <v>2</v>
      </c>
      <c r="D432" s="148">
        <f t="shared" si="4"/>
        <v>8</v>
      </c>
      <c r="E432" s="148">
        <f t="shared" si="5"/>
        <v>1</v>
      </c>
      <c r="F432" s="146"/>
      <c r="G432" s="174"/>
      <c r="H432" s="174"/>
      <c r="I432" s="174"/>
      <c r="J432" s="175"/>
      <c r="K432" s="176"/>
      <c r="L432" s="177"/>
      <c r="M432" s="177"/>
      <c r="N432" s="182"/>
      <c r="O432" s="175"/>
      <c r="P432" s="180"/>
      <c r="Q432" s="175"/>
      <c r="R432" s="174"/>
      <c r="S432" s="174"/>
      <c r="T432" s="174"/>
      <c r="U432" s="174"/>
      <c r="V432" s="174"/>
      <c r="W432" s="174"/>
      <c r="X432" s="174"/>
      <c r="Y432" s="174"/>
      <c r="Z432" s="174"/>
    </row>
    <row r="433" ht="13.5" customHeight="1">
      <c r="A433" s="147">
        <f t="shared" si="8"/>
        <v>0</v>
      </c>
      <c r="B433" s="147">
        <f t="shared" si="2"/>
        <v>2</v>
      </c>
      <c r="C433" s="147">
        <f t="shared" si="3"/>
        <v>2</v>
      </c>
      <c r="D433" s="148">
        <f t="shared" si="4"/>
        <v>8</v>
      </c>
      <c r="E433" s="148">
        <f t="shared" si="5"/>
        <v>1</v>
      </c>
      <c r="F433" s="146"/>
      <c r="G433" s="174"/>
      <c r="H433" s="174"/>
      <c r="I433" s="174"/>
      <c r="J433" s="175"/>
      <c r="K433" s="176"/>
      <c r="L433" s="177"/>
      <c r="M433" s="177"/>
      <c r="N433" s="182"/>
      <c r="O433" s="175"/>
      <c r="P433" s="180"/>
      <c r="Q433" s="175"/>
      <c r="R433" s="174"/>
      <c r="S433" s="174"/>
      <c r="T433" s="174"/>
      <c r="U433" s="174"/>
      <c r="V433" s="174"/>
      <c r="W433" s="174"/>
      <c r="X433" s="174"/>
      <c r="Y433" s="174"/>
      <c r="Z433" s="174"/>
    </row>
    <row r="434" ht="13.5" customHeight="1">
      <c r="A434" s="147">
        <f t="shared" si="8"/>
        <v>0</v>
      </c>
      <c r="B434" s="147">
        <f t="shared" si="2"/>
        <v>2</v>
      </c>
      <c r="C434" s="147">
        <f t="shared" si="3"/>
        <v>2</v>
      </c>
      <c r="D434" s="148">
        <f t="shared" si="4"/>
        <v>8</v>
      </c>
      <c r="E434" s="148">
        <f t="shared" si="5"/>
        <v>1</v>
      </c>
      <c r="F434" s="146"/>
      <c r="G434" s="174"/>
      <c r="H434" s="174"/>
      <c r="I434" s="174"/>
      <c r="J434" s="175"/>
      <c r="K434" s="176"/>
      <c r="L434" s="177"/>
      <c r="M434" s="177"/>
      <c r="N434" s="182"/>
      <c r="O434" s="175"/>
      <c r="P434" s="180"/>
      <c r="Q434" s="175"/>
      <c r="R434" s="174"/>
      <c r="S434" s="174"/>
      <c r="T434" s="174"/>
      <c r="U434" s="174"/>
      <c r="V434" s="174"/>
      <c r="W434" s="174"/>
      <c r="X434" s="174"/>
      <c r="Y434" s="174"/>
      <c r="Z434" s="174"/>
    </row>
    <row r="435" ht="13.5" customHeight="1">
      <c r="A435" s="147">
        <f t="shared" si="8"/>
        <v>0</v>
      </c>
      <c r="B435" s="147">
        <f t="shared" si="2"/>
        <v>2</v>
      </c>
      <c r="C435" s="147">
        <f t="shared" si="3"/>
        <v>2</v>
      </c>
      <c r="D435" s="148">
        <f t="shared" si="4"/>
        <v>8</v>
      </c>
      <c r="E435" s="148">
        <f t="shared" si="5"/>
        <v>1</v>
      </c>
      <c r="F435" s="146"/>
      <c r="G435" s="174"/>
      <c r="H435" s="174"/>
      <c r="I435" s="174"/>
      <c r="J435" s="175"/>
      <c r="K435" s="176"/>
      <c r="L435" s="177"/>
      <c r="M435" s="177"/>
      <c r="N435" s="182"/>
      <c r="O435" s="175"/>
      <c r="P435" s="180"/>
      <c r="Q435" s="175"/>
      <c r="R435" s="174"/>
      <c r="S435" s="174"/>
      <c r="T435" s="174"/>
      <c r="U435" s="174"/>
      <c r="V435" s="174"/>
      <c r="W435" s="174"/>
      <c r="X435" s="174"/>
      <c r="Y435" s="174"/>
      <c r="Z435" s="174"/>
    </row>
    <row r="436" ht="13.5" customHeight="1">
      <c r="A436" s="147">
        <f t="shared" si="8"/>
        <v>0</v>
      </c>
      <c r="B436" s="147">
        <f t="shared" si="2"/>
        <v>2</v>
      </c>
      <c r="C436" s="147">
        <f t="shared" si="3"/>
        <v>2</v>
      </c>
      <c r="D436" s="148">
        <f t="shared" si="4"/>
        <v>8</v>
      </c>
      <c r="E436" s="148">
        <f t="shared" si="5"/>
        <v>1</v>
      </c>
      <c r="F436" s="146"/>
      <c r="G436" s="174"/>
      <c r="H436" s="174"/>
      <c r="I436" s="174"/>
      <c r="J436" s="175"/>
      <c r="K436" s="176"/>
      <c r="L436" s="177"/>
      <c r="M436" s="177"/>
      <c r="N436" s="182"/>
      <c r="O436" s="175"/>
      <c r="P436" s="180"/>
      <c r="Q436" s="175"/>
      <c r="R436" s="174"/>
      <c r="S436" s="174"/>
      <c r="T436" s="174"/>
      <c r="U436" s="174"/>
      <c r="V436" s="174"/>
      <c r="W436" s="174"/>
      <c r="X436" s="174"/>
      <c r="Y436" s="174"/>
      <c r="Z436" s="174"/>
    </row>
    <row r="437" ht="13.5" customHeight="1">
      <c r="A437" s="147">
        <f t="shared" si="8"/>
        <v>0</v>
      </c>
      <c r="B437" s="147">
        <f t="shared" si="2"/>
        <v>2</v>
      </c>
      <c r="C437" s="147">
        <f t="shared" si="3"/>
        <v>2</v>
      </c>
      <c r="D437" s="148">
        <f t="shared" si="4"/>
        <v>8</v>
      </c>
      <c r="E437" s="148">
        <f t="shared" si="5"/>
        <v>1</v>
      </c>
      <c r="F437" s="146"/>
      <c r="G437" s="174"/>
      <c r="H437" s="174"/>
      <c r="I437" s="174"/>
      <c r="J437" s="175"/>
      <c r="K437" s="176"/>
      <c r="L437" s="177"/>
      <c r="M437" s="177"/>
      <c r="N437" s="182"/>
      <c r="O437" s="175"/>
      <c r="P437" s="180"/>
      <c r="Q437" s="175"/>
      <c r="R437" s="174"/>
      <c r="S437" s="174"/>
      <c r="T437" s="174"/>
      <c r="U437" s="174"/>
      <c r="V437" s="174"/>
      <c r="W437" s="174"/>
      <c r="X437" s="174"/>
      <c r="Y437" s="174"/>
      <c r="Z437" s="174"/>
    </row>
    <row r="438" ht="13.5" customHeight="1">
      <c r="A438" s="147">
        <f t="shared" si="8"/>
        <v>0</v>
      </c>
      <c r="B438" s="147">
        <f t="shared" si="2"/>
        <v>2</v>
      </c>
      <c r="C438" s="147">
        <f t="shared" si="3"/>
        <v>2</v>
      </c>
      <c r="D438" s="148">
        <f t="shared" si="4"/>
        <v>8</v>
      </c>
      <c r="E438" s="148">
        <f t="shared" si="5"/>
        <v>1</v>
      </c>
      <c r="F438" s="146"/>
      <c r="G438" s="174"/>
      <c r="H438" s="174"/>
      <c r="I438" s="174"/>
      <c r="J438" s="175"/>
      <c r="K438" s="176"/>
      <c r="L438" s="177"/>
      <c r="M438" s="177"/>
      <c r="N438" s="182"/>
      <c r="O438" s="175"/>
      <c r="P438" s="180"/>
      <c r="Q438" s="175"/>
      <c r="R438" s="174"/>
      <c r="S438" s="174"/>
      <c r="T438" s="174"/>
      <c r="U438" s="174"/>
      <c r="V438" s="174"/>
      <c r="W438" s="174"/>
      <c r="X438" s="174"/>
      <c r="Y438" s="174"/>
      <c r="Z438" s="174"/>
    </row>
    <row r="439" ht="13.5" customHeight="1">
      <c r="A439" s="147">
        <f t="shared" si="8"/>
        <v>0</v>
      </c>
      <c r="B439" s="147">
        <f t="shared" si="2"/>
        <v>2</v>
      </c>
      <c r="C439" s="147">
        <f t="shared" si="3"/>
        <v>2</v>
      </c>
      <c r="D439" s="148">
        <f t="shared" si="4"/>
        <v>8</v>
      </c>
      <c r="E439" s="148">
        <f t="shared" si="5"/>
        <v>1</v>
      </c>
      <c r="F439" s="146"/>
      <c r="G439" s="174"/>
      <c r="H439" s="174"/>
      <c r="I439" s="174"/>
      <c r="J439" s="175"/>
      <c r="K439" s="176"/>
      <c r="L439" s="177"/>
      <c r="M439" s="177"/>
      <c r="N439" s="182"/>
      <c r="O439" s="175"/>
      <c r="P439" s="180"/>
      <c r="Q439" s="175"/>
      <c r="R439" s="174"/>
      <c r="S439" s="174"/>
      <c r="T439" s="174"/>
      <c r="U439" s="174"/>
      <c r="V439" s="174"/>
      <c r="W439" s="174"/>
      <c r="X439" s="174"/>
      <c r="Y439" s="174"/>
      <c r="Z439" s="174"/>
    </row>
    <row r="440" ht="13.5" customHeight="1">
      <c r="A440" s="147">
        <f t="shared" si="8"/>
        <v>0</v>
      </c>
      <c r="B440" s="147">
        <f t="shared" si="2"/>
        <v>2</v>
      </c>
      <c r="C440" s="147">
        <f t="shared" si="3"/>
        <v>2</v>
      </c>
      <c r="D440" s="148">
        <f t="shared" si="4"/>
        <v>8</v>
      </c>
      <c r="E440" s="148">
        <f t="shared" si="5"/>
        <v>1</v>
      </c>
      <c r="F440" s="146"/>
      <c r="G440" s="174"/>
      <c r="H440" s="174"/>
      <c r="I440" s="174"/>
      <c r="J440" s="175"/>
      <c r="K440" s="176"/>
      <c r="L440" s="177"/>
      <c r="M440" s="177"/>
      <c r="N440" s="182"/>
      <c r="O440" s="175"/>
      <c r="P440" s="180"/>
      <c r="Q440" s="175"/>
      <c r="R440" s="174"/>
      <c r="S440" s="174"/>
      <c r="T440" s="174"/>
      <c r="U440" s="174"/>
      <c r="V440" s="174"/>
      <c r="W440" s="174"/>
      <c r="X440" s="174"/>
      <c r="Y440" s="174"/>
      <c r="Z440" s="174"/>
    </row>
    <row r="441" ht="13.5" customHeight="1">
      <c r="A441" s="147">
        <f t="shared" si="8"/>
        <v>0</v>
      </c>
      <c r="B441" s="147">
        <f t="shared" si="2"/>
        <v>2</v>
      </c>
      <c r="C441" s="147">
        <f t="shared" si="3"/>
        <v>2</v>
      </c>
      <c r="D441" s="148">
        <f t="shared" si="4"/>
        <v>8</v>
      </c>
      <c r="E441" s="148">
        <f t="shared" si="5"/>
        <v>1</v>
      </c>
      <c r="F441" s="146"/>
      <c r="G441" s="174"/>
      <c r="H441" s="174"/>
      <c r="I441" s="174"/>
      <c r="J441" s="175"/>
      <c r="K441" s="176"/>
      <c r="L441" s="177"/>
      <c r="M441" s="177"/>
      <c r="N441" s="182"/>
      <c r="O441" s="175"/>
      <c r="P441" s="180"/>
      <c r="Q441" s="175"/>
      <c r="R441" s="174"/>
      <c r="S441" s="174"/>
      <c r="T441" s="174"/>
      <c r="U441" s="174"/>
      <c r="V441" s="174"/>
      <c r="W441" s="174"/>
      <c r="X441" s="174"/>
      <c r="Y441" s="174"/>
      <c r="Z441" s="174"/>
    </row>
    <row r="442" ht="13.5" customHeight="1">
      <c r="A442" s="147">
        <f t="shared" si="8"/>
        <v>0</v>
      </c>
      <c r="B442" s="147">
        <f t="shared" si="2"/>
        <v>2</v>
      </c>
      <c r="C442" s="147">
        <f t="shared" si="3"/>
        <v>2</v>
      </c>
      <c r="D442" s="148">
        <f t="shared" si="4"/>
        <v>8</v>
      </c>
      <c r="E442" s="148">
        <f t="shared" si="5"/>
        <v>1</v>
      </c>
      <c r="F442" s="146"/>
      <c r="G442" s="174"/>
      <c r="H442" s="174"/>
      <c r="I442" s="174"/>
      <c r="J442" s="175"/>
      <c r="K442" s="176"/>
      <c r="L442" s="177"/>
      <c r="M442" s="177"/>
      <c r="N442" s="182"/>
      <c r="O442" s="175"/>
      <c r="P442" s="180"/>
      <c r="Q442" s="175"/>
      <c r="R442" s="174"/>
      <c r="S442" s="174"/>
      <c r="T442" s="174"/>
      <c r="U442" s="174"/>
      <c r="V442" s="174"/>
      <c r="W442" s="174"/>
      <c r="X442" s="174"/>
      <c r="Y442" s="174"/>
      <c r="Z442" s="174"/>
    </row>
    <row r="443" ht="13.5" customHeight="1">
      <c r="A443" s="147">
        <f t="shared" si="8"/>
        <v>0</v>
      </c>
      <c r="B443" s="147">
        <f t="shared" si="2"/>
        <v>2</v>
      </c>
      <c r="C443" s="147">
        <f t="shared" si="3"/>
        <v>2</v>
      </c>
      <c r="D443" s="148">
        <f t="shared" si="4"/>
        <v>8</v>
      </c>
      <c r="E443" s="148">
        <f t="shared" si="5"/>
        <v>1</v>
      </c>
      <c r="F443" s="146"/>
      <c r="G443" s="174"/>
      <c r="H443" s="174"/>
      <c r="I443" s="174"/>
      <c r="J443" s="175"/>
      <c r="K443" s="176"/>
      <c r="L443" s="177"/>
      <c r="M443" s="177"/>
      <c r="N443" s="182"/>
      <c r="O443" s="175"/>
      <c r="P443" s="180"/>
      <c r="Q443" s="175"/>
      <c r="R443" s="174"/>
      <c r="S443" s="174"/>
      <c r="T443" s="174"/>
      <c r="U443" s="174"/>
      <c r="V443" s="174"/>
      <c r="W443" s="174"/>
      <c r="X443" s="174"/>
      <c r="Y443" s="174"/>
      <c r="Z443" s="174"/>
    </row>
    <row r="444" ht="13.5" customHeight="1">
      <c r="A444" s="147">
        <f t="shared" si="8"/>
        <v>0</v>
      </c>
      <c r="B444" s="147">
        <f t="shared" si="2"/>
        <v>2</v>
      </c>
      <c r="C444" s="147">
        <f t="shared" si="3"/>
        <v>2</v>
      </c>
      <c r="D444" s="148">
        <f t="shared" si="4"/>
        <v>8</v>
      </c>
      <c r="E444" s="148">
        <f t="shared" si="5"/>
        <v>1</v>
      </c>
      <c r="F444" s="146"/>
      <c r="G444" s="174"/>
      <c r="H444" s="174"/>
      <c r="I444" s="174"/>
      <c r="J444" s="175"/>
      <c r="K444" s="176"/>
      <c r="L444" s="177"/>
      <c r="M444" s="177"/>
      <c r="N444" s="182"/>
      <c r="O444" s="175"/>
      <c r="P444" s="180"/>
      <c r="Q444" s="175"/>
      <c r="R444" s="174"/>
      <c r="S444" s="174"/>
      <c r="T444" s="174"/>
      <c r="U444" s="174"/>
      <c r="V444" s="174"/>
      <c r="W444" s="174"/>
      <c r="X444" s="174"/>
      <c r="Y444" s="174"/>
      <c r="Z444" s="174"/>
    </row>
    <row r="445" ht="13.5" customHeight="1">
      <c r="A445" s="147">
        <f t="shared" si="8"/>
        <v>0</v>
      </c>
      <c r="B445" s="147">
        <f t="shared" si="2"/>
        <v>2</v>
      </c>
      <c r="C445" s="147">
        <f t="shared" si="3"/>
        <v>2</v>
      </c>
      <c r="D445" s="148">
        <f t="shared" si="4"/>
        <v>8</v>
      </c>
      <c r="E445" s="148">
        <f t="shared" si="5"/>
        <v>1</v>
      </c>
      <c r="F445" s="146"/>
      <c r="G445" s="174"/>
      <c r="H445" s="174"/>
      <c r="I445" s="174"/>
      <c r="J445" s="175"/>
      <c r="K445" s="176"/>
      <c r="L445" s="177"/>
      <c r="M445" s="177"/>
      <c r="N445" s="182"/>
      <c r="O445" s="175"/>
      <c r="P445" s="180"/>
      <c r="Q445" s="175"/>
      <c r="R445" s="174"/>
      <c r="S445" s="174"/>
      <c r="T445" s="174"/>
      <c r="U445" s="174"/>
      <c r="V445" s="174"/>
      <c r="W445" s="174"/>
      <c r="X445" s="174"/>
      <c r="Y445" s="174"/>
      <c r="Z445" s="174"/>
    </row>
    <row r="446" ht="13.5" customHeight="1">
      <c r="A446" s="147">
        <f t="shared" si="8"/>
        <v>0</v>
      </c>
      <c r="B446" s="147">
        <f t="shared" si="2"/>
        <v>2</v>
      </c>
      <c r="C446" s="147">
        <f t="shared" si="3"/>
        <v>2</v>
      </c>
      <c r="D446" s="148">
        <f t="shared" si="4"/>
        <v>8</v>
      </c>
      <c r="E446" s="148">
        <f t="shared" si="5"/>
        <v>1</v>
      </c>
      <c r="F446" s="146"/>
      <c r="G446" s="174"/>
      <c r="H446" s="174"/>
      <c r="I446" s="174"/>
      <c r="J446" s="175"/>
      <c r="K446" s="176"/>
      <c r="L446" s="177"/>
      <c r="M446" s="177"/>
      <c r="N446" s="182"/>
      <c r="O446" s="175"/>
      <c r="P446" s="180"/>
      <c r="Q446" s="175"/>
      <c r="R446" s="174"/>
      <c r="S446" s="174"/>
      <c r="T446" s="174"/>
      <c r="U446" s="174"/>
      <c r="V446" s="174"/>
      <c r="W446" s="174"/>
      <c r="X446" s="174"/>
      <c r="Y446" s="174"/>
      <c r="Z446" s="174"/>
    </row>
    <row r="447" ht="13.5" customHeight="1">
      <c r="A447" s="147">
        <f t="shared" si="8"/>
        <v>0</v>
      </c>
      <c r="B447" s="147">
        <f t="shared" si="2"/>
        <v>2</v>
      </c>
      <c r="C447" s="147">
        <f t="shared" si="3"/>
        <v>2</v>
      </c>
      <c r="D447" s="148">
        <f t="shared" si="4"/>
        <v>8</v>
      </c>
      <c r="E447" s="148">
        <f t="shared" si="5"/>
        <v>1</v>
      </c>
      <c r="F447" s="146"/>
      <c r="G447" s="174"/>
      <c r="H447" s="174"/>
      <c r="I447" s="174"/>
      <c r="J447" s="175"/>
      <c r="K447" s="176"/>
      <c r="L447" s="177"/>
      <c r="M447" s="177"/>
      <c r="N447" s="182"/>
      <c r="O447" s="175"/>
      <c r="P447" s="180"/>
      <c r="Q447" s="175"/>
      <c r="R447" s="174"/>
      <c r="S447" s="174"/>
      <c r="T447" s="174"/>
      <c r="U447" s="174"/>
      <c r="V447" s="174"/>
      <c r="W447" s="174"/>
      <c r="X447" s="174"/>
      <c r="Y447" s="174"/>
      <c r="Z447" s="174"/>
    </row>
    <row r="448" ht="13.5" customHeight="1">
      <c r="A448" s="147">
        <f t="shared" si="8"/>
        <v>0</v>
      </c>
      <c r="B448" s="147">
        <f t="shared" si="2"/>
        <v>2</v>
      </c>
      <c r="C448" s="147">
        <f t="shared" si="3"/>
        <v>2</v>
      </c>
      <c r="D448" s="148">
        <f t="shared" si="4"/>
        <v>8</v>
      </c>
      <c r="E448" s="148">
        <f t="shared" si="5"/>
        <v>1</v>
      </c>
      <c r="F448" s="146"/>
      <c r="G448" s="174"/>
      <c r="H448" s="174"/>
      <c r="I448" s="174"/>
      <c r="J448" s="175"/>
      <c r="K448" s="176"/>
      <c r="L448" s="177"/>
      <c r="M448" s="177"/>
      <c r="N448" s="182"/>
      <c r="O448" s="175"/>
      <c r="P448" s="180"/>
      <c r="Q448" s="175"/>
      <c r="R448" s="174"/>
      <c r="S448" s="174"/>
      <c r="T448" s="174"/>
      <c r="U448" s="174"/>
      <c r="V448" s="174"/>
      <c r="W448" s="174"/>
      <c r="X448" s="174"/>
      <c r="Y448" s="174"/>
      <c r="Z448" s="174"/>
    </row>
    <row r="449" ht="13.5" customHeight="1">
      <c r="A449" s="147">
        <f t="shared" si="8"/>
        <v>0</v>
      </c>
      <c r="B449" s="147">
        <f t="shared" si="2"/>
        <v>2</v>
      </c>
      <c r="C449" s="147">
        <f t="shared" si="3"/>
        <v>2</v>
      </c>
      <c r="D449" s="148">
        <f t="shared" si="4"/>
        <v>8</v>
      </c>
      <c r="E449" s="148">
        <f t="shared" si="5"/>
        <v>1</v>
      </c>
      <c r="F449" s="146"/>
      <c r="G449" s="174"/>
      <c r="H449" s="174"/>
      <c r="I449" s="174"/>
      <c r="J449" s="175"/>
      <c r="K449" s="176"/>
      <c r="L449" s="177"/>
      <c r="M449" s="177"/>
      <c r="N449" s="182"/>
      <c r="O449" s="175"/>
      <c r="P449" s="180"/>
      <c r="Q449" s="175"/>
      <c r="R449" s="174"/>
      <c r="S449" s="174"/>
      <c r="T449" s="174"/>
      <c r="U449" s="174"/>
      <c r="V449" s="174"/>
      <c r="W449" s="174"/>
      <c r="X449" s="174"/>
      <c r="Y449" s="174"/>
      <c r="Z449" s="174"/>
    </row>
    <row r="450" ht="13.5" customHeight="1">
      <c r="A450" s="147">
        <f t="shared" si="8"/>
        <v>0</v>
      </c>
      <c r="B450" s="147">
        <f t="shared" si="2"/>
        <v>2</v>
      </c>
      <c r="C450" s="147">
        <f t="shared" si="3"/>
        <v>2</v>
      </c>
      <c r="D450" s="148">
        <f t="shared" si="4"/>
        <v>8</v>
      </c>
      <c r="E450" s="148">
        <f t="shared" si="5"/>
        <v>1</v>
      </c>
      <c r="F450" s="146"/>
      <c r="G450" s="174"/>
      <c r="H450" s="174"/>
      <c r="I450" s="174"/>
      <c r="J450" s="175"/>
      <c r="K450" s="176"/>
      <c r="L450" s="177"/>
      <c r="M450" s="177"/>
      <c r="N450" s="182"/>
      <c r="O450" s="175"/>
      <c r="P450" s="180"/>
      <c r="Q450" s="175"/>
      <c r="R450" s="174"/>
      <c r="S450" s="174"/>
      <c r="T450" s="174"/>
      <c r="U450" s="174"/>
      <c r="V450" s="174"/>
      <c r="W450" s="174"/>
      <c r="X450" s="174"/>
      <c r="Y450" s="174"/>
      <c r="Z450" s="174"/>
    </row>
    <row r="451" ht="13.5" customHeight="1">
      <c r="A451" s="147">
        <f t="shared" si="8"/>
        <v>0</v>
      </c>
      <c r="B451" s="147">
        <f t="shared" si="2"/>
        <v>2</v>
      </c>
      <c r="C451" s="147">
        <f t="shared" si="3"/>
        <v>2</v>
      </c>
      <c r="D451" s="148">
        <f t="shared" si="4"/>
        <v>8</v>
      </c>
      <c r="E451" s="148">
        <f t="shared" si="5"/>
        <v>1</v>
      </c>
      <c r="F451" s="146"/>
      <c r="G451" s="174"/>
      <c r="H451" s="174"/>
      <c r="I451" s="174"/>
      <c r="J451" s="175"/>
      <c r="K451" s="176"/>
      <c r="L451" s="177"/>
      <c r="M451" s="177"/>
      <c r="N451" s="182"/>
      <c r="O451" s="175"/>
      <c r="P451" s="180"/>
      <c r="Q451" s="175"/>
      <c r="R451" s="174"/>
      <c r="S451" s="174"/>
      <c r="T451" s="174"/>
      <c r="U451" s="174"/>
      <c r="V451" s="174"/>
      <c r="W451" s="174"/>
      <c r="X451" s="174"/>
      <c r="Y451" s="174"/>
      <c r="Z451" s="174"/>
    </row>
    <row r="452" ht="13.5" customHeight="1">
      <c r="A452" s="147">
        <f t="shared" si="8"/>
        <v>0</v>
      </c>
      <c r="B452" s="147">
        <f t="shared" si="2"/>
        <v>2</v>
      </c>
      <c r="C452" s="147">
        <f t="shared" si="3"/>
        <v>2</v>
      </c>
      <c r="D452" s="148">
        <f t="shared" si="4"/>
        <v>8</v>
      </c>
      <c r="E452" s="148">
        <f t="shared" si="5"/>
        <v>1</v>
      </c>
      <c r="F452" s="146"/>
      <c r="G452" s="174"/>
      <c r="H452" s="174"/>
      <c r="I452" s="174"/>
      <c r="J452" s="175"/>
      <c r="K452" s="176"/>
      <c r="L452" s="177"/>
      <c r="M452" s="177"/>
      <c r="N452" s="182"/>
      <c r="O452" s="175"/>
      <c r="P452" s="180"/>
      <c r="Q452" s="175"/>
      <c r="R452" s="174"/>
      <c r="S452" s="174"/>
      <c r="T452" s="174"/>
      <c r="U452" s="174"/>
      <c r="V452" s="174"/>
      <c r="W452" s="174"/>
      <c r="X452" s="174"/>
      <c r="Y452" s="174"/>
      <c r="Z452" s="174"/>
    </row>
    <row r="453" ht="13.5" customHeight="1">
      <c r="A453" s="147">
        <f t="shared" si="8"/>
        <v>0</v>
      </c>
      <c r="B453" s="147">
        <f t="shared" si="2"/>
        <v>2</v>
      </c>
      <c r="C453" s="147">
        <f t="shared" si="3"/>
        <v>2</v>
      </c>
      <c r="D453" s="148">
        <f t="shared" si="4"/>
        <v>8</v>
      </c>
      <c r="E453" s="148">
        <f t="shared" si="5"/>
        <v>1</v>
      </c>
      <c r="F453" s="146"/>
      <c r="G453" s="174"/>
      <c r="H453" s="174"/>
      <c r="I453" s="174"/>
      <c r="J453" s="175"/>
      <c r="K453" s="176"/>
      <c r="L453" s="177"/>
      <c r="M453" s="177"/>
      <c r="N453" s="182"/>
      <c r="O453" s="175"/>
      <c r="P453" s="180"/>
      <c r="Q453" s="175"/>
      <c r="R453" s="174"/>
      <c r="S453" s="174"/>
      <c r="T453" s="174"/>
      <c r="U453" s="174"/>
      <c r="V453" s="174"/>
      <c r="W453" s="174"/>
      <c r="X453" s="174"/>
      <c r="Y453" s="174"/>
      <c r="Z453" s="174"/>
    </row>
    <row r="454" ht="13.5" customHeight="1">
      <c r="A454" s="147">
        <f t="shared" si="8"/>
        <v>0</v>
      </c>
      <c r="B454" s="147">
        <f t="shared" si="2"/>
        <v>2</v>
      </c>
      <c r="C454" s="147">
        <f t="shared" si="3"/>
        <v>2</v>
      </c>
      <c r="D454" s="148">
        <f t="shared" si="4"/>
        <v>8</v>
      </c>
      <c r="E454" s="148">
        <f t="shared" si="5"/>
        <v>1</v>
      </c>
      <c r="F454" s="146"/>
      <c r="G454" s="174"/>
      <c r="H454" s="174"/>
      <c r="I454" s="174"/>
      <c r="J454" s="175"/>
      <c r="K454" s="176"/>
      <c r="L454" s="177"/>
      <c r="M454" s="177"/>
      <c r="N454" s="182"/>
      <c r="O454" s="175"/>
      <c r="P454" s="180"/>
      <c r="Q454" s="175"/>
      <c r="R454" s="174"/>
      <c r="S454" s="174"/>
      <c r="T454" s="174"/>
      <c r="U454" s="174"/>
      <c r="V454" s="174"/>
      <c r="W454" s="174"/>
      <c r="X454" s="174"/>
      <c r="Y454" s="174"/>
      <c r="Z454" s="174"/>
    </row>
    <row r="455" ht="13.5" customHeight="1">
      <c r="A455" s="147">
        <f t="shared" si="8"/>
        <v>0</v>
      </c>
      <c r="B455" s="147">
        <f t="shared" si="2"/>
        <v>2</v>
      </c>
      <c r="C455" s="147">
        <f t="shared" si="3"/>
        <v>2</v>
      </c>
      <c r="D455" s="148">
        <f t="shared" si="4"/>
        <v>8</v>
      </c>
      <c r="E455" s="148">
        <f t="shared" si="5"/>
        <v>1</v>
      </c>
      <c r="F455" s="146"/>
      <c r="G455" s="174"/>
      <c r="H455" s="174"/>
      <c r="I455" s="174"/>
      <c r="J455" s="175"/>
      <c r="K455" s="176"/>
      <c r="L455" s="177"/>
      <c r="M455" s="177"/>
      <c r="N455" s="182"/>
      <c r="O455" s="175"/>
      <c r="P455" s="180"/>
      <c r="Q455" s="175"/>
      <c r="R455" s="174"/>
      <c r="S455" s="174"/>
      <c r="T455" s="174"/>
      <c r="U455" s="174"/>
      <c r="V455" s="174"/>
      <c r="W455" s="174"/>
      <c r="X455" s="174"/>
      <c r="Y455" s="174"/>
      <c r="Z455" s="174"/>
    </row>
    <row r="456" ht="13.5" customHeight="1">
      <c r="A456" s="147">
        <f t="shared" si="8"/>
        <v>0</v>
      </c>
      <c r="B456" s="147">
        <f t="shared" si="2"/>
        <v>2</v>
      </c>
      <c r="C456" s="147">
        <f t="shared" si="3"/>
        <v>2</v>
      </c>
      <c r="D456" s="148">
        <f t="shared" si="4"/>
        <v>8</v>
      </c>
      <c r="E456" s="148">
        <f t="shared" si="5"/>
        <v>1</v>
      </c>
      <c r="F456" s="146"/>
      <c r="G456" s="174"/>
      <c r="H456" s="174"/>
      <c r="I456" s="174"/>
      <c r="J456" s="175"/>
      <c r="K456" s="176"/>
      <c r="L456" s="177"/>
      <c r="M456" s="177"/>
      <c r="N456" s="182"/>
      <c r="O456" s="175"/>
      <c r="P456" s="180"/>
      <c r="Q456" s="175"/>
      <c r="R456" s="174"/>
      <c r="S456" s="174"/>
      <c r="T456" s="174"/>
      <c r="U456" s="174"/>
      <c r="V456" s="174"/>
      <c r="W456" s="174"/>
      <c r="X456" s="174"/>
      <c r="Y456" s="174"/>
      <c r="Z456" s="174"/>
    </row>
    <row r="457" ht="13.5" customHeight="1">
      <c r="A457" s="147">
        <f t="shared" si="8"/>
        <v>0</v>
      </c>
      <c r="B457" s="147">
        <f t="shared" si="2"/>
        <v>2</v>
      </c>
      <c r="C457" s="147">
        <f t="shared" si="3"/>
        <v>2</v>
      </c>
      <c r="D457" s="148">
        <f t="shared" si="4"/>
        <v>8</v>
      </c>
      <c r="E457" s="148">
        <f t="shared" si="5"/>
        <v>1</v>
      </c>
      <c r="F457" s="146"/>
      <c r="G457" s="174"/>
      <c r="H457" s="174"/>
      <c r="I457" s="174"/>
      <c r="J457" s="175"/>
      <c r="K457" s="176"/>
      <c r="L457" s="177"/>
      <c r="M457" s="177"/>
      <c r="N457" s="182"/>
      <c r="O457" s="175"/>
      <c r="P457" s="180"/>
      <c r="Q457" s="175"/>
      <c r="R457" s="174"/>
      <c r="S457" s="174"/>
      <c r="T457" s="174"/>
      <c r="U457" s="174"/>
      <c r="V457" s="174"/>
      <c r="W457" s="174"/>
      <c r="X457" s="174"/>
      <c r="Y457" s="174"/>
      <c r="Z457" s="174"/>
    </row>
    <row r="458" ht="13.5" customHeight="1">
      <c r="A458" s="147">
        <f t="shared" si="8"/>
        <v>0</v>
      </c>
      <c r="B458" s="147">
        <f t="shared" si="2"/>
        <v>2</v>
      </c>
      <c r="C458" s="147">
        <f t="shared" si="3"/>
        <v>2</v>
      </c>
      <c r="D458" s="148">
        <f t="shared" si="4"/>
        <v>8</v>
      </c>
      <c r="E458" s="148">
        <f t="shared" si="5"/>
        <v>1</v>
      </c>
      <c r="F458" s="146"/>
      <c r="G458" s="174"/>
      <c r="H458" s="174"/>
      <c r="I458" s="174"/>
      <c r="J458" s="175"/>
      <c r="K458" s="176"/>
      <c r="L458" s="177"/>
      <c r="M458" s="177"/>
      <c r="N458" s="182"/>
      <c r="O458" s="175"/>
      <c r="P458" s="180"/>
      <c r="Q458" s="175"/>
      <c r="R458" s="174"/>
      <c r="S458" s="174"/>
      <c r="T458" s="174"/>
      <c r="U458" s="174"/>
      <c r="V458" s="174"/>
      <c r="W458" s="174"/>
      <c r="X458" s="174"/>
      <c r="Y458" s="174"/>
      <c r="Z458" s="174"/>
    </row>
    <row r="459" ht="13.5" customHeight="1">
      <c r="A459" s="147">
        <f t="shared" si="8"/>
        <v>0</v>
      </c>
      <c r="B459" s="147">
        <f t="shared" si="2"/>
        <v>2</v>
      </c>
      <c r="C459" s="147">
        <f t="shared" si="3"/>
        <v>2</v>
      </c>
      <c r="D459" s="148">
        <f t="shared" si="4"/>
        <v>8</v>
      </c>
      <c r="E459" s="148">
        <f t="shared" si="5"/>
        <v>1</v>
      </c>
      <c r="F459" s="146"/>
      <c r="G459" s="174"/>
      <c r="H459" s="174"/>
      <c r="I459" s="174"/>
      <c r="J459" s="175"/>
      <c r="K459" s="176"/>
      <c r="L459" s="177"/>
      <c r="M459" s="177"/>
      <c r="N459" s="182"/>
      <c r="O459" s="175"/>
      <c r="P459" s="180"/>
      <c r="Q459" s="175"/>
      <c r="R459" s="174"/>
      <c r="S459" s="174"/>
      <c r="T459" s="174"/>
      <c r="U459" s="174"/>
      <c r="V459" s="174"/>
      <c r="W459" s="174"/>
      <c r="X459" s="174"/>
      <c r="Y459" s="174"/>
      <c r="Z459" s="174"/>
    </row>
    <row r="460" ht="13.5" customHeight="1">
      <c r="A460" s="147">
        <f t="shared" si="8"/>
        <v>0</v>
      </c>
      <c r="B460" s="147">
        <f t="shared" si="2"/>
        <v>2</v>
      </c>
      <c r="C460" s="147">
        <f t="shared" si="3"/>
        <v>2</v>
      </c>
      <c r="D460" s="148">
        <f t="shared" si="4"/>
        <v>8</v>
      </c>
      <c r="E460" s="148">
        <f t="shared" si="5"/>
        <v>1</v>
      </c>
      <c r="F460" s="146"/>
      <c r="G460" s="174"/>
      <c r="H460" s="174"/>
      <c r="I460" s="174"/>
      <c r="J460" s="175"/>
      <c r="K460" s="176"/>
      <c r="L460" s="177"/>
      <c r="M460" s="177"/>
      <c r="N460" s="182"/>
      <c r="O460" s="175"/>
      <c r="P460" s="180"/>
      <c r="Q460" s="175"/>
      <c r="R460" s="174"/>
      <c r="S460" s="174"/>
      <c r="T460" s="174"/>
      <c r="U460" s="174"/>
      <c r="V460" s="174"/>
      <c r="W460" s="174"/>
      <c r="X460" s="174"/>
      <c r="Y460" s="174"/>
      <c r="Z460" s="174"/>
    </row>
    <row r="461" ht="13.5" customHeight="1">
      <c r="A461" s="147">
        <f t="shared" si="8"/>
        <v>0</v>
      </c>
      <c r="B461" s="147">
        <f t="shared" si="2"/>
        <v>2</v>
      </c>
      <c r="C461" s="147">
        <f t="shared" si="3"/>
        <v>2</v>
      </c>
      <c r="D461" s="148">
        <f t="shared" si="4"/>
        <v>8</v>
      </c>
      <c r="E461" s="148">
        <f t="shared" si="5"/>
        <v>1</v>
      </c>
      <c r="F461" s="146"/>
      <c r="G461" s="174"/>
      <c r="H461" s="174"/>
      <c r="I461" s="174"/>
      <c r="J461" s="175"/>
      <c r="K461" s="176"/>
      <c r="L461" s="177"/>
      <c r="M461" s="177"/>
      <c r="N461" s="182"/>
      <c r="O461" s="175"/>
      <c r="P461" s="180"/>
      <c r="Q461" s="175"/>
      <c r="R461" s="174"/>
      <c r="S461" s="174"/>
      <c r="T461" s="174"/>
      <c r="U461" s="174"/>
      <c r="V461" s="174"/>
      <c r="W461" s="174"/>
      <c r="X461" s="174"/>
      <c r="Y461" s="174"/>
      <c r="Z461" s="174"/>
    </row>
    <row r="462" ht="13.5" customHeight="1">
      <c r="A462" s="147">
        <f t="shared" si="8"/>
        <v>0</v>
      </c>
      <c r="B462" s="147">
        <f t="shared" si="2"/>
        <v>2</v>
      </c>
      <c r="C462" s="147">
        <f t="shared" si="3"/>
        <v>2</v>
      </c>
      <c r="D462" s="148">
        <f t="shared" si="4"/>
        <v>8</v>
      </c>
      <c r="E462" s="148">
        <f t="shared" si="5"/>
        <v>1</v>
      </c>
      <c r="F462" s="146"/>
      <c r="G462" s="174"/>
      <c r="H462" s="174"/>
      <c r="I462" s="174"/>
      <c r="J462" s="175"/>
      <c r="K462" s="176"/>
      <c r="L462" s="177"/>
      <c r="M462" s="177"/>
      <c r="N462" s="182"/>
      <c r="O462" s="175"/>
      <c r="P462" s="180"/>
      <c r="Q462" s="175"/>
      <c r="R462" s="174"/>
      <c r="S462" s="174"/>
      <c r="T462" s="174"/>
      <c r="U462" s="174"/>
      <c r="V462" s="174"/>
      <c r="W462" s="174"/>
      <c r="X462" s="174"/>
      <c r="Y462" s="174"/>
      <c r="Z462" s="174"/>
    </row>
    <row r="463" ht="13.5" customHeight="1">
      <c r="A463" s="147">
        <f t="shared" si="8"/>
        <v>0</v>
      </c>
      <c r="B463" s="147">
        <f t="shared" si="2"/>
        <v>2</v>
      </c>
      <c r="C463" s="147">
        <f t="shared" si="3"/>
        <v>2</v>
      </c>
      <c r="D463" s="148">
        <f t="shared" si="4"/>
        <v>8</v>
      </c>
      <c r="E463" s="148">
        <f t="shared" si="5"/>
        <v>1</v>
      </c>
      <c r="F463" s="146"/>
      <c r="G463" s="174"/>
      <c r="H463" s="174"/>
      <c r="I463" s="174"/>
      <c r="J463" s="175"/>
      <c r="K463" s="176"/>
      <c r="L463" s="177"/>
      <c r="M463" s="177"/>
      <c r="N463" s="182"/>
      <c r="O463" s="175"/>
      <c r="P463" s="180"/>
      <c r="Q463" s="175"/>
      <c r="R463" s="174"/>
      <c r="S463" s="174"/>
      <c r="T463" s="174"/>
      <c r="U463" s="174"/>
      <c r="V463" s="174"/>
      <c r="W463" s="174"/>
      <c r="X463" s="174"/>
      <c r="Y463" s="174"/>
      <c r="Z463" s="174"/>
    </row>
    <row r="464" ht="13.5" customHeight="1">
      <c r="A464" s="147">
        <f t="shared" si="8"/>
        <v>0</v>
      </c>
      <c r="B464" s="147">
        <f t="shared" si="2"/>
        <v>2</v>
      </c>
      <c r="C464" s="147">
        <f t="shared" si="3"/>
        <v>2</v>
      </c>
      <c r="D464" s="148">
        <f t="shared" si="4"/>
        <v>8</v>
      </c>
      <c r="E464" s="148">
        <f t="shared" si="5"/>
        <v>1</v>
      </c>
      <c r="F464" s="146"/>
      <c r="G464" s="174"/>
      <c r="H464" s="174"/>
      <c r="I464" s="174"/>
      <c r="J464" s="175"/>
      <c r="K464" s="176"/>
      <c r="L464" s="177"/>
      <c r="M464" s="177"/>
      <c r="N464" s="182"/>
      <c r="O464" s="175"/>
      <c r="P464" s="180"/>
      <c r="Q464" s="175"/>
      <c r="R464" s="174"/>
      <c r="S464" s="174"/>
      <c r="T464" s="174"/>
      <c r="U464" s="174"/>
      <c r="V464" s="174"/>
      <c r="W464" s="174"/>
      <c r="X464" s="174"/>
      <c r="Y464" s="174"/>
      <c r="Z464" s="174"/>
    </row>
    <row r="465" ht="13.5" customHeight="1">
      <c r="A465" s="147">
        <f t="shared" si="8"/>
        <v>0</v>
      </c>
      <c r="B465" s="147">
        <f t="shared" si="2"/>
        <v>2</v>
      </c>
      <c r="C465" s="147">
        <f t="shared" si="3"/>
        <v>2</v>
      </c>
      <c r="D465" s="148">
        <f t="shared" si="4"/>
        <v>8</v>
      </c>
      <c r="E465" s="148">
        <f t="shared" si="5"/>
        <v>1</v>
      </c>
      <c r="F465" s="146"/>
      <c r="G465" s="174"/>
      <c r="H465" s="174"/>
      <c r="I465" s="174"/>
      <c r="J465" s="175"/>
      <c r="K465" s="176"/>
      <c r="L465" s="177"/>
      <c r="M465" s="177"/>
      <c r="N465" s="182"/>
      <c r="O465" s="175"/>
      <c r="P465" s="180"/>
      <c r="Q465" s="175"/>
      <c r="R465" s="174"/>
      <c r="S465" s="174"/>
      <c r="T465" s="174"/>
      <c r="U465" s="174"/>
      <c r="V465" s="174"/>
      <c r="W465" s="174"/>
      <c r="X465" s="174"/>
      <c r="Y465" s="174"/>
      <c r="Z465" s="174"/>
    </row>
    <row r="466" ht="13.5" customHeight="1">
      <c r="A466" s="147">
        <f t="shared" si="8"/>
        <v>0</v>
      </c>
      <c r="B466" s="147">
        <f t="shared" si="2"/>
        <v>2</v>
      </c>
      <c r="C466" s="147">
        <f t="shared" si="3"/>
        <v>2</v>
      </c>
      <c r="D466" s="148">
        <f t="shared" si="4"/>
        <v>8</v>
      </c>
      <c r="E466" s="148">
        <f t="shared" si="5"/>
        <v>1</v>
      </c>
      <c r="F466" s="146"/>
      <c r="G466" s="174"/>
      <c r="H466" s="174"/>
      <c r="I466" s="174"/>
      <c r="J466" s="175"/>
      <c r="K466" s="176"/>
      <c r="L466" s="177"/>
      <c r="M466" s="177"/>
      <c r="N466" s="182"/>
      <c r="O466" s="175"/>
      <c r="P466" s="180"/>
      <c r="Q466" s="175"/>
      <c r="R466" s="174"/>
      <c r="S466" s="174"/>
      <c r="T466" s="174"/>
      <c r="U466" s="174"/>
      <c r="V466" s="174"/>
      <c r="W466" s="174"/>
      <c r="X466" s="174"/>
      <c r="Y466" s="174"/>
      <c r="Z466" s="174"/>
    </row>
    <row r="467" ht="13.5" customHeight="1">
      <c r="A467" s="147">
        <f t="shared" si="8"/>
        <v>0</v>
      </c>
      <c r="B467" s="147">
        <f t="shared" si="2"/>
        <v>2</v>
      </c>
      <c r="C467" s="147">
        <f t="shared" si="3"/>
        <v>2</v>
      </c>
      <c r="D467" s="148">
        <f t="shared" si="4"/>
        <v>8</v>
      </c>
      <c r="E467" s="148">
        <f t="shared" si="5"/>
        <v>1</v>
      </c>
      <c r="F467" s="146"/>
      <c r="G467" s="174"/>
      <c r="H467" s="174"/>
      <c r="I467" s="174"/>
      <c r="J467" s="175"/>
      <c r="K467" s="176"/>
      <c r="L467" s="177"/>
      <c r="M467" s="177"/>
      <c r="N467" s="182"/>
      <c r="O467" s="175"/>
      <c r="P467" s="180"/>
      <c r="Q467" s="175"/>
      <c r="R467" s="174"/>
      <c r="S467" s="174"/>
      <c r="T467" s="174"/>
      <c r="U467" s="174"/>
      <c r="V467" s="174"/>
      <c r="W467" s="174"/>
      <c r="X467" s="174"/>
      <c r="Y467" s="174"/>
      <c r="Z467" s="174"/>
    </row>
    <row r="468" ht="13.5" customHeight="1">
      <c r="A468" s="147">
        <f t="shared" si="8"/>
        <v>0</v>
      </c>
      <c r="B468" s="147">
        <f t="shared" si="2"/>
        <v>2</v>
      </c>
      <c r="C468" s="147">
        <f t="shared" si="3"/>
        <v>2</v>
      </c>
      <c r="D468" s="148">
        <f t="shared" si="4"/>
        <v>8</v>
      </c>
      <c r="E468" s="148">
        <f t="shared" si="5"/>
        <v>1</v>
      </c>
      <c r="F468" s="146"/>
      <c r="G468" s="174"/>
      <c r="H468" s="174"/>
      <c r="I468" s="174"/>
      <c r="J468" s="175"/>
      <c r="K468" s="176"/>
      <c r="L468" s="177"/>
      <c r="M468" s="177"/>
      <c r="N468" s="182"/>
      <c r="O468" s="175"/>
      <c r="P468" s="180"/>
      <c r="Q468" s="175"/>
      <c r="R468" s="174"/>
      <c r="S468" s="174"/>
      <c r="T468" s="174"/>
      <c r="U468" s="174"/>
      <c r="V468" s="174"/>
      <c r="W468" s="174"/>
      <c r="X468" s="174"/>
      <c r="Y468" s="174"/>
      <c r="Z468" s="174"/>
    </row>
    <row r="469" ht="13.5" customHeight="1">
      <c r="A469" s="147">
        <f t="shared" si="8"/>
        <v>0</v>
      </c>
      <c r="B469" s="147">
        <f t="shared" si="2"/>
        <v>2</v>
      </c>
      <c r="C469" s="147">
        <f t="shared" si="3"/>
        <v>2</v>
      </c>
      <c r="D469" s="148">
        <f t="shared" si="4"/>
        <v>8</v>
      </c>
      <c r="E469" s="148">
        <f t="shared" si="5"/>
        <v>1</v>
      </c>
      <c r="F469" s="146"/>
      <c r="G469" s="174"/>
      <c r="H469" s="174"/>
      <c r="I469" s="174"/>
      <c r="J469" s="175"/>
      <c r="K469" s="176"/>
      <c r="L469" s="177"/>
      <c r="M469" s="177"/>
      <c r="N469" s="182"/>
      <c r="O469" s="175"/>
      <c r="P469" s="180"/>
      <c r="Q469" s="175"/>
      <c r="R469" s="174"/>
      <c r="S469" s="174"/>
      <c r="T469" s="174"/>
      <c r="U469" s="174"/>
      <c r="V469" s="174"/>
      <c r="W469" s="174"/>
      <c r="X469" s="174"/>
      <c r="Y469" s="174"/>
      <c r="Z469" s="174"/>
    </row>
    <row r="470" ht="13.5" customHeight="1">
      <c r="A470" s="147">
        <f t="shared" si="8"/>
        <v>0</v>
      </c>
      <c r="B470" s="147">
        <f t="shared" si="2"/>
        <v>2</v>
      </c>
      <c r="C470" s="147">
        <f t="shared" si="3"/>
        <v>2</v>
      </c>
      <c r="D470" s="148">
        <f t="shared" si="4"/>
        <v>8</v>
      </c>
      <c r="E470" s="148">
        <f t="shared" si="5"/>
        <v>1</v>
      </c>
      <c r="F470" s="146"/>
      <c r="G470" s="174"/>
      <c r="H470" s="174"/>
      <c r="I470" s="174"/>
      <c r="J470" s="175"/>
      <c r="K470" s="176"/>
      <c r="L470" s="177"/>
      <c r="M470" s="177"/>
      <c r="N470" s="182"/>
      <c r="O470" s="175"/>
      <c r="P470" s="180"/>
      <c r="Q470" s="175"/>
      <c r="R470" s="174"/>
      <c r="S470" s="174"/>
      <c r="T470" s="174"/>
      <c r="U470" s="174"/>
      <c r="V470" s="174"/>
      <c r="W470" s="174"/>
      <c r="X470" s="174"/>
      <c r="Y470" s="174"/>
      <c r="Z470" s="174"/>
    </row>
    <row r="471" ht="13.5" customHeight="1">
      <c r="A471" s="147">
        <f t="shared" si="8"/>
        <v>0</v>
      </c>
      <c r="B471" s="147">
        <f t="shared" si="2"/>
        <v>2</v>
      </c>
      <c r="C471" s="147">
        <f t="shared" si="3"/>
        <v>2</v>
      </c>
      <c r="D471" s="148">
        <f t="shared" si="4"/>
        <v>8</v>
      </c>
      <c r="E471" s="148">
        <f t="shared" si="5"/>
        <v>1</v>
      </c>
      <c r="F471" s="146"/>
      <c r="G471" s="174"/>
      <c r="H471" s="174"/>
      <c r="I471" s="174"/>
      <c r="J471" s="175"/>
      <c r="K471" s="176"/>
      <c r="L471" s="177"/>
      <c r="M471" s="177"/>
      <c r="N471" s="182"/>
      <c r="O471" s="175"/>
      <c r="P471" s="180"/>
      <c r="Q471" s="175"/>
      <c r="R471" s="174"/>
      <c r="S471" s="174"/>
      <c r="T471" s="174"/>
      <c r="U471" s="174"/>
      <c r="V471" s="174"/>
      <c r="W471" s="174"/>
      <c r="X471" s="174"/>
      <c r="Y471" s="174"/>
      <c r="Z471" s="174"/>
    </row>
    <row r="472" ht="13.5" customHeight="1">
      <c r="A472" s="147">
        <f t="shared" si="8"/>
        <v>0</v>
      </c>
      <c r="B472" s="147">
        <f t="shared" si="2"/>
        <v>2</v>
      </c>
      <c r="C472" s="147">
        <f t="shared" si="3"/>
        <v>2</v>
      </c>
      <c r="D472" s="148">
        <f t="shared" si="4"/>
        <v>8</v>
      </c>
      <c r="E472" s="148">
        <f t="shared" si="5"/>
        <v>1</v>
      </c>
      <c r="F472" s="146"/>
      <c r="G472" s="174"/>
      <c r="H472" s="174"/>
      <c r="I472" s="174"/>
      <c r="J472" s="175"/>
      <c r="K472" s="176"/>
      <c r="L472" s="177"/>
      <c r="M472" s="177"/>
      <c r="N472" s="182"/>
      <c r="O472" s="175"/>
      <c r="P472" s="180"/>
      <c r="Q472" s="175"/>
      <c r="R472" s="174"/>
      <c r="S472" s="174"/>
      <c r="T472" s="174"/>
      <c r="U472" s="174"/>
      <c r="V472" s="174"/>
      <c r="W472" s="174"/>
      <c r="X472" s="174"/>
      <c r="Y472" s="174"/>
      <c r="Z472" s="174"/>
    </row>
    <row r="473" ht="13.5" customHeight="1">
      <c r="A473" s="147">
        <f t="shared" si="8"/>
        <v>0</v>
      </c>
      <c r="B473" s="147">
        <f t="shared" si="2"/>
        <v>2</v>
      </c>
      <c r="C473" s="147">
        <f t="shared" si="3"/>
        <v>2</v>
      </c>
      <c r="D473" s="148">
        <f t="shared" si="4"/>
        <v>8</v>
      </c>
      <c r="E473" s="148">
        <f t="shared" si="5"/>
        <v>1</v>
      </c>
      <c r="F473" s="146"/>
      <c r="G473" s="174"/>
      <c r="H473" s="174"/>
      <c r="I473" s="174"/>
      <c r="J473" s="175"/>
      <c r="K473" s="176"/>
      <c r="L473" s="177"/>
      <c r="M473" s="177"/>
      <c r="N473" s="182"/>
      <c r="O473" s="175"/>
      <c r="P473" s="180"/>
      <c r="Q473" s="175"/>
      <c r="R473" s="174"/>
      <c r="S473" s="174"/>
      <c r="T473" s="174"/>
      <c r="U473" s="174"/>
      <c r="V473" s="174"/>
      <c r="W473" s="174"/>
      <c r="X473" s="174"/>
      <c r="Y473" s="174"/>
      <c r="Z473" s="174"/>
    </row>
    <row r="474" ht="13.5" customHeight="1">
      <c r="A474" s="147">
        <f t="shared" si="8"/>
        <v>0</v>
      </c>
      <c r="B474" s="147">
        <f t="shared" si="2"/>
        <v>2</v>
      </c>
      <c r="C474" s="147">
        <f t="shared" si="3"/>
        <v>2</v>
      </c>
      <c r="D474" s="148">
        <f t="shared" si="4"/>
        <v>8</v>
      </c>
      <c r="E474" s="148">
        <f t="shared" si="5"/>
        <v>1</v>
      </c>
      <c r="F474" s="146"/>
      <c r="G474" s="174"/>
      <c r="H474" s="174"/>
      <c r="I474" s="174"/>
      <c r="J474" s="175"/>
      <c r="K474" s="176"/>
      <c r="L474" s="177"/>
      <c r="M474" s="177"/>
      <c r="N474" s="182"/>
      <c r="O474" s="175"/>
      <c r="P474" s="180"/>
      <c r="Q474" s="175"/>
      <c r="R474" s="174"/>
      <c r="S474" s="174"/>
      <c r="T474" s="174"/>
      <c r="U474" s="174"/>
      <c r="V474" s="174"/>
      <c r="W474" s="174"/>
      <c r="X474" s="174"/>
      <c r="Y474" s="174"/>
      <c r="Z474" s="174"/>
    </row>
    <row r="475" ht="13.5" customHeight="1">
      <c r="A475" s="147">
        <f t="shared" si="8"/>
        <v>0</v>
      </c>
      <c r="B475" s="147">
        <f t="shared" si="2"/>
        <v>2</v>
      </c>
      <c r="C475" s="147">
        <f t="shared" si="3"/>
        <v>2</v>
      </c>
      <c r="D475" s="148">
        <f t="shared" si="4"/>
        <v>8</v>
      </c>
      <c r="E475" s="148">
        <f t="shared" si="5"/>
        <v>1</v>
      </c>
      <c r="F475" s="146"/>
      <c r="G475" s="174"/>
      <c r="H475" s="174"/>
      <c r="I475" s="174"/>
      <c r="J475" s="175"/>
      <c r="K475" s="176"/>
      <c r="L475" s="177"/>
      <c r="M475" s="177"/>
      <c r="N475" s="182"/>
      <c r="O475" s="175"/>
      <c r="P475" s="180"/>
      <c r="Q475" s="175"/>
      <c r="R475" s="174"/>
      <c r="S475" s="174"/>
      <c r="T475" s="174"/>
      <c r="U475" s="174"/>
      <c r="V475" s="174"/>
      <c r="W475" s="174"/>
      <c r="X475" s="174"/>
      <c r="Y475" s="174"/>
      <c r="Z475" s="174"/>
    </row>
    <row r="476" ht="13.5" customHeight="1">
      <c r="A476" s="147">
        <f t="shared" si="8"/>
        <v>0</v>
      </c>
      <c r="B476" s="147">
        <f t="shared" si="2"/>
        <v>2</v>
      </c>
      <c r="C476" s="147">
        <f t="shared" si="3"/>
        <v>2</v>
      </c>
      <c r="D476" s="148">
        <f t="shared" si="4"/>
        <v>8</v>
      </c>
      <c r="E476" s="148">
        <f t="shared" si="5"/>
        <v>1</v>
      </c>
      <c r="F476" s="146"/>
      <c r="G476" s="174"/>
      <c r="H476" s="174"/>
      <c r="I476" s="174"/>
      <c r="J476" s="175"/>
      <c r="K476" s="176"/>
      <c r="L476" s="177"/>
      <c r="M476" s="177"/>
      <c r="N476" s="182"/>
      <c r="O476" s="175"/>
      <c r="P476" s="180"/>
      <c r="Q476" s="175"/>
      <c r="R476" s="174"/>
      <c r="S476" s="174"/>
      <c r="T476" s="174"/>
      <c r="U476" s="174"/>
      <c r="V476" s="174"/>
      <c r="W476" s="174"/>
      <c r="X476" s="174"/>
      <c r="Y476" s="174"/>
      <c r="Z476" s="174"/>
    </row>
    <row r="477" ht="13.5" customHeight="1">
      <c r="A477" s="147">
        <f t="shared" si="8"/>
        <v>0</v>
      </c>
      <c r="B477" s="147">
        <f t="shared" si="2"/>
        <v>2</v>
      </c>
      <c r="C477" s="147">
        <f t="shared" si="3"/>
        <v>2</v>
      </c>
      <c r="D477" s="148">
        <f t="shared" si="4"/>
        <v>8</v>
      </c>
      <c r="E477" s="148">
        <f t="shared" si="5"/>
        <v>1</v>
      </c>
      <c r="F477" s="146"/>
      <c r="G477" s="174"/>
      <c r="H477" s="174"/>
      <c r="I477" s="174"/>
      <c r="J477" s="175"/>
      <c r="K477" s="176"/>
      <c r="L477" s="177"/>
      <c r="M477" s="177"/>
      <c r="N477" s="182"/>
      <c r="O477" s="175"/>
      <c r="P477" s="180"/>
      <c r="Q477" s="175"/>
      <c r="R477" s="174"/>
      <c r="S477" s="174"/>
      <c r="T477" s="174"/>
      <c r="U477" s="174"/>
      <c r="V477" s="174"/>
      <c r="W477" s="174"/>
      <c r="X477" s="174"/>
      <c r="Y477" s="174"/>
      <c r="Z477" s="174"/>
    </row>
    <row r="478" ht="13.5" customHeight="1">
      <c r="A478" s="147">
        <f t="shared" si="8"/>
        <v>0</v>
      </c>
      <c r="B478" s="147">
        <f t="shared" si="2"/>
        <v>2</v>
      </c>
      <c r="C478" s="147">
        <f t="shared" si="3"/>
        <v>2</v>
      </c>
      <c r="D478" s="148">
        <f t="shared" si="4"/>
        <v>8</v>
      </c>
      <c r="E478" s="148">
        <f t="shared" si="5"/>
        <v>1</v>
      </c>
      <c r="F478" s="146"/>
      <c r="G478" s="174"/>
      <c r="H478" s="174"/>
      <c r="I478" s="174"/>
      <c r="J478" s="175"/>
      <c r="K478" s="176"/>
      <c r="L478" s="177"/>
      <c r="M478" s="177"/>
      <c r="N478" s="182"/>
      <c r="O478" s="175"/>
      <c r="P478" s="180"/>
      <c r="Q478" s="175"/>
      <c r="R478" s="174"/>
      <c r="S478" s="174"/>
      <c r="T478" s="174"/>
      <c r="U478" s="174"/>
      <c r="V478" s="174"/>
      <c r="W478" s="174"/>
      <c r="X478" s="174"/>
      <c r="Y478" s="174"/>
      <c r="Z478" s="174"/>
    </row>
    <row r="479" ht="13.5" customHeight="1">
      <c r="A479" s="147">
        <f t="shared" si="8"/>
        <v>0</v>
      </c>
      <c r="B479" s="147">
        <f t="shared" si="2"/>
        <v>2</v>
      </c>
      <c r="C479" s="147">
        <f t="shared" si="3"/>
        <v>2</v>
      </c>
      <c r="D479" s="148">
        <f t="shared" si="4"/>
        <v>8</v>
      </c>
      <c r="E479" s="148">
        <f t="shared" si="5"/>
        <v>1</v>
      </c>
      <c r="F479" s="146"/>
      <c r="G479" s="174"/>
      <c r="H479" s="174"/>
      <c r="I479" s="174"/>
      <c r="J479" s="175"/>
      <c r="K479" s="176"/>
      <c r="L479" s="177"/>
      <c r="M479" s="177"/>
      <c r="N479" s="182"/>
      <c r="O479" s="175"/>
      <c r="P479" s="180"/>
      <c r="Q479" s="175"/>
      <c r="R479" s="174"/>
      <c r="S479" s="174"/>
      <c r="T479" s="174"/>
      <c r="U479" s="174"/>
      <c r="V479" s="174"/>
      <c r="W479" s="174"/>
      <c r="X479" s="174"/>
      <c r="Y479" s="174"/>
      <c r="Z479" s="174"/>
    </row>
    <row r="480" ht="13.5" customHeight="1">
      <c r="A480" s="147">
        <f t="shared" si="8"/>
        <v>0</v>
      </c>
      <c r="B480" s="147">
        <f t="shared" si="2"/>
        <v>2</v>
      </c>
      <c r="C480" s="147">
        <f t="shared" si="3"/>
        <v>2</v>
      </c>
      <c r="D480" s="148">
        <f t="shared" si="4"/>
        <v>8</v>
      </c>
      <c r="E480" s="148">
        <f t="shared" si="5"/>
        <v>1</v>
      </c>
      <c r="F480" s="146"/>
      <c r="G480" s="174"/>
      <c r="H480" s="174"/>
      <c r="I480" s="174"/>
      <c r="J480" s="175"/>
      <c r="K480" s="176"/>
      <c r="L480" s="177"/>
      <c r="M480" s="177"/>
      <c r="N480" s="182"/>
      <c r="O480" s="175"/>
      <c r="P480" s="180"/>
      <c r="Q480" s="175"/>
      <c r="R480" s="174"/>
      <c r="S480" s="174"/>
      <c r="T480" s="174"/>
      <c r="U480" s="174"/>
      <c r="V480" s="174"/>
      <c r="W480" s="174"/>
      <c r="X480" s="174"/>
      <c r="Y480" s="174"/>
      <c r="Z480" s="174"/>
    </row>
    <row r="481" ht="13.5" customHeight="1">
      <c r="A481" s="147">
        <f t="shared" si="8"/>
        <v>0</v>
      </c>
      <c r="B481" s="147">
        <f t="shared" si="2"/>
        <v>2</v>
      </c>
      <c r="C481" s="147">
        <f t="shared" si="3"/>
        <v>2</v>
      </c>
      <c r="D481" s="148">
        <f t="shared" si="4"/>
        <v>8</v>
      </c>
      <c r="E481" s="148">
        <f t="shared" si="5"/>
        <v>1</v>
      </c>
      <c r="F481" s="146"/>
      <c r="G481" s="174"/>
      <c r="H481" s="174"/>
      <c r="I481" s="174"/>
      <c r="J481" s="175"/>
      <c r="K481" s="176"/>
      <c r="L481" s="177"/>
      <c r="M481" s="177"/>
      <c r="N481" s="182"/>
      <c r="O481" s="175"/>
      <c r="P481" s="180"/>
      <c r="Q481" s="175"/>
      <c r="R481" s="174"/>
      <c r="S481" s="174"/>
      <c r="T481" s="174"/>
      <c r="U481" s="174"/>
      <c r="V481" s="174"/>
      <c r="W481" s="174"/>
      <c r="X481" s="174"/>
      <c r="Y481" s="174"/>
      <c r="Z481" s="174"/>
    </row>
    <row r="482" ht="13.5" customHeight="1">
      <c r="A482" s="147">
        <f t="shared" si="8"/>
        <v>0</v>
      </c>
      <c r="B482" s="147">
        <f t="shared" si="2"/>
        <v>2</v>
      </c>
      <c r="C482" s="147">
        <f t="shared" si="3"/>
        <v>2</v>
      </c>
      <c r="D482" s="148">
        <f t="shared" si="4"/>
        <v>8</v>
      </c>
      <c r="E482" s="148">
        <f t="shared" si="5"/>
        <v>1</v>
      </c>
      <c r="F482" s="146"/>
      <c r="G482" s="174"/>
      <c r="H482" s="174"/>
      <c r="I482" s="174"/>
      <c r="J482" s="175"/>
      <c r="K482" s="176"/>
      <c r="L482" s="177"/>
      <c r="M482" s="177"/>
      <c r="N482" s="182"/>
      <c r="O482" s="175"/>
      <c r="P482" s="180"/>
      <c r="Q482" s="175"/>
      <c r="R482" s="174"/>
      <c r="S482" s="174"/>
      <c r="T482" s="174"/>
      <c r="U482" s="174"/>
      <c r="V482" s="174"/>
      <c r="W482" s="174"/>
      <c r="X482" s="174"/>
      <c r="Y482" s="174"/>
      <c r="Z482" s="174"/>
    </row>
    <row r="483" ht="13.5" customHeight="1">
      <c r="A483" s="147">
        <f t="shared" si="8"/>
        <v>0</v>
      </c>
      <c r="B483" s="147">
        <f t="shared" si="2"/>
        <v>2</v>
      </c>
      <c r="C483" s="147">
        <f t="shared" si="3"/>
        <v>2</v>
      </c>
      <c r="D483" s="148">
        <f t="shared" si="4"/>
        <v>8</v>
      </c>
      <c r="E483" s="148">
        <f t="shared" si="5"/>
        <v>1</v>
      </c>
      <c r="F483" s="146"/>
      <c r="G483" s="174"/>
      <c r="H483" s="174"/>
      <c r="I483" s="174"/>
      <c r="J483" s="175"/>
      <c r="K483" s="176"/>
      <c r="L483" s="177"/>
      <c r="M483" s="177"/>
      <c r="N483" s="182"/>
      <c r="O483" s="175"/>
      <c r="P483" s="180"/>
      <c r="Q483" s="175"/>
      <c r="R483" s="174"/>
      <c r="S483" s="174"/>
      <c r="T483" s="174"/>
      <c r="U483" s="174"/>
      <c r="V483" s="174"/>
      <c r="W483" s="174"/>
      <c r="X483" s="174"/>
      <c r="Y483" s="174"/>
      <c r="Z483" s="174"/>
    </row>
    <row r="484" ht="13.5" customHeight="1">
      <c r="A484" s="147">
        <f t="shared" si="8"/>
        <v>0</v>
      </c>
      <c r="B484" s="147">
        <f t="shared" si="2"/>
        <v>2</v>
      </c>
      <c r="C484" s="147">
        <f t="shared" si="3"/>
        <v>2</v>
      </c>
      <c r="D484" s="148">
        <f t="shared" si="4"/>
        <v>8</v>
      </c>
      <c r="E484" s="148">
        <f t="shared" si="5"/>
        <v>1</v>
      </c>
      <c r="F484" s="146"/>
      <c r="G484" s="174"/>
      <c r="H484" s="174"/>
      <c r="I484" s="174"/>
      <c r="J484" s="175"/>
      <c r="K484" s="176"/>
      <c r="L484" s="177"/>
      <c r="M484" s="177"/>
      <c r="N484" s="182"/>
      <c r="O484" s="175"/>
      <c r="P484" s="180"/>
      <c r="Q484" s="175"/>
      <c r="R484" s="174"/>
      <c r="S484" s="174"/>
      <c r="T484" s="174"/>
      <c r="U484" s="174"/>
      <c r="V484" s="174"/>
      <c r="W484" s="174"/>
      <c r="X484" s="174"/>
      <c r="Y484" s="174"/>
      <c r="Z484" s="174"/>
    </row>
    <row r="485" ht="13.5" customHeight="1">
      <c r="A485" s="147">
        <f t="shared" si="8"/>
        <v>0</v>
      </c>
      <c r="B485" s="147">
        <f t="shared" si="2"/>
        <v>2</v>
      </c>
      <c r="C485" s="147">
        <f t="shared" si="3"/>
        <v>2</v>
      </c>
      <c r="D485" s="148">
        <f t="shared" si="4"/>
        <v>8</v>
      </c>
      <c r="E485" s="148">
        <f t="shared" si="5"/>
        <v>1</v>
      </c>
      <c r="F485" s="146"/>
      <c r="G485" s="174"/>
      <c r="H485" s="174"/>
      <c r="I485" s="174"/>
      <c r="J485" s="175"/>
      <c r="K485" s="176"/>
      <c r="L485" s="177"/>
      <c r="M485" s="177"/>
      <c r="N485" s="182"/>
      <c r="O485" s="175"/>
      <c r="P485" s="180"/>
      <c r="Q485" s="175"/>
      <c r="R485" s="174"/>
      <c r="S485" s="174"/>
      <c r="T485" s="174"/>
      <c r="U485" s="174"/>
      <c r="V485" s="174"/>
      <c r="W485" s="174"/>
      <c r="X485" s="174"/>
      <c r="Y485" s="174"/>
      <c r="Z485" s="174"/>
    </row>
    <row r="486" ht="13.5" customHeight="1">
      <c r="A486" s="147">
        <f t="shared" si="8"/>
        <v>0</v>
      </c>
      <c r="B486" s="147">
        <f t="shared" si="2"/>
        <v>2</v>
      </c>
      <c r="C486" s="147">
        <f t="shared" si="3"/>
        <v>2</v>
      </c>
      <c r="D486" s="148">
        <f t="shared" si="4"/>
        <v>8</v>
      </c>
      <c r="E486" s="148">
        <f t="shared" si="5"/>
        <v>1</v>
      </c>
      <c r="F486" s="146"/>
      <c r="G486" s="174"/>
      <c r="H486" s="174"/>
      <c r="I486" s="174"/>
      <c r="J486" s="175"/>
      <c r="K486" s="176"/>
      <c r="L486" s="177"/>
      <c r="M486" s="177"/>
      <c r="N486" s="182"/>
      <c r="O486" s="175"/>
      <c r="P486" s="180"/>
      <c r="Q486" s="175"/>
      <c r="R486" s="174"/>
      <c r="S486" s="174"/>
      <c r="T486" s="174"/>
      <c r="U486" s="174"/>
      <c r="V486" s="174"/>
      <c r="W486" s="174"/>
      <c r="X486" s="174"/>
      <c r="Y486" s="174"/>
      <c r="Z486" s="174"/>
    </row>
    <row r="487" ht="13.5" customHeight="1">
      <c r="A487" s="147">
        <f t="shared" si="8"/>
        <v>0</v>
      </c>
      <c r="B487" s="147">
        <f t="shared" si="2"/>
        <v>2</v>
      </c>
      <c r="C487" s="147">
        <f t="shared" si="3"/>
        <v>2</v>
      </c>
      <c r="D487" s="148">
        <f t="shared" si="4"/>
        <v>8</v>
      </c>
      <c r="E487" s="148">
        <f t="shared" si="5"/>
        <v>1</v>
      </c>
      <c r="F487" s="146"/>
      <c r="G487" s="174"/>
      <c r="H487" s="174"/>
      <c r="I487" s="174"/>
      <c r="J487" s="175"/>
      <c r="K487" s="176"/>
      <c r="L487" s="177"/>
      <c r="M487" s="177"/>
      <c r="N487" s="182"/>
      <c r="O487" s="175"/>
      <c r="P487" s="180"/>
      <c r="Q487" s="175"/>
      <c r="R487" s="174"/>
      <c r="S487" s="174"/>
      <c r="T487" s="174"/>
      <c r="U487" s="174"/>
      <c r="V487" s="174"/>
      <c r="W487" s="174"/>
      <c r="X487" s="174"/>
      <c r="Y487" s="174"/>
      <c r="Z487" s="174"/>
    </row>
    <row r="488" ht="13.5" customHeight="1">
      <c r="A488" s="147">
        <f t="shared" si="8"/>
        <v>0</v>
      </c>
      <c r="B488" s="147">
        <f t="shared" si="2"/>
        <v>2</v>
      </c>
      <c r="C488" s="147">
        <f t="shared" si="3"/>
        <v>2</v>
      </c>
      <c r="D488" s="148">
        <f t="shared" si="4"/>
        <v>8</v>
      </c>
      <c r="E488" s="148">
        <f t="shared" si="5"/>
        <v>1</v>
      </c>
      <c r="F488" s="146"/>
      <c r="G488" s="174"/>
      <c r="H488" s="174"/>
      <c r="I488" s="174"/>
      <c r="J488" s="175"/>
      <c r="K488" s="176"/>
      <c r="L488" s="177"/>
      <c r="M488" s="177"/>
      <c r="N488" s="182"/>
      <c r="O488" s="175"/>
      <c r="P488" s="180"/>
      <c r="Q488" s="175"/>
      <c r="R488" s="174"/>
      <c r="S488" s="174"/>
      <c r="T488" s="174"/>
      <c r="U488" s="174"/>
      <c r="V488" s="174"/>
      <c r="W488" s="174"/>
      <c r="X488" s="174"/>
      <c r="Y488" s="174"/>
      <c r="Z488" s="174"/>
    </row>
    <row r="489" ht="13.5" customHeight="1">
      <c r="A489" s="147">
        <f t="shared" si="8"/>
        <v>0</v>
      </c>
      <c r="B489" s="147">
        <f t="shared" si="2"/>
        <v>2</v>
      </c>
      <c r="C489" s="147">
        <f t="shared" si="3"/>
        <v>2</v>
      </c>
      <c r="D489" s="148">
        <f t="shared" si="4"/>
        <v>8</v>
      </c>
      <c r="E489" s="148">
        <f t="shared" si="5"/>
        <v>1</v>
      </c>
      <c r="F489" s="146"/>
      <c r="G489" s="174"/>
      <c r="H489" s="174"/>
      <c r="I489" s="174"/>
      <c r="J489" s="175"/>
      <c r="K489" s="176"/>
      <c r="L489" s="177"/>
      <c r="M489" s="177"/>
      <c r="N489" s="182"/>
      <c r="O489" s="175"/>
      <c r="P489" s="180"/>
      <c r="Q489" s="175"/>
      <c r="R489" s="174"/>
      <c r="S489" s="174"/>
      <c r="T489" s="174"/>
      <c r="U489" s="174"/>
      <c r="V489" s="174"/>
      <c r="W489" s="174"/>
      <c r="X489" s="174"/>
      <c r="Y489" s="174"/>
      <c r="Z489" s="174"/>
    </row>
    <row r="490" ht="13.5" customHeight="1">
      <c r="A490" s="147">
        <f t="shared" si="8"/>
        <v>0</v>
      </c>
      <c r="B490" s="147">
        <f t="shared" si="2"/>
        <v>2</v>
      </c>
      <c r="C490" s="147">
        <f t="shared" si="3"/>
        <v>2</v>
      </c>
      <c r="D490" s="148">
        <f t="shared" si="4"/>
        <v>8</v>
      </c>
      <c r="E490" s="148">
        <f t="shared" si="5"/>
        <v>1</v>
      </c>
      <c r="F490" s="146"/>
      <c r="G490" s="174"/>
      <c r="H490" s="174"/>
      <c r="I490" s="174"/>
      <c r="J490" s="175"/>
      <c r="K490" s="176"/>
      <c r="L490" s="177"/>
      <c r="M490" s="177"/>
      <c r="N490" s="182"/>
      <c r="O490" s="175"/>
      <c r="P490" s="180"/>
      <c r="Q490" s="175"/>
      <c r="R490" s="174"/>
      <c r="S490" s="174"/>
      <c r="T490" s="174"/>
      <c r="U490" s="174"/>
      <c r="V490" s="174"/>
      <c r="W490" s="174"/>
      <c r="X490" s="174"/>
      <c r="Y490" s="174"/>
      <c r="Z490" s="174"/>
    </row>
    <row r="491" ht="13.5" customHeight="1">
      <c r="A491" s="147">
        <f t="shared" si="8"/>
        <v>0</v>
      </c>
      <c r="B491" s="147">
        <f t="shared" si="2"/>
        <v>2</v>
      </c>
      <c r="C491" s="147">
        <f t="shared" si="3"/>
        <v>2</v>
      </c>
      <c r="D491" s="148">
        <f t="shared" si="4"/>
        <v>8</v>
      </c>
      <c r="E491" s="148">
        <f t="shared" si="5"/>
        <v>1</v>
      </c>
      <c r="F491" s="146"/>
      <c r="G491" s="174"/>
      <c r="H491" s="174"/>
      <c r="I491" s="174"/>
      <c r="J491" s="175"/>
      <c r="K491" s="176"/>
      <c r="L491" s="177"/>
      <c r="M491" s="177"/>
      <c r="N491" s="182"/>
      <c r="O491" s="175"/>
      <c r="P491" s="180"/>
      <c r="Q491" s="175"/>
      <c r="R491" s="174"/>
      <c r="S491" s="174"/>
      <c r="T491" s="174"/>
      <c r="U491" s="174"/>
      <c r="V491" s="174"/>
      <c r="W491" s="174"/>
      <c r="X491" s="174"/>
      <c r="Y491" s="174"/>
      <c r="Z491" s="174"/>
    </row>
    <row r="492" ht="13.5" customHeight="1">
      <c r="A492" s="147">
        <f t="shared" si="8"/>
        <v>0</v>
      </c>
      <c r="B492" s="147">
        <f t="shared" si="2"/>
        <v>2</v>
      </c>
      <c r="C492" s="147">
        <f t="shared" si="3"/>
        <v>2</v>
      </c>
      <c r="D492" s="148">
        <f t="shared" si="4"/>
        <v>8</v>
      </c>
      <c r="E492" s="148">
        <f t="shared" si="5"/>
        <v>1</v>
      </c>
      <c r="F492" s="146"/>
      <c r="G492" s="174"/>
      <c r="H492" s="174"/>
      <c r="I492" s="174"/>
      <c r="J492" s="175"/>
      <c r="K492" s="176"/>
      <c r="L492" s="177"/>
      <c r="M492" s="177"/>
      <c r="N492" s="182"/>
      <c r="O492" s="175"/>
      <c r="P492" s="180"/>
      <c r="Q492" s="175"/>
      <c r="R492" s="174"/>
      <c r="S492" s="174"/>
      <c r="T492" s="174"/>
      <c r="U492" s="174"/>
      <c r="V492" s="174"/>
      <c r="W492" s="174"/>
      <c r="X492" s="174"/>
      <c r="Y492" s="174"/>
      <c r="Z492" s="174"/>
    </row>
    <row r="493" ht="13.5" customHeight="1">
      <c r="A493" s="147">
        <f t="shared" si="8"/>
        <v>0</v>
      </c>
      <c r="B493" s="147">
        <f t="shared" si="2"/>
        <v>2</v>
      </c>
      <c r="C493" s="147">
        <f t="shared" si="3"/>
        <v>2</v>
      </c>
      <c r="D493" s="148">
        <f t="shared" si="4"/>
        <v>8</v>
      </c>
      <c r="E493" s="148">
        <f t="shared" si="5"/>
        <v>1</v>
      </c>
      <c r="F493" s="146"/>
      <c r="G493" s="174"/>
      <c r="H493" s="174"/>
      <c r="I493" s="174"/>
      <c r="J493" s="175"/>
      <c r="K493" s="176"/>
      <c r="L493" s="177"/>
      <c r="M493" s="177"/>
      <c r="N493" s="182"/>
      <c r="O493" s="175"/>
      <c r="P493" s="180"/>
      <c r="Q493" s="175"/>
      <c r="R493" s="174"/>
      <c r="S493" s="174"/>
      <c r="T493" s="174"/>
      <c r="U493" s="174"/>
      <c r="V493" s="174"/>
      <c r="W493" s="174"/>
      <c r="X493" s="174"/>
      <c r="Y493" s="174"/>
      <c r="Z493" s="174"/>
    </row>
    <row r="494" ht="13.5" customHeight="1">
      <c r="A494" s="147">
        <f t="shared" si="8"/>
        <v>0</v>
      </c>
      <c r="B494" s="147">
        <f t="shared" si="2"/>
        <v>2</v>
      </c>
      <c r="C494" s="147">
        <f t="shared" si="3"/>
        <v>2</v>
      </c>
      <c r="D494" s="148">
        <f t="shared" si="4"/>
        <v>8</v>
      </c>
      <c r="E494" s="148">
        <f t="shared" si="5"/>
        <v>1</v>
      </c>
      <c r="F494" s="146"/>
      <c r="G494" s="174"/>
      <c r="H494" s="174"/>
      <c r="I494" s="174"/>
      <c r="J494" s="175"/>
      <c r="K494" s="176"/>
      <c r="L494" s="177"/>
      <c r="M494" s="177"/>
      <c r="N494" s="182"/>
      <c r="O494" s="175"/>
      <c r="P494" s="180"/>
      <c r="Q494" s="175"/>
      <c r="R494" s="174"/>
      <c r="S494" s="174"/>
      <c r="T494" s="174"/>
      <c r="U494" s="174"/>
      <c r="V494" s="174"/>
      <c r="W494" s="174"/>
      <c r="X494" s="174"/>
      <c r="Y494" s="174"/>
      <c r="Z494" s="174"/>
    </row>
    <row r="495" ht="13.5" customHeight="1">
      <c r="A495" s="147">
        <f t="shared" si="8"/>
        <v>0</v>
      </c>
      <c r="B495" s="147">
        <f t="shared" si="2"/>
        <v>2</v>
      </c>
      <c r="C495" s="147">
        <f t="shared" si="3"/>
        <v>2</v>
      </c>
      <c r="D495" s="148">
        <f t="shared" si="4"/>
        <v>8</v>
      </c>
      <c r="E495" s="148">
        <f t="shared" si="5"/>
        <v>1</v>
      </c>
      <c r="F495" s="146"/>
      <c r="G495" s="174"/>
      <c r="H495" s="174"/>
      <c r="I495" s="174"/>
      <c r="J495" s="175"/>
      <c r="K495" s="176"/>
      <c r="L495" s="177"/>
      <c r="M495" s="177"/>
      <c r="N495" s="182"/>
      <c r="O495" s="175"/>
      <c r="P495" s="180"/>
      <c r="Q495" s="175"/>
      <c r="R495" s="174"/>
      <c r="S495" s="174"/>
      <c r="T495" s="174"/>
      <c r="U495" s="174"/>
      <c r="V495" s="174"/>
      <c r="W495" s="174"/>
      <c r="X495" s="174"/>
      <c r="Y495" s="174"/>
      <c r="Z495" s="174"/>
    </row>
    <row r="496" ht="13.5" customHeight="1">
      <c r="A496" s="147">
        <f t="shared" si="8"/>
        <v>0</v>
      </c>
      <c r="B496" s="147">
        <f t="shared" si="2"/>
        <v>2</v>
      </c>
      <c r="C496" s="147">
        <f t="shared" si="3"/>
        <v>2</v>
      </c>
      <c r="D496" s="148">
        <f t="shared" si="4"/>
        <v>8</v>
      </c>
      <c r="E496" s="148">
        <f t="shared" si="5"/>
        <v>1</v>
      </c>
      <c r="F496" s="146"/>
      <c r="G496" s="174"/>
      <c r="H496" s="174"/>
      <c r="I496" s="174"/>
      <c r="J496" s="175"/>
      <c r="K496" s="176"/>
      <c r="L496" s="177"/>
      <c r="M496" s="177"/>
      <c r="N496" s="182"/>
      <c r="O496" s="175"/>
      <c r="P496" s="180"/>
      <c r="Q496" s="175"/>
      <c r="R496" s="174"/>
      <c r="S496" s="174"/>
      <c r="T496" s="174"/>
      <c r="U496" s="174"/>
      <c r="V496" s="174"/>
      <c r="W496" s="174"/>
      <c r="X496" s="174"/>
      <c r="Y496" s="174"/>
      <c r="Z496" s="174"/>
    </row>
    <row r="497" ht="13.5" customHeight="1">
      <c r="A497" s="147">
        <f t="shared" si="8"/>
        <v>0</v>
      </c>
      <c r="B497" s="147">
        <f t="shared" si="2"/>
        <v>2</v>
      </c>
      <c r="C497" s="147">
        <f t="shared" si="3"/>
        <v>2</v>
      </c>
      <c r="D497" s="148">
        <f t="shared" si="4"/>
        <v>8</v>
      </c>
      <c r="E497" s="148">
        <f t="shared" si="5"/>
        <v>1</v>
      </c>
      <c r="F497" s="146"/>
      <c r="G497" s="174"/>
      <c r="H497" s="174"/>
      <c r="I497" s="174"/>
      <c r="J497" s="175"/>
      <c r="K497" s="176"/>
      <c r="L497" s="177"/>
      <c r="M497" s="177"/>
      <c r="N497" s="182"/>
      <c r="O497" s="175"/>
      <c r="P497" s="180"/>
      <c r="Q497" s="175"/>
      <c r="R497" s="174"/>
      <c r="S497" s="174"/>
      <c r="T497" s="174"/>
      <c r="U497" s="174"/>
      <c r="V497" s="174"/>
      <c r="W497" s="174"/>
      <c r="X497" s="174"/>
      <c r="Y497" s="174"/>
      <c r="Z497" s="174"/>
    </row>
    <row r="498" ht="13.5" customHeight="1">
      <c r="A498" s="147">
        <f t="shared" si="8"/>
        <v>0</v>
      </c>
      <c r="B498" s="147">
        <f t="shared" si="2"/>
        <v>2</v>
      </c>
      <c r="C498" s="147">
        <f t="shared" si="3"/>
        <v>2</v>
      </c>
      <c r="D498" s="148">
        <f t="shared" si="4"/>
        <v>8</v>
      </c>
      <c r="E498" s="148">
        <f t="shared" si="5"/>
        <v>1</v>
      </c>
      <c r="F498" s="146"/>
      <c r="G498" s="174"/>
      <c r="H498" s="174"/>
      <c r="I498" s="174"/>
      <c r="J498" s="175"/>
      <c r="K498" s="176"/>
      <c r="L498" s="177"/>
      <c r="M498" s="177"/>
      <c r="N498" s="182"/>
      <c r="O498" s="175"/>
      <c r="P498" s="180"/>
      <c r="Q498" s="175"/>
      <c r="R498" s="174"/>
      <c r="S498" s="174"/>
      <c r="T498" s="174"/>
      <c r="U498" s="174"/>
      <c r="V498" s="174"/>
      <c r="W498" s="174"/>
      <c r="X498" s="174"/>
      <c r="Y498" s="174"/>
      <c r="Z498" s="174"/>
    </row>
    <row r="499" ht="13.5" customHeight="1">
      <c r="A499" s="147">
        <f t="shared" si="8"/>
        <v>0</v>
      </c>
      <c r="B499" s="147">
        <f t="shared" si="2"/>
        <v>2</v>
      </c>
      <c r="C499" s="147">
        <f t="shared" si="3"/>
        <v>2</v>
      </c>
      <c r="D499" s="148">
        <f t="shared" si="4"/>
        <v>8</v>
      </c>
      <c r="E499" s="148">
        <f t="shared" si="5"/>
        <v>1</v>
      </c>
      <c r="F499" s="146"/>
      <c r="G499" s="174"/>
      <c r="H499" s="174"/>
      <c r="I499" s="174"/>
      <c r="J499" s="175"/>
      <c r="K499" s="176"/>
      <c r="L499" s="177"/>
      <c r="M499" s="177"/>
      <c r="N499" s="182"/>
      <c r="O499" s="175"/>
      <c r="P499" s="180"/>
      <c r="Q499" s="175"/>
      <c r="R499" s="174"/>
      <c r="S499" s="174"/>
      <c r="T499" s="174"/>
      <c r="U499" s="174"/>
      <c r="V499" s="174"/>
      <c r="W499" s="174"/>
      <c r="X499" s="174"/>
      <c r="Y499" s="174"/>
      <c r="Z499" s="174"/>
    </row>
    <row r="500" ht="13.5" customHeight="1">
      <c r="A500" s="147">
        <f t="shared" si="8"/>
        <v>0</v>
      </c>
      <c r="B500" s="147">
        <f t="shared" si="2"/>
        <v>2</v>
      </c>
      <c r="C500" s="147">
        <f t="shared" si="3"/>
        <v>2</v>
      </c>
      <c r="D500" s="148">
        <f t="shared" si="4"/>
        <v>8</v>
      </c>
      <c r="E500" s="148">
        <f t="shared" si="5"/>
        <v>1</v>
      </c>
      <c r="F500" s="146"/>
      <c r="G500" s="174"/>
      <c r="H500" s="174"/>
      <c r="I500" s="174"/>
      <c r="J500" s="175"/>
      <c r="K500" s="176"/>
      <c r="L500" s="177"/>
      <c r="M500" s="177"/>
      <c r="N500" s="182"/>
      <c r="O500" s="175"/>
      <c r="P500" s="180"/>
      <c r="Q500" s="175"/>
      <c r="R500" s="174"/>
      <c r="S500" s="174"/>
      <c r="T500" s="174"/>
      <c r="U500" s="174"/>
      <c r="V500" s="174"/>
      <c r="W500" s="174"/>
      <c r="X500" s="174"/>
      <c r="Y500" s="174"/>
      <c r="Z500" s="174"/>
    </row>
    <row r="501" ht="13.5" customHeight="1">
      <c r="A501" s="147">
        <f t="shared" si="8"/>
        <v>0</v>
      </c>
      <c r="B501" s="147">
        <f t="shared" si="2"/>
        <v>2</v>
      </c>
      <c r="C501" s="147">
        <f t="shared" si="3"/>
        <v>2</v>
      </c>
      <c r="D501" s="148">
        <f t="shared" si="4"/>
        <v>8</v>
      </c>
      <c r="E501" s="148">
        <f t="shared" si="5"/>
        <v>1</v>
      </c>
      <c r="F501" s="146"/>
      <c r="G501" s="174"/>
      <c r="H501" s="174"/>
      <c r="I501" s="174"/>
      <c r="J501" s="175"/>
      <c r="K501" s="176"/>
      <c r="L501" s="177"/>
      <c r="M501" s="177"/>
      <c r="N501" s="182"/>
      <c r="O501" s="175"/>
      <c r="P501" s="180"/>
      <c r="Q501" s="175"/>
      <c r="R501" s="174"/>
      <c r="S501" s="174"/>
      <c r="T501" s="174"/>
      <c r="U501" s="174"/>
      <c r="V501" s="174"/>
      <c r="W501" s="174"/>
      <c r="X501" s="174"/>
      <c r="Y501" s="174"/>
      <c r="Z501" s="174"/>
    </row>
    <row r="502" ht="13.5" customHeight="1">
      <c r="A502" s="147">
        <f t="shared" si="8"/>
        <v>0</v>
      </c>
      <c r="B502" s="147">
        <f t="shared" si="2"/>
        <v>2</v>
      </c>
      <c r="C502" s="147">
        <f t="shared" si="3"/>
        <v>2</v>
      </c>
      <c r="D502" s="148">
        <f t="shared" si="4"/>
        <v>8</v>
      </c>
      <c r="E502" s="148">
        <f t="shared" si="5"/>
        <v>1</v>
      </c>
      <c r="F502" s="146"/>
      <c r="G502" s="174"/>
      <c r="H502" s="174"/>
      <c r="I502" s="174"/>
      <c r="J502" s="175"/>
      <c r="K502" s="176"/>
      <c r="L502" s="177"/>
      <c r="M502" s="177"/>
      <c r="N502" s="182"/>
      <c r="O502" s="175"/>
      <c r="P502" s="180"/>
      <c r="Q502" s="175"/>
      <c r="R502" s="174"/>
      <c r="S502" s="174"/>
      <c r="T502" s="174"/>
      <c r="U502" s="174"/>
      <c r="V502" s="174"/>
      <c r="W502" s="174"/>
      <c r="X502" s="174"/>
      <c r="Y502" s="174"/>
      <c r="Z502" s="174"/>
    </row>
    <row r="503" ht="13.5" customHeight="1">
      <c r="A503" s="147">
        <f t="shared" si="8"/>
        <v>0</v>
      </c>
      <c r="B503" s="147">
        <f t="shared" si="2"/>
        <v>2</v>
      </c>
      <c r="C503" s="147">
        <f t="shared" si="3"/>
        <v>2</v>
      </c>
      <c r="D503" s="148">
        <f t="shared" si="4"/>
        <v>8</v>
      </c>
      <c r="E503" s="148">
        <f t="shared" si="5"/>
        <v>1</v>
      </c>
      <c r="F503" s="146"/>
      <c r="G503" s="174"/>
      <c r="H503" s="174"/>
      <c r="I503" s="174"/>
      <c r="J503" s="175"/>
      <c r="K503" s="176"/>
      <c r="L503" s="177"/>
      <c r="M503" s="177"/>
      <c r="N503" s="182"/>
      <c r="O503" s="175"/>
      <c r="P503" s="180"/>
      <c r="Q503" s="175"/>
      <c r="R503" s="174"/>
      <c r="S503" s="174"/>
      <c r="T503" s="174"/>
      <c r="U503" s="174"/>
      <c r="V503" s="174"/>
      <c r="W503" s="174"/>
      <c r="X503" s="174"/>
      <c r="Y503" s="174"/>
      <c r="Z503" s="174"/>
    </row>
    <row r="504" ht="13.5" customHeight="1">
      <c r="A504" s="147">
        <f t="shared" si="8"/>
        <v>0</v>
      </c>
      <c r="B504" s="147">
        <f t="shared" si="2"/>
        <v>2</v>
      </c>
      <c r="C504" s="147">
        <f t="shared" si="3"/>
        <v>2</v>
      </c>
      <c r="D504" s="148">
        <f t="shared" si="4"/>
        <v>8</v>
      </c>
      <c r="E504" s="148">
        <f t="shared" si="5"/>
        <v>1</v>
      </c>
      <c r="F504" s="146"/>
      <c r="G504" s="174"/>
      <c r="H504" s="174"/>
      <c r="I504" s="174"/>
      <c r="J504" s="175"/>
      <c r="K504" s="176"/>
      <c r="L504" s="177"/>
      <c r="M504" s="177"/>
      <c r="N504" s="182"/>
      <c r="O504" s="175"/>
      <c r="P504" s="180"/>
      <c r="Q504" s="175"/>
      <c r="R504" s="174"/>
      <c r="S504" s="174"/>
      <c r="T504" s="174"/>
      <c r="U504" s="174"/>
      <c r="V504" s="174"/>
      <c r="W504" s="174"/>
      <c r="X504" s="174"/>
      <c r="Y504" s="174"/>
      <c r="Z504" s="174"/>
    </row>
    <row r="505" ht="13.5" customHeight="1">
      <c r="A505" s="147">
        <f t="shared" si="8"/>
        <v>0</v>
      </c>
      <c r="B505" s="147">
        <f t="shared" si="2"/>
        <v>2</v>
      </c>
      <c r="C505" s="147">
        <f t="shared" si="3"/>
        <v>2</v>
      </c>
      <c r="D505" s="148">
        <f t="shared" si="4"/>
        <v>8</v>
      </c>
      <c r="E505" s="148">
        <f t="shared" si="5"/>
        <v>1</v>
      </c>
      <c r="F505" s="146"/>
      <c r="G505" s="174"/>
      <c r="H505" s="174"/>
      <c r="I505" s="174"/>
      <c r="J505" s="175"/>
      <c r="K505" s="176"/>
      <c r="L505" s="177"/>
      <c r="M505" s="177"/>
      <c r="N505" s="182"/>
      <c r="O505" s="175"/>
      <c r="P505" s="180"/>
      <c r="Q505" s="175"/>
      <c r="R505" s="174"/>
      <c r="S505" s="174"/>
      <c r="T505" s="174"/>
      <c r="U505" s="174"/>
      <c r="V505" s="174"/>
      <c r="W505" s="174"/>
      <c r="X505" s="174"/>
      <c r="Y505" s="174"/>
      <c r="Z505" s="174"/>
    </row>
    <row r="506" ht="13.5" customHeight="1">
      <c r="A506" s="147">
        <f t="shared" si="8"/>
        <v>0</v>
      </c>
      <c r="B506" s="147">
        <f t="shared" si="2"/>
        <v>2</v>
      </c>
      <c r="C506" s="147">
        <f t="shared" si="3"/>
        <v>2</v>
      </c>
      <c r="D506" s="148">
        <f t="shared" si="4"/>
        <v>8</v>
      </c>
      <c r="E506" s="148">
        <f t="shared" si="5"/>
        <v>1</v>
      </c>
      <c r="F506" s="146"/>
      <c r="G506" s="174"/>
      <c r="H506" s="174"/>
      <c r="I506" s="174"/>
      <c r="J506" s="175"/>
      <c r="K506" s="176"/>
      <c r="L506" s="177"/>
      <c r="M506" s="177"/>
      <c r="N506" s="182"/>
      <c r="O506" s="175"/>
      <c r="P506" s="180"/>
      <c r="Q506" s="175"/>
      <c r="R506" s="174"/>
      <c r="S506" s="174"/>
      <c r="T506" s="174"/>
      <c r="U506" s="174"/>
      <c r="V506" s="174"/>
      <c r="W506" s="174"/>
      <c r="X506" s="174"/>
      <c r="Y506" s="174"/>
      <c r="Z506" s="174"/>
    </row>
    <row r="507" ht="13.5" customHeight="1">
      <c r="A507" s="147">
        <f t="shared" si="8"/>
        <v>0</v>
      </c>
      <c r="B507" s="147">
        <f t="shared" si="2"/>
        <v>2</v>
      </c>
      <c r="C507" s="147">
        <f t="shared" si="3"/>
        <v>2</v>
      </c>
      <c r="D507" s="148">
        <f t="shared" si="4"/>
        <v>8</v>
      </c>
      <c r="E507" s="148">
        <f t="shared" si="5"/>
        <v>1</v>
      </c>
      <c r="F507" s="146"/>
      <c r="G507" s="174"/>
      <c r="H507" s="174"/>
      <c r="I507" s="174"/>
      <c r="J507" s="175"/>
      <c r="K507" s="176"/>
      <c r="L507" s="177"/>
      <c r="M507" s="177"/>
      <c r="N507" s="182"/>
      <c r="O507" s="175"/>
      <c r="P507" s="180"/>
      <c r="Q507" s="175"/>
      <c r="R507" s="174"/>
      <c r="S507" s="174"/>
      <c r="T507" s="174"/>
      <c r="U507" s="174"/>
      <c r="V507" s="174"/>
      <c r="W507" s="174"/>
      <c r="X507" s="174"/>
      <c r="Y507" s="174"/>
      <c r="Z507" s="174"/>
    </row>
    <row r="508" ht="13.5" customHeight="1">
      <c r="A508" s="147">
        <f t="shared" si="8"/>
        <v>0</v>
      </c>
      <c r="B508" s="147">
        <f t="shared" si="2"/>
        <v>2</v>
      </c>
      <c r="C508" s="147">
        <f t="shared" si="3"/>
        <v>2</v>
      </c>
      <c r="D508" s="148">
        <f t="shared" si="4"/>
        <v>8</v>
      </c>
      <c r="E508" s="148">
        <f t="shared" si="5"/>
        <v>1</v>
      </c>
      <c r="F508" s="146"/>
      <c r="G508" s="174"/>
      <c r="H508" s="174"/>
      <c r="I508" s="174"/>
      <c r="J508" s="175"/>
      <c r="K508" s="176"/>
      <c r="L508" s="177"/>
      <c r="M508" s="177"/>
      <c r="N508" s="182"/>
      <c r="O508" s="175"/>
      <c r="P508" s="180"/>
      <c r="Q508" s="175"/>
      <c r="R508" s="174"/>
      <c r="S508" s="174"/>
      <c r="T508" s="174"/>
      <c r="U508" s="174"/>
      <c r="V508" s="174"/>
      <c r="W508" s="174"/>
      <c r="X508" s="174"/>
      <c r="Y508" s="174"/>
      <c r="Z508" s="174"/>
    </row>
    <row r="509" ht="13.5" customHeight="1">
      <c r="A509" s="147">
        <f t="shared" si="8"/>
        <v>0</v>
      </c>
      <c r="B509" s="147">
        <f t="shared" si="2"/>
        <v>2</v>
      </c>
      <c r="C509" s="147">
        <f t="shared" si="3"/>
        <v>2</v>
      </c>
      <c r="D509" s="148">
        <f t="shared" si="4"/>
        <v>8</v>
      </c>
      <c r="E509" s="148">
        <f t="shared" si="5"/>
        <v>1</v>
      </c>
      <c r="F509" s="146"/>
      <c r="G509" s="174"/>
      <c r="H509" s="174"/>
      <c r="I509" s="174"/>
      <c r="J509" s="175"/>
      <c r="K509" s="176"/>
      <c r="L509" s="177"/>
      <c r="M509" s="177"/>
      <c r="N509" s="182"/>
      <c r="O509" s="175"/>
      <c r="P509" s="180"/>
      <c r="Q509" s="175"/>
      <c r="R509" s="174"/>
      <c r="S509" s="174"/>
      <c r="T509" s="174"/>
      <c r="U509" s="174"/>
      <c r="V509" s="174"/>
      <c r="W509" s="174"/>
      <c r="X509" s="174"/>
      <c r="Y509" s="174"/>
      <c r="Z509" s="174"/>
    </row>
    <row r="510" ht="13.5" customHeight="1">
      <c r="A510" s="147">
        <f t="shared" si="8"/>
        <v>0</v>
      </c>
      <c r="B510" s="147">
        <f t="shared" si="2"/>
        <v>2</v>
      </c>
      <c r="C510" s="147">
        <f t="shared" si="3"/>
        <v>2</v>
      </c>
      <c r="D510" s="148">
        <f t="shared" si="4"/>
        <v>8</v>
      </c>
      <c r="E510" s="148">
        <f t="shared" si="5"/>
        <v>1</v>
      </c>
      <c r="F510" s="146"/>
      <c r="G510" s="174"/>
      <c r="H510" s="174"/>
      <c r="I510" s="174"/>
      <c r="J510" s="175"/>
      <c r="K510" s="176"/>
      <c r="L510" s="177"/>
      <c r="M510" s="177"/>
      <c r="N510" s="182"/>
      <c r="O510" s="175"/>
      <c r="P510" s="180"/>
      <c r="Q510" s="175"/>
      <c r="R510" s="174"/>
      <c r="S510" s="174"/>
      <c r="T510" s="174"/>
      <c r="U510" s="174"/>
      <c r="V510" s="174"/>
      <c r="W510" s="174"/>
      <c r="X510" s="174"/>
      <c r="Y510" s="174"/>
      <c r="Z510" s="174"/>
    </row>
    <row r="511" ht="13.5" customHeight="1">
      <c r="A511" s="147">
        <f t="shared" si="8"/>
        <v>0</v>
      </c>
      <c r="B511" s="147">
        <f t="shared" si="2"/>
        <v>2</v>
      </c>
      <c r="C511" s="147">
        <f t="shared" si="3"/>
        <v>2</v>
      </c>
      <c r="D511" s="148">
        <f t="shared" si="4"/>
        <v>8</v>
      </c>
      <c r="E511" s="148">
        <f t="shared" si="5"/>
        <v>1</v>
      </c>
      <c r="F511" s="146"/>
      <c r="G511" s="174"/>
      <c r="H511" s="174"/>
      <c r="I511" s="174"/>
      <c r="J511" s="175"/>
      <c r="K511" s="176"/>
      <c r="L511" s="177"/>
      <c r="M511" s="177"/>
      <c r="N511" s="182"/>
      <c r="O511" s="175"/>
      <c r="P511" s="180"/>
      <c r="Q511" s="175"/>
      <c r="R511" s="174"/>
      <c r="S511" s="174"/>
      <c r="T511" s="174"/>
      <c r="U511" s="174"/>
      <c r="V511" s="174"/>
      <c r="W511" s="174"/>
      <c r="X511" s="174"/>
      <c r="Y511" s="174"/>
      <c r="Z511" s="174"/>
    </row>
    <row r="512" ht="13.5" customHeight="1">
      <c r="A512" s="147">
        <f t="shared" si="8"/>
        <v>0</v>
      </c>
      <c r="B512" s="147">
        <f t="shared" si="2"/>
        <v>2</v>
      </c>
      <c r="C512" s="147">
        <f t="shared" si="3"/>
        <v>2</v>
      </c>
      <c r="D512" s="148">
        <f t="shared" si="4"/>
        <v>8</v>
      </c>
      <c r="E512" s="148">
        <f t="shared" si="5"/>
        <v>1</v>
      </c>
      <c r="F512" s="146"/>
      <c r="G512" s="174"/>
      <c r="H512" s="174"/>
      <c r="I512" s="174"/>
      <c r="J512" s="175"/>
      <c r="K512" s="176"/>
      <c r="L512" s="177"/>
      <c r="M512" s="177"/>
      <c r="N512" s="182"/>
      <c r="O512" s="175"/>
      <c r="P512" s="180"/>
      <c r="Q512" s="175"/>
      <c r="R512" s="174"/>
      <c r="S512" s="174"/>
      <c r="T512" s="174"/>
      <c r="U512" s="174"/>
      <c r="V512" s="174"/>
      <c r="W512" s="174"/>
      <c r="X512" s="174"/>
      <c r="Y512" s="174"/>
      <c r="Z512" s="174"/>
    </row>
    <row r="513" ht="13.5" customHeight="1">
      <c r="A513" s="147">
        <f t="shared" si="8"/>
        <v>0</v>
      </c>
      <c r="B513" s="147">
        <f t="shared" si="2"/>
        <v>2</v>
      </c>
      <c r="C513" s="147">
        <f t="shared" si="3"/>
        <v>2</v>
      </c>
      <c r="D513" s="148">
        <f t="shared" si="4"/>
        <v>8</v>
      </c>
      <c r="E513" s="148">
        <f t="shared" si="5"/>
        <v>1</v>
      </c>
      <c r="F513" s="146"/>
      <c r="G513" s="174"/>
      <c r="H513" s="174"/>
      <c r="I513" s="174"/>
      <c r="J513" s="175"/>
      <c r="K513" s="176"/>
      <c r="L513" s="177"/>
      <c r="M513" s="177"/>
      <c r="N513" s="182"/>
      <c r="O513" s="175"/>
      <c r="P513" s="180"/>
      <c r="Q513" s="175"/>
      <c r="R513" s="174"/>
      <c r="S513" s="174"/>
      <c r="T513" s="174"/>
      <c r="U513" s="174"/>
      <c r="V513" s="174"/>
      <c r="W513" s="174"/>
      <c r="X513" s="174"/>
      <c r="Y513" s="174"/>
      <c r="Z513" s="174"/>
    </row>
    <row r="514" ht="13.5" customHeight="1">
      <c r="A514" s="147">
        <f t="shared" si="8"/>
        <v>0</v>
      </c>
      <c r="B514" s="147">
        <f t="shared" si="2"/>
        <v>2</v>
      </c>
      <c r="C514" s="147">
        <f t="shared" si="3"/>
        <v>2</v>
      </c>
      <c r="D514" s="148">
        <f t="shared" si="4"/>
        <v>8</v>
      </c>
      <c r="E514" s="148">
        <f t="shared" si="5"/>
        <v>1</v>
      </c>
      <c r="F514" s="146"/>
      <c r="G514" s="174"/>
      <c r="H514" s="174"/>
      <c r="I514" s="174"/>
      <c r="J514" s="175"/>
      <c r="K514" s="176"/>
      <c r="L514" s="177"/>
      <c r="M514" s="177"/>
      <c r="N514" s="182"/>
      <c r="O514" s="175"/>
      <c r="P514" s="180"/>
      <c r="Q514" s="175"/>
      <c r="R514" s="174"/>
      <c r="S514" s="174"/>
      <c r="T514" s="174"/>
      <c r="U514" s="174"/>
      <c r="V514" s="174"/>
      <c r="W514" s="174"/>
      <c r="X514" s="174"/>
      <c r="Y514" s="174"/>
      <c r="Z514" s="174"/>
    </row>
    <row r="515" ht="13.5" customHeight="1">
      <c r="A515" s="147">
        <f t="shared" si="8"/>
        <v>0</v>
      </c>
      <c r="B515" s="147">
        <f t="shared" si="2"/>
        <v>2</v>
      </c>
      <c r="C515" s="147">
        <f t="shared" si="3"/>
        <v>2</v>
      </c>
      <c r="D515" s="148">
        <f t="shared" si="4"/>
        <v>8</v>
      </c>
      <c r="E515" s="148">
        <f t="shared" si="5"/>
        <v>1</v>
      </c>
      <c r="F515" s="146"/>
      <c r="G515" s="174"/>
      <c r="H515" s="174"/>
      <c r="I515" s="174"/>
      <c r="J515" s="175"/>
      <c r="K515" s="176"/>
      <c r="L515" s="177"/>
      <c r="M515" s="177"/>
      <c r="N515" s="182"/>
      <c r="O515" s="175"/>
      <c r="P515" s="180"/>
      <c r="Q515" s="175"/>
      <c r="R515" s="174"/>
      <c r="S515" s="174"/>
      <c r="T515" s="174"/>
      <c r="U515" s="174"/>
      <c r="V515" s="174"/>
      <c r="W515" s="174"/>
      <c r="X515" s="174"/>
      <c r="Y515" s="174"/>
      <c r="Z515" s="174"/>
    </row>
    <row r="516" ht="13.5" customHeight="1">
      <c r="A516" s="147">
        <f t="shared" si="8"/>
        <v>0</v>
      </c>
      <c r="B516" s="147">
        <f t="shared" si="2"/>
        <v>2</v>
      </c>
      <c r="C516" s="147">
        <f t="shared" si="3"/>
        <v>2</v>
      </c>
      <c r="D516" s="148">
        <f t="shared" si="4"/>
        <v>8</v>
      </c>
      <c r="E516" s="148">
        <f t="shared" si="5"/>
        <v>1</v>
      </c>
      <c r="F516" s="146"/>
      <c r="G516" s="174"/>
      <c r="H516" s="174"/>
      <c r="I516" s="174"/>
      <c r="J516" s="175"/>
      <c r="K516" s="176"/>
      <c r="L516" s="177"/>
      <c r="M516" s="177"/>
      <c r="N516" s="182"/>
      <c r="O516" s="175"/>
      <c r="P516" s="180"/>
      <c r="Q516" s="175"/>
      <c r="R516" s="174"/>
      <c r="S516" s="174"/>
      <c r="T516" s="174"/>
      <c r="U516" s="174"/>
      <c r="V516" s="174"/>
      <c r="W516" s="174"/>
      <c r="X516" s="174"/>
      <c r="Y516" s="174"/>
      <c r="Z516" s="174"/>
    </row>
    <row r="517" ht="13.5" customHeight="1">
      <c r="A517" s="147">
        <f t="shared" si="8"/>
        <v>0</v>
      </c>
      <c r="B517" s="147">
        <f t="shared" si="2"/>
        <v>2</v>
      </c>
      <c r="C517" s="147">
        <f t="shared" si="3"/>
        <v>2</v>
      </c>
      <c r="D517" s="148">
        <f t="shared" si="4"/>
        <v>8</v>
      </c>
      <c r="E517" s="148">
        <f t="shared" si="5"/>
        <v>1</v>
      </c>
      <c r="F517" s="146"/>
      <c r="G517" s="174"/>
      <c r="H517" s="174"/>
      <c r="I517" s="174"/>
      <c r="J517" s="175"/>
      <c r="K517" s="176"/>
      <c r="L517" s="177"/>
      <c r="M517" s="177"/>
      <c r="N517" s="182"/>
      <c r="O517" s="175"/>
      <c r="P517" s="180"/>
      <c r="Q517" s="175"/>
      <c r="R517" s="174"/>
      <c r="S517" s="174"/>
      <c r="T517" s="174"/>
      <c r="U517" s="174"/>
      <c r="V517" s="174"/>
      <c r="W517" s="174"/>
      <c r="X517" s="174"/>
      <c r="Y517" s="174"/>
      <c r="Z517" s="174"/>
    </row>
    <row r="518" ht="13.5" customHeight="1">
      <c r="A518" s="147">
        <f t="shared" si="8"/>
        <v>0</v>
      </c>
      <c r="B518" s="147">
        <f t="shared" si="2"/>
        <v>2</v>
      </c>
      <c r="C518" s="147">
        <f t="shared" si="3"/>
        <v>2</v>
      </c>
      <c r="D518" s="148">
        <f t="shared" si="4"/>
        <v>8</v>
      </c>
      <c r="E518" s="148">
        <f t="shared" si="5"/>
        <v>1</v>
      </c>
      <c r="F518" s="146"/>
      <c r="G518" s="174"/>
      <c r="H518" s="174"/>
      <c r="I518" s="174"/>
      <c r="J518" s="175"/>
      <c r="K518" s="176"/>
      <c r="L518" s="177"/>
      <c r="M518" s="177"/>
      <c r="N518" s="182"/>
      <c r="O518" s="175"/>
      <c r="P518" s="180"/>
      <c r="Q518" s="175"/>
      <c r="R518" s="174"/>
      <c r="S518" s="174"/>
      <c r="T518" s="174"/>
      <c r="U518" s="174"/>
      <c r="V518" s="174"/>
      <c r="W518" s="174"/>
      <c r="X518" s="174"/>
      <c r="Y518" s="174"/>
      <c r="Z518" s="174"/>
    </row>
    <row r="519" ht="13.5" customHeight="1">
      <c r="A519" s="147">
        <f t="shared" si="8"/>
        <v>0</v>
      </c>
      <c r="B519" s="147">
        <f t="shared" si="2"/>
        <v>2</v>
      </c>
      <c r="C519" s="147">
        <f t="shared" si="3"/>
        <v>2</v>
      </c>
      <c r="D519" s="148">
        <f t="shared" si="4"/>
        <v>8</v>
      </c>
      <c r="E519" s="148">
        <f t="shared" si="5"/>
        <v>1</v>
      </c>
      <c r="F519" s="146"/>
      <c r="G519" s="174"/>
      <c r="H519" s="174"/>
      <c r="I519" s="174"/>
      <c r="J519" s="175"/>
      <c r="K519" s="176"/>
      <c r="L519" s="177"/>
      <c r="M519" s="177"/>
      <c r="N519" s="182"/>
      <c r="O519" s="175"/>
      <c r="P519" s="180"/>
      <c r="Q519" s="175"/>
      <c r="R519" s="174"/>
      <c r="S519" s="174"/>
      <c r="T519" s="174"/>
      <c r="U519" s="174"/>
      <c r="V519" s="174"/>
      <c r="W519" s="174"/>
      <c r="X519" s="174"/>
      <c r="Y519" s="174"/>
      <c r="Z519" s="174"/>
    </row>
    <row r="520" ht="13.5" customHeight="1">
      <c r="A520" s="147">
        <f t="shared" si="8"/>
        <v>0</v>
      </c>
      <c r="B520" s="147">
        <f t="shared" si="2"/>
        <v>2</v>
      </c>
      <c r="C520" s="147">
        <f t="shared" si="3"/>
        <v>2</v>
      </c>
      <c r="D520" s="148">
        <f t="shared" si="4"/>
        <v>8</v>
      </c>
      <c r="E520" s="148">
        <f t="shared" si="5"/>
        <v>1</v>
      </c>
      <c r="F520" s="146"/>
      <c r="G520" s="174"/>
      <c r="H520" s="174"/>
      <c r="I520" s="174"/>
      <c r="J520" s="175"/>
      <c r="K520" s="176"/>
      <c r="L520" s="177"/>
      <c r="M520" s="177"/>
      <c r="N520" s="182"/>
      <c r="O520" s="175"/>
      <c r="P520" s="180"/>
      <c r="Q520" s="175"/>
      <c r="R520" s="174"/>
      <c r="S520" s="174"/>
      <c r="T520" s="174"/>
      <c r="U520" s="174"/>
      <c r="V520" s="174"/>
      <c r="W520" s="174"/>
      <c r="X520" s="174"/>
      <c r="Y520" s="174"/>
      <c r="Z520" s="174"/>
    </row>
    <row r="521" ht="13.5" customHeight="1">
      <c r="A521" s="147">
        <f t="shared" si="8"/>
        <v>0</v>
      </c>
      <c r="B521" s="147">
        <f t="shared" si="2"/>
        <v>2</v>
      </c>
      <c r="C521" s="147">
        <f t="shared" si="3"/>
        <v>2</v>
      </c>
      <c r="D521" s="148">
        <f t="shared" si="4"/>
        <v>8</v>
      </c>
      <c r="E521" s="148">
        <f t="shared" si="5"/>
        <v>1</v>
      </c>
      <c r="F521" s="146"/>
      <c r="G521" s="174"/>
      <c r="H521" s="174"/>
      <c r="I521" s="174"/>
      <c r="J521" s="175"/>
      <c r="K521" s="176"/>
      <c r="L521" s="177"/>
      <c r="M521" s="177"/>
      <c r="N521" s="182"/>
      <c r="O521" s="175"/>
      <c r="P521" s="180"/>
      <c r="Q521" s="175"/>
      <c r="R521" s="174"/>
      <c r="S521" s="174"/>
      <c r="T521" s="174"/>
      <c r="U521" s="174"/>
      <c r="V521" s="174"/>
      <c r="W521" s="174"/>
      <c r="X521" s="174"/>
      <c r="Y521" s="174"/>
      <c r="Z521" s="174"/>
    </row>
    <row r="522" ht="13.5" customHeight="1">
      <c r="A522" s="147">
        <f t="shared" si="8"/>
        <v>0</v>
      </c>
      <c r="B522" s="147">
        <f t="shared" si="2"/>
        <v>2</v>
      </c>
      <c r="C522" s="147">
        <f t="shared" si="3"/>
        <v>2</v>
      </c>
      <c r="D522" s="148">
        <f t="shared" si="4"/>
        <v>8</v>
      </c>
      <c r="E522" s="148">
        <f t="shared" si="5"/>
        <v>1</v>
      </c>
      <c r="F522" s="146"/>
      <c r="G522" s="174"/>
      <c r="H522" s="174"/>
      <c r="I522" s="174"/>
      <c r="J522" s="175"/>
      <c r="K522" s="176"/>
      <c r="L522" s="177"/>
      <c r="M522" s="177"/>
      <c r="N522" s="182"/>
      <c r="O522" s="175"/>
      <c r="P522" s="180"/>
      <c r="Q522" s="175"/>
      <c r="R522" s="174"/>
      <c r="S522" s="174"/>
      <c r="T522" s="174"/>
      <c r="U522" s="174"/>
      <c r="V522" s="174"/>
      <c r="W522" s="174"/>
      <c r="X522" s="174"/>
      <c r="Y522" s="174"/>
      <c r="Z522" s="174"/>
    </row>
    <row r="523" ht="13.5" customHeight="1">
      <c r="A523" s="147">
        <f t="shared" si="8"/>
        <v>0</v>
      </c>
      <c r="B523" s="147">
        <f t="shared" si="2"/>
        <v>2</v>
      </c>
      <c r="C523" s="147">
        <f t="shared" si="3"/>
        <v>2</v>
      </c>
      <c r="D523" s="148">
        <f t="shared" si="4"/>
        <v>8</v>
      </c>
      <c r="E523" s="148">
        <f t="shared" si="5"/>
        <v>1</v>
      </c>
      <c r="F523" s="146"/>
      <c r="G523" s="174"/>
      <c r="H523" s="174"/>
      <c r="I523" s="174"/>
      <c r="J523" s="175"/>
      <c r="K523" s="176"/>
      <c r="L523" s="177"/>
      <c r="M523" s="177"/>
      <c r="N523" s="182"/>
      <c r="O523" s="175"/>
      <c r="P523" s="180"/>
      <c r="Q523" s="175"/>
      <c r="R523" s="174"/>
      <c r="S523" s="174"/>
      <c r="T523" s="174"/>
      <c r="U523" s="174"/>
      <c r="V523" s="174"/>
      <c r="W523" s="174"/>
      <c r="X523" s="174"/>
      <c r="Y523" s="174"/>
      <c r="Z523" s="174"/>
    </row>
    <row r="524" ht="13.5" customHeight="1">
      <c r="A524" s="147">
        <f t="shared" si="8"/>
        <v>0</v>
      </c>
      <c r="B524" s="147">
        <f t="shared" si="2"/>
        <v>2</v>
      </c>
      <c r="C524" s="147">
        <f t="shared" si="3"/>
        <v>2</v>
      </c>
      <c r="D524" s="148">
        <f t="shared" si="4"/>
        <v>8</v>
      </c>
      <c r="E524" s="148">
        <f t="shared" si="5"/>
        <v>1</v>
      </c>
      <c r="F524" s="146"/>
      <c r="G524" s="174"/>
      <c r="H524" s="174"/>
      <c r="I524" s="174"/>
      <c r="J524" s="175"/>
      <c r="K524" s="176"/>
      <c r="L524" s="177"/>
      <c r="M524" s="177"/>
      <c r="N524" s="182"/>
      <c r="O524" s="175"/>
      <c r="P524" s="180"/>
      <c r="Q524" s="175"/>
      <c r="R524" s="174"/>
      <c r="S524" s="174"/>
      <c r="T524" s="174"/>
      <c r="U524" s="174"/>
      <c r="V524" s="174"/>
      <c r="W524" s="174"/>
      <c r="X524" s="174"/>
      <c r="Y524" s="174"/>
      <c r="Z524" s="174"/>
    </row>
    <row r="525" ht="13.5" customHeight="1">
      <c r="A525" s="147">
        <f t="shared" si="8"/>
        <v>0</v>
      </c>
      <c r="B525" s="147">
        <f t="shared" si="2"/>
        <v>2</v>
      </c>
      <c r="C525" s="147">
        <f t="shared" si="3"/>
        <v>2</v>
      </c>
      <c r="D525" s="148">
        <f t="shared" si="4"/>
        <v>8</v>
      </c>
      <c r="E525" s="148">
        <f t="shared" si="5"/>
        <v>1</v>
      </c>
      <c r="F525" s="146"/>
      <c r="G525" s="174"/>
      <c r="H525" s="174"/>
      <c r="I525" s="174"/>
      <c r="J525" s="175"/>
      <c r="K525" s="176"/>
      <c r="L525" s="177"/>
      <c r="M525" s="177"/>
      <c r="N525" s="182"/>
      <c r="O525" s="175"/>
      <c r="P525" s="180"/>
      <c r="Q525" s="175"/>
      <c r="R525" s="174"/>
      <c r="S525" s="174"/>
      <c r="T525" s="174"/>
      <c r="U525" s="174"/>
      <c r="V525" s="174"/>
      <c r="W525" s="174"/>
      <c r="X525" s="174"/>
      <c r="Y525" s="174"/>
      <c r="Z525" s="174"/>
    </row>
    <row r="526" ht="13.5" customHeight="1">
      <c r="A526" s="147">
        <f t="shared" si="8"/>
        <v>0</v>
      </c>
      <c r="B526" s="147">
        <f t="shared" si="2"/>
        <v>2</v>
      </c>
      <c r="C526" s="147">
        <f t="shared" si="3"/>
        <v>2</v>
      </c>
      <c r="D526" s="148">
        <f t="shared" si="4"/>
        <v>8</v>
      </c>
      <c r="E526" s="148">
        <f t="shared" si="5"/>
        <v>1</v>
      </c>
      <c r="F526" s="146"/>
      <c r="G526" s="174"/>
      <c r="H526" s="174"/>
      <c r="I526" s="174"/>
      <c r="J526" s="175"/>
      <c r="K526" s="176"/>
      <c r="L526" s="177"/>
      <c r="M526" s="177"/>
      <c r="N526" s="182"/>
      <c r="O526" s="175"/>
      <c r="P526" s="180"/>
      <c r="Q526" s="175"/>
      <c r="R526" s="174"/>
      <c r="S526" s="174"/>
      <c r="T526" s="174"/>
      <c r="U526" s="174"/>
      <c r="V526" s="174"/>
      <c r="W526" s="174"/>
      <c r="X526" s="174"/>
      <c r="Y526" s="174"/>
      <c r="Z526" s="174"/>
    </row>
    <row r="527" ht="13.5" customHeight="1">
      <c r="A527" s="147">
        <f t="shared" si="8"/>
        <v>0</v>
      </c>
      <c r="B527" s="147">
        <f t="shared" si="2"/>
        <v>2</v>
      </c>
      <c r="C527" s="147">
        <f t="shared" si="3"/>
        <v>2</v>
      </c>
      <c r="D527" s="148">
        <f t="shared" si="4"/>
        <v>8</v>
      </c>
      <c r="E527" s="148">
        <f t="shared" si="5"/>
        <v>1</v>
      </c>
      <c r="F527" s="146"/>
      <c r="G527" s="174"/>
      <c r="H527" s="174"/>
      <c r="I527" s="174"/>
      <c r="J527" s="175"/>
      <c r="K527" s="176"/>
      <c r="L527" s="177"/>
      <c r="M527" s="177"/>
      <c r="N527" s="182"/>
      <c r="O527" s="175"/>
      <c r="P527" s="180"/>
      <c r="Q527" s="175"/>
      <c r="R527" s="174"/>
      <c r="S527" s="174"/>
      <c r="T527" s="174"/>
      <c r="U527" s="174"/>
      <c r="V527" s="174"/>
      <c r="W527" s="174"/>
      <c r="X527" s="174"/>
      <c r="Y527" s="174"/>
      <c r="Z527" s="174"/>
    </row>
    <row r="528" ht="13.5" customHeight="1">
      <c r="A528" s="147">
        <f t="shared" si="8"/>
        <v>0</v>
      </c>
      <c r="B528" s="147">
        <f t="shared" si="2"/>
        <v>2</v>
      </c>
      <c r="C528" s="147">
        <f t="shared" si="3"/>
        <v>2</v>
      </c>
      <c r="D528" s="148">
        <f t="shared" si="4"/>
        <v>8</v>
      </c>
      <c r="E528" s="148">
        <f t="shared" si="5"/>
        <v>1</v>
      </c>
      <c r="F528" s="146"/>
      <c r="G528" s="174"/>
      <c r="H528" s="174"/>
      <c r="I528" s="174"/>
      <c r="J528" s="175"/>
      <c r="K528" s="176"/>
      <c r="L528" s="177"/>
      <c r="M528" s="177"/>
      <c r="N528" s="182"/>
      <c r="O528" s="175"/>
      <c r="P528" s="180"/>
      <c r="Q528" s="175"/>
      <c r="R528" s="174"/>
      <c r="S528" s="174"/>
      <c r="T528" s="174"/>
      <c r="U528" s="174"/>
      <c r="V528" s="174"/>
      <c r="W528" s="174"/>
      <c r="X528" s="174"/>
      <c r="Y528" s="174"/>
      <c r="Z528" s="174"/>
    </row>
    <row r="529" ht="13.5" customHeight="1">
      <c r="A529" s="147">
        <f t="shared" si="8"/>
        <v>0</v>
      </c>
      <c r="B529" s="147">
        <f t="shared" si="2"/>
        <v>2</v>
      </c>
      <c r="C529" s="147">
        <f t="shared" si="3"/>
        <v>2</v>
      </c>
      <c r="D529" s="148">
        <f t="shared" si="4"/>
        <v>8</v>
      </c>
      <c r="E529" s="148">
        <f t="shared" si="5"/>
        <v>1</v>
      </c>
      <c r="F529" s="146"/>
      <c r="G529" s="174"/>
      <c r="H529" s="174"/>
      <c r="I529" s="174"/>
      <c r="J529" s="175"/>
      <c r="K529" s="176"/>
      <c r="L529" s="177"/>
      <c r="M529" s="177"/>
      <c r="N529" s="182"/>
      <c r="O529" s="175"/>
      <c r="P529" s="180"/>
      <c r="Q529" s="175"/>
      <c r="R529" s="174"/>
      <c r="S529" s="174"/>
      <c r="T529" s="174"/>
      <c r="U529" s="174"/>
      <c r="V529" s="174"/>
      <c r="W529" s="174"/>
      <c r="X529" s="174"/>
      <c r="Y529" s="174"/>
      <c r="Z529" s="174"/>
    </row>
    <row r="530" ht="13.5" customHeight="1">
      <c r="A530" s="147">
        <f t="shared" si="8"/>
        <v>0</v>
      </c>
      <c r="B530" s="147">
        <f t="shared" si="2"/>
        <v>2</v>
      </c>
      <c r="C530" s="147">
        <f t="shared" si="3"/>
        <v>2</v>
      </c>
      <c r="D530" s="148">
        <f t="shared" si="4"/>
        <v>8</v>
      </c>
      <c r="E530" s="148">
        <f t="shared" si="5"/>
        <v>1</v>
      </c>
      <c r="F530" s="146"/>
      <c r="G530" s="174"/>
      <c r="H530" s="174"/>
      <c r="I530" s="174"/>
      <c r="J530" s="175"/>
      <c r="K530" s="176"/>
      <c r="L530" s="177"/>
      <c r="M530" s="177"/>
      <c r="N530" s="182"/>
      <c r="O530" s="175"/>
      <c r="P530" s="180"/>
      <c r="Q530" s="175"/>
      <c r="R530" s="174"/>
      <c r="S530" s="174"/>
      <c r="T530" s="174"/>
      <c r="U530" s="174"/>
      <c r="V530" s="174"/>
      <c r="W530" s="174"/>
      <c r="X530" s="174"/>
      <c r="Y530" s="174"/>
      <c r="Z530" s="174"/>
    </row>
    <row r="531" ht="13.5" customHeight="1">
      <c r="A531" s="147">
        <f t="shared" si="8"/>
        <v>0</v>
      </c>
      <c r="B531" s="147">
        <f t="shared" si="2"/>
        <v>2</v>
      </c>
      <c r="C531" s="147">
        <f t="shared" si="3"/>
        <v>2</v>
      </c>
      <c r="D531" s="148">
        <f t="shared" si="4"/>
        <v>8</v>
      </c>
      <c r="E531" s="148">
        <f t="shared" si="5"/>
        <v>1</v>
      </c>
      <c r="F531" s="146"/>
      <c r="G531" s="174"/>
      <c r="H531" s="174"/>
      <c r="I531" s="174"/>
      <c r="J531" s="175"/>
      <c r="K531" s="176"/>
      <c r="L531" s="177"/>
      <c r="M531" s="177"/>
      <c r="N531" s="182"/>
      <c r="O531" s="175"/>
      <c r="P531" s="180"/>
      <c r="Q531" s="175"/>
      <c r="R531" s="174"/>
      <c r="S531" s="174"/>
      <c r="T531" s="174"/>
      <c r="U531" s="174"/>
      <c r="V531" s="174"/>
      <c r="W531" s="174"/>
      <c r="X531" s="174"/>
      <c r="Y531" s="174"/>
      <c r="Z531" s="174"/>
    </row>
    <row r="532" ht="13.5" customHeight="1">
      <c r="A532" s="147">
        <f t="shared" si="8"/>
        <v>0</v>
      </c>
      <c r="B532" s="147">
        <f t="shared" si="2"/>
        <v>2</v>
      </c>
      <c r="C532" s="147">
        <f t="shared" si="3"/>
        <v>2</v>
      </c>
      <c r="D532" s="148">
        <f t="shared" si="4"/>
        <v>8</v>
      </c>
      <c r="E532" s="148">
        <f t="shared" si="5"/>
        <v>1</v>
      </c>
      <c r="F532" s="146"/>
      <c r="G532" s="174"/>
      <c r="H532" s="174"/>
      <c r="I532" s="174"/>
      <c r="J532" s="175"/>
      <c r="K532" s="176"/>
      <c r="L532" s="177"/>
      <c r="M532" s="177"/>
      <c r="N532" s="182"/>
      <c r="O532" s="175"/>
      <c r="P532" s="180"/>
      <c r="Q532" s="175"/>
      <c r="R532" s="174"/>
      <c r="S532" s="174"/>
      <c r="T532" s="174"/>
      <c r="U532" s="174"/>
      <c r="V532" s="174"/>
      <c r="W532" s="174"/>
      <c r="X532" s="174"/>
      <c r="Y532" s="174"/>
      <c r="Z532" s="174"/>
    </row>
    <row r="533" ht="13.5" customHeight="1">
      <c r="A533" s="147">
        <f t="shared" si="8"/>
        <v>0</v>
      </c>
      <c r="B533" s="147">
        <f t="shared" si="2"/>
        <v>2</v>
      </c>
      <c r="C533" s="147">
        <f t="shared" si="3"/>
        <v>2</v>
      </c>
      <c r="D533" s="148">
        <f t="shared" si="4"/>
        <v>8</v>
      </c>
      <c r="E533" s="148">
        <f t="shared" si="5"/>
        <v>1</v>
      </c>
      <c r="F533" s="146"/>
      <c r="G533" s="174"/>
      <c r="H533" s="174"/>
      <c r="I533" s="174"/>
      <c r="J533" s="175"/>
      <c r="K533" s="176"/>
      <c r="L533" s="177"/>
      <c r="M533" s="177"/>
      <c r="N533" s="182"/>
      <c r="O533" s="175"/>
      <c r="P533" s="180"/>
      <c r="Q533" s="175"/>
      <c r="R533" s="174"/>
      <c r="S533" s="174"/>
      <c r="T533" s="174"/>
      <c r="U533" s="174"/>
      <c r="V533" s="174"/>
      <c r="W533" s="174"/>
      <c r="X533" s="174"/>
      <c r="Y533" s="174"/>
      <c r="Z533" s="174"/>
    </row>
    <row r="534" ht="13.5" customHeight="1">
      <c r="A534" s="147">
        <f t="shared" si="8"/>
        <v>0</v>
      </c>
      <c r="B534" s="147">
        <f t="shared" si="2"/>
        <v>2</v>
      </c>
      <c r="C534" s="147">
        <f t="shared" si="3"/>
        <v>2</v>
      </c>
      <c r="D534" s="148">
        <f t="shared" si="4"/>
        <v>8</v>
      </c>
      <c r="E534" s="148">
        <f t="shared" si="5"/>
        <v>1</v>
      </c>
      <c r="F534" s="146"/>
      <c r="G534" s="174"/>
      <c r="H534" s="174"/>
      <c r="I534" s="174"/>
      <c r="J534" s="175"/>
      <c r="K534" s="176"/>
      <c r="L534" s="177"/>
      <c r="M534" s="177"/>
      <c r="N534" s="182"/>
      <c r="O534" s="175"/>
      <c r="P534" s="180"/>
      <c r="Q534" s="175"/>
      <c r="R534" s="174"/>
      <c r="S534" s="174"/>
      <c r="T534" s="174"/>
      <c r="U534" s="174"/>
      <c r="V534" s="174"/>
      <c r="W534" s="174"/>
      <c r="X534" s="174"/>
      <c r="Y534" s="174"/>
      <c r="Z534" s="174"/>
    </row>
    <row r="535" ht="13.5" customHeight="1">
      <c r="A535" s="147">
        <f t="shared" si="8"/>
        <v>0</v>
      </c>
      <c r="B535" s="147">
        <f t="shared" si="2"/>
        <v>2</v>
      </c>
      <c r="C535" s="147">
        <f t="shared" si="3"/>
        <v>2</v>
      </c>
      <c r="D535" s="148">
        <f t="shared" si="4"/>
        <v>8</v>
      </c>
      <c r="E535" s="148">
        <f t="shared" si="5"/>
        <v>1</v>
      </c>
      <c r="F535" s="146"/>
      <c r="G535" s="174"/>
      <c r="H535" s="174"/>
      <c r="I535" s="174"/>
      <c r="J535" s="175"/>
      <c r="K535" s="176"/>
      <c r="L535" s="177"/>
      <c r="M535" s="177"/>
      <c r="N535" s="182"/>
      <c r="O535" s="175"/>
      <c r="P535" s="180"/>
      <c r="Q535" s="175"/>
      <c r="R535" s="174"/>
      <c r="S535" s="174"/>
      <c r="T535" s="174"/>
      <c r="U535" s="174"/>
      <c r="V535" s="174"/>
      <c r="W535" s="174"/>
      <c r="X535" s="174"/>
      <c r="Y535" s="174"/>
      <c r="Z535" s="174"/>
    </row>
    <row r="536" ht="13.5" customHeight="1">
      <c r="A536" s="147">
        <f t="shared" si="8"/>
        <v>0</v>
      </c>
      <c r="B536" s="147">
        <f t="shared" si="2"/>
        <v>2</v>
      </c>
      <c r="C536" s="147">
        <f t="shared" si="3"/>
        <v>2</v>
      </c>
      <c r="D536" s="148">
        <f t="shared" si="4"/>
        <v>8</v>
      </c>
      <c r="E536" s="148">
        <f t="shared" si="5"/>
        <v>1</v>
      </c>
      <c r="F536" s="146"/>
      <c r="G536" s="174"/>
      <c r="H536" s="174"/>
      <c r="I536" s="174"/>
      <c r="J536" s="175"/>
      <c r="K536" s="176"/>
      <c r="L536" s="177"/>
      <c r="M536" s="177"/>
      <c r="N536" s="182"/>
      <c r="O536" s="175"/>
      <c r="P536" s="180"/>
      <c r="Q536" s="175"/>
      <c r="R536" s="174"/>
      <c r="S536" s="174"/>
      <c r="T536" s="174"/>
      <c r="U536" s="174"/>
      <c r="V536" s="174"/>
      <c r="W536" s="174"/>
      <c r="X536" s="174"/>
      <c r="Y536" s="174"/>
      <c r="Z536" s="174"/>
    </row>
    <row r="537" ht="13.5" customHeight="1">
      <c r="A537" s="147">
        <f t="shared" si="8"/>
        <v>0</v>
      </c>
      <c r="B537" s="147">
        <f t="shared" si="2"/>
        <v>2</v>
      </c>
      <c r="C537" s="147">
        <f t="shared" si="3"/>
        <v>2</v>
      </c>
      <c r="D537" s="148">
        <f t="shared" si="4"/>
        <v>8</v>
      </c>
      <c r="E537" s="148">
        <f t="shared" si="5"/>
        <v>1</v>
      </c>
      <c r="F537" s="146"/>
      <c r="G537" s="174"/>
      <c r="H537" s="174"/>
      <c r="I537" s="174"/>
      <c r="J537" s="175"/>
      <c r="K537" s="176"/>
      <c r="L537" s="177"/>
      <c r="M537" s="177"/>
      <c r="N537" s="182"/>
      <c r="O537" s="175"/>
      <c r="P537" s="180"/>
      <c r="Q537" s="175"/>
      <c r="R537" s="174"/>
      <c r="S537" s="174"/>
      <c r="T537" s="174"/>
      <c r="U537" s="174"/>
      <c r="V537" s="174"/>
      <c r="W537" s="174"/>
      <c r="X537" s="174"/>
      <c r="Y537" s="174"/>
      <c r="Z537" s="174"/>
    </row>
    <row r="538" ht="13.5" customHeight="1">
      <c r="A538" s="147">
        <f t="shared" si="8"/>
        <v>0</v>
      </c>
      <c r="B538" s="147">
        <f t="shared" si="2"/>
        <v>2</v>
      </c>
      <c r="C538" s="147">
        <f t="shared" si="3"/>
        <v>2</v>
      </c>
      <c r="D538" s="148">
        <f t="shared" si="4"/>
        <v>8</v>
      </c>
      <c r="E538" s="148">
        <f t="shared" si="5"/>
        <v>1</v>
      </c>
      <c r="F538" s="146"/>
      <c r="G538" s="174"/>
      <c r="H538" s="174"/>
      <c r="I538" s="174"/>
      <c r="J538" s="175"/>
      <c r="K538" s="176"/>
      <c r="L538" s="177"/>
      <c r="M538" s="177"/>
      <c r="N538" s="182"/>
      <c r="O538" s="175"/>
      <c r="P538" s="180"/>
      <c r="Q538" s="175"/>
      <c r="R538" s="174"/>
      <c r="S538" s="174"/>
      <c r="T538" s="174"/>
      <c r="U538" s="174"/>
      <c r="V538" s="174"/>
      <c r="W538" s="174"/>
      <c r="X538" s="174"/>
      <c r="Y538" s="174"/>
      <c r="Z538" s="174"/>
    </row>
    <row r="539" ht="13.5" customHeight="1">
      <c r="A539" s="147">
        <f t="shared" si="8"/>
        <v>0</v>
      </c>
      <c r="B539" s="147">
        <f t="shared" si="2"/>
        <v>2</v>
      </c>
      <c r="C539" s="147">
        <f t="shared" si="3"/>
        <v>2</v>
      </c>
      <c r="D539" s="148">
        <f t="shared" si="4"/>
        <v>8</v>
      </c>
      <c r="E539" s="148">
        <f t="shared" si="5"/>
        <v>1</v>
      </c>
      <c r="F539" s="146"/>
      <c r="G539" s="174"/>
      <c r="H539" s="174"/>
      <c r="I539" s="174"/>
      <c r="J539" s="175"/>
      <c r="K539" s="176"/>
      <c r="L539" s="177"/>
      <c r="M539" s="177"/>
      <c r="N539" s="182"/>
      <c r="O539" s="175"/>
      <c r="P539" s="180"/>
      <c r="Q539" s="175"/>
      <c r="R539" s="174"/>
      <c r="S539" s="174"/>
      <c r="T539" s="174"/>
      <c r="U539" s="174"/>
      <c r="V539" s="174"/>
      <c r="W539" s="174"/>
      <c r="X539" s="174"/>
      <c r="Y539" s="174"/>
      <c r="Z539" s="174"/>
    </row>
    <row r="540" ht="13.5" customHeight="1">
      <c r="A540" s="147">
        <f t="shared" si="8"/>
        <v>0</v>
      </c>
      <c r="B540" s="147">
        <f t="shared" si="2"/>
        <v>2</v>
      </c>
      <c r="C540" s="147">
        <f t="shared" si="3"/>
        <v>2</v>
      </c>
      <c r="D540" s="148">
        <f t="shared" si="4"/>
        <v>8</v>
      </c>
      <c r="E540" s="148">
        <f t="shared" si="5"/>
        <v>1</v>
      </c>
      <c r="F540" s="146"/>
      <c r="G540" s="174"/>
      <c r="H540" s="174"/>
      <c r="I540" s="174"/>
      <c r="J540" s="175"/>
      <c r="K540" s="176"/>
      <c r="L540" s="177"/>
      <c r="M540" s="177"/>
      <c r="N540" s="182"/>
      <c r="O540" s="175"/>
      <c r="P540" s="180"/>
      <c r="Q540" s="175"/>
      <c r="R540" s="174"/>
      <c r="S540" s="174"/>
      <c r="T540" s="174"/>
      <c r="U540" s="174"/>
      <c r="V540" s="174"/>
      <c r="W540" s="174"/>
      <c r="X540" s="174"/>
      <c r="Y540" s="174"/>
      <c r="Z540" s="174"/>
    </row>
    <row r="541" ht="13.5" customHeight="1">
      <c r="A541" s="147">
        <f t="shared" si="8"/>
        <v>0</v>
      </c>
      <c r="B541" s="147">
        <f t="shared" si="2"/>
        <v>2</v>
      </c>
      <c r="C541" s="147">
        <f t="shared" si="3"/>
        <v>2</v>
      </c>
      <c r="D541" s="148">
        <f t="shared" si="4"/>
        <v>8</v>
      </c>
      <c r="E541" s="148">
        <f t="shared" si="5"/>
        <v>1</v>
      </c>
      <c r="F541" s="146"/>
      <c r="G541" s="174"/>
      <c r="H541" s="174"/>
      <c r="I541" s="174"/>
      <c r="J541" s="175"/>
      <c r="K541" s="176"/>
      <c r="L541" s="177"/>
      <c r="M541" s="177"/>
      <c r="N541" s="182"/>
      <c r="O541" s="175"/>
      <c r="P541" s="180"/>
      <c r="Q541" s="175"/>
      <c r="R541" s="174"/>
      <c r="S541" s="174"/>
      <c r="T541" s="174"/>
      <c r="U541" s="174"/>
      <c r="V541" s="174"/>
      <c r="W541" s="174"/>
      <c r="X541" s="174"/>
      <c r="Y541" s="174"/>
      <c r="Z541" s="174"/>
    </row>
    <row r="542" ht="13.5" customHeight="1">
      <c r="A542" s="147">
        <f t="shared" si="8"/>
        <v>0</v>
      </c>
      <c r="B542" s="147">
        <f t="shared" si="2"/>
        <v>2</v>
      </c>
      <c r="C542" s="147">
        <f t="shared" si="3"/>
        <v>2</v>
      </c>
      <c r="D542" s="148">
        <f t="shared" si="4"/>
        <v>8</v>
      </c>
      <c r="E542" s="148">
        <f t="shared" si="5"/>
        <v>1</v>
      </c>
      <c r="F542" s="146"/>
      <c r="G542" s="174"/>
      <c r="H542" s="174"/>
      <c r="I542" s="174"/>
      <c r="J542" s="175"/>
      <c r="K542" s="176"/>
      <c r="L542" s="177"/>
      <c r="M542" s="177"/>
      <c r="N542" s="182"/>
      <c r="O542" s="175"/>
      <c r="P542" s="180"/>
      <c r="Q542" s="175"/>
      <c r="R542" s="174"/>
      <c r="S542" s="174"/>
      <c r="T542" s="174"/>
      <c r="U542" s="174"/>
      <c r="V542" s="174"/>
      <c r="W542" s="174"/>
      <c r="X542" s="174"/>
      <c r="Y542" s="174"/>
      <c r="Z542" s="174"/>
    </row>
    <row r="543" ht="13.5" customHeight="1">
      <c r="A543" s="147">
        <f t="shared" si="8"/>
        <v>0</v>
      </c>
      <c r="B543" s="147">
        <f t="shared" si="2"/>
        <v>2</v>
      </c>
      <c r="C543" s="147">
        <f t="shared" si="3"/>
        <v>2</v>
      </c>
      <c r="D543" s="148">
        <f t="shared" si="4"/>
        <v>8</v>
      </c>
      <c r="E543" s="148">
        <f t="shared" si="5"/>
        <v>1</v>
      </c>
      <c r="F543" s="146"/>
      <c r="G543" s="174"/>
      <c r="H543" s="174"/>
      <c r="I543" s="174"/>
      <c r="J543" s="175"/>
      <c r="K543" s="176"/>
      <c r="L543" s="177"/>
      <c r="M543" s="177"/>
      <c r="N543" s="182"/>
      <c r="O543" s="175"/>
      <c r="P543" s="180"/>
      <c r="Q543" s="175"/>
      <c r="R543" s="174"/>
      <c r="S543" s="174"/>
      <c r="T543" s="174"/>
      <c r="U543" s="174"/>
      <c r="V543" s="174"/>
      <c r="W543" s="174"/>
      <c r="X543" s="174"/>
      <c r="Y543" s="174"/>
      <c r="Z543" s="174"/>
    </row>
    <row r="544" ht="13.5" customHeight="1">
      <c r="A544" s="147">
        <f t="shared" si="8"/>
        <v>0</v>
      </c>
      <c r="B544" s="147">
        <f t="shared" si="2"/>
        <v>2</v>
      </c>
      <c r="C544" s="147">
        <f t="shared" si="3"/>
        <v>2</v>
      </c>
      <c r="D544" s="148">
        <f t="shared" si="4"/>
        <v>8</v>
      </c>
      <c r="E544" s="148">
        <f t="shared" si="5"/>
        <v>1</v>
      </c>
      <c r="F544" s="146"/>
      <c r="G544" s="174"/>
      <c r="H544" s="174"/>
      <c r="I544" s="174"/>
      <c r="J544" s="175"/>
      <c r="K544" s="176"/>
      <c r="L544" s="177"/>
      <c r="M544" s="177"/>
      <c r="N544" s="182"/>
      <c r="O544" s="175"/>
      <c r="P544" s="180"/>
      <c r="Q544" s="175"/>
      <c r="R544" s="174"/>
      <c r="S544" s="174"/>
      <c r="T544" s="174"/>
      <c r="U544" s="174"/>
      <c r="V544" s="174"/>
      <c r="W544" s="174"/>
      <c r="X544" s="174"/>
      <c r="Y544" s="174"/>
      <c r="Z544" s="174"/>
    </row>
    <row r="545" ht="13.5" customHeight="1">
      <c r="A545" s="147">
        <f t="shared" si="8"/>
        <v>0</v>
      </c>
      <c r="B545" s="147">
        <f t="shared" si="2"/>
        <v>2</v>
      </c>
      <c r="C545" s="147">
        <f t="shared" si="3"/>
        <v>2</v>
      </c>
      <c r="D545" s="148">
        <f t="shared" si="4"/>
        <v>8</v>
      </c>
      <c r="E545" s="148">
        <f t="shared" si="5"/>
        <v>1</v>
      </c>
      <c r="F545" s="146"/>
      <c r="G545" s="174"/>
      <c r="H545" s="174"/>
      <c r="I545" s="174"/>
      <c r="J545" s="175"/>
      <c r="K545" s="176"/>
      <c r="L545" s="177"/>
      <c r="M545" s="177"/>
      <c r="N545" s="182"/>
      <c r="O545" s="175"/>
      <c r="P545" s="180"/>
      <c r="Q545" s="175"/>
      <c r="R545" s="174"/>
      <c r="S545" s="174"/>
      <c r="T545" s="174"/>
      <c r="U545" s="174"/>
      <c r="V545" s="174"/>
      <c r="W545" s="174"/>
      <c r="X545" s="174"/>
      <c r="Y545" s="174"/>
      <c r="Z545" s="174"/>
    </row>
    <row r="546" ht="13.5" customHeight="1">
      <c r="A546" s="147">
        <f t="shared" si="8"/>
        <v>0</v>
      </c>
      <c r="B546" s="147">
        <f t="shared" si="2"/>
        <v>2</v>
      </c>
      <c r="C546" s="147">
        <f t="shared" si="3"/>
        <v>2</v>
      </c>
      <c r="D546" s="148">
        <f t="shared" si="4"/>
        <v>8</v>
      </c>
      <c r="E546" s="148">
        <f t="shared" si="5"/>
        <v>1</v>
      </c>
      <c r="F546" s="146"/>
      <c r="G546" s="174"/>
      <c r="H546" s="174"/>
      <c r="I546" s="174"/>
      <c r="J546" s="175"/>
      <c r="K546" s="176"/>
      <c r="L546" s="177"/>
      <c r="M546" s="177"/>
      <c r="N546" s="182"/>
      <c r="O546" s="175"/>
      <c r="P546" s="180"/>
      <c r="Q546" s="175"/>
      <c r="R546" s="174"/>
      <c r="S546" s="174"/>
      <c r="T546" s="174"/>
      <c r="U546" s="174"/>
      <c r="V546" s="174"/>
      <c r="W546" s="174"/>
      <c r="X546" s="174"/>
      <c r="Y546" s="174"/>
      <c r="Z546" s="174"/>
    </row>
    <row r="547" ht="13.5" customHeight="1">
      <c r="A547" s="147">
        <f t="shared" si="8"/>
        <v>0</v>
      </c>
      <c r="B547" s="147">
        <f t="shared" si="2"/>
        <v>2</v>
      </c>
      <c r="C547" s="147">
        <f t="shared" si="3"/>
        <v>2</v>
      </c>
      <c r="D547" s="148">
        <f t="shared" si="4"/>
        <v>8</v>
      </c>
      <c r="E547" s="148">
        <f t="shared" si="5"/>
        <v>1</v>
      </c>
      <c r="F547" s="146"/>
      <c r="G547" s="174"/>
      <c r="H547" s="174"/>
      <c r="I547" s="174"/>
      <c r="J547" s="175"/>
      <c r="K547" s="176"/>
      <c r="L547" s="177"/>
      <c r="M547" s="177"/>
      <c r="N547" s="182"/>
      <c r="O547" s="175"/>
      <c r="P547" s="180"/>
      <c r="Q547" s="175"/>
      <c r="R547" s="174"/>
      <c r="S547" s="174"/>
      <c r="T547" s="174"/>
      <c r="U547" s="174"/>
      <c r="V547" s="174"/>
      <c r="W547" s="174"/>
      <c r="X547" s="174"/>
      <c r="Y547" s="174"/>
      <c r="Z547" s="174"/>
    </row>
    <row r="548" ht="13.5" customHeight="1">
      <c r="A548" s="147">
        <f t="shared" si="8"/>
        <v>0</v>
      </c>
      <c r="B548" s="147">
        <f t="shared" si="2"/>
        <v>2</v>
      </c>
      <c r="C548" s="147">
        <f t="shared" si="3"/>
        <v>2</v>
      </c>
      <c r="D548" s="148">
        <f t="shared" si="4"/>
        <v>8</v>
      </c>
      <c r="E548" s="148">
        <f t="shared" si="5"/>
        <v>1</v>
      </c>
      <c r="F548" s="146"/>
      <c r="G548" s="174"/>
      <c r="H548" s="174"/>
      <c r="I548" s="174"/>
      <c r="J548" s="175"/>
      <c r="K548" s="176"/>
      <c r="L548" s="177"/>
      <c r="M548" s="177"/>
      <c r="N548" s="182"/>
      <c r="O548" s="175"/>
      <c r="P548" s="180"/>
      <c r="Q548" s="175"/>
      <c r="R548" s="174"/>
      <c r="S548" s="174"/>
      <c r="T548" s="174"/>
      <c r="U548" s="174"/>
      <c r="V548" s="174"/>
      <c r="W548" s="174"/>
      <c r="X548" s="174"/>
      <c r="Y548" s="174"/>
      <c r="Z548" s="174"/>
    </row>
    <row r="549" ht="13.5" customHeight="1">
      <c r="A549" s="147">
        <f t="shared" si="8"/>
        <v>0</v>
      </c>
      <c r="B549" s="147">
        <f t="shared" si="2"/>
        <v>2</v>
      </c>
      <c r="C549" s="147">
        <f t="shared" si="3"/>
        <v>2</v>
      </c>
      <c r="D549" s="148">
        <f t="shared" si="4"/>
        <v>8</v>
      </c>
      <c r="E549" s="148">
        <f t="shared" si="5"/>
        <v>1</v>
      </c>
      <c r="F549" s="146"/>
      <c r="G549" s="174"/>
      <c r="H549" s="174"/>
      <c r="I549" s="174"/>
      <c r="J549" s="175"/>
      <c r="K549" s="176"/>
      <c r="L549" s="177"/>
      <c r="M549" s="177"/>
      <c r="N549" s="182"/>
      <c r="O549" s="175"/>
      <c r="P549" s="180"/>
      <c r="Q549" s="175"/>
      <c r="R549" s="174"/>
      <c r="S549" s="174"/>
      <c r="T549" s="174"/>
      <c r="U549" s="174"/>
      <c r="V549" s="174"/>
      <c r="W549" s="174"/>
      <c r="X549" s="174"/>
      <c r="Y549" s="174"/>
      <c r="Z549" s="174"/>
    </row>
    <row r="550" ht="13.5" customHeight="1">
      <c r="A550" s="147">
        <f t="shared" si="8"/>
        <v>0</v>
      </c>
      <c r="B550" s="147">
        <f t="shared" si="2"/>
        <v>2</v>
      </c>
      <c r="C550" s="147">
        <f t="shared" si="3"/>
        <v>2</v>
      </c>
      <c r="D550" s="148">
        <f t="shared" si="4"/>
        <v>8</v>
      </c>
      <c r="E550" s="148">
        <f t="shared" si="5"/>
        <v>1</v>
      </c>
      <c r="F550" s="146"/>
      <c r="G550" s="174"/>
      <c r="H550" s="174"/>
      <c r="I550" s="174"/>
      <c r="J550" s="175"/>
      <c r="K550" s="176"/>
      <c r="L550" s="177"/>
      <c r="M550" s="177"/>
      <c r="N550" s="182"/>
      <c r="O550" s="175"/>
      <c r="P550" s="180"/>
      <c r="Q550" s="175"/>
      <c r="R550" s="174"/>
      <c r="S550" s="174"/>
      <c r="T550" s="174"/>
      <c r="U550" s="174"/>
      <c r="V550" s="174"/>
      <c r="W550" s="174"/>
      <c r="X550" s="174"/>
      <c r="Y550" s="174"/>
      <c r="Z550" s="174"/>
    </row>
    <row r="551" ht="13.5" customHeight="1">
      <c r="A551" s="147">
        <f t="shared" si="8"/>
        <v>0</v>
      </c>
      <c r="B551" s="147">
        <f t="shared" si="2"/>
        <v>2</v>
      </c>
      <c r="C551" s="147">
        <f t="shared" si="3"/>
        <v>2</v>
      </c>
      <c r="D551" s="148">
        <f t="shared" si="4"/>
        <v>8</v>
      </c>
      <c r="E551" s="148">
        <f t="shared" si="5"/>
        <v>1</v>
      </c>
      <c r="F551" s="146"/>
      <c r="G551" s="174"/>
      <c r="H551" s="174"/>
      <c r="I551" s="174"/>
      <c r="J551" s="175"/>
      <c r="K551" s="176"/>
      <c r="L551" s="177"/>
      <c r="M551" s="177"/>
      <c r="N551" s="182"/>
      <c r="O551" s="175"/>
      <c r="P551" s="180"/>
      <c r="Q551" s="175"/>
      <c r="R551" s="174"/>
      <c r="S551" s="174"/>
      <c r="T551" s="174"/>
      <c r="U551" s="174"/>
      <c r="V551" s="174"/>
      <c r="W551" s="174"/>
      <c r="X551" s="174"/>
      <c r="Y551" s="174"/>
      <c r="Z551" s="174"/>
    </row>
    <row r="552" ht="13.5" customHeight="1">
      <c r="A552" s="147">
        <f t="shared" si="8"/>
        <v>0</v>
      </c>
      <c r="B552" s="147">
        <f t="shared" si="2"/>
        <v>2</v>
      </c>
      <c r="C552" s="147">
        <f t="shared" si="3"/>
        <v>2</v>
      </c>
      <c r="D552" s="148">
        <f t="shared" si="4"/>
        <v>8</v>
      </c>
      <c r="E552" s="148">
        <f t="shared" si="5"/>
        <v>1</v>
      </c>
      <c r="F552" s="146"/>
      <c r="G552" s="174"/>
      <c r="H552" s="174"/>
      <c r="I552" s="174"/>
      <c r="J552" s="175"/>
      <c r="K552" s="176"/>
      <c r="L552" s="177"/>
      <c r="M552" s="177"/>
      <c r="N552" s="182"/>
      <c r="O552" s="175"/>
      <c r="P552" s="180"/>
      <c r="Q552" s="175"/>
      <c r="R552" s="174"/>
      <c r="S552" s="174"/>
      <c r="T552" s="174"/>
      <c r="U552" s="174"/>
      <c r="V552" s="174"/>
      <c r="W552" s="174"/>
      <c r="X552" s="174"/>
      <c r="Y552" s="174"/>
      <c r="Z552" s="174"/>
    </row>
    <row r="553" ht="13.5" customHeight="1">
      <c r="A553" s="147">
        <f t="shared" si="8"/>
        <v>0</v>
      </c>
      <c r="B553" s="147">
        <f t="shared" si="2"/>
        <v>2</v>
      </c>
      <c r="C553" s="147">
        <f t="shared" si="3"/>
        <v>2</v>
      </c>
      <c r="D553" s="148">
        <f t="shared" si="4"/>
        <v>8</v>
      </c>
      <c r="E553" s="148">
        <f t="shared" si="5"/>
        <v>1</v>
      </c>
      <c r="F553" s="146"/>
      <c r="G553" s="174"/>
      <c r="H553" s="174"/>
      <c r="I553" s="174"/>
      <c r="J553" s="175"/>
      <c r="K553" s="176"/>
      <c r="L553" s="177"/>
      <c r="M553" s="177"/>
      <c r="N553" s="182"/>
      <c r="O553" s="175"/>
      <c r="P553" s="180"/>
      <c r="Q553" s="175"/>
      <c r="R553" s="174"/>
      <c r="S553" s="174"/>
      <c r="T553" s="174"/>
      <c r="U553" s="174"/>
      <c r="V553" s="174"/>
      <c r="W553" s="174"/>
      <c r="X553" s="174"/>
      <c r="Y553" s="174"/>
      <c r="Z553" s="174"/>
    </row>
    <row r="554" ht="13.5" customHeight="1">
      <c r="A554" s="147">
        <f t="shared" si="8"/>
        <v>0</v>
      </c>
      <c r="B554" s="147">
        <f t="shared" si="2"/>
        <v>2</v>
      </c>
      <c r="C554" s="147">
        <f t="shared" si="3"/>
        <v>2</v>
      </c>
      <c r="D554" s="148">
        <f t="shared" si="4"/>
        <v>8</v>
      </c>
      <c r="E554" s="148">
        <f t="shared" si="5"/>
        <v>1</v>
      </c>
      <c r="F554" s="146"/>
      <c r="G554" s="174"/>
      <c r="H554" s="174"/>
      <c r="I554" s="174"/>
      <c r="J554" s="175"/>
      <c r="K554" s="176"/>
      <c r="L554" s="177"/>
      <c r="M554" s="177"/>
      <c r="N554" s="182"/>
      <c r="O554" s="175"/>
      <c r="P554" s="180"/>
      <c r="Q554" s="175"/>
      <c r="R554" s="174"/>
      <c r="S554" s="174"/>
      <c r="T554" s="174"/>
      <c r="U554" s="174"/>
      <c r="V554" s="174"/>
      <c r="W554" s="174"/>
      <c r="X554" s="174"/>
      <c r="Y554" s="174"/>
      <c r="Z554" s="174"/>
    </row>
    <row r="555" ht="13.5" customHeight="1">
      <c r="A555" s="147">
        <f t="shared" si="8"/>
        <v>0</v>
      </c>
      <c r="B555" s="147">
        <f t="shared" si="2"/>
        <v>2</v>
      </c>
      <c r="C555" s="147">
        <f t="shared" si="3"/>
        <v>2</v>
      </c>
      <c r="D555" s="148">
        <f t="shared" si="4"/>
        <v>8</v>
      </c>
      <c r="E555" s="148">
        <f t="shared" si="5"/>
        <v>1</v>
      </c>
      <c r="F555" s="146"/>
      <c r="G555" s="174"/>
      <c r="H555" s="174"/>
      <c r="I555" s="174"/>
      <c r="J555" s="175"/>
      <c r="K555" s="176"/>
      <c r="L555" s="177"/>
      <c r="M555" s="177"/>
      <c r="N555" s="182"/>
      <c r="O555" s="175"/>
      <c r="P555" s="180"/>
      <c r="Q555" s="175"/>
      <c r="R555" s="174"/>
      <c r="S555" s="174"/>
      <c r="T555" s="174"/>
      <c r="U555" s="174"/>
      <c r="V555" s="174"/>
      <c r="W555" s="174"/>
      <c r="X555" s="174"/>
      <c r="Y555" s="174"/>
      <c r="Z555" s="174"/>
    </row>
    <row r="556" ht="13.5" customHeight="1">
      <c r="A556" s="147">
        <f t="shared" si="8"/>
        <v>0</v>
      </c>
      <c r="B556" s="147">
        <f t="shared" si="2"/>
        <v>2</v>
      </c>
      <c r="C556" s="147">
        <f t="shared" si="3"/>
        <v>2</v>
      </c>
      <c r="D556" s="148">
        <f t="shared" si="4"/>
        <v>8</v>
      </c>
      <c r="E556" s="148">
        <f t="shared" si="5"/>
        <v>1</v>
      </c>
      <c r="F556" s="146"/>
      <c r="G556" s="174"/>
      <c r="H556" s="174"/>
      <c r="I556" s="174"/>
      <c r="J556" s="175"/>
      <c r="K556" s="176"/>
      <c r="L556" s="177"/>
      <c r="M556" s="177"/>
      <c r="N556" s="182"/>
      <c r="O556" s="175"/>
      <c r="P556" s="180"/>
      <c r="Q556" s="175"/>
      <c r="R556" s="174"/>
      <c r="S556" s="174"/>
      <c r="T556" s="174"/>
      <c r="U556" s="174"/>
      <c r="V556" s="174"/>
      <c r="W556" s="174"/>
      <c r="X556" s="174"/>
      <c r="Y556" s="174"/>
      <c r="Z556" s="174"/>
    </row>
    <row r="557" ht="13.5" customHeight="1">
      <c r="A557" s="147">
        <f t="shared" si="8"/>
        <v>0</v>
      </c>
      <c r="B557" s="147">
        <f t="shared" si="2"/>
        <v>2</v>
      </c>
      <c r="C557" s="147">
        <f t="shared" si="3"/>
        <v>2</v>
      </c>
      <c r="D557" s="148">
        <f t="shared" si="4"/>
        <v>8</v>
      </c>
      <c r="E557" s="148">
        <f t="shared" si="5"/>
        <v>1</v>
      </c>
      <c r="F557" s="146"/>
      <c r="G557" s="174"/>
      <c r="H557" s="174"/>
      <c r="I557" s="174"/>
      <c r="J557" s="175"/>
      <c r="K557" s="176"/>
      <c r="L557" s="177"/>
      <c r="M557" s="177"/>
      <c r="N557" s="182"/>
      <c r="O557" s="175"/>
      <c r="P557" s="180"/>
      <c r="Q557" s="175"/>
      <c r="R557" s="174"/>
      <c r="S557" s="174"/>
      <c r="T557" s="174"/>
      <c r="U557" s="174"/>
      <c r="V557" s="174"/>
      <c r="W557" s="174"/>
      <c r="X557" s="174"/>
      <c r="Y557" s="174"/>
      <c r="Z557" s="174"/>
    </row>
    <row r="558" ht="13.5" customHeight="1">
      <c r="A558" s="147">
        <f t="shared" si="8"/>
        <v>0</v>
      </c>
      <c r="B558" s="147">
        <f t="shared" si="2"/>
        <v>2</v>
      </c>
      <c r="C558" s="147">
        <f t="shared" si="3"/>
        <v>2</v>
      </c>
      <c r="D558" s="148">
        <f t="shared" si="4"/>
        <v>8</v>
      </c>
      <c r="E558" s="148">
        <f t="shared" si="5"/>
        <v>1</v>
      </c>
      <c r="F558" s="146"/>
      <c r="G558" s="174"/>
      <c r="H558" s="174"/>
      <c r="I558" s="174"/>
      <c r="J558" s="175"/>
      <c r="K558" s="176"/>
      <c r="L558" s="177"/>
      <c r="M558" s="177"/>
      <c r="N558" s="182"/>
      <c r="O558" s="175"/>
      <c r="P558" s="180"/>
      <c r="Q558" s="175"/>
      <c r="R558" s="174"/>
      <c r="S558" s="174"/>
      <c r="T558" s="174"/>
      <c r="U558" s="174"/>
      <c r="V558" s="174"/>
      <c r="W558" s="174"/>
      <c r="X558" s="174"/>
      <c r="Y558" s="174"/>
      <c r="Z558" s="174"/>
    </row>
    <row r="559" ht="13.5" customHeight="1">
      <c r="A559" s="147">
        <f t="shared" si="8"/>
        <v>0</v>
      </c>
      <c r="B559" s="147">
        <f t="shared" si="2"/>
        <v>2</v>
      </c>
      <c r="C559" s="147">
        <f t="shared" si="3"/>
        <v>2</v>
      </c>
      <c r="D559" s="148">
        <f t="shared" si="4"/>
        <v>8</v>
      </c>
      <c r="E559" s="148">
        <f t="shared" si="5"/>
        <v>1</v>
      </c>
      <c r="F559" s="146"/>
      <c r="G559" s="174"/>
      <c r="H559" s="174"/>
      <c r="I559" s="174"/>
      <c r="J559" s="175"/>
      <c r="K559" s="176"/>
      <c r="L559" s="177"/>
      <c r="M559" s="177"/>
      <c r="N559" s="182"/>
      <c r="O559" s="175"/>
      <c r="P559" s="180"/>
      <c r="Q559" s="175"/>
      <c r="R559" s="174"/>
      <c r="S559" s="174"/>
      <c r="T559" s="174"/>
      <c r="U559" s="174"/>
      <c r="V559" s="174"/>
      <c r="W559" s="174"/>
      <c r="X559" s="174"/>
      <c r="Y559" s="174"/>
      <c r="Z559" s="174"/>
    </row>
    <row r="560" ht="13.5" customHeight="1">
      <c r="A560" s="147">
        <f t="shared" si="8"/>
        <v>0</v>
      </c>
      <c r="B560" s="147">
        <f t="shared" si="2"/>
        <v>2</v>
      </c>
      <c r="C560" s="147">
        <f t="shared" si="3"/>
        <v>2</v>
      </c>
      <c r="D560" s="148">
        <f t="shared" si="4"/>
        <v>8</v>
      </c>
      <c r="E560" s="148">
        <f t="shared" si="5"/>
        <v>1</v>
      </c>
      <c r="F560" s="146"/>
      <c r="G560" s="174"/>
      <c r="H560" s="174"/>
      <c r="I560" s="174"/>
      <c r="J560" s="175"/>
      <c r="K560" s="176"/>
      <c r="L560" s="177"/>
      <c r="M560" s="177"/>
      <c r="N560" s="182"/>
      <c r="O560" s="175"/>
      <c r="P560" s="180"/>
      <c r="Q560" s="175"/>
      <c r="R560" s="174"/>
      <c r="S560" s="174"/>
      <c r="T560" s="174"/>
      <c r="U560" s="174"/>
      <c r="V560" s="174"/>
      <c r="W560" s="174"/>
      <c r="X560" s="174"/>
      <c r="Y560" s="174"/>
      <c r="Z560" s="174"/>
    </row>
    <row r="561" ht="13.5" customHeight="1">
      <c r="A561" s="147">
        <f t="shared" si="8"/>
        <v>0</v>
      </c>
      <c r="B561" s="147">
        <f t="shared" si="2"/>
        <v>2</v>
      </c>
      <c r="C561" s="147">
        <f t="shared" si="3"/>
        <v>2</v>
      </c>
      <c r="D561" s="148">
        <f t="shared" si="4"/>
        <v>8</v>
      </c>
      <c r="E561" s="148">
        <f t="shared" si="5"/>
        <v>1</v>
      </c>
      <c r="F561" s="146"/>
      <c r="G561" s="174"/>
      <c r="H561" s="174"/>
      <c r="I561" s="174"/>
      <c r="J561" s="175"/>
      <c r="K561" s="176"/>
      <c r="L561" s="177"/>
      <c r="M561" s="177"/>
      <c r="N561" s="182"/>
      <c r="O561" s="175"/>
      <c r="P561" s="180"/>
      <c r="Q561" s="175"/>
      <c r="R561" s="174"/>
      <c r="S561" s="174"/>
      <c r="T561" s="174"/>
      <c r="U561" s="174"/>
      <c r="V561" s="174"/>
      <c r="W561" s="174"/>
      <c r="X561" s="174"/>
      <c r="Y561" s="174"/>
      <c r="Z561" s="174"/>
    </row>
    <row r="562" ht="13.5" customHeight="1">
      <c r="A562" s="147">
        <f t="shared" si="8"/>
        <v>0</v>
      </c>
      <c r="B562" s="147">
        <f t="shared" si="2"/>
        <v>2</v>
      </c>
      <c r="C562" s="147">
        <f t="shared" si="3"/>
        <v>2</v>
      </c>
      <c r="D562" s="148">
        <f t="shared" si="4"/>
        <v>8</v>
      </c>
      <c r="E562" s="148">
        <f t="shared" si="5"/>
        <v>1</v>
      </c>
      <c r="F562" s="146"/>
      <c r="G562" s="174"/>
      <c r="H562" s="174"/>
      <c r="I562" s="174"/>
      <c r="J562" s="175"/>
      <c r="K562" s="176"/>
      <c r="L562" s="177"/>
      <c r="M562" s="177"/>
      <c r="N562" s="182"/>
      <c r="O562" s="175"/>
      <c r="P562" s="180"/>
      <c r="Q562" s="175"/>
      <c r="R562" s="174"/>
      <c r="S562" s="174"/>
      <c r="T562" s="174"/>
      <c r="U562" s="174"/>
      <c r="V562" s="174"/>
      <c r="W562" s="174"/>
      <c r="X562" s="174"/>
      <c r="Y562" s="174"/>
      <c r="Z562" s="174"/>
    </row>
    <row r="563" ht="13.5" customHeight="1">
      <c r="A563" s="147">
        <f t="shared" si="8"/>
        <v>0</v>
      </c>
      <c r="B563" s="147">
        <f t="shared" si="2"/>
        <v>2</v>
      </c>
      <c r="C563" s="147">
        <f t="shared" si="3"/>
        <v>2</v>
      </c>
      <c r="D563" s="148">
        <f t="shared" si="4"/>
        <v>8</v>
      </c>
      <c r="E563" s="148">
        <f t="shared" si="5"/>
        <v>1</v>
      </c>
      <c r="F563" s="146"/>
      <c r="G563" s="174"/>
      <c r="H563" s="174"/>
      <c r="I563" s="174"/>
      <c r="J563" s="175"/>
      <c r="K563" s="176"/>
      <c r="L563" s="177"/>
      <c r="M563" s="177"/>
      <c r="N563" s="182"/>
      <c r="O563" s="175"/>
      <c r="P563" s="180"/>
      <c r="Q563" s="175"/>
      <c r="R563" s="174"/>
      <c r="S563" s="174"/>
      <c r="T563" s="174"/>
      <c r="U563" s="174"/>
      <c r="V563" s="174"/>
      <c r="W563" s="174"/>
      <c r="X563" s="174"/>
      <c r="Y563" s="174"/>
      <c r="Z563" s="174"/>
    </row>
    <row r="564" ht="13.5" customHeight="1">
      <c r="A564" s="147">
        <f t="shared" si="8"/>
        <v>0</v>
      </c>
      <c r="B564" s="147">
        <f t="shared" si="2"/>
        <v>2</v>
      </c>
      <c r="C564" s="147">
        <f t="shared" si="3"/>
        <v>2</v>
      </c>
      <c r="D564" s="148">
        <f t="shared" si="4"/>
        <v>8</v>
      </c>
      <c r="E564" s="148">
        <f t="shared" si="5"/>
        <v>1</v>
      </c>
      <c r="F564" s="146"/>
      <c r="G564" s="174"/>
      <c r="H564" s="174"/>
      <c r="I564" s="174"/>
      <c r="J564" s="175"/>
      <c r="K564" s="176"/>
      <c r="L564" s="177"/>
      <c r="M564" s="177"/>
      <c r="N564" s="182"/>
      <c r="O564" s="175"/>
      <c r="P564" s="180"/>
      <c r="Q564" s="175"/>
      <c r="R564" s="174"/>
      <c r="S564" s="174"/>
      <c r="T564" s="174"/>
      <c r="U564" s="174"/>
      <c r="V564" s="174"/>
      <c r="W564" s="174"/>
      <c r="X564" s="174"/>
      <c r="Y564" s="174"/>
      <c r="Z564" s="174"/>
    </row>
    <row r="565" ht="13.5" customHeight="1">
      <c r="A565" s="147">
        <f t="shared" si="8"/>
        <v>0</v>
      </c>
      <c r="B565" s="147">
        <f t="shared" si="2"/>
        <v>2</v>
      </c>
      <c r="C565" s="147">
        <f t="shared" si="3"/>
        <v>2</v>
      </c>
      <c r="D565" s="148">
        <f t="shared" si="4"/>
        <v>8</v>
      </c>
      <c r="E565" s="148">
        <f t="shared" si="5"/>
        <v>1</v>
      </c>
      <c r="F565" s="146"/>
      <c r="G565" s="174"/>
      <c r="H565" s="174"/>
      <c r="I565" s="174"/>
      <c r="J565" s="175"/>
      <c r="K565" s="176"/>
      <c r="L565" s="177"/>
      <c r="M565" s="177"/>
      <c r="N565" s="182"/>
      <c r="O565" s="175"/>
      <c r="P565" s="180"/>
      <c r="Q565" s="175"/>
      <c r="R565" s="174"/>
      <c r="S565" s="174"/>
      <c r="T565" s="174"/>
      <c r="U565" s="174"/>
      <c r="V565" s="174"/>
      <c r="W565" s="174"/>
      <c r="X565" s="174"/>
      <c r="Y565" s="174"/>
      <c r="Z565" s="174"/>
    </row>
    <row r="566" ht="13.5" customHeight="1">
      <c r="A566" s="147">
        <f t="shared" si="8"/>
        <v>0</v>
      </c>
      <c r="B566" s="147">
        <f t="shared" si="2"/>
        <v>2</v>
      </c>
      <c r="C566" s="147">
        <f t="shared" si="3"/>
        <v>2</v>
      </c>
      <c r="D566" s="148">
        <f t="shared" si="4"/>
        <v>8</v>
      </c>
      <c r="E566" s="148">
        <f t="shared" si="5"/>
        <v>1</v>
      </c>
      <c r="F566" s="146"/>
      <c r="G566" s="174"/>
      <c r="H566" s="174"/>
      <c r="I566" s="174"/>
      <c r="J566" s="175"/>
      <c r="K566" s="176"/>
      <c r="L566" s="177"/>
      <c r="M566" s="177"/>
      <c r="N566" s="182"/>
      <c r="O566" s="175"/>
      <c r="P566" s="180"/>
      <c r="Q566" s="175"/>
      <c r="R566" s="174"/>
      <c r="S566" s="174"/>
      <c r="T566" s="174"/>
      <c r="U566" s="174"/>
      <c r="V566" s="174"/>
      <c r="W566" s="174"/>
      <c r="X566" s="174"/>
      <c r="Y566" s="174"/>
      <c r="Z566" s="174"/>
    </row>
    <row r="567" ht="13.5" customHeight="1">
      <c r="A567" s="147">
        <f t="shared" si="8"/>
        <v>0</v>
      </c>
      <c r="B567" s="147">
        <f t="shared" si="2"/>
        <v>2</v>
      </c>
      <c r="C567" s="147">
        <f t="shared" si="3"/>
        <v>2</v>
      </c>
      <c r="D567" s="148">
        <f t="shared" si="4"/>
        <v>8</v>
      </c>
      <c r="E567" s="148">
        <f t="shared" si="5"/>
        <v>1</v>
      </c>
      <c r="F567" s="146"/>
      <c r="G567" s="174"/>
      <c r="H567" s="174"/>
      <c r="I567" s="174"/>
      <c r="J567" s="175"/>
      <c r="K567" s="176"/>
      <c r="L567" s="177"/>
      <c r="M567" s="177"/>
      <c r="N567" s="182"/>
      <c r="O567" s="175"/>
      <c r="P567" s="180"/>
      <c r="Q567" s="175"/>
      <c r="R567" s="174"/>
      <c r="S567" s="174"/>
      <c r="T567" s="174"/>
      <c r="U567" s="174"/>
      <c r="V567" s="174"/>
      <c r="W567" s="174"/>
      <c r="X567" s="174"/>
      <c r="Y567" s="174"/>
      <c r="Z567" s="174"/>
    </row>
    <row r="568" ht="13.5" customHeight="1">
      <c r="A568" s="147">
        <f t="shared" si="8"/>
        <v>0</v>
      </c>
      <c r="B568" s="147">
        <f t="shared" si="2"/>
        <v>2</v>
      </c>
      <c r="C568" s="147">
        <f t="shared" si="3"/>
        <v>2</v>
      </c>
      <c r="D568" s="148">
        <f t="shared" si="4"/>
        <v>8</v>
      </c>
      <c r="E568" s="148">
        <f t="shared" si="5"/>
        <v>1</v>
      </c>
      <c r="F568" s="146"/>
      <c r="G568" s="174"/>
      <c r="H568" s="174"/>
      <c r="I568" s="174"/>
      <c r="J568" s="175"/>
      <c r="K568" s="176"/>
      <c r="L568" s="177"/>
      <c r="M568" s="177"/>
      <c r="N568" s="182"/>
      <c r="O568" s="175"/>
      <c r="P568" s="180"/>
      <c r="Q568" s="175"/>
      <c r="R568" s="174"/>
      <c r="S568" s="174"/>
      <c r="T568" s="174"/>
      <c r="U568" s="174"/>
      <c r="V568" s="174"/>
      <c r="W568" s="174"/>
      <c r="X568" s="174"/>
      <c r="Y568" s="174"/>
      <c r="Z568" s="174"/>
    </row>
    <row r="569" ht="13.5" customHeight="1">
      <c r="A569" s="147">
        <f t="shared" si="8"/>
        <v>0</v>
      </c>
      <c r="B569" s="147">
        <f t="shared" si="2"/>
        <v>2</v>
      </c>
      <c r="C569" s="147">
        <f t="shared" si="3"/>
        <v>2</v>
      </c>
      <c r="D569" s="148">
        <f t="shared" si="4"/>
        <v>8</v>
      </c>
      <c r="E569" s="148">
        <f t="shared" si="5"/>
        <v>1</v>
      </c>
      <c r="F569" s="146"/>
      <c r="G569" s="174"/>
      <c r="H569" s="174"/>
      <c r="I569" s="174"/>
      <c r="J569" s="175"/>
      <c r="K569" s="176"/>
      <c r="L569" s="177"/>
      <c r="M569" s="177"/>
      <c r="N569" s="182"/>
      <c r="O569" s="175"/>
      <c r="P569" s="180"/>
      <c r="Q569" s="175"/>
      <c r="R569" s="174"/>
      <c r="S569" s="174"/>
      <c r="T569" s="174"/>
      <c r="U569" s="174"/>
      <c r="V569" s="174"/>
      <c r="W569" s="174"/>
      <c r="X569" s="174"/>
      <c r="Y569" s="174"/>
      <c r="Z569" s="174"/>
    </row>
    <row r="570" ht="13.5" customHeight="1">
      <c r="A570" s="147">
        <f t="shared" si="8"/>
        <v>0</v>
      </c>
      <c r="B570" s="147">
        <f t="shared" si="2"/>
        <v>2</v>
      </c>
      <c r="C570" s="147">
        <f t="shared" si="3"/>
        <v>2</v>
      </c>
      <c r="D570" s="148">
        <f t="shared" si="4"/>
        <v>8</v>
      </c>
      <c r="E570" s="148">
        <f t="shared" si="5"/>
        <v>1</v>
      </c>
      <c r="F570" s="146"/>
      <c r="G570" s="174"/>
      <c r="H570" s="174"/>
      <c r="I570" s="174"/>
      <c r="J570" s="175"/>
      <c r="K570" s="176"/>
      <c r="L570" s="177"/>
      <c r="M570" s="177"/>
      <c r="N570" s="182"/>
      <c r="O570" s="175"/>
      <c r="P570" s="180"/>
      <c r="Q570" s="175"/>
      <c r="R570" s="174"/>
      <c r="S570" s="174"/>
      <c r="T570" s="174"/>
      <c r="U570" s="174"/>
      <c r="V570" s="174"/>
      <c r="W570" s="174"/>
      <c r="X570" s="174"/>
      <c r="Y570" s="174"/>
      <c r="Z570" s="174"/>
    </row>
    <row r="571" ht="13.5" customHeight="1">
      <c r="A571" s="147">
        <f t="shared" si="8"/>
        <v>0</v>
      </c>
      <c r="B571" s="147">
        <f t="shared" si="2"/>
        <v>2</v>
      </c>
      <c r="C571" s="147">
        <f t="shared" si="3"/>
        <v>2</v>
      </c>
      <c r="D571" s="148">
        <f t="shared" si="4"/>
        <v>8</v>
      </c>
      <c r="E571" s="148">
        <f t="shared" si="5"/>
        <v>1</v>
      </c>
      <c r="F571" s="146"/>
      <c r="G571" s="174"/>
      <c r="H571" s="174"/>
      <c r="I571" s="174"/>
      <c r="J571" s="175"/>
      <c r="K571" s="176"/>
      <c r="L571" s="177"/>
      <c r="M571" s="177"/>
      <c r="N571" s="182"/>
      <c r="O571" s="175"/>
      <c r="P571" s="180"/>
      <c r="Q571" s="175"/>
      <c r="R571" s="174"/>
      <c r="S571" s="174"/>
      <c r="T571" s="174"/>
      <c r="U571" s="174"/>
      <c r="V571" s="174"/>
      <c r="W571" s="174"/>
      <c r="X571" s="174"/>
      <c r="Y571" s="174"/>
      <c r="Z571" s="174"/>
    </row>
    <row r="572" ht="13.5" customHeight="1">
      <c r="A572" s="147">
        <f t="shared" si="8"/>
        <v>0</v>
      </c>
      <c r="B572" s="147">
        <f t="shared" si="2"/>
        <v>2</v>
      </c>
      <c r="C572" s="147">
        <f t="shared" si="3"/>
        <v>2</v>
      </c>
      <c r="D572" s="148">
        <f t="shared" si="4"/>
        <v>8</v>
      </c>
      <c r="E572" s="148">
        <f t="shared" si="5"/>
        <v>1</v>
      </c>
      <c r="F572" s="146"/>
      <c r="G572" s="174"/>
      <c r="H572" s="174"/>
      <c r="I572" s="174"/>
      <c r="J572" s="175"/>
      <c r="K572" s="176"/>
      <c r="L572" s="177"/>
      <c r="M572" s="177"/>
      <c r="N572" s="182"/>
      <c r="O572" s="175"/>
      <c r="P572" s="180"/>
      <c r="Q572" s="175"/>
      <c r="R572" s="174"/>
      <c r="S572" s="174"/>
      <c r="T572" s="174"/>
      <c r="U572" s="174"/>
      <c r="V572" s="174"/>
      <c r="W572" s="174"/>
      <c r="X572" s="174"/>
      <c r="Y572" s="174"/>
      <c r="Z572" s="174"/>
    </row>
    <row r="573" ht="13.5" customHeight="1">
      <c r="A573" s="147">
        <f t="shared" si="8"/>
        <v>0</v>
      </c>
      <c r="B573" s="147">
        <f t="shared" si="2"/>
        <v>2</v>
      </c>
      <c r="C573" s="147">
        <f t="shared" si="3"/>
        <v>2</v>
      </c>
      <c r="D573" s="148">
        <f t="shared" si="4"/>
        <v>8</v>
      </c>
      <c r="E573" s="148">
        <f t="shared" si="5"/>
        <v>1</v>
      </c>
      <c r="F573" s="146"/>
      <c r="G573" s="174"/>
      <c r="H573" s="174"/>
      <c r="I573" s="174"/>
      <c r="J573" s="175"/>
      <c r="K573" s="176"/>
      <c r="L573" s="177"/>
      <c r="M573" s="177"/>
      <c r="N573" s="182"/>
      <c r="O573" s="175"/>
      <c r="P573" s="180"/>
      <c r="Q573" s="175"/>
      <c r="R573" s="174"/>
      <c r="S573" s="174"/>
      <c r="T573" s="174"/>
      <c r="U573" s="174"/>
      <c r="V573" s="174"/>
      <c r="W573" s="174"/>
      <c r="X573" s="174"/>
      <c r="Y573" s="174"/>
      <c r="Z573" s="174"/>
    </row>
    <row r="574" ht="13.5" customHeight="1">
      <c r="A574" s="147">
        <f t="shared" si="8"/>
        <v>0</v>
      </c>
      <c r="B574" s="147">
        <f t="shared" si="2"/>
        <v>2</v>
      </c>
      <c r="C574" s="147">
        <f t="shared" si="3"/>
        <v>2</v>
      </c>
      <c r="D574" s="148">
        <f t="shared" si="4"/>
        <v>8</v>
      </c>
      <c r="E574" s="148">
        <f t="shared" si="5"/>
        <v>1</v>
      </c>
      <c r="F574" s="146"/>
      <c r="G574" s="174"/>
      <c r="H574" s="174"/>
      <c r="I574" s="174"/>
      <c r="J574" s="175"/>
      <c r="K574" s="176"/>
      <c r="L574" s="177"/>
      <c r="M574" s="177"/>
      <c r="N574" s="182"/>
      <c r="O574" s="175"/>
      <c r="P574" s="180"/>
      <c r="Q574" s="175"/>
      <c r="R574" s="174"/>
      <c r="S574" s="174"/>
      <c r="T574" s="174"/>
      <c r="U574" s="174"/>
      <c r="V574" s="174"/>
      <c r="W574" s="174"/>
      <c r="X574" s="174"/>
      <c r="Y574" s="174"/>
      <c r="Z574" s="174"/>
    </row>
    <row r="575" ht="13.5" customHeight="1">
      <c r="A575" s="147">
        <f t="shared" si="8"/>
        <v>0</v>
      </c>
      <c r="B575" s="147">
        <f t="shared" si="2"/>
        <v>2</v>
      </c>
      <c r="C575" s="147">
        <f t="shared" si="3"/>
        <v>2</v>
      </c>
      <c r="D575" s="148">
        <f t="shared" si="4"/>
        <v>8</v>
      </c>
      <c r="E575" s="148">
        <f t="shared" si="5"/>
        <v>1</v>
      </c>
      <c r="F575" s="146"/>
      <c r="G575" s="174"/>
      <c r="H575" s="174"/>
      <c r="I575" s="174"/>
      <c r="J575" s="175"/>
      <c r="K575" s="176"/>
      <c r="L575" s="177"/>
      <c r="M575" s="177"/>
      <c r="N575" s="182"/>
      <c r="O575" s="175"/>
      <c r="P575" s="180"/>
      <c r="Q575" s="175"/>
      <c r="R575" s="174"/>
      <c r="S575" s="174"/>
      <c r="T575" s="174"/>
      <c r="U575" s="174"/>
      <c r="V575" s="174"/>
      <c r="W575" s="174"/>
      <c r="X575" s="174"/>
      <c r="Y575" s="174"/>
      <c r="Z575" s="174"/>
    </row>
    <row r="576" ht="13.5" customHeight="1">
      <c r="A576" s="147">
        <f t="shared" si="8"/>
        <v>0</v>
      </c>
      <c r="B576" s="147">
        <f t="shared" si="2"/>
        <v>2</v>
      </c>
      <c r="C576" s="147">
        <f t="shared" si="3"/>
        <v>2</v>
      </c>
      <c r="D576" s="148">
        <f t="shared" si="4"/>
        <v>8</v>
      </c>
      <c r="E576" s="148">
        <f t="shared" si="5"/>
        <v>1</v>
      </c>
      <c r="F576" s="146"/>
      <c r="G576" s="174"/>
      <c r="H576" s="174"/>
      <c r="I576" s="174"/>
      <c r="J576" s="175"/>
      <c r="K576" s="176"/>
      <c r="L576" s="177"/>
      <c r="M576" s="177"/>
      <c r="N576" s="182"/>
      <c r="O576" s="175"/>
      <c r="P576" s="180"/>
      <c r="Q576" s="175"/>
      <c r="R576" s="174"/>
      <c r="S576" s="174"/>
      <c r="T576" s="174"/>
      <c r="U576" s="174"/>
      <c r="V576" s="174"/>
      <c r="W576" s="174"/>
      <c r="X576" s="174"/>
      <c r="Y576" s="174"/>
      <c r="Z576" s="174"/>
    </row>
    <row r="577" ht="13.5" customHeight="1">
      <c r="A577" s="147">
        <f t="shared" si="8"/>
        <v>0</v>
      </c>
      <c r="B577" s="147">
        <f t="shared" si="2"/>
        <v>2</v>
      </c>
      <c r="C577" s="147">
        <f t="shared" si="3"/>
        <v>2</v>
      </c>
      <c r="D577" s="148">
        <f t="shared" si="4"/>
        <v>8</v>
      </c>
      <c r="E577" s="148">
        <f t="shared" si="5"/>
        <v>1</v>
      </c>
      <c r="F577" s="146"/>
      <c r="G577" s="174"/>
      <c r="H577" s="174"/>
      <c r="I577" s="174"/>
      <c r="J577" s="175"/>
      <c r="K577" s="176"/>
      <c r="L577" s="177"/>
      <c r="M577" s="177"/>
      <c r="N577" s="182"/>
      <c r="O577" s="175"/>
      <c r="P577" s="180"/>
      <c r="Q577" s="175"/>
      <c r="R577" s="174"/>
      <c r="S577" s="174"/>
      <c r="T577" s="174"/>
      <c r="U577" s="174"/>
      <c r="V577" s="174"/>
      <c r="W577" s="174"/>
      <c r="X577" s="174"/>
      <c r="Y577" s="174"/>
      <c r="Z577" s="174"/>
    </row>
    <row r="578" ht="13.5" customHeight="1">
      <c r="A578" s="147">
        <f t="shared" si="8"/>
        <v>0</v>
      </c>
      <c r="B578" s="147">
        <f t="shared" si="2"/>
        <v>2</v>
      </c>
      <c r="C578" s="147">
        <f t="shared" si="3"/>
        <v>2</v>
      </c>
      <c r="D578" s="148">
        <f t="shared" si="4"/>
        <v>8</v>
      </c>
      <c r="E578" s="148">
        <f t="shared" si="5"/>
        <v>1</v>
      </c>
      <c r="F578" s="146"/>
      <c r="G578" s="174"/>
      <c r="H578" s="174"/>
      <c r="I578" s="174"/>
      <c r="J578" s="175"/>
      <c r="K578" s="176"/>
      <c r="L578" s="177"/>
      <c r="M578" s="177"/>
      <c r="N578" s="182"/>
      <c r="O578" s="175"/>
      <c r="P578" s="180"/>
      <c r="Q578" s="175"/>
      <c r="R578" s="174"/>
      <c r="S578" s="174"/>
      <c r="T578" s="174"/>
      <c r="U578" s="174"/>
      <c r="V578" s="174"/>
      <c r="W578" s="174"/>
      <c r="X578" s="174"/>
      <c r="Y578" s="174"/>
      <c r="Z578" s="174"/>
    </row>
    <row r="579" ht="13.5" customHeight="1">
      <c r="A579" s="147">
        <f t="shared" si="8"/>
        <v>0</v>
      </c>
      <c r="B579" s="147">
        <f t="shared" si="2"/>
        <v>2</v>
      </c>
      <c r="C579" s="147">
        <f t="shared" si="3"/>
        <v>2</v>
      </c>
      <c r="D579" s="148">
        <f t="shared" si="4"/>
        <v>8</v>
      </c>
      <c r="E579" s="148">
        <f t="shared" si="5"/>
        <v>1</v>
      </c>
      <c r="F579" s="146"/>
      <c r="G579" s="174"/>
      <c r="H579" s="174"/>
      <c r="I579" s="174"/>
      <c r="J579" s="175"/>
      <c r="K579" s="176"/>
      <c r="L579" s="177"/>
      <c r="M579" s="177"/>
      <c r="N579" s="182"/>
      <c r="O579" s="175"/>
      <c r="P579" s="180"/>
      <c r="Q579" s="175"/>
      <c r="R579" s="174"/>
      <c r="S579" s="174"/>
      <c r="T579" s="174"/>
      <c r="U579" s="174"/>
      <c r="V579" s="174"/>
      <c r="W579" s="174"/>
      <c r="X579" s="174"/>
      <c r="Y579" s="174"/>
      <c r="Z579" s="174"/>
    </row>
    <row r="580" ht="13.5" customHeight="1">
      <c r="A580" s="147">
        <f t="shared" si="8"/>
        <v>0</v>
      </c>
      <c r="B580" s="147">
        <f t="shared" si="2"/>
        <v>2</v>
      </c>
      <c r="C580" s="147">
        <f t="shared" si="3"/>
        <v>2</v>
      </c>
      <c r="D580" s="148">
        <f t="shared" si="4"/>
        <v>8</v>
      </c>
      <c r="E580" s="148">
        <f t="shared" si="5"/>
        <v>1</v>
      </c>
      <c r="F580" s="146"/>
      <c r="G580" s="174"/>
      <c r="H580" s="174"/>
      <c r="I580" s="174"/>
      <c r="J580" s="175"/>
      <c r="K580" s="176"/>
      <c r="L580" s="177"/>
      <c r="M580" s="177"/>
      <c r="N580" s="182"/>
      <c r="O580" s="175"/>
      <c r="P580" s="180"/>
      <c r="Q580" s="175"/>
      <c r="R580" s="174"/>
      <c r="S580" s="174"/>
      <c r="T580" s="174"/>
      <c r="U580" s="174"/>
      <c r="V580" s="174"/>
      <c r="W580" s="174"/>
      <c r="X580" s="174"/>
      <c r="Y580" s="174"/>
      <c r="Z580" s="174"/>
    </row>
    <row r="581" ht="13.5" customHeight="1">
      <c r="A581" s="147">
        <f t="shared" si="8"/>
        <v>0</v>
      </c>
      <c r="B581" s="147">
        <f t="shared" si="2"/>
        <v>2</v>
      </c>
      <c r="C581" s="147">
        <f t="shared" si="3"/>
        <v>2</v>
      </c>
      <c r="D581" s="148">
        <f t="shared" si="4"/>
        <v>8</v>
      </c>
      <c r="E581" s="148">
        <f t="shared" si="5"/>
        <v>1</v>
      </c>
      <c r="F581" s="146"/>
      <c r="G581" s="174"/>
      <c r="H581" s="174"/>
      <c r="I581" s="174"/>
      <c r="J581" s="175"/>
      <c r="K581" s="176"/>
      <c r="L581" s="177"/>
      <c r="M581" s="177"/>
      <c r="N581" s="182"/>
      <c r="O581" s="175"/>
      <c r="P581" s="180"/>
      <c r="Q581" s="175"/>
      <c r="R581" s="174"/>
      <c r="S581" s="174"/>
      <c r="T581" s="174"/>
      <c r="U581" s="174"/>
      <c r="V581" s="174"/>
      <c r="W581" s="174"/>
      <c r="X581" s="174"/>
      <c r="Y581" s="174"/>
      <c r="Z581" s="174"/>
    </row>
    <row r="582" ht="13.5" customHeight="1">
      <c r="A582" s="147">
        <f t="shared" si="8"/>
        <v>0</v>
      </c>
      <c r="B582" s="147">
        <f t="shared" si="2"/>
        <v>2</v>
      </c>
      <c r="C582" s="147">
        <f t="shared" si="3"/>
        <v>2</v>
      </c>
      <c r="D582" s="148">
        <f t="shared" si="4"/>
        <v>8</v>
      </c>
      <c r="E582" s="148">
        <f t="shared" si="5"/>
        <v>1</v>
      </c>
      <c r="F582" s="146"/>
      <c r="G582" s="174"/>
      <c r="H582" s="174"/>
      <c r="I582" s="174"/>
      <c r="J582" s="175"/>
      <c r="K582" s="176"/>
      <c r="L582" s="177"/>
      <c r="M582" s="177"/>
      <c r="N582" s="182"/>
      <c r="O582" s="175"/>
      <c r="P582" s="180"/>
      <c r="Q582" s="175"/>
      <c r="R582" s="174"/>
      <c r="S582" s="174"/>
      <c r="T582" s="174"/>
      <c r="U582" s="174"/>
      <c r="V582" s="174"/>
      <c r="W582" s="174"/>
      <c r="X582" s="174"/>
      <c r="Y582" s="174"/>
      <c r="Z582" s="174"/>
    </row>
    <row r="583" ht="13.5" customHeight="1">
      <c r="A583" s="147">
        <f t="shared" si="8"/>
        <v>0</v>
      </c>
      <c r="B583" s="147">
        <f t="shared" si="2"/>
        <v>2</v>
      </c>
      <c r="C583" s="147">
        <f t="shared" si="3"/>
        <v>2</v>
      </c>
      <c r="D583" s="148">
        <f t="shared" si="4"/>
        <v>8</v>
      </c>
      <c r="E583" s="148">
        <f t="shared" si="5"/>
        <v>1</v>
      </c>
      <c r="F583" s="146"/>
      <c r="G583" s="174"/>
      <c r="H583" s="174"/>
      <c r="I583" s="174"/>
      <c r="J583" s="175"/>
      <c r="K583" s="176"/>
      <c r="L583" s="177"/>
      <c r="M583" s="177"/>
      <c r="N583" s="182"/>
      <c r="O583" s="175"/>
      <c r="P583" s="180"/>
      <c r="Q583" s="175"/>
      <c r="R583" s="174"/>
      <c r="S583" s="174"/>
      <c r="T583" s="174"/>
      <c r="U583" s="174"/>
      <c r="V583" s="174"/>
      <c r="W583" s="174"/>
      <c r="X583" s="174"/>
      <c r="Y583" s="174"/>
      <c r="Z583" s="174"/>
    </row>
    <row r="584" ht="13.5" customHeight="1">
      <c r="A584" s="147">
        <f t="shared" si="8"/>
        <v>0</v>
      </c>
      <c r="B584" s="147">
        <f t="shared" si="2"/>
        <v>2</v>
      </c>
      <c r="C584" s="147">
        <f t="shared" si="3"/>
        <v>2</v>
      </c>
      <c r="D584" s="148">
        <f t="shared" si="4"/>
        <v>8</v>
      </c>
      <c r="E584" s="148">
        <f t="shared" si="5"/>
        <v>1</v>
      </c>
      <c r="F584" s="146"/>
      <c r="G584" s="174"/>
      <c r="H584" s="174"/>
      <c r="I584" s="174"/>
      <c r="J584" s="175"/>
      <c r="K584" s="176"/>
      <c r="L584" s="177"/>
      <c r="M584" s="177"/>
      <c r="N584" s="182"/>
      <c r="O584" s="175"/>
      <c r="P584" s="180"/>
      <c r="Q584" s="175"/>
      <c r="R584" s="174"/>
      <c r="S584" s="174"/>
      <c r="T584" s="174"/>
      <c r="U584" s="174"/>
      <c r="V584" s="174"/>
      <c r="W584" s="174"/>
      <c r="X584" s="174"/>
      <c r="Y584" s="174"/>
      <c r="Z584" s="174"/>
    </row>
    <row r="585" ht="13.5" customHeight="1">
      <c r="A585" s="147">
        <f t="shared" si="8"/>
        <v>0</v>
      </c>
      <c r="B585" s="147">
        <f t="shared" si="2"/>
        <v>2</v>
      </c>
      <c r="C585" s="147">
        <f t="shared" si="3"/>
        <v>2</v>
      </c>
      <c r="D585" s="148">
        <f t="shared" si="4"/>
        <v>8</v>
      </c>
      <c r="E585" s="148">
        <f t="shared" si="5"/>
        <v>1</v>
      </c>
      <c r="F585" s="146"/>
      <c r="G585" s="174"/>
      <c r="H585" s="174"/>
      <c r="I585" s="174"/>
      <c r="J585" s="175"/>
      <c r="K585" s="176"/>
      <c r="L585" s="177"/>
      <c r="M585" s="177"/>
      <c r="N585" s="182"/>
      <c r="O585" s="175"/>
      <c r="P585" s="180"/>
      <c r="Q585" s="175"/>
      <c r="R585" s="174"/>
      <c r="S585" s="174"/>
      <c r="T585" s="174"/>
      <c r="U585" s="174"/>
      <c r="V585" s="174"/>
      <c r="W585" s="174"/>
      <c r="X585" s="174"/>
      <c r="Y585" s="174"/>
      <c r="Z585" s="174"/>
    </row>
    <row r="586" ht="13.5" customHeight="1">
      <c r="A586" s="147">
        <f t="shared" si="8"/>
        <v>0</v>
      </c>
      <c r="B586" s="147">
        <f t="shared" si="2"/>
        <v>2</v>
      </c>
      <c r="C586" s="147">
        <f t="shared" si="3"/>
        <v>2</v>
      </c>
      <c r="D586" s="148">
        <f t="shared" si="4"/>
        <v>8</v>
      </c>
      <c r="E586" s="148">
        <f t="shared" si="5"/>
        <v>1</v>
      </c>
      <c r="F586" s="146"/>
      <c r="G586" s="174"/>
      <c r="H586" s="174"/>
      <c r="I586" s="174"/>
      <c r="J586" s="175"/>
      <c r="K586" s="176"/>
      <c r="L586" s="177"/>
      <c r="M586" s="177"/>
      <c r="N586" s="182"/>
      <c r="O586" s="175"/>
      <c r="P586" s="180"/>
      <c r="Q586" s="175"/>
      <c r="R586" s="174"/>
      <c r="S586" s="174"/>
      <c r="T586" s="174"/>
      <c r="U586" s="174"/>
      <c r="V586" s="174"/>
      <c r="W586" s="174"/>
      <c r="X586" s="174"/>
      <c r="Y586" s="174"/>
      <c r="Z586" s="174"/>
    </row>
    <row r="587" ht="13.5" customHeight="1">
      <c r="A587" s="147">
        <f t="shared" si="8"/>
        <v>0</v>
      </c>
      <c r="B587" s="147">
        <f t="shared" si="2"/>
        <v>2</v>
      </c>
      <c r="C587" s="147">
        <f t="shared" si="3"/>
        <v>2</v>
      </c>
      <c r="D587" s="148">
        <f t="shared" si="4"/>
        <v>8</v>
      </c>
      <c r="E587" s="148">
        <f t="shared" si="5"/>
        <v>1</v>
      </c>
      <c r="F587" s="146"/>
      <c r="G587" s="174"/>
      <c r="H587" s="174"/>
      <c r="I587" s="174"/>
      <c r="J587" s="175"/>
      <c r="K587" s="176"/>
      <c r="L587" s="177"/>
      <c r="M587" s="177"/>
      <c r="N587" s="182"/>
      <c r="O587" s="175"/>
      <c r="P587" s="180"/>
      <c r="Q587" s="175"/>
      <c r="R587" s="174"/>
      <c r="S587" s="174"/>
      <c r="T587" s="174"/>
      <c r="U587" s="174"/>
      <c r="V587" s="174"/>
      <c r="W587" s="174"/>
      <c r="X587" s="174"/>
      <c r="Y587" s="174"/>
      <c r="Z587" s="174"/>
    </row>
    <row r="588" ht="13.5" customHeight="1">
      <c r="A588" s="147">
        <f t="shared" si="8"/>
        <v>0</v>
      </c>
      <c r="B588" s="147">
        <f t="shared" si="2"/>
        <v>2</v>
      </c>
      <c r="C588" s="147">
        <f t="shared" si="3"/>
        <v>2</v>
      </c>
      <c r="D588" s="148">
        <f t="shared" si="4"/>
        <v>8</v>
      </c>
      <c r="E588" s="148">
        <f t="shared" si="5"/>
        <v>1</v>
      </c>
      <c r="F588" s="146"/>
      <c r="G588" s="174"/>
      <c r="H588" s="174"/>
      <c r="I588" s="174"/>
      <c r="J588" s="175"/>
      <c r="K588" s="176"/>
      <c r="L588" s="177"/>
      <c r="M588" s="177"/>
      <c r="N588" s="182"/>
      <c r="O588" s="175"/>
      <c r="P588" s="180"/>
      <c r="Q588" s="175"/>
      <c r="R588" s="174"/>
      <c r="S588" s="174"/>
      <c r="T588" s="174"/>
      <c r="U588" s="174"/>
      <c r="V588" s="174"/>
      <c r="W588" s="174"/>
      <c r="X588" s="174"/>
      <c r="Y588" s="174"/>
      <c r="Z588" s="174"/>
    </row>
    <row r="589" ht="13.5" customHeight="1">
      <c r="A589" s="147">
        <f t="shared" si="8"/>
        <v>0</v>
      </c>
      <c r="B589" s="147">
        <f t="shared" si="2"/>
        <v>2</v>
      </c>
      <c r="C589" s="147">
        <f t="shared" si="3"/>
        <v>2</v>
      </c>
      <c r="D589" s="148">
        <f t="shared" si="4"/>
        <v>8</v>
      </c>
      <c r="E589" s="148">
        <f t="shared" si="5"/>
        <v>1</v>
      </c>
      <c r="F589" s="146"/>
      <c r="G589" s="174"/>
      <c r="H589" s="174"/>
      <c r="I589" s="174"/>
      <c r="J589" s="175"/>
      <c r="K589" s="176"/>
      <c r="L589" s="177"/>
      <c r="M589" s="177"/>
      <c r="N589" s="182"/>
      <c r="O589" s="175"/>
      <c r="P589" s="180"/>
      <c r="Q589" s="175"/>
      <c r="R589" s="174"/>
      <c r="S589" s="174"/>
      <c r="T589" s="174"/>
      <c r="U589" s="174"/>
      <c r="V589" s="174"/>
      <c r="W589" s="174"/>
      <c r="X589" s="174"/>
      <c r="Y589" s="174"/>
      <c r="Z589" s="174"/>
    </row>
    <row r="590" ht="13.5" customHeight="1">
      <c r="A590" s="147">
        <f t="shared" si="8"/>
        <v>0</v>
      </c>
      <c r="B590" s="147">
        <f t="shared" si="2"/>
        <v>2</v>
      </c>
      <c r="C590" s="147">
        <f t="shared" si="3"/>
        <v>2</v>
      </c>
      <c r="D590" s="148">
        <f t="shared" si="4"/>
        <v>8</v>
      </c>
      <c r="E590" s="148">
        <f t="shared" si="5"/>
        <v>1</v>
      </c>
      <c r="F590" s="146"/>
      <c r="G590" s="174"/>
      <c r="H590" s="174"/>
      <c r="I590" s="174"/>
      <c r="J590" s="175"/>
      <c r="K590" s="176"/>
      <c r="L590" s="177"/>
      <c r="M590" s="177"/>
      <c r="N590" s="182"/>
      <c r="O590" s="175"/>
      <c r="P590" s="180"/>
      <c r="Q590" s="175"/>
      <c r="R590" s="174"/>
      <c r="S590" s="174"/>
      <c r="T590" s="174"/>
      <c r="U590" s="174"/>
      <c r="V590" s="174"/>
      <c r="W590" s="174"/>
      <c r="X590" s="174"/>
      <c r="Y590" s="174"/>
      <c r="Z590" s="174"/>
    </row>
    <row r="591" ht="13.5" customHeight="1">
      <c r="A591" s="147">
        <f t="shared" si="8"/>
        <v>0</v>
      </c>
      <c r="B591" s="147">
        <f t="shared" si="2"/>
        <v>2</v>
      </c>
      <c r="C591" s="147">
        <f t="shared" si="3"/>
        <v>2</v>
      </c>
      <c r="D591" s="148">
        <f t="shared" si="4"/>
        <v>8</v>
      </c>
      <c r="E591" s="148">
        <f t="shared" si="5"/>
        <v>1</v>
      </c>
      <c r="F591" s="146"/>
      <c r="G591" s="174"/>
      <c r="H591" s="174"/>
      <c r="I591" s="174"/>
      <c r="J591" s="175"/>
      <c r="K591" s="176"/>
      <c r="L591" s="177"/>
      <c r="M591" s="177"/>
      <c r="N591" s="182"/>
      <c r="O591" s="175"/>
      <c r="P591" s="180"/>
      <c r="Q591" s="175"/>
      <c r="R591" s="174"/>
      <c r="S591" s="174"/>
      <c r="T591" s="174"/>
      <c r="U591" s="174"/>
      <c r="V591" s="174"/>
      <c r="W591" s="174"/>
      <c r="X591" s="174"/>
      <c r="Y591" s="174"/>
      <c r="Z591" s="174"/>
    </row>
    <row r="592" ht="13.5" customHeight="1">
      <c r="A592" s="147">
        <f t="shared" si="8"/>
        <v>0</v>
      </c>
      <c r="B592" s="147">
        <f t="shared" si="2"/>
        <v>2</v>
      </c>
      <c r="C592" s="147">
        <f t="shared" si="3"/>
        <v>2</v>
      </c>
      <c r="D592" s="148">
        <f t="shared" si="4"/>
        <v>8</v>
      </c>
      <c r="E592" s="148">
        <f t="shared" si="5"/>
        <v>1</v>
      </c>
      <c r="F592" s="146"/>
      <c r="G592" s="174"/>
      <c r="H592" s="174"/>
      <c r="I592" s="174"/>
      <c r="J592" s="175"/>
      <c r="K592" s="176"/>
      <c r="L592" s="177"/>
      <c r="M592" s="177"/>
      <c r="N592" s="182"/>
      <c r="O592" s="175"/>
      <c r="P592" s="180"/>
      <c r="Q592" s="175"/>
      <c r="R592" s="174"/>
      <c r="S592" s="174"/>
      <c r="T592" s="174"/>
      <c r="U592" s="174"/>
      <c r="V592" s="174"/>
      <c r="W592" s="174"/>
      <c r="X592" s="174"/>
      <c r="Y592" s="174"/>
      <c r="Z592" s="174"/>
    </row>
    <row r="593" ht="13.5" customHeight="1">
      <c r="A593" s="147">
        <f t="shared" si="8"/>
        <v>0</v>
      </c>
      <c r="B593" s="147">
        <f t="shared" si="2"/>
        <v>2</v>
      </c>
      <c r="C593" s="147">
        <f t="shared" si="3"/>
        <v>2</v>
      </c>
      <c r="D593" s="148">
        <f t="shared" si="4"/>
        <v>8</v>
      </c>
      <c r="E593" s="148">
        <f t="shared" si="5"/>
        <v>1</v>
      </c>
      <c r="F593" s="146"/>
      <c r="G593" s="174"/>
      <c r="H593" s="174"/>
      <c r="I593" s="174"/>
      <c r="J593" s="175"/>
      <c r="K593" s="176"/>
      <c r="L593" s="177"/>
      <c r="M593" s="177"/>
      <c r="N593" s="182"/>
      <c r="O593" s="175"/>
      <c r="P593" s="180"/>
      <c r="Q593" s="175"/>
      <c r="R593" s="174"/>
      <c r="S593" s="174"/>
      <c r="T593" s="174"/>
      <c r="U593" s="174"/>
      <c r="V593" s="174"/>
      <c r="W593" s="174"/>
      <c r="X593" s="174"/>
      <c r="Y593" s="174"/>
      <c r="Z593" s="174"/>
    </row>
    <row r="594" ht="13.5" customHeight="1">
      <c r="A594" s="147">
        <f t="shared" si="8"/>
        <v>0</v>
      </c>
      <c r="B594" s="147">
        <f t="shared" si="2"/>
        <v>2</v>
      </c>
      <c r="C594" s="147">
        <f t="shared" si="3"/>
        <v>2</v>
      </c>
      <c r="D594" s="148">
        <f t="shared" si="4"/>
        <v>8</v>
      </c>
      <c r="E594" s="148">
        <f t="shared" si="5"/>
        <v>1</v>
      </c>
      <c r="F594" s="146"/>
      <c r="G594" s="174"/>
      <c r="H594" s="174"/>
      <c r="I594" s="174"/>
      <c r="J594" s="175"/>
      <c r="K594" s="176"/>
      <c r="L594" s="177"/>
      <c r="M594" s="177"/>
      <c r="N594" s="182"/>
      <c r="O594" s="175"/>
      <c r="P594" s="180"/>
      <c r="Q594" s="175"/>
      <c r="R594" s="174"/>
      <c r="S594" s="174"/>
      <c r="T594" s="174"/>
      <c r="U594" s="174"/>
      <c r="V594" s="174"/>
      <c r="W594" s="174"/>
      <c r="X594" s="174"/>
      <c r="Y594" s="174"/>
      <c r="Z594" s="174"/>
    </row>
    <row r="595" ht="13.5" customHeight="1">
      <c r="A595" s="147">
        <f t="shared" si="8"/>
        <v>0</v>
      </c>
      <c r="B595" s="147">
        <f t="shared" si="2"/>
        <v>2</v>
      </c>
      <c r="C595" s="147">
        <f t="shared" si="3"/>
        <v>2</v>
      </c>
      <c r="D595" s="148">
        <f t="shared" si="4"/>
        <v>8</v>
      </c>
      <c r="E595" s="148">
        <f t="shared" si="5"/>
        <v>1</v>
      </c>
      <c r="F595" s="146"/>
      <c r="G595" s="174"/>
      <c r="H595" s="174"/>
      <c r="I595" s="174"/>
      <c r="J595" s="175"/>
      <c r="K595" s="176"/>
      <c r="L595" s="177"/>
      <c r="M595" s="177"/>
      <c r="N595" s="182"/>
      <c r="O595" s="175"/>
      <c r="P595" s="180"/>
      <c r="Q595" s="175"/>
      <c r="R595" s="174"/>
      <c r="S595" s="174"/>
      <c r="T595" s="174"/>
      <c r="U595" s="174"/>
      <c r="V595" s="174"/>
      <c r="W595" s="174"/>
      <c r="X595" s="174"/>
      <c r="Y595" s="174"/>
      <c r="Z595" s="174"/>
    </row>
    <row r="596" ht="13.5" customHeight="1">
      <c r="A596" s="147">
        <f t="shared" si="8"/>
        <v>0</v>
      </c>
      <c r="B596" s="147">
        <f t="shared" si="2"/>
        <v>2</v>
      </c>
      <c r="C596" s="147">
        <f t="shared" si="3"/>
        <v>2</v>
      </c>
      <c r="D596" s="148">
        <f t="shared" si="4"/>
        <v>8</v>
      </c>
      <c r="E596" s="148">
        <f t="shared" si="5"/>
        <v>1</v>
      </c>
      <c r="F596" s="146"/>
      <c r="G596" s="174"/>
      <c r="H596" s="174"/>
      <c r="I596" s="174"/>
      <c r="J596" s="175"/>
      <c r="K596" s="176"/>
      <c r="L596" s="177"/>
      <c r="M596" s="177"/>
      <c r="N596" s="182"/>
      <c r="O596" s="175"/>
      <c r="P596" s="180"/>
      <c r="Q596" s="175"/>
      <c r="R596" s="174"/>
      <c r="S596" s="174"/>
      <c r="T596" s="174"/>
      <c r="U596" s="174"/>
      <c r="V596" s="174"/>
      <c r="W596" s="174"/>
      <c r="X596" s="174"/>
      <c r="Y596" s="174"/>
      <c r="Z596" s="174"/>
    </row>
    <row r="597" ht="13.5" customHeight="1">
      <c r="A597" s="147">
        <f t="shared" si="8"/>
        <v>0</v>
      </c>
      <c r="B597" s="147">
        <f t="shared" si="2"/>
        <v>2</v>
      </c>
      <c r="C597" s="147">
        <f t="shared" si="3"/>
        <v>2</v>
      </c>
      <c r="D597" s="148">
        <f t="shared" si="4"/>
        <v>8</v>
      </c>
      <c r="E597" s="148">
        <f t="shared" si="5"/>
        <v>1</v>
      </c>
      <c r="F597" s="146"/>
      <c r="G597" s="174"/>
      <c r="H597" s="174"/>
      <c r="I597" s="174"/>
      <c r="J597" s="175"/>
      <c r="K597" s="176"/>
      <c r="L597" s="177"/>
      <c r="M597" s="177"/>
      <c r="N597" s="182"/>
      <c r="O597" s="175"/>
      <c r="P597" s="180"/>
      <c r="Q597" s="175"/>
      <c r="R597" s="174"/>
      <c r="S597" s="174"/>
      <c r="T597" s="174"/>
      <c r="U597" s="174"/>
      <c r="V597" s="174"/>
      <c r="W597" s="174"/>
      <c r="X597" s="174"/>
      <c r="Y597" s="174"/>
      <c r="Z597" s="174"/>
    </row>
    <row r="598" ht="13.5" customHeight="1">
      <c r="A598" s="147">
        <f t="shared" si="8"/>
        <v>0</v>
      </c>
      <c r="B598" s="147">
        <f t="shared" si="2"/>
        <v>2</v>
      </c>
      <c r="C598" s="147">
        <f t="shared" si="3"/>
        <v>2</v>
      </c>
      <c r="D598" s="148">
        <f t="shared" si="4"/>
        <v>8</v>
      </c>
      <c r="E598" s="148">
        <f t="shared" si="5"/>
        <v>1</v>
      </c>
      <c r="F598" s="146"/>
      <c r="G598" s="174"/>
      <c r="H598" s="174"/>
      <c r="I598" s="174"/>
      <c r="J598" s="175"/>
      <c r="K598" s="176"/>
      <c r="L598" s="177"/>
      <c r="M598" s="177"/>
      <c r="N598" s="182"/>
      <c r="O598" s="175"/>
      <c r="P598" s="180"/>
      <c r="Q598" s="175"/>
      <c r="R598" s="174"/>
      <c r="S598" s="174"/>
      <c r="T598" s="174"/>
      <c r="U598" s="174"/>
      <c r="V598" s="174"/>
      <c r="W598" s="174"/>
      <c r="X598" s="174"/>
      <c r="Y598" s="174"/>
      <c r="Z598" s="174"/>
    </row>
    <row r="599" ht="13.5" customHeight="1">
      <c r="A599" s="147">
        <f t="shared" si="8"/>
        <v>0</v>
      </c>
      <c r="B599" s="147">
        <f t="shared" si="2"/>
        <v>2</v>
      </c>
      <c r="C599" s="147">
        <f t="shared" si="3"/>
        <v>2</v>
      </c>
      <c r="D599" s="148">
        <f t="shared" si="4"/>
        <v>8</v>
      </c>
      <c r="E599" s="148">
        <f t="shared" si="5"/>
        <v>1</v>
      </c>
      <c r="F599" s="146"/>
      <c r="G599" s="174"/>
      <c r="H599" s="174"/>
      <c r="I599" s="174"/>
      <c r="J599" s="175"/>
      <c r="K599" s="176"/>
      <c r="L599" s="177"/>
      <c r="M599" s="177"/>
      <c r="N599" s="182"/>
      <c r="O599" s="175"/>
      <c r="P599" s="180"/>
      <c r="Q599" s="175"/>
      <c r="R599" s="174"/>
      <c r="S599" s="174"/>
      <c r="T599" s="174"/>
      <c r="U599" s="174"/>
      <c r="V599" s="174"/>
      <c r="W599" s="174"/>
      <c r="X599" s="174"/>
      <c r="Y599" s="174"/>
      <c r="Z599" s="174"/>
    </row>
    <row r="600" ht="13.5" customHeight="1">
      <c r="A600" s="147">
        <f t="shared" si="8"/>
        <v>0</v>
      </c>
      <c r="B600" s="147">
        <f t="shared" si="2"/>
        <v>2</v>
      </c>
      <c r="C600" s="147">
        <f t="shared" si="3"/>
        <v>2</v>
      </c>
      <c r="D600" s="148">
        <f t="shared" si="4"/>
        <v>8</v>
      </c>
      <c r="E600" s="148">
        <f t="shared" si="5"/>
        <v>1</v>
      </c>
      <c r="F600" s="146"/>
      <c r="G600" s="174"/>
      <c r="H600" s="174"/>
      <c r="I600" s="174"/>
      <c r="J600" s="175"/>
      <c r="K600" s="176"/>
      <c r="L600" s="177"/>
      <c r="M600" s="177"/>
      <c r="N600" s="182"/>
      <c r="O600" s="175"/>
      <c r="P600" s="180"/>
      <c r="Q600" s="175"/>
      <c r="R600" s="174"/>
      <c r="S600" s="174"/>
      <c r="T600" s="174"/>
      <c r="U600" s="174"/>
      <c r="V600" s="174"/>
      <c r="W600" s="174"/>
      <c r="X600" s="174"/>
      <c r="Y600" s="174"/>
      <c r="Z600" s="174"/>
    </row>
    <row r="601" ht="13.5" customHeight="1">
      <c r="A601" s="147">
        <f t="shared" si="8"/>
        <v>0</v>
      </c>
      <c r="B601" s="147">
        <f t="shared" si="2"/>
        <v>2</v>
      </c>
      <c r="C601" s="147">
        <f t="shared" si="3"/>
        <v>2</v>
      </c>
      <c r="D601" s="148">
        <f t="shared" si="4"/>
        <v>8</v>
      </c>
      <c r="E601" s="148">
        <f t="shared" si="5"/>
        <v>1</v>
      </c>
      <c r="F601" s="146"/>
      <c r="G601" s="174"/>
      <c r="H601" s="174"/>
      <c r="I601" s="174"/>
      <c r="J601" s="175"/>
      <c r="K601" s="176"/>
      <c r="L601" s="177"/>
      <c r="M601" s="177"/>
      <c r="N601" s="182"/>
      <c r="O601" s="175"/>
      <c r="P601" s="180"/>
      <c r="Q601" s="175"/>
      <c r="R601" s="174"/>
      <c r="S601" s="174"/>
      <c r="T601" s="174"/>
      <c r="U601" s="174"/>
      <c r="V601" s="174"/>
      <c r="W601" s="174"/>
      <c r="X601" s="174"/>
      <c r="Y601" s="174"/>
      <c r="Z601" s="174"/>
    </row>
    <row r="602" ht="13.5" customHeight="1">
      <c r="A602" s="147">
        <f t="shared" si="8"/>
        <v>0</v>
      </c>
      <c r="B602" s="147">
        <f t="shared" si="2"/>
        <v>2</v>
      </c>
      <c r="C602" s="147">
        <f t="shared" si="3"/>
        <v>2</v>
      </c>
      <c r="D602" s="148">
        <f t="shared" si="4"/>
        <v>8</v>
      </c>
      <c r="E602" s="148">
        <f t="shared" si="5"/>
        <v>1</v>
      </c>
      <c r="F602" s="146"/>
      <c r="G602" s="174"/>
      <c r="H602" s="174"/>
      <c r="I602" s="174"/>
      <c r="J602" s="175"/>
      <c r="K602" s="176"/>
      <c r="L602" s="177"/>
      <c r="M602" s="177"/>
      <c r="N602" s="182"/>
      <c r="O602" s="175"/>
      <c r="P602" s="180"/>
      <c r="Q602" s="175"/>
      <c r="R602" s="174"/>
      <c r="S602" s="174"/>
      <c r="T602" s="174"/>
      <c r="U602" s="174"/>
      <c r="V602" s="174"/>
      <c r="W602" s="174"/>
      <c r="X602" s="174"/>
      <c r="Y602" s="174"/>
      <c r="Z602" s="174"/>
    </row>
    <row r="603" ht="13.5" customHeight="1">
      <c r="A603" s="147">
        <f t="shared" si="8"/>
        <v>0</v>
      </c>
      <c r="B603" s="147">
        <f t="shared" si="2"/>
        <v>2</v>
      </c>
      <c r="C603" s="147">
        <f t="shared" si="3"/>
        <v>2</v>
      </c>
      <c r="D603" s="148">
        <f t="shared" si="4"/>
        <v>8</v>
      </c>
      <c r="E603" s="148">
        <f t="shared" si="5"/>
        <v>1</v>
      </c>
      <c r="F603" s="146"/>
      <c r="G603" s="174"/>
      <c r="H603" s="174"/>
      <c r="I603" s="174"/>
      <c r="J603" s="175"/>
      <c r="K603" s="176"/>
      <c r="L603" s="177"/>
      <c r="M603" s="177"/>
      <c r="N603" s="182"/>
      <c r="O603" s="175"/>
      <c r="P603" s="180"/>
      <c r="Q603" s="175"/>
      <c r="R603" s="174"/>
      <c r="S603" s="174"/>
      <c r="T603" s="174"/>
      <c r="U603" s="174"/>
      <c r="V603" s="174"/>
      <c r="W603" s="174"/>
      <c r="X603" s="174"/>
      <c r="Y603" s="174"/>
      <c r="Z603" s="174"/>
    </row>
    <row r="604" ht="13.5" customHeight="1">
      <c r="A604" s="147">
        <f t="shared" si="8"/>
        <v>0</v>
      </c>
      <c r="B604" s="147">
        <f t="shared" si="2"/>
        <v>2</v>
      </c>
      <c r="C604" s="147">
        <f t="shared" si="3"/>
        <v>2</v>
      </c>
      <c r="D604" s="148">
        <f t="shared" si="4"/>
        <v>8</v>
      </c>
      <c r="E604" s="148">
        <f t="shared" si="5"/>
        <v>1</v>
      </c>
      <c r="F604" s="146"/>
      <c r="G604" s="174"/>
      <c r="H604" s="174"/>
      <c r="I604" s="174"/>
      <c r="J604" s="175"/>
      <c r="K604" s="176"/>
      <c r="L604" s="177"/>
      <c r="M604" s="177"/>
      <c r="N604" s="182"/>
      <c r="O604" s="175"/>
      <c r="P604" s="180"/>
      <c r="Q604" s="175"/>
      <c r="R604" s="174"/>
      <c r="S604" s="174"/>
      <c r="T604" s="174"/>
      <c r="U604" s="174"/>
      <c r="V604" s="174"/>
      <c r="W604" s="174"/>
      <c r="X604" s="174"/>
      <c r="Y604" s="174"/>
      <c r="Z604" s="174"/>
    </row>
    <row r="605" ht="13.5" customHeight="1">
      <c r="A605" s="147">
        <f t="shared" si="8"/>
        <v>0</v>
      </c>
      <c r="B605" s="147">
        <f t="shared" si="2"/>
        <v>2</v>
      </c>
      <c r="C605" s="147">
        <f t="shared" si="3"/>
        <v>2</v>
      </c>
      <c r="D605" s="148">
        <f t="shared" si="4"/>
        <v>8</v>
      </c>
      <c r="E605" s="148">
        <f t="shared" si="5"/>
        <v>1</v>
      </c>
      <c r="F605" s="146"/>
      <c r="G605" s="174"/>
      <c r="H605" s="174"/>
      <c r="I605" s="174"/>
      <c r="J605" s="175"/>
      <c r="K605" s="176"/>
      <c r="L605" s="177"/>
      <c r="M605" s="177"/>
      <c r="N605" s="182"/>
      <c r="O605" s="175"/>
      <c r="P605" s="180"/>
      <c r="Q605" s="175"/>
      <c r="R605" s="174"/>
      <c r="S605" s="174"/>
      <c r="T605" s="174"/>
      <c r="U605" s="174"/>
      <c r="V605" s="174"/>
      <c r="W605" s="174"/>
      <c r="X605" s="174"/>
      <c r="Y605" s="174"/>
      <c r="Z605" s="174"/>
    </row>
    <row r="606" ht="13.5" customHeight="1">
      <c r="A606" s="147">
        <f t="shared" si="8"/>
        <v>0</v>
      </c>
      <c r="B606" s="147">
        <f t="shared" si="2"/>
        <v>2</v>
      </c>
      <c r="C606" s="147">
        <f t="shared" si="3"/>
        <v>2</v>
      </c>
      <c r="D606" s="148">
        <f t="shared" si="4"/>
        <v>8</v>
      </c>
      <c r="E606" s="148">
        <f t="shared" si="5"/>
        <v>1</v>
      </c>
      <c r="F606" s="146"/>
      <c r="G606" s="174"/>
      <c r="H606" s="174"/>
      <c r="I606" s="174"/>
      <c r="J606" s="175"/>
      <c r="K606" s="176"/>
      <c r="L606" s="177"/>
      <c r="M606" s="177"/>
      <c r="N606" s="182"/>
      <c r="O606" s="175"/>
      <c r="P606" s="180"/>
      <c r="Q606" s="175"/>
      <c r="R606" s="174"/>
      <c r="S606" s="174"/>
      <c r="T606" s="174"/>
      <c r="U606" s="174"/>
      <c r="V606" s="174"/>
      <c r="W606" s="174"/>
      <c r="X606" s="174"/>
      <c r="Y606" s="174"/>
      <c r="Z606" s="174"/>
    </row>
    <row r="607" ht="13.5" customHeight="1">
      <c r="A607" s="147">
        <f t="shared" si="8"/>
        <v>0</v>
      </c>
      <c r="B607" s="147">
        <f t="shared" si="2"/>
        <v>2</v>
      </c>
      <c r="C607" s="147">
        <f t="shared" si="3"/>
        <v>2</v>
      </c>
      <c r="D607" s="148">
        <f t="shared" si="4"/>
        <v>8</v>
      </c>
      <c r="E607" s="148">
        <f t="shared" si="5"/>
        <v>1</v>
      </c>
      <c r="F607" s="146"/>
      <c r="G607" s="174"/>
      <c r="H607" s="174"/>
      <c r="I607" s="174"/>
      <c r="J607" s="175"/>
      <c r="K607" s="176"/>
      <c r="L607" s="177"/>
      <c r="M607" s="177"/>
      <c r="N607" s="182"/>
      <c r="O607" s="175"/>
      <c r="P607" s="180"/>
      <c r="Q607" s="175"/>
      <c r="R607" s="174"/>
      <c r="S607" s="174"/>
      <c r="T607" s="174"/>
      <c r="U607" s="174"/>
      <c r="V607" s="174"/>
      <c r="W607" s="174"/>
      <c r="X607" s="174"/>
      <c r="Y607" s="174"/>
      <c r="Z607" s="174"/>
    </row>
    <row r="608" ht="13.5" customHeight="1">
      <c r="A608" s="147">
        <f t="shared" si="8"/>
        <v>0</v>
      </c>
      <c r="B608" s="147">
        <f t="shared" si="2"/>
        <v>2</v>
      </c>
      <c r="C608" s="147">
        <f t="shared" si="3"/>
        <v>2</v>
      </c>
      <c r="D608" s="148">
        <f t="shared" si="4"/>
        <v>8</v>
      </c>
      <c r="E608" s="148">
        <f t="shared" si="5"/>
        <v>1</v>
      </c>
      <c r="F608" s="146"/>
      <c r="G608" s="174"/>
      <c r="H608" s="174"/>
      <c r="I608" s="174"/>
      <c r="J608" s="175"/>
      <c r="K608" s="176"/>
      <c r="L608" s="177"/>
      <c r="M608" s="177"/>
      <c r="N608" s="182"/>
      <c r="O608" s="175"/>
      <c r="P608" s="180"/>
      <c r="Q608" s="175"/>
      <c r="R608" s="174"/>
      <c r="S608" s="174"/>
      <c r="T608" s="174"/>
      <c r="U608" s="174"/>
      <c r="V608" s="174"/>
      <c r="W608" s="174"/>
      <c r="X608" s="174"/>
      <c r="Y608" s="174"/>
      <c r="Z608" s="174"/>
    </row>
    <row r="609" ht="13.5" customHeight="1">
      <c r="A609" s="147">
        <f t="shared" si="8"/>
        <v>0</v>
      </c>
      <c r="B609" s="147">
        <f t="shared" si="2"/>
        <v>2</v>
      </c>
      <c r="C609" s="147">
        <f t="shared" si="3"/>
        <v>2</v>
      </c>
      <c r="D609" s="148">
        <f t="shared" si="4"/>
        <v>8</v>
      </c>
      <c r="E609" s="148">
        <f t="shared" si="5"/>
        <v>1</v>
      </c>
      <c r="F609" s="146"/>
      <c r="G609" s="174"/>
      <c r="H609" s="174"/>
      <c r="I609" s="174"/>
      <c r="J609" s="175"/>
      <c r="K609" s="176"/>
      <c r="L609" s="177"/>
      <c r="M609" s="177"/>
      <c r="N609" s="182"/>
      <c r="O609" s="175"/>
      <c r="P609" s="180"/>
      <c r="Q609" s="175"/>
      <c r="R609" s="174"/>
      <c r="S609" s="174"/>
      <c r="T609" s="174"/>
      <c r="U609" s="174"/>
      <c r="V609" s="174"/>
      <c r="W609" s="174"/>
      <c r="X609" s="174"/>
      <c r="Y609" s="174"/>
      <c r="Z609" s="174"/>
    </row>
    <row r="610" ht="13.5" customHeight="1">
      <c r="A610" s="147">
        <f t="shared" si="8"/>
        <v>0</v>
      </c>
      <c r="B610" s="147">
        <f t="shared" si="2"/>
        <v>2</v>
      </c>
      <c r="C610" s="147">
        <f t="shared" si="3"/>
        <v>2</v>
      </c>
      <c r="D610" s="148">
        <f t="shared" si="4"/>
        <v>8</v>
      </c>
      <c r="E610" s="148">
        <f t="shared" si="5"/>
        <v>1</v>
      </c>
      <c r="F610" s="146"/>
      <c r="G610" s="174"/>
      <c r="H610" s="174"/>
      <c r="I610" s="174"/>
      <c r="J610" s="175"/>
      <c r="K610" s="176"/>
      <c r="L610" s="177"/>
      <c r="M610" s="177"/>
      <c r="N610" s="182"/>
      <c r="O610" s="175"/>
      <c r="P610" s="180"/>
      <c r="Q610" s="175"/>
      <c r="R610" s="174"/>
      <c r="S610" s="174"/>
      <c r="T610" s="174"/>
      <c r="U610" s="174"/>
      <c r="V610" s="174"/>
      <c r="W610" s="174"/>
      <c r="X610" s="174"/>
      <c r="Y610" s="174"/>
      <c r="Z610" s="174"/>
    </row>
    <row r="611" ht="13.5" customHeight="1">
      <c r="A611" s="147">
        <f t="shared" si="8"/>
        <v>0</v>
      </c>
      <c r="B611" s="147">
        <f t="shared" si="2"/>
        <v>2</v>
      </c>
      <c r="C611" s="147">
        <f t="shared" si="3"/>
        <v>2</v>
      </c>
      <c r="D611" s="148">
        <f t="shared" si="4"/>
        <v>8</v>
      </c>
      <c r="E611" s="148">
        <f t="shared" si="5"/>
        <v>1</v>
      </c>
      <c r="F611" s="146"/>
      <c r="G611" s="174"/>
      <c r="H611" s="174"/>
      <c r="I611" s="174"/>
      <c r="J611" s="175"/>
      <c r="K611" s="176"/>
      <c r="L611" s="177"/>
      <c r="M611" s="177"/>
      <c r="N611" s="182"/>
      <c r="O611" s="175"/>
      <c r="P611" s="180"/>
      <c r="Q611" s="175"/>
      <c r="R611" s="174"/>
      <c r="S611" s="174"/>
      <c r="T611" s="174"/>
      <c r="U611" s="174"/>
      <c r="V611" s="174"/>
      <c r="W611" s="174"/>
      <c r="X611" s="174"/>
      <c r="Y611" s="174"/>
      <c r="Z611" s="174"/>
    </row>
    <row r="612" ht="13.5" customHeight="1">
      <c r="A612" s="147">
        <f t="shared" si="8"/>
        <v>0</v>
      </c>
      <c r="B612" s="147">
        <f t="shared" si="2"/>
        <v>2</v>
      </c>
      <c r="C612" s="147">
        <f t="shared" si="3"/>
        <v>2</v>
      </c>
      <c r="D612" s="148">
        <f t="shared" si="4"/>
        <v>8</v>
      </c>
      <c r="E612" s="148">
        <f t="shared" si="5"/>
        <v>1</v>
      </c>
      <c r="F612" s="146"/>
      <c r="G612" s="174"/>
      <c r="H612" s="174"/>
      <c r="I612" s="174"/>
      <c r="J612" s="175"/>
      <c r="K612" s="176"/>
      <c r="L612" s="177"/>
      <c r="M612" s="177"/>
      <c r="N612" s="182"/>
      <c r="O612" s="175"/>
      <c r="P612" s="180"/>
      <c r="Q612" s="175"/>
      <c r="R612" s="174"/>
      <c r="S612" s="174"/>
      <c r="T612" s="174"/>
      <c r="U612" s="174"/>
      <c r="V612" s="174"/>
      <c r="W612" s="174"/>
      <c r="X612" s="174"/>
      <c r="Y612" s="174"/>
      <c r="Z612" s="174"/>
    </row>
    <row r="613" ht="13.5" customHeight="1">
      <c r="A613" s="147">
        <f t="shared" si="8"/>
        <v>0</v>
      </c>
      <c r="B613" s="147">
        <f t="shared" si="2"/>
        <v>2</v>
      </c>
      <c r="C613" s="147">
        <f t="shared" si="3"/>
        <v>2</v>
      </c>
      <c r="D613" s="148">
        <f t="shared" si="4"/>
        <v>8</v>
      </c>
      <c r="E613" s="148">
        <f t="shared" si="5"/>
        <v>1</v>
      </c>
      <c r="F613" s="146"/>
      <c r="G613" s="174"/>
      <c r="H613" s="174"/>
      <c r="I613" s="174"/>
      <c r="J613" s="175"/>
      <c r="K613" s="176"/>
      <c r="L613" s="177"/>
      <c r="M613" s="177"/>
      <c r="N613" s="182"/>
      <c r="O613" s="175"/>
      <c r="P613" s="180"/>
      <c r="Q613" s="175"/>
      <c r="R613" s="174"/>
      <c r="S613" s="174"/>
      <c r="T613" s="174"/>
      <c r="U613" s="174"/>
      <c r="V613" s="174"/>
      <c r="W613" s="174"/>
      <c r="X613" s="174"/>
      <c r="Y613" s="174"/>
      <c r="Z613" s="174"/>
    </row>
    <row r="614" ht="13.5" customHeight="1">
      <c r="A614" s="147">
        <f t="shared" si="8"/>
        <v>0</v>
      </c>
      <c r="B614" s="147">
        <f t="shared" si="2"/>
        <v>2</v>
      </c>
      <c r="C614" s="147">
        <f t="shared" si="3"/>
        <v>2</v>
      </c>
      <c r="D614" s="148">
        <f t="shared" si="4"/>
        <v>8</v>
      </c>
      <c r="E614" s="148">
        <f t="shared" si="5"/>
        <v>1</v>
      </c>
      <c r="F614" s="146"/>
      <c r="G614" s="174"/>
      <c r="H614" s="174"/>
      <c r="I614" s="174"/>
      <c r="J614" s="175"/>
      <c r="K614" s="176"/>
      <c r="L614" s="177"/>
      <c r="M614" s="177"/>
      <c r="N614" s="182"/>
      <c r="O614" s="175"/>
      <c r="P614" s="180"/>
      <c r="Q614" s="175"/>
      <c r="R614" s="174"/>
      <c r="S614" s="174"/>
      <c r="T614" s="174"/>
      <c r="U614" s="174"/>
      <c r="V614" s="174"/>
      <c r="W614" s="174"/>
      <c r="X614" s="174"/>
      <c r="Y614" s="174"/>
      <c r="Z614" s="174"/>
    </row>
    <row r="615" ht="13.5" customHeight="1">
      <c r="A615" s="147">
        <f t="shared" si="8"/>
        <v>0</v>
      </c>
      <c r="B615" s="147">
        <f t="shared" si="2"/>
        <v>2</v>
      </c>
      <c r="C615" s="147">
        <f t="shared" si="3"/>
        <v>2</v>
      </c>
      <c r="D615" s="148">
        <f t="shared" si="4"/>
        <v>8</v>
      </c>
      <c r="E615" s="148">
        <f t="shared" si="5"/>
        <v>1</v>
      </c>
      <c r="F615" s="146"/>
      <c r="G615" s="174"/>
      <c r="H615" s="174"/>
      <c r="I615" s="174"/>
      <c r="J615" s="175"/>
      <c r="K615" s="176"/>
      <c r="L615" s="177"/>
      <c r="M615" s="177"/>
      <c r="N615" s="182"/>
      <c r="O615" s="175"/>
      <c r="P615" s="180"/>
      <c r="Q615" s="175"/>
      <c r="R615" s="174"/>
      <c r="S615" s="174"/>
      <c r="T615" s="174"/>
      <c r="U615" s="174"/>
      <c r="V615" s="174"/>
      <c r="W615" s="174"/>
      <c r="X615" s="174"/>
      <c r="Y615" s="174"/>
      <c r="Z615" s="174"/>
    </row>
    <row r="616" ht="13.5" customHeight="1">
      <c r="A616" s="147">
        <f t="shared" si="8"/>
        <v>0</v>
      </c>
      <c r="B616" s="147">
        <f t="shared" si="2"/>
        <v>2</v>
      </c>
      <c r="C616" s="147">
        <f t="shared" si="3"/>
        <v>2</v>
      </c>
      <c r="D616" s="148">
        <f t="shared" si="4"/>
        <v>8</v>
      </c>
      <c r="E616" s="148">
        <f t="shared" si="5"/>
        <v>1</v>
      </c>
      <c r="F616" s="146"/>
      <c r="G616" s="174"/>
      <c r="H616" s="174"/>
      <c r="I616" s="174"/>
      <c r="J616" s="175"/>
      <c r="K616" s="176"/>
      <c r="L616" s="177"/>
      <c r="M616" s="177"/>
      <c r="N616" s="182"/>
      <c r="O616" s="175"/>
      <c r="P616" s="180"/>
      <c r="Q616" s="175"/>
      <c r="R616" s="174"/>
      <c r="S616" s="174"/>
      <c r="T616" s="174"/>
      <c r="U616" s="174"/>
      <c r="V616" s="174"/>
      <c r="W616" s="174"/>
      <c r="X616" s="174"/>
      <c r="Y616" s="174"/>
      <c r="Z616" s="174"/>
    </row>
    <row r="617" ht="13.5" customHeight="1">
      <c r="A617" s="147">
        <f t="shared" si="8"/>
        <v>0</v>
      </c>
      <c r="B617" s="147">
        <f t="shared" si="2"/>
        <v>2</v>
      </c>
      <c r="C617" s="147">
        <f t="shared" si="3"/>
        <v>2</v>
      </c>
      <c r="D617" s="148">
        <f t="shared" si="4"/>
        <v>8</v>
      </c>
      <c r="E617" s="148">
        <f t="shared" si="5"/>
        <v>1</v>
      </c>
      <c r="F617" s="146"/>
      <c r="G617" s="174"/>
      <c r="H617" s="174"/>
      <c r="I617" s="174"/>
      <c r="J617" s="175"/>
      <c r="K617" s="176"/>
      <c r="L617" s="177"/>
      <c r="M617" s="177"/>
      <c r="N617" s="182"/>
      <c r="O617" s="175"/>
      <c r="P617" s="180"/>
      <c r="Q617" s="175"/>
      <c r="R617" s="174"/>
      <c r="S617" s="174"/>
      <c r="T617" s="174"/>
      <c r="U617" s="174"/>
      <c r="V617" s="174"/>
      <c r="W617" s="174"/>
      <c r="X617" s="174"/>
      <c r="Y617" s="174"/>
      <c r="Z617" s="174"/>
    </row>
    <row r="618" ht="13.5" customHeight="1">
      <c r="A618" s="147">
        <f t="shared" si="8"/>
        <v>0</v>
      </c>
      <c r="B618" s="147">
        <f t="shared" si="2"/>
        <v>2</v>
      </c>
      <c r="C618" s="147">
        <f t="shared" si="3"/>
        <v>2</v>
      </c>
      <c r="D618" s="148">
        <f t="shared" si="4"/>
        <v>8</v>
      </c>
      <c r="E618" s="148">
        <f t="shared" si="5"/>
        <v>1</v>
      </c>
      <c r="F618" s="146"/>
      <c r="G618" s="174"/>
      <c r="H618" s="174"/>
      <c r="I618" s="174"/>
      <c r="J618" s="175"/>
      <c r="K618" s="176"/>
      <c r="L618" s="177"/>
      <c r="M618" s="177"/>
      <c r="N618" s="182"/>
      <c r="O618" s="175"/>
      <c r="P618" s="180"/>
      <c r="Q618" s="175"/>
      <c r="R618" s="174"/>
      <c r="S618" s="174"/>
      <c r="T618" s="174"/>
      <c r="U618" s="174"/>
      <c r="V618" s="174"/>
      <c r="W618" s="174"/>
      <c r="X618" s="174"/>
      <c r="Y618" s="174"/>
      <c r="Z618" s="174"/>
    </row>
    <row r="619" ht="13.5" customHeight="1">
      <c r="A619" s="147">
        <f t="shared" si="8"/>
        <v>0</v>
      </c>
      <c r="B619" s="147">
        <f t="shared" si="2"/>
        <v>2</v>
      </c>
      <c r="C619" s="147">
        <f t="shared" si="3"/>
        <v>2</v>
      </c>
      <c r="D619" s="148">
        <f t="shared" si="4"/>
        <v>8</v>
      </c>
      <c r="E619" s="148">
        <f t="shared" si="5"/>
        <v>1</v>
      </c>
      <c r="F619" s="146"/>
      <c r="G619" s="174"/>
      <c r="H619" s="174"/>
      <c r="I619" s="174"/>
      <c r="J619" s="175"/>
      <c r="K619" s="176"/>
      <c r="L619" s="177"/>
      <c r="M619" s="177"/>
      <c r="N619" s="182"/>
      <c r="O619" s="175"/>
      <c r="P619" s="180"/>
      <c r="Q619" s="175"/>
      <c r="R619" s="174"/>
      <c r="S619" s="174"/>
      <c r="T619" s="174"/>
      <c r="U619" s="174"/>
      <c r="V619" s="174"/>
      <c r="W619" s="174"/>
      <c r="X619" s="174"/>
      <c r="Y619" s="174"/>
      <c r="Z619" s="174"/>
    </row>
    <row r="620" ht="13.5" customHeight="1">
      <c r="A620" s="147">
        <f t="shared" si="8"/>
        <v>0</v>
      </c>
      <c r="B620" s="147">
        <f t="shared" si="2"/>
        <v>2</v>
      </c>
      <c r="C620" s="147">
        <f t="shared" si="3"/>
        <v>2</v>
      </c>
      <c r="D620" s="148">
        <f t="shared" si="4"/>
        <v>8</v>
      </c>
      <c r="E620" s="148">
        <f t="shared" si="5"/>
        <v>1</v>
      </c>
      <c r="F620" s="146"/>
      <c r="G620" s="174"/>
      <c r="H620" s="174"/>
      <c r="I620" s="174"/>
      <c r="J620" s="175"/>
      <c r="K620" s="176"/>
      <c r="L620" s="177"/>
      <c r="M620" s="177"/>
      <c r="N620" s="182"/>
      <c r="O620" s="175"/>
      <c r="P620" s="180"/>
      <c r="Q620" s="175"/>
      <c r="R620" s="174"/>
      <c r="S620" s="174"/>
      <c r="T620" s="174"/>
      <c r="U620" s="174"/>
      <c r="V620" s="174"/>
      <c r="W620" s="174"/>
      <c r="X620" s="174"/>
      <c r="Y620" s="174"/>
      <c r="Z620" s="174"/>
    </row>
    <row r="621" ht="13.5" customHeight="1">
      <c r="A621" s="147">
        <f t="shared" si="8"/>
        <v>0</v>
      </c>
      <c r="B621" s="147">
        <f t="shared" si="2"/>
        <v>2</v>
      </c>
      <c r="C621" s="147">
        <f t="shared" si="3"/>
        <v>2</v>
      </c>
      <c r="D621" s="148">
        <f t="shared" si="4"/>
        <v>8</v>
      </c>
      <c r="E621" s="148">
        <f t="shared" si="5"/>
        <v>1</v>
      </c>
      <c r="F621" s="146"/>
      <c r="G621" s="174"/>
      <c r="H621" s="174"/>
      <c r="I621" s="174"/>
      <c r="J621" s="175"/>
      <c r="K621" s="176"/>
      <c r="L621" s="177"/>
      <c r="M621" s="177"/>
      <c r="N621" s="182"/>
      <c r="O621" s="175"/>
      <c r="P621" s="180"/>
      <c r="Q621" s="175"/>
      <c r="R621" s="174"/>
      <c r="S621" s="174"/>
      <c r="T621" s="174"/>
      <c r="U621" s="174"/>
      <c r="V621" s="174"/>
      <c r="W621" s="174"/>
      <c r="X621" s="174"/>
      <c r="Y621" s="174"/>
      <c r="Z621" s="174"/>
    </row>
    <row r="622" ht="13.5" customHeight="1">
      <c r="A622" s="147">
        <f t="shared" si="8"/>
        <v>0</v>
      </c>
      <c r="B622" s="147">
        <f t="shared" si="2"/>
        <v>2</v>
      </c>
      <c r="C622" s="147">
        <f t="shared" si="3"/>
        <v>2</v>
      </c>
      <c r="D622" s="148">
        <f t="shared" si="4"/>
        <v>8</v>
      </c>
      <c r="E622" s="148">
        <f t="shared" si="5"/>
        <v>1</v>
      </c>
      <c r="F622" s="146"/>
      <c r="G622" s="174"/>
      <c r="H622" s="174"/>
      <c r="I622" s="174"/>
      <c r="J622" s="175"/>
      <c r="K622" s="176"/>
      <c r="L622" s="177"/>
      <c r="M622" s="177"/>
      <c r="N622" s="182"/>
      <c r="O622" s="175"/>
      <c r="P622" s="180"/>
      <c r="Q622" s="175"/>
      <c r="R622" s="174"/>
      <c r="S622" s="174"/>
      <c r="T622" s="174"/>
      <c r="U622" s="174"/>
      <c r="V622" s="174"/>
      <c r="W622" s="174"/>
      <c r="X622" s="174"/>
      <c r="Y622" s="174"/>
      <c r="Z622" s="174"/>
    </row>
    <row r="623" ht="13.5" customHeight="1">
      <c r="A623" s="147">
        <f t="shared" si="8"/>
        <v>0</v>
      </c>
      <c r="B623" s="147">
        <f t="shared" si="2"/>
        <v>2</v>
      </c>
      <c r="C623" s="147">
        <f t="shared" si="3"/>
        <v>2</v>
      </c>
      <c r="D623" s="148">
        <f t="shared" si="4"/>
        <v>8</v>
      </c>
      <c r="E623" s="148">
        <f t="shared" si="5"/>
        <v>1</v>
      </c>
      <c r="F623" s="146"/>
      <c r="G623" s="174"/>
      <c r="H623" s="174"/>
      <c r="I623" s="174"/>
      <c r="J623" s="175"/>
      <c r="K623" s="176"/>
      <c r="L623" s="177"/>
      <c r="M623" s="177"/>
      <c r="N623" s="182"/>
      <c r="O623" s="175"/>
      <c r="P623" s="180"/>
      <c r="Q623" s="175"/>
      <c r="R623" s="174"/>
      <c r="S623" s="174"/>
      <c r="T623" s="174"/>
      <c r="U623" s="174"/>
      <c r="V623" s="174"/>
      <c r="W623" s="174"/>
      <c r="X623" s="174"/>
      <c r="Y623" s="174"/>
      <c r="Z623" s="174"/>
    </row>
    <row r="624" ht="13.5" customHeight="1">
      <c r="A624" s="147">
        <f t="shared" si="8"/>
        <v>0</v>
      </c>
      <c r="B624" s="147">
        <f t="shared" si="2"/>
        <v>2</v>
      </c>
      <c r="C624" s="147">
        <f t="shared" si="3"/>
        <v>2</v>
      </c>
      <c r="D624" s="148">
        <f t="shared" si="4"/>
        <v>8</v>
      </c>
      <c r="E624" s="148">
        <f t="shared" si="5"/>
        <v>1</v>
      </c>
      <c r="F624" s="146"/>
      <c r="G624" s="174"/>
      <c r="H624" s="174"/>
      <c r="I624" s="174"/>
      <c r="J624" s="175"/>
      <c r="K624" s="176"/>
      <c r="L624" s="177"/>
      <c r="M624" s="177"/>
      <c r="N624" s="182"/>
      <c r="O624" s="175"/>
      <c r="P624" s="180"/>
      <c r="Q624" s="175"/>
      <c r="R624" s="174"/>
      <c r="S624" s="174"/>
      <c r="T624" s="174"/>
      <c r="U624" s="174"/>
      <c r="V624" s="174"/>
      <c r="W624" s="174"/>
      <c r="X624" s="174"/>
      <c r="Y624" s="174"/>
      <c r="Z624" s="174"/>
    </row>
    <row r="625" ht="13.5" customHeight="1">
      <c r="A625" s="147">
        <f t="shared" si="8"/>
        <v>0</v>
      </c>
      <c r="B625" s="147">
        <f t="shared" si="2"/>
        <v>2</v>
      </c>
      <c r="C625" s="147">
        <f t="shared" si="3"/>
        <v>2</v>
      </c>
      <c r="D625" s="148">
        <f t="shared" si="4"/>
        <v>8</v>
      </c>
      <c r="E625" s="148">
        <f t="shared" si="5"/>
        <v>1</v>
      </c>
      <c r="F625" s="146"/>
      <c r="G625" s="174"/>
      <c r="H625" s="174"/>
      <c r="I625" s="174"/>
      <c r="J625" s="175"/>
      <c r="K625" s="176"/>
      <c r="L625" s="177"/>
      <c r="M625" s="177"/>
      <c r="N625" s="182"/>
      <c r="O625" s="175"/>
      <c r="P625" s="180"/>
      <c r="Q625" s="175"/>
      <c r="R625" s="174"/>
      <c r="S625" s="174"/>
      <c r="T625" s="174"/>
      <c r="U625" s="174"/>
      <c r="V625" s="174"/>
      <c r="W625" s="174"/>
      <c r="X625" s="174"/>
      <c r="Y625" s="174"/>
      <c r="Z625" s="174"/>
    </row>
    <row r="626" ht="13.5" customHeight="1">
      <c r="A626" s="147">
        <f t="shared" si="8"/>
        <v>0</v>
      </c>
      <c r="B626" s="147">
        <f t="shared" si="2"/>
        <v>2</v>
      </c>
      <c r="C626" s="147">
        <f t="shared" si="3"/>
        <v>2</v>
      </c>
      <c r="D626" s="148">
        <f t="shared" si="4"/>
        <v>8</v>
      </c>
      <c r="E626" s="148">
        <f t="shared" si="5"/>
        <v>1</v>
      </c>
      <c r="F626" s="146"/>
      <c r="G626" s="174"/>
      <c r="H626" s="174"/>
      <c r="I626" s="174"/>
      <c r="J626" s="175"/>
      <c r="K626" s="176"/>
      <c r="L626" s="177"/>
      <c r="M626" s="177"/>
      <c r="N626" s="182"/>
      <c r="O626" s="175"/>
      <c r="P626" s="180"/>
      <c r="Q626" s="175"/>
      <c r="R626" s="174"/>
      <c r="S626" s="174"/>
      <c r="T626" s="174"/>
      <c r="U626" s="174"/>
      <c r="V626" s="174"/>
      <c r="W626" s="174"/>
      <c r="X626" s="174"/>
      <c r="Y626" s="174"/>
      <c r="Z626" s="174"/>
    </row>
    <row r="627" ht="13.5" customHeight="1">
      <c r="A627" s="147">
        <f t="shared" si="8"/>
        <v>0</v>
      </c>
      <c r="B627" s="147">
        <f t="shared" si="2"/>
        <v>2</v>
      </c>
      <c r="C627" s="147">
        <f t="shared" si="3"/>
        <v>2</v>
      </c>
      <c r="D627" s="148">
        <f t="shared" si="4"/>
        <v>8</v>
      </c>
      <c r="E627" s="148">
        <f t="shared" si="5"/>
        <v>1</v>
      </c>
      <c r="F627" s="146"/>
      <c r="G627" s="174"/>
      <c r="H627" s="174"/>
      <c r="I627" s="174"/>
      <c r="J627" s="175"/>
      <c r="K627" s="176"/>
      <c r="L627" s="177"/>
      <c r="M627" s="177"/>
      <c r="N627" s="182"/>
      <c r="O627" s="175"/>
      <c r="P627" s="180"/>
      <c r="Q627" s="175"/>
      <c r="R627" s="174"/>
      <c r="S627" s="174"/>
      <c r="T627" s="174"/>
      <c r="U627" s="174"/>
      <c r="V627" s="174"/>
      <c r="W627" s="174"/>
      <c r="X627" s="174"/>
      <c r="Y627" s="174"/>
      <c r="Z627" s="174"/>
    </row>
    <row r="628" ht="13.5" customHeight="1">
      <c r="A628" s="147">
        <f t="shared" si="8"/>
        <v>0</v>
      </c>
      <c r="B628" s="147">
        <f t="shared" si="2"/>
        <v>2</v>
      </c>
      <c r="C628" s="147">
        <f t="shared" si="3"/>
        <v>2</v>
      </c>
      <c r="D628" s="148">
        <f t="shared" si="4"/>
        <v>8</v>
      </c>
      <c r="E628" s="148">
        <f t="shared" si="5"/>
        <v>1</v>
      </c>
      <c r="F628" s="146"/>
      <c r="G628" s="174"/>
      <c r="H628" s="174"/>
      <c r="I628" s="174"/>
      <c r="J628" s="175"/>
      <c r="K628" s="176"/>
      <c r="L628" s="177"/>
      <c r="M628" s="177"/>
      <c r="N628" s="182"/>
      <c r="O628" s="175"/>
      <c r="P628" s="180"/>
      <c r="Q628" s="175"/>
      <c r="R628" s="174"/>
      <c r="S628" s="174"/>
      <c r="T628" s="174"/>
      <c r="U628" s="174"/>
      <c r="V628" s="174"/>
      <c r="W628" s="174"/>
      <c r="X628" s="174"/>
      <c r="Y628" s="174"/>
      <c r="Z628" s="174"/>
    </row>
    <row r="629" ht="13.5" customHeight="1">
      <c r="A629" s="147">
        <f t="shared" si="8"/>
        <v>0</v>
      </c>
      <c r="B629" s="147">
        <f t="shared" si="2"/>
        <v>2</v>
      </c>
      <c r="C629" s="147">
        <f t="shared" si="3"/>
        <v>2</v>
      </c>
      <c r="D629" s="148">
        <f t="shared" si="4"/>
        <v>8</v>
      </c>
      <c r="E629" s="148">
        <f t="shared" si="5"/>
        <v>1</v>
      </c>
      <c r="F629" s="146"/>
      <c r="G629" s="174"/>
      <c r="H629" s="174"/>
      <c r="I629" s="174"/>
      <c r="J629" s="175"/>
      <c r="K629" s="176"/>
      <c r="L629" s="177"/>
      <c r="M629" s="177"/>
      <c r="N629" s="182"/>
      <c r="O629" s="175"/>
      <c r="P629" s="180"/>
      <c r="Q629" s="175"/>
      <c r="R629" s="174"/>
      <c r="S629" s="174"/>
      <c r="T629" s="174"/>
      <c r="U629" s="174"/>
      <c r="V629" s="174"/>
      <c r="W629" s="174"/>
      <c r="X629" s="174"/>
      <c r="Y629" s="174"/>
      <c r="Z629" s="174"/>
    </row>
    <row r="630" ht="13.5" customHeight="1">
      <c r="A630" s="147">
        <f t="shared" si="8"/>
        <v>0</v>
      </c>
      <c r="B630" s="147">
        <f t="shared" si="2"/>
        <v>2</v>
      </c>
      <c r="C630" s="147">
        <f t="shared" si="3"/>
        <v>2</v>
      </c>
      <c r="D630" s="148">
        <f t="shared" si="4"/>
        <v>8</v>
      </c>
      <c r="E630" s="148">
        <f t="shared" si="5"/>
        <v>1</v>
      </c>
      <c r="F630" s="146"/>
      <c r="G630" s="174"/>
      <c r="H630" s="174"/>
      <c r="I630" s="174"/>
      <c r="J630" s="175"/>
      <c r="K630" s="176"/>
      <c r="L630" s="177"/>
      <c r="M630" s="177"/>
      <c r="N630" s="182"/>
      <c r="O630" s="175"/>
      <c r="P630" s="180"/>
      <c r="Q630" s="175"/>
      <c r="R630" s="174"/>
      <c r="S630" s="174"/>
      <c r="T630" s="174"/>
      <c r="U630" s="174"/>
      <c r="V630" s="174"/>
      <c r="W630" s="174"/>
      <c r="X630" s="174"/>
      <c r="Y630" s="174"/>
      <c r="Z630" s="174"/>
    </row>
    <row r="631" ht="13.5" customHeight="1">
      <c r="A631" s="147">
        <f t="shared" si="8"/>
        <v>0</v>
      </c>
      <c r="B631" s="147">
        <f t="shared" si="2"/>
        <v>2</v>
      </c>
      <c r="C631" s="147">
        <f t="shared" si="3"/>
        <v>2</v>
      </c>
      <c r="D631" s="148">
        <f t="shared" si="4"/>
        <v>8</v>
      </c>
      <c r="E631" s="148">
        <f t="shared" si="5"/>
        <v>1</v>
      </c>
      <c r="F631" s="146"/>
      <c r="G631" s="174"/>
      <c r="H631" s="174"/>
      <c r="I631" s="174"/>
      <c r="J631" s="175"/>
      <c r="K631" s="176"/>
      <c r="L631" s="177"/>
      <c r="M631" s="177"/>
      <c r="N631" s="182"/>
      <c r="O631" s="175"/>
      <c r="P631" s="180"/>
      <c r="Q631" s="175"/>
      <c r="R631" s="174"/>
      <c r="S631" s="174"/>
      <c r="T631" s="174"/>
      <c r="U631" s="174"/>
      <c r="V631" s="174"/>
      <c r="W631" s="174"/>
      <c r="X631" s="174"/>
      <c r="Y631" s="174"/>
      <c r="Z631" s="174"/>
    </row>
    <row r="632" ht="13.5" customHeight="1">
      <c r="A632" s="147">
        <f t="shared" si="8"/>
        <v>0</v>
      </c>
      <c r="B632" s="147">
        <f t="shared" si="2"/>
        <v>2</v>
      </c>
      <c r="C632" s="147">
        <f t="shared" si="3"/>
        <v>2</v>
      </c>
      <c r="D632" s="148">
        <f t="shared" si="4"/>
        <v>8</v>
      </c>
      <c r="E632" s="148">
        <f t="shared" si="5"/>
        <v>1</v>
      </c>
      <c r="F632" s="146"/>
      <c r="G632" s="174"/>
      <c r="H632" s="174"/>
      <c r="I632" s="174"/>
      <c r="J632" s="175"/>
      <c r="K632" s="176"/>
      <c r="L632" s="177"/>
      <c r="M632" s="177"/>
      <c r="N632" s="182"/>
      <c r="O632" s="175"/>
      <c r="P632" s="180"/>
      <c r="Q632" s="175"/>
      <c r="R632" s="174"/>
      <c r="S632" s="174"/>
      <c r="T632" s="174"/>
      <c r="U632" s="174"/>
      <c r="V632" s="174"/>
      <c r="W632" s="174"/>
      <c r="X632" s="174"/>
      <c r="Y632" s="174"/>
      <c r="Z632" s="174"/>
    </row>
    <row r="633" ht="13.5" customHeight="1">
      <c r="A633" s="147">
        <f t="shared" si="8"/>
        <v>0</v>
      </c>
      <c r="B633" s="147">
        <f t="shared" si="2"/>
        <v>2</v>
      </c>
      <c r="C633" s="147">
        <f t="shared" si="3"/>
        <v>2</v>
      </c>
      <c r="D633" s="148">
        <f t="shared" si="4"/>
        <v>8</v>
      </c>
      <c r="E633" s="148">
        <f t="shared" si="5"/>
        <v>1</v>
      </c>
      <c r="F633" s="146"/>
      <c r="G633" s="174"/>
      <c r="H633" s="174"/>
      <c r="I633" s="174"/>
      <c r="J633" s="175"/>
      <c r="K633" s="176"/>
      <c r="L633" s="177"/>
      <c r="M633" s="177"/>
      <c r="N633" s="182"/>
      <c r="O633" s="175"/>
      <c r="P633" s="180"/>
      <c r="Q633" s="175"/>
      <c r="R633" s="174"/>
      <c r="S633" s="174"/>
      <c r="T633" s="174"/>
      <c r="U633" s="174"/>
      <c r="V633" s="174"/>
      <c r="W633" s="174"/>
      <c r="X633" s="174"/>
      <c r="Y633" s="174"/>
      <c r="Z633" s="174"/>
    </row>
    <row r="634" ht="13.5" customHeight="1">
      <c r="A634" s="147">
        <f t="shared" si="8"/>
        <v>0</v>
      </c>
      <c r="B634" s="147">
        <f t="shared" si="2"/>
        <v>2</v>
      </c>
      <c r="C634" s="147">
        <f t="shared" si="3"/>
        <v>2</v>
      </c>
      <c r="D634" s="148">
        <f t="shared" si="4"/>
        <v>8</v>
      </c>
      <c r="E634" s="148">
        <f t="shared" si="5"/>
        <v>1</v>
      </c>
      <c r="F634" s="146"/>
      <c r="G634" s="174"/>
      <c r="H634" s="174"/>
      <c r="I634" s="174"/>
      <c r="J634" s="175"/>
      <c r="K634" s="176"/>
      <c r="L634" s="177"/>
      <c r="M634" s="177"/>
      <c r="N634" s="182"/>
      <c r="O634" s="175"/>
      <c r="P634" s="180"/>
      <c r="Q634" s="175"/>
      <c r="R634" s="174"/>
      <c r="S634" s="174"/>
      <c r="T634" s="174"/>
      <c r="U634" s="174"/>
      <c r="V634" s="174"/>
      <c r="W634" s="174"/>
      <c r="X634" s="174"/>
      <c r="Y634" s="174"/>
      <c r="Z634" s="174"/>
    </row>
    <row r="635" ht="13.5" customHeight="1">
      <c r="A635" s="147">
        <f t="shared" si="8"/>
        <v>0</v>
      </c>
      <c r="B635" s="147">
        <f t="shared" si="2"/>
        <v>2</v>
      </c>
      <c r="C635" s="147">
        <f t="shared" si="3"/>
        <v>2</v>
      </c>
      <c r="D635" s="148">
        <f t="shared" si="4"/>
        <v>8</v>
      </c>
      <c r="E635" s="148">
        <f t="shared" si="5"/>
        <v>1</v>
      </c>
      <c r="F635" s="146"/>
      <c r="G635" s="174"/>
      <c r="H635" s="174"/>
      <c r="I635" s="174"/>
      <c r="J635" s="175"/>
      <c r="K635" s="176"/>
      <c r="L635" s="177"/>
      <c r="M635" s="177"/>
      <c r="N635" s="182"/>
      <c r="O635" s="175"/>
      <c r="P635" s="180"/>
      <c r="Q635" s="175"/>
      <c r="R635" s="174"/>
      <c r="S635" s="174"/>
      <c r="T635" s="174"/>
      <c r="U635" s="174"/>
      <c r="V635" s="174"/>
      <c r="W635" s="174"/>
      <c r="X635" s="174"/>
      <c r="Y635" s="174"/>
      <c r="Z635" s="174"/>
    </row>
    <row r="636" ht="13.5" customHeight="1">
      <c r="A636" s="147">
        <f t="shared" si="8"/>
        <v>0</v>
      </c>
      <c r="B636" s="147">
        <f t="shared" si="2"/>
        <v>2</v>
      </c>
      <c r="C636" s="147">
        <f t="shared" si="3"/>
        <v>2</v>
      </c>
      <c r="D636" s="148">
        <f t="shared" si="4"/>
        <v>8</v>
      </c>
      <c r="E636" s="148">
        <f t="shared" si="5"/>
        <v>1</v>
      </c>
      <c r="F636" s="146"/>
      <c r="G636" s="174"/>
      <c r="H636" s="174"/>
      <c r="I636" s="174"/>
      <c r="J636" s="175"/>
      <c r="K636" s="176"/>
      <c r="L636" s="177"/>
      <c r="M636" s="177"/>
      <c r="N636" s="182"/>
      <c r="O636" s="175"/>
      <c r="P636" s="180"/>
      <c r="Q636" s="175"/>
      <c r="R636" s="174"/>
      <c r="S636" s="174"/>
      <c r="T636" s="174"/>
      <c r="U636" s="174"/>
      <c r="V636" s="174"/>
      <c r="W636" s="174"/>
      <c r="X636" s="174"/>
      <c r="Y636" s="174"/>
      <c r="Z636" s="174"/>
    </row>
    <row r="637" ht="13.5" customHeight="1">
      <c r="A637" s="147">
        <f t="shared" si="8"/>
        <v>0</v>
      </c>
      <c r="B637" s="147">
        <f t="shared" si="2"/>
        <v>2</v>
      </c>
      <c r="C637" s="147">
        <f t="shared" si="3"/>
        <v>2</v>
      </c>
      <c r="D637" s="148">
        <f t="shared" si="4"/>
        <v>8</v>
      </c>
      <c r="E637" s="148">
        <f t="shared" si="5"/>
        <v>1</v>
      </c>
      <c r="F637" s="146"/>
      <c r="G637" s="174"/>
      <c r="H637" s="174"/>
      <c r="I637" s="174"/>
      <c r="J637" s="175"/>
      <c r="K637" s="176"/>
      <c r="L637" s="177"/>
      <c r="M637" s="177"/>
      <c r="N637" s="182"/>
      <c r="O637" s="175"/>
      <c r="P637" s="180"/>
      <c r="Q637" s="175"/>
      <c r="R637" s="174"/>
      <c r="S637" s="174"/>
      <c r="T637" s="174"/>
      <c r="U637" s="174"/>
      <c r="V637" s="174"/>
      <c r="W637" s="174"/>
      <c r="X637" s="174"/>
      <c r="Y637" s="174"/>
      <c r="Z637" s="174"/>
    </row>
    <row r="638" ht="13.5" customHeight="1">
      <c r="A638" s="147">
        <f t="shared" si="8"/>
        <v>0</v>
      </c>
      <c r="B638" s="147">
        <f t="shared" si="2"/>
        <v>2</v>
      </c>
      <c r="C638" s="147">
        <f t="shared" si="3"/>
        <v>2</v>
      </c>
      <c r="D638" s="148">
        <f t="shared" si="4"/>
        <v>8</v>
      </c>
      <c r="E638" s="148">
        <f t="shared" si="5"/>
        <v>1</v>
      </c>
      <c r="F638" s="146"/>
      <c r="G638" s="174"/>
      <c r="H638" s="174"/>
      <c r="I638" s="174"/>
      <c r="J638" s="175"/>
      <c r="K638" s="176"/>
      <c r="L638" s="177"/>
      <c r="M638" s="177"/>
      <c r="N638" s="182"/>
      <c r="O638" s="175"/>
      <c r="P638" s="180"/>
      <c r="Q638" s="175"/>
      <c r="R638" s="174"/>
      <c r="S638" s="174"/>
      <c r="T638" s="174"/>
      <c r="U638" s="174"/>
      <c r="V638" s="174"/>
      <c r="W638" s="174"/>
      <c r="X638" s="174"/>
      <c r="Y638" s="174"/>
      <c r="Z638" s="174"/>
    </row>
    <row r="639" ht="13.5" customHeight="1">
      <c r="A639" s="147">
        <f t="shared" si="8"/>
        <v>0</v>
      </c>
      <c r="B639" s="147">
        <f t="shared" si="2"/>
        <v>2</v>
      </c>
      <c r="C639" s="147">
        <f t="shared" si="3"/>
        <v>2</v>
      </c>
      <c r="D639" s="148">
        <f t="shared" si="4"/>
        <v>8</v>
      </c>
      <c r="E639" s="148">
        <f t="shared" si="5"/>
        <v>1</v>
      </c>
      <c r="F639" s="175"/>
      <c r="G639" s="174"/>
      <c r="H639" s="174"/>
      <c r="I639" s="174"/>
      <c r="J639" s="175"/>
      <c r="K639" s="176"/>
      <c r="L639" s="177"/>
      <c r="M639" s="177"/>
      <c r="N639" s="182"/>
      <c r="O639" s="175"/>
      <c r="P639" s="180"/>
      <c r="Q639" s="175"/>
      <c r="R639" s="174"/>
      <c r="S639" s="174"/>
      <c r="T639" s="174"/>
      <c r="U639" s="174"/>
      <c r="V639" s="174"/>
      <c r="W639" s="174"/>
      <c r="X639" s="174"/>
      <c r="Y639" s="174"/>
      <c r="Z639" s="174"/>
    </row>
    <row r="640" ht="13.5" customHeight="1">
      <c r="A640" s="147">
        <f t="shared" si="8"/>
        <v>0</v>
      </c>
      <c r="B640" s="147">
        <f t="shared" si="2"/>
        <v>2</v>
      </c>
      <c r="C640" s="147">
        <f t="shared" si="3"/>
        <v>2</v>
      </c>
      <c r="D640" s="148">
        <f t="shared" si="4"/>
        <v>8</v>
      </c>
      <c r="E640" s="148">
        <f t="shared" si="5"/>
        <v>1</v>
      </c>
      <c r="F640" s="175"/>
      <c r="G640" s="174"/>
      <c r="H640" s="174"/>
      <c r="I640" s="174"/>
      <c r="J640" s="175"/>
      <c r="K640" s="176"/>
      <c r="L640" s="177"/>
      <c r="M640" s="177"/>
      <c r="N640" s="182"/>
      <c r="O640" s="175"/>
      <c r="P640" s="180"/>
      <c r="Q640" s="175"/>
      <c r="R640" s="174"/>
      <c r="S640" s="174"/>
      <c r="T640" s="174"/>
      <c r="U640" s="174"/>
      <c r="V640" s="174"/>
      <c r="W640" s="174"/>
      <c r="X640" s="174"/>
      <c r="Y640" s="174"/>
      <c r="Z640" s="174"/>
    </row>
    <row r="641" ht="13.5" customHeight="1">
      <c r="A641" s="147">
        <f t="shared" si="8"/>
        <v>0</v>
      </c>
      <c r="B641" s="147">
        <f t="shared" si="2"/>
        <v>2</v>
      </c>
      <c r="C641" s="147">
        <f t="shared" si="3"/>
        <v>2</v>
      </c>
      <c r="D641" s="148">
        <f t="shared" si="4"/>
        <v>8</v>
      </c>
      <c r="E641" s="148">
        <f t="shared" si="5"/>
        <v>1</v>
      </c>
      <c r="F641" s="175"/>
      <c r="G641" s="174"/>
      <c r="H641" s="174"/>
      <c r="I641" s="174"/>
      <c r="J641" s="175"/>
      <c r="K641" s="176"/>
      <c r="L641" s="177"/>
      <c r="M641" s="177"/>
      <c r="N641" s="182"/>
      <c r="O641" s="175"/>
      <c r="P641" s="180"/>
      <c r="Q641" s="175"/>
      <c r="R641" s="174"/>
      <c r="S641" s="174"/>
      <c r="T641" s="174"/>
      <c r="U641" s="174"/>
      <c r="V641" s="174"/>
      <c r="W641" s="174"/>
      <c r="X641" s="174"/>
      <c r="Y641" s="174"/>
      <c r="Z641" s="174"/>
    </row>
    <row r="642" ht="13.5" customHeight="1">
      <c r="A642" s="147">
        <f t="shared" si="8"/>
        <v>0</v>
      </c>
      <c r="B642" s="147">
        <f t="shared" si="2"/>
        <v>2</v>
      </c>
      <c r="C642" s="147">
        <f t="shared" si="3"/>
        <v>2</v>
      </c>
      <c r="D642" s="148">
        <f t="shared" si="4"/>
        <v>8</v>
      </c>
      <c r="E642" s="148">
        <f t="shared" si="5"/>
        <v>1</v>
      </c>
      <c r="F642" s="175"/>
      <c r="G642" s="174"/>
      <c r="H642" s="174"/>
      <c r="I642" s="174"/>
      <c r="J642" s="175"/>
      <c r="K642" s="176"/>
      <c r="L642" s="177"/>
      <c r="M642" s="177"/>
      <c r="N642" s="182"/>
      <c r="O642" s="175"/>
      <c r="P642" s="180"/>
      <c r="Q642" s="175"/>
      <c r="R642" s="174"/>
      <c r="S642" s="174"/>
      <c r="T642" s="174"/>
      <c r="U642" s="174"/>
      <c r="V642" s="174"/>
      <c r="W642" s="174"/>
      <c r="X642" s="174"/>
      <c r="Y642" s="174"/>
      <c r="Z642" s="174"/>
    </row>
    <row r="643" ht="13.5" customHeight="1">
      <c r="A643" s="147">
        <f t="shared" si="8"/>
        <v>0</v>
      </c>
      <c r="B643" s="147">
        <f t="shared" si="2"/>
        <v>2</v>
      </c>
      <c r="C643" s="147">
        <f t="shared" si="3"/>
        <v>2</v>
      </c>
      <c r="D643" s="148">
        <f t="shared" si="4"/>
        <v>8</v>
      </c>
      <c r="E643" s="148">
        <f t="shared" si="5"/>
        <v>1</v>
      </c>
      <c r="F643" s="175"/>
      <c r="G643" s="174"/>
      <c r="H643" s="174"/>
      <c r="I643" s="174"/>
      <c r="J643" s="175"/>
      <c r="K643" s="176"/>
      <c r="L643" s="177"/>
      <c r="M643" s="177"/>
      <c r="N643" s="182"/>
      <c r="O643" s="175"/>
      <c r="P643" s="180"/>
      <c r="Q643" s="175"/>
      <c r="R643" s="174"/>
      <c r="S643" s="174"/>
      <c r="T643" s="174"/>
      <c r="U643" s="174"/>
      <c r="V643" s="174"/>
      <c r="W643" s="174"/>
      <c r="X643" s="174"/>
      <c r="Y643" s="174"/>
      <c r="Z643" s="174"/>
    </row>
    <row r="644" ht="13.5" customHeight="1">
      <c r="A644" s="147">
        <f t="shared" si="8"/>
        <v>0</v>
      </c>
      <c r="B644" s="147">
        <f t="shared" si="2"/>
        <v>2</v>
      </c>
      <c r="C644" s="147">
        <f t="shared" si="3"/>
        <v>2</v>
      </c>
      <c r="D644" s="148">
        <f t="shared" si="4"/>
        <v>8</v>
      </c>
      <c r="E644" s="148">
        <f t="shared" si="5"/>
        <v>1</v>
      </c>
      <c r="F644" s="175"/>
      <c r="G644" s="174"/>
      <c r="H644" s="174"/>
      <c r="I644" s="174"/>
      <c r="J644" s="175"/>
      <c r="K644" s="176"/>
      <c r="L644" s="177"/>
      <c r="M644" s="177"/>
      <c r="N644" s="182"/>
      <c r="O644" s="175"/>
      <c r="P644" s="180"/>
      <c r="Q644" s="175"/>
      <c r="R644" s="174"/>
      <c r="S644" s="174"/>
      <c r="T644" s="174"/>
      <c r="U644" s="174"/>
      <c r="V644" s="174"/>
      <c r="W644" s="174"/>
      <c r="X644" s="174"/>
      <c r="Y644" s="174"/>
      <c r="Z644" s="174"/>
    </row>
    <row r="645" ht="13.5" customHeight="1">
      <c r="A645" s="147">
        <f t="shared" si="8"/>
        <v>0</v>
      </c>
      <c r="B645" s="147">
        <f t="shared" si="2"/>
        <v>2</v>
      </c>
      <c r="C645" s="147">
        <f t="shared" si="3"/>
        <v>2</v>
      </c>
      <c r="D645" s="148">
        <f t="shared" si="4"/>
        <v>8</v>
      </c>
      <c r="E645" s="148">
        <f t="shared" si="5"/>
        <v>1</v>
      </c>
      <c r="F645" s="175"/>
      <c r="G645" s="174"/>
      <c r="H645" s="174"/>
      <c r="I645" s="174"/>
      <c r="J645" s="175"/>
      <c r="K645" s="176"/>
      <c r="L645" s="177"/>
      <c r="M645" s="177"/>
      <c r="N645" s="182"/>
      <c r="O645" s="175"/>
      <c r="P645" s="180"/>
      <c r="Q645" s="175"/>
      <c r="R645" s="174"/>
      <c r="S645" s="174"/>
      <c r="T645" s="174"/>
      <c r="U645" s="174"/>
      <c r="V645" s="174"/>
      <c r="W645" s="174"/>
      <c r="X645" s="174"/>
      <c r="Y645" s="174"/>
      <c r="Z645" s="174"/>
    </row>
    <row r="646" ht="13.5" customHeight="1">
      <c r="A646" s="147">
        <f t="shared" si="8"/>
        <v>0</v>
      </c>
      <c r="B646" s="147">
        <f t="shared" si="2"/>
        <v>2</v>
      </c>
      <c r="C646" s="147">
        <f t="shared" si="3"/>
        <v>2</v>
      </c>
      <c r="D646" s="148">
        <f t="shared" si="4"/>
        <v>8</v>
      </c>
      <c r="E646" s="148">
        <f t="shared" si="5"/>
        <v>1</v>
      </c>
      <c r="F646" s="175"/>
      <c r="G646" s="174"/>
      <c r="H646" s="174"/>
      <c r="I646" s="174"/>
      <c r="J646" s="175"/>
      <c r="K646" s="176"/>
      <c r="L646" s="177"/>
      <c r="M646" s="177"/>
      <c r="N646" s="182"/>
      <c r="O646" s="175"/>
      <c r="P646" s="180"/>
      <c r="Q646" s="175"/>
      <c r="R646" s="174"/>
      <c r="S646" s="174"/>
      <c r="T646" s="174"/>
      <c r="U646" s="174"/>
      <c r="V646" s="174"/>
      <c r="W646" s="174"/>
      <c r="X646" s="174"/>
      <c r="Y646" s="174"/>
      <c r="Z646" s="174"/>
    </row>
    <row r="647" ht="13.5" customHeight="1">
      <c r="A647" s="147">
        <f t="shared" si="8"/>
        <v>0</v>
      </c>
      <c r="B647" s="147">
        <f t="shared" si="2"/>
        <v>2</v>
      </c>
      <c r="C647" s="147">
        <f t="shared" si="3"/>
        <v>2</v>
      </c>
      <c r="D647" s="148">
        <f t="shared" si="4"/>
        <v>8</v>
      </c>
      <c r="E647" s="148">
        <f t="shared" si="5"/>
        <v>1</v>
      </c>
      <c r="F647" s="175"/>
      <c r="G647" s="174"/>
      <c r="H647" s="174"/>
      <c r="I647" s="174"/>
      <c r="J647" s="175"/>
      <c r="K647" s="176"/>
      <c r="L647" s="177"/>
      <c r="M647" s="177"/>
      <c r="N647" s="182"/>
      <c r="O647" s="175"/>
      <c r="P647" s="180"/>
      <c r="Q647" s="175"/>
      <c r="R647" s="174"/>
      <c r="S647" s="174"/>
      <c r="T647" s="174"/>
      <c r="U647" s="174"/>
      <c r="V647" s="174"/>
      <c r="W647" s="174"/>
      <c r="X647" s="174"/>
      <c r="Y647" s="174"/>
      <c r="Z647" s="174"/>
    </row>
    <row r="648" ht="13.5" customHeight="1">
      <c r="A648" s="147">
        <f t="shared" si="8"/>
        <v>0</v>
      </c>
      <c r="B648" s="147">
        <f t="shared" si="2"/>
        <v>2</v>
      </c>
      <c r="C648" s="147">
        <f t="shared" si="3"/>
        <v>2</v>
      </c>
      <c r="D648" s="148">
        <f t="shared" si="4"/>
        <v>8</v>
      </c>
      <c r="E648" s="148">
        <f t="shared" si="5"/>
        <v>1</v>
      </c>
      <c r="F648" s="175"/>
      <c r="G648" s="174"/>
      <c r="H648" s="174"/>
      <c r="I648" s="174"/>
      <c r="J648" s="175"/>
      <c r="K648" s="176"/>
      <c r="L648" s="177"/>
      <c r="M648" s="177"/>
      <c r="N648" s="182"/>
      <c r="O648" s="175"/>
      <c r="P648" s="180"/>
      <c r="Q648" s="175"/>
      <c r="R648" s="174"/>
      <c r="S648" s="174"/>
      <c r="T648" s="174"/>
      <c r="U648" s="174"/>
      <c r="V648" s="174"/>
      <c r="W648" s="174"/>
      <c r="X648" s="174"/>
      <c r="Y648" s="174"/>
      <c r="Z648" s="174"/>
    </row>
    <row r="649" ht="13.5" customHeight="1">
      <c r="A649" s="147">
        <f t="shared" si="8"/>
        <v>0</v>
      </c>
      <c r="B649" s="147">
        <f t="shared" si="2"/>
        <v>2</v>
      </c>
      <c r="C649" s="147">
        <f t="shared" si="3"/>
        <v>2</v>
      </c>
      <c r="D649" s="148">
        <f t="shared" si="4"/>
        <v>8</v>
      </c>
      <c r="E649" s="148">
        <f t="shared" si="5"/>
        <v>1</v>
      </c>
      <c r="F649" s="175"/>
      <c r="G649" s="174"/>
      <c r="H649" s="174"/>
      <c r="I649" s="174"/>
      <c r="J649" s="175"/>
      <c r="K649" s="176"/>
      <c r="L649" s="177"/>
      <c r="M649" s="177"/>
      <c r="N649" s="182"/>
      <c r="O649" s="175"/>
      <c r="P649" s="180"/>
      <c r="Q649" s="175"/>
      <c r="R649" s="174"/>
      <c r="S649" s="174"/>
      <c r="T649" s="174"/>
      <c r="U649" s="174"/>
      <c r="V649" s="174"/>
      <c r="W649" s="174"/>
      <c r="X649" s="174"/>
      <c r="Y649" s="174"/>
      <c r="Z649" s="174"/>
    </row>
    <row r="650" ht="13.5" customHeight="1">
      <c r="A650" s="147">
        <f t="shared" si="8"/>
        <v>0</v>
      </c>
      <c r="B650" s="147">
        <f t="shared" si="2"/>
        <v>2</v>
      </c>
      <c r="C650" s="147">
        <f t="shared" si="3"/>
        <v>2</v>
      </c>
      <c r="D650" s="148">
        <f t="shared" si="4"/>
        <v>8</v>
      </c>
      <c r="E650" s="148">
        <f t="shared" si="5"/>
        <v>1</v>
      </c>
      <c r="F650" s="175"/>
      <c r="G650" s="174"/>
      <c r="H650" s="174"/>
      <c r="I650" s="174"/>
      <c r="J650" s="175"/>
      <c r="K650" s="176"/>
      <c r="L650" s="177"/>
      <c r="M650" s="177"/>
      <c r="N650" s="182"/>
      <c r="O650" s="175"/>
      <c r="P650" s="180"/>
      <c r="Q650" s="175"/>
      <c r="R650" s="174"/>
      <c r="S650" s="174"/>
      <c r="T650" s="174"/>
      <c r="U650" s="174"/>
      <c r="V650" s="174"/>
      <c r="W650" s="174"/>
      <c r="X650" s="174"/>
      <c r="Y650" s="174"/>
      <c r="Z650" s="174"/>
    </row>
    <row r="651" ht="13.5" customHeight="1">
      <c r="A651" s="147">
        <f t="shared" si="8"/>
        <v>0</v>
      </c>
      <c r="B651" s="147">
        <f t="shared" si="2"/>
        <v>2</v>
      </c>
      <c r="C651" s="147">
        <f t="shared" si="3"/>
        <v>2</v>
      </c>
      <c r="D651" s="148">
        <f t="shared" si="4"/>
        <v>8</v>
      </c>
      <c r="E651" s="148">
        <f t="shared" si="5"/>
        <v>1</v>
      </c>
      <c r="F651" s="175"/>
      <c r="G651" s="174"/>
      <c r="H651" s="174"/>
      <c r="I651" s="174"/>
      <c r="J651" s="175"/>
      <c r="K651" s="176"/>
      <c r="L651" s="177"/>
      <c r="M651" s="177"/>
      <c r="N651" s="182"/>
      <c r="O651" s="175"/>
      <c r="P651" s="180"/>
      <c r="Q651" s="175"/>
      <c r="R651" s="175"/>
      <c r="S651" s="175"/>
      <c r="T651" s="175"/>
      <c r="U651" s="175"/>
      <c r="V651" s="175"/>
      <c r="W651" s="175"/>
      <c r="X651" s="175"/>
      <c r="Y651" s="175"/>
      <c r="Z651" s="175"/>
    </row>
    <row r="652" ht="13.5" customHeight="1">
      <c r="A652" s="147">
        <f t="shared" si="8"/>
        <v>0</v>
      </c>
      <c r="B652" s="147">
        <f t="shared" si="2"/>
        <v>2</v>
      </c>
      <c r="C652" s="147">
        <f t="shared" si="3"/>
        <v>2</v>
      </c>
      <c r="D652" s="148">
        <f t="shared" si="4"/>
        <v>8</v>
      </c>
      <c r="E652" s="148">
        <f t="shared" si="5"/>
        <v>1</v>
      </c>
      <c r="F652" s="175"/>
      <c r="G652" s="174"/>
      <c r="H652" s="174"/>
      <c r="I652" s="174"/>
      <c r="J652" s="175"/>
      <c r="K652" s="176"/>
      <c r="L652" s="177"/>
      <c r="M652" s="177"/>
      <c r="N652" s="182"/>
      <c r="O652" s="175"/>
      <c r="P652" s="180"/>
      <c r="Q652" s="175"/>
      <c r="R652" s="175"/>
      <c r="S652" s="175"/>
      <c r="T652" s="175"/>
      <c r="U652" s="175"/>
      <c r="V652" s="175"/>
      <c r="W652" s="175"/>
      <c r="X652" s="175"/>
      <c r="Y652" s="175"/>
      <c r="Z652" s="175"/>
    </row>
    <row r="653" ht="13.5" customHeight="1">
      <c r="A653" s="147">
        <f t="shared" si="8"/>
        <v>0</v>
      </c>
      <c r="B653" s="147">
        <f t="shared" si="2"/>
        <v>2</v>
      </c>
      <c r="C653" s="147">
        <f t="shared" si="3"/>
        <v>2</v>
      </c>
      <c r="D653" s="148">
        <f t="shared" si="4"/>
        <v>8</v>
      </c>
      <c r="E653" s="148">
        <f t="shared" si="5"/>
        <v>1</v>
      </c>
      <c r="F653" s="175"/>
      <c r="G653" s="174"/>
      <c r="H653" s="174"/>
      <c r="I653" s="174"/>
      <c r="J653" s="175"/>
      <c r="K653" s="176"/>
      <c r="L653" s="177"/>
      <c r="M653" s="177"/>
      <c r="N653" s="182"/>
      <c r="O653" s="175"/>
      <c r="P653" s="180"/>
      <c r="Q653" s="175"/>
      <c r="R653" s="175"/>
      <c r="S653" s="175"/>
      <c r="T653" s="175"/>
      <c r="U653" s="175"/>
      <c r="V653" s="175"/>
      <c r="W653" s="175"/>
      <c r="X653" s="175"/>
      <c r="Y653" s="175"/>
      <c r="Z653" s="175"/>
    </row>
    <row r="654" ht="13.5" customHeight="1">
      <c r="A654" s="147">
        <f t="shared" si="8"/>
        <v>0</v>
      </c>
      <c r="B654" s="147">
        <f t="shared" si="2"/>
        <v>2</v>
      </c>
      <c r="C654" s="147">
        <f t="shared" si="3"/>
        <v>2</v>
      </c>
      <c r="D654" s="148">
        <f t="shared" si="4"/>
        <v>8</v>
      </c>
      <c r="E654" s="148">
        <f t="shared" si="5"/>
        <v>1</v>
      </c>
      <c r="F654" s="175"/>
      <c r="G654" s="174"/>
      <c r="H654" s="174"/>
      <c r="I654" s="174"/>
      <c r="J654" s="175"/>
      <c r="K654" s="176"/>
      <c r="L654" s="177"/>
      <c r="M654" s="177"/>
      <c r="N654" s="182"/>
      <c r="O654" s="175"/>
      <c r="P654" s="180"/>
      <c r="Q654" s="175"/>
      <c r="R654" s="175"/>
      <c r="S654" s="175"/>
      <c r="T654" s="175"/>
      <c r="U654" s="175"/>
      <c r="V654" s="175"/>
      <c r="W654" s="175"/>
      <c r="X654" s="175"/>
      <c r="Y654" s="175"/>
      <c r="Z654" s="175"/>
    </row>
    <row r="655" ht="13.5" customHeight="1">
      <c r="A655" s="147">
        <f t="shared" si="8"/>
        <v>0</v>
      </c>
      <c r="B655" s="147">
        <f t="shared" si="2"/>
        <v>2</v>
      </c>
      <c r="C655" s="147">
        <f t="shared" si="3"/>
        <v>2</v>
      </c>
      <c r="D655" s="148">
        <f t="shared" si="4"/>
        <v>8</v>
      </c>
      <c r="E655" s="148">
        <f t="shared" si="5"/>
        <v>1</v>
      </c>
      <c r="F655" s="175"/>
      <c r="G655" s="174"/>
      <c r="H655" s="174"/>
      <c r="I655" s="174"/>
      <c r="J655" s="175"/>
      <c r="K655" s="176"/>
      <c r="L655" s="177"/>
      <c r="M655" s="177"/>
      <c r="N655" s="182"/>
      <c r="O655" s="175"/>
      <c r="P655" s="180"/>
      <c r="Q655" s="175"/>
      <c r="R655" s="175"/>
      <c r="S655" s="175"/>
      <c r="T655" s="175"/>
      <c r="U655" s="175"/>
      <c r="V655" s="175"/>
      <c r="W655" s="175"/>
      <c r="X655" s="175"/>
      <c r="Y655" s="175"/>
      <c r="Z655" s="175"/>
    </row>
    <row r="656" ht="13.5" customHeight="1">
      <c r="A656" s="147">
        <f t="shared" si="8"/>
        <v>0</v>
      </c>
      <c r="B656" s="147">
        <f t="shared" si="2"/>
        <v>2</v>
      </c>
      <c r="C656" s="147">
        <f t="shared" si="3"/>
        <v>2</v>
      </c>
      <c r="D656" s="148">
        <f t="shared" si="4"/>
        <v>8</v>
      </c>
      <c r="E656" s="148">
        <f t="shared" si="5"/>
        <v>1</v>
      </c>
      <c r="F656" s="175"/>
      <c r="G656" s="174"/>
      <c r="H656" s="174"/>
      <c r="I656" s="174"/>
      <c r="J656" s="175"/>
      <c r="K656" s="176"/>
      <c r="L656" s="177"/>
      <c r="M656" s="177"/>
      <c r="N656" s="182"/>
      <c r="O656" s="175"/>
      <c r="P656" s="180"/>
      <c r="Q656" s="175"/>
      <c r="R656" s="175"/>
      <c r="S656" s="175"/>
      <c r="T656" s="175"/>
      <c r="U656" s="175"/>
      <c r="V656" s="175"/>
      <c r="W656" s="175"/>
      <c r="X656" s="175"/>
      <c r="Y656" s="175"/>
      <c r="Z656" s="175"/>
    </row>
    <row r="657" ht="13.5" customHeight="1">
      <c r="A657" s="147">
        <f t="shared" si="8"/>
        <v>0</v>
      </c>
      <c r="B657" s="147">
        <f t="shared" si="2"/>
        <v>2</v>
      </c>
      <c r="C657" s="147">
        <f t="shared" si="3"/>
        <v>2</v>
      </c>
      <c r="D657" s="148">
        <f t="shared" si="4"/>
        <v>8</v>
      </c>
      <c r="E657" s="148">
        <f t="shared" si="5"/>
        <v>1</v>
      </c>
      <c r="F657" s="175"/>
      <c r="G657" s="174"/>
      <c r="H657" s="174"/>
      <c r="I657" s="174"/>
      <c r="J657" s="175"/>
      <c r="K657" s="176"/>
      <c r="L657" s="177"/>
      <c r="M657" s="177"/>
      <c r="N657" s="182"/>
      <c r="O657" s="175"/>
      <c r="P657" s="180"/>
      <c r="Q657" s="175"/>
      <c r="R657" s="175"/>
      <c r="S657" s="175"/>
      <c r="T657" s="175"/>
      <c r="U657" s="175"/>
      <c r="V657" s="175"/>
      <c r="W657" s="175"/>
      <c r="X657" s="175"/>
      <c r="Y657" s="175"/>
      <c r="Z657" s="175"/>
    </row>
    <row r="658" ht="13.5" customHeight="1">
      <c r="A658" s="147">
        <f t="shared" si="8"/>
        <v>0</v>
      </c>
      <c r="B658" s="147">
        <f t="shared" si="2"/>
        <v>2</v>
      </c>
      <c r="C658" s="147">
        <f t="shared" si="3"/>
        <v>2</v>
      </c>
      <c r="D658" s="148">
        <f t="shared" si="4"/>
        <v>8</v>
      </c>
      <c r="E658" s="148">
        <f t="shared" si="5"/>
        <v>1</v>
      </c>
      <c r="F658" s="175"/>
      <c r="G658" s="174"/>
      <c r="H658" s="174"/>
      <c r="I658" s="174"/>
      <c r="J658" s="175"/>
      <c r="K658" s="176"/>
      <c r="L658" s="177"/>
      <c r="M658" s="177"/>
      <c r="N658" s="182"/>
      <c r="O658" s="175"/>
      <c r="P658" s="180"/>
      <c r="Q658" s="175"/>
      <c r="R658" s="175"/>
      <c r="S658" s="175"/>
      <c r="T658" s="175"/>
      <c r="U658" s="175"/>
      <c r="V658" s="175"/>
      <c r="W658" s="175"/>
      <c r="X658" s="175"/>
      <c r="Y658" s="175"/>
      <c r="Z658" s="175"/>
    </row>
    <row r="659" ht="13.5" customHeight="1">
      <c r="A659" s="147">
        <f t="shared" si="8"/>
        <v>0</v>
      </c>
      <c r="B659" s="147">
        <f t="shared" si="2"/>
        <v>2</v>
      </c>
      <c r="C659" s="147">
        <f t="shared" si="3"/>
        <v>2</v>
      </c>
      <c r="D659" s="148">
        <f t="shared" si="4"/>
        <v>8</v>
      </c>
      <c r="E659" s="148">
        <f t="shared" si="5"/>
        <v>1</v>
      </c>
      <c r="F659" s="175"/>
      <c r="G659" s="174"/>
      <c r="H659" s="174"/>
      <c r="I659" s="174"/>
      <c r="J659" s="175"/>
      <c r="K659" s="176"/>
      <c r="L659" s="177"/>
      <c r="M659" s="177"/>
      <c r="N659" s="182"/>
      <c r="O659" s="175"/>
      <c r="P659" s="180"/>
      <c r="Q659" s="175"/>
      <c r="R659" s="175"/>
      <c r="S659" s="175"/>
      <c r="T659" s="175"/>
      <c r="U659" s="175"/>
      <c r="V659" s="175"/>
      <c r="W659" s="175"/>
      <c r="X659" s="175"/>
      <c r="Y659" s="175"/>
      <c r="Z659" s="175"/>
    </row>
    <row r="660" ht="13.5" customHeight="1">
      <c r="A660" s="147">
        <f t="shared" si="8"/>
        <v>0</v>
      </c>
      <c r="B660" s="147">
        <f t="shared" si="2"/>
        <v>2</v>
      </c>
      <c r="C660" s="147">
        <f t="shared" si="3"/>
        <v>2</v>
      </c>
      <c r="D660" s="148">
        <f t="shared" si="4"/>
        <v>8</v>
      </c>
      <c r="E660" s="148">
        <f t="shared" si="5"/>
        <v>1</v>
      </c>
      <c r="F660" s="175"/>
      <c r="G660" s="174"/>
      <c r="H660" s="174"/>
      <c r="I660" s="174"/>
      <c r="J660" s="175"/>
      <c r="K660" s="176"/>
      <c r="L660" s="177"/>
      <c r="M660" s="177"/>
      <c r="N660" s="182"/>
      <c r="O660" s="175"/>
      <c r="P660" s="180"/>
      <c r="Q660" s="175"/>
      <c r="R660" s="175"/>
      <c r="S660" s="175"/>
      <c r="T660" s="175"/>
      <c r="U660" s="175"/>
      <c r="V660" s="175"/>
      <c r="W660" s="175"/>
      <c r="X660" s="175"/>
      <c r="Y660" s="175"/>
      <c r="Z660" s="175"/>
    </row>
    <row r="661" ht="13.5" customHeight="1">
      <c r="A661" s="147">
        <f t="shared" si="8"/>
        <v>0</v>
      </c>
      <c r="B661" s="147">
        <f t="shared" si="2"/>
        <v>2</v>
      </c>
      <c r="C661" s="147">
        <f t="shared" si="3"/>
        <v>2</v>
      </c>
      <c r="D661" s="148">
        <f t="shared" si="4"/>
        <v>8</v>
      </c>
      <c r="E661" s="148">
        <f t="shared" si="5"/>
        <v>1</v>
      </c>
      <c r="F661" s="175"/>
      <c r="G661" s="174"/>
      <c r="H661" s="174"/>
      <c r="I661" s="174"/>
      <c r="J661" s="175"/>
      <c r="K661" s="176"/>
      <c r="L661" s="177"/>
      <c r="M661" s="177"/>
      <c r="N661" s="182"/>
      <c r="O661" s="175"/>
      <c r="P661" s="180"/>
      <c r="Q661" s="175"/>
      <c r="R661" s="175"/>
      <c r="S661" s="175"/>
      <c r="T661" s="175"/>
      <c r="U661" s="175"/>
      <c r="V661" s="175"/>
      <c r="W661" s="175"/>
      <c r="X661" s="175"/>
      <c r="Y661" s="175"/>
      <c r="Z661" s="175"/>
    </row>
    <row r="662" ht="13.5" customHeight="1">
      <c r="A662" s="147">
        <f t="shared" si="8"/>
        <v>0</v>
      </c>
      <c r="B662" s="147">
        <f t="shared" si="2"/>
        <v>2</v>
      </c>
      <c r="C662" s="147">
        <f t="shared" si="3"/>
        <v>2</v>
      </c>
      <c r="D662" s="148">
        <f t="shared" si="4"/>
        <v>8</v>
      </c>
      <c r="E662" s="148">
        <f t="shared" si="5"/>
        <v>1</v>
      </c>
      <c r="F662" s="175"/>
      <c r="G662" s="174"/>
      <c r="H662" s="174"/>
      <c r="I662" s="174"/>
      <c r="J662" s="175"/>
      <c r="K662" s="176"/>
      <c r="L662" s="177"/>
      <c r="M662" s="177"/>
      <c r="N662" s="182"/>
      <c r="O662" s="175"/>
      <c r="P662" s="180"/>
      <c r="Q662" s="175"/>
      <c r="R662" s="175"/>
      <c r="S662" s="175"/>
      <c r="T662" s="175"/>
      <c r="U662" s="175"/>
      <c r="V662" s="175"/>
      <c r="W662" s="175"/>
      <c r="X662" s="175"/>
      <c r="Y662" s="175"/>
      <c r="Z662" s="175"/>
    </row>
    <row r="663" ht="13.5" customHeight="1">
      <c r="A663" s="147">
        <f t="shared" si="8"/>
        <v>0</v>
      </c>
      <c r="B663" s="147">
        <f t="shared" si="2"/>
        <v>2</v>
      </c>
      <c r="C663" s="147">
        <f t="shared" si="3"/>
        <v>2</v>
      </c>
      <c r="D663" s="148">
        <f t="shared" si="4"/>
        <v>8</v>
      </c>
      <c r="E663" s="148">
        <f t="shared" si="5"/>
        <v>1</v>
      </c>
      <c r="F663" s="175"/>
      <c r="G663" s="174"/>
      <c r="H663" s="174"/>
      <c r="I663" s="174"/>
      <c r="J663" s="175"/>
      <c r="K663" s="176"/>
      <c r="L663" s="177"/>
      <c r="M663" s="177"/>
      <c r="N663" s="182"/>
      <c r="O663" s="175"/>
      <c r="P663" s="180"/>
      <c r="Q663" s="175"/>
      <c r="R663" s="175"/>
      <c r="S663" s="175"/>
      <c r="T663" s="175"/>
      <c r="U663" s="175"/>
      <c r="V663" s="175"/>
      <c r="W663" s="175"/>
      <c r="X663" s="175"/>
      <c r="Y663" s="175"/>
      <c r="Z663" s="175"/>
    </row>
    <row r="664" ht="13.5" customHeight="1">
      <c r="A664" s="147">
        <f t="shared" si="8"/>
        <v>0</v>
      </c>
      <c r="B664" s="147">
        <f t="shared" si="2"/>
        <v>2</v>
      </c>
      <c r="C664" s="147">
        <f t="shared" si="3"/>
        <v>2</v>
      </c>
      <c r="D664" s="148">
        <f t="shared" si="4"/>
        <v>8</v>
      </c>
      <c r="E664" s="148">
        <f t="shared" si="5"/>
        <v>1</v>
      </c>
      <c r="F664" s="175"/>
      <c r="G664" s="174"/>
      <c r="H664" s="174"/>
      <c r="I664" s="174"/>
      <c r="J664" s="175"/>
      <c r="K664" s="176"/>
      <c r="L664" s="177"/>
      <c r="M664" s="177"/>
      <c r="N664" s="182"/>
      <c r="O664" s="175"/>
      <c r="P664" s="180"/>
      <c r="Q664" s="175"/>
      <c r="R664" s="175"/>
      <c r="S664" s="175"/>
      <c r="T664" s="175"/>
      <c r="U664" s="175"/>
      <c r="V664" s="175"/>
      <c r="W664" s="175"/>
      <c r="X664" s="175"/>
      <c r="Y664" s="175"/>
      <c r="Z664" s="175"/>
    </row>
    <row r="665" ht="13.5" customHeight="1">
      <c r="A665" s="147">
        <f t="shared" si="8"/>
        <v>0</v>
      </c>
      <c r="B665" s="147">
        <f t="shared" si="2"/>
        <v>2</v>
      </c>
      <c r="C665" s="147">
        <f t="shared" si="3"/>
        <v>2</v>
      </c>
      <c r="D665" s="148">
        <f t="shared" si="4"/>
        <v>8</v>
      </c>
      <c r="E665" s="148">
        <f t="shared" si="5"/>
        <v>1</v>
      </c>
      <c r="F665" s="175"/>
      <c r="G665" s="174"/>
      <c r="H665" s="174"/>
      <c r="I665" s="174"/>
      <c r="J665" s="175"/>
      <c r="K665" s="176"/>
      <c r="L665" s="177"/>
      <c r="M665" s="177"/>
      <c r="N665" s="182"/>
      <c r="O665" s="175"/>
      <c r="P665" s="180"/>
      <c r="Q665" s="175"/>
      <c r="R665" s="175"/>
      <c r="S665" s="175"/>
      <c r="T665" s="175"/>
      <c r="U665" s="175"/>
      <c r="V665" s="175"/>
      <c r="W665" s="175"/>
      <c r="X665" s="175"/>
      <c r="Y665" s="175"/>
      <c r="Z665" s="175"/>
    </row>
    <row r="666" ht="13.5" customHeight="1">
      <c r="A666" s="147">
        <f t="shared" si="8"/>
        <v>0</v>
      </c>
      <c r="B666" s="147">
        <f t="shared" si="2"/>
        <v>2</v>
      </c>
      <c r="C666" s="147">
        <f t="shared" si="3"/>
        <v>2</v>
      </c>
      <c r="D666" s="148">
        <f t="shared" si="4"/>
        <v>8</v>
      </c>
      <c r="E666" s="148">
        <f t="shared" si="5"/>
        <v>1</v>
      </c>
      <c r="F666" s="175"/>
      <c r="G666" s="174"/>
      <c r="H666" s="174"/>
      <c r="I666" s="174"/>
      <c r="J666" s="175"/>
      <c r="K666" s="176"/>
      <c r="L666" s="177"/>
      <c r="M666" s="177"/>
      <c r="N666" s="182"/>
      <c r="O666" s="175"/>
      <c r="P666" s="180"/>
      <c r="Q666" s="175"/>
      <c r="R666" s="175"/>
      <c r="S666" s="175"/>
      <c r="T666" s="175"/>
      <c r="U666" s="175"/>
      <c r="V666" s="175"/>
      <c r="W666" s="175"/>
      <c r="X666" s="175"/>
      <c r="Y666" s="175"/>
      <c r="Z666" s="175"/>
    </row>
    <row r="667" ht="13.5" customHeight="1">
      <c r="A667" s="147">
        <f t="shared" si="8"/>
        <v>0</v>
      </c>
      <c r="B667" s="147">
        <f t="shared" si="2"/>
        <v>2</v>
      </c>
      <c r="C667" s="147">
        <f t="shared" si="3"/>
        <v>2</v>
      </c>
      <c r="D667" s="148">
        <f t="shared" si="4"/>
        <v>8</v>
      </c>
      <c r="E667" s="148">
        <f t="shared" si="5"/>
        <v>1</v>
      </c>
      <c r="F667" s="175"/>
      <c r="G667" s="174"/>
      <c r="H667" s="174"/>
      <c r="I667" s="174"/>
      <c r="J667" s="175"/>
      <c r="K667" s="176"/>
      <c r="L667" s="177"/>
      <c r="M667" s="177"/>
      <c r="N667" s="182"/>
      <c r="O667" s="175"/>
      <c r="P667" s="180"/>
      <c r="Q667" s="175"/>
      <c r="R667" s="175"/>
      <c r="S667" s="175"/>
      <c r="T667" s="175"/>
      <c r="U667" s="175"/>
      <c r="V667" s="175"/>
      <c r="W667" s="175"/>
      <c r="X667" s="175"/>
      <c r="Y667" s="175"/>
      <c r="Z667" s="175"/>
    </row>
    <row r="668" ht="13.5" customHeight="1">
      <c r="A668" s="147">
        <f t="shared" si="8"/>
        <v>0</v>
      </c>
      <c r="B668" s="147">
        <f t="shared" si="2"/>
        <v>2</v>
      </c>
      <c r="C668" s="147">
        <f t="shared" si="3"/>
        <v>2</v>
      </c>
      <c r="D668" s="148">
        <f t="shared" si="4"/>
        <v>8</v>
      </c>
      <c r="E668" s="148">
        <f t="shared" si="5"/>
        <v>1</v>
      </c>
      <c r="F668" s="175"/>
      <c r="G668" s="174"/>
      <c r="H668" s="174"/>
      <c r="I668" s="174"/>
      <c r="J668" s="175"/>
      <c r="K668" s="176"/>
      <c r="L668" s="177"/>
      <c r="M668" s="177"/>
      <c r="N668" s="182"/>
      <c r="O668" s="175"/>
      <c r="P668" s="180"/>
      <c r="Q668" s="175"/>
      <c r="R668" s="175"/>
      <c r="S668" s="175"/>
      <c r="T668" s="175"/>
      <c r="U668" s="175"/>
      <c r="V668" s="175"/>
      <c r="W668" s="175"/>
      <c r="X668" s="175"/>
      <c r="Y668" s="175"/>
      <c r="Z668" s="175"/>
    </row>
    <row r="669" ht="13.5" customHeight="1">
      <c r="A669" s="147">
        <f t="shared" si="8"/>
        <v>0</v>
      </c>
      <c r="B669" s="147">
        <f t="shared" si="2"/>
        <v>2</v>
      </c>
      <c r="C669" s="147">
        <f t="shared" si="3"/>
        <v>2</v>
      </c>
      <c r="D669" s="148">
        <f t="shared" si="4"/>
        <v>8</v>
      </c>
      <c r="E669" s="148">
        <f t="shared" si="5"/>
        <v>1</v>
      </c>
      <c r="F669" s="175"/>
      <c r="G669" s="174"/>
      <c r="H669" s="174"/>
      <c r="I669" s="174"/>
      <c r="J669" s="175"/>
      <c r="K669" s="176"/>
      <c r="L669" s="177"/>
      <c r="M669" s="177"/>
      <c r="N669" s="182"/>
      <c r="O669" s="175"/>
      <c r="P669" s="180"/>
      <c r="Q669" s="175"/>
      <c r="R669" s="175"/>
      <c r="S669" s="175"/>
      <c r="T669" s="175"/>
      <c r="U669" s="175"/>
      <c r="V669" s="175"/>
      <c r="W669" s="175"/>
      <c r="X669" s="175"/>
      <c r="Y669" s="175"/>
      <c r="Z669" s="175"/>
    </row>
    <row r="670" ht="13.5" customHeight="1">
      <c r="A670" s="147">
        <f t="shared" si="8"/>
        <v>0</v>
      </c>
      <c r="B670" s="147">
        <f t="shared" si="2"/>
        <v>2</v>
      </c>
      <c r="C670" s="147">
        <f t="shared" si="3"/>
        <v>2</v>
      </c>
      <c r="D670" s="148">
        <f t="shared" si="4"/>
        <v>8</v>
      </c>
      <c r="E670" s="148">
        <f t="shared" si="5"/>
        <v>1</v>
      </c>
      <c r="F670" s="175"/>
      <c r="G670" s="174"/>
      <c r="H670" s="174"/>
      <c r="I670" s="174"/>
      <c r="J670" s="175"/>
      <c r="K670" s="176"/>
      <c r="L670" s="177"/>
      <c r="M670" s="177"/>
      <c r="N670" s="182"/>
      <c r="O670" s="175"/>
      <c r="P670" s="180"/>
      <c r="Q670" s="175"/>
      <c r="R670" s="175"/>
      <c r="S670" s="175"/>
      <c r="T670" s="175"/>
      <c r="U670" s="175"/>
      <c r="V670" s="175"/>
      <c r="W670" s="175"/>
      <c r="X670" s="175"/>
      <c r="Y670" s="175"/>
      <c r="Z670" s="175"/>
    </row>
    <row r="671" ht="13.5" customHeight="1">
      <c r="A671" s="147">
        <f t="shared" si="8"/>
        <v>0</v>
      </c>
      <c r="B671" s="147">
        <f t="shared" si="2"/>
        <v>2</v>
      </c>
      <c r="C671" s="147">
        <f t="shared" si="3"/>
        <v>2</v>
      </c>
      <c r="D671" s="148">
        <f t="shared" si="4"/>
        <v>8</v>
      </c>
      <c r="E671" s="148">
        <f t="shared" si="5"/>
        <v>1</v>
      </c>
      <c r="F671" s="175"/>
      <c r="G671" s="174"/>
      <c r="H671" s="174"/>
      <c r="I671" s="174"/>
      <c r="J671" s="175"/>
      <c r="K671" s="176"/>
      <c r="L671" s="177"/>
      <c r="M671" s="177"/>
      <c r="N671" s="182"/>
      <c r="O671" s="175"/>
      <c r="P671" s="180"/>
      <c r="Q671" s="175"/>
      <c r="R671" s="175"/>
      <c r="S671" s="175"/>
      <c r="T671" s="175"/>
      <c r="U671" s="175"/>
      <c r="V671" s="175"/>
      <c r="W671" s="175"/>
      <c r="X671" s="175"/>
      <c r="Y671" s="175"/>
      <c r="Z671" s="175"/>
    </row>
    <row r="672" ht="13.5" customHeight="1">
      <c r="A672" s="147">
        <f t="shared" si="8"/>
        <v>0</v>
      </c>
      <c r="B672" s="147">
        <f t="shared" si="2"/>
        <v>2</v>
      </c>
      <c r="C672" s="147">
        <f t="shared" si="3"/>
        <v>2</v>
      </c>
      <c r="D672" s="148">
        <f t="shared" si="4"/>
        <v>8</v>
      </c>
      <c r="E672" s="148">
        <f t="shared" si="5"/>
        <v>1</v>
      </c>
      <c r="F672" s="175"/>
      <c r="G672" s="174"/>
      <c r="H672" s="174"/>
      <c r="I672" s="174"/>
      <c r="J672" s="175"/>
      <c r="K672" s="176"/>
      <c r="L672" s="177"/>
      <c r="M672" s="177"/>
      <c r="N672" s="182"/>
      <c r="O672" s="175"/>
      <c r="P672" s="180"/>
      <c r="Q672" s="175"/>
      <c r="R672" s="175"/>
      <c r="S672" s="175"/>
      <c r="T672" s="175"/>
      <c r="U672" s="175"/>
      <c r="V672" s="175"/>
      <c r="W672" s="175"/>
      <c r="X672" s="175"/>
      <c r="Y672" s="175"/>
      <c r="Z672" s="175"/>
    </row>
    <row r="673" ht="13.5" customHeight="1">
      <c r="A673" s="147">
        <f t="shared" si="8"/>
        <v>0</v>
      </c>
      <c r="B673" s="147">
        <f t="shared" si="2"/>
        <v>2</v>
      </c>
      <c r="C673" s="147">
        <f t="shared" si="3"/>
        <v>2</v>
      </c>
      <c r="D673" s="148">
        <f t="shared" si="4"/>
        <v>8</v>
      </c>
      <c r="E673" s="148">
        <f t="shared" si="5"/>
        <v>1</v>
      </c>
      <c r="F673" s="175"/>
      <c r="G673" s="174"/>
      <c r="H673" s="174"/>
      <c r="I673" s="174"/>
      <c r="J673" s="175"/>
      <c r="K673" s="176"/>
      <c r="L673" s="177"/>
      <c r="M673" s="177"/>
      <c r="N673" s="182"/>
      <c r="O673" s="175"/>
      <c r="P673" s="180"/>
      <c r="Q673" s="175"/>
      <c r="R673" s="175"/>
      <c r="S673" s="175"/>
      <c r="T673" s="175"/>
      <c r="U673" s="175"/>
      <c r="V673" s="175"/>
      <c r="W673" s="175"/>
      <c r="X673" s="175"/>
      <c r="Y673" s="175"/>
      <c r="Z673" s="175"/>
    </row>
    <row r="674" ht="13.5" customHeight="1">
      <c r="A674" s="147">
        <f t="shared" si="8"/>
        <v>0</v>
      </c>
      <c r="B674" s="147">
        <f t="shared" si="2"/>
        <v>2</v>
      </c>
      <c r="C674" s="147">
        <f t="shared" si="3"/>
        <v>2</v>
      </c>
      <c r="D674" s="148">
        <f t="shared" si="4"/>
        <v>8</v>
      </c>
      <c r="E674" s="148">
        <f t="shared" si="5"/>
        <v>1</v>
      </c>
      <c r="F674" s="175"/>
      <c r="G674" s="174"/>
      <c r="H674" s="174"/>
      <c r="I674" s="174"/>
      <c r="J674" s="175"/>
      <c r="K674" s="176"/>
      <c r="L674" s="177"/>
      <c r="M674" s="177"/>
      <c r="N674" s="182"/>
      <c r="O674" s="175"/>
      <c r="P674" s="180"/>
      <c r="Q674" s="175"/>
      <c r="R674" s="175"/>
      <c r="S674" s="175"/>
      <c r="T674" s="175"/>
      <c r="U674" s="175"/>
      <c r="V674" s="175"/>
      <c r="W674" s="175"/>
      <c r="X674" s="175"/>
      <c r="Y674" s="175"/>
      <c r="Z674" s="175"/>
    </row>
    <row r="675" ht="13.5" customHeight="1">
      <c r="A675" s="147">
        <f t="shared" si="8"/>
        <v>0</v>
      </c>
      <c r="B675" s="147">
        <f t="shared" si="2"/>
        <v>2</v>
      </c>
      <c r="C675" s="147">
        <f t="shared" si="3"/>
        <v>2</v>
      </c>
      <c r="D675" s="148">
        <f t="shared" si="4"/>
        <v>8</v>
      </c>
      <c r="E675" s="148">
        <f t="shared" si="5"/>
        <v>1</v>
      </c>
      <c r="F675" s="175"/>
      <c r="G675" s="174"/>
      <c r="H675" s="174"/>
      <c r="I675" s="174"/>
      <c r="J675" s="175"/>
      <c r="K675" s="176"/>
      <c r="L675" s="177"/>
      <c r="M675" s="177"/>
      <c r="N675" s="182"/>
      <c r="O675" s="175"/>
      <c r="P675" s="180"/>
      <c r="Q675" s="175"/>
      <c r="R675" s="175"/>
      <c r="S675" s="175"/>
      <c r="T675" s="175"/>
      <c r="U675" s="175"/>
      <c r="V675" s="175"/>
      <c r="W675" s="175"/>
      <c r="X675" s="175"/>
      <c r="Y675" s="175"/>
      <c r="Z675" s="175"/>
    </row>
    <row r="676" ht="13.5" customHeight="1">
      <c r="A676" s="147">
        <f t="shared" si="8"/>
        <v>0</v>
      </c>
      <c r="B676" s="147">
        <f t="shared" si="2"/>
        <v>2</v>
      </c>
      <c r="C676" s="147">
        <f t="shared" si="3"/>
        <v>2</v>
      </c>
      <c r="D676" s="148">
        <f t="shared" si="4"/>
        <v>8</v>
      </c>
      <c r="E676" s="148">
        <f t="shared" si="5"/>
        <v>1</v>
      </c>
      <c r="F676" s="175"/>
      <c r="G676" s="174"/>
      <c r="H676" s="174"/>
      <c r="I676" s="174"/>
      <c r="J676" s="175"/>
      <c r="K676" s="176"/>
      <c r="L676" s="177"/>
      <c r="M676" s="177"/>
      <c r="N676" s="182"/>
      <c r="O676" s="175"/>
      <c r="P676" s="180"/>
      <c r="Q676" s="175"/>
      <c r="R676" s="175"/>
      <c r="S676" s="175"/>
      <c r="T676" s="175"/>
      <c r="U676" s="175"/>
      <c r="V676" s="175"/>
      <c r="W676" s="175"/>
      <c r="X676" s="175"/>
      <c r="Y676" s="175"/>
      <c r="Z676" s="175"/>
    </row>
    <row r="677" ht="13.5" customHeight="1">
      <c r="A677" s="147">
        <f t="shared" si="8"/>
        <v>0</v>
      </c>
      <c r="B677" s="147">
        <f t="shared" si="2"/>
        <v>2</v>
      </c>
      <c r="C677" s="147">
        <f t="shared" si="3"/>
        <v>2</v>
      </c>
      <c r="D677" s="148">
        <f t="shared" si="4"/>
        <v>8</v>
      </c>
      <c r="E677" s="148">
        <f t="shared" si="5"/>
        <v>1</v>
      </c>
      <c r="F677" s="175"/>
      <c r="G677" s="174"/>
      <c r="H677" s="174"/>
      <c r="I677" s="174"/>
      <c r="J677" s="175"/>
      <c r="K677" s="176"/>
      <c r="L677" s="177"/>
      <c r="M677" s="177"/>
      <c r="N677" s="182"/>
      <c r="O677" s="175"/>
      <c r="P677" s="180"/>
      <c r="Q677" s="175"/>
      <c r="R677" s="175"/>
      <c r="S677" s="175"/>
      <c r="T677" s="175"/>
      <c r="U677" s="175"/>
      <c r="V677" s="175"/>
      <c r="W677" s="175"/>
      <c r="X677" s="175"/>
      <c r="Y677" s="175"/>
      <c r="Z677" s="175"/>
    </row>
    <row r="678" ht="13.5" customHeight="1">
      <c r="A678" s="147">
        <f t="shared" si="8"/>
        <v>0</v>
      </c>
      <c r="B678" s="147">
        <f t="shared" si="2"/>
        <v>2</v>
      </c>
      <c r="C678" s="147">
        <f t="shared" si="3"/>
        <v>2</v>
      </c>
      <c r="D678" s="148">
        <f t="shared" si="4"/>
        <v>8</v>
      </c>
      <c r="E678" s="148">
        <f t="shared" si="5"/>
        <v>1</v>
      </c>
      <c r="F678" s="175"/>
      <c r="G678" s="174"/>
      <c r="H678" s="174"/>
      <c r="I678" s="174"/>
      <c r="J678" s="175"/>
      <c r="K678" s="176"/>
      <c r="L678" s="177"/>
      <c r="M678" s="177"/>
      <c r="N678" s="182"/>
      <c r="O678" s="175"/>
      <c r="P678" s="180"/>
      <c r="Q678" s="175"/>
      <c r="R678" s="175"/>
      <c r="S678" s="175"/>
      <c r="T678" s="175"/>
      <c r="U678" s="175"/>
      <c r="V678" s="175"/>
      <c r="W678" s="175"/>
      <c r="X678" s="175"/>
      <c r="Y678" s="175"/>
      <c r="Z678" s="175"/>
    </row>
    <row r="679" ht="13.5" customHeight="1">
      <c r="A679" s="147">
        <f t="shared" si="8"/>
        <v>0</v>
      </c>
      <c r="B679" s="147">
        <f t="shared" si="2"/>
        <v>2</v>
      </c>
      <c r="C679" s="147">
        <f t="shared" si="3"/>
        <v>2</v>
      </c>
      <c r="D679" s="148">
        <f t="shared" si="4"/>
        <v>8</v>
      </c>
      <c r="E679" s="148">
        <f t="shared" si="5"/>
        <v>1</v>
      </c>
      <c r="F679" s="175"/>
      <c r="G679" s="174"/>
      <c r="H679" s="174"/>
      <c r="I679" s="174"/>
      <c r="J679" s="175"/>
      <c r="K679" s="176"/>
      <c r="L679" s="177"/>
      <c r="M679" s="177"/>
      <c r="N679" s="182"/>
      <c r="O679" s="175"/>
      <c r="P679" s="180"/>
      <c r="Q679" s="175"/>
      <c r="R679" s="175"/>
      <c r="S679" s="175"/>
      <c r="T679" s="175"/>
      <c r="U679" s="175"/>
      <c r="V679" s="175"/>
      <c r="W679" s="175"/>
      <c r="X679" s="175"/>
      <c r="Y679" s="175"/>
      <c r="Z679" s="175"/>
    </row>
    <row r="680" ht="13.5" customHeight="1">
      <c r="A680" s="147">
        <f t="shared" si="8"/>
        <v>0</v>
      </c>
      <c r="B680" s="147">
        <f t="shared" si="2"/>
        <v>2</v>
      </c>
      <c r="C680" s="147">
        <f t="shared" si="3"/>
        <v>2</v>
      </c>
      <c r="D680" s="148">
        <f t="shared" si="4"/>
        <v>8</v>
      </c>
      <c r="E680" s="148">
        <f t="shared" si="5"/>
        <v>1</v>
      </c>
      <c r="F680" s="175"/>
      <c r="G680" s="174"/>
      <c r="H680" s="174"/>
      <c r="I680" s="174"/>
      <c r="J680" s="175"/>
      <c r="K680" s="176"/>
      <c r="L680" s="177"/>
      <c r="M680" s="177"/>
      <c r="N680" s="182"/>
      <c r="O680" s="175"/>
      <c r="P680" s="180"/>
      <c r="Q680" s="175"/>
      <c r="R680" s="175"/>
      <c r="S680" s="175"/>
      <c r="T680" s="175"/>
      <c r="U680" s="175"/>
      <c r="V680" s="175"/>
      <c r="W680" s="175"/>
      <c r="X680" s="175"/>
      <c r="Y680" s="175"/>
      <c r="Z680" s="175"/>
    </row>
    <row r="681" ht="13.5" customHeight="1">
      <c r="A681" s="147">
        <f t="shared" si="8"/>
        <v>0</v>
      </c>
      <c r="B681" s="147">
        <f t="shared" si="2"/>
        <v>2</v>
      </c>
      <c r="C681" s="147">
        <f t="shared" si="3"/>
        <v>2</v>
      </c>
      <c r="D681" s="148">
        <f t="shared" si="4"/>
        <v>8</v>
      </c>
      <c r="E681" s="148">
        <f t="shared" si="5"/>
        <v>1</v>
      </c>
      <c r="F681" s="175"/>
      <c r="G681" s="174"/>
      <c r="H681" s="174"/>
      <c r="I681" s="174"/>
      <c r="J681" s="175"/>
      <c r="K681" s="176"/>
      <c r="L681" s="177"/>
      <c r="M681" s="177"/>
      <c r="N681" s="182"/>
      <c r="O681" s="175"/>
      <c r="P681" s="180"/>
      <c r="Q681" s="175"/>
      <c r="R681" s="175"/>
      <c r="S681" s="175"/>
      <c r="T681" s="175"/>
      <c r="U681" s="175"/>
      <c r="V681" s="175"/>
      <c r="W681" s="175"/>
      <c r="X681" s="175"/>
      <c r="Y681" s="175"/>
      <c r="Z681" s="175"/>
    </row>
    <row r="682" ht="13.5" customHeight="1">
      <c r="A682" s="147">
        <f t="shared" si="8"/>
        <v>0</v>
      </c>
      <c r="B682" s="147">
        <f t="shared" si="2"/>
        <v>2</v>
      </c>
      <c r="C682" s="147">
        <f t="shared" si="3"/>
        <v>2</v>
      </c>
      <c r="D682" s="148">
        <f t="shared" si="4"/>
        <v>8</v>
      </c>
      <c r="E682" s="148">
        <f t="shared" si="5"/>
        <v>1</v>
      </c>
      <c r="F682" s="175"/>
      <c r="G682" s="174"/>
      <c r="H682" s="174"/>
      <c r="I682" s="174"/>
      <c r="J682" s="175"/>
      <c r="K682" s="176"/>
      <c r="L682" s="177"/>
      <c r="M682" s="177"/>
      <c r="N682" s="182"/>
      <c r="O682" s="175"/>
      <c r="P682" s="180"/>
      <c r="Q682" s="175"/>
      <c r="R682" s="175"/>
      <c r="S682" s="175"/>
      <c r="T682" s="175"/>
      <c r="U682" s="175"/>
      <c r="V682" s="175"/>
      <c r="W682" s="175"/>
      <c r="X682" s="175"/>
      <c r="Y682" s="175"/>
      <c r="Z682" s="175"/>
    </row>
    <row r="683" ht="13.5" customHeight="1">
      <c r="A683" s="147">
        <f t="shared" si="8"/>
        <v>0</v>
      </c>
      <c r="B683" s="147">
        <f t="shared" si="2"/>
        <v>2</v>
      </c>
      <c r="C683" s="147">
        <f t="shared" si="3"/>
        <v>2</v>
      </c>
      <c r="D683" s="148">
        <f t="shared" si="4"/>
        <v>8</v>
      </c>
      <c r="E683" s="148">
        <f t="shared" si="5"/>
        <v>1</v>
      </c>
      <c r="F683" s="175"/>
      <c r="G683" s="174"/>
      <c r="H683" s="174"/>
      <c r="I683" s="174"/>
      <c r="J683" s="175"/>
      <c r="K683" s="176"/>
      <c r="L683" s="177"/>
      <c r="M683" s="177"/>
      <c r="N683" s="182"/>
      <c r="O683" s="175"/>
      <c r="P683" s="180"/>
      <c r="Q683" s="175"/>
      <c r="R683" s="175"/>
      <c r="S683" s="175"/>
      <c r="T683" s="175"/>
      <c r="U683" s="175"/>
      <c r="V683" s="175"/>
      <c r="W683" s="175"/>
      <c r="X683" s="175"/>
      <c r="Y683" s="175"/>
      <c r="Z683" s="175"/>
    </row>
    <row r="684" ht="13.5" customHeight="1">
      <c r="A684" s="147">
        <f t="shared" si="8"/>
        <v>0</v>
      </c>
      <c r="B684" s="147">
        <f t="shared" si="2"/>
        <v>2</v>
      </c>
      <c r="C684" s="147">
        <f t="shared" si="3"/>
        <v>2</v>
      </c>
      <c r="D684" s="148">
        <f t="shared" si="4"/>
        <v>8</v>
      </c>
      <c r="E684" s="148">
        <f t="shared" si="5"/>
        <v>1</v>
      </c>
      <c r="F684" s="175"/>
      <c r="G684" s="174"/>
      <c r="H684" s="174"/>
      <c r="I684" s="174"/>
      <c r="J684" s="175"/>
      <c r="K684" s="176"/>
      <c r="L684" s="177"/>
      <c r="M684" s="177"/>
      <c r="N684" s="182"/>
      <c r="O684" s="175"/>
      <c r="P684" s="180"/>
      <c r="Q684" s="175"/>
      <c r="R684" s="175"/>
      <c r="S684" s="175"/>
      <c r="T684" s="175"/>
      <c r="U684" s="175"/>
      <c r="V684" s="175"/>
      <c r="W684" s="175"/>
      <c r="X684" s="175"/>
      <c r="Y684" s="175"/>
      <c r="Z684" s="175"/>
    </row>
    <row r="685" ht="13.5" customHeight="1">
      <c r="A685" s="147">
        <f t="shared" si="8"/>
        <v>0</v>
      </c>
      <c r="B685" s="147">
        <f t="shared" si="2"/>
        <v>2</v>
      </c>
      <c r="C685" s="147">
        <f t="shared" si="3"/>
        <v>2</v>
      </c>
      <c r="D685" s="148">
        <f t="shared" si="4"/>
        <v>8</v>
      </c>
      <c r="E685" s="148">
        <f t="shared" si="5"/>
        <v>1</v>
      </c>
      <c r="F685" s="175"/>
      <c r="G685" s="174"/>
      <c r="H685" s="174"/>
      <c r="I685" s="174"/>
      <c r="J685" s="175"/>
      <c r="K685" s="176"/>
      <c r="L685" s="177"/>
      <c r="M685" s="177"/>
      <c r="N685" s="182"/>
      <c r="O685" s="175"/>
      <c r="P685" s="180"/>
      <c r="Q685" s="175"/>
      <c r="R685" s="175"/>
      <c r="S685" s="175"/>
      <c r="T685" s="175"/>
      <c r="U685" s="175"/>
      <c r="V685" s="175"/>
      <c r="W685" s="175"/>
      <c r="X685" s="175"/>
      <c r="Y685" s="175"/>
      <c r="Z685" s="175"/>
    </row>
    <row r="686" ht="13.5" customHeight="1">
      <c r="A686" s="147">
        <f t="shared" si="8"/>
        <v>0</v>
      </c>
      <c r="B686" s="147">
        <f t="shared" si="2"/>
        <v>2</v>
      </c>
      <c r="C686" s="147">
        <f t="shared" si="3"/>
        <v>2</v>
      </c>
      <c r="D686" s="148">
        <f t="shared" si="4"/>
        <v>8</v>
      </c>
      <c r="E686" s="148">
        <f t="shared" si="5"/>
        <v>1</v>
      </c>
      <c r="F686" s="175"/>
      <c r="G686" s="174"/>
      <c r="H686" s="174"/>
      <c r="I686" s="174"/>
      <c r="J686" s="175"/>
      <c r="K686" s="176"/>
      <c r="L686" s="177"/>
      <c r="M686" s="177"/>
      <c r="N686" s="182"/>
      <c r="O686" s="175"/>
      <c r="P686" s="180"/>
      <c r="Q686" s="175"/>
      <c r="R686" s="175"/>
      <c r="S686" s="175"/>
      <c r="T686" s="175"/>
      <c r="U686" s="175"/>
      <c r="V686" s="175"/>
      <c r="W686" s="175"/>
      <c r="X686" s="175"/>
      <c r="Y686" s="175"/>
      <c r="Z686" s="175"/>
    </row>
    <row r="687" ht="13.5" customHeight="1">
      <c r="A687" s="147">
        <f t="shared" si="8"/>
        <v>0</v>
      </c>
      <c r="B687" s="147">
        <f t="shared" si="2"/>
        <v>2</v>
      </c>
      <c r="C687" s="147">
        <f t="shared" si="3"/>
        <v>2</v>
      </c>
      <c r="D687" s="148">
        <f t="shared" si="4"/>
        <v>8</v>
      </c>
      <c r="E687" s="148">
        <f t="shared" si="5"/>
        <v>1</v>
      </c>
      <c r="F687" s="175"/>
      <c r="G687" s="174"/>
      <c r="H687" s="174"/>
      <c r="I687" s="174"/>
      <c r="J687" s="175"/>
      <c r="K687" s="176"/>
      <c r="L687" s="177"/>
      <c r="M687" s="177"/>
      <c r="N687" s="182"/>
      <c r="O687" s="175"/>
      <c r="P687" s="180"/>
      <c r="Q687" s="175"/>
      <c r="R687" s="175"/>
      <c r="S687" s="175"/>
      <c r="T687" s="175"/>
      <c r="U687" s="175"/>
      <c r="V687" s="175"/>
      <c r="W687" s="175"/>
      <c r="X687" s="175"/>
      <c r="Y687" s="175"/>
      <c r="Z687" s="175"/>
    </row>
    <row r="688" ht="13.5" customHeight="1">
      <c r="A688" s="147">
        <f t="shared" si="8"/>
        <v>0</v>
      </c>
      <c r="B688" s="147">
        <f t="shared" si="2"/>
        <v>2</v>
      </c>
      <c r="C688" s="147">
        <f t="shared" si="3"/>
        <v>2</v>
      </c>
      <c r="D688" s="148">
        <f t="shared" si="4"/>
        <v>8</v>
      </c>
      <c r="E688" s="148">
        <f t="shared" si="5"/>
        <v>1</v>
      </c>
      <c r="F688" s="175"/>
      <c r="G688" s="174"/>
      <c r="H688" s="174"/>
      <c r="I688" s="174"/>
      <c r="J688" s="175"/>
      <c r="K688" s="176"/>
      <c r="L688" s="177"/>
      <c r="M688" s="177"/>
      <c r="N688" s="182"/>
      <c r="O688" s="175"/>
      <c r="P688" s="180"/>
      <c r="Q688" s="175"/>
      <c r="R688" s="175"/>
      <c r="S688" s="175"/>
      <c r="T688" s="175"/>
      <c r="U688" s="175"/>
      <c r="V688" s="175"/>
      <c r="W688" s="175"/>
      <c r="X688" s="175"/>
      <c r="Y688" s="175"/>
      <c r="Z688" s="175"/>
    </row>
    <row r="689" ht="13.5" customHeight="1">
      <c r="A689" s="147">
        <f t="shared" si="8"/>
        <v>0</v>
      </c>
      <c r="B689" s="147">
        <f t="shared" si="2"/>
        <v>2</v>
      </c>
      <c r="C689" s="147">
        <f t="shared" si="3"/>
        <v>2</v>
      </c>
      <c r="D689" s="148">
        <f t="shared" si="4"/>
        <v>8</v>
      </c>
      <c r="E689" s="148">
        <f t="shared" si="5"/>
        <v>1</v>
      </c>
      <c r="F689" s="175"/>
      <c r="G689" s="174"/>
      <c r="H689" s="174"/>
      <c r="I689" s="174"/>
      <c r="J689" s="175"/>
      <c r="K689" s="176"/>
      <c r="L689" s="177"/>
      <c r="M689" s="177"/>
      <c r="N689" s="182"/>
      <c r="O689" s="175"/>
      <c r="P689" s="180"/>
      <c r="Q689" s="175"/>
      <c r="R689" s="175"/>
      <c r="S689" s="175"/>
      <c r="T689" s="175"/>
      <c r="U689" s="175"/>
      <c r="V689" s="175"/>
      <c r="W689" s="175"/>
      <c r="X689" s="175"/>
      <c r="Y689" s="175"/>
      <c r="Z689" s="175"/>
    </row>
    <row r="690" ht="13.5" customHeight="1">
      <c r="A690" s="147">
        <f t="shared" si="8"/>
        <v>0</v>
      </c>
      <c r="B690" s="147">
        <f t="shared" si="2"/>
        <v>2</v>
      </c>
      <c r="C690" s="147">
        <f t="shared" si="3"/>
        <v>2</v>
      </c>
      <c r="D690" s="148">
        <f t="shared" si="4"/>
        <v>8</v>
      </c>
      <c r="E690" s="148">
        <f t="shared" si="5"/>
        <v>1</v>
      </c>
      <c r="F690" s="175"/>
      <c r="G690" s="174"/>
      <c r="H690" s="174"/>
      <c r="I690" s="174"/>
      <c r="J690" s="175"/>
      <c r="K690" s="176"/>
      <c r="L690" s="177"/>
      <c r="M690" s="177"/>
      <c r="N690" s="182"/>
      <c r="O690" s="175"/>
      <c r="P690" s="180"/>
      <c r="Q690" s="175"/>
      <c r="R690" s="175"/>
      <c r="S690" s="175"/>
      <c r="T690" s="175"/>
      <c r="U690" s="175"/>
      <c r="V690" s="175"/>
      <c r="W690" s="175"/>
      <c r="X690" s="175"/>
      <c r="Y690" s="175"/>
      <c r="Z690" s="175"/>
    </row>
    <row r="691" ht="13.5" customHeight="1">
      <c r="A691" s="147">
        <f t="shared" si="8"/>
        <v>0</v>
      </c>
      <c r="B691" s="147">
        <f t="shared" si="2"/>
        <v>2</v>
      </c>
      <c r="C691" s="147">
        <f t="shared" si="3"/>
        <v>2</v>
      </c>
      <c r="D691" s="148">
        <f t="shared" si="4"/>
        <v>8</v>
      </c>
      <c r="E691" s="148">
        <f t="shared" si="5"/>
        <v>1</v>
      </c>
      <c r="F691" s="175"/>
      <c r="G691" s="174"/>
      <c r="H691" s="174"/>
      <c r="I691" s="174"/>
      <c r="J691" s="175"/>
      <c r="K691" s="176"/>
      <c r="L691" s="177"/>
      <c r="M691" s="177"/>
      <c r="N691" s="182"/>
      <c r="O691" s="175"/>
      <c r="P691" s="180"/>
      <c r="Q691" s="175"/>
      <c r="R691" s="175"/>
      <c r="S691" s="175"/>
      <c r="T691" s="175"/>
      <c r="U691" s="175"/>
      <c r="V691" s="175"/>
      <c r="W691" s="175"/>
      <c r="X691" s="175"/>
      <c r="Y691" s="175"/>
      <c r="Z691" s="175"/>
    </row>
    <row r="692" ht="13.5" customHeight="1">
      <c r="A692" s="147">
        <f t="shared" si="8"/>
        <v>0</v>
      </c>
      <c r="B692" s="147">
        <f t="shared" si="2"/>
        <v>2</v>
      </c>
      <c r="C692" s="147">
        <f t="shared" si="3"/>
        <v>2</v>
      </c>
      <c r="D692" s="148">
        <f t="shared" si="4"/>
        <v>8</v>
      </c>
      <c r="E692" s="148">
        <f t="shared" si="5"/>
        <v>1</v>
      </c>
      <c r="F692" s="175"/>
      <c r="G692" s="174"/>
      <c r="H692" s="174"/>
      <c r="I692" s="174"/>
      <c r="J692" s="175"/>
      <c r="K692" s="176"/>
      <c r="L692" s="177"/>
      <c r="M692" s="177"/>
      <c r="N692" s="182"/>
      <c r="O692" s="175"/>
      <c r="P692" s="180"/>
      <c r="Q692" s="175"/>
      <c r="R692" s="175"/>
      <c r="S692" s="175"/>
      <c r="T692" s="175"/>
      <c r="U692" s="175"/>
      <c r="V692" s="175"/>
      <c r="W692" s="175"/>
      <c r="X692" s="175"/>
      <c r="Y692" s="175"/>
      <c r="Z692" s="175"/>
    </row>
    <row r="693" ht="13.5" customHeight="1">
      <c r="A693" s="147">
        <f t="shared" si="8"/>
        <v>0</v>
      </c>
      <c r="B693" s="147">
        <f t="shared" si="2"/>
        <v>2</v>
      </c>
      <c r="C693" s="147">
        <f t="shared" si="3"/>
        <v>2</v>
      </c>
      <c r="D693" s="148">
        <f t="shared" si="4"/>
        <v>8</v>
      </c>
      <c r="E693" s="148">
        <f t="shared" si="5"/>
        <v>1</v>
      </c>
      <c r="F693" s="175"/>
      <c r="G693" s="174"/>
      <c r="H693" s="174"/>
      <c r="I693" s="174"/>
      <c r="J693" s="175"/>
      <c r="K693" s="176"/>
      <c r="L693" s="177"/>
      <c r="M693" s="177"/>
      <c r="N693" s="182"/>
      <c r="O693" s="175"/>
      <c r="P693" s="180"/>
      <c r="Q693" s="175"/>
      <c r="R693" s="175"/>
      <c r="S693" s="175"/>
      <c r="T693" s="175"/>
      <c r="U693" s="175"/>
      <c r="V693" s="175"/>
      <c r="W693" s="175"/>
      <c r="X693" s="175"/>
      <c r="Y693" s="175"/>
      <c r="Z693" s="175"/>
    </row>
    <row r="694" ht="13.5" customHeight="1">
      <c r="A694" s="147">
        <f t="shared" si="8"/>
        <v>0</v>
      </c>
      <c r="B694" s="147">
        <f t="shared" si="2"/>
        <v>2</v>
      </c>
      <c r="C694" s="147">
        <f t="shared" si="3"/>
        <v>2</v>
      </c>
      <c r="D694" s="148">
        <f t="shared" si="4"/>
        <v>8</v>
      </c>
      <c r="E694" s="148">
        <f t="shared" si="5"/>
        <v>1</v>
      </c>
      <c r="F694" s="175"/>
      <c r="G694" s="174"/>
      <c r="H694" s="174"/>
      <c r="I694" s="174"/>
      <c r="J694" s="175"/>
      <c r="K694" s="176"/>
      <c r="L694" s="177"/>
      <c r="M694" s="177"/>
      <c r="N694" s="182"/>
      <c r="O694" s="175"/>
      <c r="P694" s="180"/>
      <c r="Q694" s="175"/>
      <c r="R694" s="175"/>
      <c r="S694" s="175"/>
      <c r="T694" s="175"/>
      <c r="U694" s="175"/>
      <c r="V694" s="175"/>
      <c r="W694" s="175"/>
      <c r="X694" s="175"/>
      <c r="Y694" s="175"/>
      <c r="Z694" s="175"/>
    </row>
    <row r="695" ht="13.5" customHeight="1">
      <c r="A695" s="147">
        <f t="shared" si="8"/>
        <v>0</v>
      </c>
      <c r="B695" s="147">
        <f t="shared" si="2"/>
        <v>2</v>
      </c>
      <c r="C695" s="147">
        <f t="shared" si="3"/>
        <v>2</v>
      </c>
      <c r="D695" s="148">
        <f t="shared" si="4"/>
        <v>8</v>
      </c>
      <c r="E695" s="148">
        <f t="shared" si="5"/>
        <v>1</v>
      </c>
      <c r="F695" s="175"/>
      <c r="G695" s="174"/>
      <c r="H695" s="174"/>
      <c r="I695" s="174"/>
      <c r="J695" s="175"/>
      <c r="K695" s="176"/>
      <c r="L695" s="177"/>
      <c r="M695" s="177"/>
      <c r="N695" s="182"/>
      <c r="O695" s="175"/>
      <c r="P695" s="180"/>
      <c r="Q695" s="175"/>
      <c r="R695" s="175"/>
      <c r="S695" s="175"/>
      <c r="T695" s="175"/>
      <c r="U695" s="175"/>
      <c r="V695" s="175"/>
      <c r="W695" s="175"/>
      <c r="X695" s="175"/>
      <c r="Y695" s="175"/>
      <c r="Z695" s="175"/>
    </row>
    <row r="696" ht="13.5" customHeight="1">
      <c r="A696" s="147">
        <f t="shared" si="8"/>
        <v>0</v>
      </c>
      <c r="B696" s="147">
        <f t="shared" si="2"/>
        <v>2</v>
      </c>
      <c r="C696" s="147">
        <f t="shared" si="3"/>
        <v>2</v>
      </c>
      <c r="D696" s="148">
        <f t="shared" si="4"/>
        <v>8</v>
      </c>
      <c r="E696" s="148">
        <f t="shared" si="5"/>
        <v>1</v>
      </c>
      <c r="F696" s="175"/>
      <c r="G696" s="174"/>
      <c r="H696" s="174"/>
      <c r="I696" s="174"/>
      <c r="J696" s="175"/>
      <c r="K696" s="176"/>
      <c r="L696" s="177"/>
      <c r="M696" s="177"/>
      <c r="N696" s="182"/>
      <c r="O696" s="175"/>
      <c r="P696" s="180"/>
      <c r="Q696" s="175"/>
      <c r="R696" s="175"/>
      <c r="S696" s="175"/>
      <c r="T696" s="175"/>
      <c r="U696" s="175"/>
      <c r="V696" s="175"/>
      <c r="W696" s="175"/>
      <c r="X696" s="175"/>
      <c r="Y696" s="175"/>
      <c r="Z696" s="175"/>
    </row>
    <row r="697" ht="13.5" customHeight="1">
      <c r="A697" s="175"/>
      <c r="B697" s="175"/>
      <c r="C697" s="175"/>
      <c r="D697" s="175"/>
      <c r="E697" s="175"/>
      <c r="F697" s="175"/>
      <c r="G697" s="174"/>
      <c r="H697" s="174"/>
      <c r="I697" s="174"/>
      <c r="J697" s="175"/>
      <c r="K697" s="176"/>
      <c r="L697" s="177"/>
      <c r="M697" s="177"/>
      <c r="N697" s="182"/>
      <c r="O697" s="175"/>
      <c r="P697" s="180"/>
      <c r="Q697" s="175"/>
      <c r="R697" s="175"/>
      <c r="S697" s="175"/>
      <c r="T697" s="175"/>
      <c r="U697" s="175"/>
      <c r="V697" s="175"/>
      <c r="W697" s="175"/>
      <c r="X697" s="175"/>
      <c r="Y697" s="175"/>
      <c r="Z697" s="175"/>
    </row>
    <row r="698" ht="13.5" customHeight="1">
      <c r="A698" s="175"/>
      <c r="B698" s="175"/>
      <c r="C698" s="175"/>
      <c r="D698" s="175"/>
      <c r="E698" s="175"/>
      <c r="F698" s="175"/>
      <c r="G698" s="174"/>
      <c r="H698" s="174"/>
      <c r="I698" s="174"/>
      <c r="J698" s="175"/>
      <c r="K698" s="176"/>
      <c r="L698" s="177"/>
      <c r="M698" s="177"/>
      <c r="N698" s="182"/>
      <c r="O698" s="175"/>
      <c r="P698" s="180"/>
      <c r="Q698" s="175"/>
      <c r="R698" s="175"/>
      <c r="S698" s="175"/>
      <c r="T698" s="175"/>
      <c r="U698" s="175"/>
      <c r="V698" s="175"/>
      <c r="W698" s="175"/>
      <c r="X698" s="175"/>
      <c r="Y698" s="175"/>
      <c r="Z698" s="175"/>
    </row>
    <row r="699" ht="13.5" customHeight="1">
      <c r="A699" s="175"/>
      <c r="B699" s="175"/>
      <c r="C699" s="175"/>
      <c r="D699" s="175"/>
      <c r="E699" s="175"/>
      <c r="F699" s="175"/>
      <c r="G699" s="174"/>
      <c r="H699" s="174"/>
      <c r="I699" s="174"/>
      <c r="J699" s="175"/>
      <c r="K699" s="176"/>
      <c r="L699" s="177"/>
      <c r="M699" s="177"/>
      <c r="N699" s="182"/>
      <c r="O699" s="175"/>
      <c r="P699" s="180"/>
      <c r="Q699" s="175"/>
      <c r="R699" s="175"/>
      <c r="S699" s="175"/>
      <c r="T699" s="175"/>
      <c r="U699" s="175"/>
      <c r="V699" s="175"/>
      <c r="W699" s="175"/>
      <c r="X699" s="175"/>
      <c r="Y699" s="175"/>
      <c r="Z699" s="175"/>
    </row>
    <row r="700" ht="13.5" customHeight="1">
      <c r="A700" s="175"/>
      <c r="B700" s="175"/>
      <c r="C700" s="175"/>
      <c r="D700" s="175"/>
      <c r="E700" s="175"/>
      <c r="F700" s="175"/>
      <c r="G700" s="174"/>
      <c r="H700" s="174"/>
      <c r="I700" s="174"/>
      <c r="J700" s="175"/>
      <c r="K700" s="176"/>
      <c r="L700" s="177"/>
      <c r="M700" s="177"/>
      <c r="N700" s="182"/>
      <c r="O700" s="175"/>
      <c r="P700" s="180"/>
      <c r="Q700" s="175"/>
      <c r="R700" s="175"/>
      <c r="S700" s="175"/>
      <c r="T700" s="175"/>
      <c r="U700" s="175"/>
      <c r="V700" s="175"/>
      <c r="W700" s="175"/>
      <c r="X700" s="175"/>
      <c r="Y700" s="175"/>
      <c r="Z700" s="175"/>
    </row>
    <row r="701" ht="13.5" customHeight="1">
      <c r="A701" s="175"/>
      <c r="B701" s="175"/>
      <c r="C701" s="175"/>
      <c r="D701" s="175"/>
      <c r="E701" s="175"/>
      <c r="F701" s="175"/>
      <c r="G701" s="174"/>
      <c r="H701" s="174"/>
      <c r="I701" s="174"/>
      <c r="J701" s="175"/>
      <c r="K701" s="176"/>
      <c r="L701" s="177"/>
      <c r="M701" s="177"/>
      <c r="N701" s="182"/>
      <c r="O701" s="175"/>
      <c r="P701" s="180"/>
      <c r="Q701" s="175"/>
      <c r="R701" s="175"/>
      <c r="S701" s="175"/>
      <c r="T701" s="175"/>
      <c r="U701" s="175"/>
      <c r="V701" s="175"/>
      <c r="W701" s="175"/>
      <c r="X701" s="175"/>
      <c r="Y701" s="175"/>
      <c r="Z701" s="175"/>
    </row>
    <row r="702" ht="13.5" customHeight="1">
      <c r="A702" s="175"/>
      <c r="B702" s="175"/>
      <c r="C702" s="175"/>
      <c r="D702" s="175"/>
      <c r="E702" s="175"/>
      <c r="F702" s="175"/>
      <c r="G702" s="174"/>
      <c r="H702" s="174"/>
      <c r="I702" s="174"/>
      <c r="J702" s="175"/>
      <c r="K702" s="176"/>
      <c r="L702" s="177"/>
      <c r="M702" s="177"/>
      <c r="N702" s="182"/>
      <c r="O702" s="175"/>
      <c r="P702" s="180"/>
      <c r="Q702" s="175"/>
      <c r="R702" s="175"/>
      <c r="S702" s="175"/>
      <c r="T702" s="175"/>
      <c r="U702" s="175"/>
      <c r="V702" s="175"/>
      <c r="W702" s="175"/>
      <c r="X702" s="175"/>
      <c r="Y702" s="175"/>
      <c r="Z702" s="175"/>
    </row>
    <row r="703" ht="13.5" customHeight="1">
      <c r="A703" s="175"/>
      <c r="B703" s="175"/>
      <c r="C703" s="175"/>
      <c r="D703" s="175"/>
      <c r="E703" s="175"/>
      <c r="F703" s="175"/>
      <c r="G703" s="174"/>
      <c r="H703" s="174"/>
      <c r="I703" s="174"/>
      <c r="J703" s="175"/>
      <c r="K703" s="176"/>
      <c r="L703" s="177"/>
      <c r="M703" s="177"/>
      <c r="N703" s="182"/>
      <c r="O703" s="175"/>
      <c r="P703" s="180"/>
      <c r="Q703" s="175"/>
      <c r="R703" s="175"/>
      <c r="S703" s="175"/>
      <c r="T703" s="175"/>
      <c r="U703" s="175"/>
      <c r="V703" s="175"/>
      <c r="W703" s="175"/>
      <c r="X703" s="175"/>
      <c r="Y703" s="175"/>
      <c r="Z703" s="175"/>
    </row>
    <row r="704" ht="13.5" customHeight="1">
      <c r="A704" s="175"/>
      <c r="B704" s="175"/>
      <c r="C704" s="175"/>
      <c r="D704" s="175"/>
      <c r="E704" s="175"/>
      <c r="F704" s="175"/>
      <c r="G704" s="174"/>
      <c r="H704" s="174"/>
      <c r="I704" s="174"/>
      <c r="J704" s="175"/>
      <c r="K704" s="176"/>
      <c r="L704" s="177"/>
      <c r="M704" s="177"/>
      <c r="N704" s="182"/>
      <c r="O704" s="175"/>
      <c r="P704" s="180"/>
      <c r="Q704" s="175"/>
      <c r="R704" s="175"/>
      <c r="S704" s="175"/>
      <c r="T704" s="175"/>
      <c r="U704" s="175"/>
      <c r="V704" s="175"/>
      <c r="W704" s="175"/>
      <c r="X704" s="175"/>
      <c r="Y704" s="175"/>
      <c r="Z704" s="175"/>
    </row>
    <row r="705" ht="13.5" customHeight="1">
      <c r="A705" s="175"/>
      <c r="B705" s="175"/>
      <c r="C705" s="175"/>
      <c r="D705" s="175"/>
      <c r="E705" s="175"/>
      <c r="F705" s="175"/>
      <c r="G705" s="174"/>
      <c r="H705" s="174"/>
      <c r="I705" s="174"/>
      <c r="J705" s="175"/>
      <c r="K705" s="176"/>
      <c r="L705" s="177"/>
      <c r="M705" s="177"/>
      <c r="N705" s="182"/>
      <c r="O705" s="175"/>
      <c r="P705" s="180"/>
      <c r="Q705" s="175"/>
      <c r="R705" s="175"/>
      <c r="S705" s="175"/>
      <c r="T705" s="175"/>
      <c r="U705" s="175"/>
      <c r="V705" s="175"/>
      <c r="W705" s="175"/>
      <c r="X705" s="175"/>
      <c r="Y705" s="175"/>
      <c r="Z705" s="175"/>
    </row>
    <row r="706" ht="13.5" customHeight="1">
      <c r="A706" s="175"/>
      <c r="B706" s="175"/>
      <c r="C706" s="175"/>
      <c r="D706" s="175"/>
      <c r="E706" s="175"/>
      <c r="F706" s="175"/>
      <c r="G706" s="174"/>
      <c r="H706" s="174"/>
      <c r="I706" s="174"/>
      <c r="J706" s="175"/>
      <c r="K706" s="176"/>
      <c r="L706" s="177"/>
      <c r="M706" s="177"/>
      <c r="N706" s="182"/>
      <c r="O706" s="175"/>
      <c r="P706" s="180"/>
      <c r="Q706" s="175"/>
      <c r="R706" s="175"/>
      <c r="S706" s="175"/>
      <c r="T706" s="175"/>
      <c r="U706" s="175"/>
      <c r="V706" s="175"/>
      <c r="W706" s="175"/>
      <c r="X706" s="175"/>
      <c r="Y706" s="175"/>
      <c r="Z706" s="175"/>
    </row>
    <row r="707" ht="13.5" customHeight="1">
      <c r="A707" s="175"/>
      <c r="B707" s="175"/>
      <c r="C707" s="175"/>
      <c r="D707" s="175"/>
      <c r="E707" s="175"/>
      <c r="F707" s="175"/>
      <c r="G707" s="174"/>
      <c r="H707" s="174"/>
      <c r="I707" s="174"/>
      <c r="J707" s="175"/>
      <c r="K707" s="176"/>
      <c r="L707" s="177"/>
      <c r="M707" s="177"/>
      <c r="N707" s="182"/>
      <c r="O707" s="175"/>
      <c r="P707" s="180"/>
      <c r="Q707" s="175"/>
      <c r="R707" s="175"/>
      <c r="S707" s="175"/>
      <c r="T707" s="175"/>
      <c r="U707" s="175"/>
      <c r="V707" s="175"/>
      <c r="W707" s="175"/>
      <c r="X707" s="175"/>
      <c r="Y707" s="175"/>
      <c r="Z707" s="175"/>
    </row>
    <row r="708" ht="13.5" customHeight="1">
      <c r="A708" s="175"/>
      <c r="B708" s="175"/>
      <c r="C708" s="175"/>
      <c r="D708" s="175"/>
      <c r="E708" s="175"/>
      <c r="F708" s="175"/>
      <c r="G708" s="174"/>
      <c r="H708" s="174"/>
      <c r="I708" s="174"/>
      <c r="J708" s="175"/>
      <c r="K708" s="176"/>
      <c r="L708" s="177"/>
      <c r="M708" s="177"/>
      <c r="N708" s="182"/>
      <c r="O708" s="175"/>
      <c r="P708" s="180"/>
      <c r="Q708" s="175"/>
      <c r="R708" s="175"/>
      <c r="S708" s="175"/>
      <c r="T708" s="175"/>
      <c r="U708" s="175"/>
      <c r="V708" s="175"/>
      <c r="W708" s="175"/>
      <c r="X708" s="175"/>
      <c r="Y708" s="175"/>
      <c r="Z708" s="175"/>
    </row>
    <row r="709" ht="13.5" customHeight="1">
      <c r="A709" s="175"/>
      <c r="B709" s="175"/>
      <c r="C709" s="175"/>
      <c r="D709" s="175"/>
      <c r="E709" s="175"/>
      <c r="F709" s="175"/>
      <c r="G709" s="174"/>
      <c r="H709" s="174"/>
      <c r="I709" s="174"/>
      <c r="J709" s="175"/>
      <c r="K709" s="176"/>
      <c r="L709" s="177"/>
      <c r="M709" s="177"/>
      <c r="N709" s="182"/>
      <c r="O709" s="175"/>
      <c r="P709" s="180"/>
      <c r="Q709" s="175"/>
      <c r="R709" s="175"/>
      <c r="S709" s="175"/>
      <c r="T709" s="175"/>
      <c r="U709" s="175"/>
      <c r="V709" s="175"/>
      <c r="W709" s="175"/>
      <c r="X709" s="175"/>
      <c r="Y709" s="175"/>
      <c r="Z709" s="175"/>
    </row>
    <row r="710" ht="13.5" customHeight="1">
      <c r="A710" s="175"/>
      <c r="B710" s="175"/>
      <c r="C710" s="175"/>
      <c r="D710" s="175"/>
      <c r="E710" s="175"/>
      <c r="F710" s="175"/>
      <c r="G710" s="174"/>
      <c r="H710" s="174"/>
      <c r="I710" s="174"/>
      <c r="J710" s="175"/>
      <c r="K710" s="176"/>
      <c r="L710" s="177"/>
      <c r="M710" s="177"/>
      <c r="N710" s="182"/>
      <c r="O710" s="175"/>
      <c r="P710" s="180"/>
      <c r="Q710" s="175"/>
      <c r="R710" s="175"/>
      <c r="S710" s="175"/>
      <c r="T710" s="175"/>
      <c r="U710" s="175"/>
      <c r="V710" s="175"/>
      <c r="W710" s="175"/>
      <c r="X710" s="175"/>
      <c r="Y710" s="175"/>
      <c r="Z710" s="175"/>
    </row>
    <row r="711" ht="13.5" customHeight="1">
      <c r="A711" s="175"/>
      <c r="B711" s="175"/>
      <c r="C711" s="175"/>
      <c r="D711" s="175"/>
      <c r="E711" s="175"/>
      <c r="F711" s="175"/>
      <c r="G711" s="174"/>
      <c r="H711" s="174"/>
      <c r="I711" s="174"/>
      <c r="J711" s="175"/>
      <c r="K711" s="176"/>
      <c r="L711" s="177"/>
      <c r="M711" s="177"/>
      <c r="N711" s="182"/>
      <c r="O711" s="175"/>
      <c r="P711" s="180"/>
      <c r="Q711" s="175"/>
      <c r="R711" s="175"/>
      <c r="S711" s="175"/>
      <c r="T711" s="175"/>
      <c r="U711" s="175"/>
      <c r="V711" s="175"/>
      <c r="W711" s="175"/>
      <c r="X711" s="175"/>
      <c r="Y711" s="175"/>
      <c r="Z711" s="175"/>
    </row>
    <row r="712" ht="13.5" customHeight="1">
      <c r="A712" s="175"/>
      <c r="B712" s="175"/>
      <c r="C712" s="175"/>
      <c r="D712" s="175"/>
      <c r="E712" s="175"/>
      <c r="F712" s="175"/>
      <c r="G712" s="174"/>
      <c r="H712" s="174"/>
      <c r="I712" s="174"/>
      <c r="J712" s="175"/>
      <c r="K712" s="176"/>
      <c r="L712" s="177"/>
      <c r="M712" s="177"/>
      <c r="N712" s="182"/>
      <c r="O712" s="175"/>
      <c r="P712" s="180"/>
      <c r="Q712" s="175"/>
      <c r="R712" s="175"/>
      <c r="S712" s="175"/>
      <c r="T712" s="175"/>
      <c r="U712" s="175"/>
      <c r="V712" s="175"/>
      <c r="W712" s="175"/>
      <c r="X712" s="175"/>
      <c r="Y712" s="175"/>
      <c r="Z712" s="175"/>
    </row>
    <row r="713" ht="13.5" customHeight="1">
      <c r="A713" s="175"/>
      <c r="B713" s="175"/>
      <c r="C713" s="175"/>
      <c r="D713" s="175"/>
      <c r="E713" s="175"/>
      <c r="F713" s="175"/>
      <c r="G713" s="174"/>
      <c r="H713" s="174"/>
      <c r="I713" s="174"/>
      <c r="J713" s="175"/>
      <c r="K713" s="176"/>
      <c r="L713" s="177"/>
      <c r="M713" s="177"/>
      <c r="N713" s="182"/>
      <c r="O713" s="175"/>
      <c r="P713" s="180"/>
      <c r="Q713" s="175"/>
      <c r="R713" s="175"/>
      <c r="S713" s="175"/>
      <c r="T713" s="175"/>
      <c r="U713" s="175"/>
      <c r="V713" s="175"/>
      <c r="W713" s="175"/>
      <c r="X713" s="175"/>
      <c r="Y713" s="175"/>
      <c r="Z713" s="175"/>
    </row>
    <row r="714" ht="13.5" customHeight="1">
      <c r="A714" s="175"/>
      <c r="B714" s="175"/>
      <c r="C714" s="175"/>
      <c r="D714" s="175"/>
      <c r="E714" s="175"/>
      <c r="F714" s="175"/>
      <c r="G714" s="174"/>
      <c r="H714" s="174"/>
      <c r="I714" s="174"/>
      <c r="J714" s="175"/>
      <c r="K714" s="176"/>
      <c r="L714" s="177"/>
      <c r="M714" s="177"/>
      <c r="N714" s="182"/>
      <c r="O714" s="175"/>
      <c r="P714" s="180"/>
      <c r="Q714" s="175"/>
      <c r="R714" s="175"/>
      <c r="S714" s="175"/>
      <c r="T714" s="175"/>
      <c r="U714" s="175"/>
      <c r="V714" s="175"/>
      <c r="W714" s="175"/>
      <c r="X714" s="175"/>
      <c r="Y714" s="175"/>
      <c r="Z714" s="175"/>
    </row>
    <row r="715" ht="13.5" customHeight="1">
      <c r="A715" s="175"/>
      <c r="B715" s="175"/>
      <c r="C715" s="175"/>
      <c r="D715" s="175"/>
      <c r="E715" s="175"/>
      <c r="F715" s="175"/>
      <c r="G715" s="174"/>
      <c r="H715" s="174"/>
      <c r="I715" s="174"/>
      <c r="J715" s="175"/>
      <c r="K715" s="176"/>
      <c r="L715" s="177"/>
      <c r="M715" s="177"/>
      <c r="N715" s="182"/>
      <c r="O715" s="175"/>
      <c r="P715" s="180"/>
      <c r="Q715" s="175"/>
      <c r="R715" s="175"/>
      <c r="S715" s="175"/>
      <c r="T715" s="175"/>
      <c r="U715" s="175"/>
      <c r="V715" s="175"/>
      <c r="W715" s="175"/>
      <c r="X715" s="175"/>
      <c r="Y715" s="175"/>
      <c r="Z715" s="175"/>
    </row>
    <row r="716" ht="13.5" customHeight="1">
      <c r="A716" s="175"/>
      <c r="B716" s="175"/>
      <c r="C716" s="175"/>
      <c r="D716" s="175"/>
      <c r="E716" s="175"/>
      <c r="F716" s="175"/>
      <c r="G716" s="174"/>
      <c r="H716" s="174"/>
      <c r="I716" s="174"/>
      <c r="J716" s="175"/>
      <c r="K716" s="176"/>
      <c r="L716" s="177"/>
      <c r="M716" s="177"/>
      <c r="N716" s="182"/>
      <c r="O716" s="175"/>
      <c r="P716" s="180"/>
      <c r="Q716" s="175"/>
      <c r="R716" s="175"/>
      <c r="S716" s="175"/>
      <c r="T716" s="175"/>
      <c r="U716" s="175"/>
      <c r="V716" s="175"/>
      <c r="W716" s="175"/>
      <c r="X716" s="175"/>
      <c r="Y716" s="175"/>
      <c r="Z716" s="175"/>
    </row>
    <row r="717" ht="13.5" customHeight="1">
      <c r="A717" s="175"/>
      <c r="B717" s="175"/>
      <c r="C717" s="175"/>
      <c r="D717" s="175"/>
      <c r="E717" s="175"/>
      <c r="F717" s="175"/>
      <c r="G717" s="174"/>
      <c r="H717" s="174"/>
      <c r="I717" s="174"/>
      <c r="J717" s="175"/>
      <c r="K717" s="176"/>
      <c r="L717" s="177"/>
      <c r="M717" s="177"/>
      <c r="N717" s="182"/>
      <c r="O717" s="175"/>
      <c r="P717" s="180"/>
      <c r="Q717" s="175"/>
      <c r="R717" s="175"/>
      <c r="S717" s="175"/>
      <c r="T717" s="175"/>
      <c r="U717" s="175"/>
      <c r="V717" s="175"/>
      <c r="W717" s="175"/>
      <c r="X717" s="175"/>
      <c r="Y717" s="175"/>
      <c r="Z717" s="175"/>
    </row>
    <row r="718" ht="13.5" customHeight="1">
      <c r="A718" s="175"/>
      <c r="B718" s="175"/>
      <c r="C718" s="175"/>
      <c r="D718" s="175"/>
      <c r="E718" s="175"/>
      <c r="F718" s="175"/>
      <c r="G718" s="174"/>
      <c r="H718" s="174"/>
      <c r="I718" s="174"/>
      <c r="J718" s="175"/>
      <c r="K718" s="176"/>
      <c r="L718" s="177"/>
      <c r="M718" s="177"/>
      <c r="N718" s="182"/>
      <c r="O718" s="175"/>
      <c r="P718" s="180"/>
      <c r="Q718" s="175"/>
      <c r="R718" s="175"/>
      <c r="S718" s="175"/>
      <c r="T718" s="175"/>
      <c r="U718" s="175"/>
      <c r="V718" s="175"/>
      <c r="W718" s="175"/>
      <c r="X718" s="175"/>
      <c r="Y718" s="175"/>
      <c r="Z718" s="175"/>
    </row>
    <row r="719" ht="13.5" customHeight="1">
      <c r="A719" s="175"/>
      <c r="B719" s="175"/>
      <c r="C719" s="175"/>
      <c r="D719" s="175"/>
      <c r="E719" s="175"/>
      <c r="F719" s="175"/>
      <c r="G719" s="174"/>
      <c r="H719" s="174"/>
      <c r="I719" s="174"/>
      <c r="J719" s="175"/>
      <c r="K719" s="176"/>
      <c r="L719" s="177"/>
      <c r="M719" s="177"/>
      <c r="N719" s="182"/>
      <c r="O719" s="175"/>
      <c r="P719" s="180"/>
      <c r="Q719" s="175"/>
      <c r="R719" s="175"/>
      <c r="S719" s="175"/>
      <c r="T719" s="175"/>
      <c r="U719" s="175"/>
      <c r="V719" s="175"/>
      <c r="W719" s="175"/>
      <c r="X719" s="175"/>
      <c r="Y719" s="175"/>
      <c r="Z719" s="175"/>
    </row>
    <row r="720" ht="13.5" customHeight="1">
      <c r="A720" s="175"/>
      <c r="B720" s="175"/>
      <c r="C720" s="175"/>
      <c r="D720" s="175"/>
      <c r="E720" s="175"/>
      <c r="F720" s="175"/>
      <c r="G720" s="174"/>
      <c r="H720" s="174"/>
      <c r="I720" s="174"/>
      <c r="J720" s="175"/>
      <c r="K720" s="176"/>
      <c r="L720" s="177"/>
      <c r="M720" s="177"/>
      <c r="N720" s="182"/>
      <c r="O720" s="175"/>
      <c r="P720" s="180"/>
      <c r="Q720" s="175"/>
      <c r="R720" s="175"/>
      <c r="S720" s="175"/>
      <c r="T720" s="175"/>
      <c r="U720" s="175"/>
      <c r="V720" s="175"/>
      <c r="W720" s="175"/>
      <c r="X720" s="175"/>
      <c r="Y720" s="175"/>
      <c r="Z720" s="175"/>
    </row>
    <row r="721" ht="13.5" customHeight="1">
      <c r="A721" s="175"/>
      <c r="B721" s="175"/>
      <c r="C721" s="175"/>
      <c r="D721" s="175"/>
      <c r="E721" s="175"/>
      <c r="F721" s="175"/>
      <c r="G721" s="174"/>
      <c r="H721" s="174"/>
      <c r="I721" s="174"/>
      <c r="J721" s="175"/>
      <c r="K721" s="176"/>
      <c r="L721" s="177"/>
      <c r="M721" s="177"/>
      <c r="N721" s="182"/>
      <c r="O721" s="175"/>
      <c r="P721" s="180"/>
      <c r="Q721" s="175"/>
      <c r="R721" s="175"/>
      <c r="S721" s="175"/>
      <c r="T721" s="175"/>
      <c r="U721" s="175"/>
      <c r="V721" s="175"/>
      <c r="W721" s="175"/>
      <c r="X721" s="175"/>
      <c r="Y721" s="175"/>
      <c r="Z721" s="175"/>
    </row>
    <row r="722" ht="13.5" customHeight="1">
      <c r="A722" s="175"/>
      <c r="B722" s="175"/>
      <c r="C722" s="175"/>
      <c r="D722" s="175"/>
      <c r="E722" s="175"/>
      <c r="F722" s="175"/>
      <c r="G722" s="174"/>
      <c r="H722" s="174"/>
      <c r="I722" s="174"/>
      <c r="J722" s="175"/>
      <c r="K722" s="176"/>
      <c r="L722" s="177"/>
      <c r="M722" s="177"/>
      <c r="N722" s="182"/>
      <c r="O722" s="175"/>
      <c r="P722" s="180"/>
      <c r="Q722" s="175"/>
      <c r="R722" s="175"/>
      <c r="S722" s="175"/>
      <c r="T722" s="175"/>
      <c r="U722" s="175"/>
      <c r="V722" s="175"/>
      <c r="W722" s="175"/>
      <c r="X722" s="175"/>
      <c r="Y722" s="175"/>
      <c r="Z722" s="175"/>
    </row>
    <row r="723" ht="13.5" customHeight="1">
      <c r="A723" s="175"/>
      <c r="B723" s="175"/>
      <c r="C723" s="175"/>
      <c r="D723" s="175"/>
      <c r="E723" s="175"/>
      <c r="F723" s="175"/>
      <c r="G723" s="174"/>
      <c r="H723" s="174"/>
      <c r="I723" s="174"/>
      <c r="J723" s="175"/>
      <c r="K723" s="176"/>
      <c r="L723" s="177"/>
      <c r="M723" s="177"/>
      <c r="N723" s="182"/>
      <c r="O723" s="175"/>
      <c r="P723" s="180"/>
      <c r="Q723" s="175"/>
      <c r="R723" s="175"/>
      <c r="S723" s="175"/>
      <c r="T723" s="175"/>
      <c r="U723" s="175"/>
      <c r="V723" s="175"/>
      <c r="W723" s="175"/>
      <c r="X723" s="175"/>
      <c r="Y723" s="175"/>
      <c r="Z723" s="175"/>
    </row>
    <row r="724" ht="13.5" customHeight="1">
      <c r="A724" s="175"/>
      <c r="B724" s="175"/>
      <c r="C724" s="175"/>
      <c r="D724" s="175"/>
      <c r="E724" s="175"/>
      <c r="F724" s="175"/>
      <c r="G724" s="174"/>
      <c r="H724" s="174"/>
      <c r="I724" s="174"/>
      <c r="J724" s="175"/>
      <c r="K724" s="176"/>
      <c r="L724" s="177"/>
      <c r="M724" s="177"/>
      <c r="N724" s="182"/>
      <c r="O724" s="175"/>
      <c r="P724" s="180"/>
      <c r="Q724" s="175"/>
      <c r="R724" s="175"/>
      <c r="S724" s="175"/>
      <c r="T724" s="175"/>
      <c r="U724" s="175"/>
      <c r="V724" s="175"/>
      <c r="W724" s="175"/>
      <c r="X724" s="175"/>
      <c r="Y724" s="175"/>
      <c r="Z724" s="175"/>
    </row>
    <row r="725" ht="13.5" customHeight="1">
      <c r="A725" s="175"/>
      <c r="B725" s="175"/>
      <c r="C725" s="175"/>
      <c r="D725" s="175"/>
      <c r="E725" s="175"/>
      <c r="F725" s="175"/>
      <c r="G725" s="174"/>
      <c r="H725" s="174"/>
      <c r="I725" s="174"/>
      <c r="J725" s="175"/>
      <c r="K725" s="176"/>
      <c r="L725" s="177"/>
      <c r="M725" s="177"/>
      <c r="N725" s="182"/>
      <c r="O725" s="175"/>
      <c r="P725" s="180"/>
      <c r="Q725" s="175"/>
      <c r="R725" s="175"/>
      <c r="S725" s="175"/>
      <c r="T725" s="175"/>
      <c r="U725" s="175"/>
      <c r="V725" s="175"/>
      <c r="W725" s="175"/>
      <c r="X725" s="175"/>
      <c r="Y725" s="175"/>
      <c r="Z725" s="175"/>
    </row>
    <row r="726" ht="13.5" customHeight="1">
      <c r="A726" s="175"/>
      <c r="B726" s="175"/>
      <c r="C726" s="175"/>
      <c r="D726" s="175"/>
      <c r="E726" s="175"/>
      <c r="F726" s="175"/>
      <c r="G726" s="174"/>
      <c r="H726" s="174"/>
      <c r="I726" s="174"/>
      <c r="J726" s="175"/>
      <c r="K726" s="176"/>
      <c r="L726" s="177"/>
      <c r="M726" s="177"/>
      <c r="N726" s="182"/>
      <c r="O726" s="175"/>
      <c r="P726" s="180"/>
      <c r="Q726" s="175"/>
      <c r="R726" s="175"/>
      <c r="S726" s="175"/>
      <c r="T726" s="175"/>
      <c r="U726" s="175"/>
      <c r="V726" s="175"/>
      <c r="W726" s="175"/>
      <c r="X726" s="175"/>
      <c r="Y726" s="175"/>
      <c r="Z726" s="175"/>
    </row>
    <row r="727" ht="13.5" customHeight="1">
      <c r="A727" s="175"/>
      <c r="B727" s="175"/>
      <c r="C727" s="175"/>
      <c r="D727" s="175"/>
      <c r="E727" s="175"/>
      <c r="F727" s="175"/>
      <c r="G727" s="174"/>
      <c r="H727" s="174"/>
      <c r="I727" s="174"/>
      <c r="J727" s="175"/>
      <c r="K727" s="176"/>
      <c r="L727" s="177"/>
      <c r="M727" s="177"/>
      <c r="N727" s="182"/>
      <c r="O727" s="175"/>
      <c r="P727" s="180"/>
      <c r="Q727" s="175"/>
      <c r="R727" s="175"/>
      <c r="S727" s="175"/>
      <c r="T727" s="175"/>
      <c r="U727" s="175"/>
      <c r="V727" s="175"/>
      <c r="W727" s="175"/>
      <c r="X727" s="175"/>
      <c r="Y727" s="175"/>
      <c r="Z727" s="175"/>
    </row>
    <row r="728" ht="13.5" customHeight="1">
      <c r="A728" s="175"/>
      <c r="B728" s="175"/>
      <c r="C728" s="175"/>
      <c r="D728" s="175"/>
      <c r="E728" s="175"/>
      <c r="F728" s="175"/>
      <c r="G728" s="174"/>
      <c r="H728" s="174"/>
      <c r="I728" s="174"/>
      <c r="J728" s="175"/>
      <c r="K728" s="176"/>
      <c r="L728" s="177"/>
      <c r="M728" s="177"/>
      <c r="N728" s="182"/>
      <c r="O728" s="175"/>
      <c r="P728" s="180"/>
      <c r="Q728" s="175"/>
      <c r="R728" s="175"/>
      <c r="S728" s="175"/>
      <c r="T728" s="175"/>
      <c r="U728" s="175"/>
      <c r="V728" s="175"/>
      <c r="W728" s="175"/>
      <c r="X728" s="175"/>
      <c r="Y728" s="175"/>
      <c r="Z728" s="175"/>
    </row>
    <row r="729" ht="13.5" customHeight="1">
      <c r="A729" s="175"/>
      <c r="B729" s="175"/>
      <c r="C729" s="175"/>
      <c r="D729" s="175"/>
      <c r="E729" s="175"/>
      <c r="F729" s="175"/>
      <c r="G729" s="174"/>
      <c r="H729" s="174"/>
      <c r="I729" s="174"/>
      <c r="J729" s="175"/>
      <c r="K729" s="176"/>
      <c r="L729" s="177"/>
      <c r="M729" s="177"/>
      <c r="N729" s="182"/>
      <c r="O729" s="175"/>
      <c r="P729" s="180"/>
      <c r="Q729" s="175"/>
      <c r="R729" s="175"/>
      <c r="S729" s="175"/>
      <c r="T729" s="175"/>
      <c r="U729" s="175"/>
      <c r="V729" s="175"/>
      <c r="W729" s="175"/>
      <c r="X729" s="175"/>
      <c r="Y729" s="175"/>
      <c r="Z729" s="175"/>
    </row>
    <row r="730" ht="13.5" customHeight="1">
      <c r="A730" s="175"/>
      <c r="B730" s="175"/>
      <c r="C730" s="175"/>
      <c r="D730" s="175"/>
      <c r="E730" s="175"/>
      <c r="F730" s="175"/>
      <c r="G730" s="174"/>
      <c r="H730" s="174"/>
      <c r="I730" s="174"/>
      <c r="J730" s="175"/>
      <c r="K730" s="176"/>
      <c r="L730" s="177"/>
      <c r="M730" s="177"/>
      <c r="N730" s="182"/>
      <c r="O730" s="175"/>
      <c r="P730" s="180"/>
      <c r="Q730" s="175"/>
      <c r="R730" s="175"/>
      <c r="S730" s="175"/>
      <c r="T730" s="175"/>
      <c r="U730" s="175"/>
      <c r="V730" s="175"/>
      <c r="W730" s="175"/>
      <c r="X730" s="175"/>
      <c r="Y730" s="175"/>
      <c r="Z730" s="175"/>
    </row>
    <row r="731" ht="13.5" customHeight="1">
      <c r="A731" s="175"/>
      <c r="B731" s="175"/>
      <c r="C731" s="175"/>
      <c r="D731" s="175"/>
      <c r="E731" s="175"/>
      <c r="F731" s="175"/>
      <c r="G731" s="174"/>
      <c r="H731" s="174"/>
      <c r="I731" s="174"/>
      <c r="J731" s="175"/>
      <c r="K731" s="176"/>
      <c r="L731" s="177"/>
      <c r="M731" s="177"/>
      <c r="N731" s="182"/>
      <c r="O731" s="175"/>
      <c r="P731" s="180"/>
      <c r="Q731" s="175"/>
      <c r="R731" s="175"/>
      <c r="S731" s="175"/>
      <c r="T731" s="175"/>
      <c r="U731" s="175"/>
      <c r="V731" s="175"/>
      <c r="W731" s="175"/>
      <c r="X731" s="175"/>
      <c r="Y731" s="175"/>
      <c r="Z731" s="175"/>
    </row>
    <row r="732" ht="13.5" customHeight="1">
      <c r="A732" s="175"/>
      <c r="B732" s="175"/>
      <c r="C732" s="175"/>
      <c r="D732" s="175"/>
      <c r="E732" s="175"/>
      <c r="F732" s="175"/>
      <c r="G732" s="174"/>
      <c r="H732" s="174"/>
      <c r="I732" s="174"/>
      <c r="J732" s="175"/>
      <c r="K732" s="176"/>
      <c r="L732" s="177"/>
      <c r="M732" s="177"/>
      <c r="N732" s="182"/>
      <c r="O732" s="175"/>
      <c r="P732" s="180"/>
      <c r="Q732" s="175"/>
      <c r="R732" s="175"/>
      <c r="S732" s="175"/>
      <c r="T732" s="175"/>
      <c r="U732" s="175"/>
      <c r="V732" s="175"/>
      <c r="W732" s="175"/>
      <c r="X732" s="175"/>
      <c r="Y732" s="175"/>
      <c r="Z732" s="175"/>
    </row>
    <row r="733" ht="13.5" customHeight="1">
      <c r="A733" s="175"/>
      <c r="B733" s="175"/>
      <c r="C733" s="175"/>
      <c r="D733" s="175"/>
      <c r="E733" s="175"/>
      <c r="F733" s="175"/>
      <c r="G733" s="174"/>
      <c r="H733" s="174"/>
      <c r="I733" s="174"/>
      <c r="J733" s="175"/>
      <c r="K733" s="176"/>
      <c r="L733" s="177"/>
      <c r="M733" s="177"/>
      <c r="N733" s="182"/>
      <c r="O733" s="175"/>
      <c r="P733" s="180"/>
      <c r="Q733" s="175"/>
      <c r="R733" s="175"/>
      <c r="S733" s="175"/>
      <c r="T733" s="175"/>
      <c r="U733" s="175"/>
      <c r="V733" s="175"/>
      <c r="W733" s="175"/>
      <c r="X733" s="175"/>
      <c r="Y733" s="175"/>
      <c r="Z733" s="175"/>
    </row>
    <row r="734" ht="13.5" customHeight="1">
      <c r="A734" s="175"/>
      <c r="B734" s="175"/>
      <c r="C734" s="175"/>
      <c r="D734" s="175"/>
      <c r="E734" s="175"/>
      <c r="F734" s="175"/>
      <c r="G734" s="174"/>
      <c r="H734" s="174"/>
      <c r="I734" s="174"/>
      <c r="J734" s="175"/>
      <c r="K734" s="176"/>
      <c r="L734" s="177"/>
      <c r="M734" s="177"/>
      <c r="N734" s="182"/>
      <c r="O734" s="175"/>
      <c r="P734" s="180"/>
      <c r="Q734" s="175"/>
      <c r="R734" s="175"/>
      <c r="S734" s="175"/>
      <c r="T734" s="175"/>
      <c r="U734" s="175"/>
      <c r="V734" s="175"/>
      <c r="W734" s="175"/>
      <c r="X734" s="175"/>
      <c r="Y734" s="175"/>
      <c r="Z734" s="175"/>
    </row>
    <row r="735" ht="13.5" customHeight="1">
      <c r="A735" s="175"/>
      <c r="B735" s="175"/>
      <c r="C735" s="175"/>
      <c r="D735" s="175"/>
      <c r="E735" s="175"/>
      <c r="F735" s="175"/>
      <c r="G735" s="174"/>
      <c r="H735" s="174"/>
      <c r="I735" s="174"/>
      <c r="J735" s="175"/>
      <c r="K735" s="176"/>
      <c r="L735" s="177"/>
      <c r="M735" s="177"/>
      <c r="N735" s="182"/>
      <c r="O735" s="175"/>
      <c r="P735" s="180"/>
      <c r="Q735" s="175"/>
      <c r="R735" s="175"/>
      <c r="S735" s="175"/>
      <c r="T735" s="175"/>
      <c r="U735" s="175"/>
      <c r="V735" s="175"/>
      <c r="W735" s="175"/>
      <c r="X735" s="175"/>
      <c r="Y735" s="175"/>
      <c r="Z735" s="175"/>
    </row>
    <row r="736" ht="13.5" customHeight="1">
      <c r="A736" s="175"/>
      <c r="B736" s="175"/>
      <c r="C736" s="175"/>
      <c r="D736" s="175"/>
      <c r="E736" s="175"/>
      <c r="F736" s="175"/>
      <c r="G736" s="174"/>
      <c r="H736" s="174"/>
      <c r="I736" s="174"/>
      <c r="J736" s="175"/>
      <c r="K736" s="176"/>
      <c r="L736" s="177"/>
      <c r="M736" s="177"/>
      <c r="N736" s="182"/>
      <c r="O736" s="175"/>
      <c r="P736" s="180"/>
      <c r="Q736" s="175"/>
      <c r="R736" s="175"/>
      <c r="S736" s="175"/>
      <c r="T736" s="175"/>
      <c r="U736" s="175"/>
      <c r="V736" s="175"/>
      <c r="W736" s="175"/>
      <c r="X736" s="175"/>
      <c r="Y736" s="175"/>
      <c r="Z736" s="175"/>
    </row>
    <row r="737" ht="13.5" customHeight="1">
      <c r="A737" s="175"/>
      <c r="B737" s="175"/>
      <c r="C737" s="175"/>
      <c r="D737" s="175"/>
      <c r="E737" s="175"/>
      <c r="F737" s="175"/>
      <c r="G737" s="174"/>
      <c r="H737" s="174"/>
      <c r="I737" s="174"/>
      <c r="J737" s="175"/>
      <c r="K737" s="176"/>
      <c r="L737" s="177"/>
      <c r="M737" s="177"/>
      <c r="N737" s="182"/>
      <c r="O737" s="175"/>
      <c r="P737" s="180"/>
      <c r="Q737" s="175"/>
      <c r="R737" s="175"/>
      <c r="S737" s="175"/>
      <c r="T737" s="175"/>
      <c r="U737" s="175"/>
      <c r="V737" s="175"/>
      <c r="W737" s="175"/>
      <c r="X737" s="175"/>
      <c r="Y737" s="175"/>
      <c r="Z737" s="175"/>
    </row>
    <row r="738" ht="13.5" customHeight="1">
      <c r="A738" s="175"/>
      <c r="B738" s="175"/>
      <c r="C738" s="175"/>
      <c r="D738" s="175"/>
      <c r="E738" s="175"/>
      <c r="F738" s="175"/>
      <c r="G738" s="174"/>
      <c r="H738" s="174"/>
      <c r="I738" s="174"/>
      <c r="J738" s="175"/>
      <c r="K738" s="176"/>
      <c r="L738" s="177"/>
      <c r="M738" s="177"/>
      <c r="N738" s="182"/>
      <c r="O738" s="175"/>
      <c r="P738" s="180"/>
      <c r="Q738" s="175"/>
      <c r="R738" s="175"/>
      <c r="S738" s="175"/>
      <c r="T738" s="175"/>
      <c r="U738" s="175"/>
      <c r="V738" s="175"/>
      <c r="W738" s="175"/>
      <c r="X738" s="175"/>
      <c r="Y738" s="175"/>
      <c r="Z738" s="175"/>
    </row>
    <row r="739" ht="13.5" customHeight="1">
      <c r="A739" s="175"/>
      <c r="B739" s="175"/>
      <c r="C739" s="175"/>
      <c r="D739" s="175"/>
      <c r="E739" s="175"/>
      <c r="F739" s="175"/>
      <c r="G739" s="174"/>
      <c r="H739" s="174"/>
      <c r="I739" s="174"/>
      <c r="J739" s="175"/>
      <c r="K739" s="176"/>
      <c r="L739" s="177"/>
      <c r="M739" s="177"/>
      <c r="N739" s="182"/>
      <c r="O739" s="175"/>
      <c r="P739" s="180"/>
      <c r="Q739" s="175"/>
      <c r="R739" s="175"/>
      <c r="S739" s="175"/>
      <c r="T739" s="175"/>
      <c r="U739" s="175"/>
      <c r="V739" s="175"/>
      <c r="W739" s="175"/>
      <c r="X739" s="175"/>
      <c r="Y739" s="175"/>
      <c r="Z739" s="175"/>
    </row>
    <row r="740" ht="13.5" customHeight="1">
      <c r="A740" s="175"/>
      <c r="B740" s="175"/>
      <c r="C740" s="175"/>
      <c r="D740" s="175"/>
      <c r="E740" s="175"/>
      <c r="F740" s="175"/>
      <c r="G740" s="174"/>
      <c r="H740" s="174"/>
      <c r="I740" s="174"/>
      <c r="J740" s="175"/>
      <c r="K740" s="176"/>
      <c r="L740" s="177"/>
      <c r="M740" s="177"/>
      <c r="N740" s="182"/>
      <c r="O740" s="175"/>
      <c r="P740" s="180"/>
      <c r="Q740" s="175"/>
      <c r="R740" s="175"/>
      <c r="S740" s="175"/>
      <c r="T740" s="175"/>
      <c r="U740" s="175"/>
      <c r="V740" s="175"/>
      <c r="W740" s="175"/>
      <c r="X740" s="175"/>
      <c r="Y740" s="175"/>
      <c r="Z740" s="175"/>
    </row>
    <row r="741" ht="13.5" customHeight="1">
      <c r="A741" s="175"/>
      <c r="B741" s="175"/>
      <c r="C741" s="175"/>
      <c r="D741" s="175"/>
      <c r="E741" s="175"/>
      <c r="F741" s="175"/>
      <c r="G741" s="174"/>
      <c r="H741" s="174"/>
      <c r="I741" s="174"/>
      <c r="J741" s="175"/>
      <c r="K741" s="176"/>
      <c r="L741" s="177"/>
      <c r="M741" s="177"/>
      <c r="N741" s="182"/>
      <c r="O741" s="175"/>
      <c r="P741" s="180"/>
      <c r="Q741" s="175"/>
      <c r="R741" s="175"/>
      <c r="S741" s="175"/>
      <c r="T741" s="175"/>
      <c r="U741" s="175"/>
      <c r="V741" s="175"/>
      <c r="W741" s="175"/>
      <c r="X741" s="175"/>
      <c r="Y741" s="175"/>
      <c r="Z741" s="175"/>
    </row>
    <row r="742" ht="13.5" customHeight="1">
      <c r="A742" s="175"/>
      <c r="B742" s="175"/>
      <c r="C742" s="175"/>
      <c r="D742" s="175"/>
      <c r="E742" s="175"/>
      <c r="F742" s="175"/>
      <c r="G742" s="174"/>
      <c r="H742" s="174"/>
      <c r="I742" s="174"/>
      <c r="J742" s="175"/>
      <c r="K742" s="176"/>
      <c r="L742" s="177"/>
      <c r="M742" s="177"/>
      <c r="N742" s="182"/>
      <c r="O742" s="175"/>
      <c r="P742" s="180"/>
      <c r="Q742" s="175"/>
      <c r="R742" s="175"/>
      <c r="S742" s="175"/>
      <c r="T742" s="175"/>
      <c r="U742" s="175"/>
      <c r="V742" s="175"/>
      <c r="W742" s="175"/>
      <c r="X742" s="175"/>
      <c r="Y742" s="175"/>
      <c r="Z742" s="175"/>
    </row>
    <row r="743" ht="13.5" customHeight="1">
      <c r="A743" s="175"/>
      <c r="B743" s="175"/>
      <c r="C743" s="175"/>
      <c r="D743" s="175"/>
      <c r="E743" s="175"/>
      <c r="F743" s="175"/>
      <c r="G743" s="174"/>
      <c r="H743" s="174"/>
      <c r="I743" s="174"/>
      <c r="J743" s="175"/>
      <c r="K743" s="176"/>
      <c r="L743" s="177"/>
      <c r="M743" s="177"/>
      <c r="N743" s="182"/>
      <c r="O743" s="175"/>
      <c r="P743" s="180"/>
      <c r="Q743" s="175"/>
      <c r="R743" s="175"/>
      <c r="S743" s="175"/>
      <c r="T743" s="175"/>
      <c r="U743" s="175"/>
      <c r="V743" s="175"/>
      <c r="W743" s="175"/>
      <c r="X743" s="175"/>
      <c r="Y743" s="175"/>
      <c r="Z743" s="175"/>
    </row>
    <row r="744" ht="13.5" customHeight="1">
      <c r="A744" s="175"/>
      <c r="B744" s="175"/>
      <c r="C744" s="175"/>
      <c r="D744" s="175"/>
      <c r="E744" s="175"/>
      <c r="F744" s="175"/>
      <c r="G744" s="174"/>
      <c r="H744" s="174"/>
      <c r="I744" s="174"/>
      <c r="J744" s="175"/>
      <c r="K744" s="176"/>
      <c r="L744" s="177"/>
      <c r="M744" s="177"/>
      <c r="N744" s="182"/>
      <c r="O744" s="175"/>
      <c r="P744" s="180"/>
      <c r="Q744" s="175"/>
      <c r="R744" s="175"/>
      <c r="S744" s="175"/>
      <c r="T744" s="175"/>
      <c r="U744" s="175"/>
      <c r="V744" s="175"/>
      <c r="W744" s="175"/>
      <c r="X744" s="175"/>
      <c r="Y744" s="175"/>
      <c r="Z744" s="175"/>
    </row>
    <row r="745" ht="13.5" customHeight="1">
      <c r="A745" s="175"/>
      <c r="B745" s="175"/>
      <c r="C745" s="175"/>
      <c r="D745" s="175"/>
      <c r="E745" s="175"/>
      <c r="F745" s="175"/>
      <c r="G745" s="174"/>
      <c r="H745" s="174"/>
      <c r="I745" s="174"/>
      <c r="J745" s="175"/>
      <c r="K745" s="176"/>
      <c r="L745" s="177"/>
      <c r="M745" s="177"/>
      <c r="N745" s="182"/>
      <c r="O745" s="175"/>
      <c r="P745" s="180"/>
      <c r="Q745" s="175"/>
      <c r="R745" s="175"/>
      <c r="S745" s="175"/>
      <c r="T745" s="175"/>
      <c r="U745" s="175"/>
      <c r="V745" s="175"/>
      <c r="W745" s="175"/>
      <c r="X745" s="175"/>
      <c r="Y745" s="175"/>
      <c r="Z745" s="175"/>
    </row>
    <row r="746" ht="13.5" customHeight="1">
      <c r="A746" s="175"/>
      <c r="B746" s="175"/>
      <c r="C746" s="175"/>
      <c r="D746" s="175"/>
      <c r="E746" s="175"/>
      <c r="F746" s="175"/>
      <c r="G746" s="174"/>
      <c r="H746" s="174"/>
      <c r="I746" s="174"/>
      <c r="J746" s="175"/>
      <c r="K746" s="176"/>
      <c r="L746" s="177"/>
      <c r="M746" s="177"/>
      <c r="N746" s="182"/>
      <c r="O746" s="175"/>
      <c r="P746" s="180"/>
      <c r="Q746" s="175"/>
      <c r="R746" s="175"/>
      <c r="S746" s="175"/>
      <c r="T746" s="175"/>
      <c r="U746" s="175"/>
      <c r="V746" s="175"/>
      <c r="W746" s="175"/>
      <c r="X746" s="175"/>
      <c r="Y746" s="175"/>
      <c r="Z746" s="175"/>
    </row>
    <row r="747" ht="13.5" customHeight="1">
      <c r="A747" s="175"/>
      <c r="B747" s="175"/>
      <c r="C747" s="175"/>
      <c r="D747" s="175"/>
      <c r="E747" s="175"/>
      <c r="F747" s="175"/>
      <c r="G747" s="174"/>
      <c r="H747" s="174"/>
      <c r="I747" s="174"/>
      <c r="J747" s="175"/>
      <c r="K747" s="176"/>
      <c r="L747" s="177"/>
      <c r="M747" s="177"/>
      <c r="N747" s="182"/>
      <c r="O747" s="175"/>
      <c r="P747" s="180"/>
      <c r="Q747" s="175"/>
      <c r="R747" s="175"/>
      <c r="S747" s="175"/>
      <c r="T747" s="175"/>
      <c r="U747" s="175"/>
      <c r="V747" s="175"/>
      <c r="W747" s="175"/>
      <c r="X747" s="175"/>
      <c r="Y747" s="175"/>
      <c r="Z747" s="175"/>
    </row>
    <row r="748" ht="13.5" customHeight="1">
      <c r="A748" s="175"/>
      <c r="B748" s="175"/>
      <c r="C748" s="175"/>
      <c r="D748" s="175"/>
      <c r="E748" s="175"/>
      <c r="F748" s="175"/>
      <c r="G748" s="174"/>
      <c r="H748" s="174"/>
      <c r="I748" s="174"/>
      <c r="J748" s="175"/>
      <c r="K748" s="176"/>
      <c r="L748" s="177"/>
      <c r="M748" s="177"/>
      <c r="N748" s="182"/>
      <c r="O748" s="175"/>
      <c r="P748" s="180"/>
      <c r="Q748" s="175"/>
      <c r="R748" s="175"/>
      <c r="S748" s="175"/>
      <c r="T748" s="175"/>
      <c r="U748" s="175"/>
      <c r="V748" s="175"/>
      <c r="W748" s="175"/>
      <c r="X748" s="175"/>
      <c r="Y748" s="175"/>
      <c r="Z748" s="175"/>
    </row>
    <row r="749" ht="13.5" customHeight="1">
      <c r="A749" s="175"/>
      <c r="B749" s="175"/>
      <c r="C749" s="175"/>
      <c r="D749" s="175"/>
      <c r="E749" s="175"/>
      <c r="F749" s="175"/>
      <c r="G749" s="174"/>
      <c r="H749" s="174"/>
      <c r="I749" s="174"/>
      <c r="J749" s="175"/>
      <c r="K749" s="176"/>
      <c r="L749" s="177"/>
      <c r="M749" s="177"/>
      <c r="N749" s="182"/>
      <c r="O749" s="175"/>
      <c r="P749" s="180"/>
      <c r="Q749" s="175"/>
      <c r="R749" s="175"/>
      <c r="S749" s="175"/>
      <c r="T749" s="175"/>
      <c r="U749" s="175"/>
      <c r="V749" s="175"/>
      <c r="W749" s="175"/>
      <c r="X749" s="175"/>
      <c r="Y749" s="175"/>
      <c r="Z749" s="175"/>
    </row>
    <row r="750" ht="13.5" customHeight="1">
      <c r="A750" s="175"/>
      <c r="B750" s="175"/>
      <c r="C750" s="175"/>
      <c r="D750" s="175"/>
      <c r="E750" s="175"/>
      <c r="F750" s="175"/>
      <c r="G750" s="174"/>
      <c r="H750" s="174"/>
      <c r="I750" s="174"/>
      <c r="J750" s="175"/>
      <c r="K750" s="176"/>
      <c r="L750" s="177"/>
      <c r="M750" s="177"/>
      <c r="N750" s="182"/>
      <c r="O750" s="175"/>
      <c r="P750" s="180"/>
      <c r="Q750" s="175"/>
      <c r="R750" s="175"/>
      <c r="S750" s="175"/>
      <c r="T750" s="175"/>
      <c r="U750" s="175"/>
      <c r="V750" s="175"/>
      <c r="W750" s="175"/>
      <c r="X750" s="175"/>
      <c r="Y750" s="175"/>
      <c r="Z750" s="175"/>
    </row>
    <row r="751" ht="13.5" customHeight="1">
      <c r="A751" s="175"/>
      <c r="B751" s="175"/>
      <c r="C751" s="175"/>
      <c r="D751" s="175"/>
      <c r="E751" s="175"/>
      <c r="F751" s="175"/>
      <c r="G751" s="174"/>
      <c r="H751" s="174"/>
      <c r="I751" s="174"/>
      <c r="J751" s="175"/>
      <c r="K751" s="176"/>
      <c r="L751" s="177"/>
      <c r="M751" s="177"/>
      <c r="N751" s="182"/>
      <c r="O751" s="175"/>
      <c r="P751" s="180"/>
      <c r="Q751" s="175"/>
      <c r="R751" s="175"/>
      <c r="S751" s="175"/>
      <c r="T751" s="175"/>
      <c r="U751" s="175"/>
      <c r="V751" s="175"/>
      <c r="W751" s="175"/>
      <c r="X751" s="175"/>
      <c r="Y751" s="175"/>
      <c r="Z751" s="175"/>
    </row>
    <row r="752" ht="13.5" customHeight="1">
      <c r="A752" s="175"/>
      <c r="B752" s="175"/>
      <c r="C752" s="175"/>
      <c r="D752" s="175"/>
      <c r="E752" s="175"/>
      <c r="F752" s="175"/>
      <c r="G752" s="174"/>
      <c r="H752" s="174"/>
      <c r="I752" s="174"/>
      <c r="J752" s="175"/>
      <c r="K752" s="176"/>
      <c r="L752" s="177"/>
      <c r="M752" s="177"/>
      <c r="N752" s="182"/>
      <c r="O752" s="175"/>
      <c r="P752" s="180"/>
      <c r="Q752" s="175"/>
      <c r="R752" s="175"/>
      <c r="S752" s="175"/>
      <c r="T752" s="175"/>
      <c r="U752" s="175"/>
      <c r="V752" s="175"/>
      <c r="W752" s="175"/>
      <c r="X752" s="175"/>
      <c r="Y752" s="175"/>
      <c r="Z752" s="175"/>
    </row>
    <row r="753" ht="13.5" customHeight="1">
      <c r="A753" s="175"/>
      <c r="B753" s="175"/>
      <c r="C753" s="175"/>
      <c r="D753" s="175"/>
      <c r="E753" s="175"/>
      <c r="F753" s="175"/>
      <c r="G753" s="174"/>
      <c r="H753" s="174"/>
      <c r="I753" s="174"/>
      <c r="J753" s="175"/>
      <c r="K753" s="176"/>
      <c r="L753" s="177"/>
      <c r="M753" s="177"/>
      <c r="N753" s="182"/>
      <c r="O753" s="175"/>
      <c r="P753" s="180"/>
      <c r="Q753" s="175"/>
      <c r="R753" s="175"/>
      <c r="S753" s="175"/>
      <c r="T753" s="175"/>
      <c r="U753" s="175"/>
      <c r="V753" s="175"/>
      <c r="W753" s="175"/>
      <c r="X753" s="175"/>
      <c r="Y753" s="175"/>
      <c r="Z753" s="175"/>
    </row>
    <row r="754" ht="13.5" customHeight="1">
      <c r="A754" s="175"/>
      <c r="B754" s="175"/>
      <c r="C754" s="175"/>
      <c r="D754" s="175"/>
      <c r="E754" s="175"/>
      <c r="F754" s="175"/>
      <c r="G754" s="174"/>
      <c r="H754" s="174"/>
      <c r="I754" s="174"/>
      <c r="J754" s="175"/>
      <c r="K754" s="176"/>
      <c r="L754" s="177"/>
      <c r="M754" s="177"/>
      <c r="N754" s="182"/>
      <c r="O754" s="175"/>
      <c r="P754" s="180"/>
      <c r="Q754" s="175"/>
      <c r="R754" s="175"/>
      <c r="S754" s="175"/>
      <c r="T754" s="175"/>
      <c r="U754" s="175"/>
      <c r="V754" s="175"/>
      <c r="W754" s="175"/>
      <c r="X754" s="175"/>
      <c r="Y754" s="175"/>
      <c r="Z754" s="175"/>
    </row>
    <row r="755" ht="13.5" customHeight="1">
      <c r="A755" s="175"/>
      <c r="B755" s="175"/>
      <c r="C755" s="175"/>
      <c r="D755" s="175"/>
      <c r="E755" s="175"/>
      <c r="F755" s="175"/>
      <c r="G755" s="174"/>
      <c r="H755" s="174"/>
      <c r="I755" s="174"/>
      <c r="J755" s="175"/>
      <c r="K755" s="176"/>
      <c r="L755" s="177"/>
      <c r="M755" s="177"/>
      <c r="N755" s="182"/>
      <c r="O755" s="175"/>
      <c r="P755" s="180"/>
      <c r="Q755" s="175"/>
      <c r="R755" s="175"/>
      <c r="S755" s="175"/>
      <c r="T755" s="175"/>
      <c r="U755" s="175"/>
      <c r="V755" s="175"/>
      <c r="W755" s="175"/>
      <c r="X755" s="175"/>
      <c r="Y755" s="175"/>
      <c r="Z755" s="175"/>
    </row>
    <row r="756" ht="13.5" customHeight="1">
      <c r="A756" s="175"/>
      <c r="B756" s="175"/>
      <c r="C756" s="175"/>
      <c r="D756" s="175"/>
      <c r="E756" s="175"/>
      <c r="F756" s="175"/>
      <c r="G756" s="174"/>
      <c r="H756" s="174"/>
      <c r="I756" s="174"/>
      <c r="J756" s="175"/>
      <c r="K756" s="176"/>
      <c r="L756" s="177"/>
      <c r="M756" s="177"/>
      <c r="N756" s="182"/>
      <c r="O756" s="175"/>
      <c r="P756" s="180"/>
      <c r="Q756" s="175"/>
      <c r="R756" s="175"/>
      <c r="S756" s="175"/>
      <c r="T756" s="175"/>
      <c r="U756" s="175"/>
      <c r="V756" s="175"/>
      <c r="W756" s="175"/>
      <c r="X756" s="175"/>
      <c r="Y756" s="175"/>
      <c r="Z756" s="175"/>
    </row>
    <row r="757" ht="13.5" customHeight="1">
      <c r="A757" s="175"/>
      <c r="B757" s="175"/>
      <c r="C757" s="175"/>
      <c r="D757" s="175"/>
      <c r="E757" s="175"/>
      <c r="F757" s="175"/>
      <c r="G757" s="174"/>
      <c r="H757" s="174"/>
      <c r="I757" s="174"/>
      <c r="J757" s="175"/>
      <c r="K757" s="176"/>
      <c r="L757" s="177"/>
      <c r="M757" s="177"/>
      <c r="N757" s="182"/>
      <c r="O757" s="175"/>
      <c r="P757" s="180"/>
      <c r="Q757" s="175"/>
      <c r="R757" s="175"/>
      <c r="S757" s="175"/>
      <c r="T757" s="175"/>
      <c r="U757" s="175"/>
      <c r="V757" s="175"/>
      <c r="W757" s="175"/>
      <c r="X757" s="175"/>
      <c r="Y757" s="175"/>
      <c r="Z757" s="175"/>
    </row>
    <row r="758" ht="13.5" customHeight="1">
      <c r="A758" s="175"/>
      <c r="B758" s="175"/>
      <c r="C758" s="175"/>
      <c r="D758" s="175"/>
      <c r="E758" s="175"/>
      <c r="F758" s="175"/>
      <c r="G758" s="174"/>
      <c r="H758" s="174"/>
      <c r="I758" s="174"/>
      <c r="J758" s="175"/>
      <c r="K758" s="176"/>
      <c r="L758" s="177"/>
      <c r="M758" s="177"/>
      <c r="N758" s="182"/>
      <c r="O758" s="175"/>
      <c r="P758" s="180"/>
      <c r="Q758" s="175"/>
      <c r="R758" s="175"/>
      <c r="S758" s="175"/>
      <c r="T758" s="175"/>
      <c r="U758" s="175"/>
      <c r="V758" s="175"/>
      <c r="W758" s="175"/>
      <c r="X758" s="175"/>
      <c r="Y758" s="175"/>
      <c r="Z758" s="175"/>
    </row>
    <row r="759" ht="13.5" customHeight="1">
      <c r="A759" s="175"/>
      <c r="B759" s="175"/>
      <c r="C759" s="175"/>
      <c r="D759" s="175"/>
      <c r="E759" s="175"/>
      <c r="F759" s="175"/>
      <c r="G759" s="174"/>
      <c r="H759" s="174"/>
      <c r="I759" s="174"/>
      <c r="J759" s="175"/>
      <c r="K759" s="176"/>
      <c r="L759" s="177"/>
      <c r="M759" s="177"/>
      <c r="N759" s="182"/>
      <c r="O759" s="175"/>
      <c r="P759" s="180"/>
      <c r="Q759" s="175"/>
      <c r="R759" s="175"/>
      <c r="S759" s="175"/>
      <c r="T759" s="175"/>
      <c r="U759" s="175"/>
      <c r="V759" s="175"/>
      <c r="W759" s="175"/>
      <c r="X759" s="175"/>
      <c r="Y759" s="175"/>
      <c r="Z759" s="175"/>
    </row>
    <row r="760" ht="13.5" customHeight="1">
      <c r="A760" s="175"/>
      <c r="B760" s="175"/>
      <c r="C760" s="175"/>
      <c r="D760" s="175"/>
      <c r="E760" s="175"/>
      <c r="F760" s="175"/>
      <c r="G760" s="174"/>
      <c r="H760" s="174"/>
      <c r="I760" s="174"/>
      <c r="J760" s="175"/>
      <c r="K760" s="176"/>
      <c r="L760" s="177"/>
      <c r="M760" s="177"/>
      <c r="N760" s="182"/>
      <c r="O760" s="175"/>
      <c r="P760" s="180"/>
      <c r="Q760" s="175"/>
      <c r="R760" s="175"/>
      <c r="S760" s="175"/>
      <c r="T760" s="175"/>
      <c r="U760" s="175"/>
      <c r="V760" s="175"/>
      <c r="W760" s="175"/>
      <c r="X760" s="175"/>
      <c r="Y760" s="175"/>
      <c r="Z760" s="175"/>
    </row>
    <row r="761" ht="13.5" customHeight="1">
      <c r="A761" s="175"/>
      <c r="B761" s="175"/>
      <c r="C761" s="175"/>
      <c r="D761" s="175"/>
      <c r="E761" s="175"/>
      <c r="F761" s="175"/>
      <c r="G761" s="174"/>
      <c r="H761" s="174"/>
      <c r="I761" s="174"/>
      <c r="J761" s="175"/>
      <c r="K761" s="176"/>
      <c r="L761" s="177"/>
      <c r="M761" s="177"/>
      <c r="N761" s="182"/>
      <c r="O761" s="175"/>
      <c r="P761" s="180"/>
      <c r="Q761" s="175"/>
      <c r="R761" s="175"/>
      <c r="S761" s="175"/>
      <c r="T761" s="175"/>
      <c r="U761" s="175"/>
      <c r="V761" s="175"/>
      <c r="W761" s="175"/>
      <c r="X761" s="175"/>
      <c r="Y761" s="175"/>
      <c r="Z761" s="175"/>
    </row>
    <row r="762" ht="13.5" customHeight="1">
      <c r="A762" s="175"/>
      <c r="B762" s="175"/>
      <c r="C762" s="175"/>
      <c r="D762" s="175"/>
      <c r="E762" s="175"/>
      <c r="F762" s="175"/>
      <c r="G762" s="174"/>
      <c r="H762" s="174"/>
      <c r="I762" s="174"/>
      <c r="J762" s="175"/>
      <c r="K762" s="176"/>
      <c r="L762" s="177"/>
      <c r="M762" s="177"/>
      <c r="N762" s="182"/>
      <c r="O762" s="175"/>
      <c r="P762" s="180"/>
      <c r="Q762" s="175"/>
      <c r="R762" s="175"/>
      <c r="S762" s="175"/>
      <c r="T762" s="175"/>
      <c r="U762" s="175"/>
      <c r="V762" s="175"/>
      <c r="W762" s="175"/>
      <c r="X762" s="175"/>
      <c r="Y762" s="175"/>
      <c r="Z762" s="175"/>
    </row>
    <row r="763" ht="13.5" customHeight="1">
      <c r="A763" s="175"/>
      <c r="B763" s="175"/>
      <c r="C763" s="175"/>
      <c r="D763" s="175"/>
      <c r="E763" s="175"/>
      <c r="F763" s="175"/>
      <c r="G763" s="174"/>
      <c r="H763" s="174"/>
      <c r="I763" s="174"/>
      <c r="J763" s="175"/>
      <c r="K763" s="176"/>
      <c r="L763" s="177"/>
      <c r="M763" s="177"/>
      <c r="N763" s="182"/>
      <c r="O763" s="175"/>
      <c r="P763" s="180"/>
      <c r="Q763" s="175"/>
      <c r="R763" s="175"/>
      <c r="S763" s="175"/>
      <c r="T763" s="175"/>
      <c r="U763" s="175"/>
      <c r="V763" s="175"/>
      <c r="W763" s="175"/>
      <c r="X763" s="175"/>
      <c r="Y763" s="175"/>
      <c r="Z763" s="175"/>
    </row>
    <row r="764" ht="13.5" customHeight="1">
      <c r="A764" s="175"/>
      <c r="B764" s="175"/>
      <c r="C764" s="175"/>
      <c r="D764" s="175"/>
      <c r="E764" s="175"/>
      <c r="F764" s="175"/>
      <c r="G764" s="174"/>
      <c r="H764" s="174"/>
      <c r="I764" s="174"/>
      <c r="J764" s="175"/>
      <c r="K764" s="176"/>
      <c r="L764" s="177"/>
      <c r="M764" s="177"/>
      <c r="N764" s="182"/>
      <c r="O764" s="175"/>
      <c r="P764" s="180"/>
      <c r="Q764" s="175"/>
      <c r="R764" s="175"/>
      <c r="S764" s="175"/>
      <c r="T764" s="175"/>
      <c r="U764" s="175"/>
      <c r="V764" s="175"/>
      <c r="W764" s="175"/>
      <c r="X764" s="175"/>
      <c r="Y764" s="175"/>
      <c r="Z764" s="175"/>
    </row>
    <row r="765" ht="13.5" customHeight="1">
      <c r="A765" s="175"/>
      <c r="B765" s="175"/>
      <c r="C765" s="175"/>
      <c r="D765" s="175"/>
      <c r="E765" s="175"/>
      <c r="F765" s="175"/>
      <c r="G765" s="174"/>
      <c r="H765" s="174"/>
      <c r="I765" s="174"/>
      <c r="J765" s="175"/>
      <c r="K765" s="176"/>
      <c r="L765" s="177"/>
      <c r="M765" s="177"/>
      <c r="N765" s="182"/>
      <c r="O765" s="175"/>
      <c r="P765" s="180"/>
      <c r="Q765" s="175"/>
      <c r="R765" s="175"/>
      <c r="S765" s="175"/>
      <c r="T765" s="175"/>
      <c r="U765" s="175"/>
      <c r="V765" s="175"/>
      <c r="W765" s="175"/>
      <c r="X765" s="175"/>
      <c r="Y765" s="175"/>
      <c r="Z765" s="175"/>
    </row>
    <row r="766" ht="13.5" customHeight="1">
      <c r="A766" s="175"/>
      <c r="B766" s="175"/>
      <c r="C766" s="175"/>
      <c r="D766" s="175"/>
      <c r="E766" s="175"/>
      <c r="F766" s="175"/>
      <c r="G766" s="174"/>
      <c r="H766" s="174"/>
      <c r="I766" s="174"/>
      <c r="J766" s="175"/>
      <c r="K766" s="176"/>
      <c r="L766" s="177"/>
      <c r="M766" s="177"/>
      <c r="N766" s="182"/>
      <c r="O766" s="175"/>
      <c r="P766" s="180"/>
      <c r="Q766" s="175"/>
      <c r="R766" s="175"/>
      <c r="S766" s="175"/>
      <c r="T766" s="175"/>
      <c r="U766" s="175"/>
      <c r="V766" s="175"/>
      <c r="W766" s="175"/>
      <c r="X766" s="175"/>
      <c r="Y766" s="175"/>
      <c r="Z766" s="175"/>
    </row>
    <row r="767" ht="13.5" customHeight="1">
      <c r="A767" s="175"/>
      <c r="B767" s="175"/>
      <c r="C767" s="175"/>
      <c r="D767" s="175"/>
      <c r="E767" s="175"/>
      <c r="F767" s="175"/>
      <c r="G767" s="174"/>
      <c r="H767" s="174"/>
      <c r="I767" s="174"/>
      <c r="J767" s="175"/>
      <c r="K767" s="176"/>
      <c r="L767" s="177"/>
      <c r="M767" s="177"/>
      <c r="N767" s="182"/>
      <c r="O767" s="175"/>
      <c r="P767" s="180"/>
      <c r="Q767" s="175"/>
      <c r="R767" s="175"/>
      <c r="S767" s="175"/>
      <c r="T767" s="175"/>
      <c r="U767" s="175"/>
      <c r="V767" s="175"/>
      <c r="W767" s="175"/>
      <c r="X767" s="175"/>
      <c r="Y767" s="175"/>
      <c r="Z767" s="175"/>
    </row>
    <row r="768" ht="13.5" customHeight="1">
      <c r="A768" s="175"/>
      <c r="B768" s="175"/>
      <c r="C768" s="175"/>
      <c r="D768" s="175"/>
      <c r="E768" s="175"/>
      <c r="F768" s="175"/>
      <c r="G768" s="174"/>
      <c r="H768" s="174"/>
      <c r="I768" s="174"/>
      <c r="J768" s="175"/>
      <c r="K768" s="176"/>
      <c r="L768" s="177"/>
      <c r="M768" s="177"/>
      <c r="N768" s="182"/>
      <c r="O768" s="175"/>
      <c r="P768" s="180"/>
      <c r="Q768" s="175"/>
      <c r="R768" s="175"/>
      <c r="S768" s="175"/>
      <c r="T768" s="175"/>
      <c r="U768" s="175"/>
      <c r="V768" s="175"/>
      <c r="W768" s="175"/>
      <c r="X768" s="175"/>
      <c r="Y768" s="175"/>
      <c r="Z768" s="175"/>
    </row>
    <row r="769" ht="13.5" customHeight="1">
      <c r="A769" s="175"/>
      <c r="B769" s="175"/>
      <c r="C769" s="175"/>
      <c r="D769" s="175"/>
      <c r="E769" s="175"/>
      <c r="F769" s="175"/>
      <c r="G769" s="174"/>
      <c r="H769" s="174"/>
      <c r="I769" s="174"/>
      <c r="J769" s="175"/>
      <c r="K769" s="176"/>
      <c r="L769" s="177"/>
      <c r="M769" s="177"/>
      <c r="N769" s="182"/>
      <c r="O769" s="175"/>
      <c r="P769" s="180"/>
      <c r="Q769" s="175"/>
      <c r="R769" s="175"/>
      <c r="S769" s="175"/>
      <c r="T769" s="175"/>
      <c r="U769" s="175"/>
      <c r="V769" s="175"/>
      <c r="W769" s="175"/>
      <c r="X769" s="175"/>
      <c r="Y769" s="175"/>
      <c r="Z769" s="175"/>
    </row>
    <row r="770" ht="13.5" customHeight="1">
      <c r="A770" s="175"/>
      <c r="B770" s="175"/>
      <c r="C770" s="175"/>
      <c r="D770" s="175"/>
      <c r="E770" s="175"/>
      <c r="F770" s="175"/>
      <c r="G770" s="174"/>
      <c r="H770" s="174"/>
      <c r="I770" s="174"/>
      <c r="J770" s="175"/>
      <c r="K770" s="176"/>
      <c r="L770" s="177"/>
      <c r="M770" s="177"/>
      <c r="N770" s="182"/>
      <c r="O770" s="175"/>
      <c r="P770" s="180"/>
      <c r="Q770" s="175"/>
      <c r="R770" s="175"/>
      <c r="S770" s="175"/>
      <c r="T770" s="175"/>
      <c r="U770" s="175"/>
      <c r="V770" s="175"/>
      <c r="W770" s="175"/>
      <c r="X770" s="175"/>
      <c r="Y770" s="175"/>
      <c r="Z770" s="175"/>
    </row>
    <row r="771" ht="13.5" customHeight="1">
      <c r="A771" s="175"/>
      <c r="B771" s="175"/>
      <c r="C771" s="175"/>
      <c r="D771" s="175"/>
      <c r="E771" s="175"/>
      <c r="F771" s="175"/>
      <c r="G771" s="174"/>
      <c r="H771" s="174"/>
      <c r="I771" s="174"/>
      <c r="J771" s="175"/>
      <c r="K771" s="176"/>
      <c r="L771" s="177"/>
      <c r="M771" s="177"/>
      <c r="N771" s="182"/>
      <c r="O771" s="175"/>
      <c r="P771" s="180"/>
      <c r="Q771" s="175"/>
      <c r="R771" s="175"/>
      <c r="S771" s="175"/>
      <c r="T771" s="175"/>
      <c r="U771" s="175"/>
      <c r="V771" s="175"/>
      <c r="W771" s="175"/>
      <c r="X771" s="175"/>
      <c r="Y771" s="175"/>
      <c r="Z771" s="175"/>
    </row>
    <row r="772" ht="13.5" customHeight="1">
      <c r="A772" s="175"/>
      <c r="B772" s="175"/>
      <c r="C772" s="175"/>
      <c r="D772" s="175"/>
      <c r="E772" s="175"/>
      <c r="F772" s="175"/>
      <c r="G772" s="174"/>
      <c r="H772" s="174"/>
      <c r="I772" s="174"/>
      <c r="J772" s="175"/>
      <c r="K772" s="176"/>
      <c r="L772" s="177"/>
      <c r="M772" s="177"/>
      <c r="N772" s="182"/>
      <c r="O772" s="175"/>
      <c r="P772" s="180"/>
      <c r="Q772" s="175"/>
      <c r="R772" s="175"/>
      <c r="S772" s="175"/>
      <c r="T772" s="175"/>
      <c r="U772" s="175"/>
      <c r="V772" s="175"/>
      <c r="W772" s="175"/>
      <c r="X772" s="175"/>
      <c r="Y772" s="175"/>
      <c r="Z772" s="175"/>
    </row>
    <row r="773" ht="13.5" customHeight="1">
      <c r="A773" s="175"/>
      <c r="B773" s="175"/>
      <c r="C773" s="175"/>
      <c r="D773" s="175"/>
      <c r="E773" s="175"/>
      <c r="F773" s="175"/>
      <c r="G773" s="174"/>
      <c r="H773" s="174"/>
      <c r="I773" s="174"/>
      <c r="J773" s="175"/>
      <c r="K773" s="176"/>
      <c r="L773" s="177"/>
      <c r="M773" s="177"/>
      <c r="N773" s="182"/>
      <c r="O773" s="175"/>
      <c r="P773" s="180"/>
      <c r="Q773" s="175"/>
      <c r="R773" s="175"/>
      <c r="S773" s="175"/>
      <c r="T773" s="175"/>
      <c r="U773" s="175"/>
      <c r="V773" s="175"/>
      <c r="W773" s="175"/>
      <c r="X773" s="175"/>
      <c r="Y773" s="175"/>
      <c r="Z773" s="175"/>
    </row>
    <row r="774" ht="13.5" customHeight="1">
      <c r="A774" s="175"/>
      <c r="B774" s="175"/>
      <c r="C774" s="175"/>
      <c r="D774" s="175"/>
      <c r="E774" s="175"/>
      <c r="F774" s="175"/>
      <c r="G774" s="174"/>
      <c r="H774" s="174"/>
      <c r="I774" s="174"/>
      <c r="J774" s="175"/>
      <c r="K774" s="176"/>
      <c r="L774" s="177"/>
      <c r="M774" s="177"/>
      <c r="N774" s="182"/>
      <c r="O774" s="175"/>
      <c r="P774" s="180"/>
      <c r="Q774" s="175"/>
      <c r="R774" s="175"/>
      <c r="S774" s="175"/>
      <c r="T774" s="175"/>
      <c r="U774" s="175"/>
      <c r="V774" s="175"/>
      <c r="W774" s="175"/>
      <c r="X774" s="175"/>
      <c r="Y774" s="175"/>
      <c r="Z774" s="175"/>
    </row>
    <row r="775" ht="13.5" customHeight="1">
      <c r="A775" s="175"/>
      <c r="B775" s="175"/>
      <c r="C775" s="175"/>
      <c r="D775" s="175"/>
      <c r="E775" s="175"/>
      <c r="F775" s="175"/>
      <c r="G775" s="174"/>
      <c r="H775" s="174"/>
      <c r="I775" s="174"/>
      <c r="J775" s="175"/>
      <c r="K775" s="176"/>
      <c r="L775" s="177"/>
      <c r="M775" s="177"/>
      <c r="N775" s="182"/>
      <c r="O775" s="175"/>
      <c r="P775" s="180"/>
      <c r="Q775" s="175"/>
      <c r="R775" s="175"/>
      <c r="S775" s="175"/>
      <c r="T775" s="175"/>
      <c r="U775" s="175"/>
      <c r="V775" s="175"/>
      <c r="W775" s="175"/>
      <c r="X775" s="175"/>
      <c r="Y775" s="175"/>
      <c r="Z775" s="175"/>
    </row>
    <row r="776" ht="13.5" customHeight="1">
      <c r="A776" s="175"/>
      <c r="B776" s="175"/>
      <c r="C776" s="175"/>
      <c r="D776" s="175"/>
      <c r="E776" s="175"/>
      <c r="F776" s="175"/>
      <c r="G776" s="174"/>
      <c r="H776" s="174"/>
      <c r="I776" s="174"/>
      <c r="J776" s="175"/>
      <c r="K776" s="176"/>
      <c r="L776" s="177"/>
      <c r="M776" s="177"/>
      <c r="N776" s="182"/>
      <c r="O776" s="175"/>
      <c r="P776" s="180"/>
      <c r="Q776" s="175"/>
      <c r="R776" s="175"/>
      <c r="S776" s="175"/>
      <c r="T776" s="175"/>
      <c r="U776" s="175"/>
      <c r="V776" s="175"/>
      <c r="W776" s="175"/>
      <c r="X776" s="175"/>
      <c r="Y776" s="175"/>
      <c r="Z776" s="175"/>
    </row>
    <row r="777" ht="13.5" customHeight="1">
      <c r="A777" s="175"/>
      <c r="B777" s="175"/>
      <c r="C777" s="175"/>
      <c r="D777" s="175"/>
      <c r="E777" s="175"/>
      <c r="F777" s="175"/>
      <c r="G777" s="174"/>
      <c r="H777" s="174"/>
      <c r="I777" s="174"/>
      <c r="J777" s="175"/>
      <c r="K777" s="176"/>
      <c r="L777" s="177"/>
      <c r="M777" s="177"/>
      <c r="N777" s="182"/>
      <c r="O777" s="175"/>
      <c r="P777" s="180"/>
      <c r="Q777" s="175"/>
      <c r="R777" s="175"/>
      <c r="S777" s="175"/>
      <c r="T777" s="175"/>
      <c r="U777" s="175"/>
      <c r="V777" s="175"/>
      <c r="W777" s="175"/>
      <c r="X777" s="175"/>
      <c r="Y777" s="175"/>
      <c r="Z777" s="175"/>
    </row>
    <row r="778" ht="13.5" customHeight="1">
      <c r="A778" s="175"/>
      <c r="B778" s="175"/>
      <c r="C778" s="175"/>
      <c r="D778" s="175"/>
      <c r="E778" s="175"/>
      <c r="F778" s="175"/>
      <c r="G778" s="174"/>
      <c r="H778" s="174"/>
      <c r="I778" s="174"/>
      <c r="J778" s="175"/>
      <c r="K778" s="176"/>
      <c r="L778" s="177"/>
      <c r="M778" s="177"/>
      <c r="N778" s="182"/>
      <c r="O778" s="175"/>
      <c r="P778" s="180"/>
      <c r="Q778" s="175"/>
      <c r="R778" s="175"/>
      <c r="S778" s="175"/>
      <c r="T778" s="175"/>
      <c r="U778" s="175"/>
      <c r="V778" s="175"/>
      <c r="W778" s="175"/>
      <c r="X778" s="175"/>
      <c r="Y778" s="175"/>
      <c r="Z778" s="175"/>
    </row>
    <row r="779" ht="13.5" customHeight="1">
      <c r="A779" s="175"/>
      <c r="B779" s="175"/>
      <c r="C779" s="175"/>
      <c r="D779" s="175"/>
      <c r="E779" s="175"/>
      <c r="F779" s="175"/>
      <c r="G779" s="174"/>
      <c r="H779" s="174"/>
      <c r="I779" s="174"/>
      <c r="J779" s="175"/>
      <c r="K779" s="176"/>
      <c r="L779" s="177"/>
      <c r="M779" s="177"/>
      <c r="N779" s="182"/>
      <c r="O779" s="175"/>
      <c r="P779" s="180"/>
      <c r="Q779" s="175"/>
      <c r="R779" s="175"/>
      <c r="S779" s="175"/>
      <c r="T779" s="175"/>
      <c r="U779" s="175"/>
      <c r="V779" s="175"/>
      <c r="W779" s="175"/>
      <c r="X779" s="175"/>
      <c r="Y779" s="175"/>
      <c r="Z779" s="175"/>
    </row>
    <row r="780" ht="13.5" customHeight="1">
      <c r="A780" s="175"/>
      <c r="B780" s="175"/>
      <c r="C780" s="175"/>
      <c r="D780" s="175"/>
      <c r="E780" s="175"/>
      <c r="F780" s="175"/>
      <c r="G780" s="174"/>
      <c r="H780" s="174"/>
      <c r="I780" s="174"/>
      <c r="J780" s="175"/>
      <c r="K780" s="176"/>
      <c r="L780" s="177"/>
      <c r="M780" s="177"/>
      <c r="N780" s="182"/>
      <c r="O780" s="175"/>
      <c r="P780" s="180"/>
      <c r="Q780" s="175"/>
      <c r="R780" s="175"/>
      <c r="S780" s="175"/>
      <c r="T780" s="175"/>
      <c r="U780" s="175"/>
      <c r="V780" s="175"/>
      <c r="W780" s="175"/>
      <c r="X780" s="175"/>
      <c r="Y780" s="175"/>
      <c r="Z780" s="175"/>
    </row>
    <row r="781" ht="13.5" customHeight="1">
      <c r="A781" s="175"/>
      <c r="B781" s="175"/>
      <c r="C781" s="175"/>
      <c r="D781" s="175"/>
      <c r="E781" s="175"/>
      <c r="F781" s="175"/>
      <c r="G781" s="174"/>
      <c r="H781" s="174"/>
      <c r="I781" s="174"/>
      <c r="J781" s="175"/>
      <c r="K781" s="176"/>
      <c r="L781" s="177"/>
      <c r="M781" s="177"/>
      <c r="N781" s="182"/>
      <c r="O781" s="175"/>
      <c r="P781" s="180"/>
      <c r="Q781" s="175"/>
      <c r="R781" s="175"/>
      <c r="S781" s="175"/>
      <c r="T781" s="175"/>
      <c r="U781" s="175"/>
      <c r="V781" s="175"/>
      <c r="W781" s="175"/>
      <c r="X781" s="175"/>
      <c r="Y781" s="175"/>
      <c r="Z781" s="175"/>
    </row>
    <row r="782" ht="13.5" customHeight="1">
      <c r="A782" s="175"/>
      <c r="B782" s="175"/>
      <c r="C782" s="175"/>
      <c r="D782" s="175"/>
      <c r="E782" s="175"/>
      <c r="F782" s="175"/>
      <c r="G782" s="174"/>
      <c r="H782" s="174"/>
      <c r="I782" s="174"/>
      <c r="J782" s="175"/>
      <c r="K782" s="176"/>
      <c r="L782" s="177"/>
      <c r="M782" s="177"/>
      <c r="N782" s="182"/>
      <c r="O782" s="175"/>
      <c r="P782" s="180"/>
      <c r="Q782" s="175"/>
      <c r="R782" s="175"/>
      <c r="S782" s="175"/>
      <c r="T782" s="175"/>
      <c r="U782" s="175"/>
      <c r="V782" s="175"/>
      <c r="W782" s="175"/>
      <c r="X782" s="175"/>
      <c r="Y782" s="175"/>
      <c r="Z782" s="175"/>
    </row>
    <row r="783" ht="13.5" customHeight="1">
      <c r="A783" s="175"/>
      <c r="B783" s="175"/>
      <c r="C783" s="175"/>
      <c r="D783" s="175"/>
      <c r="E783" s="175"/>
      <c r="F783" s="175"/>
      <c r="G783" s="174"/>
      <c r="H783" s="174"/>
      <c r="I783" s="174"/>
      <c r="J783" s="175"/>
      <c r="K783" s="176"/>
      <c r="L783" s="177"/>
      <c r="M783" s="177"/>
      <c r="N783" s="182"/>
      <c r="O783" s="175"/>
      <c r="P783" s="180"/>
      <c r="Q783" s="175"/>
      <c r="R783" s="175"/>
      <c r="S783" s="175"/>
      <c r="T783" s="175"/>
      <c r="U783" s="175"/>
      <c r="V783" s="175"/>
      <c r="W783" s="175"/>
      <c r="X783" s="175"/>
      <c r="Y783" s="175"/>
      <c r="Z783" s="175"/>
    </row>
    <row r="784" ht="13.5" customHeight="1">
      <c r="A784" s="175"/>
      <c r="B784" s="175"/>
      <c r="C784" s="175"/>
      <c r="D784" s="175"/>
      <c r="E784" s="175"/>
      <c r="F784" s="175"/>
      <c r="G784" s="174"/>
      <c r="H784" s="174"/>
      <c r="I784" s="174"/>
      <c r="J784" s="175"/>
      <c r="K784" s="176"/>
      <c r="L784" s="177"/>
      <c r="M784" s="177"/>
      <c r="N784" s="182"/>
      <c r="O784" s="175"/>
      <c r="P784" s="180"/>
      <c r="Q784" s="175"/>
      <c r="R784" s="175"/>
      <c r="S784" s="175"/>
      <c r="T784" s="175"/>
      <c r="U784" s="175"/>
      <c r="V784" s="175"/>
      <c r="W784" s="175"/>
      <c r="X784" s="175"/>
      <c r="Y784" s="175"/>
      <c r="Z784" s="175"/>
    </row>
    <row r="785" ht="13.5" customHeight="1">
      <c r="A785" s="175"/>
      <c r="B785" s="175"/>
      <c r="C785" s="175"/>
      <c r="D785" s="175"/>
      <c r="E785" s="175"/>
      <c r="F785" s="175"/>
      <c r="G785" s="174"/>
      <c r="H785" s="174"/>
      <c r="I785" s="174"/>
      <c r="J785" s="175"/>
      <c r="K785" s="176"/>
      <c r="L785" s="177"/>
      <c r="M785" s="177"/>
      <c r="N785" s="182"/>
      <c r="O785" s="175"/>
      <c r="P785" s="180"/>
      <c r="Q785" s="175"/>
      <c r="R785" s="175"/>
      <c r="S785" s="175"/>
      <c r="T785" s="175"/>
      <c r="U785" s="175"/>
      <c r="V785" s="175"/>
      <c r="W785" s="175"/>
      <c r="X785" s="175"/>
      <c r="Y785" s="175"/>
      <c r="Z785" s="175"/>
    </row>
    <row r="786" ht="13.5" customHeight="1">
      <c r="A786" s="175"/>
      <c r="B786" s="175"/>
      <c r="C786" s="175"/>
      <c r="D786" s="175"/>
      <c r="E786" s="175"/>
      <c r="F786" s="175"/>
      <c r="G786" s="174"/>
      <c r="H786" s="174"/>
      <c r="I786" s="174"/>
      <c r="J786" s="175"/>
      <c r="K786" s="176"/>
      <c r="L786" s="177"/>
      <c r="M786" s="177"/>
      <c r="N786" s="182"/>
      <c r="O786" s="175"/>
      <c r="P786" s="180"/>
      <c r="Q786" s="175"/>
      <c r="R786" s="175"/>
      <c r="S786" s="175"/>
      <c r="T786" s="175"/>
      <c r="U786" s="175"/>
      <c r="V786" s="175"/>
      <c r="W786" s="175"/>
      <c r="X786" s="175"/>
      <c r="Y786" s="175"/>
      <c r="Z786" s="175"/>
    </row>
    <row r="787" ht="13.5" customHeight="1">
      <c r="A787" s="175"/>
      <c r="B787" s="175"/>
      <c r="C787" s="175"/>
      <c r="D787" s="175"/>
      <c r="E787" s="175"/>
      <c r="F787" s="175"/>
      <c r="G787" s="174"/>
      <c r="H787" s="174"/>
      <c r="I787" s="174"/>
      <c r="J787" s="175"/>
      <c r="K787" s="176"/>
      <c r="L787" s="177"/>
      <c r="M787" s="177"/>
      <c r="N787" s="182"/>
      <c r="O787" s="175"/>
      <c r="P787" s="180"/>
      <c r="Q787" s="175"/>
      <c r="R787" s="175"/>
      <c r="S787" s="175"/>
      <c r="T787" s="175"/>
      <c r="U787" s="175"/>
      <c r="V787" s="175"/>
      <c r="W787" s="175"/>
      <c r="X787" s="175"/>
      <c r="Y787" s="175"/>
      <c r="Z787" s="175"/>
    </row>
    <row r="788" ht="13.5" customHeight="1">
      <c r="A788" s="175"/>
      <c r="B788" s="175"/>
      <c r="C788" s="175"/>
      <c r="D788" s="175"/>
      <c r="E788" s="175"/>
      <c r="F788" s="175"/>
      <c r="G788" s="174"/>
      <c r="H788" s="174"/>
      <c r="I788" s="174"/>
      <c r="J788" s="175"/>
      <c r="K788" s="176"/>
      <c r="L788" s="177"/>
      <c r="M788" s="177"/>
      <c r="N788" s="182"/>
      <c r="O788" s="175"/>
      <c r="P788" s="180"/>
      <c r="Q788" s="175"/>
      <c r="R788" s="175"/>
      <c r="S788" s="175"/>
      <c r="T788" s="175"/>
      <c r="U788" s="175"/>
      <c r="V788" s="175"/>
      <c r="W788" s="175"/>
      <c r="X788" s="175"/>
      <c r="Y788" s="175"/>
      <c r="Z788" s="175"/>
    </row>
    <row r="789" ht="13.5" customHeight="1">
      <c r="A789" s="175"/>
      <c r="B789" s="175"/>
      <c r="C789" s="175"/>
      <c r="D789" s="175"/>
      <c r="E789" s="175"/>
      <c r="F789" s="175"/>
      <c r="G789" s="174"/>
      <c r="H789" s="174"/>
      <c r="I789" s="174"/>
      <c r="J789" s="175"/>
      <c r="K789" s="176"/>
      <c r="L789" s="177"/>
      <c r="M789" s="177"/>
      <c r="N789" s="182"/>
      <c r="O789" s="175"/>
      <c r="P789" s="180"/>
      <c r="Q789" s="175"/>
      <c r="R789" s="175"/>
      <c r="S789" s="175"/>
      <c r="T789" s="175"/>
      <c r="U789" s="175"/>
      <c r="V789" s="175"/>
      <c r="W789" s="175"/>
      <c r="X789" s="175"/>
      <c r="Y789" s="175"/>
      <c r="Z789" s="175"/>
    </row>
    <row r="790" ht="13.5" customHeight="1">
      <c r="A790" s="175"/>
      <c r="B790" s="175"/>
      <c r="C790" s="175"/>
      <c r="D790" s="175"/>
      <c r="E790" s="175"/>
      <c r="F790" s="175"/>
      <c r="G790" s="174"/>
      <c r="H790" s="174"/>
      <c r="I790" s="174"/>
      <c r="J790" s="175"/>
      <c r="K790" s="176"/>
      <c r="L790" s="177"/>
      <c r="M790" s="177"/>
      <c r="N790" s="182"/>
      <c r="O790" s="175"/>
      <c r="P790" s="180"/>
      <c r="Q790" s="175"/>
      <c r="R790" s="175"/>
      <c r="S790" s="175"/>
      <c r="T790" s="175"/>
      <c r="U790" s="175"/>
      <c r="V790" s="175"/>
      <c r="W790" s="175"/>
      <c r="X790" s="175"/>
      <c r="Y790" s="175"/>
      <c r="Z790" s="175"/>
    </row>
    <row r="791" ht="13.5" customHeight="1">
      <c r="A791" s="175"/>
      <c r="B791" s="175"/>
      <c r="C791" s="175"/>
      <c r="D791" s="175"/>
      <c r="E791" s="175"/>
      <c r="F791" s="175"/>
      <c r="G791" s="174"/>
      <c r="H791" s="174"/>
      <c r="I791" s="174"/>
      <c r="J791" s="175"/>
      <c r="K791" s="176"/>
      <c r="L791" s="177"/>
      <c r="M791" s="177"/>
      <c r="N791" s="182"/>
      <c r="O791" s="175"/>
      <c r="P791" s="180"/>
      <c r="Q791" s="175"/>
      <c r="R791" s="175"/>
      <c r="S791" s="175"/>
      <c r="T791" s="175"/>
      <c r="U791" s="175"/>
      <c r="V791" s="175"/>
      <c r="W791" s="175"/>
      <c r="X791" s="175"/>
      <c r="Y791" s="175"/>
      <c r="Z791" s="175"/>
    </row>
    <row r="792" ht="13.5" customHeight="1">
      <c r="A792" s="175"/>
      <c r="B792" s="175"/>
      <c r="C792" s="175"/>
      <c r="D792" s="175"/>
      <c r="E792" s="175"/>
      <c r="F792" s="175"/>
      <c r="G792" s="174"/>
      <c r="H792" s="174"/>
      <c r="I792" s="174"/>
      <c r="J792" s="175"/>
      <c r="K792" s="176"/>
      <c r="L792" s="177"/>
      <c r="M792" s="177"/>
      <c r="N792" s="182"/>
      <c r="O792" s="175"/>
      <c r="P792" s="180"/>
      <c r="Q792" s="175"/>
      <c r="R792" s="175"/>
      <c r="S792" s="175"/>
      <c r="T792" s="175"/>
      <c r="U792" s="175"/>
      <c r="V792" s="175"/>
      <c r="W792" s="175"/>
      <c r="X792" s="175"/>
      <c r="Y792" s="175"/>
      <c r="Z792" s="175"/>
    </row>
    <row r="793" ht="13.5" customHeight="1">
      <c r="A793" s="175"/>
      <c r="B793" s="175"/>
      <c r="C793" s="175"/>
      <c r="D793" s="175"/>
      <c r="E793" s="175"/>
      <c r="F793" s="175"/>
      <c r="G793" s="174"/>
      <c r="H793" s="174"/>
      <c r="I793" s="174"/>
      <c r="J793" s="175"/>
      <c r="K793" s="176"/>
      <c r="L793" s="177"/>
      <c r="M793" s="177"/>
      <c r="N793" s="182"/>
      <c r="O793" s="175"/>
      <c r="P793" s="180"/>
      <c r="Q793" s="175"/>
      <c r="R793" s="175"/>
      <c r="S793" s="175"/>
      <c r="T793" s="175"/>
      <c r="U793" s="175"/>
      <c r="V793" s="175"/>
      <c r="W793" s="175"/>
      <c r="X793" s="175"/>
      <c r="Y793" s="175"/>
      <c r="Z793" s="175"/>
    </row>
    <row r="794" ht="13.5" customHeight="1">
      <c r="A794" s="175"/>
      <c r="B794" s="175"/>
      <c r="C794" s="175"/>
      <c r="D794" s="175"/>
      <c r="E794" s="175"/>
      <c r="F794" s="175"/>
      <c r="G794" s="174"/>
      <c r="H794" s="174"/>
      <c r="I794" s="174"/>
      <c r="J794" s="175"/>
      <c r="K794" s="176"/>
      <c r="L794" s="177"/>
      <c r="M794" s="177"/>
      <c r="N794" s="182"/>
      <c r="O794" s="175"/>
      <c r="P794" s="180"/>
      <c r="Q794" s="175"/>
      <c r="R794" s="175"/>
      <c r="S794" s="175"/>
      <c r="T794" s="175"/>
      <c r="U794" s="175"/>
      <c r="V794" s="175"/>
      <c r="W794" s="175"/>
      <c r="X794" s="175"/>
      <c r="Y794" s="175"/>
      <c r="Z794" s="175"/>
    </row>
    <row r="795" ht="13.5" customHeight="1">
      <c r="A795" s="175"/>
      <c r="B795" s="175"/>
      <c r="C795" s="175"/>
      <c r="D795" s="175"/>
      <c r="E795" s="175"/>
      <c r="F795" s="175"/>
      <c r="G795" s="174"/>
      <c r="H795" s="174"/>
      <c r="I795" s="174"/>
      <c r="J795" s="175"/>
      <c r="K795" s="176"/>
      <c r="L795" s="177"/>
      <c r="M795" s="177"/>
      <c r="N795" s="182"/>
      <c r="O795" s="175"/>
      <c r="P795" s="180"/>
      <c r="Q795" s="175"/>
      <c r="R795" s="175"/>
      <c r="S795" s="175"/>
      <c r="T795" s="175"/>
      <c r="U795" s="175"/>
      <c r="V795" s="175"/>
      <c r="W795" s="175"/>
      <c r="X795" s="175"/>
      <c r="Y795" s="175"/>
      <c r="Z795" s="175"/>
    </row>
    <row r="796" ht="13.5" customHeight="1">
      <c r="A796" s="175"/>
      <c r="B796" s="175"/>
      <c r="C796" s="175"/>
      <c r="D796" s="175"/>
      <c r="E796" s="175"/>
      <c r="F796" s="175"/>
      <c r="G796" s="174"/>
      <c r="H796" s="174"/>
      <c r="I796" s="174"/>
      <c r="J796" s="175"/>
      <c r="K796" s="176"/>
      <c r="L796" s="177"/>
      <c r="M796" s="177"/>
      <c r="N796" s="182"/>
      <c r="O796" s="175"/>
      <c r="P796" s="180"/>
      <c r="Q796" s="175"/>
      <c r="R796" s="175"/>
      <c r="S796" s="175"/>
      <c r="T796" s="175"/>
      <c r="U796" s="175"/>
      <c r="V796" s="175"/>
      <c r="W796" s="175"/>
      <c r="X796" s="175"/>
      <c r="Y796" s="175"/>
      <c r="Z796" s="175"/>
    </row>
    <row r="797" ht="13.5" customHeight="1">
      <c r="A797" s="175"/>
      <c r="B797" s="175"/>
      <c r="C797" s="175"/>
      <c r="D797" s="175"/>
      <c r="E797" s="175"/>
      <c r="F797" s="175"/>
      <c r="G797" s="174"/>
      <c r="H797" s="174"/>
      <c r="I797" s="174"/>
      <c r="J797" s="175"/>
      <c r="K797" s="176"/>
      <c r="L797" s="177"/>
      <c r="M797" s="177"/>
      <c r="N797" s="182"/>
      <c r="O797" s="175"/>
      <c r="P797" s="180"/>
      <c r="Q797" s="175"/>
      <c r="R797" s="175"/>
      <c r="S797" s="175"/>
      <c r="T797" s="175"/>
      <c r="U797" s="175"/>
      <c r="V797" s="175"/>
      <c r="W797" s="175"/>
      <c r="X797" s="175"/>
      <c r="Y797" s="175"/>
      <c r="Z797" s="175"/>
    </row>
    <row r="798" ht="13.5" customHeight="1">
      <c r="A798" s="175"/>
      <c r="B798" s="175"/>
      <c r="C798" s="175"/>
      <c r="D798" s="175"/>
      <c r="E798" s="175"/>
      <c r="F798" s="175"/>
      <c r="G798" s="174"/>
      <c r="H798" s="174"/>
      <c r="I798" s="174"/>
      <c r="J798" s="175"/>
      <c r="K798" s="176"/>
      <c r="L798" s="177"/>
      <c r="M798" s="177"/>
      <c r="N798" s="182"/>
      <c r="O798" s="175"/>
      <c r="P798" s="180"/>
      <c r="Q798" s="175"/>
      <c r="R798" s="175"/>
      <c r="S798" s="175"/>
      <c r="T798" s="175"/>
      <c r="U798" s="175"/>
      <c r="V798" s="175"/>
      <c r="W798" s="175"/>
      <c r="X798" s="175"/>
      <c r="Y798" s="175"/>
      <c r="Z798" s="175"/>
    </row>
    <row r="799" ht="13.5" customHeight="1">
      <c r="A799" s="175"/>
      <c r="B799" s="175"/>
      <c r="C799" s="175"/>
      <c r="D799" s="175"/>
      <c r="E799" s="175"/>
      <c r="F799" s="175"/>
      <c r="G799" s="174"/>
      <c r="H799" s="174"/>
      <c r="I799" s="174"/>
      <c r="J799" s="175"/>
      <c r="K799" s="176"/>
      <c r="L799" s="177"/>
      <c r="M799" s="177"/>
      <c r="N799" s="182"/>
      <c r="O799" s="175"/>
      <c r="P799" s="180"/>
      <c r="Q799" s="175"/>
      <c r="R799" s="175"/>
      <c r="S799" s="175"/>
      <c r="T799" s="175"/>
      <c r="U799" s="175"/>
      <c r="V799" s="175"/>
      <c r="W799" s="175"/>
      <c r="X799" s="175"/>
      <c r="Y799" s="175"/>
      <c r="Z799" s="175"/>
    </row>
    <row r="800" ht="13.5" customHeight="1">
      <c r="A800" s="175"/>
      <c r="B800" s="175"/>
      <c r="C800" s="175"/>
      <c r="D800" s="175"/>
      <c r="E800" s="175"/>
      <c r="F800" s="175"/>
      <c r="G800" s="174"/>
      <c r="H800" s="174"/>
      <c r="I800" s="174"/>
      <c r="J800" s="175"/>
      <c r="K800" s="176"/>
      <c r="L800" s="177"/>
      <c r="M800" s="177"/>
      <c r="N800" s="182"/>
      <c r="O800" s="175"/>
      <c r="P800" s="180"/>
      <c r="Q800" s="175"/>
      <c r="R800" s="175"/>
      <c r="S800" s="175"/>
      <c r="T800" s="175"/>
      <c r="U800" s="175"/>
      <c r="V800" s="175"/>
      <c r="W800" s="175"/>
      <c r="X800" s="175"/>
      <c r="Y800" s="175"/>
      <c r="Z800" s="175"/>
    </row>
    <row r="801" ht="13.5" customHeight="1">
      <c r="A801" s="175"/>
      <c r="B801" s="175"/>
      <c r="C801" s="175"/>
      <c r="D801" s="175"/>
      <c r="E801" s="175"/>
      <c r="F801" s="175"/>
      <c r="G801" s="174"/>
      <c r="H801" s="174"/>
      <c r="I801" s="174"/>
      <c r="J801" s="175"/>
      <c r="K801" s="176"/>
      <c r="L801" s="177"/>
      <c r="M801" s="177"/>
      <c r="N801" s="182"/>
      <c r="O801" s="175"/>
      <c r="P801" s="180"/>
      <c r="Q801" s="175"/>
      <c r="R801" s="175"/>
      <c r="S801" s="175"/>
      <c r="T801" s="175"/>
      <c r="U801" s="175"/>
      <c r="V801" s="175"/>
      <c r="W801" s="175"/>
      <c r="X801" s="175"/>
      <c r="Y801" s="175"/>
      <c r="Z801" s="175"/>
    </row>
    <row r="802" ht="13.5" customHeight="1">
      <c r="A802" s="175"/>
      <c r="B802" s="175"/>
      <c r="C802" s="175"/>
      <c r="D802" s="175"/>
      <c r="E802" s="175"/>
      <c r="F802" s="175"/>
      <c r="G802" s="174"/>
      <c r="H802" s="174"/>
      <c r="I802" s="174"/>
      <c r="J802" s="175"/>
      <c r="K802" s="176"/>
      <c r="L802" s="177"/>
      <c r="M802" s="177"/>
      <c r="N802" s="182"/>
      <c r="O802" s="175"/>
      <c r="P802" s="180"/>
      <c r="Q802" s="175"/>
      <c r="R802" s="175"/>
      <c r="S802" s="175"/>
      <c r="T802" s="175"/>
      <c r="U802" s="175"/>
      <c r="V802" s="175"/>
      <c r="W802" s="175"/>
      <c r="X802" s="175"/>
      <c r="Y802" s="175"/>
      <c r="Z802" s="175"/>
    </row>
    <row r="803" ht="13.5" customHeight="1">
      <c r="A803" s="175"/>
      <c r="B803" s="175"/>
      <c r="C803" s="175"/>
      <c r="D803" s="175"/>
      <c r="E803" s="175"/>
      <c r="F803" s="175"/>
      <c r="G803" s="174"/>
      <c r="H803" s="174"/>
      <c r="I803" s="174"/>
      <c r="J803" s="175"/>
      <c r="K803" s="176"/>
      <c r="L803" s="177"/>
      <c r="M803" s="177"/>
      <c r="N803" s="182"/>
      <c r="O803" s="175"/>
      <c r="P803" s="180"/>
      <c r="Q803" s="175"/>
      <c r="R803" s="175"/>
      <c r="S803" s="175"/>
      <c r="T803" s="175"/>
      <c r="U803" s="175"/>
      <c r="V803" s="175"/>
      <c r="W803" s="175"/>
      <c r="X803" s="175"/>
      <c r="Y803" s="175"/>
      <c r="Z803" s="175"/>
    </row>
    <row r="804" ht="13.5" customHeight="1">
      <c r="A804" s="175"/>
      <c r="B804" s="175"/>
      <c r="C804" s="175"/>
      <c r="D804" s="175"/>
      <c r="E804" s="175"/>
      <c r="F804" s="175"/>
      <c r="G804" s="174"/>
      <c r="H804" s="174"/>
      <c r="I804" s="174"/>
      <c r="J804" s="175"/>
      <c r="K804" s="176"/>
      <c r="L804" s="177"/>
      <c r="M804" s="177"/>
      <c r="N804" s="182"/>
      <c r="O804" s="175"/>
      <c r="P804" s="180"/>
      <c r="Q804" s="175"/>
      <c r="R804" s="175"/>
      <c r="S804" s="175"/>
      <c r="T804" s="175"/>
      <c r="U804" s="175"/>
      <c r="V804" s="175"/>
      <c r="W804" s="175"/>
      <c r="X804" s="175"/>
      <c r="Y804" s="175"/>
      <c r="Z804" s="175"/>
    </row>
    <row r="805" ht="13.5" customHeight="1">
      <c r="A805" s="175"/>
      <c r="B805" s="175"/>
      <c r="C805" s="175"/>
      <c r="D805" s="175"/>
      <c r="E805" s="175"/>
      <c r="F805" s="175"/>
      <c r="G805" s="174"/>
      <c r="H805" s="174"/>
      <c r="I805" s="174"/>
      <c r="J805" s="175"/>
      <c r="K805" s="176"/>
      <c r="L805" s="177"/>
      <c r="M805" s="177"/>
      <c r="N805" s="182"/>
      <c r="O805" s="175"/>
      <c r="P805" s="180"/>
      <c r="Q805" s="175"/>
      <c r="R805" s="175"/>
      <c r="S805" s="175"/>
      <c r="T805" s="175"/>
      <c r="U805" s="175"/>
      <c r="V805" s="175"/>
      <c r="W805" s="175"/>
      <c r="X805" s="175"/>
      <c r="Y805" s="175"/>
      <c r="Z805" s="175"/>
    </row>
    <row r="806" ht="13.5" customHeight="1">
      <c r="A806" s="175"/>
      <c r="B806" s="175"/>
      <c r="C806" s="175"/>
      <c r="D806" s="175"/>
      <c r="E806" s="175"/>
      <c r="F806" s="175"/>
      <c r="G806" s="174"/>
      <c r="H806" s="174"/>
      <c r="I806" s="174"/>
      <c r="J806" s="175"/>
      <c r="K806" s="176"/>
      <c r="L806" s="177"/>
      <c r="M806" s="177"/>
      <c r="N806" s="182"/>
      <c r="O806" s="175"/>
      <c r="P806" s="180"/>
      <c r="Q806" s="175"/>
      <c r="R806" s="175"/>
      <c r="S806" s="175"/>
      <c r="T806" s="175"/>
      <c r="U806" s="175"/>
      <c r="V806" s="175"/>
      <c r="W806" s="175"/>
      <c r="X806" s="175"/>
      <c r="Y806" s="175"/>
      <c r="Z806" s="175"/>
    </row>
    <row r="807" ht="13.5" customHeight="1">
      <c r="A807" s="175"/>
      <c r="B807" s="175"/>
      <c r="C807" s="175"/>
      <c r="D807" s="175"/>
      <c r="E807" s="175"/>
      <c r="F807" s="175"/>
      <c r="G807" s="174"/>
      <c r="H807" s="174"/>
      <c r="I807" s="174"/>
      <c r="J807" s="175"/>
      <c r="K807" s="176"/>
      <c r="L807" s="177"/>
      <c r="M807" s="177"/>
      <c r="N807" s="182"/>
      <c r="O807" s="175"/>
      <c r="P807" s="180"/>
      <c r="Q807" s="175"/>
      <c r="R807" s="175"/>
      <c r="S807" s="175"/>
      <c r="T807" s="175"/>
      <c r="U807" s="175"/>
      <c r="V807" s="175"/>
      <c r="W807" s="175"/>
      <c r="X807" s="175"/>
      <c r="Y807" s="175"/>
      <c r="Z807" s="175"/>
    </row>
    <row r="808" ht="13.5" customHeight="1">
      <c r="A808" s="175"/>
      <c r="B808" s="175"/>
      <c r="C808" s="175"/>
      <c r="D808" s="175"/>
      <c r="E808" s="175"/>
      <c r="F808" s="175"/>
      <c r="G808" s="174"/>
      <c r="H808" s="174"/>
      <c r="I808" s="174"/>
      <c r="J808" s="175"/>
      <c r="K808" s="176"/>
      <c r="L808" s="177"/>
      <c r="M808" s="177"/>
      <c r="N808" s="182"/>
      <c r="O808" s="175"/>
      <c r="P808" s="180"/>
      <c r="Q808" s="175"/>
      <c r="R808" s="175"/>
      <c r="S808" s="175"/>
      <c r="T808" s="175"/>
      <c r="U808" s="175"/>
      <c r="V808" s="175"/>
      <c r="W808" s="175"/>
      <c r="X808" s="175"/>
      <c r="Y808" s="175"/>
      <c r="Z808" s="175"/>
    </row>
    <row r="809" ht="13.5" customHeight="1">
      <c r="A809" s="175"/>
      <c r="B809" s="175"/>
      <c r="C809" s="175"/>
      <c r="D809" s="175"/>
      <c r="E809" s="175"/>
      <c r="F809" s="175"/>
      <c r="G809" s="174"/>
      <c r="H809" s="174"/>
      <c r="I809" s="174"/>
      <c r="J809" s="175"/>
      <c r="K809" s="176"/>
      <c r="L809" s="177"/>
      <c r="M809" s="177"/>
      <c r="N809" s="182"/>
      <c r="O809" s="175"/>
      <c r="P809" s="180"/>
      <c r="Q809" s="175"/>
      <c r="R809" s="175"/>
      <c r="S809" s="175"/>
      <c r="T809" s="175"/>
      <c r="U809" s="175"/>
      <c r="V809" s="175"/>
      <c r="W809" s="175"/>
      <c r="X809" s="175"/>
      <c r="Y809" s="175"/>
      <c r="Z809" s="175"/>
    </row>
    <row r="810" ht="13.5" customHeight="1">
      <c r="A810" s="175"/>
      <c r="B810" s="175"/>
      <c r="C810" s="175"/>
      <c r="D810" s="175"/>
      <c r="E810" s="175"/>
      <c r="F810" s="175"/>
      <c r="G810" s="174"/>
      <c r="H810" s="174"/>
      <c r="I810" s="174"/>
      <c r="J810" s="175"/>
      <c r="K810" s="176"/>
      <c r="L810" s="177"/>
      <c r="M810" s="177"/>
      <c r="N810" s="182"/>
      <c r="O810" s="175"/>
      <c r="P810" s="180"/>
      <c r="Q810" s="175"/>
      <c r="R810" s="175"/>
      <c r="S810" s="175"/>
      <c r="T810" s="175"/>
      <c r="U810" s="175"/>
      <c r="V810" s="175"/>
      <c r="W810" s="175"/>
      <c r="X810" s="175"/>
      <c r="Y810" s="175"/>
      <c r="Z810" s="175"/>
    </row>
    <row r="811" ht="13.5" customHeight="1">
      <c r="A811" s="175"/>
      <c r="B811" s="175"/>
      <c r="C811" s="175"/>
      <c r="D811" s="175"/>
      <c r="E811" s="175"/>
      <c r="F811" s="175"/>
      <c r="G811" s="174"/>
      <c r="H811" s="174"/>
      <c r="I811" s="174"/>
      <c r="J811" s="175"/>
      <c r="K811" s="176"/>
      <c r="L811" s="177"/>
      <c r="M811" s="177"/>
      <c r="N811" s="182"/>
      <c r="O811" s="175"/>
      <c r="P811" s="180"/>
      <c r="Q811" s="175"/>
      <c r="R811" s="175"/>
      <c r="S811" s="175"/>
      <c r="T811" s="175"/>
      <c r="U811" s="175"/>
      <c r="V811" s="175"/>
      <c r="W811" s="175"/>
      <c r="X811" s="175"/>
      <c r="Y811" s="175"/>
      <c r="Z811" s="175"/>
    </row>
    <row r="812" ht="13.5" customHeight="1">
      <c r="A812" s="175"/>
      <c r="B812" s="175"/>
      <c r="C812" s="175"/>
      <c r="D812" s="175"/>
      <c r="E812" s="175"/>
      <c r="F812" s="175"/>
      <c r="G812" s="174"/>
      <c r="H812" s="174"/>
      <c r="I812" s="174"/>
      <c r="J812" s="175"/>
      <c r="K812" s="176"/>
      <c r="L812" s="177"/>
      <c r="M812" s="177"/>
      <c r="N812" s="182"/>
      <c r="O812" s="175"/>
      <c r="P812" s="180"/>
      <c r="Q812" s="175"/>
      <c r="R812" s="175"/>
      <c r="S812" s="175"/>
      <c r="T812" s="175"/>
      <c r="U812" s="175"/>
      <c r="V812" s="175"/>
      <c r="W812" s="175"/>
      <c r="X812" s="175"/>
      <c r="Y812" s="175"/>
      <c r="Z812" s="175"/>
    </row>
    <row r="813" ht="13.5" customHeight="1">
      <c r="A813" s="175"/>
      <c r="B813" s="175"/>
      <c r="C813" s="175"/>
      <c r="D813" s="175"/>
      <c r="E813" s="175"/>
      <c r="F813" s="175"/>
      <c r="G813" s="174"/>
      <c r="H813" s="174"/>
      <c r="I813" s="174"/>
      <c r="J813" s="175"/>
      <c r="K813" s="176"/>
      <c r="L813" s="177"/>
      <c r="M813" s="177"/>
      <c r="N813" s="182"/>
      <c r="O813" s="175"/>
      <c r="P813" s="180"/>
      <c r="Q813" s="175"/>
      <c r="R813" s="175"/>
      <c r="S813" s="175"/>
      <c r="T813" s="175"/>
      <c r="U813" s="175"/>
      <c r="V813" s="175"/>
      <c r="W813" s="175"/>
      <c r="X813" s="175"/>
      <c r="Y813" s="175"/>
      <c r="Z813" s="175"/>
    </row>
    <row r="814" ht="13.5" customHeight="1">
      <c r="A814" s="175"/>
      <c r="B814" s="175"/>
      <c r="C814" s="175"/>
      <c r="D814" s="175"/>
      <c r="E814" s="175"/>
      <c r="F814" s="175"/>
      <c r="G814" s="174"/>
      <c r="H814" s="174"/>
      <c r="I814" s="174"/>
      <c r="J814" s="175"/>
      <c r="K814" s="176"/>
      <c r="L814" s="177"/>
      <c r="M814" s="177"/>
      <c r="N814" s="182"/>
      <c r="O814" s="175"/>
      <c r="P814" s="180"/>
      <c r="Q814" s="175"/>
      <c r="R814" s="175"/>
      <c r="S814" s="175"/>
      <c r="T814" s="175"/>
      <c r="U814" s="175"/>
      <c r="V814" s="175"/>
      <c r="W814" s="175"/>
      <c r="X814" s="175"/>
      <c r="Y814" s="175"/>
      <c r="Z814" s="175"/>
    </row>
    <row r="815" ht="13.5" customHeight="1">
      <c r="A815" s="175"/>
      <c r="B815" s="175"/>
      <c r="C815" s="175"/>
      <c r="D815" s="175"/>
      <c r="E815" s="175"/>
      <c r="F815" s="175"/>
      <c r="G815" s="174"/>
      <c r="H815" s="174"/>
      <c r="I815" s="174"/>
      <c r="J815" s="175"/>
      <c r="K815" s="176"/>
      <c r="L815" s="177"/>
      <c r="M815" s="177"/>
      <c r="N815" s="182"/>
      <c r="O815" s="175"/>
      <c r="P815" s="180"/>
      <c r="Q815" s="175"/>
      <c r="R815" s="175"/>
      <c r="S815" s="175"/>
      <c r="T815" s="175"/>
      <c r="U815" s="175"/>
      <c r="V815" s="175"/>
      <c r="W815" s="175"/>
      <c r="X815" s="175"/>
      <c r="Y815" s="175"/>
      <c r="Z815" s="175"/>
    </row>
    <row r="816" ht="13.5" customHeight="1">
      <c r="A816" s="175"/>
      <c r="B816" s="175"/>
      <c r="C816" s="175"/>
      <c r="D816" s="175"/>
      <c r="E816" s="175"/>
      <c r="F816" s="175"/>
      <c r="G816" s="174"/>
      <c r="H816" s="174"/>
      <c r="I816" s="174"/>
      <c r="J816" s="175"/>
      <c r="K816" s="176"/>
      <c r="L816" s="177"/>
      <c r="M816" s="177"/>
      <c r="N816" s="182"/>
      <c r="O816" s="175"/>
      <c r="P816" s="180"/>
      <c r="Q816" s="175"/>
      <c r="R816" s="175"/>
      <c r="S816" s="175"/>
      <c r="T816" s="175"/>
      <c r="U816" s="175"/>
      <c r="V816" s="175"/>
      <c r="W816" s="175"/>
      <c r="X816" s="175"/>
      <c r="Y816" s="175"/>
      <c r="Z816" s="175"/>
    </row>
    <row r="817" ht="13.5" customHeight="1">
      <c r="A817" s="175"/>
      <c r="B817" s="175"/>
      <c r="C817" s="175"/>
      <c r="D817" s="175"/>
      <c r="E817" s="175"/>
      <c r="F817" s="175"/>
      <c r="G817" s="174"/>
      <c r="H817" s="174"/>
      <c r="I817" s="174"/>
      <c r="J817" s="175"/>
      <c r="K817" s="176"/>
      <c r="L817" s="177"/>
      <c r="M817" s="177"/>
      <c r="N817" s="182"/>
      <c r="O817" s="175"/>
      <c r="P817" s="180"/>
      <c r="Q817" s="175"/>
      <c r="R817" s="175"/>
      <c r="S817" s="175"/>
      <c r="T817" s="175"/>
      <c r="U817" s="175"/>
      <c r="V817" s="175"/>
      <c r="W817" s="175"/>
      <c r="X817" s="175"/>
      <c r="Y817" s="175"/>
      <c r="Z817" s="175"/>
    </row>
    <row r="818" ht="13.5" customHeight="1">
      <c r="A818" s="175"/>
      <c r="B818" s="175"/>
      <c r="C818" s="175"/>
      <c r="D818" s="175"/>
      <c r="E818" s="175"/>
      <c r="F818" s="175"/>
      <c r="G818" s="174"/>
      <c r="H818" s="174"/>
      <c r="I818" s="174"/>
      <c r="J818" s="175"/>
      <c r="K818" s="176"/>
      <c r="L818" s="177"/>
      <c r="M818" s="177"/>
      <c r="N818" s="182"/>
      <c r="O818" s="175"/>
      <c r="P818" s="180"/>
      <c r="Q818" s="175"/>
      <c r="R818" s="175"/>
      <c r="S818" s="175"/>
      <c r="T818" s="175"/>
      <c r="U818" s="175"/>
      <c r="V818" s="175"/>
      <c r="W818" s="175"/>
      <c r="X818" s="175"/>
      <c r="Y818" s="175"/>
      <c r="Z818" s="175"/>
    </row>
    <row r="819" ht="13.5" customHeight="1">
      <c r="A819" s="175"/>
      <c r="B819" s="175"/>
      <c r="C819" s="175"/>
      <c r="D819" s="175"/>
      <c r="E819" s="175"/>
      <c r="F819" s="175"/>
      <c r="G819" s="174"/>
      <c r="H819" s="174"/>
      <c r="I819" s="174"/>
      <c r="J819" s="175"/>
      <c r="K819" s="176"/>
      <c r="L819" s="177"/>
      <c r="M819" s="177"/>
      <c r="N819" s="182"/>
      <c r="O819" s="175"/>
      <c r="P819" s="180"/>
      <c r="Q819" s="175"/>
      <c r="R819" s="175"/>
      <c r="S819" s="175"/>
      <c r="T819" s="175"/>
      <c r="U819" s="175"/>
      <c r="V819" s="175"/>
      <c r="W819" s="175"/>
      <c r="X819" s="175"/>
      <c r="Y819" s="175"/>
      <c r="Z819" s="175"/>
    </row>
    <row r="820" ht="13.5" customHeight="1">
      <c r="A820" s="175"/>
      <c r="B820" s="175"/>
      <c r="C820" s="175"/>
      <c r="D820" s="175"/>
      <c r="E820" s="175"/>
      <c r="F820" s="175"/>
      <c r="G820" s="174"/>
      <c r="H820" s="174"/>
      <c r="I820" s="174"/>
      <c r="J820" s="175"/>
      <c r="K820" s="176"/>
      <c r="L820" s="177"/>
      <c r="M820" s="177"/>
      <c r="N820" s="182"/>
      <c r="O820" s="175"/>
      <c r="P820" s="180"/>
      <c r="Q820" s="175"/>
      <c r="R820" s="175"/>
      <c r="S820" s="175"/>
      <c r="T820" s="175"/>
      <c r="U820" s="175"/>
      <c r="V820" s="175"/>
      <c r="W820" s="175"/>
      <c r="X820" s="175"/>
      <c r="Y820" s="175"/>
      <c r="Z820" s="175"/>
    </row>
    <row r="821" ht="13.5" customHeight="1">
      <c r="A821" s="175"/>
      <c r="B821" s="175"/>
      <c r="C821" s="175"/>
      <c r="D821" s="175"/>
      <c r="E821" s="175"/>
      <c r="F821" s="175"/>
      <c r="G821" s="174"/>
      <c r="H821" s="174"/>
      <c r="I821" s="174"/>
      <c r="J821" s="175"/>
      <c r="K821" s="176"/>
      <c r="L821" s="177"/>
      <c r="M821" s="177"/>
      <c r="N821" s="182"/>
      <c r="O821" s="175"/>
      <c r="P821" s="180"/>
      <c r="Q821" s="175"/>
      <c r="R821" s="175"/>
      <c r="S821" s="175"/>
      <c r="T821" s="175"/>
      <c r="U821" s="175"/>
      <c r="V821" s="175"/>
      <c r="W821" s="175"/>
      <c r="X821" s="175"/>
      <c r="Y821" s="175"/>
      <c r="Z821" s="175"/>
    </row>
    <row r="822" ht="13.5" customHeight="1">
      <c r="A822" s="175"/>
      <c r="B822" s="175"/>
      <c r="C822" s="175"/>
      <c r="D822" s="175"/>
      <c r="E822" s="175"/>
      <c r="F822" s="175"/>
      <c r="G822" s="174"/>
      <c r="H822" s="174"/>
      <c r="I822" s="174"/>
      <c r="J822" s="175"/>
      <c r="K822" s="176"/>
      <c r="L822" s="177"/>
      <c r="M822" s="177"/>
      <c r="N822" s="182"/>
      <c r="O822" s="175"/>
      <c r="P822" s="180"/>
      <c r="Q822" s="175"/>
      <c r="R822" s="175"/>
      <c r="S822" s="175"/>
      <c r="T822" s="175"/>
      <c r="U822" s="175"/>
      <c r="V822" s="175"/>
      <c r="W822" s="175"/>
      <c r="X822" s="175"/>
      <c r="Y822" s="175"/>
      <c r="Z822" s="175"/>
    </row>
    <row r="823" ht="13.5" customHeight="1">
      <c r="A823" s="175"/>
      <c r="B823" s="175"/>
      <c r="C823" s="175"/>
      <c r="D823" s="175"/>
      <c r="E823" s="175"/>
      <c r="F823" s="175"/>
      <c r="G823" s="174"/>
      <c r="H823" s="174"/>
      <c r="I823" s="174"/>
      <c r="J823" s="175"/>
      <c r="K823" s="176"/>
      <c r="L823" s="177"/>
      <c r="M823" s="177"/>
      <c r="N823" s="182"/>
      <c r="O823" s="175"/>
      <c r="P823" s="180"/>
      <c r="Q823" s="175"/>
      <c r="R823" s="175"/>
      <c r="S823" s="175"/>
      <c r="T823" s="175"/>
      <c r="U823" s="175"/>
      <c r="V823" s="175"/>
      <c r="W823" s="175"/>
      <c r="X823" s="175"/>
      <c r="Y823" s="175"/>
      <c r="Z823" s="175"/>
    </row>
    <row r="824" ht="13.5" customHeight="1">
      <c r="A824" s="175"/>
      <c r="B824" s="175"/>
      <c r="C824" s="175"/>
      <c r="D824" s="175"/>
      <c r="E824" s="175"/>
      <c r="F824" s="175"/>
      <c r="G824" s="174"/>
      <c r="H824" s="174"/>
      <c r="I824" s="174"/>
      <c r="J824" s="175"/>
      <c r="K824" s="176"/>
      <c r="L824" s="177"/>
      <c r="M824" s="177"/>
      <c r="N824" s="182"/>
      <c r="O824" s="175"/>
      <c r="P824" s="180"/>
      <c r="Q824" s="175"/>
      <c r="R824" s="175"/>
      <c r="S824" s="175"/>
      <c r="T824" s="175"/>
      <c r="U824" s="175"/>
      <c r="V824" s="175"/>
      <c r="W824" s="175"/>
      <c r="X824" s="175"/>
      <c r="Y824" s="175"/>
      <c r="Z824" s="175"/>
    </row>
    <row r="825" ht="13.5" customHeight="1">
      <c r="A825" s="175"/>
      <c r="B825" s="175"/>
      <c r="C825" s="175"/>
      <c r="D825" s="175"/>
      <c r="E825" s="175"/>
      <c r="F825" s="175"/>
      <c r="G825" s="174"/>
      <c r="H825" s="174"/>
      <c r="I825" s="174"/>
      <c r="J825" s="175"/>
      <c r="K825" s="176"/>
      <c r="L825" s="177"/>
      <c r="M825" s="177"/>
      <c r="N825" s="182"/>
      <c r="O825" s="175"/>
      <c r="P825" s="180"/>
      <c r="Q825" s="175"/>
      <c r="R825" s="175"/>
      <c r="S825" s="175"/>
      <c r="T825" s="175"/>
      <c r="U825" s="175"/>
      <c r="V825" s="175"/>
      <c r="W825" s="175"/>
      <c r="X825" s="175"/>
      <c r="Y825" s="175"/>
      <c r="Z825" s="175"/>
    </row>
    <row r="826" ht="13.5" customHeight="1">
      <c r="A826" s="175"/>
      <c r="B826" s="175"/>
      <c r="C826" s="175"/>
      <c r="D826" s="175"/>
      <c r="E826" s="175"/>
      <c r="F826" s="175"/>
      <c r="G826" s="174"/>
      <c r="H826" s="174"/>
      <c r="I826" s="174"/>
      <c r="J826" s="175"/>
      <c r="K826" s="176"/>
      <c r="L826" s="177"/>
      <c r="M826" s="177"/>
      <c r="N826" s="182"/>
      <c r="O826" s="175"/>
      <c r="P826" s="180"/>
      <c r="Q826" s="175"/>
      <c r="R826" s="175"/>
      <c r="S826" s="175"/>
      <c r="T826" s="175"/>
      <c r="U826" s="175"/>
      <c r="V826" s="175"/>
      <c r="W826" s="175"/>
      <c r="X826" s="175"/>
      <c r="Y826" s="175"/>
      <c r="Z826" s="175"/>
    </row>
    <row r="827" ht="13.5" customHeight="1">
      <c r="A827" s="175"/>
      <c r="B827" s="175"/>
      <c r="C827" s="175"/>
      <c r="D827" s="175"/>
      <c r="E827" s="175"/>
      <c r="F827" s="175"/>
      <c r="G827" s="174"/>
      <c r="H827" s="174"/>
      <c r="I827" s="174"/>
      <c r="J827" s="175"/>
      <c r="K827" s="176"/>
      <c r="L827" s="177"/>
      <c r="M827" s="177"/>
      <c r="N827" s="182"/>
      <c r="O827" s="175"/>
      <c r="P827" s="180"/>
      <c r="Q827" s="175"/>
      <c r="R827" s="175"/>
      <c r="S827" s="175"/>
      <c r="T827" s="175"/>
      <c r="U827" s="175"/>
      <c r="V827" s="175"/>
      <c r="W827" s="175"/>
      <c r="X827" s="175"/>
      <c r="Y827" s="175"/>
      <c r="Z827" s="175"/>
    </row>
    <row r="828" ht="13.5" customHeight="1">
      <c r="A828" s="175"/>
      <c r="B828" s="175"/>
      <c r="C828" s="175"/>
      <c r="D828" s="175"/>
      <c r="E828" s="175"/>
      <c r="F828" s="175"/>
      <c r="G828" s="174"/>
      <c r="H828" s="174"/>
      <c r="I828" s="174"/>
      <c r="J828" s="175"/>
      <c r="K828" s="176"/>
      <c r="L828" s="177"/>
      <c r="M828" s="177"/>
      <c r="N828" s="182"/>
      <c r="O828" s="175"/>
      <c r="P828" s="180"/>
      <c r="Q828" s="175"/>
      <c r="R828" s="175"/>
      <c r="S828" s="175"/>
      <c r="T828" s="175"/>
      <c r="U828" s="175"/>
      <c r="V828" s="175"/>
      <c r="W828" s="175"/>
      <c r="X828" s="175"/>
      <c r="Y828" s="175"/>
      <c r="Z828" s="175"/>
    </row>
    <row r="829" ht="13.5" customHeight="1">
      <c r="A829" s="175"/>
      <c r="B829" s="175"/>
      <c r="C829" s="175"/>
      <c r="D829" s="175"/>
      <c r="E829" s="175"/>
      <c r="F829" s="175"/>
      <c r="G829" s="174"/>
      <c r="H829" s="174"/>
      <c r="I829" s="174"/>
      <c r="J829" s="175"/>
      <c r="K829" s="176"/>
      <c r="L829" s="177"/>
      <c r="M829" s="177"/>
      <c r="N829" s="182"/>
      <c r="O829" s="175"/>
      <c r="P829" s="180"/>
      <c r="Q829" s="175"/>
      <c r="R829" s="175"/>
      <c r="S829" s="175"/>
      <c r="T829" s="175"/>
      <c r="U829" s="175"/>
      <c r="V829" s="175"/>
      <c r="W829" s="175"/>
      <c r="X829" s="175"/>
      <c r="Y829" s="175"/>
      <c r="Z829" s="175"/>
    </row>
    <row r="830" ht="13.5" customHeight="1">
      <c r="A830" s="175"/>
      <c r="B830" s="175"/>
      <c r="C830" s="175"/>
      <c r="D830" s="175"/>
      <c r="E830" s="175"/>
      <c r="F830" s="175"/>
      <c r="G830" s="174"/>
      <c r="H830" s="174"/>
      <c r="I830" s="174"/>
      <c r="J830" s="175"/>
      <c r="K830" s="176"/>
      <c r="L830" s="177"/>
      <c r="M830" s="177"/>
      <c r="N830" s="182"/>
      <c r="O830" s="175"/>
      <c r="P830" s="180"/>
      <c r="Q830" s="175"/>
      <c r="R830" s="175"/>
      <c r="S830" s="175"/>
      <c r="T830" s="175"/>
      <c r="U830" s="175"/>
      <c r="V830" s="175"/>
      <c r="W830" s="175"/>
      <c r="X830" s="175"/>
      <c r="Y830" s="175"/>
      <c r="Z830" s="175"/>
    </row>
    <row r="831" ht="13.5" customHeight="1">
      <c r="A831" s="175"/>
      <c r="B831" s="175"/>
      <c r="C831" s="175"/>
      <c r="D831" s="175"/>
      <c r="E831" s="175"/>
      <c r="F831" s="175"/>
      <c r="G831" s="174"/>
      <c r="H831" s="174"/>
      <c r="I831" s="174"/>
      <c r="J831" s="175"/>
      <c r="K831" s="176"/>
      <c r="L831" s="177"/>
      <c r="M831" s="177"/>
      <c r="N831" s="182"/>
      <c r="O831" s="175"/>
      <c r="P831" s="180"/>
      <c r="Q831" s="175"/>
      <c r="R831" s="175"/>
      <c r="S831" s="175"/>
      <c r="T831" s="175"/>
      <c r="U831" s="175"/>
      <c r="V831" s="175"/>
      <c r="W831" s="175"/>
      <c r="X831" s="175"/>
      <c r="Y831" s="175"/>
      <c r="Z831" s="175"/>
    </row>
    <row r="832" ht="13.5" customHeight="1">
      <c r="A832" s="175"/>
      <c r="B832" s="175"/>
      <c r="C832" s="175"/>
      <c r="D832" s="175"/>
      <c r="E832" s="175"/>
      <c r="F832" s="175"/>
      <c r="G832" s="174"/>
      <c r="H832" s="174"/>
      <c r="I832" s="174"/>
      <c r="J832" s="175"/>
      <c r="K832" s="176"/>
      <c r="L832" s="177"/>
      <c r="M832" s="177"/>
      <c r="N832" s="182"/>
      <c r="O832" s="175"/>
      <c r="P832" s="180"/>
      <c r="Q832" s="175"/>
      <c r="R832" s="175"/>
      <c r="S832" s="175"/>
      <c r="T832" s="175"/>
      <c r="U832" s="175"/>
      <c r="V832" s="175"/>
      <c r="W832" s="175"/>
      <c r="X832" s="175"/>
      <c r="Y832" s="175"/>
      <c r="Z832" s="175"/>
    </row>
    <row r="833" ht="13.5" customHeight="1">
      <c r="A833" s="175"/>
      <c r="B833" s="175"/>
      <c r="C833" s="175"/>
      <c r="D833" s="175"/>
      <c r="E833" s="175"/>
      <c r="F833" s="175"/>
      <c r="G833" s="174"/>
      <c r="H833" s="174"/>
      <c r="I833" s="174"/>
      <c r="J833" s="175"/>
      <c r="K833" s="176"/>
      <c r="L833" s="177"/>
      <c r="M833" s="177"/>
      <c r="N833" s="182"/>
      <c r="O833" s="175"/>
      <c r="P833" s="180"/>
      <c r="Q833" s="175"/>
      <c r="R833" s="175"/>
      <c r="S833" s="175"/>
      <c r="T833" s="175"/>
      <c r="U833" s="175"/>
      <c r="V833" s="175"/>
      <c r="W833" s="175"/>
      <c r="X833" s="175"/>
      <c r="Y833" s="175"/>
      <c r="Z833" s="175"/>
    </row>
    <row r="834" ht="13.5" customHeight="1">
      <c r="A834" s="175"/>
      <c r="B834" s="175"/>
      <c r="C834" s="175"/>
      <c r="D834" s="175"/>
      <c r="E834" s="175"/>
      <c r="F834" s="175"/>
      <c r="G834" s="174"/>
      <c r="H834" s="174"/>
      <c r="I834" s="174"/>
      <c r="J834" s="175"/>
      <c r="K834" s="176"/>
      <c r="L834" s="177"/>
      <c r="M834" s="177"/>
      <c r="N834" s="182"/>
      <c r="O834" s="175"/>
      <c r="P834" s="180"/>
      <c r="Q834" s="175"/>
      <c r="R834" s="175"/>
      <c r="S834" s="175"/>
      <c r="T834" s="175"/>
      <c r="U834" s="175"/>
      <c r="V834" s="175"/>
      <c r="W834" s="175"/>
      <c r="X834" s="175"/>
      <c r="Y834" s="175"/>
      <c r="Z834" s="175"/>
    </row>
    <row r="835" ht="13.5" customHeight="1">
      <c r="A835" s="175"/>
      <c r="B835" s="175"/>
      <c r="C835" s="175"/>
      <c r="D835" s="175"/>
      <c r="E835" s="175"/>
      <c r="F835" s="175"/>
      <c r="G835" s="174"/>
      <c r="H835" s="174"/>
      <c r="I835" s="174"/>
      <c r="J835" s="175"/>
      <c r="K835" s="176"/>
      <c r="L835" s="177"/>
      <c r="M835" s="177"/>
      <c r="N835" s="182"/>
      <c r="O835" s="175"/>
      <c r="P835" s="180"/>
      <c r="Q835" s="175"/>
      <c r="R835" s="175"/>
      <c r="S835" s="175"/>
      <c r="T835" s="175"/>
      <c r="U835" s="175"/>
      <c r="V835" s="175"/>
      <c r="W835" s="175"/>
      <c r="X835" s="175"/>
      <c r="Y835" s="175"/>
      <c r="Z835" s="175"/>
    </row>
    <row r="836" ht="13.5" customHeight="1">
      <c r="A836" s="175"/>
      <c r="B836" s="175"/>
      <c r="C836" s="175"/>
      <c r="D836" s="175"/>
      <c r="E836" s="175"/>
      <c r="F836" s="175"/>
      <c r="G836" s="174"/>
      <c r="H836" s="174"/>
      <c r="I836" s="174"/>
      <c r="J836" s="175"/>
      <c r="K836" s="176"/>
      <c r="L836" s="177"/>
      <c r="M836" s="177"/>
      <c r="N836" s="182"/>
      <c r="O836" s="175"/>
      <c r="P836" s="180"/>
      <c r="Q836" s="175"/>
      <c r="R836" s="175"/>
      <c r="S836" s="175"/>
      <c r="T836" s="175"/>
      <c r="U836" s="175"/>
      <c r="V836" s="175"/>
      <c r="W836" s="175"/>
      <c r="X836" s="175"/>
      <c r="Y836" s="175"/>
      <c r="Z836" s="175"/>
    </row>
    <row r="837" ht="13.5" customHeight="1">
      <c r="A837" s="175"/>
      <c r="B837" s="175"/>
      <c r="C837" s="175"/>
      <c r="D837" s="175"/>
      <c r="E837" s="175"/>
      <c r="F837" s="175"/>
      <c r="G837" s="174"/>
      <c r="H837" s="174"/>
      <c r="I837" s="174"/>
      <c r="J837" s="175"/>
      <c r="K837" s="176"/>
      <c r="L837" s="177"/>
      <c r="M837" s="177"/>
      <c r="N837" s="182"/>
      <c r="O837" s="175"/>
      <c r="P837" s="180"/>
      <c r="Q837" s="175"/>
      <c r="R837" s="175"/>
      <c r="S837" s="175"/>
      <c r="T837" s="175"/>
      <c r="U837" s="175"/>
      <c r="V837" s="175"/>
      <c r="W837" s="175"/>
      <c r="X837" s="175"/>
      <c r="Y837" s="175"/>
      <c r="Z837" s="175"/>
    </row>
    <row r="838" ht="13.5" customHeight="1">
      <c r="A838" s="175"/>
      <c r="B838" s="175"/>
      <c r="C838" s="175"/>
      <c r="D838" s="175"/>
      <c r="E838" s="175"/>
      <c r="F838" s="175"/>
      <c r="G838" s="174"/>
      <c r="H838" s="174"/>
      <c r="I838" s="174"/>
      <c r="J838" s="175"/>
      <c r="K838" s="176"/>
      <c r="L838" s="177"/>
      <c r="M838" s="177"/>
      <c r="N838" s="182"/>
      <c r="O838" s="175"/>
      <c r="P838" s="180"/>
      <c r="Q838" s="175"/>
      <c r="R838" s="175"/>
      <c r="S838" s="175"/>
      <c r="T838" s="175"/>
      <c r="U838" s="175"/>
      <c r="V838" s="175"/>
      <c r="W838" s="175"/>
      <c r="X838" s="175"/>
      <c r="Y838" s="175"/>
      <c r="Z838" s="175"/>
    </row>
    <row r="839" ht="13.5" customHeight="1">
      <c r="A839" s="175"/>
      <c r="B839" s="175"/>
      <c r="C839" s="175"/>
      <c r="D839" s="175"/>
      <c r="E839" s="175"/>
      <c r="F839" s="175"/>
      <c r="G839" s="174"/>
      <c r="H839" s="174"/>
      <c r="I839" s="174"/>
      <c r="J839" s="175"/>
      <c r="K839" s="176"/>
      <c r="L839" s="177"/>
      <c r="M839" s="177"/>
      <c r="N839" s="182"/>
      <c r="O839" s="175"/>
      <c r="P839" s="180"/>
      <c r="Q839" s="175"/>
      <c r="R839" s="175"/>
      <c r="S839" s="175"/>
      <c r="T839" s="175"/>
      <c r="U839" s="175"/>
      <c r="V839" s="175"/>
      <c r="W839" s="175"/>
      <c r="X839" s="175"/>
      <c r="Y839" s="175"/>
      <c r="Z839" s="175"/>
    </row>
    <row r="840" ht="13.5" customHeight="1">
      <c r="A840" s="175"/>
      <c r="B840" s="175"/>
      <c r="C840" s="175"/>
      <c r="D840" s="175"/>
      <c r="E840" s="175"/>
      <c r="F840" s="175"/>
      <c r="G840" s="174"/>
      <c r="H840" s="174"/>
      <c r="I840" s="174"/>
      <c r="J840" s="175"/>
      <c r="K840" s="176"/>
      <c r="L840" s="177"/>
      <c r="M840" s="177"/>
      <c r="N840" s="182"/>
      <c r="O840" s="175"/>
      <c r="P840" s="180"/>
      <c r="Q840" s="175"/>
      <c r="R840" s="175"/>
      <c r="S840" s="175"/>
      <c r="T840" s="175"/>
      <c r="U840" s="175"/>
      <c r="V840" s="175"/>
      <c r="W840" s="175"/>
      <c r="X840" s="175"/>
      <c r="Y840" s="175"/>
      <c r="Z840" s="175"/>
    </row>
    <row r="841" ht="13.5" customHeight="1">
      <c r="A841" s="175"/>
      <c r="B841" s="175"/>
      <c r="C841" s="175"/>
      <c r="D841" s="175"/>
      <c r="E841" s="175"/>
      <c r="F841" s="175"/>
      <c r="G841" s="174"/>
      <c r="H841" s="174"/>
      <c r="I841" s="174"/>
      <c r="J841" s="175"/>
      <c r="K841" s="176"/>
      <c r="L841" s="177"/>
      <c r="M841" s="177"/>
      <c r="N841" s="182"/>
      <c r="O841" s="175"/>
      <c r="P841" s="180"/>
      <c r="Q841" s="175"/>
      <c r="R841" s="175"/>
      <c r="S841" s="175"/>
      <c r="T841" s="175"/>
      <c r="U841" s="175"/>
      <c r="V841" s="175"/>
      <c r="W841" s="175"/>
      <c r="X841" s="175"/>
      <c r="Y841" s="175"/>
      <c r="Z841" s="175"/>
    </row>
    <row r="842" ht="13.5" customHeight="1">
      <c r="A842" s="175"/>
      <c r="B842" s="175"/>
      <c r="C842" s="175"/>
      <c r="D842" s="175"/>
      <c r="E842" s="175"/>
      <c r="F842" s="175"/>
      <c r="G842" s="174"/>
      <c r="H842" s="174"/>
      <c r="I842" s="174"/>
      <c r="J842" s="175"/>
      <c r="K842" s="176"/>
      <c r="L842" s="177"/>
      <c r="M842" s="177"/>
      <c r="N842" s="182"/>
      <c r="O842" s="175"/>
      <c r="P842" s="180"/>
      <c r="Q842" s="175"/>
      <c r="R842" s="175"/>
      <c r="S842" s="175"/>
      <c r="T842" s="175"/>
      <c r="U842" s="175"/>
      <c r="V842" s="175"/>
      <c r="W842" s="175"/>
      <c r="X842" s="175"/>
      <c r="Y842" s="175"/>
      <c r="Z842" s="175"/>
    </row>
    <row r="843" ht="13.5" customHeight="1">
      <c r="A843" s="175"/>
      <c r="B843" s="175"/>
      <c r="C843" s="175"/>
      <c r="D843" s="175"/>
      <c r="E843" s="175"/>
      <c r="F843" s="175"/>
      <c r="G843" s="174"/>
      <c r="H843" s="174"/>
      <c r="I843" s="174"/>
      <c r="J843" s="175"/>
      <c r="K843" s="176"/>
      <c r="L843" s="177"/>
      <c r="M843" s="177"/>
      <c r="N843" s="182"/>
      <c r="O843" s="175"/>
      <c r="P843" s="180"/>
      <c r="Q843" s="175"/>
      <c r="R843" s="175"/>
      <c r="S843" s="175"/>
      <c r="T843" s="175"/>
      <c r="U843" s="175"/>
      <c r="V843" s="175"/>
      <c r="W843" s="175"/>
      <c r="X843" s="175"/>
      <c r="Y843" s="175"/>
      <c r="Z843" s="175"/>
    </row>
    <row r="844" ht="13.5" customHeight="1">
      <c r="A844" s="175"/>
      <c r="B844" s="175"/>
      <c r="C844" s="175"/>
      <c r="D844" s="175"/>
      <c r="E844" s="175"/>
      <c r="F844" s="175"/>
      <c r="G844" s="174"/>
      <c r="H844" s="174"/>
      <c r="I844" s="174"/>
      <c r="J844" s="175"/>
      <c r="K844" s="176"/>
      <c r="L844" s="177"/>
      <c r="M844" s="177"/>
      <c r="N844" s="182"/>
      <c r="O844" s="175"/>
      <c r="P844" s="180"/>
      <c r="Q844" s="175"/>
      <c r="R844" s="175"/>
      <c r="S844" s="175"/>
      <c r="T844" s="175"/>
      <c r="U844" s="175"/>
      <c r="V844" s="175"/>
      <c r="W844" s="175"/>
      <c r="X844" s="175"/>
      <c r="Y844" s="175"/>
      <c r="Z844" s="175"/>
    </row>
    <row r="845" ht="13.5" customHeight="1">
      <c r="A845" s="175"/>
      <c r="B845" s="175"/>
      <c r="C845" s="175"/>
      <c r="D845" s="175"/>
      <c r="E845" s="175"/>
      <c r="F845" s="175"/>
      <c r="G845" s="174"/>
      <c r="H845" s="174"/>
      <c r="I845" s="174"/>
      <c r="J845" s="175"/>
      <c r="K845" s="176"/>
      <c r="L845" s="177"/>
      <c r="M845" s="177"/>
      <c r="N845" s="182"/>
      <c r="O845" s="175"/>
      <c r="P845" s="180"/>
      <c r="Q845" s="175"/>
      <c r="R845" s="175"/>
      <c r="S845" s="175"/>
      <c r="T845" s="175"/>
      <c r="U845" s="175"/>
      <c r="V845" s="175"/>
      <c r="W845" s="175"/>
      <c r="X845" s="175"/>
      <c r="Y845" s="175"/>
      <c r="Z845" s="175"/>
    </row>
    <row r="846" ht="13.5" customHeight="1">
      <c r="A846" s="175"/>
      <c r="B846" s="175"/>
      <c r="C846" s="175"/>
      <c r="D846" s="175"/>
      <c r="E846" s="175"/>
      <c r="F846" s="175"/>
      <c r="G846" s="174"/>
      <c r="H846" s="174"/>
      <c r="I846" s="174"/>
      <c r="J846" s="175"/>
      <c r="K846" s="176"/>
      <c r="L846" s="177"/>
      <c r="M846" s="177"/>
      <c r="N846" s="182"/>
      <c r="O846" s="175"/>
      <c r="P846" s="180"/>
      <c r="Q846" s="175"/>
      <c r="R846" s="175"/>
      <c r="S846" s="175"/>
      <c r="T846" s="175"/>
      <c r="U846" s="175"/>
      <c r="V846" s="175"/>
      <c r="W846" s="175"/>
      <c r="X846" s="175"/>
      <c r="Y846" s="175"/>
      <c r="Z846" s="175"/>
    </row>
    <row r="847" ht="13.5" customHeight="1">
      <c r="A847" s="175"/>
      <c r="B847" s="175"/>
      <c r="C847" s="175"/>
      <c r="D847" s="175"/>
      <c r="E847" s="175"/>
      <c r="F847" s="175"/>
      <c r="G847" s="174"/>
      <c r="H847" s="174"/>
      <c r="I847" s="174"/>
      <c r="J847" s="175"/>
      <c r="K847" s="176"/>
      <c r="L847" s="177"/>
      <c r="M847" s="177"/>
      <c r="N847" s="182"/>
      <c r="O847" s="175"/>
      <c r="P847" s="180"/>
      <c r="Q847" s="175"/>
      <c r="R847" s="175"/>
      <c r="S847" s="175"/>
      <c r="T847" s="175"/>
      <c r="U847" s="175"/>
      <c r="V847" s="175"/>
      <c r="W847" s="175"/>
      <c r="X847" s="175"/>
      <c r="Y847" s="175"/>
      <c r="Z847" s="175"/>
    </row>
    <row r="848" ht="13.5" customHeight="1">
      <c r="A848" s="175"/>
      <c r="B848" s="175"/>
      <c r="C848" s="175"/>
      <c r="D848" s="175"/>
      <c r="E848" s="175"/>
      <c r="F848" s="175"/>
      <c r="G848" s="174"/>
      <c r="H848" s="174"/>
      <c r="I848" s="174"/>
      <c r="J848" s="175"/>
      <c r="K848" s="176"/>
      <c r="L848" s="177"/>
      <c r="M848" s="177"/>
      <c r="N848" s="182"/>
      <c r="O848" s="175"/>
      <c r="P848" s="180"/>
      <c r="Q848" s="175"/>
      <c r="R848" s="175"/>
      <c r="S848" s="175"/>
      <c r="T848" s="175"/>
      <c r="U848" s="175"/>
      <c r="V848" s="175"/>
      <c r="W848" s="175"/>
      <c r="X848" s="175"/>
      <c r="Y848" s="175"/>
      <c r="Z848" s="175"/>
    </row>
    <row r="849" ht="13.5" customHeight="1">
      <c r="A849" s="175"/>
      <c r="B849" s="175"/>
      <c r="C849" s="175"/>
      <c r="D849" s="175"/>
      <c r="E849" s="175"/>
      <c r="F849" s="175"/>
      <c r="G849" s="174"/>
      <c r="H849" s="174"/>
      <c r="I849" s="174"/>
      <c r="J849" s="175"/>
      <c r="K849" s="176"/>
      <c r="L849" s="177"/>
      <c r="M849" s="177"/>
      <c r="N849" s="182"/>
      <c r="O849" s="175"/>
      <c r="P849" s="180"/>
      <c r="Q849" s="175"/>
      <c r="R849" s="175"/>
      <c r="S849" s="175"/>
      <c r="T849" s="175"/>
      <c r="U849" s="175"/>
      <c r="V849" s="175"/>
      <c r="W849" s="175"/>
      <c r="X849" s="175"/>
      <c r="Y849" s="175"/>
      <c r="Z849" s="175"/>
    </row>
    <row r="850" ht="13.5" customHeight="1">
      <c r="A850" s="175"/>
      <c r="B850" s="175"/>
      <c r="C850" s="175"/>
      <c r="D850" s="175"/>
      <c r="E850" s="175"/>
      <c r="F850" s="175"/>
      <c r="G850" s="174"/>
      <c r="H850" s="174"/>
      <c r="I850" s="174"/>
      <c r="J850" s="175"/>
      <c r="K850" s="176"/>
      <c r="L850" s="177"/>
      <c r="M850" s="177"/>
      <c r="N850" s="182"/>
      <c r="O850" s="175"/>
      <c r="P850" s="180"/>
      <c r="Q850" s="175"/>
      <c r="R850" s="175"/>
      <c r="S850" s="175"/>
      <c r="T850" s="175"/>
      <c r="U850" s="175"/>
      <c r="V850" s="175"/>
      <c r="W850" s="175"/>
      <c r="X850" s="175"/>
      <c r="Y850" s="175"/>
      <c r="Z850" s="175"/>
    </row>
    <row r="851" ht="13.5" customHeight="1">
      <c r="A851" s="175"/>
      <c r="B851" s="175"/>
      <c r="C851" s="175"/>
      <c r="D851" s="175"/>
      <c r="E851" s="175"/>
      <c r="F851" s="175"/>
      <c r="G851" s="174"/>
      <c r="H851" s="174"/>
      <c r="I851" s="174"/>
      <c r="J851" s="175"/>
      <c r="K851" s="176"/>
      <c r="L851" s="177"/>
      <c r="M851" s="177"/>
      <c r="N851" s="182"/>
      <c r="O851" s="175"/>
      <c r="P851" s="180"/>
      <c r="Q851" s="175"/>
      <c r="R851" s="175"/>
      <c r="S851" s="175"/>
      <c r="T851" s="175"/>
      <c r="U851" s="175"/>
      <c r="V851" s="175"/>
      <c r="W851" s="175"/>
      <c r="X851" s="175"/>
      <c r="Y851" s="175"/>
      <c r="Z851" s="175"/>
    </row>
    <row r="852" ht="13.5" customHeight="1">
      <c r="A852" s="175"/>
      <c r="B852" s="175"/>
      <c r="C852" s="175"/>
      <c r="D852" s="175"/>
      <c r="E852" s="175"/>
      <c r="F852" s="175"/>
      <c r="G852" s="174"/>
      <c r="H852" s="174"/>
      <c r="I852" s="174"/>
      <c r="J852" s="175"/>
      <c r="K852" s="176"/>
      <c r="L852" s="177"/>
      <c r="M852" s="177"/>
      <c r="N852" s="182"/>
      <c r="O852" s="175"/>
      <c r="P852" s="180"/>
      <c r="Q852" s="175"/>
      <c r="R852" s="175"/>
      <c r="S852" s="175"/>
      <c r="T852" s="175"/>
      <c r="U852" s="175"/>
      <c r="V852" s="175"/>
      <c r="W852" s="175"/>
      <c r="X852" s="175"/>
      <c r="Y852" s="175"/>
      <c r="Z852" s="175"/>
    </row>
    <row r="853" ht="13.5" customHeight="1">
      <c r="A853" s="175"/>
      <c r="B853" s="175"/>
      <c r="C853" s="175"/>
      <c r="D853" s="175"/>
      <c r="E853" s="175"/>
      <c r="F853" s="175"/>
      <c r="G853" s="174"/>
      <c r="H853" s="174"/>
      <c r="I853" s="174"/>
      <c r="J853" s="175"/>
      <c r="K853" s="176"/>
      <c r="L853" s="177"/>
      <c r="M853" s="177"/>
      <c r="N853" s="182"/>
      <c r="O853" s="175"/>
      <c r="P853" s="180"/>
      <c r="Q853" s="175"/>
      <c r="R853" s="175"/>
      <c r="S853" s="175"/>
      <c r="T853" s="175"/>
      <c r="U853" s="175"/>
      <c r="V853" s="175"/>
      <c r="W853" s="175"/>
      <c r="X853" s="175"/>
      <c r="Y853" s="175"/>
      <c r="Z853" s="175"/>
    </row>
    <row r="854" ht="13.5" customHeight="1">
      <c r="A854" s="175"/>
      <c r="B854" s="175"/>
      <c r="C854" s="175"/>
      <c r="D854" s="175"/>
      <c r="E854" s="175"/>
      <c r="F854" s="175"/>
      <c r="G854" s="174"/>
      <c r="H854" s="174"/>
      <c r="I854" s="174"/>
      <c r="J854" s="175"/>
      <c r="K854" s="176"/>
      <c r="L854" s="177"/>
      <c r="M854" s="177"/>
      <c r="N854" s="182"/>
      <c r="O854" s="175"/>
      <c r="P854" s="180"/>
      <c r="Q854" s="175"/>
      <c r="R854" s="175"/>
      <c r="S854" s="175"/>
      <c r="T854" s="175"/>
      <c r="U854" s="175"/>
      <c r="V854" s="175"/>
      <c r="W854" s="175"/>
      <c r="X854" s="175"/>
      <c r="Y854" s="175"/>
      <c r="Z854" s="175"/>
    </row>
    <row r="855" ht="13.5" customHeight="1">
      <c r="A855" s="175"/>
      <c r="B855" s="175"/>
      <c r="C855" s="175"/>
      <c r="D855" s="175"/>
      <c r="E855" s="175"/>
      <c r="F855" s="175"/>
      <c r="G855" s="174"/>
      <c r="H855" s="174"/>
      <c r="I855" s="174"/>
      <c r="J855" s="175"/>
      <c r="K855" s="176"/>
      <c r="L855" s="177"/>
      <c r="M855" s="177"/>
      <c r="N855" s="182"/>
      <c r="O855" s="175"/>
      <c r="P855" s="180"/>
      <c r="Q855" s="175"/>
      <c r="R855" s="175"/>
      <c r="S855" s="175"/>
      <c r="T855" s="175"/>
      <c r="U855" s="175"/>
      <c r="V855" s="175"/>
      <c r="W855" s="175"/>
      <c r="X855" s="175"/>
      <c r="Y855" s="175"/>
      <c r="Z855" s="175"/>
    </row>
    <row r="856" ht="13.5" customHeight="1">
      <c r="A856" s="175"/>
      <c r="B856" s="175"/>
      <c r="C856" s="175"/>
      <c r="D856" s="175"/>
      <c r="E856" s="175"/>
      <c r="F856" s="175"/>
      <c r="G856" s="174"/>
      <c r="H856" s="174"/>
      <c r="I856" s="174"/>
      <c r="J856" s="175"/>
      <c r="K856" s="176"/>
      <c r="L856" s="177"/>
      <c r="M856" s="177"/>
      <c r="N856" s="182"/>
      <c r="O856" s="175"/>
      <c r="P856" s="180"/>
      <c r="Q856" s="175"/>
      <c r="R856" s="175"/>
      <c r="S856" s="175"/>
      <c r="T856" s="175"/>
      <c r="U856" s="175"/>
      <c r="V856" s="175"/>
      <c r="W856" s="175"/>
      <c r="X856" s="175"/>
      <c r="Y856" s="175"/>
      <c r="Z856" s="175"/>
    </row>
    <row r="857" ht="13.5" customHeight="1">
      <c r="A857" s="175"/>
      <c r="B857" s="175"/>
      <c r="C857" s="175"/>
      <c r="D857" s="175"/>
      <c r="E857" s="175"/>
      <c r="F857" s="175"/>
      <c r="G857" s="174"/>
      <c r="H857" s="174"/>
      <c r="I857" s="174"/>
      <c r="J857" s="175"/>
      <c r="K857" s="176"/>
      <c r="L857" s="177"/>
      <c r="M857" s="177"/>
      <c r="N857" s="182"/>
      <c r="O857" s="175"/>
      <c r="P857" s="180"/>
      <c r="Q857" s="175"/>
      <c r="R857" s="175"/>
      <c r="S857" s="175"/>
      <c r="T857" s="175"/>
      <c r="U857" s="175"/>
      <c r="V857" s="175"/>
      <c r="W857" s="175"/>
      <c r="X857" s="175"/>
      <c r="Y857" s="175"/>
      <c r="Z857" s="175"/>
    </row>
    <row r="858" ht="13.5" customHeight="1">
      <c r="A858" s="175"/>
      <c r="B858" s="175"/>
      <c r="C858" s="175"/>
      <c r="D858" s="175"/>
      <c r="E858" s="175"/>
      <c r="F858" s="175"/>
      <c r="G858" s="174"/>
      <c r="H858" s="174"/>
      <c r="I858" s="174"/>
      <c r="J858" s="175"/>
      <c r="K858" s="176"/>
      <c r="L858" s="177"/>
      <c r="M858" s="177"/>
      <c r="N858" s="182"/>
      <c r="O858" s="175"/>
      <c r="P858" s="180"/>
      <c r="Q858" s="175"/>
      <c r="R858" s="175"/>
      <c r="S858" s="175"/>
      <c r="T858" s="175"/>
      <c r="U858" s="175"/>
      <c r="V858" s="175"/>
      <c r="W858" s="175"/>
      <c r="X858" s="175"/>
      <c r="Y858" s="175"/>
      <c r="Z858" s="175"/>
    </row>
    <row r="859" ht="13.5" customHeight="1">
      <c r="A859" s="175"/>
      <c r="B859" s="175"/>
      <c r="C859" s="175"/>
      <c r="D859" s="175"/>
      <c r="E859" s="175"/>
      <c r="F859" s="175"/>
      <c r="G859" s="174"/>
      <c r="H859" s="174"/>
      <c r="I859" s="174"/>
      <c r="J859" s="175"/>
      <c r="K859" s="176"/>
      <c r="L859" s="177"/>
      <c r="M859" s="177"/>
      <c r="N859" s="182"/>
      <c r="O859" s="175"/>
      <c r="P859" s="180"/>
      <c r="Q859" s="175"/>
      <c r="R859" s="175"/>
      <c r="S859" s="175"/>
      <c r="T859" s="175"/>
      <c r="U859" s="175"/>
      <c r="V859" s="175"/>
      <c r="W859" s="175"/>
      <c r="X859" s="175"/>
      <c r="Y859" s="175"/>
      <c r="Z859" s="175"/>
    </row>
    <row r="860" ht="13.5" customHeight="1">
      <c r="A860" s="175"/>
      <c r="B860" s="175"/>
      <c r="C860" s="175"/>
      <c r="D860" s="175"/>
      <c r="E860" s="175"/>
      <c r="F860" s="175"/>
      <c r="G860" s="174"/>
      <c r="H860" s="174"/>
      <c r="I860" s="174"/>
      <c r="J860" s="175"/>
      <c r="K860" s="176"/>
      <c r="L860" s="177"/>
      <c r="M860" s="177"/>
      <c r="N860" s="182"/>
      <c r="O860" s="175"/>
      <c r="P860" s="180"/>
      <c r="Q860" s="175"/>
      <c r="R860" s="175"/>
      <c r="S860" s="175"/>
      <c r="T860" s="175"/>
      <c r="U860" s="175"/>
      <c r="V860" s="175"/>
      <c r="W860" s="175"/>
      <c r="X860" s="175"/>
      <c r="Y860" s="175"/>
      <c r="Z860" s="175"/>
    </row>
    <row r="861" ht="13.5" customHeight="1">
      <c r="A861" s="175"/>
      <c r="B861" s="175"/>
      <c r="C861" s="175"/>
      <c r="D861" s="175"/>
      <c r="E861" s="175"/>
      <c r="F861" s="175"/>
      <c r="G861" s="174"/>
      <c r="H861" s="174"/>
      <c r="I861" s="174"/>
      <c r="J861" s="175"/>
      <c r="K861" s="176"/>
      <c r="L861" s="177"/>
      <c r="M861" s="177"/>
      <c r="N861" s="182"/>
      <c r="O861" s="175"/>
      <c r="P861" s="180"/>
      <c r="Q861" s="175"/>
      <c r="R861" s="175"/>
      <c r="S861" s="175"/>
      <c r="T861" s="175"/>
      <c r="U861" s="175"/>
      <c r="V861" s="175"/>
      <c r="W861" s="175"/>
      <c r="X861" s="175"/>
      <c r="Y861" s="175"/>
      <c r="Z861" s="175"/>
    </row>
    <row r="862" ht="13.5" customHeight="1">
      <c r="A862" s="175"/>
      <c r="B862" s="175"/>
      <c r="C862" s="175"/>
      <c r="D862" s="175"/>
      <c r="E862" s="175"/>
      <c r="F862" s="175"/>
      <c r="G862" s="174"/>
      <c r="H862" s="174"/>
      <c r="I862" s="174"/>
      <c r="J862" s="175"/>
      <c r="K862" s="176"/>
      <c r="L862" s="177"/>
      <c r="M862" s="177"/>
      <c r="N862" s="182"/>
      <c r="O862" s="175"/>
      <c r="P862" s="180"/>
      <c r="Q862" s="175"/>
      <c r="R862" s="175"/>
      <c r="S862" s="175"/>
      <c r="T862" s="175"/>
      <c r="U862" s="175"/>
      <c r="V862" s="175"/>
      <c r="W862" s="175"/>
      <c r="X862" s="175"/>
      <c r="Y862" s="175"/>
      <c r="Z862" s="175"/>
    </row>
    <row r="863" ht="13.5" customHeight="1">
      <c r="A863" s="175"/>
      <c r="B863" s="175"/>
      <c r="C863" s="175"/>
      <c r="D863" s="175"/>
      <c r="E863" s="175"/>
      <c r="F863" s="175"/>
      <c r="G863" s="174"/>
      <c r="H863" s="174"/>
      <c r="I863" s="174"/>
      <c r="J863" s="175"/>
      <c r="K863" s="176"/>
      <c r="L863" s="177"/>
      <c r="M863" s="177"/>
      <c r="N863" s="182"/>
      <c r="O863" s="175"/>
      <c r="P863" s="180"/>
      <c r="Q863" s="175"/>
      <c r="R863" s="175"/>
      <c r="S863" s="175"/>
      <c r="T863" s="175"/>
      <c r="U863" s="175"/>
      <c r="V863" s="175"/>
      <c r="W863" s="175"/>
      <c r="X863" s="175"/>
      <c r="Y863" s="175"/>
      <c r="Z863" s="175"/>
    </row>
    <row r="864" ht="13.5" customHeight="1">
      <c r="A864" s="175"/>
      <c r="B864" s="175"/>
      <c r="C864" s="175"/>
      <c r="D864" s="175"/>
      <c r="E864" s="175"/>
      <c r="F864" s="175"/>
      <c r="G864" s="174"/>
      <c r="H864" s="174"/>
      <c r="I864" s="174"/>
      <c r="J864" s="175"/>
      <c r="K864" s="176"/>
      <c r="L864" s="177"/>
      <c r="M864" s="177"/>
      <c r="N864" s="182"/>
      <c r="O864" s="175"/>
      <c r="P864" s="180"/>
      <c r="Q864" s="175"/>
      <c r="R864" s="175"/>
      <c r="S864" s="175"/>
      <c r="T864" s="175"/>
      <c r="U864" s="175"/>
      <c r="V864" s="175"/>
      <c r="W864" s="175"/>
      <c r="X864" s="175"/>
      <c r="Y864" s="175"/>
      <c r="Z864" s="175"/>
    </row>
    <row r="865" ht="13.5" customHeight="1">
      <c r="A865" s="175"/>
      <c r="B865" s="175"/>
      <c r="C865" s="175"/>
      <c r="D865" s="175"/>
      <c r="E865" s="175"/>
      <c r="F865" s="175"/>
      <c r="G865" s="174"/>
      <c r="H865" s="174"/>
      <c r="I865" s="174"/>
      <c r="J865" s="175"/>
      <c r="K865" s="176"/>
      <c r="L865" s="177"/>
      <c r="M865" s="177"/>
      <c r="N865" s="182"/>
      <c r="O865" s="175"/>
      <c r="P865" s="180"/>
      <c r="Q865" s="175"/>
      <c r="R865" s="175"/>
      <c r="S865" s="175"/>
      <c r="T865" s="175"/>
      <c r="U865" s="175"/>
      <c r="V865" s="175"/>
      <c r="W865" s="175"/>
      <c r="X865" s="175"/>
      <c r="Y865" s="175"/>
      <c r="Z865" s="175"/>
    </row>
    <row r="866" ht="13.5" customHeight="1">
      <c r="A866" s="175"/>
      <c r="B866" s="175"/>
      <c r="C866" s="175"/>
      <c r="D866" s="175"/>
      <c r="E866" s="175"/>
      <c r="F866" s="175"/>
      <c r="G866" s="174"/>
      <c r="H866" s="174"/>
      <c r="I866" s="174"/>
      <c r="J866" s="175"/>
      <c r="K866" s="176"/>
      <c r="L866" s="177"/>
      <c r="M866" s="177"/>
      <c r="N866" s="182"/>
      <c r="O866" s="175"/>
      <c r="P866" s="180"/>
      <c r="Q866" s="175"/>
      <c r="R866" s="175"/>
      <c r="S866" s="175"/>
      <c r="T866" s="175"/>
      <c r="U866" s="175"/>
      <c r="V866" s="175"/>
      <c r="W866" s="175"/>
      <c r="X866" s="175"/>
      <c r="Y866" s="175"/>
      <c r="Z866" s="175"/>
    </row>
    <row r="867" ht="13.5" customHeight="1">
      <c r="A867" s="175"/>
      <c r="B867" s="175"/>
      <c r="C867" s="175"/>
      <c r="D867" s="175"/>
      <c r="E867" s="175"/>
      <c r="F867" s="175"/>
      <c r="G867" s="174"/>
      <c r="H867" s="174"/>
      <c r="I867" s="174"/>
      <c r="J867" s="175"/>
      <c r="K867" s="176"/>
      <c r="L867" s="177"/>
      <c r="M867" s="177"/>
      <c r="N867" s="182"/>
      <c r="O867" s="175"/>
      <c r="P867" s="180"/>
      <c r="Q867" s="175"/>
      <c r="R867" s="175"/>
      <c r="S867" s="175"/>
      <c r="T867" s="175"/>
      <c r="U867" s="175"/>
      <c r="V867" s="175"/>
      <c r="W867" s="175"/>
      <c r="X867" s="175"/>
      <c r="Y867" s="175"/>
      <c r="Z867" s="175"/>
    </row>
    <row r="868" ht="13.5" customHeight="1">
      <c r="A868" s="175"/>
      <c r="B868" s="175"/>
      <c r="C868" s="175"/>
      <c r="D868" s="175"/>
      <c r="E868" s="175"/>
      <c r="F868" s="175"/>
      <c r="G868" s="174"/>
      <c r="H868" s="174"/>
      <c r="I868" s="174"/>
      <c r="J868" s="175"/>
      <c r="K868" s="176"/>
      <c r="L868" s="177"/>
      <c r="M868" s="177"/>
      <c r="N868" s="182"/>
      <c r="O868" s="175"/>
      <c r="P868" s="180"/>
      <c r="Q868" s="175"/>
      <c r="R868" s="175"/>
      <c r="S868" s="175"/>
      <c r="T868" s="175"/>
      <c r="U868" s="175"/>
      <c r="V868" s="175"/>
      <c r="W868" s="175"/>
      <c r="X868" s="175"/>
      <c r="Y868" s="175"/>
      <c r="Z868" s="175"/>
    </row>
    <row r="869" ht="13.5" customHeight="1">
      <c r="A869" s="175"/>
      <c r="B869" s="175"/>
      <c r="C869" s="175"/>
      <c r="D869" s="175"/>
      <c r="E869" s="175"/>
      <c r="F869" s="175"/>
      <c r="G869" s="174"/>
      <c r="H869" s="174"/>
      <c r="I869" s="174"/>
      <c r="J869" s="175"/>
      <c r="K869" s="176"/>
      <c r="L869" s="177"/>
      <c r="M869" s="177"/>
      <c r="N869" s="182"/>
      <c r="O869" s="175"/>
      <c r="P869" s="180"/>
      <c r="Q869" s="175"/>
      <c r="R869" s="175"/>
      <c r="S869" s="175"/>
      <c r="T869" s="175"/>
      <c r="U869" s="175"/>
      <c r="V869" s="175"/>
      <c r="W869" s="175"/>
      <c r="X869" s="175"/>
      <c r="Y869" s="175"/>
      <c r="Z869" s="175"/>
    </row>
    <row r="870" ht="13.5" customHeight="1">
      <c r="A870" s="175"/>
      <c r="B870" s="175"/>
      <c r="C870" s="175"/>
      <c r="D870" s="175"/>
      <c r="E870" s="175"/>
      <c r="F870" s="175"/>
      <c r="G870" s="174"/>
      <c r="H870" s="174"/>
      <c r="I870" s="174"/>
      <c r="J870" s="175"/>
      <c r="K870" s="176"/>
      <c r="L870" s="177"/>
      <c r="M870" s="177"/>
      <c r="N870" s="182"/>
      <c r="O870" s="175"/>
      <c r="P870" s="180"/>
      <c r="Q870" s="175"/>
      <c r="R870" s="175"/>
      <c r="S870" s="175"/>
      <c r="T870" s="175"/>
      <c r="U870" s="175"/>
      <c r="V870" s="175"/>
      <c r="W870" s="175"/>
      <c r="X870" s="175"/>
      <c r="Y870" s="175"/>
      <c r="Z870" s="175"/>
    </row>
    <row r="871" ht="13.5" customHeight="1">
      <c r="A871" s="175"/>
      <c r="B871" s="175"/>
      <c r="C871" s="175"/>
      <c r="D871" s="175"/>
      <c r="E871" s="175"/>
      <c r="F871" s="175"/>
      <c r="G871" s="174"/>
      <c r="H871" s="174"/>
      <c r="I871" s="174"/>
      <c r="J871" s="175"/>
      <c r="K871" s="176"/>
      <c r="L871" s="177"/>
      <c r="M871" s="177"/>
      <c r="N871" s="182"/>
      <c r="O871" s="175"/>
      <c r="P871" s="180"/>
      <c r="Q871" s="175"/>
      <c r="R871" s="175"/>
      <c r="S871" s="175"/>
      <c r="T871" s="175"/>
      <c r="U871" s="175"/>
      <c r="V871" s="175"/>
      <c r="W871" s="175"/>
      <c r="X871" s="175"/>
      <c r="Y871" s="175"/>
      <c r="Z871" s="175"/>
    </row>
    <row r="872" ht="13.5" customHeight="1">
      <c r="A872" s="175"/>
      <c r="B872" s="175"/>
      <c r="C872" s="175"/>
      <c r="D872" s="175"/>
      <c r="E872" s="175"/>
      <c r="F872" s="175"/>
      <c r="G872" s="174"/>
      <c r="H872" s="174"/>
      <c r="I872" s="174"/>
      <c r="J872" s="175"/>
      <c r="K872" s="176"/>
      <c r="L872" s="177"/>
      <c r="M872" s="177"/>
      <c r="N872" s="182"/>
      <c r="O872" s="175"/>
      <c r="P872" s="180"/>
      <c r="Q872" s="175"/>
      <c r="R872" s="175"/>
      <c r="S872" s="175"/>
      <c r="T872" s="175"/>
      <c r="U872" s="175"/>
      <c r="V872" s="175"/>
      <c r="W872" s="175"/>
      <c r="X872" s="175"/>
      <c r="Y872" s="175"/>
      <c r="Z872" s="175"/>
    </row>
    <row r="873" ht="13.5" customHeight="1">
      <c r="A873" s="175"/>
      <c r="B873" s="175"/>
      <c r="C873" s="175"/>
      <c r="D873" s="175"/>
      <c r="E873" s="175"/>
      <c r="F873" s="175"/>
      <c r="G873" s="174"/>
      <c r="H873" s="174"/>
      <c r="I873" s="174"/>
      <c r="J873" s="175"/>
      <c r="K873" s="176"/>
      <c r="L873" s="177"/>
      <c r="M873" s="177"/>
      <c r="N873" s="182"/>
      <c r="O873" s="175"/>
      <c r="P873" s="180"/>
      <c r="Q873" s="175"/>
      <c r="R873" s="175"/>
      <c r="S873" s="175"/>
      <c r="T873" s="175"/>
      <c r="U873" s="175"/>
      <c r="V873" s="175"/>
      <c r="W873" s="175"/>
      <c r="X873" s="175"/>
      <c r="Y873" s="175"/>
      <c r="Z873" s="175"/>
    </row>
    <row r="874" ht="13.5" customHeight="1">
      <c r="A874" s="175"/>
      <c r="B874" s="175"/>
      <c r="C874" s="175"/>
      <c r="D874" s="175"/>
      <c r="E874" s="175"/>
      <c r="F874" s="175"/>
      <c r="G874" s="174"/>
      <c r="H874" s="174"/>
      <c r="I874" s="174"/>
      <c r="J874" s="175"/>
      <c r="K874" s="176"/>
      <c r="L874" s="177"/>
      <c r="M874" s="177"/>
      <c r="N874" s="182"/>
      <c r="O874" s="175"/>
      <c r="P874" s="180"/>
      <c r="Q874" s="175"/>
      <c r="R874" s="175"/>
      <c r="S874" s="175"/>
      <c r="T874" s="175"/>
      <c r="U874" s="175"/>
      <c r="V874" s="175"/>
      <c r="W874" s="175"/>
      <c r="X874" s="175"/>
      <c r="Y874" s="175"/>
      <c r="Z874" s="175"/>
    </row>
    <row r="875" ht="13.5" customHeight="1">
      <c r="A875" s="175"/>
      <c r="B875" s="175"/>
      <c r="C875" s="175"/>
      <c r="D875" s="175"/>
      <c r="E875" s="175"/>
      <c r="F875" s="175"/>
      <c r="G875" s="174"/>
      <c r="H875" s="174"/>
      <c r="I875" s="174"/>
      <c r="J875" s="175"/>
      <c r="K875" s="176"/>
      <c r="L875" s="177"/>
      <c r="M875" s="177"/>
      <c r="N875" s="182"/>
      <c r="O875" s="175"/>
      <c r="P875" s="180"/>
      <c r="Q875" s="175"/>
      <c r="R875" s="175"/>
      <c r="S875" s="175"/>
      <c r="T875" s="175"/>
      <c r="U875" s="175"/>
      <c r="V875" s="175"/>
      <c r="W875" s="175"/>
      <c r="X875" s="175"/>
      <c r="Y875" s="175"/>
      <c r="Z875" s="175"/>
    </row>
    <row r="876" ht="13.5" customHeight="1">
      <c r="A876" s="175"/>
      <c r="B876" s="175"/>
      <c r="C876" s="175"/>
      <c r="D876" s="175"/>
      <c r="E876" s="175"/>
      <c r="F876" s="175"/>
      <c r="G876" s="174"/>
      <c r="H876" s="174"/>
      <c r="I876" s="174"/>
      <c r="J876" s="175"/>
      <c r="K876" s="176"/>
      <c r="L876" s="177"/>
      <c r="M876" s="177"/>
      <c r="N876" s="182"/>
      <c r="O876" s="175"/>
      <c r="P876" s="180"/>
      <c r="Q876" s="175"/>
      <c r="R876" s="175"/>
      <c r="S876" s="175"/>
      <c r="T876" s="175"/>
      <c r="U876" s="175"/>
      <c r="V876" s="175"/>
      <c r="W876" s="175"/>
      <c r="X876" s="175"/>
      <c r="Y876" s="175"/>
      <c r="Z876" s="175"/>
    </row>
    <row r="877" ht="13.5" customHeight="1">
      <c r="A877" s="175"/>
      <c r="B877" s="175"/>
      <c r="C877" s="175"/>
      <c r="D877" s="175"/>
      <c r="E877" s="175"/>
      <c r="F877" s="175"/>
      <c r="G877" s="174"/>
      <c r="H877" s="174"/>
      <c r="I877" s="174"/>
      <c r="J877" s="175"/>
      <c r="K877" s="176"/>
      <c r="L877" s="177"/>
      <c r="M877" s="177"/>
      <c r="N877" s="182"/>
      <c r="O877" s="175"/>
      <c r="P877" s="180"/>
      <c r="Q877" s="175"/>
      <c r="R877" s="175"/>
      <c r="S877" s="175"/>
      <c r="T877" s="175"/>
      <c r="U877" s="175"/>
      <c r="V877" s="175"/>
      <c r="W877" s="175"/>
      <c r="X877" s="175"/>
      <c r="Y877" s="175"/>
      <c r="Z877" s="175"/>
    </row>
    <row r="878" ht="13.5" customHeight="1">
      <c r="A878" s="175"/>
      <c r="B878" s="175"/>
      <c r="C878" s="175"/>
      <c r="D878" s="175"/>
      <c r="E878" s="175"/>
      <c r="F878" s="175"/>
      <c r="G878" s="174"/>
      <c r="H878" s="174"/>
      <c r="I878" s="174"/>
      <c r="J878" s="175"/>
      <c r="K878" s="176"/>
      <c r="L878" s="177"/>
      <c r="M878" s="177"/>
      <c r="N878" s="182"/>
      <c r="O878" s="175"/>
      <c r="P878" s="180"/>
      <c r="Q878" s="175"/>
      <c r="R878" s="175"/>
      <c r="S878" s="175"/>
      <c r="T878" s="175"/>
      <c r="U878" s="175"/>
      <c r="V878" s="175"/>
      <c r="W878" s="175"/>
      <c r="X878" s="175"/>
      <c r="Y878" s="175"/>
      <c r="Z878" s="175"/>
    </row>
    <row r="879" ht="13.5" customHeight="1">
      <c r="A879" s="175"/>
      <c r="B879" s="175"/>
      <c r="C879" s="175"/>
      <c r="D879" s="175"/>
      <c r="E879" s="175"/>
      <c r="F879" s="175"/>
      <c r="G879" s="174"/>
      <c r="H879" s="174"/>
      <c r="I879" s="174"/>
      <c r="J879" s="175"/>
      <c r="K879" s="176"/>
      <c r="L879" s="177"/>
      <c r="M879" s="177"/>
      <c r="N879" s="182"/>
      <c r="O879" s="175"/>
      <c r="P879" s="180"/>
      <c r="Q879" s="175"/>
      <c r="R879" s="175"/>
      <c r="S879" s="175"/>
      <c r="T879" s="175"/>
      <c r="U879" s="175"/>
      <c r="V879" s="175"/>
      <c r="W879" s="175"/>
      <c r="X879" s="175"/>
      <c r="Y879" s="175"/>
      <c r="Z879" s="175"/>
    </row>
    <row r="880" ht="13.5" customHeight="1">
      <c r="A880" s="175"/>
      <c r="B880" s="175"/>
      <c r="C880" s="175"/>
      <c r="D880" s="175"/>
      <c r="E880" s="175"/>
      <c r="F880" s="175"/>
      <c r="G880" s="174"/>
      <c r="H880" s="174"/>
      <c r="I880" s="174"/>
      <c r="J880" s="175"/>
      <c r="K880" s="176"/>
      <c r="L880" s="177"/>
      <c r="M880" s="177"/>
      <c r="N880" s="182"/>
      <c r="O880" s="175"/>
      <c r="P880" s="180"/>
      <c r="Q880" s="175"/>
      <c r="R880" s="175"/>
      <c r="S880" s="175"/>
      <c r="T880" s="175"/>
      <c r="U880" s="175"/>
      <c r="V880" s="175"/>
      <c r="W880" s="175"/>
      <c r="X880" s="175"/>
      <c r="Y880" s="175"/>
      <c r="Z880" s="175"/>
    </row>
    <row r="881" ht="13.5" customHeight="1">
      <c r="A881" s="175"/>
      <c r="B881" s="175"/>
      <c r="C881" s="175"/>
      <c r="D881" s="175"/>
      <c r="E881" s="175"/>
      <c r="F881" s="175"/>
      <c r="G881" s="174"/>
      <c r="H881" s="174"/>
      <c r="I881" s="174"/>
      <c r="J881" s="175"/>
      <c r="K881" s="176"/>
      <c r="L881" s="177"/>
      <c r="M881" s="177"/>
      <c r="N881" s="182"/>
      <c r="O881" s="175"/>
      <c r="P881" s="180"/>
      <c r="Q881" s="175"/>
      <c r="R881" s="175"/>
      <c r="S881" s="175"/>
      <c r="T881" s="175"/>
      <c r="U881" s="175"/>
      <c r="V881" s="175"/>
      <c r="W881" s="175"/>
      <c r="X881" s="175"/>
      <c r="Y881" s="175"/>
      <c r="Z881" s="175"/>
    </row>
    <row r="882" ht="13.5" customHeight="1">
      <c r="A882" s="175"/>
      <c r="B882" s="175"/>
      <c r="C882" s="175"/>
      <c r="D882" s="175"/>
      <c r="E882" s="175"/>
      <c r="F882" s="175"/>
      <c r="G882" s="174"/>
      <c r="H882" s="174"/>
      <c r="I882" s="174"/>
      <c r="J882" s="175"/>
      <c r="K882" s="176"/>
      <c r="L882" s="177"/>
      <c r="M882" s="177"/>
      <c r="N882" s="182"/>
      <c r="O882" s="175"/>
      <c r="P882" s="180"/>
      <c r="Q882" s="175"/>
      <c r="R882" s="175"/>
      <c r="S882" s="175"/>
      <c r="T882" s="175"/>
      <c r="U882" s="175"/>
      <c r="V882" s="175"/>
      <c r="W882" s="175"/>
      <c r="X882" s="175"/>
      <c r="Y882" s="175"/>
      <c r="Z882" s="175"/>
    </row>
    <row r="883" ht="13.5" customHeight="1">
      <c r="A883" s="175"/>
      <c r="B883" s="175"/>
      <c r="C883" s="175"/>
      <c r="D883" s="175"/>
      <c r="E883" s="175"/>
      <c r="F883" s="175"/>
      <c r="G883" s="174"/>
      <c r="H883" s="174"/>
      <c r="I883" s="174"/>
      <c r="J883" s="175"/>
      <c r="K883" s="176"/>
      <c r="L883" s="177"/>
      <c r="M883" s="177"/>
      <c r="N883" s="182"/>
      <c r="O883" s="175"/>
      <c r="P883" s="180"/>
      <c r="Q883" s="175"/>
      <c r="R883" s="175"/>
      <c r="S883" s="175"/>
      <c r="T883" s="175"/>
      <c r="U883" s="175"/>
      <c r="V883" s="175"/>
      <c r="W883" s="175"/>
      <c r="X883" s="175"/>
      <c r="Y883" s="175"/>
      <c r="Z883" s="175"/>
    </row>
    <row r="884" ht="13.5" customHeight="1">
      <c r="A884" s="175"/>
      <c r="B884" s="175"/>
      <c r="C884" s="175"/>
      <c r="D884" s="175"/>
      <c r="E884" s="175"/>
      <c r="F884" s="175"/>
      <c r="G884" s="174"/>
      <c r="H884" s="174"/>
      <c r="I884" s="174"/>
      <c r="J884" s="175"/>
      <c r="K884" s="176"/>
      <c r="L884" s="177"/>
      <c r="M884" s="177"/>
      <c r="N884" s="182"/>
      <c r="O884" s="175"/>
      <c r="P884" s="180"/>
      <c r="Q884" s="175"/>
      <c r="R884" s="175"/>
      <c r="S884" s="175"/>
      <c r="T884" s="175"/>
      <c r="U884" s="175"/>
      <c r="V884" s="175"/>
      <c r="W884" s="175"/>
      <c r="X884" s="175"/>
      <c r="Y884" s="175"/>
      <c r="Z884" s="175"/>
    </row>
    <row r="885" ht="13.5" customHeight="1">
      <c r="A885" s="175"/>
      <c r="B885" s="175"/>
      <c r="C885" s="175"/>
      <c r="D885" s="175"/>
      <c r="E885" s="175"/>
      <c r="F885" s="175"/>
      <c r="G885" s="174"/>
      <c r="H885" s="174"/>
      <c r="I885" s="174"/>
      <c r="J885" s="175"/>
      <c r="K885" s="176"/>
      <c r="L885" s="177"/>
      <c r="M885" s="177"/>
      <c r="N885" s="182"/>
      <c r="O885" s="175"/>
      <c r="P885" s="180"/>
      <c r="Q885" s="175"/>
      <c r="R885" s="175"/>
      <c r="S885" s="175"/>
      <c r="T885" s="175"/>
      <c r="U885" s="175"/>
      <c r="V885" s="175"/>
      <c r="W885" s="175"/>
      <c r="X885" s="175"/>
      <c r="Y885" s="175"/>
      <c r="Z885" s="175"/>
    </row>
    <row r="886" ht="13.5" customHeight="1">
      <c r="A886" s="175"/>
      <c r="B886" s="175"/>
      <c r="C886" s="175"/>
      <c r="D886" s="175"/>
      <c r="E886" s="175"/>
      <c r="F886" s="175"/>
      <c r="G886" s="174"/>
      <c r="H886" s="174"/>
      <c r="I886" s="174"/>
      <c r="J886" s="175"/>
      <c r="K886" s="176"/>
      <c r="L886" s="177"/>
      <c r="M886" s="177"/>
      <c r="N886" s="182"/>
      <c r="O886" s="175"/>
      <c r="P886" s="180"/>
      <c r="Q886" s="175"/>
      <c r="R886" s="175"/>
      <c r="S886" s="175"/>
      <c r="T886" s="175"/>
      <c r="U886" s="175"/>
      <c r="V886" s="175"/>
      <c r="W886" s="175"/>
      <c r="X886" s="175"/>
      <c r="Y886" s="175"/>
      <c r="Z886" s="175"/>
    </row>
    <row r="887" ht="13.5" customHeight="1">
      <c r="A887" s="175"/>
      <c r="B887" s="175"/>
      <c r="C887" s="175"/>
      <c r="D887" s="175"/>
      <c r="E887" s="175"/>
      <c r="F887" s="175"/>
      <c r="G887" s="174"/>
      <c r="H887" s="174"/>
      <c r="I887" s="174"/>
      <c r="J887" s="175"/>
      <c r="K887" s="176"/>
      <c r="L887" s="177"/>
      <c r="M887" s="177"/>
      <c r="N887" s="182"/>
      <c r="O887" s="175"/>
      <c r="P887" s="180"/>
      <c r="Q887" s="175"/>
      <c r="R887" s="175"/>
      <c r="S887" s="175"/>
      <c r="T887" s="175"/>
      <c r="U887" s="175"/>
      <c r="V887" s="175"/>
      <c r="W887" s="175"/>
      <c r="X887" s="175"/>
      <c r="Y887" s="175"/>
      <c r="Z887" s="175"/>
    </row>
    <row r="888" ht="13.5" customHeight="1">
      <c r="A888" s="175"/>
      <c r="B888" s="175"/>
      <c r="C888" s="175"/>
      <c r="D888" s="175"/>
      <c r="E888" s="175"/>
      <c r="F888" s="175"/>
      <c r="G888" s="174"/>
      <c r="H888" s="174"/>
      <c r="I888" s="174"/>
      <c r="J888" s="175"/>
      <c r="K888" s="176"/>
      <c r="L888" s="177"/>
      <c r="M888" s="177"/>
      <c r="N888" s="182"/>
      <c r="O888" s="175"/>
      <c r="P888" s="180"/>
      <c r="Q888" s="175"/>
      <c r="R888" s="175"/>
      <c r="S888" s="175"/>
      <c r="T888" s="175"/>
      <c r="U888" s="175"/>
      <c r="V888" s="175"/>
      <c r="W888" s="175"/>
      <c r="X888" s="175"/>
      <c r="Y888" s="175"/>
      <c r="Z888" s="175"/>
    </row>
    <row r="889" ht="13.5" customHeight="1">
      <c r="A889" s="175"/>
      <c r="B889" s="175"/>
      <c r="C889" s="175"/>
      <c r="D889" s="175"/>
      <c r="E889" s="175"/>
      <c r="F889" s="175"/>
      <c r="G889" s="174"/>
      <c r="H889" s="174"/>
      <c r="I889" s="174"/>
      <c r="J889" s="175"/>
      <c r="K889" s="176"/>
      <c r="L889" s="177"/>
      <c r="M889" s="177"/>
      <c r="N889" s="182"/>
      <c r="O889" s="175"/>
      <c r="P889" s="180"/>
      <c r="Q889" s="175"/>
      <c r="R889" s="175"/>
      <c r="S889" s="175"/>
      <c r="T889" s="175"/>
      <c r="U889" s="175"/>
      <c r="V889" s="175"/>
      <c r="W889" s="175"/>
      <c r="X889" s="175"/>
      <c r="Y889" s="175"/>
      <c r="Z889" s="175"/>
    </row>
    <row r="890" ht="13.5" customHeight="1">
      <c r="A890" s="175"/>
      <c r="B890" s="175"/>
      <c r="C890" s="175"/>
      <c r="D890" s="175"/>
      <c r="E890" s="175"/>
      <c r="F890" s="175"/>
      <c r="G890" s="174"/>
      <c r="H890" s="174"/>
      <c r="I890" s="174"/>
      <c r="J890" s="175"/>
      <c r="K890" s="176"/>
      <c r="L890" s="177"/>
      <c r="M890" s="177"/>
      <c r="N890" s="182"/>
      <c r="O890" s="175"/>
      <c r="P890" s="180"/>
      <c r="Q890" s="175"/>
      <c r="R890" s="175"/>
      <c r="S890" s="175"/>
      <c r="T890" s="175"/>
      <c r="U890" s="175"/>
      <c r="V890" s="175"/>
      <c r="W890" s="175"/>
      <c r="X890" s="175"/>
      <c r="Y890" s="175"/>
      <c r="Z890" s="175"/>
    </row>
    <row r="891" ht="13.5" customHeight="1">
      <c r="A891" s="175"/>
      <c r="B891" s="175"/>
      <c r="C891" s="175"/>
      <c r="D891" s="175"/>
      <c r="E891" s="175"/>
      <c r="F891" s="175"/>
      <c r="G891" s="174"/>
      <c r="H891" s="174"/>
      <c r="I891" s="174"/>
      <c r="J891" s="175"/>
      <c r="K891" s="176"/>
      <c r="L891" s="177"/>
      <c r="M891" s="177"/>
      <c r="N891" s="182"/>
      <c r="O891" s="175"/>
      <c r="P891" s="180"/>
      <c r="Q891" s="175"/>
      <c r="R891" s="175"/>
      <c r="S891" s="175"/>
      <c r="T891" s="175"/>
      <c r="U891" s="175"/>
      <c r="V891" s="175"/>
      <c r="W891" s="175"/>
      <c r="X891" s="175"/>
      <c r="Y891" s="175"/>
      <c r="Z891" s="175"/>
    </row>
    <row r="892" ht="13.5" customHeight="1">
      <c r="A892" s="175"/>
      <c r="B892" s="175"/>
      <c r="C892" s="175"/>
      <c r="D892" s="175"/>
      <c r="E892" s="175"/>
      <c r="F892" s="175"/>
      <c r="G892" s="174"/>
      <c r="H892" s="174"/>
      <c r="I892" s="174"/>
      <c r="J892" s="175"/>
      <c r="K892" s="176"/>
      <c r="L892" s="177"/>
      <c r="M892" s="177"/>
      <c r="N892" s="182"/>
      <c r="O892" s="175"/>
      <c r="P892" s="180"/>
      <c r="Q892" s="175"/>
      <c r="R892" s="175"/>
      <c r="S892" s="175"/>
      <c r="T892" s="175"/>
      <c r="U892" s="175"/>
      <c r="V892" s="175"/>
      <c r="W892" s="175"/>
      <c r="X892" s="175"/>
      <c r="Y892" s="175"/>
      <c r="Z892" s="175"/>
    </row>
    <row r="893" ht="13.5" customHeight="1">
      <c r="A893" s="175"/>
      <c r="B893" s="175"/>
      <c r="C893" s="175"/>
      <c r="D893" s="175"/>
      <c r="E893" s="175"/>
      <c r="F893" s="175"/>
      <c r="G893" s="174"/>
      <c r="H893" s="174"/>
      <c r="I893" s="174"/>
      <c r="J893" s="175"/>
      <c r="K893" s="176"/>
      <c r="L893" s="177"/>
      <c r="M893" s="177"/>
      <c r="N893" s="182"/>
      <c r="O893" s="175"/>
      <c r="P893" s="180"/>
      <c r="Q893" s="175"/>
      <c r="R893" s="175"/>
      <c r="S893" s="175"/>
      <c r="T893" s="175"/>
      <c r="U893" s="175"/>
      <c r="V893" s="175"/>
      <c r="W893" s="175"/>
      <c r="X893" s="175"/>
      <c r="Y893" s="175"/>
      <c r="Z893" s="175"/>
    </row>
    <row r="894" ht="13.5" customHeight="1">
      <c r="A894" s="175"/>
      <c r="B894" s="175"/>
      <c r="C894" s="175"/>
      <c r="D894" s="175"/>
      <c r="E894" s="175"/>
      <c r="F894" s="175"/>
      <c r="G894" s="174"/>
      <c r="H894" s="174"/>
      <c r="I894" s="174"/>
      <c r="J894" s="175"/>
      <c r="K894" s="176"/>
      <c r="L894" s="177"/>
      <c r="M894" s="177"/>
      <c r="N894" s="182"/>
      <c r="O894" s="175"/>
      <c r="P894" s="180"/>
      <c r="Q894" s="175"/>
      <c r="R894" s="175"/>
      <c r="S894" s="175"/>
      <c r="T894" s="175"/>
      <c r="U894" s="175"/>
      <c r="V894" s="175"/>
      <c r="W894" s="175"/>
      <c r="X894" s="175"/>
      <c r="Y894" s="175"/>
      <c r="Z894" s="175"/>
    </row>
    <row r="895" ht="13.5" customHeight="1">
      <c r="A895" s="175"/>
      <c r="B895" s="175"/>
      <c r="C895" s="175"/>
      <c r="D895" s="175"/>
      <c r="E895" s="175"/>
      <c r="F895" s="175"/>
      <c r="G895" s="174"/>
      <c r="H895" s="174"/>
      <c r="I895" s="174"/>
      <c r="J895" s="175"/>
      <c r="K895" s="176"/>
      <c r="L895" s="177"/>
      <c r="M895" s="177"/>
      <c r="N895" s="182"/>
      <c r="O895" s="175"/>
      <c r="P895" s="180"/>
      <c r="Q895" s="175"/>
      <c r="R895" s="175"/>
      <c r="S895" s="175"/>
      <c r="T895" s="175"/>
      <c r="U895" s="175"/>
      <c r="V895" s="175"/>
      <c r="W895" s="175"/>
      <c r="X895" s="175"/>
      <c r="Y895" s="175"/>
      <c r="Z895" s="175"/>
    </row>
    <row r="896" ht="13.5" customHeight="1">
      <c r="A896" s="175"/>
      <c r="B896" s="175"/>
      <c r="C896" s="175"/>
      <c r="D896" s="175"/>
      <c r="E896" s="175"/>
      <c r="F896" s="175"/>
      <c r="G896" s="174"/>
      <c r="H896" s="174"/>
      <c r="I896" s="174"/>
      <c r="J896" s="175"/>
      <c r="K896" s="176"/>
      <c r="L896" s="177"/>
      <c r="M896" s="177"/>
      <c r="N896" s="182"/>
      <c r="O896" s="175"/>
      <c r="P896" s="180"/>
      <c r="Q896" s="175"/>
      <c r="R896" s="175"/>
      <c r="S896" s="175"/>
      <c r="T896" s="175"/>
      <c r="U896" s="175"/>
      <c r="V896" s="175"/>
      <c r="W896" s="175"/>
      <c r="X896" s="175"/>
      <c r="Y896" s="175"/>
      <c r="Z896" s="175"/>
    </row>
    <row r="897" ht="13.5" customHeight="1">
      <c r="A897" s="175"/>
      <c r="B897" s="175"/>
      <c r="C897" s="175"/>
      <c r="D897" s="175"/>
      <c r="E897" s="175"/>
      <c r="F897" s="175"/>
      <c r="G897" s="174"/>
      <c r="H897" s="174"/>
      <c r="I897" s="174"/>
      <c r="J897" s="175"/>
      <c r="K897" s="176"/>
      <c r="L897" s="177"/>
      <c r="M897" s="177"/>
      <c r="N897" s="182"/>
      <c r="O897" s="175"/>
      <c r="P897" s="180"/>
      <c r="Q897" s="175"/>
      <c r="R897" s="175"/>
      <c r="S897" s="175"/>
      <c r="T897" s="175"/>
      <c r="U897" s="175"/>
      <c r="V897" s="175"/>
      <c r="W897" s="175"/>
      <c r="X897" s="175"/>
      <c r="Y897" s="175"/>
      <c r="Z897" s="175"/>
    </row>
    <row r="898" ht="13.5" customHeight="1">
      <c r="A898" s="175"/>
      <c r="B898" s="175"/>
      <c r="C898" s="175"/>
      <c r="D898" s="175"/>
      <c r="E898" s="175"/>
      <c r="F898" s="175"/>
      <c r="G898" s="174"/>
      <c r="H898" s="174"/>
      <c r="I898" s="174"/>
      <c r="J898" s="175"/>
      <c r="K898" s="176"/>
      <c r="L898" s="177"/>
      <c r="M898" s="177"/>
      <c r="N898" s="182"/>
      <c r="O898" s="175"/>
      <c r="P898" s="180"/>
      <c r="Q898" s="175"/>
      <c r="R898" s="175"/>
      <c r="S898" s="175"/>
      <c r="T898" s="175"/>
      <c r="U898" s="175"/>
      <c r="V898" s="175"/>
      <c r="W898" s="175"/>
      <c r="X898" s="175"/>
      <c r="Y898" s="175"/>
      <c r="Z898" s="175"/>
    </row>
    <row r="899" ht="13.5" customHeight="1">
      <c r="A899" s="175"/>
      <c r="B899" s="175"/>
      <c r="C899" s="175"/>
      <c r="D899" s="175"/>
      <c r="E899" s="175"/>
      <c r="F899" s="175"/>
      <c r="G899" s="174"/>
      <c r="H899" s="174"/>
      <c r="I899" s="174"/>
      <c r="J899" s="175"/>
      <c r="K899" s="176"/>
      <c r="L899" s="177"/>
      <c r="M899" s="177"/>
      <c r="N899" s="182"/>
      <c r="O899" s="175"/>
      <c r="P899" s="180"/>
      <c r="Q899" s="175"/>
      <c r="R899" s="175"/>
      <c r="S899" s="175"/>
      <c r="T899" s="175"/>
      <c r="U899" s="175"/>
      <c r="V899" s="175"/>
      <c r="W899" s="175"/>
      <c r="X899" s="175"/>
      <c r="Y899" s="175"/>
      <c r="Z899" s="175"/>
    </row>
    <row r="900" ht="13.5" customHeight="1">
      <c r="A900" s="175"/>
      <c r="B900" s="175"/>
      <c r="C900" s="175"/>
      <c r="D900" s="175"/>
      <c r="E900" s="175"/>
      <c r="F900" s="175"/>
      <c r="G900" s="174"/>
      <c r="H900" s="174"/>
      <c r="I900" s="174"/>
      <c r="J900" s="175"/>
      <c r="K900" s="176"/>
      <c r="L900" s="177"/>
      <c r="M900" s="177"/>
      <c r="N900" s="182"/>
      <c r="O900" s="175"/>
      <c r="P900" s="180"/>
      <c r="Q900" s="175"/>
      <c r="R900" s="175"/>
      <c r="S900" s="175"/>
      <c r="T900" s="175"/>
      <c r="U900" s="175"/>
      <c r="V900" s="175"/>
      <c r="W900" s="175"/>
      <c r="X900" s="175"/>
      <c r="Y900" s="175"/>
      <c r="Z900" s="175"/>
    </row>
    <row r="901" ht="13.5" customHeight="1">
      <c r="A901" s="175"/>
      <c r="B901" s="175"/>
      <c r="C901" s="175"/>
      <c r="D901" s="175"/>
      <c r="E901" s="175"/>
      <c r="F901" s="175"/>
      <c r="G901" s="174"/>
      <c r="H901" s="174"/>
      <c r="I901" s="174"/>
      <c r="J901" s="175"/>
      <c r="K901" s="176"/>
      <c r="L901" s="177"/>
      <c r="M901" s="177"/>
      <c r="N901" s="182"/>
      <c r="O901" s="175"/>
      <c r="P901" s="180"/>
      <c r="Q901" s="175"/>
      <c r="R901" s="175"/>
      <c r="S901" s="175"/>
      <c r="T901" s="175"/>
      <c r="U901" s="175"/>
      <c r="V901" s="175"/>
      <c r="W901" s="175"/>
      <c r="X901" s="175"/>
      <c r="Y901" s="175"/>
      <c r="Z901" s="175"/>
    </row>
    <row r="902" ht="13.5" customHeight="1">
      <c r="A902" s="175"/>
      <c r="B902" s="175"/>
      <c r="C902" s="175"/>
      <c r="D902" s="175"/>
      <c r="E902" s="175"/>
      <c r="F902" s="175"/>
      <c r="G902" s="174"/>
      <c r="H902" s="174"/>
      <c r="I902" s="174"/>
      <c r="J902" s="175"/>
      <c r="K902" s="176"/>
      <c r="L902" s="177"/>
      <c r="M902" s="177"/>
      <c r="N902" s="182"/>
      <c r="O902" s="175"/>
      <c r="P902" s="180"/>
      <c r="Q902" s="175"/>
      <c r="R902" s="175"/>
      <c r="S902" s="175"/>
      <c r="T902" s="175"/>
      <c r="U902" s="175"/>
      <c r="V902" s="175"/>
      <c r="W902" s="175"/>
      <c r="X902" s="175"/>
      <c r="Y902" s="175"/>
      <c r="Z902" s="175"/>
    </row>
    <row r="903" ht="13.5" customHeight="1">
      <c r="A903" s="175"/>
      <c r="B903" s="175"/>
      <c r="C903" s="175"/>
      <c r="D903" s="175"/>
      <c r="E903" s="175"/>
      <c r="F903" s="175"/>
      <c r="G903" s="174"/>
      <c r="H903" s="174"/>
      <c r="I903" s="174"/>
      <c r="J903" s="175"/>
      <c r="K903" s="176"/>
      <c r="L903" s="177"/>
      <c r="M903" s="177"/>
      <c r="N903" s="182"/>
      <c r="O903" s="175"/>
      <c r="P903" s="180"/>
      <c r="Q903" s="175"/>
      <c r="R903" s="175"/>
      <c r="S903" s="175"/>
      <c r="T903" s="175"/>
      <c r="U903" s="175"/>
      <c r="V903" s="175"/>
      <c r="W903" s="175"/>
      <c r="X903" s="175"/>
      <c r="Y903" s="175"/>
      <c r="Z903" s="175"/>
    </row>
    <row r="904" ht="13.5" customHeight="1">
      <c r="A904" s="175"/>
      <c r="B904" s="175"/>
      <c r="C904" s="175"/>
      <c r="D904" s="175"/>
      <c r="E904" s="175"/>
      <c r="F904" s="175"/>
      <c r="G904" s="174"/>
      <c r="H904" s="174"/>
      <c r="I904" s="174"/>
      <c r="J904" s="175"/>
      <c r="K904" s="176"/>
      <c r="L904" s="177"/>
      <c r="M904" s="177"/>
      <c r="N904" s="182"/>
      <c r="O904" s="175"/>
      <c r="P904" s="180"/>
      <c r="Q904" s="175"/>
      <c r="R904" s="175"/>
      <c r="S904" s="175"/>
      <c r="T904" s="175"/>
      <c r="U904" s="175"/>
      <c r="V904" s="175"/>
      <c r="W904" s="175"/>
      <c r="X904" s="175"/>
      <c r="Y904" s="175"/>
      <c r="Z904" s="175"/>
    </row>
    <row r="905" ht="13.5" customHeight="1">
      <c r="A905" s="175"/>
      <c r="B905" s="175"/>
      <c r="C905" s="175"/>
      <c r="D905" s="175"/>
      <c r="E905" s="175"/>
      <c r="F905" s="175"/>
      <c r="G905" s="174"/>
      <c r="H905" s="174"/>
      <c r="I905" s="174"/>
      <c r="J905" s="175"/>
      <c r="K905" s="176"/>
      <c r="L905" s="177"/>
      <c r="M905" s="177"/>
      <c r="N905" s="182"/>
      <c r="O905" s="175"/>
      <c r="P905" s="180"/>
      <c r="Q905" s="175"/>
      <c r="R905" s="175"/>
      <c r="S905" s="175"/>
      <c r="T905" s="175"/>
      <c r="U905" s="175"/>
      <c r="V905" s="175"/>
      <c r="W905" s="175"/>
      <c r="X905" s="175"/>
      <c r="Y905" s="175"/>
      <c r="Z905" s="175"/>
    </row>
    <row r="906" ht="13.5" customHeight="1">
      <c r="A906" s="175"/>
      <c r="B906" s="175"/>
      <c r="C906" s="175"/>
      <c r="D906" s="175"/>
      <c r="E906" s="175"/>
      <c r="F906" s="175"/>
      <c r="G906" s="174"/>
      <c r="H906" s="174"/>
      <c r="I906" s="174"/>
      <c r="J906" s="175"/>
      <c r="K906" s="176"/>
      <c r="L906" s="177"/>
      <c r="M906" s="177"/>
      <c r="N906" s="182"/>
      <c r="O906" s="175"/>
      <c r="P906" s="180"/>
      <c r="Q906" s="175"/>
      <c r="R906" s="175"/>
      <c r="S906" s="175"/>
      <c r="T906" s="175"/>
      <c r="U906" s="175"/>
      <c r="V906" s="175"/>
      <c r="W906" s="175"/>
      <c r="X906" s="175"/>
      <c r="Y906" s="175"/>
      <c r="Z906" s="175"/>
    </row>
    <row r="907" ht="13.5" customHeight="1">
      <c r="A907" s="175"/>
      <c r="B907" s="175"/>
      <c r="C907" s="175"/>
      <c r="D907" s="175"/>
      <c r="E907" s="175"/>
      <c r="F907" s="175"/>
      <c r="G907" s="174"/>
      <c r="H907" s="174"/>
      <c r="I907" s="174"/>
      <c r="J907" s="175"/>
      <c r="K907" s="176"/>
      <c r="L907" s="177"/>
      <c r="M907" s="177"/>
      <c r="N907" s="182"/>
      <c r="O907" s="175"/>
      <c r="P907" s="180"/>
      <c r="Q907" s="175"/>
      <c r="R907" s="175"/>
      <c r="S907" s="175"/>
      <c r="T907" s="175"/>
      <c r="U907" s="175"/>
      <c r="V907" s="175"/>
      <c r="W907" s="175"/>
      <c r="X907" s="175"/>
      <c r="Y907" s="175"/>
      <c r="Z907" s="175"/>
    </row>
    <row r="908" ht="13.5" customHeight="1">
      <c r="A908" s="175"/>
      <c r="B908" s="175"/>
      <c r="C908" s="175"/>
      <c r="D908" s="175"/>
      <c r="E908" s="175"/>
      <c r="F908" s="175"/>
      <c r="G908" s="174"/>
      <c r="H908" s="174"/>
      <c r="I908" s="174"/>
      <c r="J908" s="175"/>
      <c r="K908" s="176"/>
      <c r="L908" s="177"/>
      <c r="M908" s="177"/>
      <c r="N908" s="182"/>
      <c r="O908" s="175"/>
      <c r="P908" s="180"/>
      <c r="Q908" s="175"/>
      <c r="R908" s="175"/>
      <c r="S908" s="175"/>
      <c r="T908" s="175"/>
      <c r="U908" s="175"/>
      <c r="V908" s="175"/>
      <c r="W908" s="175"/>
      <c r="X908" s="175"/>
      <c r="Y908" s="175"/>
      <c r="Z908" s="175"/>
    </row>
    <row r="909" ht="13.5" customHeight="1">
      <c r="A909" s="175"/>
      <c r="B909" s="175"/>
      <c r="C909" s="175"/>
      <c r="D909" s="175"/>
      <c r="E909" s="175"/>
      <c r="F909" s="175"/>
      <c r="G909" s="174"/>
      <c r="H909" s="174"/>
      <c r="I909" s="174"/>
      <c r="J909" s="175"/>
      <c r="K909" s="176"/>
      <c r="L909" s="177"/>
      <c r="M909" s="177"/>
      <c r="N909" s="182"/>
      <c r="O909" s="175"/>
      <c r="P909" s="180"/>
      <c r="Q909" s="175"/>
      <c r="R909" s="175"/>
      <c r="S909" s="175"/>
      <c r="T909" s="175"/>
      <c r="U909" s="175"/>
      <c r="V909" s="175"/>
      <c r="W909" s="175"/>
      <c r="X909" s="175"/>
      <c r="Y909" s="175"/>
      <c r="Z909" s="175"/>
    </row>
    <row r="910" ht="13.5" customHeight="1">
      <c r="A910" s="175"/>
      <c r="B910" s="175"/>
      <c r="C910" s="175"/>
      <c r="D910" s="175"/>
      <c r="E910" s="175"/>
      <c r="F910" s="175"/>
      <c r="G910" s="174"/>
      <c r="H910" s="174"/>
      <c r="I910" s="174"/>
      <c r="J910" s="175"/>
      <c r="K910" s="176"/>
      <c r="L910" s="177"/>
      <c r="M910" s="177"/>
      <c r="N910" s="182"/>
      <c r="O910" s="175"/>
      <c r="P910" s="180"/>
      <c r="Q910" s="175"/>
      <c r="R910" s="175"/>
      <c r="S910" s="175"/>
      <c r="T910" s="175"/>
      <c r="U910" s="175"/>
      <c r="V910" s="175"/>
      <c r="W910" s="175"/>
      <c r="X910" s="175"/>
      <c r="Y910" s="175"/>
      <c r="Z910" s="175"/>
    </row>
    <row r="911" ht="13.5" customHeight="1">
      <c r="A911" s="175"/>
      <c r="B911" s="175"/>
      <c r="C911" s="175"/>
      <c r="D911" s="175"/>
      <c r="E911" s="175"/>
      <c r="F911" s="175"/>
      <c r="G911" s="174"/>
      <c r="H911" s="174"/>
      <c r="I911" s="174"/>
      <c r="J911" s="175"/>
      <c r="K911" s="176"/>
      <c r="L911" s="177"/>
      <c r="M911" s="177"/>
      <c r="N911" s="182"/>
      <c r="O911" s="175"/>
      <c r="P911" s="180"/>
      <c r="Q911" s="175"/>
      <c r="R911" s="175"/>
      <c r="S911" s="175"/>
      <c r="T911" s="175"/>
      <c r="U911" s="175"/>
      <c r="V911" s="175"/>
      <c r="W911" s="175"/>
      <c r="X911" s="175"/>
      <c r="Y911" s="175"/>
      <c r="Z911" s="175"/>
    </row>
    <row r="912" ht="13.5" customHeight="1">
      <c r="A912" s="175"/>
      <c r="B912" s="175"/>
      <c r="C912" s="175"/>
      <c r="D912" s="175"/>
      <c r="E912" s="175"/>
      <c r="F912" s="175"/>
      <c r="G912" s="174"/>
      <c r="H912" s="174"/>
      <c r="I912" s="174"/>
      <c r="J912" s="175"/>
      <c r="K912" s="176"/>
      <c r="L912" s="177"/>
      <c r="M912" s="177"/>
      <c r="N912" s="182"/>
      <c r="O912" s="175"/>
      <c r="P912" s="180"/>
      <c r="Q912" s="175"/>
      <c r="R912" s="175"/>
      <c r="S912" s="175"/>
      <c r="T912" s="175"/>
      <c r="U912" s="175"/>
      <c r="V912" s="175"/>
      <c r="W912" s="175"/>
      <c r="X912" s="175"/>
      <c r="Y912" s="175"/>
      <c r="Z912" s="175"/>
    </row>
    <row r="913" ht="13.5" customHeight="1">
      <c r="A913" s="175"/>
      <c r="B913" s="175"/>
      <c r="C913" s="175"/>
      <c r="D913" s="175"/>
      <c r="E913" s="175"/>
      <c r="F913" s="175"/>
      <c r="G913" s="174"/>
      <c r="H913" s="174"/>
      <c r="I913" s="174"/>
      <c r="J913" s="175"/>
      <c r="K913" s="176"/>
      <c r="L913" s="177"/>
      <c r="M913" s="177"/>
      <c r="N913" s="182"/>
      <c r="O913" s="175"/>
      <c r="P913" s="180"/>
      <c r="Q913" s="175"/>
      <c r="R913" s="175"/>
      <c r="S913" s="175"/>
      <c r="T913" s="175"/>
      <c r="U913" s="175"/>
      <c r="V913" s="175"/>
      <c r="W913" s="175"/>
      <c r="X913" s="175"/>
      <c r="Y913" s="175"/>
      <c r="Z913" s="175"/>
    </row>
    <row r="914" ht="13.5" customHeight="1">
      <c r="A914" s="175"/>
      <c r="B914" s="175"/>
      <c r="C914" s="175"/>
      <c r="D914" s="175"/>
      <c r="E914" s="175"/>
      <c r="F914" s="175"/>
      <c r="G914" s="174"/>
      <c r="H914" s="174"/>
      <c r="I914" s="174"/>
      <c r="J914" s="175"/>
      <c r="K914" s="176"/>
      <c r="L914" s="177"/>
      <c r="M914" s="177"/>
      <c r="N914" s="182"/>
      <c r="O914" s="175"/>
      <c r="P914" s="180"/>
      <c r="Q914" s="175"/>
      <c r="R914" s="175"/>
      <c r="S914" s="175"/>
      <c r="T914" s="175"/>
      <c r="U914" s="175"/>
      <c r="V914" s="175"/>
      <c r="W914" s="175"/>
      <c r="X914" s="175"/>
      <c r="Y914" s="175"/>
      <c r="Z914" s="175"/>
    </row>
    <row r="915" ht="13.5" customHeight="1">
      <c r="A915" s="175"/>
      <c r="B915" s="175"/>
      <c r="C915" s="175"/>
      <c r="D915" s="175"/>
      <c r="E915" s="175"/>
      <c r="F915" s="175"/>
      <c r="G915" s="174"/>
      <c r="H915" s="174"/>
      <c r="I915" s="174"/>
      <c r="J915" s="175"/>
      <c r="K915" s="176"/>
      <c r="L915" s="177"/>
      <c r="M915" s="177"/>
      <c r="N915" s="182"/>
      <c r="O915" s="175"/>
      <c r="P915" s="180"/>
      <c r="Q915" s="175"/>
      <c r="R915" s="175"/>
      <c r="S915" s="175"/>
      <c r="T915" s="175"/>
      <c r="U915" s="175"/>
      <c r="V915" s="175"/>
      <c r="W915" s="175"/>
      <c r="X915" s="175"/>
      <c r="Y915" s="175"/>
      <c r="Z915" s="175"/>
    </row>
    <row r="916" ht="13.5" customHeight="1">
      <c r="A916" s="175"/>
      <c r="B916" s="175"/>
      <c r="C916" s="175"/>
      <c r="D916" s="175"/>
      <c r="E916" s="175"/>
      <c r="F916" s="175"/>
      <c r="G916" s="174"/>
      <c r="H916" s="174"/>
      <c r="I916" s="174"/>
      <c r="J916" s="175"/>
      <c r="K916" s="176"/>
      <c r="L916" s="177"/>
      <c r="M916" s="177"/>
      <c r="N916" s="182"/>
      <c r="O916" s="175"/>
      <c r="P916" s="180"/>
      <c r="Q916" s="175"/>
      <c r="R916" s="175"/>
      <c r="S916" s="175"/>
      <c r="T916" s="175"/>
      <c r="U916" s="175"/>
      <c r="V916" s="175"/>
      <c r="W916" s="175"/>
      <c r="X916" s="175"/>
      <c r="Y916" s="175"/>
      <c r="Z916" s="175"/>
    </row>
    <row r="917" ht="13.5" customHeight="1">
      <c r="A917" s="175"/>
      <c r="B917" s="175"/>
      <c r="C917" s="175"/>
      <c r="D917" s="175"/>
      <c r="E917" s="175"/>
      <c r="F917" s="175"/>
      <c r="G917" s="174"/>
      <c r="H917" s="174"/>
      <c r="I917" s="174"/>
      <c r="J917" s="175"/>
      <c r="K917" s="176"/>
      <c r="L917" s="177"/>
      <c r="M917" s="177"/>
      <c r="N917" s="182"/>
      <c r="O917" s="175"/>
      <c r="P917" s="180"/>
      <c r="Q917" s="175"/>
      <c r="R917" s="175"/>
      <c r="S917" s="175"/>
      <c r="T917" s="175"/>
      <c r="U917" s="175"/>
      <c r="V917" s="175"/>
      <c r="W917" s="175"/>
      <c r="X917" s="175"/>
      <c r="Y917" s="175"/>
      <c r="Z917" s="175"/>
    </row>
    <row r="918" ht="13.5" customHeight="1">
      <c r="A918" s="175"/>
      <c r="B918" s="175"/>
      <c r="C918" s="175"/>
      <c r="D918" s="175"/>
      <c r="E918" s="175"/>
      <c r="F918" s="175"/>
      <c r="G918" s="174"/>
      <c r="H918" s="174"/>
      <c r="I918" s="174"/>
      <c r="J918" s="175"/>
      <c r="K918" s="176"/>
      <c r="L918" s="177"/>
      <c r="M918" s="177"/>
      <c r="N918" s="182"/>
      <c r="O918" s="175"/>
      <c r="P918" s="180"/>
      <c r="Q918" s="175"/>
      <c r="R918" s="175"/>
      <c r="S918" s="175"/>
      <c r="T918" s="175"/>
      <c r="U918" s="175"/>
      <c r="V918" s="175"/>
      <c r="W918" s="175"/>
      <c r="X918" s="175"/>
      <c r="Y918" s="175"/>
      <c r="Z918" s="175"/>
    </row>
    <row r="919" ht="13.5" customHeight="1">
      <c r="A919" s="175"/>
      <c r="B919" s="175"/>
      <c r="C919" s="175"/>
      <c r="D919" s="175"/>
      <c r="E919" s="175"/>
      <c r="F919" s="175"/>
      <c r="G919" s="174"/>
      <c r="H919" s="174"/>
      <c r="I919" s="174"/>
      <c r="J919" s="175"/>
      <c r="K919" s="176"/>
      <c r="L919" s="177"/>
      <c r="M919" s="177"/>
      <c r="N919" s="182"/>
      <c r="O919" s="175"/>
      <c r="P919" s="180"/>
      <c r="Q919" s="175"/>
      <c r="R919" s="175"/>
      <c r="S919" s="175"/>
      <c r="T919" s="175"/>
      <c r="U919" s="175"/>
      <c r="V919" s="175"/>
      <c r="W919" s="175"/>
      <c r="X919" s="175"/>
      <c r="Y919" s="175"/>
      <c r="Z919" s="175"/>
    </row>
    <row r="920" ht="13.5" customHeight="1">
      <c r="A920" s="175"/>
      <c r="B920" s="175"/>
      <c r="C920" s="175"/>
      <c r="D920" s="175"/>
      <c r="E920" s="175"/>
      <c r="F920" s="175"/>
      <c r="G920" s="174"/>
      <c r="H920" s="174"/>
      <c r="I920" s="174"/>
      <c r="J920" s="175"/>
      <c r="K920" s="176"/>
      <c r="L920" s="177"/>
      <c r="M920" s="177"/>
      <c r="N920" s="182"/>
      <c r="O920" s="175"/>
      <c r="P920" s="180"/>
      <c r="Q920" s="175"/>
      <c r="R920" s="175"/>
      <c r="S920" s="175"/>
      <c r="T920" s="175"/>
      <c r="U920" s="175"/>
      <c r="V920" s="175"/>
      <c r="W920" s="175"/>
      <c r="X920" s="175"/>
      <c r="Y920" s="175"/>
      <c r="Z920" s="175"/>
    </row>
    <row r="921" ht="13.5" customHeight="1">
      <c r="A921" s="175"/>
      <c r="B921" s="175"/>
      <c r="C921" s="175"/>
      <c r="D921" s="175"/>
      <c r="E921" s="175"/>
      <c r="F921" s="175"/>
      <c r="G921" s="174"/>
      <c r="H921" s="174"/>
      <c r="I921" s="174"/>
      <c r="J921" s="175"/>
      <c r="K921" s="176"/>
      <c r="L921" s="177"/>
      <c r="M921" s="177"/>
      <c r="N921" s="182"/>
      <c r="O921" s="175"/>
      <c r="P921" s="180"/>
      <c r="Q921" s="175"/>
      <c r="R921" s="175"/>
      <c r="S921" s="175"/>
      <c r="T921" s="175"/>
      <c r="U921" s="175"/>
      <c r="V921" s="175"/>
      <c r="W921" s="175"/>
      <c r="X921" s="175"/>
      <c r="Y921" s="175"/>
      <c r="Z921" s="175"/>
    </row>
    <row r="922" ht="13.5" customHeight="1">
      <c r="A922" s="175"/>
      <c r="B922" s="175"/>
      <c r="C922" s="175"/>
      <c r="D922" s="175"/>
      <c r="E922" s="175"/>
      <c r="F922" s="175"/>
      <c r="G922" s="174"/>
      <c r="H922" s="174"/>
      <c r="I922" s="174"/>
      <c r="J922" s="175"/>
      <c r="K922" s="176"/>
      <c r="L922" s="177"/>
      <c r="M922" s="177"/>
      <c r="N922" s="182"/>
      <c r="O922" s="175"/>
      <c r="P922" s="180"/>
      <c r="Q922" s="175"/>
      <c r="R922" s="175"/>
      <c r="S922" s="175"/>
      <c r="T922" s="175"/>
      <c r="U922" s="175"/>
      <c r="V922" s="175"/>
      <c r="W922" s="175"/>
      <c r="X922" s="175"/>
      <c r="Y922" s="175"/>
      <c r="Z922" s="175"/>
    </row>
    <row r="923" ht="13.5" customHeight="1">
      <c r="A923" s="175"/>
      <c r="B923" s="175"/>
      <c r="C923" s="175"/>
      <c r="D923" s="175"/>
      <c r="E923" s="175"/>
      <c r="F923" s="175"/>
      <c r="G923" s="174"/>
      <c r="H923" s="174"/>
      <c r="I923" s="174"/>
      <c r="J923" s="175"/>
      <c r="K923" s="176"/>
      <c r="L923" s="177"/>
      <c r="M923" s="177"/>
      <c r="N923" s="182"/>
      <c r="O923" s="175"/>
      <c r="P923" s="180"/>
      <c r="Q923" s="175"/>
      <c r="R923" s="175"/>
      <c r="S923" s="175"/>
      <c r="T923" s="175"/>
      <c r="U923" s="175"/>
      <c r="V923" s="175"/>
      <c r="W923" s="175"/>
      <c r="X923" s="175"/>
      <c r="Y923" s="175"/>
      <c r="Z923" s="175"/>
    </row>
    <row r="924" ht="13.5" customHeight="1">
      <c r="A924" s="175"/>
      <c r="B924" s="175"/>
      <c r="C924" s="175"/>
      <c r="D924" s="175"/>
      <c r="E924" s="175"/>
      <c r="F924" s="175"/>
      <c r="G924" s="174"/>
      <c r="H924" s="174"/>
      <c r="I924" s="174"/>
      <c r="J924" s="175"/>
      <c r="K924" s="176"/>
      <c r="L924" s="177"/>
      <c r="M924" s="177"/>
      <c r="N924" s="182"/>
      <c r="O924" s="175"/>
      <c r="P924" s="180"/>
      <c r="Q924" s="175"/>
      <c r="R924" s="175"/>
      <c r="S924" s="175"/>
      <c r="T924" s="175"/>
      <c r="U924" s="175"/>
      <c r="V924" s="175"/>
      <c r="W924" s="175"/>
      <c r="X924" s="175"/>
      <c r="Y924" s="175"/>
      <c r="Z924" s="175"/>
    </row>
    <row r="925" ht="13.5" customHeight="1">
      <c r="A925" s="175"/>
      <c r="B925" s="175"/>
      <c r="C925" s="175"/>
      <c r="D925" s="175"/>
      <c r="E925" s="175"/>
      <c r="F925" s="175"/>
      <c r="G925" s="174"/>
      <c r="H925" s="174"/>
      <c r="I925" s="174"/>
      <c r="J925" s="175"/>
      <c r="K925" s="176"/>
      <c r="L925" s="177"/>
      <c r="M925" s="177"/>
      <c r="N925" s="182"/>
      <c r="O925" s="175"/>
      <c r="P925" s="180"/>
      <c r="Q925" s="175"/>
      <c r="R925" s="175"/>
      <c r="S925" s="175"/>
      <c r="T925" s="175"/>
      <c r="U925" s="175"/>
      <c r="V925" s="175"/>
      <c r="W925" s="175"/>
      <c r="X925" s="175"/>
      <c r="Y925" s="175"/>
      <c r="Z925" s="175"/>
    </row>
    <row r="926" ht="13.5" customHeight="1">
      <c r="A926" s="175"/>
      <c r="B926" s="175"/>
      <c r="C926" s="175"/>
      <c r="D926" s="175"/>
      <c r="E926" s="175"/>
      <c r="F926" s="175"/>
      <c r="G926" s="174"/>
      <c r="H926" s="174"/>
      <c r="I926" s="174"/>
      <c r="J926" s="175"/>
      <c r="K926" s="176"/>
      <c r="L926" s="177"/>
      <c r="M926" s="177"/>
      <c r="N926" s="182"/>
      <c r="O926" s="175"/>
      <c r="P926" s="180"/>
      <c r="Q926" s="175"/>
      <c r="R926" s="175"/>
      <c r="S926" s="175"/>
      <c r="T926" s="175"/>
      <c r="U926" s="175"/>
      <c r="V926" s="175"/>
      <c r="W926" s="175"/>
      <c r="X926" s="175"/>
      <c r="Y926" s="175"/>
      <c r="Z926" s="175"/>
    </row>
    <row r="927" ht="13.5" customHeight="1">
      <c r="A927" s="175"/>
      <c r="B927" s="175"/>
      <c r="C927" s="175"/>
      <c r="D927" s="175"/>
      <c r="E927" s="175"/>
      <c r="F927" s="175"/>
      <c r="G927" s="174"/>
      <c r="H927" s="174"/>
      <c r="I927" s="174"/>
      <c r="J927" s="175"/>
      <c r="K927" s="176"/>
      <c r="L927" s="177"/>
      <c r="M927" s="177"/>
      <c r="N927" s="182"/>
      <c r="O927" s="175"/>
      <c r="P927" s="180"/>
      <c r="Q927" s="175"/>
      <c r="R927" s="175"/>
      <c r="S927" s="175"/>
      <c r="T927" s="175"/>
      <c r="U927" s="175"/>
      <c r="V927" s="175"/>
      <c r="W927" s="175"/>
      <c r="X927" s="175"/>
      <c r="Y927" s="175"/>
      <c r="Z927" s="175"/>
    </row>
    <row r="928" ht="13.5" customHeight="1">
      <c r="A928" s="175"/>
      <c r="B928" s="175"/>
      <c r="C928" s="175"/>
      <c r="D928" s="175"/>
      <c r="E928" s="175"/>
      <c r="F928" s="175"/>
      <c r="G928" s="174"/>
      <c r="H928" s="174"/>
      <c r="I928" s="174"/>
      <c r="J928" s="175"/>
      <c r="K928" s="176"/>
      <c r="L928" s="177"/>
      <c r="M928" s="177"/>
      <c r="N928" s="182"/>
      <c r="O928" s="175"/>
      <c r="P928" s="180"/>
      <c r="Q928" s="175"/>
      <c r="R928" s="175"/>
      <c r="S928" s="175"/>
      <c r="T928" s="175"/>
      <c r="U928" s="175"/>
      <c r="V928" s="175"/>
      <c r="W928" s="175"/>
      <c r="X928" s="175"/>
      <c r="Y928" s="175"/>
      <c r="Z928" s="175"/>
    </row>
    <row r="929" ht="13.5" customHeight="1">
      <c r="A929" s="175"/>
      <c r="B929" s="175"/>
      <c r="C929" s="175"/>
      <c r="D929" s="175"/>
      <c r="E929" s="175"/>
      <c r="F929" s="175"/>
      <c r="G929" s="174"/>
      <c r="H929" s="174"/>
      <c r="I929" s="174"/>
      <c r="J929" s="175"/>
      <c r="K929" s="176"/>
      <c r="L929" s="177"/>
      <c r="M929" s="177"/>
      <c r="N929" s="182"/>
      <c r="O929" s="175"/>
      <c r="P929" s="180"/>
      <c r="Q929" s="175"/>
      <c r="R929" s="175"/>
      <c r="S929" s="175"/>
      <c r="T929" s="175"/>
      <c r="U929" s="175"/>
      <c r="V929" s="175"/>
      <c r="W929" s="175"/>
      <c r="X929" s="175"/>
      <c r="Y929" s="175"/>
      <c r="Z929" s="175"/>
    </row>
    <row r="930" ht="13.5" customHeight="1">
      <c r="A930" s="175"/>
      <c r="B930" s="175"/>
      <c r="C930" s="175"/>
      <c r="D930" s="175"/>
      <c r="E930" s="175"/>
      <c r="F930" s="175"/>
      <c r="G930" s="174"/>
      <c r="H930" s="174"/>
      <c r="I930" s="174"/>
      <c r="J930" s="175"/>
      <c r="K930" s="176"/>
      <c r="L930" s="177"/>
      <c r="M930" s="177"/>
      <c r="N930" s="182"/>
      <c r="O930" s="175"/>
      <c r="P930" s="180"/>
      <c r="Q930" s="175"/>
      <c r="R930" s="175"/>
      <c r="S930" s="175"/>
      <c r="T930" s="175"/>
      <c r="U930" s="175"/>
      <c r="V930" s="175"/>
      <c r="W930" s="175"/>
      <c r="X930" s="175"/>
      <c r="Y930" s="175"/>
      <c r="Z930" s="175"/>
    </row>
    <row r="931" ht="13.5" customHeight="1">
      <c r="A931" s="175"/>
      <c r="B931" s="175"/>
      <c r="C931" s="175"/>
      <c r="D931" s="175"/>
      <c r="E931" s="175"/>
      <c r="F931" s="175"/>
      <c r="G931" s="174"/>
      <c r="H931" s="174"/>
      <c r="I931" s="174"/>
      <c r="J931" s="175"/>
      <c r="K931" s="176"/>
      <c r="L931" s="177"/>
      <c r="M931" s="177"/>
      <c r="N931" s="182"/>
      <c r="O931" s="175"/>
      <c r="P931" s="180"/>
      <c r="Q931" s="175"/>
      <c r="R931" s="175"/>
      <c r="S931" s="175"/>
      <c r="T931" s="175"/>
      <c r="U931" s="175"/>
      <c r="V931" s="175"/>
      <c r="W931" s="175"/>
      <c r="X931" s="175"/>
      <c r="Y931" s="175"/>
      <c r="Z931" s="175"/>
    </row>
    <row r="932" ht="13.5" customHeight="1">
      <c r="A932" s="175"/>
      <c r="B932" s="175"/>
      <c r="C932" s="175"/>
      <c r="D932" s="175"/>
      <c r="E932" s="175"/>
      <c r="F932" s="175"/>
      <c r="G932" s="174"/>
      <c r="H932" s="174"/>
      <c r="I932" s="174"/>
      <c r="J932" s="175"/>
      <c r="K932" s="176"/>
      <c r="L932" s="177"/>
      <c r="M932" s="177"/>
      <c r="N932" s="182"/>
      <c r="O932" s="175"/>
      <c r="P932" s="180"/>
      <c r="Q932" s="175"/>
      <c r="R932" s="175"/>
      <c r="S932" s="175"/>
      <c r="T932" s="175"/>
      <c r="U932" s="175"/>
      <c r="V932" s="175"/>
      <c r="W932" s="175"/>
      <c r="X932" s="175"/>
      <c r="Y932" s="175"/>
      <c r="Z932" s="175"/>
    </row>
    <row r="933" ht="13.5" customHeight="1">
      <c r="A933" s="175"/>
      <c r="B933" s="175"/>
      <c r="C933" s="175"/>
      <c r="D933" s="175"/>
      <c r="E933" s="175"/>
      <c r="F933" s="175"/>
      <c r="G933" s="174"/>
      <c r="H933" s="174"/>
      <c r="I933" s="174"/>
      <c r="J933" s="175"/>
      <c r="K933" s="176"/>
      <c r="L933" s="177"/>
      <c r="M933" s="177"/>
      <c r="N933" s="182"/>
      <c r="O933" s="175"/>
      <c r="P933" s="180"/>
      <c r="Q933" s="175"/>
      <c r="R933" s="175"/>
      <c r="S933" s="175"/>
      <c r="T933" s="175"/>
      <c r="U933" s="175"/>
      <c r="V933" s="175"/>
      <c r="W933" s="175"/>
      <c r="X933" s="175"/>
      <c r="Y933" s="175"/>
      <c r="Z933" s="175"/>
    </row>
    <row r="934" ht="13.5" customHeight="1">
      <c r="A934" s="175"/>
      <c r="B934" s="175"/>
      <c r="C934" s="175"/>
      <c r="D934" s="175"/>
      <c r="E934" s="175"/>
      <c r="F934" s="175"/>
      <c r="G934" s="174"/>
      <c r="H934" s="174"/>
      <c r="I934" s="174"/>
      <c r="J934" s="175"/>
      <c r="K934" s="176"/>
      <c r="L934" s="177"/>
      <c r="M934" s="177"/>
      <c r="N934" s="182"/>
      <c r="O934" s="175"/>
      <c r="P934" s="180"/>
      <c r="Q934" s="175"/>
      <c r="R934" s="175"/>
      <c r="S934" s="175"/>
      <c r="T934" s="175"/>
      <c r="U934" s="175"/>
      <c r="V934" s="175"/>
      <c r="W934" s="175"/>
      <c r="X934" s="175"/>
      <c r="Y934" s="175"/>
      <c r="Z934" s="175"/>
    </row>
    <row r="935" ht="13.5" customHeight="1">
      <c r="A935" s="175"/>
      <c r="B935" s="175"/>
      <c r="C935" s="175"/>
      <c r="D935" s="175"/>
      <c r="E935" s="175"/>
      <c r="F935" s="175"/>
      <c r="G935" s="174"/>
      <c r="H935" s="174"/>
      <c r="I935" s="174"/>
      <c r="J935" s="175"/>
      <c r="K935" s="176"/>
      <c r="L935" s="177"/>
      <c r="M935" s="177"/>
      <c r="N935" s="182"/>
      <c r="O935" s="175"/>
      <c r="P935" s="180"/>
      <c r="Q935" s="175"/>
      <c r="R935" s="175"/>
      <c r="S935" s="175"/>
      <c r="T935" s="175"/>
      <c r="U935" s="175"/>
      <c r="V935" s="175"/>
      <c r="W935" s="175"/>
      <c r="X935" s="175"/>
      <c r="Y935" s="175"/>
      <c r="Z935" s="175"/>
    </row>
    <row r="936" ht="13.5" customHeight="1">
      <c r="A936" s="175"/>
      <c r="B936" s="175"/>
      <c r="C936" s="175"/>
      <c r="D936" s="175"/>
      <c r="E936" s="175"/>
      <c r="F936" s="175"/>
      <c r="G936" s="174"/>
      <c r="H936" s="174"/>
      <c r="I936" s="174"/>
      <c r="J936" s="175"/>
      <c r="K936" s="176"/>
      <c r="L936" s="177"/>
      <c r="M936" s="177"/>
      <c r="N936" s="182"/>
      <c r="O936" s="175"/>
      <c r="P936" s="180"/>
      <c r="Q936" s="175"/>
      <c r="R936" s="175"/>
      <c r="S936" s="175"/>
      <c r="T936" s="175"/>
      <c r="U936" s="175"/>
      <c r="V936" s="175"/>
      <c r="W936" s="175"/>
      <c r="X936" s="175"/>
      <c r="Y936" s="175"/>
      <c r="Z936" s="175"/>
    </row>
    <row r="937" ht="13.5" customHeight="1">
      <c r="A937" s="175"/>
      <c r="B937" s="175"/>
      <c r="C937" s="175"/>
      <c r="D937" s="175"/>
      <c r="E937" s="175"/>
      <c r="F937" s="175"/>
      <c r="G937" s="174"/>
      <c r="H937" s="174"/>
      <c r="I937" s="174"/>
      <c r="J937" s="175"/>
      <c r="K937" s="176"/>
      <c r="L937" s="177"/>
      <c r="M937" s="177"/>
      <c r="N937" s="182"/>
      <c r="O937" s="175"/>
      <c r="P937" s="180"/>
      <c r="Q937" s="175"/>
      <c r="R937" s="175"/>
      <c r="S937" s="175"/>
      <c r="T937" s="175"/>
      <c r="U937" s="175"/>
      <c r="V937" s="175"/>
      <c r="W937" s="175"/>
      <c r="X937" s="175"/>
      <c r="Y937" s="175"/>
      <c r="Z937" s="175"/>
    </row>
    <row r="938" ht="13.5" customHeight="1">
      <c r="A938" s="175"/>
      <c r="B938" s="175"/>
      <c r="C938" s="175"/>
      <c r="D938" s="175"/>
      <c r="E938" s="175"/>
      <c r="F938" s="175"/>
      <c r="G938" s="174"/>
      <c r="H938" s="174"/>
      <c r="I938" s="174"/>
      <c r="J938" s="175"/>
      <c r="K938" s="176"/>
      <c r="L938" s="177"/>
      <c r="M938" s="177"/>
      <c r="N938" s="182"/>
      <c r="O938" s="175"/>
      <c r="P938" s="180"/>
      <c r="Q938" s="175"/>
      <c r="R938" s="175"/>
      <c r="S938" s="175"/>
      <c r="T938" s="175"/>
      <c r="U938" s="175"/>
      <c r="V938" s="175"/>
      <c r="W938" s="175"/>
      <c r="X938" s="175"/>
      <c r="Y938" s="175"/>
      <c r="Z938" s="175"/>
    </row>
    <row r="939" ht="13.5" customHeight="1">
      <c r="A939" s="175"/>
      <c r="B939" s="175"/>
      <c r="C939" s="175"/>
      <c r="D939" s="175"/>
      <c r="E939" s="175"/>
      <c r="F939" s="175"/>
      <c r="G939" s="174"/>
      <c r="H939" s="174"/>
      <c r="I939" s="174"/>
      <c r="J939" s="175"/>
      <c r="K939" s="176"/>
      <c r="L939" s="177"/>
      <c r="M939" s="177"/>
      <c r="N939" s="182"/>
      <c r="O939" s="175"/>
      <c r="P939" s="180"/>
      <c r="Q939" s="175"/>
      <c r="R939" s="175"/>
      <c r="S939" s="175"/>
      <c r="T939" s="175"/>
      <c r="U939" s="175"/>
      <c r="V939" s="175"/>
      <c r="W939" s="175"/>
      <c r="X939" s="175"/>
      <c r="Y939" s="175"/>
      <c r="Z939" s="175"/>
    </row>
    <row r="940" ht="13.5" customHeight="1">
      <c r="A940" s="175"/>
      <c r="B940" s="175"/>
      <c r="C940" s="175"/>
      <c r="D940" s="175"/>
      <c r="E940" s="175"/>
      <c r="F940" s="175"/>
      <c r="G940" s="174"/>
      <c r="H940" s="174"/>
      <c r="I940" s="174"/>
      <c r="J940" s="175"/>
      <c r="K940" s="176"/>
      <c r="L940" s="177"/>
      <c r="M940" s="177"/>
      <c r="N940" s="182"/>
      <c r="O940" s="175"/>
      <c r="P940" s="180"/>
      <c r="Q940" s="175"/>
      <c r="R940" s="175"/>
      <c r="S940" s="175"/>
      <c r="T940" s="175"/>
      <c r="U940" s="175"/>
      <c r="V940" s="175"/>
      <c r="W940" s="175"/>
      <c r="X940" s="175"/>
      <c r="Y940" s="175"/>
      <c r="Z940" s="175"/>
    </row>
    <row r="941" ht="13.5" customHeight="1">
      <c r="A941" s="175"/>
      <c r="B941" s="175"/>
      <c r="C941" s="175"/>
      <c r="D941" s="175"/>
      <c r="E941" s="175"/>
      <c r="F941" s="175"/>
      <c r="G941" s="174"/>
      <c r="H941" s="174"/>
      <c r="I941" s="174"/>
      <c r="J941" s="175"/>
      <c r="K941" s="176"/>
      <c r="L941" s="177"/>
      <c r="M941" s="177"/>
      <c r="N941" s="182"/>
      <c r="O941" s="175"/>
      <c r="P941" s="180"/>
      <c r="Q941" s="175"/>
      <c r="R941" s="175"/>
      <c r="S941" s="175"/>
      <c r="T941" s="175"/>
      <c r="U941" s="175"/>
      <c r="V941" s="175"/>
      <c r="W941" s="175"/>
      <c r="X941" s="175"/>
      <c r="Y941" s="175"/>
      <c r="Z941" s="175"/>
    </row>
    <row r="942" ht="13.5" customHeight="1">
      <c r="A942" s="175"/>
      <c r="B942" s="175"/>
      <c r="C942" s="175"/>
      <c r="D942" s="175"/>
      <c r="E942" s="175"/>
      <c r="F942" s="175"/>
      <c r="G942" s="174"/>
      <c r="H942" s="174"/>
      <c r="I942" s="174"/>
      <c r="J942" s="175"/>
      <c r="K942" s="176"/>
      <c r="L942" s="177"/>
      <c r="M942" s="177"/>
      <c r="N942" s="182"/>
      <c r="O942" s="175"/>
      <c r="P942" s="180"/>
      <c r="Q942" s="175"/>
      <c r="R942" s="175"/>
      <c r="S942" s="175"/>
      <c r="T942" s="175"/>
      <c r="U942" s="175"/>
      <c r="V942" s="175"/>
      <c r="W942" s="175"/>
      <c r="X942" s="175"/>
      <c r="Y942" s="175"/>
      <c r="Z942" s="175"/>
    </row>
    <row r="943" ht="13.5" customHeight="1">
      <c r="A943" s="175"/>
      <c r="B943" s="175"/>
      <c r="C943" s="175"/>
      <c r="D943" s="175"/>
      <c r="E943" s="175"/>
      <c r="F943" s="175"/>
      <c r="G943" s="174"/>
      <c r="H943" s="174"/>
      <c r="I943" s="174"/>
      <c r="J943" s="175"/>
      <c r="K943" s="176"/>
      <c r="L943" s="177"/>
      <c r="M943" s="177"/>
      <c r="N943" s="182"/>
      <c r="O943" s="175"/>
      <c r="P943" s="180"/>
      <c r="Q943" s="175"/>
      <c r="R943" s="175"/>
      <c r="S943" s="175"/>
      <c r="T943" s="175"/>
      <c r="U943" s="175"/>
      <c r="V943" s="175"/>
      <c r="W943" s="175"/>
      <c r="X943" s="175"/>
      <c r="Y943" s="175"/>
      <c r="Z943" s="175"/>
    </row>
    <row r="944" ht="13.5" customHeight="1">
      <c r="A944" s="175"/>
      <c r="B944" s="175"/>
      <c r="C944" s="175"/>
      <c r="D944" s="175"/>
      <c r="E944" s="175"/>
      <c r="F944" s="175"/>
      <c r="G944" s="174"/>
      <c r="H944" s="174"/>
      <c r="I944" s="174"/>
      <c r="J944" s="175"/>
      <c r="K944" s="176"/>
      <c r="L944" s="177"/>
      <c r="M944" s="177"/>
      <c r="N944" s="182"/>
      <c r="O944" s="175"/>
      <c r="P944" s="180"/>
      <c r="Q944" s="175"/>
      <c r="R944" s="175"/>
      <c r="S944" s="175"/>
      <c r="T944" s="175"/>
      <c r="U944" s="175"/>
      <c r="V944" s="175"/>
      <c r="W944" s="175"/>
      <c r="X944" s="175"/>
      <c r="Y944" s="175"/>
      <c r="Z944" s="175"/>
    </row>
    <row r="945" ht="13.5" customHeight="1">
      <c r="A945" s="175"/>
      <c r="B945" s="175"/>
      <c r="C945" s="175"/>
      <c r="D945" s="175"/>
      <c r="E945" s="175"/>
      <c r="F945" s="175"/>
      <c r="G945" s="174"/>
      <c r="H945" s="174"/>
      <c r="I945" s="174"/>
      <c r="J945" s="175"/>
      <c r="K945" s="176"/>
      <c r="L945" s="177"/>
      <c r="M945" s="177"/>
      <c r="N945" s="182"/>
      <c r="O945" s="175"/>
      <c r="P945" s="180"/>
      <c r="Q945" s="175"/>
      <c r="R945" s="175"/>
      <c r="S945" s="175"/>
      <c r="T945" s="175"/>
      <c r="U945" s="175"/>
      <c r="V945" s="175"/>
      <c r="W945" s="175"/>
      <c r="X945" s="175"/>
      <c r="Y945" s="175"/>
      <c r="Z945" s="175"/>
    </row>
    <row r="946" ht="13.5" customHeight="1">
      <c r="A946" s="175"/>
      <c r="B946" s="175"/>
      <c r="C946" s="175"/>
      <c r="D946" s="175"/>
      <c r="E946" s="175"/>
      <c r="F946" s="175"/>
      <c r="G946" s="174"/>
      <c r="H946" s="174"/>
      <c r="I946" s="174"/>
      <c r="J946" s="175"/>
      <c r="K946" s="176"/>
      <c r="L946" s="177"/>
      <c r="M946" s="177"/>
      <c r="N946" s="182"/>
      <c r="O946" s="175"/>
      <c r="P946" s="180"/>
      <c r="Q946" s="175"/>
      <c r="R946" s="175"/>
      <c r="S946" s="175"/>
      <c r="T946" s="175"/>
      <c r="U946" s="175"/>
      <c r="V946" s="175"/>
      <c r="W946" s="175"/>
      <c r="X946" s="175"/>
      <c r="Y946" s="175"/>
      <c r="Z946" s="175"/>
    </row>
    <row r="947" ht="13.5" customHeight="1">
      <c r="A947" s="175"/>
      <c r="B947" s="175"/>
      <c r="C947" s="175"/>
      <c r="D947" s="175"/>
      <c r="E947" s="175"/>
      <c r="F947" s="175"/>
      <c r="G947" s="174"/>
      <c r="H947" s="174"/>
      <c r="I947" s="174"/>
      <c r="J947" s="175"/>
      <c r="K947" s="176"/>
      <c r="L947" s="177"/>
      <c r="M947" s="177"/>
      <c r="N947" s="182"/>
      <c r="O947" s="175"/>
      <c r="P947" s="180"/>
      <c r="Q947" s="175"/>
      <c r="R947" s="175"/>
      <c r="S947" s="175"/>
      <c r="T947" s="175"/>
      <c r="U947" s="175"/>
      <c r="V947" s="175"/>
      <c r="W947" s="175"/>
      <c r="X947" s="175"/>
      <c r="Y947" s="175"/>
      <c r="Z947" s="175"/>
    </row>
    <row r="948" ht="13.5" customHeight="1">
      <c r="A948" s="175"/>
      <c r="B948" s="175"/>
      <c r="C948" s="175"/>
      <c r="D948" s="175"/>
      <c r="E948" s="175"/>
      <c r="F948" s="175"/>
      <c r="G948" s="174"/>
      <c r="H948" s="174"/>
      <c r="I948" s="174"/>
      <c r="J948" s="175"/>
      <c r="K948" s="176"/>
      <c r="L948" s="177"/>
      <c r="M948" s="177"/>
      <c r="N948" s="182"/>
      <c r="O948" s="175"/>
      <c r="P948" s="180"/>
      <c r="Q948" s="175"/>
      <c r="R948" s="175"/>
      <c r="S948" s="175"/>
      <c r="T948" s="175"/>
      <c r="U948" s="175"/>
      <c r="V948" s="175"/>
      <c r="W948" s="175"/>
      <c r="X948" s="175"/>
      <c r="Y948" s="175"/>
      <c r="Z948" s="175"/>
    </row>
    <row r="949" ht="13.5" customHeight="1">
      <c r="A949" s="175"/>
      <c r="B949" s="175"/>
      <c r="C949" s="175"/>
      <c r="D949" s="175"/>
      <c r="E949" s="175"/>
      <c r="F949" s="175"/>
      <c r="G949" s="174"/>
      <c r="H949" s="174"/>
      <c r="I949" s="174"/>
      <c r="J949" s="175"/>
      <c r="K949" s="176"/>
      <c r="L949" s="177"/>
      <c r="M949" s="177"/>
      <c r="N949" s="182"/>
      <c r="O949" s="175"/>
      <c r="P949" s="180"/>
      <c r="Q949" s="175"/>
      <c r="R949" s="175"/>
      <c r="S949" s="175"/>
      <c r="T949" s="175"/>
      <c r="U949" s="175"/>
      <c r="V949" s="175"/>
      <c r="W949" s="175"/>
      <c r="X949" s="175"/>
      <c r="Y949" s="175"/>
      <c r="Z949" s="175"/>
    </row>
    <row r="950" ht="13.5" customHeight="1">
      <c r="A950" s="175"/>
      <c r="B950" s="175"/>
      <c r="C950" s="175"/>
      <c r="D950" s="175"/>
      <c r="E950" s="175"/>
      <c r="F950" s="175"/>
      <c r="G950" s="174"/>
      <c r="H950" s="174"/>
      <c r="I950" s="174"/>
      <c r="J950" s="175"/>
      <c r="K950" s="176"/>
      <c r="L950" s="177"/>
      <c r="M950" s="177"/>
      <c r="N950" s="182"/>
      <c r="O950" s="175"/>
      <c r="P950" s="180"/>
      <c r="Q950" s="175"/>
      <c r="R950" s="175"/>
      <c r="S950" s="175"/>
      <c r="T950" s="175"/>
      <c r="U950" s="175"/>
      <c r="V950" s="175"/>
      <c r="W950" s="175"/>
      <c r="X950" s="175"/>
      <c r="Y950" s="175"/>
      <c r="Z950" s="175"/>
    </row>
    <row r="951" ht="13.5" customHeight="1">
      <c r="A951" s="175"/>
      <c r="B951" s="175"/>
      <c r="C951" s="175"/>
      <c r="D951" s="175"/>
      <c r="E951" s="175"/>
      <c r="F951" s="175"/>
      <c r="G951" s="174"/>
      <c r="H951" s="174"/>
      <c r="I951" s="174"/>
      <c r="J951" s="175"/>
      <c r="K951" s="176"/>
      <c r="L951" s="177"/>
      <c r="M951" s="177"/>
      <c r="N951" s="182"/>
      <c r="O951" s="175"/>
      <c r="P951" s="180"/>
      <c r="Q951" s="175"/>
      <c r="R951" s="175"/>
      <c r="S951" s="175"/>
      <c r="T951" s="175"/>
      <c r="U951" s="175"/>
      <c r="V951" s="175"/>
      <c r="W951" s="175"/>
      <c r="X951" s="175"/>
      <c r="Y951" s="175"/>
      <c r="Z951" s="175"/>
    </row>
    <row r="952" ht="13.5" customHeight="1">
      <c r="A952" s="175"/>
      <c r="B952" s="175"/>
      <c r="C952" s="175"/>
      <c r="D952" s="175"/>
      <c r="E952" s="175"/>
      <c r="F952" s="175"/>
      <c r="G952" s="174"/>
      <c r="H952" s="174"/>
      <c r="I952" s="174"/>
      <c r="J952" s="175"/>
      <c r="K952" s="176"/>
      <c r="L952" s="177"/>
      <c r="M952" s="177"/>
      <c r="N952" s="182"/>
      <c r="O952" s="175"/>
      <c r="P952" s="180"/>
      <c r="Q952" s="175"/>
      <c r="R952" s="175"/>
      <c r="S952" s="175"/>
      <c r="T952" s="175"/>
      <c r="U952" s="175"/>
      <c r="V952" s="175"/>
      <c r="W952" s="175"/>
      <c r="X952" s="175"/>
      <c r="Y952" s="175"/>
      <c r="Z952" s="175"/>
    </row>
    <row r="953" ht="13.5" customHeight="1">
      <c r="A953" s="175"/>
      <c r="B953" s="175"/>
      <c r="C953" s="175"/>
      <c r="D953" s="175"/>
      <c r="E953" s="175"/>
      <c r="F953" s="175"/>
      <c r="G953" s="174"/>
      <c r="H953" s="174"/>
      <c r="I953" s="174"/>
      <c r="J953" s="175"/>
      <c r="K953" s="176"/>
      <c r="L953" s="177"/>
      <c r="M953" s="177"/>
      <c r="N953" s="182"/>
      <c r="O953" s="175"/>
      <c r="P953" s="180"/>
      <c r="Q953" s="175"/>
      <c r="R953" s="175"/>
      <c r="S953" s="175"/>
      <c r="T953" s="175"/>
      <c r="U953" s="175"/>
      <c r="V953" s="175"/>
      <c r="W953" s="175"/>
      <c r="X953" s="175"/>
      <c r="Y953" s="175"/>
      <c r="Z953" s="175"/>
    </row>
    <row r="954" ht="13.5" customHeight="1">
      <c r="A954" s="175"/>
      <c r="B954" s="175"/>
      <c r="C954" s="175"/>
      <c r="D954" s="175"/>
      <c r="E954" s="175"/>
      <c r="F954" s="175"/>
      <c r="G954" s="174"/>
      <c r="H954" s="174"/>
      <c r="I954" s="174"/>
      <c r="J954" s="175"/>
      <c r="K954" s="176"/>
      <c r="L954" s="177"/>
      <c r="M954" s="177"/>
      <c r="N954" s="182"/>
      <c r="O954" s="175"/>
      <c r="P954" s="180"/>
      <c r="Q954" s="175"/>
      <c r="R954" s="175"/>
      <c r="S954" s="175"/>
      <c r="T954" s="175"/>
      <c r="U954" s="175"/>
      <c r="V954" s="175"/>
      <c r="W954" s="175"/>
      <c r="X954" s="175"/>
      <c r="Y954" s="175"/>
      <c r="Z954" s="175"/>
    </row>
    <row r="955" ht="13.5" customHeight="1">
      <c r="A955" s="175"/>
      <c r="B955" s="175"/>
      <c r="C955" s="175"/>
      <c r="D955" s="175"/>
      <c r="E955" s="175"/>
      <c r="F955" s="175"/>
      <c r="G955" s="174"/>
      <c r="H955" s="174"/>
      <c r="I955" s="174"/>
      <c r="J955" s="175"/>
      <c r="K955" s="176"/>
      <c r="L955" s="177"/>
      <c r="M955" s="177"/>
      <c r="N955" s="182"/>
      <c r="O955" s="175"/>
      <c r="P955" s="180"/>
      <c r="Q955" s="175"/>
      <c r="R955" s="175"/>
      <c r="S955" s="175"/>
      <c r="T955" s="175"/>
      <c r="U955" s="175"/>
      <c r="V955" s="175"/>
      <c r="W955" s="175"/>
      <c r="X955" s="175"/>
      <c r="Y955" s="175"/>
      <c r="Z955" s="175"/>
    </row>
    <row r="956" ht="13.5" customHeight="1">
      <c r="A956" s="175"/>
      <c r="B956" s="175"/>
      <c r="C956" s="175"/>
      <c r="D956" s="175"/>
      <c r="E956" s="175"/>
      <c r="F956" s="175"/>
      <c r="G956" s="174"/>
      <c r="H956" s="174"/>
      <c r="I956" s="174"/>
      <c r="J956" s="175"/>
      <c r="K956" s="176"/>
      <c r="L956" s="177"/>
      <c r="M956" s="177"/>
      <c r="N956" s="182"/>
      <c r="O956" s="175"/>
      <c r="P956" s="180"/>
      <c r="Q956" s="175"/>
      <c r="R956" s="175"/>
      <c r="S956" s="175"/>
      <c r="T956" s="175"/>
      <c r="U956" s="175"/>
      <c r="V956" s="175"/>
      <c r="W956" s="175"/>
      <c r="X956" s="175"/>
      <c r="Y956" s="175"/>
      <c r="Z956" s="175"/>
    </row>
    <row r="957" ht="13.5" customHeight="1">
      <c r="A957" s="175"/>
      <c r="B957" s="175"/>
      <c r="C957" s="175"/>
      <c r="D957" s="175"/>
      <c r="E957" s="175"/>
      <c r="F957" s="175"/>
      <c r="G957" s="174"/>
      <c r="H957" s="174"/>
      <c r="I957" s="174"/>
      <c r="J957" s="175"/>
      <c r="K957" s="176"/>
      <c r="L957" s="177"/>
      <c r="M957" s="177"/>
      <c r="N957" s="182"/>
      <c r="O957" s="175"/>
      <c r="P957" s="180"/>
      <c r="Q957" s="175"/>
      <c r="R957" s="175"/>
      <c r="S957" s="175"/>
      <c r="T957" s="175"/>
      <c r="U957" s="175"/>
      <c r="V957" s="175"/>
      <c r="W957" s="175"/>
      <c r="X957" s="175"/>
      <c r="Y957" s="175"/>
      <c r="Z957" s="175"/>
    </row>
    <row r="958" ht="13.5" customHeight="1">
      <c r="A958" s="175"/>
      <c r="B958" s="175"/>
      <c r="C958" s="175"/>
      <c r="D958" s="175"/>
      <c r="E958" s="175"/>
      <c r="F958" s="175"/>
      <c r="G958" s="174"/>
      <c r="H958" s="174"/>
      <c r="I958" s="174"/>
      <c r="J958" s="175"/>
      <c r="K958" s="176"/>
      <c r="L958" s="177"/>
      <c r="M958" s="177"/>
      <c r="N958" s="182"/>
      <c r="O958" s="175"/>
      <c r="P958" s="180"/>
      <c r="Q958" s="175"/>
      <c r="R958" s="175"/>
      <c r="S958" s="175"/>
      <c r="T958" s="175"/>
      <c r="U958" s="175"/>
      <c r="V958" s="175"/>
      <c r="W958" s="175"/>
      <c r="X958" s="175"/>
      <c r="Y958" s="175"/>
      <c r="Z958" s="175"/>
    </row>
    <row r="959" ht="13.5" customHeight="1">
      <c r="A959" s="175"/>
      <c r="B959" s="175"/>
      <c r="C959" s="175"/>
      <c r="D959" s="175"/>
      <c r="E959" s="175"/>
      <c r="F959" s="175"/>
      <c r="G959" s="174"/>
      <c r="H959" s="174"/>
      <c r="I959" s="174"/>
      <c r="J959" s="175"/>
      <c r="K959" s="176"/>
      <c r="L959" s="177"/>
      <c r="M959" s="177"/>
      <c r="N959" s="182"/>
      <c r="O959" s="175"/>
      <c r="P959" s="180"/>
      <c r="Q959" s="175"/>
      <c r="R959" s="175"/>
      <c r="S959" s="175"/>
      <c r="T959" s="175"/>
      <c r="U959" s="175"/>
      <c r="V959" s="175"/>
      <c r="W959" s="175"/>
      <c r="X959" s="175"/>
      <c r="Y959" s="175"/>
      <c r="Z959" s="175"/>
    </row>
    <row r="960" ht="13.5" customHeight="1">
      <c r="A960" s="175"/>
      <c r="B960" s="175"/>
      <c r="C960" s="175"/>
      <c r="D960" s="175"/>
      <c r="E960" s="175"/>
      <c r="F960" s="175"/>
      <c r="G960" s="174"/>
      <c r="H960" s="174"/>
      <c r="I960" s="174"/>
      <c r="J960" s="175"/>
      <c r="K960" s="176"/>
      <c r="L960" s="177"/>
      <c r="M960" s="177"/>
      <c r="N960" s="182"/>
      <c r="O960" s="175"/>
      <c r="P960" s="180"/>
      <c r="Q960" s="175"/>
      <c r="R960" s="175"/>
      <c r="S960" s="175"/>
      <c r="T960" s="175"/>
      <c r="U960" s="175"/>
      <c r="V960" s="175"/>
      <c r="W960" s="175"/>
      <c r="X960" s="175"/>
      <c r="Y960" s="175"/>
      <c r="Z960" s="175"/>
    </row>
    <row r="961" ht="13.5" customHeight="1">
      <c r="A961" s="175"/>
      <c r="B961" s="175"/>
      <c r="C961" s="175"/>
      <c r="D961" s="175"/>
      <c r="E961" s="175"/>
      <c r="F961" s="175"/>
      <c r="G961" s="174"/>
      <c r="H961" s="174"/>
      <c r="I961" s="174"/>
      <c r="J961" s="175"/>
      <c r="K961" s="176"/>
      <c r="L961" s="177"/>
      <c r="M961" s="177"/>
      <c r="N961" s="182"/>
      <c r="O961" s="175"/>
      <c r="P961" s="180"/>
      <c r="Q961" s="175"/>
      <c r="R961" s="175"/>
      <c r="S961" s="175"/>
      <c r="T961" s="175"/>
      <c r="U961" s="175"/>
      <c r="V961" s="175"/>
      <c r="W961" s="175"/>
      <c r="X961" s="175"/>
      <c r="Y961" s="175"/>
      <c r="Z961" s="175"/>
    </row>
    <row r="962" ht="13.5" customHeight="1">
      <c r="A962" s="175"/>
      <c r="B962" s="175"/>
      <c r="C962" s="175"/>
      <c r="D962" s="175"/>
      <c r="E962" s="175"/>
      <c r="F962" s="175"/>
      <c r="G962" s="174"/>
      <c r="H962" s="174"/>
      <c r="I962" s="174"/>
      <c r="J962" s="175"/>
      <c r="K962" s="176"/>
      <c r="L962" s="177"/>
      <c r="M962" s="177"/>
      <c r="N962" s="182"/>
      <c r="O962" s="175"/>
      <c r="P962" s="180"/>
      <c r="Q962" s="175"/>
      <c r="R962" s="175"/>
      <c r="S962" s="175"/>
      <c r="T962" s="175"/>
      <c r="U962" s="175"/>
      <c r="V962" s="175"/>
      <c r="W962" s="175"/>
      <c r="X962" s="175"/>
      <c r="Y962" s="175"/>
      <c r="Z962" s="175"/>
    </row>
    <row r="963" ht="13.5" customHeight="1">
      <c r="A963" s="175"/>
      <c r="B963" s="175"/>
      <c r="C963" s="175"/>
      <c r="D963" s="175"/>
      <c r="E963" s="175"/>
      <c r="F963" s="175"/>
      <c r="G963" s="174"/>
      <c r="H963" s="174"/>
      <c r="I963" s="174"/>
      <c r="J963" s="175"/>
      <c r="K963" s="176"/>
      <c r="L963" s="177"/>
      <c r="M963" s="177"/>
      <c r="N963" s="182"/>
      <c r="O963" s="175"/>
      <c r="P963" s="180"/>
      <c r="Q963" s="175"/>
      <c r="R963" s="175"/>
      <c r="S963" s="175"/>
      <c r="T963" s="175"/>
      <c r="U963" s="175"/>
      <c r="V963" s="175"/>
      <c r="W963" s="175"/>
      <c r="X963" s="175"/>
      <c r="Y963" s="175"/>
      <c r="Z963" s="175"/>
    </row>
    <row r="964" ht="13.5" customHeight="1">
      <c r="A964" s="175"/>
      <c r="B964" s="175"/>
      <c r="C964" s="175"/>
      <c r="D964" s="175"/>
      <c r="E964" s="175"/>
      <c r="F964" s="175"/>
      <c r="G964" s="174"/>
      <c r="H964" s="174"/>
      <c r="I964" s="174"/>
      <c r="J964" s="175"/>
      <c r="K964" s="176"/>
      <c r="L964" s="177"/>
      <c r="M964" s="177"/>
      <c r="N964" s="182"/>
      <c r="O964" s="175"/>
      <c r="P964" s="180"/>
      <c r="Q964" s="175"/>
      <c r="R964" s="175"/>
      <c r="S964" s="175"/>
      <c r="T964" s="175"/>
      <c r="U964" s="175"/>
      <c r="V964" s="175"/>
      <c r="W964" s="175"/>
      <c r="X964" s="175"/>
      <c r="Y964" s="175"/>
      <c r="Z964" s="175"/>
    </row>
    <row r="965" ht="13.5" customHeight="1">
      <c r="A965" s="175"/>
      <c r="B965" s="175"/>
      <c r="C965" s="175"/>
      <c r="D965" s="175"/>
      <c r="E965" s="175"/>
      <c r="F965" s="175"/>
      <c r="G965" s="174"/>
      <c r="H965" s="174"/>
      <c r="I965" s="174"/>
      <c r="J965" s="175"/>
      <c r="K965" s="176"/>
      <c r="L965" s="177"/>
      <c r="M965" s="177"/>
      <c r="N965" s="182"/>
      <c r="O965" s="175"/>
      <c r="P965" s="180"/>
      <c r="Q965" s="175"/>
      <c r="R965" s="175"/>
      <c r="S965" s="175"/>
      <c r="T965" s="175"/>
      <c r="U965" s="175"/>
      <c r="V965" s="175"/>
      <c r="W965" s="175"/>
      <c r="X965" s="175"/>
      <c r="Y965" s="175"/>
      <c r="Z965" s="175"/>
    </row>
    <row r="966" ht="13.5" customHeight="1">
      <c r="A966" s="175"/>
      <c r="B966" s="175"/>
      <c r="C966" s="175"/>
      <c r="D966" s="175"/>
      <c r="E966" s="175"/>
      <c r="F966" s="175"/>
      <c r="G966" s="174"/>
      <c r="H966" s="174"/>
      <c r="I966" s="174"/>
      <c r="J966" s="175"/>
      <c r="K966" s="176"/>
      <c r="L966" s="177"/>
      <c r="M966" s="177"/>
      <c r="N966" s="182"/>
      <c r="O966" s="175"/>
      <c r="P966" s="180"/>
      <c r="Q966" s="175"/>
      <c r="R966" s="175"/>
      <c r="S966" s="175"/>
      <c r="T966" s="175"/>
      <c r="U966" s="175"/>
      <c r="V966" s="175"/>
      <c r="W966" s="175"/>
      <c r="X966" s="175"/>
      <c r="Y966" s="175"/>
      <c r="Z966" s="175"/>
    </row>
    <row r="967" ht="13.5" customHeight="1">
      <c r="A967" s="175"/>
      <c r="B967" s="175"/>
      <c r="C967" s="175"/>
      <c r="D967" s="175"/>
      <c r="E967" s="175"/>
      <c r="F967" s="175"/>
      <c r="G967" s="174"/>
      <c r="H967" s="174"/>
      <c r="I967" s="174"/>
      <c r="J967" s="175"/>
      <c r="K967" s="176"/>
      <c r="L967" s="177"/>
      <c r="M967" s="177"/>
      <c r="N967" s="182"/>
      <c r="O967" s="175"/>
      <c r="P967" s="180"/>
      <c r="Q967" s="175"/>
      <c r="R967" s="175"/>
      <c r="S967" s="175"/>
      <c r="T967" s="175"/>
      <c r="U967" s="175"/>
      <c r="V967" s="175"/>
      <c r="W967" s="175"/>
      <c r="X967" s="175"/>
      <c r="Y967" s="175"/>
      <c r="Z967" s="175"/>
    </row>
    <row r="968" ht="13.5" customHeight="1">
      <c r="A968" s="175"/>
      <c r="B968" s="175"/>
      <c r="C968" s="175"/>
      <c r="D968" s="175"/>
      <c r="E968" s="175"/>
      <c r="F968" s="175"/>
      <c r="G968" s="174"/>
      <c r="H968" s="174"/>
      <c r="I968" s="174"/>
      <c r="J968" s="175"/>
      <c r="K968" s="176"/>
      <c r="L968" s="177"/>
      <c r="M968" s="177"/>
      <c r="N968" s="182"/>
      <c r="O968" s="175"/>
      <c r="P968" s="180"/>
      <c r="Q968" s="175"/>
      <c r="R968" s="175"/>
      <c r="S968" s="175"/>
      <c r="T968" s="175"/>
      <c r="U968" s="175"/>
      <c r="V968" s="175"/>
      <c r="W968" s="175"/>
      <c r="X968" s="175"/>
      <c r="Y968" s="175"/>
      <c r="Z968" s="175"/>
    </row>
    <row r="969" ht="13.5" customHeight="1">
      <c r="A969" s="175"/>
      <c r="B969" s="175"/>
      <c r="C969" s="175"/>
      <c r="D969" s="175"/>
      <c r="E969" s="175"/>
      <c r="F969" s="175"/>
      <c r="G969" s="174"/>
      <c r="H969" s="174"/>
      <c r="I969" s="174"/>
      <c r="J969" s="175"/>
      <c r="K969" s="176"/>
      <c r="L969" s="177"/>
      <c r="M969" s="177"/>
      <c r="N969" s="182"/>
      <c r="O969" s="175"/>
      <c r="P969" s="180"/>
      <c r="Q969" s="175"/>
      <c r="R969" s="175"/>
      <c r="S969" s="175"/>
      <c r="T969" s="175"/>
      <c r="U969" s="175"/>
      <c r="V969" s="175"/>
      <c r="W969" s="175"/>
      <c r="X969" s="175"/>
      <c r="Y969" s="175"/>
      <c r="Z969" s="175"/>
    </row>
    <row r="970" ht="13.5" customHeight="1">
      <c r="A970" s="175"/>
      <c r="B970" s="175"/>
      <c r="C970" s="175"/>
      <c r="D970" s="175"/>
      <c r="E970" s="175"/>
      <c r="F970" s="175"/>
      <c r="G970" s="174"/>
      <c r="H970" s="174"/>
      <c r="I970" s="174"/>
      <c r="J970" s="175"/>
      <c r="K970" s="176"/>
      <c r="L970" s="177"/>
      <c r="M970" s="177"/>
      <c r="N970" s="182"/>
      <c r="O970" s="175"/>
      <c r="P970" s="180"/>
      <c r="Q970" s="175"/>
      <c r="R970" s="175"/>
      <c r="S970" s="175"/>
      <c r="T970" s="175"/>
      <c r="U970" s="175"/>
      <c r="V970" s="175"/>
      <c r="W970" s="175"/>
      <c r="X970" s="175"/>
      <c r="Y970" s="175"/>
      <c r="Z970" s="175"/>
    </row>
    <row r="971" ht="13.5" customHeight="1">
      <c r="A971" s="175"/>
      <c r="B971" s="175"/>
      <c r="C971" s="175"/>
      <c r="D971" s="175"/>
      <c r="E971" s="175"/>
      <c r="F971" s="175"/>
      <c r="G971" s="174"/>
      <c r="H971" s="174"/>
      <c r="I971" s="174"/>
      <c r="J971" s="175"/>
      <c r="K971" s="176"/>
      <c r="L971" s="177"/>
      <c r="M971" s="177"/>
      <c r="N971" s="182"/>
      <c r="O971" s="175"/>
      <c r="P971" s="180"/>
      <c r="Q971" s="175"/>
      <c r="R971" s="175"/>
      <c r="S971" s="175"/>
      <c r="T971" s="175"/>
      <c r="U971" s="175"/>
      <c r="V971" s="175"/>
      <c r="W971" s="175"/>
      <c r="X971" s="175"/>
      <c r="Y971" s="175"/>
      <c r="Z971" s="175"/>
    </row>
    <row r="972" ht="13.5" customHeight="1">
      <c r="A972" s="175"/>
      <c r="B972" s="175"/>
      <c r="C972" s="175"/>
      <c r="D972" s="175"/>
      <c r="E972" s="175"/>
      <c r="F972" s="175"/>
      <c r="G972" s="174"/>
      <c r="H972" s="174"/>
      <c r="I972" s="174"/>
      <c r="J972" s="175"/>
      <c r="K972" s="176"/>
      <c r="L972" s="177"/>
      <c r="M972" s="177"/>
      <c r="N972" s="182"/>
      <c r="O972" s="175"/>
      <c r="P972" s="180"/>
      <c r="Q972" s="175"/>
      <c r="R972" s="175"/>
      <c r="S972" s="175"/>
      <c r="T972" s="175"/>
      <c r="U972" s="175"/>
      <c r="V972" s="175"/>
      <c r="W972" s="175"/>
      <c r="X972" s="175"/>
      <c r="Y972" s="175"/>
      <c r="Z972" s="175"/>
    </row>
    <row r="973" ht="13.5" customHeight="1">
      <c r="A973" s="175"/>
      <c r="B973" s="175"/>
      <c r="C973" s="175"/>
      <c r="D973" s="175"/>
      <c r="E973" s="175"/>
      <c r="F973" s="175"/>
      <c r="G973" s="174"/>
      <c r="H973" s="174"/>
      <c r="I973" s="174"/>
      <c r="J973" s="175"/>
      <c r="K973" s="176"/>
      <c r="L973" s="177"/>
      <c r="M973" s="177"/>
      <c r="N973" s="182"/>
      <c r="O973" s="175"/>
      <c r="P973" s="180"/>
      <c r="Q973" s="175"/>
      <c r="R973" s="175"/>
      <c r="S973" s="175"/>
      <c r="T973" s="175"/>
      <c r="U973" s="175"/>
      <c r="V973" s="175"/>
      <c r="W973" s="175"/>
      <c r="X973" s="175"/>
      <c r="Y973" s="175"/>
      <c r="Z973" s="175"/>
    </row>
    <row r="974" ht="13.5" customHeight="1">
      <c r="A974" s="175"/>
      <c r="B974" s="175"/>
      <c r="C974" s="175"/>
      <c r="D974" s="175"/>
      <c r="E974" s="175"/>
      <c r="F974" s="175"/>
      <c r="G974" s="174"/>
      <c r="H974" s="174"/>
      <c r="I974" s="174"/>
      <c r="J974" s="175"/>
      <c r="K974" s="176"/>
      <c r="L974" s="177"/>
      <c r="M974" s="177"/>
      <c r="N974" s="182"/>
      <c r="O974" s="175"/>
      <c r="P974" s="180"/>
      <c r="Q974" s="175"/>
      <c r="R974" s="175"/>
      <c r="S974" s="175"/>
      <c r="T974" s="175"/>
      <c r="U974" s="175"/>
      <c r="V974" s="175"/>
      <c r="W974" s="175"/>
      <c r="X974" s="175"/>
      <c r="Y974" s="175"/>
      <c r="Z974" s="175"/>
    </row>
    <row r="975" ht="13.5" customHeight="1">
      <c r="A975" s="175"/>
      <c r="B975" s="175"/>
      <c r="C975" s="175"/>
      <c r="D975" s="175"/>
      <c r="E975" s="175"/>
      <c r="F975" s="175"/>
      <c r="G975" s="174"/>
      <c r="H975" s="174"/>
      <c r="I975" s="174"/>
      <c r="J975" s="175"/>
      <c r="K975" s="176"/>
      <c r="L975" s="177"/>
      <c r="M975" s="177"/>
      <c r="N975" s="182"/>
      <c r="O975" s="175"/>
      <c r="P975" s="180"/>
      <c r="Q975" s="175"/>
      <c r="R975" s="175"/>
      <c r="S975" s="175"/>
      <c r="T975" s="175"/>
      <c r="U975" s="175"/>
      <c r="V975" s="175"/>
      <c r="W975" s="175"/>
      <c r="X975" s="175"/>
      <c r="Y975" s="175"/>
      <c r="Z975" s="175"/>
    </row>
    <row r="976" ht="13.5" customHeight="1">
      <c r="A976" s="175"/>
      <c r="B976" s="175"/>
      <c r="C976" s="175"/>
      <c r="D976" s="175"/>
      <c r="E976" s="175"/>
      <c r="F976" s="175"/>
      <c r="G976" s="174"/>
      <c r="H976" s="174"/>
      <c r="I976" s="174"/>
      <c r="J976" s="175"/>
      <c r="K976" s="176"/>
      <c r="L976" s="177"/>
      <c r="M976" s="177"/>
      <c r="N976" s="182"/>
      <c r="O976" s="175"/>
      <c r="P976" s="180"/>
      <c r="Q976" s="175"/>
      <c r="R976" s="175"/>
      <c r="S976" s="175"/>
      <c r="T976" s="175"/>
      <c r="U976" s="175"/>
      <c r="V976" s="175"/>
      <c r="W976" s="175"/>
      <c r="X976" s="175"/>
      <c r="Y976" s="175"/>
      <c r="Z976" s="175"/>
    </row>
    <row r="977" ht="13.5" customHeight="1">
      <c r="A977" s="175"/>
      <c r="B977" s="175"/>
      <c r="C977" s="175"/>
      <c r="D977" s="175"/>
      <c r="E977" s="175"/>
      <c r="F977" s="175"/>
      <c r="G977" s="174"/>
      <c r="H977" s="174"/>
      <c r="I977" s="174"/>
      <c r="J977" s="175"/>
      <c r="K977" s="176"/>
      <c r="L977" s="177"/>
      <c r="M977" s="177"/>
      <c r="N977" s="182"/>
      <c r="O977" s="175"/>
      <c r="P977" s="180"/>
      <c r="Q977" s="175"/>
      <c r="R977" s="175"/>
      <c r="S977" s="175"/>
      <c r="T977" s="175"/>
      <c r="U977" s="175"/>
      <c r="V977" s="175"/>
      <c r="W977" s="175"/>
      <c r="X977" s="175"/>
      <c r="Y977" s="175"/>
      <c r="Z977" s="175"/>
    </row>
    <row r="978" ht="13.5" customHeight="1">
      <c r="A978" s="175"/>
      <c r="B978" s="175"/>
      <c r="C978" s="175"/>
      <c r="D978" s="175"/>
      <c r="E978" s="175"/>
      <c r="F978" s="175"/>
      <c r="G978" s="174"/>
      <c r="H978" s="174"/>
      <c r="I978" s="174"/>
      <c r="J978" s="175"/>
      <c r="K978" s="176"/>
      <c r="L978" s="177"/>
      <c r="M978" s="177"/>
      <c r="N978" s="182"/>
      <c r="O978" s="175"/>
      <c r="P978" s="180"/>
      <c r="Q978" s="175"/>
      <c r="R978" s="175"/>
      <c r="S978" s="175"/>
      <c r="T978" s="175"/>
      <c r="U978" s="175"/>
      <c r="V978" s="175"/>
      <c r="W978" s="175"/>
      <c r="X978" s="175"/>
      <c r="Y978" s="175"/>
      <c r="Z978" s="175"/>
    </row>
    <row r="979" ht="13.5" customHeight="1">
      <c r="A979" s="175"/>
      <c r="B979" s="175"/>
      <c r="C979" s="175"/>
      <c r="D979" s="175"/>
      <c r="E979" s="175"/>
      <c r="F979" s="175"/>
      <c r="G979" s="174"/>
      <c r="H979" s="174"/>
      <c r="I979" s="174"/>
      <c r="J979" s="175"/>
      <c r="K979" s="176"/>
      <c r="L979" s="177"/>
      <c r="M979" s="177"/>
      <c r="N979" s="182"/>
      <c r="O979" s="175"/>
      <c r="P979" s="180"/>
      <c r="Q979" s="175"/>
      <c r="R979" s="175"/>
      <c r="S979" s="175"/>
      <c r="T979" s="175"/>
      <c r="U979" s="175"/>
      <c r="V979" s="175"/>
      <c r="W979" s="175"/>
      <c r="X979" s="175"/>
      <c r="Y979" s="175"/>
      <c r="Z979" s="175"/>
    </row>
    <row r="980" ht="13.5" customHeight="1">
      <c r="A980" s="175"/>
      <c r="B980" s="175"/>
      <c r="C980" s="175"/>
      <c r="D980" s="175"/>
      <c r="E980" s="175"/>
      <c r="F980" s="175"/>
      <c r="G980" s="174"/>
      <c r="H980" s="174"/>
      <c r="I980" s="174"/>
      <c r="J980" s="175"/>
      <c r="K980" s="176"/>
      <c r="L980" s="177"/>
      <c r="M980" s="177"/>
      <c r="N980" s="182"/>
      <c r="O980" s="175"/>
      <c r="P980" s="180"/>
      <c r="Q980" s="175"/>
      <c r="R980" s="175"/>
      <c r="S980" s="175"/>
      <c r="T980" s="175"/>
      <c r="U980" s="175"/>
      <c r="V980" s="175"/>
      <c r="W980" s="175"/>
      <c r="X980" s="175"/>
      <c r="Y980" s="175"/>
      <c r="Z980" s="175"/>
    </row>
    <row r="981" ht="13.5" customHeight="1">
      <c r="A981" s="175"/>
      <c r="B981" s="175"/>
      <c r="C981" s="175"/>
      <c r="D981" s="175"/>
      <c r="E981" s="175"/>
      <c r="F981" s="175"/>
      <c r="G981" s="174"/>
      <c r="H981" s="174"/>
      <c r="I981" s="174"/>
      <c r="J981" s="175"/>
      <c r="K981" s="176"/>
      <c r="L981" s="177"/>
      <c r="M981" s="177"/>
      <c r="N981" s="182"/>
      <c r="O981" s="175"/>
      <c r="P981" s="180"/>
      <c r="Q981" s="175"/>
      <c r="R981" s="175"/>
      <c r="S981" s="175"/>
      <c r="T981" s="175"/>
      <c r="U981" s="175"/>
      <c r="V981" s="175"/>
      <c r="W981" s="175"/>
      <c r="X981" s="175"/>
      <c r="Y981" s="175"/>
      <c r="Z981" s="175"/>
    </row>
    <row r="982" ht="13.5" customHeight="1">
      <c r="A982" s="175"/>
      <c r="B982" s="175"/>
      <c r="C982" s="175"/>
      <c r="D982" s="175"/>
      <c r="E982" s="175"/>
      <c r="F982" s="175"/>
      <c r="G982" s="174"/>
      <c r="H982" s="174"/>
      <c r="I982" s="174"/>
      <c r="J982" s="175"/>
      <c r="K982" s="176"/>
      <c r="L982" s="177"/>
      <c r="M982" s="177"/>
      <c r="N982" s="182"/>
      <c r="O982" s="175"/>
      <c r="P982" s="180"/>
      <c r="Q982" s="175"/>
      <c r="R982" s="175"/>
      <c r="S982" s="175"/>
      <c r="T982" s="175"/>
      <c r="U982" s="175"/>
      <c r="V982" s="175"/>
      <c r="W982" s="175"/>
      <c r="X982" s="175"/>
      <c r="Y982" s="175"/>
      <c r="Z982" s="175"/>
    </row>
    <row r="983" ht="13.5" customHeight="1">
      <c r="A983" s="175"/>
      <c r="B983" s="175"/>
      <c r="C983" s="175"/>
      <c r="D983" s="175"/>
      <c r="E983" s="175"/>
      <c r="F983" s="175"/>
      <c r="G983" s="174"/>
      <c r="H983" s="174"/>
      <c r="I983" s="174"/>
      <c r="J983" s="175"/>
      <c r="K983" s="176"/>
      <c r="L983" s="177"/>
      <c r="M983" s="177"/>
      <c r="N983" s="182"/>
      <c r="O983" s="175"/>
      <c r="P983" s="180"/>
      <c r="Q983" s="175"/>
      <c r="R983" s="175"/>
      <c r="S983" s="175"/>
      <c r="T983" s="175"/>
      <c r="U983" s="175"/>
      <c r="V983" s="175"/>
      <c r="W983" s="175"/>
      <c r="X983" s="175"/>
      <c r="Y983" s="175"/>
      <c r="Z983" s="175"/>
    </row>
    <row r="984" ht="13.5" customHeight="1">
      <c r="A984" s="175"/>
      <c r="B984" s="175"/>
      <c r="C984" s="175"/>
      <c r="D984" s="175"/>
      <c r="E984" s="175"/>
      <c r="F984" s="175"/>
      <c r="G984" s="174"/>
      <c r="H984" s="174"/>
      <c r="I984" s="174"/>
      <c r="J984" s="175"/>
      <c r="K984" s="176"/>
      <c r="L984" s="177"/>
      <c r="M984" s="177"/>
      <c r="N984" s="182"/>
      <c r="O984" s="175"/>
      <c r="P984" s="180"/>
      <c r="Q984" s="175"/>
      <c r="R984" s="175"/>
      <c r="S984" s="175"/>
      <c r="T984" s="175"/>
      <c r="U984" s="175"/>
      <c r="V984" s="175"/>
      <c r="W984" s="175"/>
      <c r="X984" s="175"/>
      <c r="Y984" s="175"/>
      <c r="Z984" s="175"/>
    </row>
    <row r="985" ht="13.5" customHeight="1">
      <c r="A985" s="175"/>
      <c r="B985" s="175"/>
      <c r="C985" s="175"/>
      <c r="D985" s="175"/>
      <c r="E985" s="175"/>
      <c r="F985" s="175"/>
      <c r="G985" s="174"/>
      <c r="H985" s="174"/>
      <c r="I985" s="174"/>
      <c r="J985" s="175"/>
      <c r="K985" s="176"/>
      <c r="L985" s="177"/>
      <c r="M985" s="177"/>
      <c r="N985" s="182"/>
      <c r="O985" s="175"/>
      <c r="P985" s="180"/>
      <c r="Q985" s="175"/>
      <c r="R985" s="175"/>
      <c r="S985" s="175"/>
      <c r="T985" s="175"/>
      <c r="U985" s="175"/>
      <c r="V985" s="175"/>
      <c r="W985" s="175"/>
      <c r="X985" s="175"/>
      <c r="Y985" s="175"/>
      <c r="Z985" s="175"/>
    </row>
    <row r="986" ht="13.5" customHeight="1">
      <c r="A986" s="175"/>
      <c r="B986" s="175"/>
      <c r="C986" s="175"/>
      <c r="D986" s="175"/>
      <c r="E986" s="175"/>
      <c r="F986" s="175"/>
      <c r="G986" s="174"/>
      <c r="H986" s="174"/>
      <c r="I986" s="174"/>
      <c r="J986" s="175"/>
      <c r="K986" s="176"/>
      <c r="L986" s="177"/>
      <c r="M986" s="177"/>
      <c r="N986" s="182"/>
      <c r="O986" s="175"/>
      <c r="P986" s="180"/>
      <c r="Q986" s="175"/>
      <c r="R986" s="175"/>
      <c r="S986" s="175"/>
      <c r="T986" s="175"/>
      <c r="U986" s="175"/>
      <c r="V986" s="175"/>
      <c r="W986" s="175"/>
      <c r="X986" s="175"/>
      <c r="Y986" s="175"/>
      <c r="Z986" s="175"/>
    </row>
    <row r="987" ht="13.5" customHeight="1">
      <c r="A987" s="175"/>
      <c r="B987" s="175"/>
      <c r="C987" s="175"/>
      <c r="D987" s="175"/>
      <c r="E987" s="175"/>
      <c r="F987" s="175"/>
      <c r="G987" s="174"/>
      <c r="H987" s="174"/>
      <c r="I987" s="174"/>
      <c r="J987" s="175"/>
      <c r="K987" s="176"/>
      <c r="L987" s="177"/>
      <c r="M987" s="177"/>
      <c r="N987" s="182"/>
      <c r="O987" s="175"/>
      <c r="P987" s="180"/>
      <c r="Q987" s="175"/>
      <c r="R987" s="175"/>
      <c r="S987" s="175"/>
      <c r="T987" s="175"/>
      <c r="U987" s="175"/>
      <c r="V987" s="175"/>
      <c r="W987" s="175"/>
      <c r="X987" s="175"/>
      <c r="Y987" s="175"/>
      <c r="Z987" s="175"/>
    </row>
    <row r="988" ht="13.5" customHeight="1">
      <c r="A988" s="175"/>
      <c r="B988" s="175"/>
      <c r="C988" s="175"/>
      <c r="D988" s="175"/>
      <c r="E988" s="175"/>
      <c r="F988" s="175"/>
      <c r="G988" s="174"/>
      <c r="H988" s="174"/>
      <c r="I988" s="174"/>
      <c r="J988" s="175"/>
      <c r="K988" s="176"/>
      <c r="L988" s="177"/>
      <c r="M988" s="177"/>
      <c r="N988" s="182"/>
      <c r="O988" s="175"/>
      <c r="P988" s="180"/>
      <c r="Q988" s="175"/>
      <c r="R988" s="175"/>
      <c r="S988" s="175"/>
      <c r="T988" s="175"/>
      <c r="U988" s="175"/>
      <c r="V988" s="175"/>
      <c r="W988" s="175"/>
      <c r="X988" s="175"/>
      <c r="Y988" s="175"/>
      <c r="Z988" s="175"/>
    </row>
    <row r="989" ht="13.5" customHeight="1">
      <c r="A989" s="175"/>
      <c r="B989" s="175"/>
      <c r="C989" s="175"/>
      <c r="D989" s="175"/>
      <c r="E989" s="175"/>
      <c r="F989" s="175"/>
      <c r="G989" s="174"/>
      <c r="H989" s="174"/>
      <c r="I989" s="174"/>
      <c r="J989" s="175"/>
      <c r="K989" s="176"/>
      <c r="L989" s="177"/>
      <c r="M989" s="177"/>
      <c r="N989" s="182"/>
      <c r="O989" s="175"/>
      <c r="P989" s="180"/>
      <c r="Q989" s="175"/>
      <c r="R989" s="175"/>
      <c r="S989" s="175"/>
      <c r="T989" s="175"/>
      <c r="U989" s="175"/>
      <c r="V989" s="175"/>
      <c r="W989" s="175"/>
      <c r="X989" s="175"/>
      <c r="Y989" s="175"/>
      <c r="Z989" s="175"/>
    </row>
    <row r="990" ht="13.5" customHeight="1">
      <c r="A990" s="175"/>
      <c r="B990" s="175"/>
      <c r="C990" s="175"/>
      <c r="D990" s="175"/>
      <c r="E990" s="175"/>
      <c r="F990" s="175"/>
      <c r="G990" s="174"/>
      <c r="H990" s="174"/>
      <c r="I990" s="174"/>
      <c r="J990" s="175"/>
      <c r="K990" s="176"/>
      <c r="L990" s="177"/>
      <c r="M990" s="177"/>
      <c r="N990" s="182"/>
      <c r="O990" s="175"/>
      <c r="P990" s="180"/>
      <c r="Q990" s="175"/>
      <c r="R990" s="175"/>
      <c r="S990" s="175"/>
      <c r="T990" s="175"/>
      <c r="U990" s="175"/>
      <c r="V990" s="175"/>
      <c r="W990" s="175"/>
      <c r="X990" s="175"/>
      <c r="Y990" s="175"/>
      <c r="Z990" s="175"/>
    </row>
    <row r="991" ht="13.5" customHeight="1">
      <c r="A991" s="175"/>
      <c r="B991" s="175"/>
      <c r="C991" s="175"/>
      <c r="D991" s="175"/>
      <c r="E991" s="175"/>
      <c r="F991" s="175"/>
      <c r="G991" s="174"/>
      <c r="H991" s="174"/>
      <c r="I991" s="174"/>
      <c r="J991" s="175"/>
      <c r="K991" s="176"/>
      <c r="L991" s="177"/>
      <c r="M991" s="177"/>
      <c r="N991" s="182"/>
      <c r="O991" s="175"/>
      <c r="P991" s="180"/>
      <c r="Q991" s="175"/>
      <c r="R991" s="175"/>
      <c r="S991" s="175"/>
      <c r="T991" s="175"/>
      <c r="U991" s="175"/>
      <c r="V991" s="175"/>
      <c r="W991" s="175"/>
      <c r="X991" s="175"/>
      <c r="Y991" s="175"/>
      <c r="Z991" s="175"/>
    </row>
    <row r="992" ht="13.5" customHeight="1">
      <c r="A992" s="175"/>
      <c r="B992" s="175"/>
      <c r="C992" s="175"/>
      <c r="D992" s="175"/>
      <c r="E992" s="175"/>
      <c r="F992" s="175"/>
      <c r="G992" s="174"/>
      <c r="H992" s="174"/>
      <c r="I992" s="174"/>
      <c r="J992" s="175"/>
      <c r="K992" s="176"/>
      <c r="L992" s="177"/>
      <c r="M992" s="177"/>
      <c r="N992" s="182"/>
      <c r="O992" s="175"/>
      <c r="P992" s="180"/>
      <c r="Q992" s="175"/>
      <c r="R992" s="175"/>
      <c r="S992" s="175"/>
      <c r="T992" s="175"/>
      <c r="U992" s="175"/>
      <c r="V992" s="175"/>
      <c r="W992" s="175"/>
      <c r="X992" s="175"/>
      <c r="Y992" s="175"/>
      <c r="Z992" s="175"/>
    </row>
    <row r="993" ht="13.5" customHeight="1">
      <c r="A993" s="175"/>
      <c r="B993" s="175"/>
      <c r="C993" s="175"/>
      <c r="D993" s="175"/>
      <c r="E993" s="175"/>
      <c r="F993" s="175"/>
      <c r="G993" s="174"/>
      <c r="H993" s="174"/>
      <c r="I993" s="174"/>
      <c r="J993" s="175"/>
      <c r="K993" s="176"/>
      <c r="L993" s="177"/>
      <c r="M993" s="177"/>
      <c r="N993" s="182"/>
      <c r="O993" s="175"/>
      <c r="P993" s="180"/>
      <c r="Q993" s="175"/>
      <c r="R993" s="175"/>
      <c r="S993" s="175"/>
      <c r="T993" s="175"/>
      <c r="U993" s="175"/>
      <c r="V993" s="175"/>
      <c r="W993" s="175"/>
      <c r="X993" s="175"/>
      <c r="Y993" s="175"/>
      <c r="Z993" s="175"/>
    </row>
    <row r="994" ht="13.5" customHeight="1">
      <c r="A994" s="175"/>
      <c r="B994" s="175"/>
      <c r="C994" s="175"/>
      <c r="D994" s="175"/>
      <c r="E994" s="175"/>
      <c r="F994" s="175"/>
      <c r="G994" s="174"/>
      <c r="H994" s="174"/>
      <c r="I994" s="174"/>
      <c r="J994" s="175"/>
      <c r="K994" s="176"/>
      <c r="L994" s="177"/>
      <c r="M994" s="177"/>
      <c r="N994" s="182"/>
      <c r="O994" s="175"/>
      <c r="P994" s="180"/>
      <c r="Q994" s="175"/>
      <c r="R994" s="175"/>
      <c r="S994" s="175"/>
      <c r="T994" s="175"/>
      <c r="U994" s="175"/>
      <c r="V994" s="175"/>
      <c r="W994" s="175"/>
      <c r="X994" s="175"/>
      <c r="Y994" s="175"/>
      <c r="Z994" s="175"/>
    </row>
    <row r="995" ht="13.5" customHeight="1">
      <c r="A995" s="175"/>
      <c r="B995" s="175"/>
      <c r="C995" s="175"/>
      <c r="D995" s="175"/>
      <c r="E995" s="175"/>
      <c r="F995" s="175"/>
      <c r="G995" s="174"/>
      <c r="H995" s="174"/>
      <c r="I995" s="174"/>
      <c r="J995" s="175"/>
      <c r="K995" s="176"/>
      <c r="L995" s="177"/>
      <c r="M995" s="177"/>
      <c r="N995" s="182"/>
      <c r="O995" s="175"/>
      <c r="P995" s="180"/>
      <c r="Q995" s="175"/>
      <c r="R995" s="175"/>
      <c r="S995" s="175"/>
      <c r="T995" s="175"/>
      <c r="U995" s="175"/>
      <c r="V995" s="175"/>
      <c r="W995" s="175"/>
      <c r="X995" s="175"/>
      <c r="Y995" s="175"/>
      <c r="Z995" s="175"/>
    </row>
    <row r="996" ht="13.5" customHeight="1">
      <c r="A996" s="175"/>
      <c r="B996" s="175"/>
      <c r="C996" s="175"/>
      <c r="D996" s="175"/>
      <c r="E996" s="175"/>
      <c r="F996" s="175"/>
      <c r="G996" s="174"/>
      <c r="H996" s="174"/>
      <c r="I996" s="174"/>
      <c r="J996" s="175"/>
      <c r="K996" s="176"/>
      <c r="L996" s="177"/>
      <c r="M996" s="177"/>
      <c r="N996" s="182"/>
      <c r="O996" s="175"/>
      <c r="P996" s="180"/>
      <c r="Q996" s="175"/>
      <c r="R996" s="175"/>
      <c r="S996" s="175"/>
      <c r="T996" s="175"/>
      <c r="U996" s="175"/>
      <c r="V996" s="175"/>
      <c r="W996" s="175"/>
      <c r="X996" s="175"/>
      <c r="Y996" s="175"/>
      <c r="Z996" s="175"/>
    </row>
    <row r="997" ht="13.5" customHeight="1">
      <c r="A997" s="175"/>
      <c r="B997" s="175"/>
      <c r="C997" s="175"/>
      <c r="D997" s="175"/>
      <c r="E997" s="175"/>
      <c r="F997" s="175"/>
      <c r="G997" s="174"/>
      <c r="H997" s="174"/>
      <c r="I997" s="174"/>
      <c r="J997" s="175"/>
      <c r="K997" s="176"/>
      <c r="L997" s="177"/>
      <c r="M997" s="177"/>
      <c r="N997" s="182"/>
      <c r="O997" s="175"/>
      <c r="P997" s="180"/>
      <c r="Q997" s="175"/>
      <c r="R997" s="175"/>
      <c r="S997" s="175"/>
      <c r="T997" s="175"/>
      <c r="U997" s="175"/>
      <c r="V997" s="175"/>
      <c r="W997" s="175"/>
      <c r="X997" s="175"/>
      <c r="Y997" s="175"/>
      <c r="Z997" s="175"/>
    </row>
    <row r="998" ht="13.5" customHeight="1">
      <c r="A998" s="175"/>
      <c r="B998" s="175"/>
      <c r="C998" s="175"/>
      <c r="D998" s="175"/>
      <c r="E998" s="175"/>
      <c r="F998" s="175"/>
      <c r="G998" s="174"/>
      <c r="H998" s="174"/>
      <c r="I998" s="174"/>
      <c r="J998" s="175"/>
      <c r="K998" s="176"/>
      <c r="L998" s="177"/>
      <c r="M998" s="177"/>
      <c r="N998" s="182"/>
      <c r="O998" s="175"/>
      <c r="P998" s="180"/>
      <c r="Q998" s="175"/>
      <c r="R998" s="175"/>
      <c r="S998" s="175"/>
      <c r="T998" s="175"/>
      <c r="U998" s="175"/>
      <c r="V998" s="175"/>
      <c r="W998" s="175"/>
      <c r="X998" s="175"/>
      <c r="Y998" s="175"/>
      <c r="Z998" s="175"/>
    </row>
    <row r="999" ht="13.5" customHeight="1">
      <c r="A999" s="175"/>
      <c r="B999" s="175"/>
      <c r="C999" s="175"/>
      <c r="D999" s="175"/>
      <c r="E999" s="175"/>
      <c r="F999" s="175"/>
      <c r="G999" s="174"/>
      <c r="H999" s="174"/>
      <c r="I999" s="174"/>
      <c r="J999" s="175"/>
      <c r="K999" s="176"/>
      <c r="L999" s="177"/>
      <c r="M999" s="177"/>
      <c r="N999" s="182"/>
      <c r="O999" s="175"/>
      <c r="P999" s="180"/>
      <c r="Q999" s="175"/>
      <c r="R999" s="175"/>
      <c r="S999" s="175"/>
      <c r="T999" s="175"/>
      <c r="U999" s="175"/>
      <c r="V999" s="175"/>
      <c r="W999" s="175"/>
      <c r="X999" s="175"/>
      <c r="Y999" s="175"/>
      <c r="Z999" s="175"/>
    </row>
    <row r="1000" ht="13.5" customHeight="1">
      <c r="A1000" s="175"/>
      <c r="B1000" s="175"/>
      <c r="C1000" s="175"/>
      <c r="D1000" s="175"/>
      <c r="E1000" s="175"/>
      <c r="F1000" s="175"/>
      <c r="G1000" s="174"/>
      <c r="H1000" s="174"/>
      <c r="I1000" s="174"/>
      <c r="J1000" s="175"/>
      <c r="K1000" s="176"/>
      <c r="L1000" s="177"/>
      <c r="M1000" s="177"/>
      <c r="N1000" s="182"/>
      <c r="O1000" s="175"/>
      <c r="P1000" s="180"/>
      <c r="Q1000" s="175"/>
      <c r="R1000" s="175"/>
      <c r="S1000" s="175"/>
      <c r="T1000" s="175"/>
      <c r="U1000" s="175"/>
      <c r="V1000" s="175"/>
      <c r="W1000" s="175"/>
      <c r="X1000" s="175"/>
      <c r="Y1000" s="175"/>
      <c r="Z1000" s="175"/>
    </row>
  </sheetData>
  <autoFilter ref="$G$7:$P$65"/>
  <mergeCells count="1">
    <mergeCell ref="G6:P6"/>
  </mergeCells>
  <conditionalFormatting sqref="G52:H56">
    <cfRule type="expression" dxfId="0" priority="1">
      <formula>$H52="SUBETAPA"</formula>
    </cfRule>
  </conditionalFormatting>
  <conditionalFormatting sqref="G52:H56">
    <cfRule type="expression" dxfId="1" priority="2">
      <formula>$H52="CÉLULA CONSTRUTIVA"</formula>
    </cfRule>
  </conditionalFormatting>
  <conditionalFormatting sqref="G56:H56">
    <cfRule type="expression" dxfId="2" priority="3">
      <formula>$H56="ETAPA"</formula>
    </cfRule>
  </conditionalFormatting>
  <conditionalFormatting sqref="G8:M51 I52:M55">
    <cfRule type="expression" dxfId="0" priority="4">
      <formula>$H8="SUBETAPA"</formula>
    </cfRule>
  </conditionalFormatting>
  <conditionalFormatting sqref="G8:M51 I52:M55">
    <cfRule type="expression" dxfId="1" priority="5">
      <formula>$H8="CÉLULA CONSTRUTIVA"</formula>
    </cfRule>
  </conditionalFormatting>
  <conditionalFormatting sqref="G8:M55">
    <cfRule type="expression" dxfId="2" priority="6">
      <formula>$H8="ETAPA"</formula>
    </cfRule>
  </conditionalFormatting>
  <conditionalFormatting sqref="G57:P57 G58:O58">
    <cfRule type="expression" dxfId="2" priority="7">
      <formula>$H57="ETAPA"</formula>
    </cfRule>
  </conditionalFormatting>
  <conditionalFormatting sqref="G58:O58">
    <cfRule type="expression" dxfId="1" priority="8">
      <formula>$H58="CÉLULA CONSTRUTIVA"</formula>
    </cfRule>
  </conditionalFormatting>
  <conditionalFormatting sqref="G58:P58">
    <cfRule type="expression" dxfId="0" priority="9">
      <formula>$H58="SUBETAPA"</formula>
    </cfRule>
  </conditionalFormatting>
  <conditionalFormatting sqref="H56:M56">
    <cfRule type="expression" dxfId="0" priority="10">
      <formula>$H56="SUBETAPA"</formula>
    </cfRule>
  </conditionalFormatting>
  <conditionalFormatting sqref="H56:M56">
    <cfRule type="expression" dxfId="1" priority="11">
      <formula>$H56="CÉLULA CONSTRUTIVA"</formula>
    </cfRule>
  </conditionalFormatting>
  <conditionalFormatting sqref="H56:M56">
    <cfRule type="expression" dxfId="2" priority="12">
      <formula>$H56="ETAPA"</formula>
    </cfRule>
  </conditionalFormatting>
  <conditionalFormatting sqref="M64">
    <cfRule type="expression" dxfId="0" priority="13">
      <formula>$H61="SUBETAPA"</formula>
    </cfRule>
  </conditionalFormatting>
  <conditionalFormatting sqref="M64">
    <cfRule type="expression" dxfId="1" priority="14">
      <formula>$H61="CÉLULA CONSTRUTIVA"</formula>
    </cfRule>
  </conditionalFormatting>
  <conditionalFormatting sqref="M64">
    <cfRule type="expression" dxfId="2" priority="15">
      <formula>$H61="ETAPA"</formula>
    </cfRule>
  </conditionalFormatting>
  <conditionalFormatting sqref="M60:N64">
    <cfRule type="expression" dxfId="0" priority="16">
      <formula>$H60="SUBETAPA"</formula>
    </cfRule>
  </conditionalFormatting>
  <conditionalFormatting sqref="M60:N64">
    <cfRule type="expression" dxfId="1" priority="17">
      <formula>$H60="CÉLULA CONSTRUTIVA"</formula>
    </cfRule>
  </conditionalFormatting>
  <conditionalFormatting sqref="M60:N64">
    <cfRule type="expression" dxfId="2" priority="18">
      <formula>$H60="ETAPA"</formula>
    </cfRule>
  </conditionalFormatting>
  <conditionalFormatting sqref="G57:P57 N8:N44 N45:O48 N49:P49 N50:N56 O17:P17 O19:P19 O21:P23 O31:P32 O35:P35 O38:P38 O41:P41 O42:O44 O52:P52 O55:P55">
    <cfRule type="expression" dxfId="1" priority="19">
      <formula>$H8="CÉLULA CONSTRUTIVA"</formula>
    </cfRule>
  </conditionalFormatting>
  <conditionalFormatting sqref="G57:P57 N8:N44 N45:O48 N49:P49 N50:N56 O17:P17 O38:P38 O41:P41 O42:O44 O52:P52 O55:P55">
    <cfRule type="expression" dxfId="0" priority="20">
      <formula>$H8="SUBETAPA"</formula>
    </cfRule>
  </conditionalFormatting>
  <conditionalFormatting sqref="N8:N44 N45:O48 N49:P49 N50:N56 O17:P17 O38:P38 O41:P41 O42:O44">
    <cfRule type="expression" dxfId="2" priority="21">
      <formula>$H8="ETAPA"</formula>
    </cfRule>
  </conditionalFormatting>
  <conditionalFormatting sqref="O18">
    <cfRule type="expression" dxfId="1" priority="22">
      <formula>$H18="CÉLULA CONSTRUTIVA"</formula>
    </cfRule>
  </conditionalFormatting>
  <conditionalFormatting sqref="O18">
    <cfRule type="expression" dxfId="2" priority="23">
      <formula>$H18="ETAPA"</formula>
    </cfRule>
  </conditionalFormatting>
  <conditionalFormatting sqref="O36:O37">
    <cfRule type="expression" dxfId="1" priority="24">
      <formula>$H36="CÉLULA CONSTRUTIVA"</formula>
    </cfRule>
  </conditionalFormatting>
  <conditionalFormatting sqref="O36:O37">
    <cfRule type="expression" dxfId="2" priority="25">
      <formula>$H36="ETAPA"</formula>
    </cfRule>
  </conditionalFormatting>
  <conditionalFormatting sqref="O39:O40">
    <cfRule type="expression" dxfId="1" priority="26">
      <formula>$H39="CÉLULA CONSTRUTIVA"</formula>
    </cfRule>
  </conditionalFormatting>
  <conditionalFormatting sqref="O39:O40">
    <cfRule type="expression" dxfId="2" priority="27">
      <formula>$H39="ETAPA"</formula>
    </cfRule>
  </conditionalFormatting>
  <conditionalFormatting sqref="O50:O51">
    <cfRule type="expression" dxfId="1" priority="28">
      <formula>$H50="CÉLULA CONSTRUTIVA"</formula>
    </cfRule>
  </conditionalFormatting>
  <conditionalFormatting sqref="O50:O51">
    <cfRule type="expression" dxfId="2" priority="29">
      <formula>$H50="ETAPA"</formula>
    </cfRule>
  </conditionalFormatting>
  <conditionalFormatting sqref="O56">
    <cfRule type="expression" dxfId="1" priority="30">
      <formula>$H56="CÉLULA CONSTRUTIVA"</formula>
    </cfRule>
  </conditionalFormatting>
  <conditionalFormatting sqref="O56">
    <cfRule type="expression" dxfId="2" priority="31">
      <formula>$H56="ETAPA"</formula>
    </cfRule>
  </conditionalFormatting>
  <conditionalFormatting sqref="O8:P12">
    <cfRule type="expression" dxfId="1" priority="32">
      <formula>$H8="CÉLULA CONSTRUTIVA"</formula>
    </cfRule>
  </conditionalFormatting>
  <conditionalFormatting sqref="O8:P12">
    <cfRule type="expression" dxfId="2" priority="33">
      <formula>$H8="ETAPA"</formula>
    </cfRule>
  </conditionalFormatting>
  <conditionalFormatting sqref="O8:P13">
    <cfRule type="expression" dxfId="0" priority="34">
      <formula>$H8="SUBETAPA"</formula>
    </cfRule>
  </conditionalFormatting>
  <conditionalFormatting sqref="O13:P13 O14:O16">
    <cfRule type="expression" dxfId="1" priority="35">
      <formula>$H13="CÉLULA CONSTRUTIVA"</formula>
    </cfRule>
  </conditionalFormatting>
  <conditionalFormatting sqref="O13:P13 O14:O16">
    <cfRule type="expression" dxfId="2" priority="36">
      <formula>$H13="ETAPA"</formula>
    </cfRule>
  </conditionalFormatting>
  <conditionalFormatting sqref="O14:P16">
    <cfRule type="expression" dxfId="0" priority="37">
      <formula>$H14="SUBETAPA"</formula>
    </cfRule>
  </conditionalFormatting>
  <conditionalFormatting sqref="O18:P18">
    <cfRule type="expression" dxfId="0" priority="38">
      <formula>$H18="SUBETAPA"</formula>
    </cfRule>
  </conditionalFormatting>
  <conditionalFormatting sqref="O19:P19 O21:P23 O31:P32 O35:P35">
    <cfRule type="expression" dxfId="0" priority="39">
      <formula>$H19="SUBETAPA"</formula>
    </cfRule>
  </conditionalFormatting>
  <conditionalFormatting sqref="O19:P23">
    <cfRule type="expression" dxfId="2" priority="40">
      <formula>$H19="ETAPA"</formula>
    </cfRule>
  </conditionalFormatting>
  <conditionalFormatting sqref="O20:P20">
    <cfRule type="expression" dxfId="1" priority="41">
      <formula>$H20="CÉLULA CONSTRUTIVA"</formula>
    </cfRule>
  </conditionalFormatting>
  <conditionalFormatting sqref="O20:P20">
    <cfRule type="expression" dxfId="0" priority="42">
      <formula>$H20="SUBETAPA"</formula>
    </cfRule>
  </conditionalFormatting>
  <conditionalFormatting sqref="O24:P30">
    <cfRule type="expression" dxfId="1" priority="43">
      <formula>$H24="CÉLULA CONSTRUTIVA"</formula>
    </cfRule>
  </conditionalFormatting>
  <conditionalFormatting sqref="O24:P30">
    <cfRule type="expression" dxfId="0" priority="44">
      <formula>$H24="SUBETAPA"</formula>
    </cfRule>
  </conditionalFormatting>
  <conditionalFormatting sqref="O24:P32">
    <cfRule type="expression" dxfId="2" priority="45">
      <formula>$H24="ETAPA"</formula>
    </cfRule>
  </conditionalFormatting>
  <conditionalFormatting sqref="O33:P34">
    <cfRule type="expression" dxfId="1" priority="46">
      <formula>$H33="CÉLULA CONSTRUTIVA"</formula>
    </cfRule>
  </conditionalFormatting>
  <conditionalFormatting sqref="O33:P34">
    <cfRule type="expression" dxfId="0" priority="47">
      <formula>$H33="SUBETAPA"</formula>
    </cfRule>
  </conditionalFormatting>
  <conditionalFormatting sqref="O33:P35">
    <cfRule type="expression" dxfId="2" priority="48">
      <formula>$H33="ETAPA"</formula>
    </cfRule>
  </conditionalFormatting>
  <conditionalFormatting sqref="O36:P37">
    <cfRule type="expression" dxfId="0" priority="49">
      <formula>$H36="SUBETAPA"</formula>
    </cfRule>
  </conditionalFormatting>
  <conditionalFormatting sqref="O39:P40">
    <cfRule type="expression" dxfId="0" priority="50">
      <formula>$H39="SUBETAPA"</formula>
    </cfRule>
  </conditionalFormatting>
  <conditionalFormatting sqref="O50:P51">
    <cfRule type="expression" dxfId="0" priority="51">
      <formula>$H50="SUBETAPA"</formula>
    </cfRule>
  </conditionalFormatting>
  <conditionalFormatting sqref="O52:P55">
    <cfRule type="expression" dxfId="2" priority="52">
      <formula>$H52="ETAPA"</formula>
    </cfRule>
  </conditionalFormatting>
  <conditionalFormatting sqref="O53:P54">
    <cfRule type="expression" dxfId="1" priority="53">
      <formula>$H53="CÉLULA CONSTRUTIVA"</formula>
    </cfRule>
  </conditionalFormatting>
  <conditionalFormatting sqref="O53:P54">
    <cfRule type="expression" dxfId="0" priority="54">
      <formula>$H53="SUBETAPA"</formula>
    </cfRule>
  </conditionalFormatting>
  <conditionalFormatting sqref="O56:P56">
    <cfRule type="expression" dxfId="0" priority="55">
      <formula>$H56="SUBETAPA"</formula>
    </cfRule>
  </conditionalFormatting>
  <conditionalFormatting sqref="P1:P5 P7:P10 P13">
    <cfRule type="containsText" dxfId="3" priority="56" operator="containsText" text="Finalizado">
      <formula>NOT(ISERROR(SEARCH(("Finalizado"),(P1))))</formula>
    </cfRule>
  </conditionalFormatting>
  <conditionalFormatting sqref="P1:P5 P7:P10 P13">
    <cfRule type="containsText" dxfId="4" priority="57" operator="containsText" text="em andamento">
      <formula>NOT(ISERROR(SEARCH(("em andamento"),(P1))))</formula>
    </cfRule>
  </conditionalFormatting>
  <conditionalFormatting sqref="P1:P5 P7:P17">
    <cfRule type="containsText" dxfId="3" priority="58" operator="containsText" text="Lançado">
      <formula>NOT(ISERROR(SEARCH(("Lançado"),(P1))))</formula>
    </cfRule>
  </conditionalFormatting>
  <conditionalFormatting sqref="P1:P5 P7:P17">
    <cfRule type="containsText" dxfId="5" priority="59" operator="containsText" text="N/A">
      <formula>NOT(ISERROR(SEARCH(("N/A"),(P1))))</formula>
    </cfRule>
  </conditionalFormatting>
  <conditionalFormatting sqref="P11:P12">
    <cfRule type="containsText" dxfId="6" priority="60" operator="containsText" text="Pendente">
      <formula>NOT(ISERROR(SEARCH(("Pendente"),(P11))))</formula>
    </cfRule>
  </conditionalFormatting>
  <conditionalFormatting sqref="P11:P12">
    <cfRule type="containsText" dxfId="3" priority="61" operator="containsText" text="Finalizado">
      <formula>NOT(ISERROR(SEARCH(("Finalizado"),(P11))))</formula>
    </cfRule>
  </conditionalFormatting>
  <conditionalFormatting sqref="P11:P12">
    <cfRule type="containsText" dxfId="4" priority="62" operator="containsText" text="em andamento">
      <formula>NOT(ISERROR(SEARCH(("em andamento"),(P11))))</formula>
    </cfRule>
  </conditionalFormatting>
  <conditionalFormatting sqref="P1:P5 P7:P10 P13">
    <cfRule type="containsText" dxfId="6" priority="63" operator="containsText" text="Pendente">
      <formula>NOT(ISERROR(SEARCH(("Pendente"),(P1))))</formula>
    </cfRule>
  </conditionalFormatting>
  <conditionalFormatting sqref="P14:P16">
    <cfRule type="expression" dxfId="1" priority="64">
      <formula>$H14="CÉLULA CONSTRUTIVA"</formula>
    </cfRule>
  </conditionalFormatting>
  <conditionalFormatting sqref="P14:P16">
    <cfRule type="expression" dxfId="2" priority="65">
      <formula>$H14="ETAPA"</formula>
    </cfRule>
  </conditionalFormatting>
  <conditionalFormatting sqref="P14:P16">
    <cfRule type="containsText" dxfId="6" priority="66" operator="containsText" text="Pendente">
      <formula>NOT(ISERROR(SEARCH(("Pendente"),(P14))))</formula>
    </cfRule>
  </conditionalFormatting>
  <conditionalFormatting sqref="P14:P16">
    <cfRule type="containsText" dxfId="3" priority="67" operator="containsText" text="Finalizado">
      <formula>NOT(ISERROR(SEARCH(("Finalizado"),(P14))))</formula>
    </cfRule>
  </conditionalFormatting>
  <conditionalFormatting sqref="P14:P16">
    <cfRule type="containsText" dxfId="4" priority="68" operator="containsText" text="em andamento">
      <formula>NOT(ISERROR(SEARCH(("em andamento"),(P14))))</formula>
    </cfRule>
  </conditionalFormatting>
  <conditionalFormatting sqref="P17 P19 P21:P23 P31:P32 P35">
    <cfRule type="containsText" dxfId="3" priority="69" operator="containsText" text="Finalizado">
      <formula>NOT(ISERROR(SEARCH(("Finalizado"),(P17))))</formula>
    </cfRule>
  </conditionalFormatting>
  <conditionalFormatting sqref="P17 P19 P21:P23 P31:P32 P35">
    <cfRule type="containsText" dxfId="4" priority="70" operator="containsText" text="em andamento">
      <formula>NOT(ISERROR(SEARCH(("em andamento"),(P17))))</formula>
    </cfRule>
  </conditionalFormatting>
  <conditionalFormatting sqref="P18">
    <cfRule type="expression" dxfId="1" priority="71">
      <formula>$H18="CÉLULA CONSTRUTIVA"</formula>
    </cfRule>
  </conditionalFormatting>
  <conditionalFormatting sqref="P18">
    <cfRule type="expression" dxfId="2" priority="72">
      <formula>$H18="ETAPA"</formula>
    </cfRule>
  </conditionalFormatting>
  <conditionalFormatting sqref="P18">
    <cfRule type="containsText" dxfId="3" priority="73" operator="containsText" text="Lançado">
      <formula>NOT(ISERROR(SEARCH(("Lançado"),(P18))))</formula>
    </cfRule>
  </conditionalFormatting>
  <conditionalFormatting sqref="P18">
    <cfRule type="containsText" dxfId="5" priority="74" operator="containsText" text="N/A">
      <formula>NOT(ISERROR(SEARCH(("N/A"),(P18))))</formula>
    </cfRule>
  </conditionalFormatting>
  <conditionalFormatting sqref="P18">
    <cfRule type="containsText" dxfId="6" priority="75" operator="containsText" text="Pendente">
      <formula>NOT(ISERROR(SEARCH(("Pendente"),(P18))))</formula>
    </cfRule>
  </conditionalFormatting>
  <conditionalFormatting sqref="P18">
    <cfRule type="containsText" dxfId="3" priority="76" operator="containsText" text="Finalizado">
      <formula>NOT(ISERROR(SEARCH(("Finalizado"),(P18))))</formula>
    </cfRule>
  </conditionalFormatting>
  <conditionalFormatting sqref="P18">
    <cfRule type="containsText" dxfId="4" priority="77" operator="containsText" text="em andamento">
      <formula>NOT(ISERROR(SEARCH(("em andamento"),(P18))))</formula>
    </cfRule>
  </conditionalFormatting>
  <conditionalFormatting sqref="P17 P19 P21:P23 P31:P32 P35">
    <cfRule type="containsText" dxfId="6" priority="78" operator="containsText" text="Pendente">
      <formula>NOT(ISERROR(SEARCH(("Pendente"),(P17))))</formula>
    </cfRule>
  </conditionalFormatting>
  <conditionalFormatting sqref="P19 P21:P23 P31:P32 P35">
    <cfRule type="containsText" dxfId="3" priority="79" operator="containsText" text="Lançado">
      <formula>NOT(ISERROR(SEARCH(("Lançado"),(P19))))</formula>
    </cfRule>
  </conditionalFormatting>
  <conditionalFormatting sqref="P19 P21:P23 P31:P32 P35">
    <cfRule type="containsText" dxfId="5" priority="80" operator="containsText" text="N/A">
      <formula>NOT(ISERROR(SEARCH(("N/A"),(P19))))</formula>
    </cfRule>
  </conditionalFormatting>
  <conditionalFormatting sqref="P20">
    <cfRule type="containsText" dxfId="3" priority="81" operator="containsText" text="Lançado">
      <formula>NOT(ISERROR(SEARCH(("Lançado"),(P20))))</formula>
    </cfRule>
  </conditionalFormatting>
  <conditionalFormatting sqref="P20">
    <cfRule type="containsText" dxfId="5" priority="82" operator="containsText" text="N/A">
      <formula>NOT(ISERROR(SEARCH(("N/A"),(P20))))</formula>
    </cfRule>
  </conditionalFormatting>
  <conditionalFormatting sqref="P20">
    <cfRule type="containsText" dxfId="6" priority="83" operator="containsText" text="Pendente">
      <formula>NOT(ISERROR(SEARCH(("Pendente"),(P20))))</formula>
    </cfRule>
  </conditionalFormatting>
  <conditionalFormatting sqref="P20">
    <cfRule type="containsText" dxfId="3" priority="84" operator="containsText" text="Finalizado">
      <formula>NOT(ISERROR(SEARCH(("Finalizado"),(P20))))</formula>
    </cfRule>
  </conditionalFormatting>
  <conditionalFormatting sqref="P20">
    <cfRule type="containsText" dxfId="4" priority="85" operator="containsText" text="em andamento">
      <formula>NOT(ISERROR(SEARCH(("em andamento"),(P20))))</formula>
    </cfRule>
  </conditionalFormatting>
  <conditionalFormatting sqref="P24:P30">
    <cfRule type="containsText" dxfId="3" priority="86" operator="containsText" text="Lançado">
      <formula>NOT(ISERROR(SEARCH(("Lançado"),(P24))))</formula>
    </cfRule>
  </conditionalFormatting>
  <conditionalFormatting sqref="P24:P30">
    <cfRule type="containsText" dxfId="5" priority="87" operator="containsText" text="N/A">
      <formula>NOT(ISERROR(SEARCH(("N/A"),(P24))))</formula>
    </cfRule>
  </conditionalFormatting>
  <conditionalFormatting sqref="P24:P30">
    <cfRule type="containsText" dxfId="6" priority="88" operator="containsText" text="Pendente">
      <formula>NOT(ISERROR(SEARCH(("Pendente"),(P24))))</formula>
    </cfRule>
  </conditionalFormatting>
  <conditionalFormatting sqref="P24:P30">
    <cfRule type="containsText" dxfId="3" priority="89" operator="containsText" text="Finalizado">
      <formula>NOT(ISERROR(SEARCH(("Finalizado"),(P24))))</formula>
    </cfRule>
  </conditionalFormatting>
  <conditionalFormatting sqref="P24:P30">
    <cfRule type="containsText" dxfId="4" priority="90" operator="containsText" text="em andamento">
      <formula>NOT(ISERROR(SEARCH(("em andamento"),(P24))))</formula>
    </cfRule>
  </conditionalFormatting>
  <conditionalFormatting sqref="P33:P34">
    <cfRule type="containsText" dxfId="3" priority="91" operator="containsText" text="Lançado">
      <formula>NOT(ISERROR(SEARCH(("Lançado"),(P33))))</formula>
    </cfRule>
  </conditionalFormatting>
  <conditionalFormatting sqref="P33:P34">
    <cfRule type="containsText" dxfId="5" priority="92" operator="containsText" text="N/A">
      <formula>NOT(ISERROR(SEARCH(("N/A"),(P33))))</formula>
    </cfRule>
  </conditionalFormatting>
  <conditionalFormatting sqref="P33:P34">
    <cfRule type="containsText" dxfId="6" priority="93" operator="containsText" text="Pendente">
      <formula>NOT(ISERROR(SEARCH(("Pendente"),(P33))))</formula>
    </cfRule>
  </conditionalFormatting>
  <conditionalFormatting sqref="P33:P34">
    <cfRule type="containsText" dxfId="3" priority="94" operator="containsText" text="Finalizado">
      <formula>NOT(ISERROR(SEARCH(("Finalizado"),(P33))))</formula>
    </cfRule>
  </conditionalFormatting>
  <conditionalFormatting sqref="P33:P34">
    <cfRule type="containsText" dxfId="4" priority="95" operator="containsText" text="em andamento">
      <formula>NOT(ISERROR(SEARCH(("em andamento"),(P33))))</formula>
    </cfRule>
  </conditionalFormatting>
  <conditionalFormatting sqref="P36:P37">
    <cfRule type="expression" dxfId="1" priority="96">
      <formula>$H36="CÉLULA CONSTRUTIVA"</formula>
    </cfRule>
  </conditionalFormatting>
  <conditionalFormatting sqref="P36:P37">
    <cfRule type="expression" dxfId="2" priority="97">
      <formula>$H36="ETAPA"</formula>
    </cfRule>
  </conditionalFormatting>
  <conditionalFormatting sqref="P36:P37">
    <cfRule type="containsText" dxfId="3" priority="98" operator="containsText" text="Lançado">
      <formula>NOT(ISERROR(SEARCH(("Lançado"),(P36))))</formula>
    </cfRule>
  </conditionalFormatting>
  <conditionalFormatting sqref="P36:P37">
    <cfRule type="containsText" dxfId="5" priority="99" operator="containsText" text="N/A">
      <formula>NOT(ISERROR(SEARCH(("N/A"),(P36))))</formula>
    </cfRule>
  </conditionalFormatting>
  <conditionalFormatting sqref="P36:P37">
    <cfRule type="containsText" dxfId="6" priority="100" operator="containsText" text="Pendente">
      <formula>NOT(ISERROR(SEARCH(("Pendente"),(P36))))</formula>
    </cfRule>
  </conditionalFormatting>
  <conditionalFormatting sqref="P36:P37">
    <cfRule type="containsText" dxfId="3" priority="101" operator="containsText" text="Finalizado">
      <formula>NOT(ISERROR(SEARCH(("Finalizado"),(P36))))</formula>
    </cfRule>
  </conditionalFormatting>
  <conditionalFormatting sqref="P36:P37">
    <cfRule type="containsText" dxfId="4" priority="102" operator="containsText" text="em andamento">
      <formula>NOT(ISERROR(SEARCH(("em andamento"),(P36))))</formula>
    </cfRule>
  </conditionalFormatting>
  <conditionalFormatting sqref="P38">
    <cfRule type="containsText" dxfId="3" priority="103" operator="containsText" text="Lançado">
      <formula>NOT(ISERROR(SEARCH(("Lançado"),(P38))))</formula>
    </cfRule>
  </conditionalFormatting>
  <conditionalFormatting sqref="P38">
    <cfRule type="containsText" dxfId="5" priority="104" operator="containsText" text="N/A">
      <formula>NOT(ISERROR(SEARCH(("N/A"),(P38))))</formula>
    </cfRule>
  </conditionalFormatting>
  <conditionalFormatting sqref="P38">
    <cfRule type="containsText" dxfId="6" priority="105" operator="containsText" text="Pendente">
      <formula>NOT(ISERROR(SEARCH(("Pendente"),(P38))))</formula>
    </cfRule>
  </conditionalFormatting>
  <conditionalFormatting sqref="P38">
    <cfRule type="containsText" dxfId="3" priority="106" operator="containsText" text="Finalizado">
      <formula>NOT(ISERROR(SEARCH(("Finalizado"),(P38))))</formula>
    </cfRule>
  </conditionalFormatting>
  <conditionalFormatting sqref="P38">
    <cfRule type="containsText" dxfId="4" priority="107" operator="containsText" text="em andamento">
      <formula>NOT(ISERROR(SEARCH(("em andamento"),(P38))))</formula>
    </cfRule>
  </conditionalFormatting>
  <conditionalFormatting sqref="P39:P40">
    <cfRule type="expression" dxfId="1" priority="108">
      <formula>$H39="CÉLULA CONSTRUTIVA"</formula>
    </cfRule>
  </conditionalFormatting>
  <conditionalFormatting sqref="P39:P40">
    <cfRule type="expression" dxfId="2" priority="109">
      <formula>$H39="ETAPA"</formula>
    </cfRule>
  </conditionalFormatting>
  <conditionalFormatting sqref="P39:P40">
    <cfRule type="containsText" dxfId="3" priority="110" operator="containsText" text="Lançado">
      <formula>NOT(ISERROR(SEARCH(("Lançado"),(P39))))</formula>
    </cfRule>
  </conditionalFormatting>
  <conditionalFormatting sqref="P39:P40">
    <cfRule type="containsText" dxfId="5" priority="111" operator="containsText" text="N/A">
      <formula>NOT(ISERROR(SEARCH(("N/A"),(P39))))</formula>
    </cfRule>
  </conditionalFormatting>
  <conditionalFormatting sqref="P39:P40">
    <cfRule type="containsText" dxfId="6" priority="112" operator="containsText" text="Pendente">
      <formula>NOT(ISERROR(SEARCH(("Pendente"),(P39))))</formula>
    </cfRule>
  </conditionalFormatting>
  <conditionalFormatting sqref="P39:P40">
    <cfRule type="containsText" dxfId="3" priority="113" operator="containsText" text="Finalizado">
      <formula>NOT(ISERROR(SEARCH(("Finalizado"),(P39))))</formula>
    </cfRule>
  </conditionalFormatting>
  <conditionalFormatting sqref="P39:P40">
    <cfRule type="containsText" dxfId="4" priority="114" operator="containsText" text="em andamento">
      <formula>NOT(ISERROR(SEARCH(("em andamento"),(P39))))</formula>
    </cfRule>
  </conditionalFormatting>
  <conditionalFormatting sqref="P41">
    <cfRule type="containsText" dxfId="3" priority="115" operator="containsText" text="Lançado">
      <formula>NOT(ISERROR(SEARCH(("Lançado"),(P41))))</formula>
    </cfRule>
  </conditionalFormatting>
  <conditionalFormatting sqref="P41">
    <cfRule type="containsText" dxfId="5" priority="116" operator="containsText" text="N/A">
      <formula>NOT(ISERROR(SEARCH(("N/A"),(P41))))</formula>
    </cfRule>
  </conditionalFormatting>
  <conditionalFormatting sqref="P41">
    <cfRule type="containsText" dxfId="6" priority="117" operator="containsText" text="Pendente">
      <formula>NOT(ISERROR(SEARCH(("Pendente"),(P41))))</formula>
    </cfRule>
  </conditionalFormatting>
  <conditionalFormatting sqref="P41">
    <cfRule type="containsText" dxfId="3" priority="118" operator="containsText" text="Finalizado">
      <formula>NOT(ISERROR(SEARCH(("Finalizado"),(P41))))</formula>
    </cfRule>
  </conditionalFormatting>
  <conditionalFormatting sqref="P41">
    <cfRule type="containsText" dxfId="4" priority="119" operator="containsText" text="em andamento">
      <formula>NOT(ISERROR(SEARCH(("em andamento"),(P41))))</formula>
    </cfRule>
  </conditionalFormatting>
  <conditionalFormatting sqref="P42:P48">
    <cfRule type="expression" dxfId="1" priority="120">
      <formula>$H42="CÉLULA CONSTRUTIVA"</formula>
    </cfRule>
  </conditionalFormatting>
  <conditionalFormatting sqref="P42:P48">
    <cfRule type="expression" dxfId="2" priority="121">
      <formula>$H42="ETAPA"</formula>
    </cfRule>
  </conditionalFormatting>
  <conditionalFormatting sqref="P42:P48">
    <cfRule type="expression" dxfId="0" priority="122">
      <formula>$H42="SUBETAPA"</formula>
    </cfRule>
  </conditionalFormatting>
  <conditionalFormatting sqref="P42:P48">
    <cfRule type="containsText" dxfId="3" priority="123" operator="containsText" text="Lançado">
      <formula>NOT(ISERROR(SEARCH(("Lançado"),(P42))))</formula>
    </cfRule>
  </conditionalFormatting>
  <conditionalFormatting sqref="P42:P48">
    <cfRule type="containsText" dxfId="5" priority="124" operator="containsText" text="N/A">
      <formula>NOT(ISERROR(SEARCH(("N/A"),(P42))))</formula>
    </cfRule>
  </conditionalFormatting>
  <conditionalFormatting sqref="P42:P48">
    <cfRule type="containsText" dxfId="6" priority="125" operator="containsText" text="Pendente">
      <formula>NOT(ISERROR(SEARCH(("Pendente"),(P42))))</formula>
    </cfRule>
  </conditionalFormatting>
  <conditionalFormatting sqref="P42:P48">
    <cfRule type="containsText" dxfId="3" priority="126" operator="containsText" text="Finalizado">
      <formula>NOT(ISERROR(SEARCH(("Finalizado"),(P42))))</formula>
    </cfRule>
  </conditionalFormatting>
  <conditionalFormatting sqref="P42:P48">
    <cfRule type="containsText" dxfId="4" priority="127" operator="containsText" text="em andamento">
      <formula>NOT(ISERROR(SEARCH(("em andamento"),(P42))))</formula>
    </cfRule>
  </conditionalFormatting>
  <conditionalFormatting sqref="P49">
    <cfRule type="containsText" dxfId="3" priority="128" operator="containsText" text="Lançado">
      <formula>NOT(ISERROR(SEARCH(("Lançado"),(P49))))</formula>
    </cfRule>
  </conditionalFormatting>
  <conditionalFormatting sqref="P49">
    <cfRule type="containsText" dxfId="5" priority="129" operator="containsText" text="N/A">
      <formula>NOT(ISERROR(SEARCH(("N/A"),(P49))))</formula>
    </cfRule>
  </conditionalFormatting>
  <conditionalFormatting sqref="P49">
    <cfRule type="containsText" dxfId="6" priority="130" operator="containsText" text="Pendente">
      <formula>NOT(ISERROR(SEARCH(("Pendente"),(P49))))</formula>
    </cfRule>
  </conditionalFormatting>
  <conditionalFormatting sqref="P49">
    <cfRule type="containsText" dxfId="3" priority="131" operator="containsText" text="Finalizado">
      <formula>NOT(ISERROR(SEARCH(("Finalizado"),(P49))))</formula>
    </cfRule>
  </conditionalFormatting>
  <conditionalFormatting sqref="P49">
    <cfRule type="containsText" dxfId="4" priority="132" operator="containsText" text="em andamento">
      <formula>NOT(ISERROR(SEARCH(("em andamento"),(P49))))</formula>
    </cfRule>
  </conditionalFormatting>
  <conditionalFormatting sqref="P50:P51">
    <cfRule type="expression" dxfId="1" priority="133">
      <formula>$H50="CÉLULA CONSTRUTIVA"</formula>
    </cfRule>
  </conditionalFormatting>
  <conditionalFormatting sqref="P50:P51">
    <cfRule type="expression" dxfId="2" priority="134">
      <formula>$H50="ETAPA"</formula>
    </cfRule>
  </conditionalFormatting>
  <conditionalFormatting sqref="P50:P51">
    <cfRule type="containsText" dxfId="3" priority="135" operator="containsText" text="Lançado">
      <formula>NOT(ISERROR(SEARCH(("Lançado"),(P50))))</formula>
    </cfRule>
  </conditionalFormatting>
  <conditionalFormatting sqref="P50:P51">
    <cfRule type="containsText" dxfId="5" priority="136" operator="containsText" text="N/A">
      <formula>NOT(ISERROR(SEARCH(("N/A"),(P50))))</formula>
    </cfRule>
  </conditionalFormatting>
  <conditionalFormatting sqref="P50:P51">
    <cfRule type="containsText" dxfId="6" priority="137" operator="containsText" text="Pendente">
      <formula>NOT(ISERROR(SEARCH(("Pendente"),(P50))))</formula>
    </cfRule>
  </conditionalFormatting>
  <conditionalFormatting sqref="P50:P51">
    <cfRule type="containsText" dxfId="3" priority="138" operator="containsText" text="Finalizado">
      <formula>NOT(ISERROR(SEARCH(("Finalizado"),(P50))))</formula>
    </cfRule>
  </conditionalFormatting>
  <conditionalFormatting sqref="P50:P51">
    <cfRule type="containsText" dxfId="4" priority="139" operator="containsText" text="em andamento">
      <formula>NOT(ISERROR(SEARCH(("em andamento"),(P50))))</formula>
    </cfRule>
  </conditionalFormatting>
  <conditionalFormatting sqref="P52">
    <cfRule type="containsText" dxfId="3" priority="140" operator="containsText" text="Lançado">
      <formula>NOT(ISERROR(SEARCH(("Lançado"),(P52))))</formula>
    </cfRule>
  </conditionalFormatting>
  <conditionalFormatting sqref="P52">
    <cfRule type="containsText" dxfId="5" priority="141" operator="containsText" text="N/A">
      <formula>NOT(ISERROR(SEARCH(("N/A"),(P52))))</formula>
    </cfRule>
  </conditionalFormatting>
  <conditionalFormatting sqref="P52">
    <cfRule type="containsText" dxfId="6" priority="142" operator="containsText" text="Pendente">
      <formula>NOT(ISERROR(SEARCH(("Pendente"),(P52))))</formula>
    </cfRule>
  </conditionalFormatting>
  <conditionalFormatting sqref="P52">
    <cfRule type="containsText" dxfId="3" priority="143" operator="containsText" text="Finalizado">
      <formula>NOT(ISERROR(SEARCH(("Finalizado"),(P52))))</formula>
    </cfRule>
  </conditionalFormatting>
  <conditionalFormatting sqref="P52">
    <cfRule type="containsText" dxfId="4" priority="144" operator="containsText" text="em andamento">
      <formula>NOT(ISERROR(SEARCH(("em andamento"),(P52))))</formula>
    </cfRule>
  </conditionalFormatting>
  <conditionalFormatting sqref="P53:P54">
    <cfRule type="containsText" dxfId="3" priority="145" operator="containsText" text="Lançado">
      <formula>NOT(ISERROR(SEARCH(("Lançado"),(P53))))</formula>
    </cfRule>
  </conditionalFormatting>
  <conditionalFormatting sqref="P53:P54">
    <cfRule type="containsText" dxfId="5" priority="146" operator="containsText" text="N/A">
      <formula>NOT(ISERROR(SEARCH(("N/A"),(P53))))</formula>
    </cfRule>
  </conditionalFormatting>
  <conditionalFormatting sqref="P53:P54">
    <cfRule type="containsText" dxfId="6" priority="147" operator="containsText" text="Pendente">
      <formula>NOT(ISERROR(SEARCH(("Pendente"),(P53))))</formula>
    </cfRule>
  </conditionalFormatting>
  <conditionalFormatting sqref="P53:P54">
    <cfRule type="containsText" dxfId="3" priority="148" operator="containsText" text="Finalizado">
      <formula>NOT(ISERROR(SEARCH(("Finalizado"),(P53))))</formula>
    </cfRule>
  </conditionalFormatting>
  <conditionalFormatting sqref="P53:P54">
    <cfRule type="containsText" dxfId="4" priority="149" operator="containsText" text="em andamento">
      <formula>NOT(ISERROR(SEARCH(("em andamento"),(P53))))</formula>
    </cfRule>
  </conditionalFormatting>
  <conditionalFormatting sqref="P55">
    <cfRule type="containsText" dxfId="3" priority="150" operator="containsText" text="Lançado">
      <formula>NOT(ISERROR(SEARCH(("Lançado"),(P55))))</formula>
    </cfRule>
  </conditionalFormatting>
  <conditionalFormatting sqref="P55">
    <cfRule type="containsText" dxfId="5" priority="151" operator="containsText" text="N/A">
      <formula>NOT(ISERROR(SEARCH(("N/A"),(P55))))</formula>
    </cfRule>
  </conditionalFormatting>
  <conditionalFormatting sqref="P55">
    <cfRule type="containsText" dxfId="6" priority="152" operator="containsText" text="Pendente">
      <formula>NOT(ISERROR(SEARCH(("Pendente"),(P55))))</formula>
    </cfRule>
  </conditionalFormatting>
  <conditionalFormatting sqref="P55">
    <cfRule type="containsText" dxfId="3" priority="153" operator="containsText" text="Finalizado">
      <formula>NOT(ISERROR(SEARCH(("Finalizado"),(P55))))</formula>
    </cfRule>
  </conditionalFormatting>
  <conditionalFormatting sqref="P55">
    <cfRule type="containsText" dxfId="4" priority="154" operator="containsText" text="em andamento">
      <formula>NOT(ISERROR(SEARCH(("em andamento"),(P55))))</formula>
    </cfRule>
  </conditionalFormatting>
  <conditionalFormatting sqref="P56">
    <cfRule type="expression" dxfId="1" priority="155">
      <formula>$H56="CÉLULA CONSTRUTIVA"</formula>
    </cfRule>
  </conditionalFormatting>
  <conditionalFormatting sqref="P56">
    <cfRule type="expression" dxfId="2" priority="156">
      <formula>$H56="ETAPA"</formula>
    </cfRule>
  </conditionalFormatting>
  <conditionalFormatting sqref="P56">
    <cfRule type="containsText" dxfId="3" priority="157" operator="containsText" text="Lançado">
      <formula>NOT(ISERROR(SEARCH(("Lançado"),(P56))))</formula>
    </cfRule>
  </conditionalFormatting>
  <conditionalFormatting sqref="P56">
    <cfRule type="containsText" dxfId="5" priority="158" operator="containsText" text="N/A">
      <formula>NOT(ISERROR(SEARCH(("N/A"),(P56))))</formula>
    </cfRule>
  </conditionalFormatting>
  <conditionalFormatting sqref="P56">
    <cfRule type="containsText" dxfId="6" priority="159" operator="containsText" text="Pendente">
      <formula>NOT(ISERROR(SEARCH(("Pendente"),(P56))))</formula>
    </cfRule>
  </conditionalFormatting>
  <conditionalFormatting sqref="P56">
    <cfRule type="containsText" dxfId="3" priority="160" operator="containsText" text="Finalizado">
      <formula>NOT(ISERROR(SEARCH(("Finalizado"),(P56))))</formula>
    </cfRule>
  </conditionalFormatting>
  <conditionalFormatting sqref="P56">
    <cfRule type="containsText" dxfId="4" priority="161" operator="containsText" text="em andamento">
      <formula>NOT(ISERROR(SEARCH(("em andamento"),(P56))))</formula>
    </cfRule>
  </conditionalFormatting>
  <conditionalFormatting sqref="P57">
    <cfRule type="containsText" dxfId="3" priority="162" operator="containsText" text="Lançado">
      <formula>NOT(ISERROR(SEARCH(("Lançado"),(P57))))</formula>
    </cfRule>
  </conditionalFormatting>
  <conditionalFormatting sqref="P57">
    <cfRule type="containsText" dxfId="5" priority="163" operator="containsText" text="N/A">
      <formula>NOT(ISERROR(SEARCH(("N/A"),(P57))))</formula>
    </cfRule>
  </conditionalFormatting>
  <conditionalFormatting sqref="P57">
    <cfRule type="containsText" dxfId="6" priority="164" operator="containsText" text="Pendente">
      <formula>NOT(ISERROR(SEARCH(("Pendente"),(P57))))</formula>
    </cfRule>
  </conditionalFormatting>
  <conditionalFormatting sqref="P57">
    <cfRule type="containsText" dxfId="3" priority="165" operator="containsText" text="Finalizado">
      <formula>NOT(ISERROR(SEARCH(("Finalizado"),(P57))))</formula>
    </cfRule>
  </conditionalFormatting>
  <conditionalFormatting sqref="P57">
    <cfRule type="containsText" dxfId="4" priority="166" operator="containsText" text="em andamento">
      <formula>NOT(ISERROR(SEARCH(("em andamento"),(P57))))</formula>
    </cfRule>
  </conditionalFormatting>
  <conditionalFormatting sqref="P58">
    <cfRule type="expression" dxfId="1" priority="167">
      <formula>$H58="CÉLULA CONSTRUTIVA"</formula>
    </cfRule>
  </conditionalFormatting>
  <conditionalFormatting sqref="P58">
    <cfRule type="expression" dxfId="2" priority="168">
      <formula>$H58="ETAPA"</formula>
    </cfRule>
  </conditionalFormatting>
  <conditionalFormatting sqref="P58">
    <cfRule type="containsText" dxfId="3" priority="169" operator="containsText" text="Lançado">
      <formula>NOT(ISERROR(SEARCH(("Lançado"),(P58))))</formula>
    </cfRule>
  </conditionalFormatting>
  <conditionalFormatting sqref="P58">
    <cfRule type="containsText" dxfId="5" priority="170" operator="containsText" text="N/A">
      <formula>NOT(ISERROR(SEARCH(("N/A"),(P58))))</formula>
    </cfRule>
  </conditionalFormatting>
  <conditionalFormatting sqref="P58">
    <cfRule type="containsText" dxfId="6" priority="171" operator="containsText" text="Pendente">
      <formula>NOT(ISERROR(SEARCH(("Pendente"),(P58))))</formula>
    </cfRule>
  </conditionalFormatting>
  <conditionalFormatting sqref="P58">
    <cfRule type="containsText" dxfId="3" priority="172" operator="containsText" text="Finalizado">
      <formula>NOT(ISERROR(SEARCH(("Finalizado"),(P58))))</formula>
    </cfRule>
  </conditionalFormatting>
  <conditionalFormatting sqref="P58">
    <cfRule type="containsText" dxfId="4" priority="173" operator="containsText" text="em andamento">
      <formula>NOT(ISERROR(SEARCH(("em andamento"),(P58))))</formula>
    </cfRule>
  </conditionalFormatting>
  <dataValidations>
    <dataValidation type="list" allowBlank="1" showErrorMessage="1" sqref="P10 P13 P23">
      <formula1>#REF!</formula1>
    </dataValidation>
    <dataValidation type="list" allowBlank="1" showErrorMessage="1" sqref="P11:P12 P14:P20 P24:P58">
      <formula1>"Finalizado,Em Andamento,Pendente,N/A,Lançado ERP"</formula1>
    </dataValidation>
    <dataValidation type="list" allowBlank="1" showErrorMessage="1" sqref="H8:H58">
      <formula1>"UNIDADE CONSTRUTIVA,CÉLULA CONSTRUTIVA,ETAPA,SUBETAPA,SERVIÇO"</formula1>
    </dataValidation>
  </dataValidations>
  <printOptions horizontalCentered="1"/>
  <pageMargins bottom="0.7874015748031497" footer="0.0" header="0.0" left="0.5118110236220472" right="0.5118110236220472" top="0.7874015748031497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5A5A5"/>
    <outlinePr summaryBelow="0"/>
    <pageSetUpPr fitToPage="1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 outlineLevelCol="1" outlineLevelRow="4"/>
  <cols>
    <col customWidth="1" min="1" max="1" width="7.25"/>
    <col customWidth="1" min="2" max="2" width="12.88" outlineLevel="1"/>
    <col customWidth="1" min="3" max="3" width="12.25"/>
    <col customWidth="1" min="4" max="4" width="73.75"/>
    <col customWidth="1" min="5" max="5" width="6.88"/>
    <col customWidth="1" min="6" max="6" width="16.25"/>
    <col customWidth="1" min="7" max="7" width="15.13"/>
    <col customWidth="1" min="8" max="8" width="13.88"/>
    <col customWidth="1" min="9" max="9" width="54.88" outlineLevel="1"/>
    <col customWidth="1" min="10" max="10" width="17.63"/>
    <col customWidth="1" min="11" max="14" width="10.0"/>
    <col customWidth="1" min="15" max="26" width="9.13"/>
  </cols>
  <sheetData>
    <row r="1" ht="6.75" customHeight="1">
      <c r="A1" s="113"/>
      <c r="B1" s="113"/>
      <c r="C1" s="113"/>
      <c r="D1" s="114"/>
      <c r="E1" s="115"/>
      <c r="F1" s="114"/>
      <c r="G1" s="114"/>
      <c r="H1" s="116"/>
      <c r="I1" s="114"/>
      <c r="J1" s="117"/>
      <c r="K1" s="117"/>
      <c r="L1" s="117"/>
      <c r="M1" s="183"/>
      <c r="N1" s="146"/>
      <c r="O1" s="146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ht="17.25" customHeight="1">
      <c r="A2" s="119"/>
      <c r="B2" s="120"/>
      <c r="C2" s="120"/>
      <c r="D2" s="120"/>
      <c r="E2" s="121"/>
      <c r="F2" s="121"/>
      <c r="G2" s="121"/>
      <c r="H2" s="122"/>
      <c r="I2" s="123"/>
      <c r="J2" s="124"/>
      <c r="K2" s="184"/>
      <c r="L2" s="184"/>
      <c r="M2" s="183"/>
      <c r="N2" s="146"/>
      <c r="O2" s="146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 ht="18.0" customHeight="1">
      <c r="A3" s="125"/>
      <c r="B3" s="126"/>
      <c r="C3" s="126"/>
      <c r="D3" s="126"/>
      <c r="E3" s="127"/>
      <c r="F3" s="127"/>
      <c r="G3" s="127"/>
      <c r="H3" s="128"/>
      <c r="I3" s="129"/>
      <c r="J3" s="130"/>
      <c r="K3" s="184"/>
      <c r="L3" s="184"/>
      <c r="M3" s="183"/>
      <c r="N3" s="146"/>
      <c r="O3" s="146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 ht="15.0" customHeight="1">
      <c r="A4" s="131" t="s">
        <v>86</v>
      </c>
      <c r="B4" s="132"/>
      <c r="C4" s="17" t="str">
        <f>'Ger_Tec e Adm'!I4</f>
        <v>PARKSIDE RIO BRANCO</v>
      </c>
      <c r="D4" s="133"/>
      <c r="E4" s="26"/>
      <c r="F4" s="26"/>
      <c r="G4" s="26"/>
      <c r="H4" s="134"/>
      <c r="I4" s="132" t="s">
        <v>87</v>
      </c>
      <c r="J4" s="135" t="s">
        <v>88</v>
      </c>
      <c r="K4" s="185"/>
      <c r="L4" s="185"/>
      <c r="M4" s="183"/>
      <c r="N4" s="146"/>
      <c r="O4" s="14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5.0" customHeight="1">
      <c r="A5" s="136" t="s">
        <v>89</v>
      </c>
      <c r="B5" s="137"/>
      <c r="C5" s="138" t="str">
        <f>'Ger_Tec e Adm'!I5</f>
        <v>PARKSIDE</v>
      </c>
      <c r="D5" s="138"/>
      <c r="E5" s="17"/>
      <c r="F5" s="17"/>
      <c r="G5" s="17"/>
      <c r="H5" s="139"/>
      <c r="I5" s="140" t="s">
        <v>174</v>
      </c>
      <c r="J5" s="141"/>
      <c r="K5" s="185"/>
      <c r="L5" s="185"/>
      <c r="M5" s="183"/>
      <c r="N5" s="146"/>
      <c r="O5" s="14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8.0" customHeight="1">
      <c r="A6" s="143" t="s">
        <v>53</v>
      </c>
      <c r="B6" s="144"/>
      <c r="C6" s="144"/>
      <c r="D6" s="144"/>
      <c r="E6" s="144"/>
      <c r="F6" s="144"/>
      <c r="G6" s="144"/>
      <c r="H6" s="144"/>
      <c r="I6" s="144"/>
      <c r="J6" s="145"/>
      <c r="K6" s="183"/>
      <c r="L6" s="183"/>
      <c r="M6" s="183"/>
      <c r="N6" s="146"/>
      <c r="O6" s="146"/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46"/>
    </row>
    <row r="7" ht="24.0" customHeight="1">
      <c r="A7" s="149" t="s">
        <v>95</v>
      </c>
      <c r="B7" s="150" t="s">
        <v>96</v>
      </c>
      <c r="C7" s="151" t="s">
        <v>97</v>
      </c>
      <c r="D7" s="152" t="s">
        <v>23</v>
      </c>
      <c r="E7" s="153" t="s">
        <v>24</v>
      </c>
      <c r="F7" s="154" t="s">
        <v>98</v>
      </c>
      <c r="G7" s="154" t="s">
        <v>99</v>
      </c>
      <c r="H7" s="154" t="s">
        <v>100</v>
      </c>
      <c r="I7" s="155" t="s">
        <v>101</v>
      </c>
      <c r="J7" s="156" t="s">
        <v>102</v>
      </c>
      <c r="K7" s="186"/>
      <c r="L7" s="186"/>
      <c r="M7" s="187"/>
      <c r="N7" s="146"/>
      <c r="O7" s="146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3.5" customHeight="1">
      <c r="A8" s="157"/>
      <c r="B8" s="158" t="s">
        <v>103</v>
      </c>
      <c r="C8" s="188" t="s">
        <v>175</v>
      </c>
      <c r="D8" s="160" t="s">
        <v>59</v>
      </c>
      <c r="E8" s="161"/>
      <c r="F8" s="162"/>
      <c r="G8" s="162"/>
      <c r="H8" s="163">
        <f>H9+H12+H22+H34</f>
        <v>1566010.812</v>
      </c>
      <c r="I8" s="164"/>
      <c r="J8" s="165"/>
      <c r="K8" s="189"/>
      <c r="L8" s="189"/>
      <c r="M8" s="183"/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</row>
    <row r="9" ht="13.5" customHeight="1" outlineLevel="1">
      <c r="A9" s="157"/>
      <c r="B9" s="158" t="s">
        <v>48</v>
      </c>
      <c r="C9" s="188" t="s">
        <v>176</v>
      </c>
      <c r="D9" s="160" t="s">
        <v>177</v>
      </c>
      <c r="E9" s="161"/>
      <c r="F9" s="162"/>
      <c r="G9" s="162"/>
      <c r="H9" s="163">
        <f t="shared" ref="H9:H10" si="1">H10</f>
        <v>37755.3309</v>
      </c>
      <c r="I9" s="164"/>
      <c r="J9" s="165"/>
      <c r="K9" s="183"/>
      <c r="L9" s="183"/>
      <c r="M9" s="183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</row>
    <row r="10" ht="13.5" customHeight="1" outlineLevel="2" collapsed="1">
      <c r="A10" s="157"/>
      <c r="B10" s="158" t="s">
        <v>106</v>
      </c>
      <c r="C10" s="188" t="s">
        <v>178</v>
      </c>
      <c r="D10" s="160" t="s">
        <v>179</v>
      </c>
      <c r="E10" s="161"/>
      <c r="F10" s="167"/>
      <c r="G10" s="167"/>
      <c r="H10" s="163">
        <f t="shared" si="1"/>
        <v>37755.3309</v>
      </c>
      <c r="I10" s="164"/>
      <c r="J10" s="165"/>
      <c r="K10" s="183"/>
      <c r="L10" s="183"/>
      <c r="M10" s="183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</row>
    <row r="11" ht="13.5" hidden="1" customHeight="1" outlineLevel="3">
      <c r="A11" s="157"/>
      <c r="B11" s="158" t="s">
        <v>108</v>
      </c>
      <c r="C11" s="188" t="s">
        <v>180</v>
      </c>
      <c r="D11" s="160" t="s">
        <v>181</v>
      </c>
      <c r="E11" s="161" t="s">
        <v>110</v>
      </c>
      <c r="F11" s="162">
        <v>1.0</v>
      </c>
      <c r="G11" s="162">
        <v>37755.33090320612</v>
      </c>
      <c r="H11" s="163">
        <f>IF(B11="Serviço",G11*F11,IF(B11="CÉLULA CONSTRUTIVA",SUMIFS($H$8:$H$294,#REF!,#REF!,$B$8:$B$294,"Serviço"),IF(B11="ETAPA",SUMIFS($H$8:$H$294,#REF!,#REF!,#REF!,#REF!,$B$8:$B$294,"Serviço"),IF(B11="SUBETAPA",SUMIFS($H$8:$H$294,#REF!,#REF!,#REF!,#REF!,#REF!,#REF!,$B$8:$B$294,"Serviço"),0))))</f>
        <v>37755.3309</v>
      </c>
      <c r="I11" s="164"/>
      <c r="J11" s="165" t="s">
        <v>112</v>
      </c>
      <c r="K11" s="183"/>
      <c r="L11" s="183"/>
      <c r="M11" s="183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</row>
    <row r="12" ht="13.5" customHeight="1" outlineLevel="1">
      <c r="A12" s="157"/>
      <c r="B12" s="158" t="s">
        <v>48</v>
      </c>
      <c r="C12" s="188" t="s">
        <v>182</v>
      </c>
      <c r="D12" s="160" t="s">
        <v>183</v>
      </c>
      <c r="E12" s="161"/>
      <c r="F12" s="162"/>
      <c r="G12" s="162"/>
      <c r="H12" s="163">
        <f>H13</f>
        <v>340525.0575</v>
      </c>
      <c r="I12" s="164"/>
      <c r="J12" s="165"/>
      <c r="K12" s="183"/>
      <c r="L12" s="183"/>
      <c r="M12" s="183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</row>
    <row r="13" ht="13.5" customHeight="1" outlineLevel="2" collapsed="1">
      <c r="A13" s="157"/>
      <c r="B13" s="158" t="s">
        <v>106</v>
      </c>
      <c r="C13" s="188" t="s">
        <v>184</v>
      </c>
      <c r="D13" s="160" t="s">
        <v>185</v>
      </c>
      <c r="E13" s="161"/>
      <c r="F13" s="167"/>
      <c r="G13" s="167"/>
      <c r="H13" s="163">
        <f>H14+H17</f>
        <v>340525.0575</v>
      </c>
      <c r="I13" s="164"/>
      <c r="J13" s="165"/>
      <c r="K13" s="183"/>
      <c r="L13" s="183"/>
      <c r="M13" s="183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</row>
    <row r="14" ht="13.5" hidden="1" customHeight="1" outlineLevel="3">
      <c r="A14" s="157"/>
      <c r="B14" s="158" t="s">
        <v>108</v>
      </c>
      <c r="C14" s="188" t="s">
        <v>186</v>
      </c>
      <c r="D14" s="160" t="s">
        <v>187</v>
      </c>
      <c r="E14" s="161" t="s">
        <v>110</v>
      </c>
      <c r="F14" s="162">
        <v>1.0</v>
      </c>
      <c r="G14" s="162">
        <f>SUM(H15:H16)</f>
        <v>272735.745</v>
      </c>
      <c r="H14" s="163">
        <f>IF(B14="Serviço",G14*F14,IF(B14="CÉLULA CONSTRUTIVA",SUMIFS($H$8:$H$294,#REF!,#REF!,$B$8:$B$294,"Serviço"),IF(B14="ETAPA",SUMIFS($H$8:$H$294,#REF!,#REF!,#REF!,#REF!,$B$8:$B$294,"Serviço"),IF(B14="SUBETAPA",SUMIFS($H$8:$H$294,#REF!,#REF!,#REF!,#REF!,#REF!,#REF!,$B$8:$B$294,"Serviço"),0))))</f>
        <v>272735.745</v>
      </c>
      <c r="I14" s="164"/>
      <c r="J14" s="165" t="s">
        <v>112</v>
      </c>
      <c r="K14" s="183"/>
      <c r="L14" s="183"/>
      <c r="M14" s="183"/>
      <c r="N14" s="146"/>
      <c r="O14" s="146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</row>
    <row r="15" ht="13.5" hidden="1" customHeight="1" outlineLevel="4">
      <c r="A15" s="190" t="s">
        <v>188</v>
      </c>
      <c r="B15" s="191"/>
      <c r="C15" s="192" t="s">
        <v>175</v>
      </c>
      <c r="D15" s="193" t="s">
        <v>189</v>
      </c>
      <c r="E15" s="194" t="s">
        <v>145</v>
      </c>
      <c r="F15" s="195">
        <f>'Obra '!E8</f>
        <v>884.99</v>
      </c>
      <c r="G15" s="195">
        <v>12.5</v>
      </c>
      <c r="H15" s="196">
        <f t="shared" ref="H15:H16" si="2">G15*F15</f>
        <v>11062.375</v>
      </c>
      <c r="I15" s="197"/>
      <c r="J15" s="165"/>
      <c r="K15" s="198"/>
      <c r="L15" s="198"/>
      <c r="M15" s="198"/>
      <c r="N15" s="199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</row>
    <row r="16" ht="13.5" hidden="1" customHeight="1" outlineLevel="4">
      <c r="A16" s="190" t="s">
        <v>188</v>
      </c>
      <c r="B16" s="191"/>
      <c r="C16" s="192" t="s">
        <v>190</v>
      </c>
      <c r="D16" s="193" t="s">
        <v>191</v>
      </c>
      <c r="E16" s="194" t="s">
        <v>192</v>
      </c>
      <c r="F16" s="195">
        <v>5439.064020000001</v>
      </c>
      <c r="G16" s="195">
        <v>48.11</v>
      </c>
      <c r="H16" s="196">
        <f t="shared" si="2"/>
        <v>261673.37</v>
      </c>
      <c r="I16" s="197" t="s">
        <v>193</v>
      </c>
      <c r="J16" s="165"/>
      <c r="K16" s="198"/>
      <c r="L16" s="198"/>
      <c r="M16" s="198"/>
      <c r="N16" s="199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</row>
    <row r="17" ht="13.5" hidden="1" customHeight="1" outlineLevel="3">
      <c r="A17" s="157"/>
      <c r="B17" s="158" t="s">
        <v>108</v>
      </c>
      <c r="C17" s="188" t="s">
        <v>194</v>
      </c>
      <c r="D17" s="160" t="s">
        <v>195</v>
      </c>
      <c r="E17" s="161" t="s">
        <v>110</v>
      </c>
      <c r="F17" s="162">
        <v>1.0</v>
      </c>
      <c r="G17" s="162">
        <f>SUM(H18:H21)</f>
        <v>67789.3125</v>
      </c>
      <c r="H17" s="163">
        <f>IF(B17="Serviço",G17*F17,IF(B17="CÉLULA CONSTRUTIVA",SUMIFS($H$8:$H$294,#REF!,#REF!,$B$8:$B$294,"Serviço"),IF(B17="ETAPA",SUMIFS($H$8:$H$294,#REF!,#REF!,#REF!,#REF!,$B$8:$B$294,"Serviço"),IF(B17="SUBETAPA",SUMIFS($H$8:$H$294,#REF!,#REF!,#REF!,#REF!,#REF!,#REF!,$B$8:$B$294,"Serviço"),0))))</f>
        <v>67789.3125</v>
      </c>
      <c r="I17" s="164"/>
      <c r="J17" s="165" t="s">
        <v>112</v>
      </c>
      <c r="K17" s="183"/>
      <c r="L17" s="183"/>
      <c r="M17" s="183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</row>
    <row r="18" ht="13.5" hidden="1" customHeight="1" outlineLevel="4">
      <c r="A18" s="190" t="s">
        <v>188</v>
      </c>
      <c r="B18" s="191"/>
      <c r="C18" s="192" t="s">
        <v>175</v>
      </c>
      <c r="D18" s="193" t="s">
        <v>196</v>
      </c>
      <c r="E18" s="194" t="s">
        <v>192</v>
      </c>
      <c r="F18" s="195">
        <v>632.946925</v>
      </c>
      <c r="G18" s="195">
        <v>36.36</v>
      </c>
      <c r="H18" s="196">
        <f t="shared" ref="H18:H21" si="3">F18*G18</f>
        <v>23013.95019</v>
      </c>
      <c r="I18" s="197"/>
      <c r="J18" s="200"/>
      <c r="K18" s="198"/>
      <c r="L18" s="198"/>
      <c r="M18" s="198"/>
      <c r="N18" s="199"/>
      <c r="O18" s="199"/>
      <c r="P18" s="199"/>
      <c r="Q18" s="199"/>
      <c r="R18" s="199"/>
      <c r="S18" s="199"/>
      <c r="T18" s="199"/>
      <c r="U18" s="199"/>
      <c r="V18" s="199"/>
      <c r="W18" s="199"/>
      <c r="X18" s="199"/>
      <c r="Y18" s="199"/>
      <c r="Z18" s="199"/>
    </row>
    <row r="19" ht="13.5" hidden="1" customHeight="1" outlineLevel="4">
      <c r="A19" s="190" t="s">
        <v>188</v>
      </c>
      <c r="B19" s="191"/>
      <c r="C19" s="192" t="s">
        <v>190</v>
      </c>
      <c r="D19" s="193" t="s">
        <v>197</v>
      </c>
      <c r="E19" s="194" t="s">
        <v>192</v>
      </c>
      <c r="F19" s="195">
        <v>146.06467499999997</v>
      </c>
      <c r="G19" s="195">
        <v>14.55</v>
      </c>
      <c r="H19" s="196">
        <f t="shared" si="3"/>
        <v>2125.241021</v>
      </c>
      <c r="I19" s="197"/>
      <c r="J19" s="200"/>
      <c r="K19" s="198"/>
      <c r="L19" s="198"/>
      <c r="M19" s="198"/>
      <c r="N19" s="199"/>
      <c r="O19" s="199"/>
      <c r="P19" s="199"/>
      <c r="Q19" s="199"/>
      <c r="R19" s="199"/>
      <c r="S19" s="199"/>
      <c r="T19" s="199"/>
      <c r="U19" s="199"/>
      <c r="V19" s="199"/>
      <c r="W19" s="199"/>
      <c r="X19" s="199"/>
      <c r="Y19" s="199"/>
      <c r="Z19" s="199"/>
    </row>
    <row r="20" ht="13.5" hidden="1" customHeight="1" outlineLevel="4">
      <c r="A20" s="190" t="s">
        <v>188</v>
      </c>
      <c r="B20" s="191"/>
      <c r="C20" s="192" t="s">
        <v>198</v>
      </c>
      <c r="D20" s="193" t="s">
        <v>199</v>
      </c>
      <c r="E20" s="194" t="s">
        <v>192</v>
      </c>
      <c r="F20" s="195">
        <v>28.032800000000005</v>
      </c>
      <c r="G20" s="195">
        <v>495.23</v>
      </c>
      <c r="H20" s="196">
        <f t="shared" si="3"/>
        <v>13882.68354</v>
      </c>
      <c r="I20" s="197" t="s">
        <v>200</v>
      </c>
      <c r="J20" s="200"/>
      <c r="K20" s="198"/>
      <c r="L20" s="198"/>
      <c r="M20" s="198"/>
      <c r="N20" s="199"/>
      <c r="O20" s="199"/>
      <c r="P20" s="199"/>
      <c r="Q20" s="199"/>
      <c r="R20" s="199"/>
      <c r="S20" s="199"/>
      <c r="T20" s="199"/>
      <c r="U20" s="199"/>
      <c r="V20" s="199"/>
      <c r="W20" s="199"/>
      <c r="X20" s="199"/>
      <c r="Y20" s="199"/>
      <c r="Z20" s="199"/>
    </row>
    <row r="21" ht="13.5" hidden="1" customHeight="1" outlineLevel="4">
      <c r="A21" s="190" t="s">
        <v>188</v>
      </c>
      <c r="B21" s="191"/>
      <c r="C21" s="192" t="s">
        <v>201</v>
      </c>
      <c r="D21" s="193" t="s">
        <v>202</v>
      </c>
      <c r="E21" s="194" t="s">
        <v>192</v>
      </c>
      <c r="F21" s="195">
        <v>632.946925</v>
      </c>
      <c r="G21" s="195">
        <v>45.45</v>
      </c>
      <c r="H21" s="196">
        <f t="shared" si="3"/>
        <v>28767.43774</v>
      </c>
      <c r="I21" s="197"/>
      <c r="J21" s="200"/>
      <c r="K21" s="198"/>
      <c r="L21" s="198"/>
      <c r="M21" s="198"/>
      <c r="N21" s="199"/>
      <c r="O21" s="199"/>
      <c r="P21" s="199"/>
      <c r="Q21" s="199"/>
      <c r="R21" s="199"/>
      <c r="S21" s="199"/>
      <c r="T21" s="199"/>
      <c r="U21" s="199"/>
      <c r="V21" s="199"/>
      <c r="W21" s="199"/>
      <c r="X21" s="199"/>
      <c r="Y21" s="199"/>
      <c r="Z21" s="199"/>
    </row>
    <row r="22" ht="13.5" customHeight="1" outlineLevel="1">
      <c r="A22" s="157"/>
      <c r="B22" s="158" t="s">
        <v>48</v>
      </c>
      <c r="C22" s="188" t="s">
        <v>203</v>
      </c>
      <c r="D22" s="160" t="s">
        <v>204</v>
      </c>
      <c r="E22" s="161"/>
      <c r="F22" s="162"/>
      <c r="G22" s="162"/>
      <c r="H22" s="163">
        <f>H23+H29</f>
        <v>1163560.967</v>
      </c>
      <c r="I22" s="164"/>
      <c r="J22" s="165"/>
      <c r="K22" s="183"/>
      <c r="L22" s="183"/>
      <c r="M22" s="183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</row>
    <row r="23" ht="13.5" customHeight="1" outlineLevel="2" collapsed="1">
      <c r="A23" s="157"/>
      <c r="B23" s="158" t="s">
        <v>106</v>
      </c>
      <c r="C23" s="188" t="s">
        <v>205</v>
      </c>
      <c r="D23" s="160" t="s">
        <v>206</v>
      </c>
      <c r="E23" s="161"/>
      <c r="F23" s="162"/>
      <c r="G23" s="162"/>
      <c r="H23" s="163">
        <f>H24</f>
        <v>885091.5838</v>
      </c>
      <c r="I23" s="164"/>
      <c r="J23" s="165"/>
      <c r="K23" s="183"/>
      <c r="L23" s="183"/>
      <c r="M23" s="183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</row>
    <row r="24" ht="13.5" hidden="1" customHeight="1" outlineLevel="3">
      <c r="A24" s="157"/>
      <c r="B24" s="158" t="s">
        <v>108</v>
      </c>
      <c r="C24" s="188" t="s">
        <v>207</v>
      </c>
      <c r="D24" s="160" t="s">
        <v>208</v>
      </c>
      <c r="E24" s="161" t="s">
        <v>110</v>
      </c>
      <c r="F24" s="162">
        <v>1.0</v>
      </c>
      <c r="G24" s="162">
        <f>SUM(H25:H28)</f>
        <v>885091.5838</v>
      </c>
      <c r="H24" s="163">
        <f>IF(B24="Serviço",G24*F24,IF(B24="CÉLULA CONSTRUTIVA",SUMIFS($H$8:$H$294,#REF!,#REF!,$B$8:$B$294,"Serviço"),IF(B24="ETAPA",SUMIFS($H$8:$H$294,#REF!,#REF!,#REF!,#REF!,$B$8:$B$294,"Serviço"),IF(B24="SUBETAPA",SUMIFS($H$8:$H$294,#REF!,#REF!,#REF!,#REF!,#REF!,#REF!,$B$8:$B$294,"Serviço"),0))))</f>
        <v>885091.5838</v>
      </c>
      <c r="I24" s="164"/>
      <c r="J24" s="165" t="s">
        <v>112</v>
      </c>
      <c r="K24" s="183"/>
      <c r="L24" s="183"/>
      <c r="M24" s="183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</row>
    <row r="25" ht="13.5" hidden="1" customHeight="1" outlineLevel="4">
      <c r="A25" s="190" t="s">
        <v>188</v>
      </c>
      <c r="B25" s="191"/>
      <c r="C25" s="192" t="s">
        <v>175</v>
      </c>
      <c r="D25" s="193" t="s">
        <v>209</v>
      </c>
      <c r="E25" s="194" t="s">
        <v>145</v>
      </c>
      <c r="F25" s="195">
        <v>480.72</v>
      </c>
      <c r="G25" s="195">
        <v>111.32</v>
      </c>
      <c r="H25" s="196">
        <f t="shared" ref="H25:H27" si="4">F25*G25*1.05</f>
        <v>56189.43792</v>
      </c>
      <c r="I25" s="197"/>
      <c r="J25" s="200"/>
      <c r="K25" s="198"/>
      <c r="L25" s="198"/>
      <c r="M25" s="198"/>
      <c r="N25" s="199"/>
      <c r="O25" s="199"/>
      <c r="P25" s="199"/>
      <c r="Q25" s="199"/>
      <c r="R25" s="199"/>
      <c r="S25" s="199"/>
      <c r="T25" s="199"/>
      <c r="U25" s="199"/>
      <c r="V25" s="199"/>
      <c r="W25" s="199"/>
      <c r="X25" s="199"/>
      <c r="Y25" s="199"/>
      <c r="Z25" s="199"/>
    </row>
    <row r="26" ht="13.5" hidden="1" customHeight="1" outlineLevel="4">
      <c r="A26" s="190" t="s">
        <v>188</v>
      </c>
      <c r="B26" s="191"/>
      <c r="C26" s="192" t="s">
        <v>190</v>
      </c>
      <c r="D26" s="193" t="s">
        <v>210</v>
      </c>
      <c r="E26" s="194" t="s">
        <v>211</v>
      </c>
      <c r="F26" s="195">
        <v>42569.0</v>
      </c>
      <c r="G26" s="195">
        <v>7.66</v>
      </c>
      <c r="H26" s="196">
        <f t="shared" si="4"/>
        <v>342382.467</v>
      </c>
      <c r="I26" s="197"/>
      <c r="J26" s="200"/>
      <c r="K26" s="198"/>
      <c r="L26" s="198"/>
      <c r="M26" s="198"/>
      <c r="N26" s="199"/>
      <c r="O26" s="199"/>
      <c r="P26" s="199"/>
      <c r="Q26" s="199"/>
      <c r="R26" s="199"/>
      <c r="S26" s="199"/>
      <c r="T26" s="199"/>
      <c r="U26" s="199"/>
      <c r="V26" s="199"/>
      <c r="W26" s="199"/>
      <c r="X26" s="199"/>
      <c r="Y26" s="199"/>
      <c r="Z26" s="199"/>
    </row>
    <row r="27" ht="13.5" hidden="1" customHeight="1" outlineLevel="4">
      <c r="A27" s="190" t="s">
        <v>188</v>
      </c>
      <c r="B27" s="191"/>
      <c r="C27" s="192" t="s">
        <v>198</v>
      </c>
      <c r="D27" s="193" t="s">
        <v>212</v>
      </c>
      <c r="E27" s="194" t="s">
        <v>145</v>
      </c>
      <c r="F27" s="195">
        <v>700.82</v>
      </c>
      <c r="G27" s="195">
        <v>180.0</v>
      </c>
      <c r="H27" s="196">
        <f t="shared" si="4"/>
        <v>132454.98</v>
      </c>
      <c r="I27" s="197"/>
      <c r="J27" s="200"/>
      <c r="K27" s="198"/>
      <c r="L27" s="198"/>
      <c r="M27" s="198"/>
      <c r="N27" s="199"/>
      <c r="O27" s="199"/>
      <c r="P27" s="199"/>
      <c r="Q27" s="199"/>
      <c r="R27" s="199"/>
      <c r="S27" s="199"/>
      <c r="T27" s="199"/>
      <c r="U27" s="199"/>
      <c r="V27" s="199"/>
      <c r="W27" s="199"/>
      <c r="X27" s="199"/>
      <c r="Y27" s="199"/>
      <c r="Z27" s="199"/>
    </row>
    <row r="28" ht="13.5" hidden="1" customHeight="1" outlineLevel="4">
      <c r="A28" s="190" t="s">
        <v>188</v>
      </c>
      <c r="B28" s="191"/>
      <c r="C28" s="192" t="s">
        <v>201</v>
      </c>
      <c r="D28" s="193" t="s">
        <v>213</v>
      </c>
      <c r="E28" s="194" t="s">
        <v>192</v>
      </c>
      <c r="F28" s="195">
        <v>486.88</v>
      </c>
      <c r="G28" s="195">
        <v>659.6022</v>
      </c>
      <c r="H28" s="196">
        <f>F28*G28*1.05*1.05</f>
        <v>354064.6988</v>
      </c>
      <c r="I28" s="197"/>
      <c r="J28" s="200"/>
      <c r="K28" s="198"/>
      <c r="L28" s="198"/>
      <c r="M28" s="198"/>
      <c r="N28" s="199"/>
      <c r="O28" s="199"/>
      <c r="P28" s="199"/>
      <c r="Q28" s="199"/>
      <c r="R28" s="199"/>
      <c r="S28" s="199"/>
      <c r="T28" s="199"/>
      <c r="U28" s="199"/>
      <c r="V28" s="199"/>
      <c r="W28" s="199"/>
      <c r="X28" s="199"/>
      <c r="Y28" s="199"/>
      <c r="Z28" s="199"/>
    </row>
    <row r="29" ht="13.5" customHeight="1" outlineLevel="2">
      <c r="A29" s="157"/>
      <c r="B29" s="158" t="s">
        <v>106</v>
      </c>
      <c r="C29" s="188" t="s">
        <v>214</v>
      </c>
      <c r="D29" s="160" t="s">
        <v>215</v>
      </c>
      <c r="E29" s="161"/>
      <c r="F29" s="167"/>
      <c r="G29" s="167"/>
      <c r="H29" s="163">
        <f>H30</f>
        <v>278469.3828</v>
      </c>
      <c r="I29" s="164"/>
      <c r="J29" s="165"/>
      <c r="K29" s="183"/>
      <c r="L29" s="183"/>
      <c r="M29" s="183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</row>
    <row r="30" ht="13.5" customHeight="1" outlineLevel="3" collapsed="1">
      <c r="A30" s="157"/>
      <c r="B30" s="158" t="s">
        <v>108</v>
      </c>
      <c r="C30" s="188" t="s">
        <v>216</v>
      </c>
      <c r="D30" s="160" t="s">
        <v>217</v>
      </c>
      <c r="E30" s="161" t="s">
        <v>110</v>
      </c>
      <c r="F30" s="162">
        <v>1.0</v>
      </c>
      <c r="G30" s="162">
        <f>SUM(H31:H33)</f>
        <v>278469.3828</v>
      </c>
      <c r="H30" s="163">
        <f>IF(B30="Serviço",G30*F30,IF(B30="CÉLULA CONSTRUTIVA",SUMIFS($H$8:$H$294,#REF!,#REF!,$B$8:$B$294,"Serviço"),IF(B30="ETAPA",SUMIFS($H$8:$H$294,#REF!,#REF!,#REF!,#REF!,$B$8:$B$294,"Serviço"),IF(B30="SUBETAPA",SUMIFS($H$8:$H$294,#REF!,#REF!,#REF!,#REF!,#REF!,#REF!,$B$8:$B$294,"Serviço"),0))))</f>
        <v>278469.3828</v>
      </c>
      <c r="I30" s="164"/>
      <c r="J30" s="165" t="s">
        <v>112</v>
      </c>
      <c r="K30" s="183"/>
      <c r="L30" s="183"/>
      <c r="M30" s="183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</row>
    <row r="31" ht="13.5" hidden="1" customHeight="1" outlineLevel="4">
      <c r="A31" s="190" t="s">
        <v>188</v>
      </c>
      <c r="B31" s="191"/>
      <c r="C31" s="192" t="s">
        <v>175</v>
      </c>
      <c r="D31" s="193" t="s">
        <v>218</v>
      </c>
      <c r="E31" s="194" t="s">
        <v>145</v>
      </c>
      <c r="F31" s="195">
        <v>1254.32685</v>
      </c>
      <c r="G31" s="195">
        <v>48.24</v>
      </c>
      <c r="H31" s="196">
        <f t="shared" ref="H31:H33" si="5">F31*G31</f>
        <v>60508.72724</v>
      </c>
      <c r="I31" s="197"/>
      <c r="J31" s="200"/>
      <c r="K31" s="198"/>
      <c r="L31" s="198"/>
      <c r="M31" s="198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199"/>
      <c r="Y31" s="199"/>
      <c r="Z31" s="199"/>
    </row>
    <row r="32" ht="13.5" hidden="1" customHeight="1" outlineLevel="4">
      <c r="A32" s="190" t="s">
        <v>188</v>
      </c>
      <c r="B32" s="191"/>
      <c r="C32" s="192" t="s">
        <v>190</v>
      </c>
      <c r="D32" s="193" t="s">
        <v>210</v>
      </c>
      <c r="E32" s="194" t="s">
        <v>211</v>
      </c>
      <c r="F32" s="195">
        <v>10452.723749999997</v>
      </c>
      <c r="G32" s="195">
        <v>7.66</v>
      </c>
      <c r="H32" s="196">
        <f t="shared" si="5"/>
        <v>80067.86393</v>
      </c>
      <c r="I32" s="197"/>
      <c r="J32" s="200"/>
      <c r="K32" s="198"/>
      <c r="L32" s="198"/>
      <c r="M32" s="198"/>
      <c r="N32" s="199"/>
      <c r="O32" s="199"/>
      <c r="P32" s="199"/>
      <c r="Q32" s="199"/>
      <c r="R32" s="199"/>
      <c r="S32" s="199"/>
      <c r="T32" s="199"/>
      <c r="U32" s="199"/>
      <c r="V32" s="199"/>
      <c r="W32" s="199"/>
      <c r="X32" s="199"/>
      <c r="Y32" s="199"/>
      <c r="Z32" s="199"/>
    </row>
    <row r="33" ht="13.5" hidden="1" customHeight="1" outlineLevel="4">
      <c r="A33" s="190" t="s">
        <v>188</v>
      </c>
      <c r="B33" s="191"/>
      <c r="C33" s="192" t="s">
        <v>201</v>
      </c>
      <c r="D33" s="193" t="s">
        <v>213</v>
      </c>
      <c r="E33" s="194" t="s">
        <v>192</v>
      </c>
      <c r="F33" s="195">
        <v>209.05447499999994</v>
      </c>
      <c r="G33" s="195">
        <v>659.6022</v>
      </c>
      <c r="H33" s="196">
        <f t="shared" si="5"/>
        <v>137892.7916</v>
      </c>
      <c r="I33" s="197"/>
      <c r="J33" s="200"/>
      <c r="K33" s="198"/>
      <c r="L33" s="198"/>
      <c r="M33" s="198"/>
      <c r="N33" s="199"/>
      <c r="O33" s="199"/>
      <c r="P33" s="199"/>
      <c r="Q33" s="199"/>
      <c r="R33" s="199"/>
      <c r="S33" s="199"/>
      <c r="T33" s="199"/>
      <c r="U33" s="199"/>
      <c r="V33" s="199"/>
      <c r="W33" s="199"/>
      <c r="X33" s="199"/>
      <c r="Y33" s="199"/>
      <c r="Z33" s="199"/>
    </row>
    <row r="34" ht="13.5" customHeight="1" outlineLevel="1">
      <c r="A34" s="157"/>
      <c r="B34" s="158" t="s">
        <v>48</v>
      </c>
      <c r="C34" s="188" t="s">
        <v>219</v>
      </c>
      <c r="D34" s="160" t="s">
        <v>220</v>
      </c>
      <c r="E34" s="161"/>
      <c r="F34" s="162"/>
      <c r="G34" s="162"/>
      <c r="H34" s="163">
        <f>H35</f>
        <v>24169.45752</v>
      </c>
      <c r="I34" s="164"/>
      <c r="J34" s="165"/>
      <c r="K34" s="183"/>
      <c r="L34" s="183"/>
      <c r="M34" s="183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</row>
    <row r="35" ht="13.5" customHeight="1" outlineLevel="2">
      <c r="A35" s="157"/>
      <c r="B35" s="158" t="s">
        <v>106</v>
      </c>
      <c r="C35" s="188" t="s">
        <v>221</v>
      </c>
      <c r="D35" s="160" t="s">
        <v>220</v>
      </c>
      <c r="E35" s="161"/>
      <c r="F35" s="162"/>
      <c r="G35" s="162"/>
      <c r="H35" s="163">
        <f>H36+H37+H38</f>
        <v>24169.45752</v>
      </c>
      <c r="I35" s="164"/>
      <c r="J35" s="165"/>
      <c r="K35" s="183"/>
      <c r="L35" s="183"/>
      <c r="M35" s="183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Y35" s="146"/>
      <c r="Z35" s="146"/>
    </row>
    <row r="36" ht="13.5" customHeight="1" outlineLevel="3">
      <c r="A36" s="157"/>
      <c r="B36" s="158" t="s">
        <v>108</v>
      </c>
      <c r="C36" s="188" t="s">
        <v>222</v>
      </c>
      <c r="D36" s="160" t="s">
        <v>223</v>
      </c>
      <c r="E36" s="161" t="s">
        <v>145</v>
      </c>
      <c r="F36" s="162">
        <f>2.6*107.48</f>
        <v>279.448</v>
      </c>
      <c r="G36" s="162">
        <v>86.49</v>
      </c>
      <c r="H36" s="163">
        <f t="shared" ref="H36:H38" si="6">IF(B36="Serviço",G36*F36,IF(B36="CÉLULA CONSTRUTIVA",SUMIFS($H$8:$H$294,#REF!,#REF!,$B$8:$B$294,"Serviço"),IF(B36="ETAPA",SUMIFS($H$8:$H$294,#REF!,#REF!,#REF!,#REF!,$B$8:$B$294,"Serviço"),IF(B36="SUBETAPA",SUMIFS($H$8:$H$294,#REF!,#REF!,#REF!,#REF!,#REF!,#REF!,$B$8:$B$294,"Serviço"),0))))</f>
        <v>24169.45752</v>
      </c>
      <c r="I36" s="164"/>
      <c r="J36" s="165" t="s">
        <v>112</v>
      </c>
      <c r="K36" s="183"/>
      <c r="L36" s="183"/>
      <c r="M36" s="183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</row>
    <row r="37" ht="13.5" customHeight="1" outlineLevel="3">
      <c r="A37" s="157"/>
      <c r="B37" s="158" t="s">
        <v>108</v>
      </c>
      <c r="C37" s="188" t="s">
        <v>224</v>
      </c>
      <c r="D37" s="160" t="s">
        <v>225</v>
      </c>
      <c r="E37" s="161" t="s">
        <v>110</v>
      </c>
      <c r="F37" s="162"/>
      <c r="G37" s="162">
        <v>0.0</v>
      </c>
      <c r="H37" s="163">
        <f t="shared" si="6"/>
        <v>0</v>
      </c>
      <c r="I37" s="164" t="s">
        <v>226</v>
      </c>
      <c r="J37" s="165" t="s">
        <v>112</v>
      </c>
      <c r="K37" s="183"/>
      <c r="L37" s="183"/>
      <c r="M37" s="183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</row>
    <row r="38" ht="13.5" customHeight="1" outlineLevel="3">
      <c r="A38" s="157"/>
      <c r="B38" s="158" t="s">
        <v>108</v>
      </c>
      <c r="C38" s="188" t="s">
        <v>227</v>
      </c>
      <c r="D38" s="160" t="s">
        <v>228</v>
      </c>
      <c r="E38" s="161" t="s">
        <v>110</v>
      </c>
      <c r="F38" s="162"/>
      <c r="G38" s="162">
        <v>0.0</v>
      </c>
      <c r="H38" s="163">
        <f t="shared" si="6"/>
        <v>0</v>
      </c>
      <c r="I38" s="164" t="s">
        <v>229</v>
      </c>
      <c r="J38" s="165" t="s">
        <v>112</v>
      </c>
      <c r="K38" s="183"/>
      <c r="L38" s="183"/>
      <c r="M38" s="183"/>
      <c r="N38" s="146"/>
      <c r="O38" s="146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</row>
    <row r="39" ht="13.5" customHeight="1" collapsed="1">
      <c r="A39" s="157"/>
      <c r="B39" s="158" t="s">
        <v>103</v>
      </c>
      <c r="C39" s="188" t="s">
        <v>190</v>
      </c>
      <c r="D39" s="160" t="s">
        <v>173</v>
      </c>
      <c r="E39" s="161"/>
      <c r="F39" s="162"/>
      <c r="G39" s="162"/>
      <c r="H39" s="163">
        <f>H40+H51+H63+H71+H81+H94+H130+H142+H157+H171+H176+H195+H198+H212+H227+H233+H236+H246+H249+H271+H276+H287</f>
        <v>27924017.23</v>
      </c>
      <c r="I39" s="164"/>
      <c r="J39" s="165"/>
      <c r="K39" s="189"/>
      <c r="L39" s="189"/>
      <c r="M39" s="183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</row>
    <row r="40" ht="13.5" hidden="1" customHeight="1" outlineLevel="1">
      <c r="A40" s="157"/>
      <c r="B40" s="158" t="s">
        <v>48</v>
      </c>
      <c r="C40" s="188" t="s">
        <v>230</v>
      </c>
      <c r="D40" s="160" t="s">
        <v>231</v>
      </c>
      <c r="E40" s="161"/>
      <c r="F40" s="162"/>
      <c r="G40" s="162"/>
      <c r="H40" s="163">
        <f>H41</f>
        <v>863599.4417</v>
      </c>
      <c r="I40" s="164"/>
      <c r="J40" s="165"/>
      <c r="K40" s="183"/>
      <c r="L40" s="183"/>
      <c r="M40" s="183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</row>
    <row r="41" ht="13.5" hidden="1" customHeight="1" outlineLevel="2">
      <c r="A41" s="157"/>
      <c r="B41" s="158" t="s">
        <v>106</v>
      </c>
      <c r="C41" s="188" t="s">
        <v>232</v>
      </c>
      <c r="D41" s="160" t="s">
        <v>233</v>
      </c>
      <c r="E41" s="161"/>
      <c r="F41" s="162"/>
      <c r="G41" s="162"/>
      <c r="H41" s="163">
        <f>SUM(H42:H50)</f>
        <v>863599.4417</v>
      </c>
      <c r="I41" s="164"/>
      <c r="J41" s="165"/>
      <c r="K41" s="183"/>
      <c r="L41" s="183"/>
      <c r="M41" s="183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</row>
    <row r="42" ht="13.5" hidden="1" customHeight="1" outlineLevel="3">
      <c r="A42" s="157"/>
      <c r="B42" s="158" t="s">
        <v>108</v>
      </c>
      <c r="C42" s="188" t="s">
        <v>234</v>
      </c>
      <c r="D42" s="160" t="s">
        <v>235</v>
      </c>
      <c r="E42" s="161" t="s">
        <v>110</v>
      </c>
      <c r="F42" s="162">
        <v>1.0</v>
      </c>
      <c r="G42" s="162">
        <v>70990.0</v>
      </c>
      <c r="H42" s="163">
        <f>IF(B42="Serviço",G42*F42,IF(B42="CÉLULA CONSTRUTIVA",SUMIFS($H$8:$H$294,#REF!,#REF!,$B$8:$B$294,"Serviço"),IF(B42="ETAPA",SUMIFS($H$8:$H$294,#REF!,#REF!,#REF!,#REF!,$B$8:$B$294,"Serviço"),IF(B42="SUBETAPA",SUMIFS($H$8:$H$294,#REF!,#REF!,#REF!,#REF!,#REF!,#REF!,$B$8:$B$294,"Serviço"),0))))</f>
        <v>70990</v>
      </c>
      <c r="I42" s="164" t="s">
        <v>236</v>
      </c>
      <c r="J42" s="165" t="s">
        <v>112</v>
      </c>
      <c r="K42" s="183"/>
      <c r="L42" s="183"/>
      <c r="M42" s="183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</row>
    <row r="43" ht="13.5" hidden="1" customHeight="1" outlineLevel="4">
      <c r="A43" s="190" t="s">
        <v>188</v>
      </c>
      <c r="B43" s="191"/>
      <c r="C43" s="192" t="s">
        <v>175</v>
      </c>
      <c r="D43" s="193" t="s">
        <v>237</v>
      </c>
      <c r="E43" s="194" t="s">
        <v>126</v>
      </c>
      <c r="F43" s="195">
        <v>12.0</v>
      </c>
      <c r="G43" s="195">
        <v>850.0</v>
      </c>
      <c r="H43" s="196">
        <f t="shared" ref="H43:H45" si="7">F43*G43</f>
        <v>10200</v>
      </c>
      <c r="I43" s="197"/>
      <c r="J43" s="200"/>
      <c r="K43" s="198"/>
      <c r="L43" s="198"/>
      <c r="M43" s="198"/>
      <c r="N43" s="199"/>
      <c r="O43" s="199"/>
      <c r="P43" s="199"/>
      <c r="Q43" s="199"/>
      <c r="R43" s="199"/>
      <c r="S43" s="199"/>
      <c r="T43" s="199"/>
      <c r="U43" s="199"/>
      <c r="V43" s="199"/>
      <c r="W43" s="199"/>
      <c r="X43" s="199"/>
      <c r="Y43" s="199"/>
      <c r="Z43" s="199"/>
    </row>
    <row r="44" ht="13.5" hidden="1" customHeight="1" outlineLevel="4">
      <c r="A44" s="190" t="s">
        <v>188</v>
      </c>
      <c r="B44" s="191"/>
      <c r="C44" s="192" t="s">
        <v>190</v>
      </c>
      <c r="D44" s="193" t="s">
        <v>238</v>
      </c>
      <c r="E44" s="194" t="s">
        <v>126</v>
      </c>
      <c r="F44" s="195">
        <v>6.0</v>
      </c>
      <c r="G44" s="195">
        <v>1700.0</v>
      </c>
      <c r="H44" s="196">
        <f t="shared" si="7"/>
        <v>10200</v>
      </c>
      <c r="I44" s="197" t="s">
        <v>239</v>
      </c>
      <c r="J44" s="200"/>
      <c r="K44" s="198"/>
      <c r="L44" s="198"/>
      <c r="M44" s="198"/>
      <c r="N44" s="199"/>
      <c r="O44" s="199"/>
      <c r="P44" s="199"/>
      <c r="Q44" s="199"/>
      <c r="R44" s="199"/>
      <c r="S44" s="199"/>
      <c r="T44" s="199"/>
      <c r="U44" s="199"/>
      <c r="V44" s="199"/>
      <c r="W44" s="199"/>
      <c r="X44" s="199"/>
      <c r="Y44" s="199"/>
      <c r="Z44" s="199"/>
    </row>
    <row r="45" ht="13.5" hidden="1" customHeight="1" outlineLevel="4">
      <c r="A45" s="190" t="s">
        <v>188</v>
      </c>
      <c r="B45" s="191"/>
      <c r="C45" s="192" t="s">
        <v>198</v>
      </c>
      <c r="D45" s="193" t="s">
        <v>240</v>
      </c>
      <c r="E45" s="194" t="s">
        <v>110</v>
      </c>
      <c r="F45" s="195">
        <v>1.0</v>
      </c>
      <c r="G45" s="195">
        <f>CANTEIRO!D14</f>
        <v>57600</v>
      </c>
      <c r="H45" s="196">
        <f t="shared" si="7"/>
        <v>57600</v>
      </c>
      <c r="I45" s="197"/>
      <c r="J45" s="200"/>
      <c r="K45" s="198"/>
      <c r="L45" s="198"/>
      <c r="M45" s="198"/>
      <c r="N45" s="199"/>
      <c r="O45" s="199"/>
      <c r="P45" s="199"/>
      <c r="Q45" s="199"/>
      <c r="R45" s="199"/>
      <c r="S45" s="199"/>
      <c r="T45" s="199"/>
      <c r="U45" s="199"/>
      <c r="V45" s="199"/>
      <c r="W45" s="199"/>
      <c r="X45" s="199"/>
      <c r="Y45" s="199"/>
      <c r="Z45" s="199"/>
    </row>
    <row r="46" ht="13.5" hidden="1" customHeight="1" outlineLevel="3">
      <c r="A46" s="157"/>
      <c r="B46" s="158" t="s">
        <v>108</v>
      </c>
      <c r="C46" s="188" t="s">
        <v>241</v>
      </c>
      <c r="D46" s="160" t="s">
        <v>242</v>
      </c>
      <c r="E46" s="161" t="s">
        <v>117</v>
      </c>
      <c r="F46" s="162">
        <v>10.0</v>
      </c>
      <c r="G46" s="162">
        <f>1850*2</f>
        <v>3700</v>
      </c>
      <c r="H46" s="163">
        <f t="shared" ref="H46:H50" si="8">IF(B46="Serviço",G46*F46,IF(B46="CÉLULA CONSTRUTIVA",SUMIFS($H$8:$H$294,#REF!,#REF!,$B$8:$B$294,"Serviço"),IF(B46="ETAPA",SUMIFS($H$8:$H$294,#REF!,#REF!,#REF!,#REF!,$B$8:$B$294,"Serviço"),IF(B46="SUBETAPA",SUMIFS($H$8:$H$294,#REF!,#REF!,#REF!,#REF!,#REF!,#REF!,$B$8:$B$294,"Serviço"),0))))</f>
        <v>37000</v>
      </c>
      <c r="I46" s="164" t="s">
        <v>243</v>
      </c>
      <c r="J46" s="165" t="s">
        <v>112</v>
      </c>
      <c r="K46" s="183"/>
      <c r="L46" s="183"/>
      <c r="M46" s="183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</row>
    <row r="47" ht="13.5" hidden="1" customHeight="1" outlineLevel="3">
      <c r="A47" s="157"/>
      <c r="B47" s="158" t="s">
        <v>108</v>
      </c>
      <c r="C47" s="188" t="s">
        <v>244</v>
      </c>
      <c r="D47" s="160" t="s">
        <v>245</v>
      </c>
      <c r="E47" s="161" t="s">
        <v>145</v>
      </c>
      <c r="F47" s="162">
        <f>EPCs!D41</f>
        <v>1643.326</v>
      </c>
      <c r="G47" s="162">
        <v>7.95</v>
      </c>
      <c r="H47" s="163">
        <f t="shared" si="8"/>
        <v>13064.4417</v>
      </c>
      <c r="I47" s="164" t="s">
        <v>246</v>
      </c>
      <c r="J47" s="165" t="s">
        <v>112</v>
      </c>
      <c r="K47" s="183"/>
      <c r="L47" s="183"/>
      <c r="M47" s="183"/>
      <c r="N47" s="146"/>
      <c r="O47" s="146"/>
      <c r="P47" s="146"/>
      <c r="Q47" s="146"/>
      <c r="R47" s="146"/>
      <c r="S47" s="146"/>
      <c r="T47" s="146"/>
      <c r="U47" s="146"/>
      <c r="V47" s="146"/>
      <c r="W47" s="146"/>
      <c r="X47" s="146"/>
      <c r="Y47" s="146"/>
      <c r="Z47" s="146"/>
    </row>
    <row r="48" ht="13.5" hidden="1" customHeight="1" outlineLevel="3">
      <c r="A48" s="157"/>
      <c r="B48" s="158" t="s">
        <v>108</v>
      </c>
      <c r="C48" s="188" t="s">
        <v>247</v>
      </c>
      <c r="D48" s="160" t="s">
        <v>248</v>
      </c>
      <c r="E48" s="161" t="s">
        <v>117</v>
      </c>
      <c r="F48" s="162">
        <v>16.0</v>
      </c>
      <c r="G48" s="162">
        <v>39506.25</v>
      </c>
      <c r="H48" s="163">
        <f t="shared" si="8"/>
        <v>632100</v>
      </c>
      <c r="I48" s="164" t="s">
        <v>249</v>
      </c>
      <c r="J48" s="165" t="s">
        <v>112</v>
      </c>
      <c r="K48" s="183"/>
      <c r="L48" s="183"/>
      <c r="M48" s="183"/>
      <c r="N48" s="146"/>
      <c r="O48" s="146"/>
      <c r="P48" s="146"/>
      <c r="Q48" s="146"/>
      <c r="R48" s="146"/>
      <c r="S48" s="146"/>
      <c r="T48" s="146"/>
      <c r="U48" s="146"/>
      <c r="V48" s="146"/>
      <c r="W48" s="146"/>
      <c r="X48" s="146"/>
      <c r="Y48" s="146"/>
      <c r="Z48" s="146"/>
    </row>
    <row r="49" ht="13.5" hidden="1" customHeight="1" outlineLevel="3">
      <c r="A49" s="157"/>
      <c r="B49" s="158" t="s">
        <v>108</v>
      </c>
      <c r="C49" s="188" t="s">
        <v>250</v>
      </c>
      <c r="D49" s="160" t="s">
        <v>251</v>
      </c>
      <c r="E49" s="161" t="s">
        <v>110</v>
      </c>
      <c r="F49" s="162">
        <v>1.0</v>
      </c>
      <c r="G49" s="162">
        <v>12285.0</v>
      </c>
      <c r="H49" s="163">
        <f t="shared" si="8"/>
        <v>12285</v>
      </c>
      <c r="I49" s="164" t="s">
        <v>252</v>
      </c>
      <c r="J49" s="165" t="s">
        <v>112</v>
      </c>
      <c r="K49" s="183"/>
      <c r="L49" s="183"/>
      <c r="M49" s="183"/>
      <c r="N49" s="146"/>
      <c r="O49" s="146"/>
      <c r="P49" s="146"/>
      <c r="Q49" s="146"/>
      <c r="R49" s="146"/>
      <c r="S49" s="146"/>
      <c r="T49" s="146"/>
      <c r="U49" s="146"/>
      <c r="V49" s="146"/>
      <c r="W49" s="146"/>
      <c r="X49" s="146"/>
      <c r="Y49" s="146"/>
      <c r="Z49" s="146"/>
    </row>
    <row r="50" ht="13.5" hidden="1" customHeight="1" outlineLevel="3">
      <c r="A50" s="157"/>
      <c r="B50" s="158" t="s">
        <v>108</v>
      </c>
      <c r="C50" s="188" t="s">
        <v>253</v>
      </c>
      <c r="D50" s="160" t="s">
        <v>254</v>
      </c>
      <c r="E50" s="161" t="s">
        <v>117</v>
      </c>
      <c r="F50" s="162">
        <f>F48</f>
        <v>16</v>
      </c>
      <c r="G50" s="162">
        <v>1260.0</v>
      </c>
      <c r="H50" s="163">
        <f t="shared" si="8"/>
        <v>20160</v>
      </c>
      <c r="I50" s="164" t="s">
        <v>255</v>
      </c>
      <c r="J50" s="165" t="s">
        <v>112</v>
      </c>
      <c r="K50" s="183"/>
      <c r="L50" s="183"/>
      <c r="M50" s="183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Y50" s="146"/>
      <c r="Z50" s="146"/>
    </row>
    <row r="51" ht="13.5" hidden="1" customHeight="1" outlineLevel="1">
      <c r="A51" s="157"/>
      <c r="B51" s="158" t="s">
        <v>48</v>
      </c>
      <c r="C51" s="188" t="s">
        <v>256</v>
      </c>
      <c r="D51" s="160" t="s">
        <v>257</v>
      </c>
      <c r="E51" s="161"/>
      <c r="F51" s="162"/>
      <c r="G51" s="162"/>
      <c r="H51" s="163">
        <f>H52</f>
        <v>3324999.527</v>
      </c>
      <c r="I51" s="164"/>
      <c r="J51" s="165"/>
      <c r="K51" s="183"/>
      <c r="L51" s="183"/>
      <c r="M51" s="183"/>
      <c r="N51" s="146"/>
      <c r="O51" s="146"/>
      <c r="P51" s="146"/>
      <c r="Q51" s="146"/>
      <c r="R51" s="146"/>
      <c r="S51" s="146"/>
      <c r="T51" s="146"/>
      <c r="U51" s="146"/>
      <c r="V51" s="146"/>
      <c r="W51" s="146"/>
      <c r="X51" s="146"/>
      <c r="Y51" s="146"/>
      <c r="Z51" s="146"/>
    </row>
    <row r="52" ht="13.5" hidden="1" customHeight="1" outlineLevel="2">
      <c r="A52" s="157"/>
      <c r="B52" s="158" t="s">
        <v>106</v>
      </c>
      <c r="C52" s="188" t="s">
        <v>258</v>
      </c>
      <c r="D52" s="160" t="s">
        <v>259</v>
      </c>
      <c r="E52" s="161"/>
      <c r="F52" s="162"/>
      <c r="G52" s="162"/>
      <c r="H52" s="163">
        <f>H53+H56+H58+H61</f>
        <v>3324999.527</v>
      </c>
      <c r="I52" s="164"/>
      <c r="J52" s="165"/>
      <c r="K52" s="183"/>
      <c r="L52" s="183"/>
      <c r="M52" s="183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</row>
    <row r="53" ht="13.5" hidden="1" customHeight="1" outlineLevel="3">
      <c r="A53" s="157"/>
      <c r="B53" s="158" t="s">
        <v>108</v>
      </c>
      <c r="C53" s="188" t="s">
        <v>260</v>
      </c>
      <c r="D53" s="160" t="s">
        <v>261</v>
      </c>
      <c r="E53" s="161" t="s">
        <v>110</v>
      </c>
      <c r="F53" s="162">
        <v>1.0</v>
      </c>
      <c r="G53" s="162">
        <f>SUM(H54:H55)</f>
        <v>273063.2904</v>
      </c>
      <c r="H53" s="163">
        <f>IF(B53="Serviço",G53*F53,IF(B53="CÉLULA CONSTRUTIVA",SUMIFS($H$8:$H$294,#REF!,#REF!,$B$8:$B$294,"Serviço"),IF(B53="ETAPA",SUMIFS($H$8:$H$294,#REF!,#REF!,#REF!,#REF!,$B$8:$B$294,"Serviço"),IF(B53="SUBETAPA",SUMIFS($H$8:$H$294,#REF!,#REF!,#REF!,#REF!,#REF!,#REF!,$B$8:$B$294,"Serviço"),0))))</f>
        <v>273063.2904</v>
      </c>
      <c r="I53" s="164"/>
      <c r="J53" s="165" t="s">
        <v>112</v>
      </c>
      <c r="K53" s="183"/>
      <c r="L53" s="183"/>
      <c r="M53" s="183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</row>
    <row r="54" ht="13.5" hidden="1" customHeight="1" outlineLevel="4">
      <c r="A54" s="190" t="s">
        <v>188</v>
      </c>
      <c r="B54" s="191"/>
      <c r="C54" s="192" t="s">
        <v>175</v>
      </c>
      <c r="D54" s="193" t="s">
        <v>262</v>
      </c>
      <c r="E54" s="194" t="s">
        <v>145</v>
      </c>
      <c r="F54" s="195">
        <v>2598.03</v>
      </c>
      <c r="G54" s="195">
        <v>75.9523005391578</v>
      </c>
      <c r="H54" s="196">
        <f t="shared" ref="H54:H60" si="9">F54*G54</f>
        <v>197326.3554</v>
      </c>
      <c r="I54" s="197" t="s">
        <v>263</v>
      </c>
      <c r="J54" s="200"/>
      <c r="K54" s="198"/>
      <c r="L54" s="198"/>
      <c r="M54" s="198"/>
      <c r="N54" s="199"/>
      <c r="O54" s="199"/>
      <c r="P54" s="199"/>
      <c r="Q54" s="199"/>
      <c r="R54" s="199"/>
      <c r="S54" s="199"/>
      <c r="T54" s="199"/>
      <c r="U54" s="199"/>
      <c r="V54" s="199"/>
      <c r="W54" s="199"/>
      <c r="X54" s="199"/>
      <c r="Y54" s="199"/>
      <c r="Z54" s="199"/>
    </row>
    <row r="55" ht="13.5" hidden="1" customHeight="1" outlineLevel="4">
      <c r="A55" s="190" t="s">
        <v>188</v>
      </c>
      <c r="B55" s="191"/>
      <c r="C55" s="192" t="s">
        <v>175</v>
      </c>
      <c r="D55" s="193" t="s">
        <v>264</v>
      </c>
      <c r="E55" s="194" t="s">
        <v>145</v>
      </c>
      <c r="F55" s="195">
        <v>18186.210000000003</v>
      </c>
      <c r="G55" s="195">
        <v>4.164525485714286</v>
      </c>
      <c r="H55" s="196">
        <f t="shared" si="9"/>
        <v>75736.93503</v>
      </c>
      <c r="I55" s="197"/>
      <c r="J55" s="200"/>
      <c r="K55" s="198"/>
      <c r="L55" s="198"/>
      <c r="M55" s="198"/>
      <c r="N55" s="199"/>
      <c r="O55" s="199"/>
      <c r="P55" s="199"/>
      <c r="Q55" s="199"/>
      <c r="R55" s="199"/>
      <c r="S55" s="199"/>
      <c r="T55" s="199"/>
      <c r="U55" s="199"/>
      <c r="V55" s="199"/>
      <c r="W55" s="199"/>
      <c r="X55" s="199"/>
      <c r="Y55" s="199"/>
      <c r="Z55" s="199"/>
    </row>
    <row r="56" ht="13.5" hidden="1" customHeight="1" outlineLevel="3">
      <c r="A56" s="190"/>
      <c r="B56" s="158" t="s">
        <v>108</v>
      </c>
      <c r="C56" s="159" t="s">
        <v>265</v>
      </c>
      <c r="D56" s="160" t="s">
        <v>266</v>
      </c>
      <c r="E56" s="161" t="s">
        <v>110</v>
      </c>
      <c r="F56" s="162">
        <v>1.0</v>
      </c>
      <c r="G56" s="162">
        <f>SUM(H57)</f>
        <v>1492568.235</v>
      </c>
      <c r="H56" s="163">
        <f t="shared" si="9"/>
        <v>1492568.235</v>
      </c>
      <c r="I56" s="197"/>
      <c r="J56" s="165" t="s">
        <v>112</v>
      </c>
      <c r="K56" s="198"/>
      <c r="L56" s="198"/>
      <c r="M56" s="198"/>
      <c r="N56" s="199"/>
      <c r="O56" s="199"/>
      <c r="P56" s="199"/>
      <c r="Q56" s="199"/>
      <c r="R56" s="199"/>
      <c r="S56" s="199"/>
      <c r="T56" s="199"/>
      <c r="U56" s="199"/>
      <c r="V56" s="199"/>
      <c r="W56" s="199"/>
      <c r="X56" s="199"/>
      <c r="Y56" s="199"/>
      <c r="Z56" s="199"/>
    </row>
    <row r="57" ht="13.5" hidden="1" customHeight="1" outlineLevel="4">
      <c r="A57" s="190" t="s">
        <v>188</v>
      </c>
      <c r="B57" s="191"/>
      <c r="C57" s="192" t="s">
        <v>175</v>
      </c>
      <c r="D57" s="193" t="s">
        <v>267</v>
      </c>
      <c r="E57" s="194" t="s">
        <v>211</v>
      </c>
      <c r="F57" s="195">
        <v>194852.25</v>
      </c>
      <c r="G57" s="195">
        <v>7.66</v>
      </c>
      <c r="H57" s="196">
        <f t="shared" si="9"/>
        <v>1492568.235</v>
      </c>
      <c r="I57" s="197"/>
      <c r="J57" s="200"/>
      <c r="K57" s="198"/>
      <c r="L57" s="198"/>
      <c r="M57" s="198"/>
      <c r="N57" s="199"/>
      <c r="O57" s="199"/>
      <c r="P57" s="199"/>
      <c r="Q57" s="199"/>
      <c r="R57" s="199"/>
      <c r="S57" s="199"/>
      <c r="T57" s="199"/>
      <c r="U57" s="199"/>
      <c r="V57" s="199"/>
      <c r="W57" s="199"/>
      <c r="X57" s="199"/>
      <c r="Y57" s="199"/>
      <c r="Z57" s="199"/>
    </row>
    <row r="58" ht="13.5" hidden="1" customHeight="1" outlineLevel="3">
      <c r="A58" s="190"/>
      <c r="B58" s="158" t="s">
        <v>108</v>
      </c>
      <c r="C58" s="159" t="s">
        <v>268</v>
      </c>
      <c r="D58" s="160" t="s">
        <v>269</v>
      </c>
      <c r="E58" s="161" t="s">
        <v>110</v>
      </c>
      <c r="F58" s="162">
        <v>1.0</v>
      </c>
      <c r="G58" s="162">
        <f>SUM(H59:H60)</f>
        <v>310873.86</v>
      </c>
      <c r="H58" s="163">
        <f t="shared" si="9"/>
        <v>310873.86</v>
      </c>
      <c r="I58" s="197" t="s">
        <v>270</v>
      </c>
      <c r="J58" s="165" t="s">
        <v>112</v>
      </c>
      <c r="K58" s="198"/>
      <c r="L58" s="198"/>
      <c r="M58" s="198"/>
      <c r="N58" s="199"/>
      <c r="O58" s="199"/>
      <c r="P58" s="199"/>
      <c r="Q58" s="199"/>
      <c r="R58" s="199"/>
      <c r="S58" s="199"/>
      <c r="T58" s="199"/>
      <c r="U58" s="199"/>
      <c r="V58" s="199"/>
      <c r="W58" s="199"/>
      <c r="X58" s="199"/>
      <c r="Y58" s="199"/>
      <c r="Z58" s="199"/>
    </row>
    <row r="59" ht="13.5" hidden="1" customHeight="1" outlineLevel="4">
      <c r="A59" s="190" t="s">
        <v>188</v>
      </c>
      <c r="B59" s="191"/>
      <c r="C59" s="192" t="s">
        <v>175</v>
      </c>
      <c r="D59" s="193" t="s">
        <v>271</v>
      </c>
      <c r="E59" s="194" t="s">
        <v>126</v>
      </c>
      <c r="F59" s="195">
        <v>11.0</v>
      </c>
      <c r="G59" s="195">
        <f>('Obra '!E19/15)*2*18</f>
        <v>13154.76</v>
      </c>
      <c r="H59" s="196">
        <f t="shared" si="9"/>
        <v>144702.36</v>
      </c>
      <c r="I59" s="197"/>
      <c r="J59" s="200"/>
      <c r="K59" s="198"/>
      <c r="L59" s="198"/>
      <c r="M59" s="198"/>
      <c r="N59" s="199"/>
      <c r="O59" s="199"/>
      <c r="P59" s="199"/>
      <c r="Q59" s="199"/>
      <c r="R59" s="199"/>
      <c r="S59" s="199"/>
      <c r="T59" s="199"/>
      <c r="U59" s="199"/>
      <c r="V59" s="199"/>
      <c r="W59" s="199"/>
      <c r="X59" s="199"/>
      <c r="Y59" s="199"/>
      <c r="Z59" s="199"/>
    </row>
    <row r="60" ht="13.5" hidden="1" customHeight="1" outlineLevel="4">
      <c r="A60" s="190" t="s">
        <v>188</v>
      </c>
      <c r="B60" s="191"/>
      <c r="C60" s="192" t="s">
        <v>175</v>
      </c>
      <c r="D60" s="193" t="s">
        <v>272</v>
      </c>
      <c r="E60" s="194" t="s">
        <v>126</v>
      </c>
      <c r="F60" s="195">
        <v>11.0</v>
      </c>
      <c r="G60" s="195">
        <f>(ROUND(('Obra '!E19/15)/(0.7*0.7),0)*1.5)*0.45*30</f>
        <v>15106.5</v>
      </c>
      <c r="H60" s="196">
        <f t="shared" si="9"/>
        <v>166171.5</v>
      </c>
      <c r="I60" s="197"/>
      <c r="J60" s="200"/>
      <c r="K60" s="198"/>
      <c r="L60" s="198"/>
      <c r="M60" s="198"/>
      <c r="N60" s="199"/>
      <c r="O60" s="199"/>
      <c r="P60" s="199"/>
      <c r="Q60" s="199"/>
      <c r="R60" s="199"/>
      <c r="S60" s="199"/>
      <c r="T60" s="199"/>
      <c r="U60" s="199"/>
      <c r="V60" s="199"/>
      <c r="W60" s="199"/>
      <c r="X60" s="199"/>
      <c r="Y60" s="199"/>
      <c r="Z60" s="199"/>
    </row>
    <row r="61" ht="13.5" hidden="1" customHeight="1" outlineLevel="3">
      <c r="A61" s="157"/>
      <c r="B61" s="158" t="s">
        <v>108</v>
      </c>
      <c r="C61" s="159" t="s">
        <v>273</v>
      </c>
      <c r="D61" s="160" t="s">
        <v>274</v>
      </c>
      <c r="E61" s="161" t="s">
        <v>110</v>
      </c>
      <c r="F61" s="162">
        <v>1.0</v>
      </c>
      <c r="G61" s="162">
        <f>SUM(H62)</f>
        <v>1248494.142</v>
      </c>
      <c r="H61" s="163">
        <f>IF(B61="Serviço",G61*F61,IF(B61="CÉLULA CONSTRUTIVA",SUMIFS($H$8:$H$294,#REF!,#REF!,$B$8:$B$294,"Serviço"),IF(B61="ETAPA",SUMIFS($H$8:$H$294,#REF!,#REF!,#REF!,#REF!,$B$8:$B$294,"Serviço"),IF(B61="SUBETAPA",SUMIFS($H$8:$H$294,#REF!,#REF!,#REF!,#REF!,#REF!,#REF!,$B$8:$B$294,"Serviço"),0))))</f>
        <v>1248494.142</v>
      </c>
      <c r="I61" s="164"/>
      <c r="J61" s="165" t="s">
        <v>112</v>
      </c>
      <c r="K61" s="183"/>
      <c r="L61" s="183"/>
      <c r="M61" s="183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</row>
    <row r="62" ht="13.5" hidden="1" customHeight="1" outlineLevel="4">
      <c r="A62" s="190" t="s">
        <v>188</v>
      </c>
      <c r="B62" s="191"/>
      <c r="C62" s="192" t="s">
        <v>175</v>
      </c>
      <c r="D62" s="193" t="s">
        <v>275</v>
      </c>
      <c r="E62" s="194" t="s">
        <v>192</v>
      </c>
      <c r="F62" s="195">
        <v>2165.025</v>
      </c>
      <c r="G62" s="195">
        <v>576.6650000000001</v>
      </c>
      <c r="H62" s="196">
        <f>F62*G62</f>
        <v>1248494.142</v>
      </c>
      <c r="I62" s="197"/>
      <c r="J62" s="200"/>
      <c r="K62" s="198"/>
      <c r="L62" s="198"/>
      <c r="M62" s="198"/>
      <c r="N62" s="199"/>
      <c r="O62" s="199"/>
      <c r="P62" s="199"/>
      <c r="Q62" s="199"/>
      <c r="R62" s="199"/>
      <c r="S62" s="199"/>
      <c r="T62" s="199"/>
      <c r="U62" s="199"/>
      <c r="V62" s="199"/>
      <c r="W62" s="199"/>
      <c r="X62" s="199"/>
      <c r="Y62" s="199"/>
      <c r="Z62" s="199"/>
    </row>
    <row r="63" ht="13.5" hidden="1" customHeight="1" outlineLevel="1">
      <c r="A63" s="157"/>
      <c r="B63" s="158" t="s">
        <v>48</v>
      </c>
      <c r="C63" s="188" t="s">
        <v>276</v>
      </c>
      <c r="D63" s="160" t="s">
        <v>81</v>
      </c>
      <c r="E63" s="161"/>
      <c r="F63" s="162"/>
      <c r="G63" s="162"/>
      <c r="H63" s="163">
        <f>H64</f>
        <v>31661.14708</v>
      </c>
      <c r="I63" s="164"/>
      <c r="J63" s="165"/>
      <c r="K63" s="146"/>
      <c r="L63" s="146"/>
      <c r="M63" s="183"/>
      <c r="N63" s="201"/>
      <c r="O63" s="146"/>
      <c r="P63" s="146"/>
      <c r="Q63" s="146"/>
      <c r="R63" s="146"/>
      <c r="S63" s="146"/>
      <c r="T63" s="146"/>
      <c r="U63" s="146"/>
      <c r="V63" s="146"/>
      <c r="W63" s="146"/>
      <c r="X63" s="146"/>
      <c r="Y63" s="146"/>
      <c r="Z63" s="146"/>
    </row>
    <row r="64" ht="13.5" hidden="1" customHeight="1" outlineLevel="2">
      <c r="A64" s="157"/>
      <c r="B64" s="158" t="s">
        <v>106</v>
      </c>
      <c r="C64" s="188" t="s">
        <v>277</v>
      </c>
      <c r="D64" s="160" t="s">
        <v>81</v>
      </c>
      <c r="E64" s="161"/>
      <c r="F64" s="162"/>
      <c r="G64" s="162"/>
      <c r="H64" s="163">
        <f>H65+H70</f>
        <v>31661.14708</v>
      </c>
      <c r="I64" s="164"/>
      <c r="J64" s="165"/>
      <c r="K64" s="146"/>
      <c r="L64" s="146"/>
      <c r="M64" s="183"/>
      <c r="N64" s="201"/>
      <c r="O64" s="146"/>
      <c r="P64" s="146"/>
      <c r="Q64" s="146"/>
      <c r="R64" s="146"/>
      <c r="S64" s="146"/>
      <c r="T64" s="146"/>
      <c r="U64" s="146"/>
      <c r="V64" s="146"/>
      <c r="W64" s="146"/>
      <c r="X64" s="146"/>
      <c r="Y64" s="146"/>
      <c r="Z64" s="146"/>
    </row>
    <row r="65" ht="13.5" hidden="1" customHeight="1" outlineLevel="2">
      <c r="A65" s="157"/>
      <c r="B65" s="158" t="s">
        <v>108</v>
      </c>
      <c r="C65" s="188" t="s">
        <v>278</v>
      </c>
      <c r="D65" s="160" t="s">
        <v>279</v>
      </c>
      <c r="E65" s="161" t="s">
        <v>110</v>
      </c>
      <c r="F65" s="162">
        <v>1.0</v>
      </c>
      <c r="G65" s="162">
        <f>SUM(H66:H68)</f>
        <v>31661.14708</v>
      </c>
      <c r="H65" s="163">
        <f>IF(B65="Serviço",G65*F65,IF(B65="CÉLULA CONSTRUTIVA",SUMIFS($H$8:$H$294,#REF!,#REF!,$B$8:$B$294,"Serviço"),IF(B65="ETAPA",SUMIFS($H$8:$H$294,#REF!,#REF!,#REF!,#REF!,$B$8:$B$294,"Serviço"),IF(B65="SUBETAPA",SUMIFS($H$8:$H$294,#REF!,#REF!,#REF!,#REF!,#REF!,#REF!,$B$8:$B$294,"Serviço"),0))))</f>
        <v>31661.14708</v>
      </c>
      <c r="I65" s="164"/>
      <c r="J65" s="165" t="s">
        <v>112</v>
      </c>
      <c r="K65" s="146"/>
      <c r="L65" s="146"/>
      <c r="M65" s="183"/>
      <c r="N65" s="201"/>
      <c r="O65" s="146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</row>
    <row r="66" ht="13.5" hidden="1" customHeight="1" outlineLevel="4">
      <c r="A66" s="190" t="s">
        <v>188</v>
      </c>
      <c r="B66" s="191"/>
      <c r="C66" s="192" t="s">
        <v>175</v>
      </c>
      <c r="D66" s="193" t="s">
        <v>280</v>
      </c>
      <c r="E66" s="194" t="s">
        <v>145</v>
      </c>
      <c r="F66" s="195">
        <f>Arquitetura!D15+Arquitetura!D18</f>
        <v>129.99</v>
      </c>
      <c r="G66" s="195">
        <v>119.77</v>
      </c>
      <c r="H66" s="196">
        <f t="shared" ref="H66:H69" si="10">F66*G66</f>
        <v>15568.9023</v>
      </c>
      <c r="I66" s="197"/>
      <c r="J66" s="200"/>
      <c r="K66" s="198"/>
      <c r="L66" s="198"/>
      <c r="M66" s="198"/>
      <c r="N66" s="199"/>
      <c r="O66" s="199"/>
      <c r="P66" s="199"/>
      <c r="Q66" s="199"/>
      <c r="R66" s="199"/>
      <c r="S66" s="199"/>
      <c r="T66" s="199"/>
      <c r="U66" s="199"/>
      <c r="V66" s="199"/>
      <c r="W66" s="199"/>
      <c r="X66" s="199"/>
      <c r="Y66" s="199"/>
      <c r="Z66" s="199"/>
    </row>
    <row r="67" ht="13.5" hidden="1" customHeight="1" outlineLevel="4">
      <c r="A67" s="190" t="s">
        <v>188</v>
      </c>
      <c r="B67" s="191"/>
      <c r="C67" s="192" t="s">
        <v>190</v>
      </c>
      <c r="D67" s="193" t="s">
        <v>281</v>
      </c>
      <c r="E67" s="194" t="s">
        <v>145</v>
      </c>
      <c r="F67" s="195">
        <f>F66</f>
        <v>129.99</v>
      </c>
      <c r="G67" s="195">
        <v>94.99744999999999</v>
      </c>
      <c r="H67" s="196">
        <f t="shared" si="10"/>
        <v>12348.71853</v>
      </c>
      <c r="I67" s="197"/>
      <c r="J67" s="200"/>
      <c r="K67" s="198"/>
      <c r="L67" s="198"/>
      <c r="M67" s="198"/>
      <c r="N67" s="199"/>
      <c r="O67" s="199"/>
      <c r="P67" s="199"/>
      <c r="Q67" s="199"/>
      <c r="R67" s="199"/>
      <c r="S67" s="199"/>
      <c r="T67" s="199"/>
      <c r="U67" s="199"/>
      <c r="V67" s="199"/>
      <c r="W67" s="199"/>
      <c r="X67" s="199"/>
      <c r="Y67" s="199"/>
      <c r="Z67" s="199"/>
    </row>
    <row r="68" ht="13.5" hidden="1" customHeight="1" outlineLevel="4">
      <c r="A68" s="190" t="s">
        <v>188</v>
      </c>
      <c r="B68" s="191"/>
      <c r="C68" s="192" t="s">
        <v>198</v>
      </c>
      <c r="D68" s="193" t="s">
        <v>282</v>
      </c>
      <c r="E68" s="194" t="s">
        <v>283</v>
      </c>
      <c r="F68" s="195">
        <v>51.29</v>
      </c>
      <c r="G68" s="195">
        <v>72.987449</v>
      </c>
      <c r="H68" s="196">
        <f t="shared" si="10"/>
        <v>3743.526259</v>
      </c>
      <c r="I68" s="197"/>
      <c r="J68" s="200"/>
      <c r="K68" s="198"/>
      <c r="L68" s="198"/>
      <c r="M68" s="198"/>
      <c r="N68" s="199"/>
      <c r="O68" s="199"/>
      <c r="P68" s="199"/>
      <c r="Q68" s="199"/>
      <c r="R68" s="199"/>
      <c r="S68" s="199"/>
      <c r="T68" s="199"/>
      <c r="U68" s="199"/>
      <c r="V68" s="199"/>
      <c r="W68" s="199"/>
      <c r="X68" s="199"/>
      <c r="Y68" s="199"/>
      <c r="Z68" s="199"/>
    </row>
    <row r="69" ht="13.5" hidden="1" customHeight="1" outlineLevel="4">
      <c r="A69" s="190" t="s">
        <v>188</v>
      </c>
      <c r="B69" s="191"/>
      <c r="C69" s="192" t="s">
        <v>198</v>
      </c>
      <c r="D69" s="193" t="s">
        <v>284</v>
      </c>
      <c r="E69" s="194" t="s">
        <v>283</v>
      </c>
      <c r="F69" s="195">
        <f>F68+9.3*2+1.86*2</f>
        <v>73.61</v>
      </c>
      <c r="G69" s="195">
        <v>43.100562000000004</v>
      </c>
      <c r="H69" s="196">
        <f t="shared" si="10"/>
        <v>3172.632369</v>
      </c>
      <c r="I69" s="197"/>
      <c r="J69" s="200"/>
      <c r="K69" s="198"/>
      <c r="L69" s="198"/>
      <c r="M69" s="198"/>
      <c r="N69" s="199"/>
      <c r="O69" s="199"/>
      <c r="P69" s="199"/>
      <c r="Q69" s="199"/>
      <c r="R69" s="199"/>
      <c r="S69" s="199"/>
      <c r="T69" s="199"/>
      <c r="U69" s="199"/>
      <c r="V69" s="199"/>
      <c r="W69" s="199"/>
      <c r="X69" s="199"/>
      <c r="Y69" s="199"/>
      <c r="Z69" s="199"/>
    </row>
    <row r="70" ht="13.5" hidden="1" customHeight="1" outlineLevel="2">
      <c r="A70" s="157"/>
      <c r="B70" s="158" t="s">
        <v>108</v>
      </c>
      <c r="C70" s="188" t="s">
        <v>285</v>
      </c>
      <c r="D70" s="160" t="s">
        <v>286</v>
      </c>
      <c r="E70" s="161" t="s">
        <v>110</v>
      </c>
      <c r="F70" s="162"/>
      <c r="G70" s="162"/>
      <c r="H70" s="163">
        <f>IF(B70="Serviço",G70*F70,IF(B70="CÉLULA CONSTRUTIVA",SUMIFS($H$8:$H$294,#REF!,#REF!,$B$8:$B$294,"Serviço"),IF(B70="ETAPA",SUMIFS($H$8:$H$294,#REF!,#REF!,#REF!,#REF!,$B$8:$B$294,"Serviço"),IF(B70="SUBETAPA",SUMIFS($H$8:$H$294,#REF!,#REF!,#REF!,#REF!,#REF!,#REF!,$B$8:$B$294,"Serviço"),0))))</f>
        <v>0</v>
      </c>
      <c r="I70" s="164" t="s">
        <v>287</v>
      </c>
      <c r="J70" s="165" t="s">
        <v>112</v>
      </c>
      <c r="K70" s="146"/>
      <c r="L70" s="146"/>
      <c r="M70" s="183"/>
      <c r="N70" s="201"/>
      <c r="O70" s="146"/>
      <c r="P70" s="146"/>
      <c r="Q70" s="146"/>
      <c r="R70" s="146"/>
      <c r="S70" s="146"/>
      <c r="T70" s="146"/>
      <c r="U70" s="146"/>
      <c r="V70" s="146"/>
      <c r="W70" s="146"/>
      <c r="X70" s="146"/>
      <c r="Y70" s="146"/>
      <c r="Z70" s="146"/>
    </row>
    <row r="71" ht="13.5" hidden="1" customHeight="1" outlineLevel="1">
      <c r="A71" s="157"/>
      <c r="B71" s="158" t="s">
        <v>48</v>
      </c>
      <c r="C71" s="188" t="s">
        <v>288</v>
      </c>
      <c r="D71" s="160" t="s">
        <v>289</v>
      </c>
      <c r="E71" s="161"/>
      <c r="F71" s="162"/>
      <c r="G71" s="162"/>
      <c r="H71" s="163">
        <f>H72+H79</f>
        <v>743690.9211</v>
      </c>
      <c r="I71" s="164"/>
      <c r="J71" s="165"/>
      <c r="K71" s="183"/>
      <c r="L71" s="183"/>
      <c r="M71" s="183"/>
      <c r="N71" s="146"/>
      <c r="O71" s="146"/>
      <c r="P71" s="146"/>
      <c r="Q71" s="146"/>
      <c r="R71" s="146"/>
      <c r="S71" s="146"/>
      <c r="T71" s="146"/>
      <c r="U71" s="146"/>
      <c r="V71" s="146"/>
      <c r="W71" s="146"/>
      <c r="X71" s="146"/>
      <c r="Y71" s="146"/>
      <c r="Z71" s="146"/>
    </row>
    <row r="72" ht="13.5" hidden="1" customHeight="1" outlineLevel="2">
      <c r="A72" s="157"/>
      <c r="B72" s="158" t="s">
        <v>106</v>
      </c>
      <c r="C72" s="188" t="s">
        <v>290</v>
      </c>
      <c r="D72" s="160" t="s">
        <v>291</v>
      </c>
      <c r="E72" s="161"/>
      <c r="F72" s="162"/>
      <c r="G72" s="162"/>
      <c r="H72" s="163">
        <f>H73</f>
        <v>477347.394</v>
      </c>
      <c r="I72" s="164"/>
      <c r="J72" s="165"/>
      <c r="K72" s="183"/>
      <c r="L72" s="183"/>
      <c r="M72" s="183"/>
      <c r="N72" s="146"/>
      <c r="O72" s="146"/>
      <c r="P72" s="146"/>
      <c r="Q72" s="146"/>
      <c r="R72" s="146"/>
      <c r="S72" s="146"/>
      <c r="T72" s="146"/>
      <c r="U72" s="146"/>
      <c r="V72" s="146"/>
      <c r="W72" s="146"/>
      <c r="X72" s="146"/>
      <c r="Y72" s="146"/>
      <c r="Z72" s="146"/>
    </row>
    <row r="73" ht="13.5" hidden="1" customHeight="1" outlineLevel="3">
      <c r="A73" s="157"/>
      <c r="B73" s="158" t="s">
        <v>108</v>
      </c>
      <c r="C73" s="188" t="s">
        <v>292</v>
      </c>
      <c r="D73" s="160" t="s">
        <v>293</v>
      </c>
      <c r="E73" s="161" t="s">
        <v>110</v>
      </c>
      <c r="F73" s="162">
        <v>1.0</v>
      </c>
      <c r="G73" s="162">
        <f>SUM(H74:H78)</f>
        <v>477347.394</v>
      </c>
      <c r="H73" s="163">
        <f>IF(B73="Serviço",G73*F73,IF(B73="CÉLULA CONSTRUTIVA",SUMIFS($H$8:$H$294,#REF!,#REF!,$B$8:$B$294,"Serviço"),IF(B73="ETAPA",SUMIFS($H$8:$H$294,#REF!,#REF!,#REF!,#REF!,$B$8:$B$294,"Serviço"),IF(B73="SUBETAPA",SUMIFS($H$8:$H$294,#REF!,#REF!,#REF!,#REF!,#REF!,#REF!,$B$8:$B$294,"Serviço"),0))))</f>
        <v>477347.394</v>
      </c>
      <c r="I73" s="164"/>
      <c r="J73" s="165" t="s">
        <v>112</v>
      </c>
      <c r="K73" s="183"/>
      <c r="L73" s="183"/>
      <c r="M73" s="183"/>
      <c r="N73" s="146"/>
      <c r="O73" s="146"/>
      <c r="P73" s="146"/>
      <c r="Q73" s="146"/>
      <c r="R73" s="146"/>
      <c r="S73" s="146"/>
      <c r="T73" s="146"/>
      <c r="U73" s="146"/>
      <c r="V73" s="146"/>
      <c r="W73" s="146"/>
      <c r="X73" s="146"/>
      <c r="Y73" s="146"/>
      <c r="Z73" s="146"/>
    </row>
    <row r="74" ht="13.5" hidden="1" customHeight="1" outlineLevel="4">
      <c r="A74" s="190" t="s">
        <v>188</v>
      </c>
      <c r="B74" s="191"/>
      <c r="C74" s="192" t="s">
        <v>175</v>
      </c>
      <c r="D74" s="193" t="s">
        <v>294</v>
      </c>
      <c r="E74" s="194" t="s">
        <v>145</v>
      </c>
      <c r="F74" s="195">
        <f>Arquitetura!G166</f>
        <v>2650.29</v>
      </c>
      <c r="G74" s="195">
        <v>37.57</v>
      </c>
      <c r="H74" s="196">
        <f t="shared" ref="H74:H78" si="11">F74*G74</f>
        <v>99571.3953</v>
      </c>
      <c r="I74" s="197"/>
      <c r="J74" s="200"/>
      <c r="K74" s="198"/>
      <c r="L74" s="198"/>
      <c r="M74" s="198"/>
      <c r="N74" s="199"/>
      <c r="O74" s="199"/>
      <c r="P74" s="199"/>
      <c r="Q74" s="199"/>
      <c r="R74" s="199"/>
      <c r="S74" s="199"/>
      <c r="T74" s="199"/>
      <c r="U74" s="199"/>
      <c r="V74" s="199"/>
      <c r="W74" s="199"/>
      <c r="X74" s="199"/>
      <c r="Y74" s="199"/>
      <c r="Z74" s="199"/>
    </row>
    <row r="75" ht="13.5" hidden="1" customHeight="1" outlineLevel="4">
      <c r="A75" s="190" t="s">
        <v>188</v>
      </c>
      <c r="B75" s="191"/>
      <c r="C75" s="192" t="s">
        <v>190</v>
      </c>
      <c r="D75" s="193" t="s">
        <v>295</v>
      </c>
      <c r="E75" s="194" t="s">
        <v>145</v>
      </c>
      <c r="F75" s="195">
        <f>Arquitetura!G167</f>
        <v>4660.19</v>
      </c>
      <c r="G75" s="195">
        <v>59.61</v>
      </c>
      <c r="H75" s="196">
        <f t="shared" si="11"/>
        <v>277793.9259</v>
      </c>
      <c r="I75" s="197"/>
      <c r="J75" s="200"/>
      <c r="K75" s="198"/>
      <c r="L75" s="198"/>
      <c r="M75" s="198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9"/>
      <c r="Y75" s="199"/>
      <c r="Z75" s="199"/>
    </row>
    <row r="76" ht="13.5" hidden="1" customHeight="1" outlineLevel="4">
      <c r="A76" s="190" t="s">
        <v>188</v>
      </c>
      <c r="B76" s="191"/>
      <c r="C76" s="192" t="s">
        <v>198</v>
      </c>
      <c r="D76" s="193" t="s">
        <v>296</v>
      </c>
      <c r="E76" s="194" t="s">
        <v>283</v>
      </c>
      <c r="F76" s="195">
        <f>Arquitetura!G181</f>
        <v>3640.81</v>
      </c>
      <c r="G76" s="195">
        <v>14.822500000000002</v>
      </c>
      <c r="H76" s="196">
        <f t="shared" si="11"/>
        <v>53965.90623</v>
      </c>
      <c r="I76" s="197"/>
      <c r="J76" s="200"/>
      <c r="K76" s="198"/>
      <c r="L76" s="198"/>
      <c r="M76" s="198"/>
      <c r="N76" s="199"/>
      <c r="O76" s="199"/>
      <c r="P76" s="199"/>
      <c r="Q76" s="199"/>
      <c r="R76" s="199"/>
      <c r="S76" s="199"/>
      <c r="T76" s="199"/>
      <c r="U76" s="199"/>
      <c r="V76" s="199"/>
      <c r="W76" s="199"/>
      <c r="X76" s="199"/>
      <c r="Y76" s="199"/>
      <c r="Z76" s="199"/>
    </row>
    <row r="77" ht="13.5" hidden="1" customHeight="1" outlineLevel="4">
      <c r="A77" s="190" t="s">
        <v>188</v>
      </c>
      <c r="B77" s="191"/>
      <c r="C77" s="192" t="s">
        <v>201</v>
      </c>
      <c r="D77" s="193" t="s">
        <v>297</v>
      </c>
      <c r="E77" s="194" t="s">
        <v>298</v>
      </c>
      <c r="F77" s="195">
        <f>(F74+F75)*0.04</f>
        <v>292.4192</v>
      </c>
      <c r="G77" s="195">
        <v>4.1072</v>
      </c>
      <c r="H77" s="196">
        <f t="shared" si="11"/>
        <v>1201.024138</v>
      </c>
      <c r="I77" s="197"/>
      <c r="J77" s="200"/>
      <c r="K77" s="198"/>
      <c r="L77" s="198"/>
      <c r="M77" s="198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9"/>
      <c r="Y77" s="199"/>
      <c r="Z77" s="199"/>
    </row>
    <row r="78" ht="13.5" hidden="1" customHeight="1" outlineLevel="4">
      <c r="A78" s="190" t="s">
        <v>188</v>
      </c>
      <c r="B78" s="191"/>
      <c r="C78" s="192" t="s">
        <v>299</v>
      </c>
      <c r="D78" s="193" t="s">
        <v>300</v>
      </c>
      <c r="E78" s="194" t="s">
        <v>283</v>
      </c>
      <c r="F78" s="195">
        <f>Arquitetura!G182+Arquitetura!G183</f>
        <v>738.1</v>
      </c>
      <c r="G78" s="195">
        <v>60.716898040000004</v>
      </c>
      <c r="H78" s="196">
        <f t="shared" si="11"/>
        <v>44815.14244</v>
      </c>
      <c r="I78" s="197"/>
      <c r="J78" s="200"/>
      <c r="K78" s="198"/>
      <c r="L78" s="198"/>
      <c r="M78" s="198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9"/>
      <c r="Y78" s="199"/>
      <c r="Z78" s="199"/>
    </row>
    <row r="79" ht="13.5" hidden="1" customHeight="1" outlineLevel="2">
      <c r="A79" s="157"/>
      <c r="B79" s="158" t="s">
        <v>106</v>
      </c>
      <c r="C79" s="188" t="s">
        <v>301</v>
      </c>
      <c r="D79" s="160" t="s">
        <v>302</v>
      </c>
      <c r="E79" s="161"/>
      <c r="F79" s="162"/>
      <c r="G79" s="162"/>
      <c r="H79" s="163">
        <f>H80</f>
        <v>266343.5271</v>
      </c>
      <c r="I79" s="164"/>
      <c r="J79" s="165"/>
      <c r="K79" s="183"/>
      <c r="L79" s="183"/>
      <c r="M79" s="183"/>
      <c r="N79" s="146"/>
      <c r="O79" s="146"/>
      <c r="P79" s="146"/>
      <c r="Q79" s="146"/>
      <c r="R79" s="146"/>
      <c r="S79" s="146"/>
      <c r="T79" s="146"/>
      <c r="U79" s="146"/>
      <c r="V79" s="146"/>
      <c r="W79" s="146"/>
      <c r="X79" s="146"/>
      <c r="Y79" s="146"/>
      <c r="Z79" s="146"/>
    </row>
    <row r="80" ht="13.5" hidden="1" customHeight="1" outlineLevel="3">
      <c r="A80" s="157"/>
      <c r="B80" s="158" t="s">
        <v>108</v>
      </c>
      <c r="C80" s="188" t="s">
        <v>303</v>
      </c>
      <c r="D80" s="160" t="s">
        <v>304</v>
      </c>
      <c r="E80" s="161" t="s">
        <v>145</v>
      </c>
      <c r="F80" s="162">
        <f>Arquitetura!G176+Arquitetura!G177</f>
        <v>1411.74</v>
      </c>
      <c r="G80" s="162">
        <f>14.6578+10.0474+2.4948+25.4337+72.3799+2.3855+0.7008+14.815+1.8168+0.0961+3.8355+40</f>
        <v>188.6633</v>
      </c>
      <c r="H80" s="163">
        <f>IF(B80="Serviço",G80*F80,IF(B80="CÉLULA CONSTRUTIVA",SUMIFS($H$8:$H$294,#REF!,#REF!,$B$8:$B$294,"Serviço"),IF(B80="ETAPA",SUMIFS($H$8:$H$294,#REF!,#REF!,#REF!,#REF!,$B$8:$B$294,"Serviço"),IF(B80="SUBETAPA",SUMIFS($H$8:$H$294,#REF!,#REF!,#REF!,#REF!,#REF!,#REF!,$B$8:$B$294,"Serviço"),0))))</f>
        <v>266343.5271</v>
      </c>
      <c r="I80" s="164"/>
      <c r="J80" s="165" t="s">
        <v>112</v>
      </c>
      <c r="K80" s="183"/>
      <c r="L80" s="183"/>
      <c r="M80" s="183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  <c r="Y80" s="146"/>
      <c r="Z80" s="146"/>
    </row>
    <row r="81" ht="13.5" hidden="1" customHeight="1" outlineLevel="1">
      <c r="A81" s="157"/>
      <c r="B81" s="158" t="s">
        <v>48</v>
      </c>
      <c r="C81" s="188" t="s">
        <v>305</v>
      </c>
      <c r="D81" s="160" t="s">
        <v>306</v>
      </c>
      <c r="E81" s="161"/>
      <c r="F81" s="162"/>
      <c r="G81" s="162"/>
      <c r="H81" s="163">
        <f>H82+H90</f>
        <v>875012.9852</v>
      </c>
      <c r="I81" s="164"/>
      <c r="J81" s="165"/>
      <c r="K81" s="183"/>
      <c r="L81" s="183"/>
      <c r="M81" s="183"/>
      <c r="N81" s="146"/>
      <c r="O81" s="146"/>
      <c r="P81" s="146"/>
      <c r="Q81" s="146"/>
      <c r="R81" s="146"/>
      <c r="S81" s="146"/>
      <c r="T81" s="146"/>
      <c r="U81" s="146"/>
      <c r="V81" s="146"/>
      <c r="W81" s="146"/>
      <c r="X81" s="146"/>
      <c r="Y81" s="146"/>
      <c r="Z81" s="146"/>
    </row>
    <row r="82" ht="13.5" hidden="1" customHeight="1" outlineLevel="2">
      <c r="A82" s="157"/>
      <c r="B82" s="158" t="s">
        <v>106</v>
      </c>
      <c r="C82" s="188" t="s">
        <v>307</v>
      </c>
      <c r="D82" s="160" t="s">
        <v>308</v>
      </c>
      <c r="E82" s="161"/>
      <c r="F82" s="162"/>
      <c r="G82" s="162"/>
      <c r="H82" s="163">
        <f>H83+H86</f>
        <v>257960.3842</v>
      </c>
      <c r="I82" s="164"/>
      <c r="J82" s="165"/>
      <c r="K82" s="183"/>
      <c r="L82" s="183"/>
      <c r="M82" s="183"/>
      <c r="N82" s="146"/>
      <c r="O82" s="146"/>
      <c r="P82" s="146"/>
      <c r="Q82" s="146"/>
      <c r="R82" s="146"/>
      <c r="S82" s="146"/>
      <c r="T82" s="146"/>
      <c r="U82" s="146"/>
      <c r="V82" s="146"/>
      <c r="W82" s="146"/>
      <c r="X82" s="146"/>
      <c r="Y82" s="146"/>
      <c r="Z82" s="146"/>
    </row>
    <row r="83" ht="13.5" hidden="1" customHeight="1" outlineLevel="3">
      <c r="A83" s="157"/>
      <c r="B83" s="158" t="s">
        <v>108</v>
      </c>
      <c r="C83" s="188" t="s">
        <v>309</v>
      </c>
      <c r="D83" s="160" t="s">
        <v>310</v>
      </c>
      <c r="E83" s="161" t="s">
        <v>145</v>
      </c>
      <c r="F83" s="162">
        <f>Arquitetura!J168</f>
        <v>10316.194</v>
      </c>
      <c r="G83" s="162">
        <f>G84+G85</f>
        <v>14.34863638</v>
      </c>
      <c r="H83" s="163">
        <f>IF(B83="Serviço",G83*F83,IF(B83="CÉLULA CONSTRUTIVA",SUMIFS($H$8:$H$294,#REF!,#REF!,$B$8:$B$294,"Serviço"),IF(B83="ETAPA",SUMIFS($H$8:$H$294,#REF!,#REF!,#REF!,#REF!,$B$8:$B$294,"Serviço"),IF(B83="SUBETAPA",SUMIFS($H$8:$H$294,#REF!,#REF!,#REF!,#REF!,#REF!,#REF!,$B$8:$B$294,"Serviço"),0))))</f>
        <v>148023.3166</v>
      </c>
      <c r="I83" s="164" t="s">
        <v>311</v>
      </c>
      <c r="J83" s="165" t="s">
        <v>112</v>
      </c>
      <c r="K83" s="183"/>
      <c r="L83" s="183"/>
      <c r="M83" s="183"/>
      <c r="N83" s="146"/>
      <c r="O83" s="146"/>
      <c r="P83" s="146"/>
      <c r="Q83" s="146"/>
      <c r="R83" s="146"/>
      <c r="S83" s="146"/>
      <c r="T83" s="146"/>
      <c r="U83" s="146"/>
      <c r="V83" s="146"/>
      <c r="W83" s="146"/>
      <c r="X83" s="146"/>
      <c r="Y83" s="146"/>
      <c r="Z83" s="146"/>
    </row>
    <row r="84" ht="13.5" hidden="1" customHeight="1" outlineLevel="4">
      <c r="A84" s="190" t="s">
        <v>188</v>
      </c>
      <c r="B84" s="191"/>
      <c r="C84" s="192" t="s">
        <v>175</v>
      </c>
      <c r="D84" s="193" t="s">
        <v>312</v>
      </c>
      <c r="E84" s="194" t="s">
        <v>145</v>
      </c>
      <c r="F84" s="195">
        <f>Arquitetura!J168</f>
        <v>10316.194</v>
      </c>
      <c r="G84" s="195">
        <v>4.206232782225592</v>
      </c>
      <c r="H84" s="196">
        <f t="shared" ref="H84:H85" si="12">F84*G84</f>
        <v>43392.31339</v>
      </c>
      <c r="I84" s="197"/>
      <c r="J84" s="200"/>
      <c r="K84" s="198"/>
      <c r="L84" s="198"/>
      <c r="M84" s="198"/>
      <c r="N84" s="199"/>
      <c r="O84" s="199"/>
      <c r="P84" s="199"/>
      <c r="Q84" s="199"/>
      <c r="R84" s="199"/>
      <c r="S84" s="199"/>
      <c r="T84" s="199"/>
      <c r="U84" s="199"/>
      <c r="V84" s="199"/>
      <c r="W84" s="199"/>
      <c r="X84" s="199"/>
      <c r="Y84" s="199"/>
      <c r="Z84" s="199"/>
    </row>
    <row r="85" ht="13.5" hidden="1" customHeight="1" outlineLevel="4">
      <c r="A85" s="190" t="s">
        <v>188</v>
      </c>
      <c r="B85" s="191"/>
      <c r="C85" s="192" t="s">
        <v>190</v>
      </c>
      <c r="D85" s="193" t="s">
        <v>313</v>
      </c>
      <c r="E85" s="194" t="s">
        <v>145</v>
      </c>
      <c r="F85" s="195">
        <f>Arquitetura!J168</f>
        <v>10316.194</v>
      </c>
      <c r="G85" s="195">
        <v>10.1424036</v>
      </c>
      <c r="H85" s="196">
        <f t="shared" si="12"/>
        <v>104631.0032</v>
      </c>
      <c r="I85" s="197"/>
      <c r="J85" s="200"/>
      <c r="K85" s="198"/>
      <c r="L85" s="198"/>
      <c r="M85" s="198"/>
      <c r="N85" s="199"/>
      <c r="O85" s="199"/>
      <c r="P85" s="199"/>
      <c r="Q85" s="199"/>
      <c r="R85" s="199"/>
      <c r="S85" s="199"/>
      <c r="T85" s="199"/>
      <c r="U85" s="199"/>
      <c r="V85" s="199"/>
      <c r="W85" s="199"/>
      <c r="X85" s="199"/>
      <c r="Y85" s="199"/>
      <c r="Z85" s="199"/>
    </row>
    <row r="86" ht="13.5" hidden="1" customHeight="1" outlineLevel="3">
      <c r="A86" s="157"/>
      <c r="B86" s="158" t="s">
        <v>108</v>
      </c>
      <c r="C86" s="188" t="s">
        <v>314</v>
      </c>
      <c r="D86" s="160" t="s">
        <v>315</v>
      </c>
      <c r="E86" s="161" t="s">
        <v>145</v>
      </c>
      <c r="F86" s="162">
        <f>Arquitetura!G192</f>
        <v>4821.666</v>
      </c>
      <c r="G86" s="162">
        <f>G87+G88</f>
        <v>22.80063938</v>
      </c>
      <c r="H86" s="163">
        <f>IF(B86="Serviço",G86*F86,IF(B86="CÉLULA CONSTRUTIVA",SUMIFS($H$8:$H$294,#REF!,#REF!,$B$8:$B$294,"Serviço"),IF(B86="ETAPA",SUMIFS($H$8:$H$294,#REF!,#REF!,#REF!,#REF!,$B$8:$B$294,"Serviço"),IF(B86="SUBETAPA",SUMIFS($H$8:$H$294,#REF!,#REF!,#REF!,#REF!,#REF!,#REF!,$B$8:$B$294,"Serviço"),0))))</f>
        <v>109937.0677</v>
      </c>
      <c r="I86" s="164" t="s">
        <v>316</v>
      </c>
      <c r="J86" s="165" t="s">
        <v>112</v>
      </c>
      <c r="K86" s="183"/>
      <c r="L86" s="183"/>
      <c r="M86" s="183"/>
      <c r="N86" s="146"/>
      <c r="O86" s="146"/>
      <c r="P86" s="146"/>
      <c r="Q86" s="146"/>
      <c r="R86" s="146"/>
      <c r="S86" s="146"/>
      <c r="T86" s="146"/>
      <c r="U86" s="146"/>
      <c r="V86" s="146"/>
      <c r="W86" s="146"/>
      <c r="X86" s="146"/>
      <c r="Y86" s="146"/>
      <c r="Z86" s="146"/>
    </row>
    <row r="87" ht="13.5" hidden="1" customHeight="1" outlineLevel="3">
      <c r="A87" s="190" t="s">
        <v>188</v>
      </c>
      <c r="B87" s="191"/>
      <c r="C87" s="192" t="s">
        <v>175</v>
      </c>
      <c r="D87" s="193" t="s">
        <v>317</v>
      </c>
      <c r="E87" s="194" t="s">
        <v>145</v>
      </c>
      <c r="F87" s="195">
        <f>Arquitetura!G192</f>
        <v>4821.666</v>
      </c>
      <c r="G87" s="195">
        <v>4.206232782225592</v>
      </c>
      <c r="H87" s="196">
        <f t="shared" ref="H87:H88" si="13">F87*G87</f>
        <v>20281.04959</v>
      </c>
      <c r="I87" s="164"/>
      <c r="J87" s="165"/>
      <c r="K87" s="183"/>
      <c r="L87" s="183"/>
      <c r="M87" s="183"/>
      <c r="N87" s="146"/>
      <c r="O87" s="146"/>
      <c r="P87" s="146"/>
      <c r="Q87" s="146"/>
      <c r="R87" s="146"/>
      <c r="S87" s="146"/>
      <c r="T87" s="146"/>
      <c r="U87" s="146"/>
      <c r="V87" s="146"/>
      <c r="W87" s="146"/>
      <c r="X87" s="146"/>
      <c r="Y87" s="146"/>
      <c r="Z87" s="146"/>
    </row>
    <row r="88" ht="13.5" hidden="1" customHeight="1" outlineLevel="3">
      <c r="A88" s="190" t="s">
        <v>188</v>
      </c>
      <c r="B88" s="191"/>
      <c r="C88" s="192" t="s">
        <v>190</v>
      </c>
      <c r="D88" s="193" t="s">
        <v>318</v>
      </c>
      <c r="E88" s="194" t="s">
        <v>145</v>
      </c>
      <c r="F88" s="195">
        <f>Arquitetura!G192</f>
        <v>4821.666</v>
      </c>
      <c r="G88" s="195">
        <v>18.594406600000003</v>
      </c>
      <c r="H88" s="196">
        <f t="shared" si="13"/>
        <v>89656.01809</v>
      </c>
      <c r="I88" s="164"/>
      <c r="J88" s="165"/>
      <c r="K88" s="183"/>
      <c r="L88" s="183"/>
      <c r="M88" s="183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</row>
    <row r="89" ht="13.5" hidden="1" customHeight="1" outlineLevel="3">
      <c r="A89" s="157"/>
      <c r="B89" s="158" t="s">
        <v>108</v>
      </c>
      <c r="C89" s="188" t="s">
        <v>314</v>
      </c>
      <c r="D89" s="160" t="s">
        <v>319</v>
      </c>
      <c r="E89" s="161" t="s">
        <v>145</v>
      </c>
      <c r="F89" s="162">
        <f>Arquitetura!H170+Arquitetura!G398</f>
        <v>2648.92</v>
      </c>
      <c r="G89" s="162">
        <v>4.198</v>
      </c>
      <c r="H89" s="163">
        <f>IF(B89="Serviço",G89*F89,IF(B89="CÉLULA CONSTRUTIVA",SUMIFS($H$8:$H$294,#REF!,#REF!,$B$8:$B$294,"Serviço"),IF(B89="ETAPA",SUMIFS($H$8:$H$294,#REF!,#REF!,#REF!,#REF!,$B$8:$B$294,"Serviço"),IF(B89="SUBETAPA",SUMIFS($H$8:$H$294,#REF!,#REF!,#REF!,#REF!,#REF!,#REF!,$B$8:$B$294,"Serviço"),0))))</f>
        <v>11120.16616</v>
      </c>
      <c r="I89" s="164" t="s">
        <v>320</v>
      </c>
      <c r="J89" s="165" t="s">
        <v>112</v>
      </c>
      <c r="K89" s="183"/>
      <c r="L89" s="183"/>
      <c r="M89" s="183"/>
      <c r="N89" s="146"/>
      <c r="O89" s="146"/>
      <c r="P89" s="146"/>
      <c r="Q89" s="146"/>
      <c r="R89" s="146"/>
      <c r="S89" s="146"/>
      <c r="T89" s="146"/>
      <c r="U89" s="146"/>
      <c r="V89" s="146"/>
      <c r="W89" s="146"/>
      <c r="X89" s="146"/>
      <c r="Y89" s="146"/>
      <c r="Z89" s="146"/>
    </row>
    <row r="90" ht="13.5" hidden="1" customHeight="1" outlineLevel="2">
      <c r="A90" s="157"/>
      <c r="B90" s="158" t="s">
        <v>106</v>
      </c>
      <c r="C90" s="188" t="s">
        <v>321</v>
      </c>
      <c r="D90" s="160" t="s">
        <v>322</v>
      </c>
      <c r="E90" s="161"/>
      <c r="F90" s="162"/>
      <c r="G90" s="162"/>
      <c r="H90" s="163">
        <f>H91</f>
        <v>617052.601</v>
      </c>
      <c r="I90" s="164"/>
      <c r="J90" s="165"/>
      <c r="K90" s="183"/>
      <c r="L90" s="183"/>
      <c r="M90" s="183"/>
      <c r="N90" s="146"/>
      <c r="O90" s="146"/>
      <c r="P90" s="146"/>
      <c r="Q90" s="146"/>
      <c r="R90" s="146"/>
      <c r="S90" s="146"/>
      <c r="T90" s="146"/>
      <c r="U90" s="146"/>
      <c r="V90" s="146"/>
      <c r="W90" s="146"/>
      <c r="X90" s="146"/>
      <c r="Y90" s="146"/>
      <c r="Z90" s="146"/>
    </row>
    <row r="91" ht="13.5" hidden="1" customHeight="1" outlineLevel="3">
      <c r="A91" s="157"/>
      <c r="B91" s="158" t="s">
        <v>108</v>
      </c>
      <c r="C91" s="188" t="s">
        <v>323</v>
      </c>
      <c r="D91" s="160" t="s">
        <v>324</v>
      </c>
      <c r="E91" s="161" t="s">
        <v>145</v>
      </c>
      <c r="F91" s="162">
        <f>Arquitetura!G414</f>
        <v>7457.78</v>
      </c>
      <c r="G91" s="162">
        <f>(H92+H93)/F91</f>
        <v>82.73944806</v>
      </c>
      <c r="H91" s="163">
        <f>IF(B91="Serviço",G91*F91,IF(B91="CÉLULA CONSTRUTIVA",SUMIFS($H$8:$H$294,#REF!,#REF!,$B$8:$B$294,"Serviço"),IF(B91="ETAPA",SUMIFS($H$8:$H$294,#REF!,#REF!,#REF!,#REF!,$B$8:$B$294,"Serviço"),IF(B91="SUBETAPA",SUMIFS($H$8:$H$294,#REF!,#REF!,#REF!,#REF!,#REF!,#REF!,$B$8:$B$294,"Serviço"),0))))</f>
        <v>617052.601</v>
      </c>
      <c r="I91" s="164" t="s">
        <v>325</v>
      </c>
      <c r="J91" s="165" t="s">
        <v>112</v>
      </c>
      <c r="K91" s="183"/>
      <c r="L91" s="183"/>
      <c r="M91" s="183"/>
      <c r="N91" s="146"/>
      <c r="O91" s="146"/>
      <c r="P91" s="146"/>
      <c r="Q91" s="146"/>
      <c r="R91" s="146"/>
      <c r="S91" s="146"/>
      <c r="T91" s="146"/>
      <c r="U91" s="146"/>
      <c r="V91" s="146"/>
      <c r="W91" s="146"/>
      <c r="X91" s="146"/>
      <c r="Y91" s="146"/>
      <c r="Z91" s="146"/>
    </row>
    <row r="92" ht="13.5" hidden="1" customHeight="1" outlineLevel="3">
      <c r="A92" s="190" t="s">
        <v>188</v>
      </c>
      <c r="B92" s="191"/>
      <c r="C92" s="192" t="s">
        <v>175</v>
      </c>
      <c r="D92" s="193" t="s">
        <v>326</v>
      </c>
      <c r="E92" s="194" t="s">
        <v>145</v>
      </c>
      <c r="F92" s="195">
        <f>Arquitetura!G414</f>
        <v>7457.78</v>
      </c>
      <c r="G92" s="195">
        <v>46.806826400000006</v>
      </c>
      <c r="H92" s="196">
        <f t="shared" ref="H92:H93" si="14">F92*G92</f>
        <v>349075.0138</v>
      </c>
      <c r="I92" s="164"/>
      <c r="J92" s="165"/>
      <c r="K92" s="183"/>
      <c r="L92" s="183"/>
      <c r="M92" s="183"/>
      <c r="N92" s="146"/>
      <c r="O92" s="146"/>
      <c r="P92" s="146"/>
      <c r="Q92" s="146"/>
      <c r="R92" s="146"/>
      <c r="S92" s="146"/>
      <c r="T92" s="146"/>
      <c r="U92" s="146"/>
      <c r="V92" s="146"/>
      <c r="W92" s="146"/>
      <c r="X92" s="146"/>
      <c r="Y92" s="146"/>
      <c r="Z92" s="146"/>
    </row>
    <row r="93" ht="13.5" hidden="1" customHeight="1" outlineLevel="3">
      <c r="A93" s="190" t="s">
        <v>188</v>
      </c>
      <c r="B93" s="191"/>
      <c r="C93" s="192" t="s">
        <v>190</v>
      </c>
      <c r="D93" s="193" t="s">
        <v>327</v>
      </c>
      <c r="E93" s="194" t="s">
        <v>145</v>
      </c>
      <c r="F93" s="195">
        <f>Arquitetura!G415</f>
        <v>6864.18</v>
      </c>
      <c r="G93" s="195">
        <v>39.04</v>
      </c>
      <c r="H93" s="196">
        <f t="shared" si="14"/>
        <v>267977.5872</v>
      </c>
      <c r="I93" s="164" t="s">
        <v>328</v>
      </c>
      <c r="J93" s="165"/>
      <c r="K93" s="183"/>
      <c r="L93" s="183"/>
      <c r="M93" s="183"/>
      <c r="N93" s="146"/>
      <c r="O93" s="146"/>
      <c r="P93" s="146"/>
      <c r="Q93" s="146"/>
      <c r="R93" s="146"/>
      <c r="S93" s="146"/>
      <c r="T93" s="146"/>
      <c r="U93" s="146"/>
      <c r="V93" s="146"/>
      <c r="W93" s="146"/>
      <c r="X93" s="146"/>
      <c r="Y93" s="146"/>
      <c r="Z93" s="146"/>
    </row>
    <row r="94" ht="13.5" hidden="1" customHeight="1" outlineLevel="1">
      <c r="A94" s="157"/>
      <c r="B94" s="158" t="s">
        <v>48</v>
      </c>
      <c r="C94" s="188" t="s">
        <v>329</v>
      </c>
      <c r="D94" s="160" t="s">
        <v>72</v>
      </c>
      <c r="E94" s="161"/>
      <c r="F94" s="162"/>
      <c r="G94" s="162"/>
      <c r="H94" s="163">
        <f>H95</f>
        <v>411650.9484</v>
      </c>
      <c r="I94" s="164"/>
      <c r="J94" s="165"/>
      <c r="K94" s="183"/>
      <c r="L94" s="183"/>
      <c r="M94" s="183"/>
      <c r="N94" s="146"/>
      <c r="O94" s="146"/>
      <c r="P94" s="146"/>
      <c r="Q94" s="146"/>
      <c r="R94" s="146"/>
      <c r="S94" s="146"/>
      <c r="T94" s="146"/>
      <c r="U94" s="146"/>
      <c r="V94" s="146"/>
      <c r="W94" s="146"/>
      <c r="X94" s="146"/>
      <c r="Y94" s="146"/>
      <c r="Z94" s="146"/>
    </row>
    <row r="95" ht="13.5" hidden="1" customHeight="1" outlineLevel="2">
      <c r="A95" s="157"/>
      <c r="B95" s="158" t="s">
        <v>106</v>
      </c>
      <c r="C95" s="188" t="s">
        <v>330</v>
      </c>
      <c r="D95" s="160" t="s">
        <v>72</v>
      </c>
      <c r="E95" s="161"/>
      <c r="F95" s="162"/>
      <c r="G95" s="162"/>
      <c r="H95" s="163">
        <f>H96+H103+H118+H106+H113+H125</f>
        <v>411650.9484</v>
      </c>
      <c r="I95" s="164"/>
      <c r="J95" s="165"/>
      <c r="K95" s="183"/>
      <c r="L95" s="183"/>
      <c r="M95" s="183"/>
      <c r="N95" s="146"/>
      <c r="O95" s="146"/>
      <c r="P95" s="146"/>
      <c r="Q95" s="146"/>
      <c r="R95" s="146"/>
      <c r="S95" s="146"/>
      <c r="T95" s="146"/>
      <c r="U95" s="146"/>
      <c r="V95" s="146"/>
      <c r="W95" s="146"/>
      <c r="X95" s="146"/>
      <c r="Y95" s="146"/>
      <c r="Z95" s="146"/>
    </row>
    <row r="96" ht="13.5" hidden="1" customHeight="1" outlineLevel="3">
      <c r="A96" s="157"/>
      <c r="B96" s="158" t="s">
        <v>108</v>
      </c>
      <c r="C96" s="188" t="s">
        <v>331</v>
      </c>
      <c r="D96" s="160" t="s">
        <v>332</v>
      </c>
      <c r="E96" s="161" t="s">
        <v>145</v>
      </c>
      <c r="F96" s="162">
        <v>2165.025</v>
      </c>
      <c r="G96" s="162">
        <f>SUM(H97:H102)/F96</f>
        <v>97.9718393</v>
      </c>
      <c r="H96" s="163">
        <f>IF(B96="Serviço",G96*F96,IF(B96="CÉLULA CONSTRUTIVA",SUMIFS($H$8:$H$294,#REF!,#REF!,$B$8:$B$294,"Serviço"),IF(B96="ETAPA",SUMIFS($H$8:$H$294,#REF!,#REF!,#REF!,#REF!,$B$8:$B$294,"Serviço"),IF(B96="SUBETAPA",SUMIFS($H$8:$H$294,#REF!,#REF!,#REF!,#REF!,#REF!,#REF!,$B$8:$B$294,"Serviço"),0))))</f>
        <v>212111.4814</v>
      </c>
      <c r="I96" s="164" t="s">
        <v>333</v>
      </c>
      <c r="J96" s="165" t="s">
        <v>112</v>
      </c>
      <c r="K96" s="183"/>
      <c r="L96" s="183"/>
      <c r="M96" s="183"/>
      <c r="N96" s="146"/>
      <c r="O96" s="146"/>
      <c r="P96" s="146"/>
      <c r="Q96" s="146"/>
      <c r="R96" s="146"/>
      <c r="S96" s="146"/>
      <c r="T96" s="146"/>
      <c r="U96" s="146"/>
      <c r="V96" s="146"/>
      <c r="W96" s="146"/>
      <c r="X96" s="146"/>
      <c r="Y96" s="146"/>
      <c r="Z96" s="146"/>
    </row>
    <row r="97" ht="13.5" hidden="1" customHeight="1" outlineLevel="3">
      <c r="A97" s="190" t="s">
        <v>188</v>
      </c>
      <c r="B97" s="158"/>
      <c r="C97" s="192" t="s">
        <v>175</v>
      </c>
      <c r="D97" s="193" t="s">
        <v>334</v>
      </c>
      <c r="E97" s="194" t="s">
        <v>145</v>
      </c>
      <c r="F97" s="195">
        <f>F96</f>
        <v>2165.025</v>
      </c>
      <c r="G97" s="195">
        <v>6.9391</v>
      </c>
      <c r="H97" s="196">
        <f t="shared" ref="H97:H102" si="15">F97*G97</f>
        <v>15023.32498</v>
      </c>
      <c r="I97" s="164"/>
      <c r="J97" s="165"/>
      <c r="K97" s="183"/>
      <c r="L97" s="183"/>
      <c r="M97" s="183"/>
      <c r="N97" s="146"/>
      <c r="O97" s="146"/>
      <c r="P97" s="146"/>
      <c r="Q97" s="146"/>
      <c r="R97" s="146"/>
      <c r="S97" s="146"/>
      <c r="T97" s="146"/>
      <c r="U97" s="146"/>
      <c r="V97" s="146"/>
      <c r="W97" s="146"/>
      <c r="X97" s="146"/>
      <c r="Y97" s="146"/>
      <c r="Z97" s="146"/>
    </row>
    <row r="98" ht="13.5" hidden="1" customHeight="1" outlineLevel="3">
      <c r="A98" s="190" t="s">
        <v>188</v>
      </c>
      <c r="B98" s="158"/>
      <c r="C98" s="192" t="s">
        <v>190</v>
      </c>
      <c r="D98" s="193" t="s">
        <v>335</v>
      </c>
      <c r="E98" s="194" t="s">
        <v>145</v>
      </c>
      <c r="F98" s="195">
        <f>F96</f>
        <v>2165.025</v>
      </c>
      <c r="G98" s="195">
        <v>36.256</v>
      </c>
      <c r="H98" s="196">
        <f t="shared" si="15"/>
        <v>78495.1464</v>
      </c>
      <c r="I98" s="164"/>
      <c r="J98" s="165"/>
      <c r="K98" s="183"/>
      <c r="L98" s="183"/>
      <c r="M98" s="183"/>
      <c r="N98" s="146"/>
      <c r="O98" s="146"/>
      <c r="P98" s="146"/>
      <c r="Q98" s="146"/>
      <c r="R98" s="146"/>
      <c r="S98" s="146"/>
      <c r="T98" s="146"/>
      <c r="U98" s="146"/>
      <c r="V98" s="146"/>
      <c r="W98" s="146"/>
      <c r="X98" s="146"/>
      <c r="Y98" s="146"/>
      <c r="Z98" s="146"/>
    </row>
    <row r="99" ht="13.5" hidden="1" customHeight="1" outlineLevel="3">
      <c r="A99" s="190" t="s">
        <v>188</v>
      </c>
      <c r="B99" s="158"/>
      <c r="C99" s="192" t="s">
        <v>190</v>
      </c>
      <c r="D99" s="193" t="s">
        <v>336</v>
      </c>
      <c r="E99" s="194" t="s">
        <v>298</v>
      </c>
      <c r="F99" s="195">
        <f>Arquitetura!C654</f>
        <v>176</v>
      </c>
      <c r="G99" s="195">
        <v>8.76</v>
      </c>
      <c r="H99" s="196">
        <f t="shared" si="15"/>
        <v>1541.76</v>
      </c>
      <c r="I99" s="164"/>
      <c r="J99" s="165"/>
      <c r="K99" s="183"/>
      <c r="L99" s="183"/>
      <c r="M99" s="183"/>
      <c r="N99" s="146"/>
      <c r="O99" s="146"/>
      <c r="P99" s="146"/>
      <c r="Q99" s="146"/>
      <c r="R99" s="146"/>
      <c r="S99" s="146"/>
      <c r="T99" s="146"/>
      <c r="U99" s="146"/>
      <c r="V99" s="146"/>
      <c r="W99" s="146"/>
      <c r="X99" s="146"/>
      <c r="Y99" s="146"/>
      <c r="Z99" s="146"/>
    </row>
    <row r="100" ht="13.5" hidden="1" customHeight="1" outlineLevel="3">
      <c r="A100" s="190" t="s">
        <v>188</v>
      </c>
      <c r="B100" s="158"/>
      <c r="C100" s="192" t="s">
        <v>198</v>
      </c>
      <c r="D100" s="193" t="s">
        <v>337</v>
      </c>
      <c r="E100" s="194" t="s">
        <v>145</v>
      </c>
      <c r="F100" s="195">
        <f>F96</f>
        <v>2165.025</v>
      </c>
      <c r="G100" s="195">
        <v>20.0</v>
      </c>
      <c r="H100" s="196">
        <f t="shared" si="15"/>
        <v>43300.5</v>
      </c>
      <c r="I100" s="164"/>
      <c r="J100" s="165"/>
      <c r="K100" s="183"/>
      <c r="L100" s="183"/>
      <c r="M100" s="183"/>
      <c r="N100" s="146"/>
      <c r="O100" s="146"/>
      <c r="P100" s="146"/>
      <c r="Q100" s="146"/>
      <c r="R100" s="146"/>
      <c r="S100" s="146"/>
      <c r="T100" s="146"/>
      <c r="U100" s="146"/>
      <c r="V100" s="146"/>
      <c r="W100" s="146"/>
      <c r="X100" s="146"/>
      <c r="Y100" s="146"/>
      <c r="Z100" s="146"/>
    </row>
    <row r="101" ht="13.5" hidden="1" customHeight="1" outlineLevel="3">
      <c r="A101" s="190" t="s">
        <v>188</v>
      </c>
      <c r="B101" s="158"/>
      <c r="C101" s="192" t="s">
        <v>201</v>
      </c>
      <c r="D101" s="193" t="s">
        <v>338</v>
      </c>
      <c r="E101" s="194" t="s">
        <v>145</v>
      </c>
      <c r="F101" s="195">
        <f>F96</f>
        <v>2165.025</v>
      </c>
      <c r="G101" s="195">
        <v>30.0</v>
      </c>
      <c r="H101" s="196">
        <f t="shared" si="15"/>
        <v>64950.75</v>
      </c>
      <c r="I101" s="164"/>
      <c r="J101" s="165"/>
      <c r="K101" s="183"/>
      <c r="L101" s="183"/>
      <c r="M101" s="183"/>
      <c r="N101" s="146"/>
      <c r="O101" s="146"/>
      <c r="P101" s="146"/>
      <c r="Q101" s="146"/>
      <c r="R101" s="146"/>
      <c r="S101" s="146"/>
      <c r="T101" s="146"/>
      <c r="U101" s="146"/>
      <c r="V101" s="146"/>
      <c r="W101" s="146"/>
      <c r="X101" s="146"/>
      <c r="Y101" s="146"/>
      <c r="Z101" s="146"/>
    </row>
    <row r="102" ht="13.5" hidden="1" customHeight="1" outlineLevel="3">
      <c r="A102" s="190" t="s">
        <v>188</v>
      </c>
      <c r="B102" s="158"/>
      <c r="C102" s="192" t="s">
        <v>201</v>
      </c>
      <c r="D102" s="193" t="s">
        <v>339</v>
      </c>
      <c r="E102" s="194" t="s">
        <v>298</v>
      </c>
      <c r="F102" s="195">
        <f>F99</f>
        <v>176</v>
      </c>
      <c r="G102" s="195">
        <v>50.0</v>
      </c>
      <c r="H102" s="196">
        <f t="shared" si="15"/>
        <v>8800</v>
      </c>
      <c r="I102" s="164"/>
      <c r="J102" s="165"/>
      <c r="K102" s="183"/>
      <c r="L102" s="183"/>
      <c r="M102" s="183"/>
      <c r="N102" s="146"/>
      <c r="O102" s="146"/>
      <c r="P102" s="146"/>
      <c r="Q102" s="146"/>
      <c r="R102" s="146"/>
      <c r="S102" s="146"/>
      <c r="T102" s="146"/>
      <c r="U102" s="146"/>
      <c r="V102" s="146"/>
      <c r="W102" s="146"/>
      <c r="X102" s="146"/>
      <c r="Y102" s="146"/>
      <c r="Z102" s="146"/>
    </row>
    <row r="103" ht="13.5" hidden="1" customHeight="1" outlineLevel="3">
      <c r="A103" s="157"/>
      <c r="B103" s="158" t="s">
        <v>108</v>
      </c>
      <c r="C103" s="188" t="s">
        <v>340</v>
      </c>
      <c r="D103" s="160" t="s">
        <v>341</v>
      </c>
      <c r="E103" s="161" t="s">
        <v>145</v>
      </c>
      <c r="F103" s="162">
        <f>SUM(Arquitetura!D596:D639)</f>
        <v>585.84</v>
      </c>
      <c r="G103" s="162">
        <f>SUM(G104:G105)</f>
        <v>66.256</v>
      </c>
      <c r="H103" s="163">
        <f>IF(B103="Serviço",G103*F103,IF(B103="CÉLULA CONSTRUTIVA",SUMIFS($H$8:$H$294,#REF!,#REF!,$B$8:$B$294,"Serviço"),IF(B103="ETAPA",SUMIFS($H$8:$H$294,#REF!,#REF!,#REF!,#REF!,$B$8:$B$294,"Serviço"),IF(B103="SUBETAPA",SUMIFS($H$8:$H$294,#REF!,#REF!,#REF!,#REF!,#REF!,#REF!,$B$8:$B$294,"Serviço"),0))))</f>
        <v>38815.41504</v>
      </c>
      <c r="I103" s="164" t="s">
        <v>342</v>
      </c>
      <c r="J103" s="165" t="s">
        <v>112</v>
      </c>
      <c r="K103" s="183"/>
      <c r="L103" s="183"/>
      <c r="M103" s="183"/>
      <c r="N103" s="146"/>
      <c r="O103" s="146"/>
      <c r="P103" s="146"/>
      <c r="Q103" s="146"/>
      <c r="R103" s="146"/>
      <c r="S103" s="146"/>
      <c r="T103" s="146"/>
      <c r="U103" s="146"/>
      <c r="V103" s="146"/>
      <c r="W103" s="146"/>
      <c r="X103" s="146"/>
      <c r="Y103" s="146"/>
      <c r="Z103" s="146"/>
    </row>
    <row r="104" ht="13.5" hidden="1" customHeight="1" outlineLevel="3">
      <c r="A104" s="190" t="s">
        <v>188</v>
      </c>
      <c r="B104" s="158"/>
      <c r="C104" s="192" t="s">
        <v>175</v>
      </c>
      <c r="D104" s="193" t="s">
        <v>335</v>
      </c>
      <c r="E104" s="194" t="s">
        <v>145</v>
      </c>
      <c r="F104" s="195">
        <f>F103</f>
        <v>585.84</v>
      </c>
      <c r="G104" s="195">
        <v>36.256</v>
      </c>
      <c r="H104" s="196">
        <f t="shared" ref="H104:H105" si="16">F104*G104</f>
        <v>21240.21504</v>
      </c>
      <c r="I104" s="164"/>
      <c r="J104" s="165"/>
      <c r="K104" s="183"/>
      <c r="L104" s="183"/>
      <c r="M104" s="183"/>
      <c r="N104" s="146"/>
      <c r="O104" s="146"/>
      <c r="P104" s="146"/>
      <c r="Q104" s="146"/>
      <c r="R104" s="146"/>
      <c r="S104" s="146"/>
      <c r="T104" s="146"/>
      <c r="U104" s="146"/>
      <c r="V104" s="146"/>
      <c r="W104" s="146"/>
      <c r="X104" s="146"/>
      <c r="Y104" s="146"/>
      <c r="Z104" s="146"/>
    </row>
    <row r="105" ht="13.5" hidden="1" customHeight="1" outlineLevel="3">
      <c r="A105" s="190" t="s">
        <v>188</v>
      </c>
      <c r="B105" s="158"/>
      <c r="C105" s="192" t="s">
        <v>190</v>
      </c>
      <c r="D105" s="193" t="s">
        <v>338</v>
      </c>
      <c r="E105" s="194" t="s">
        <v>145</v>
      </c>
      <c r="F105" s="195">
        <f>F103</f>
        <v>585.84</v>
      </c>
      <c r="G105" s="195">
        <v>30.0</v>
      </c>
      <c r="H105" s="196">
        <f t="shared" si="16"/>
        <v>17575.2</v>
      </c>
      <c r="I105" s="164"/>
      <c r="J105" s="165"/>
      <c r="K105" s="183"/>
      <c r="L105" s="183"/>
      <c r="M105" s="183"/>
      <c r="N105" s="146"/>
      <c r="O105" s="146"/>
      <c r="P105" s="146"/>
      <c r="Q105" s="146"/>
      <c r="R105" s="146"/>
      <c r="S105" s="146"/>
      <c r="T105" s="146"/>
      <c r="U105" s="146"/>
      <c r="V105" s="146"/>
      <c r="W105" s="146"/>
      <c r="X105" s="146"/>
      <c r="Y105" s="146"/>
      <c r="Z105" s="146"/>
    </row>
    <row r="106" ht="13.5" hidden="1" customHeight="1" outlineLevel="3">
      <c r="A106" s="157"/>
      <c r="B106" s="158" t="s">
        <v>108</v>
      </c>
      <c r="C106" s="188" t="s">
        <v>331</v>
      </c>
      <c r="D106" s="160" t="s">
        <v>343</v>
      </c>
      <c r="E106" s="161" t="s">
        <v>145</v>
      </c>
      <c r="F106" s="162">
        <f>(2.4*4*15)*1.1</f>
        <v>158.4</v>
      </c>
      <c r="G106" s="162">
        <f>SUM(H107:H112)/F106</f>
        <v>115.4526758</v>
      </c>
      <c r="H106" s="163">
        <f>IF(B106="Serviço",G106*F106,IF(B106="CÉLULA CONSTRUTIVA",SUMIFS($H$8:$H$294,#REF!,#REF!,$B$8:$B$294,"Serviço"),IF(B106="ETAPA",SUMIFS($H$8:$H$294,#REF!,#REF!,#REF!,#REF!,$B$8:$B$294,"Serviço"),IF(B106="SUBETAPA",SUMIFS($H$8:$H$294,#REF!,#REF!,#REF!,#REF!,#REF!,#REF!,$B$8:$B$294,"Serviço"),0))))</f>
        <v>18287.70384</v>
      </c>
      <c r="I106" s="164" t="s">
        <v>344</v>
      </c>
      <c r="J106" s="165" t="s">
        <v>112</v>
      </c>
      <c r="K106" s="183"/>
      <c r="L106" s="183"/>
      <c r="M106" s="183"/>
      <c r="N106" s="146"/>
      <c r="O106" s="146"/>
      <c r="P106" s="146"/>
      <c r="Q106" s="146"/>
      <c r="R106" s="146"/>
      <c r="S106" s="146"/>
      <c r="T106" s="146"/>
      <c r="U106" s="146"/>
      <c r="V106" s="146"/>
      <c r="W106" s="146"/>
      <c r="X106" s="146"/>
      <c r="Y106" s="146"/>
      <c r="Z106" s="146"/>
    </row>
    <row r="107" ht="13.5" hidden="1" customHeight="1" outlineLevel="3">
      <c r="A107" s="190" t="s">
        <v>188</v>
      </c>
      <c r="B107" s="158"/>
      <c r="C107" s="192" t="s">
        <v>175</v>
      </c>
      <c r="D107" s="193" t="s">
        <v>334</v>
      </c>
      <c r="E107" s="194" t="s">
        <v>145</v>
      </c>
      <c r="F107" s="195">
        <f>F106</f>
        <v>158.4</v>
      </c>
      <c r="G107" s="195">
        <v>6.9391</v>
      </c>
      <c r="H107" s="196">
        <f t="shared" ref="H107:H112" si="17">F107*G107</f>
        <v>1099.15344</v>
      </c>
      <c r="I107" s="164"/>
      <c r="J107" s="165"/>
      <c r="K107" s="183"/>
      <c r="L107" s="183"/>
      <c r="M107" s="183"/>
      <c r="N107" s="146"/>
      <c r="O107" s="146"/>
      <c r="P107" s="146"/>
      <c r="Q107" s="146"/>
      <c r="R107" s="146"/>
      <c r="S107" s="146"/>
      <c r="T107" s="146"/>
      <c r="U107" s="146"/>
      <c r="V107" s="146"/>
      <c r="W107" s="146"/>
      <c r="X107" s="146"/>
      <c r="Y107" s="146"/>
      <c r="Z107" s="146"/>
    </row>
    <row r="108" ht="13.5" hidden="1" customHeight="1" outlineLevel="3">
      <c r="A108" s="190" t="s">
        <v>188</v>
      </c>
      <c r="B108" s="158"/>
      <c r="C108" s="192" t="s">
        <v>190</v>
      </c>
      <c r="D108" s="193" t="s">
        <v>335</v>
      </c>
      <c r="E108" s="194" t="s">
        <v>145</v>
      </c>
      <c r="F108" s="195">
        <f>F106</f>
        <v>158.4</v>
      </c>
      <c r="G108" s="195">
        <v>36.256</v>
      </c>
      <c r="H108" s="196">
        <f t="shared" si="17"/>
        <v>5742.9504</v>
      </c>
      <c r="I108" s="164"/>
      <c r="J108" s="165"/>
      <c r="K108" s="183"/>
      <c r="L108" s="183"/>
      <c r="M108" s="183"/>
      <c r="N108" s="146"/>
      <c r="O108" s="146"/>
      <c r="P108" s="146"/>
      <c r="Q108" s="146"/>
      <c r="R108" s="146"/>
      <c r="S108" s="146"/>
      <c r="T108" s="146"/>
      <c r="U108" s="146"/>
      <c r="V108" s="146"/>
      <c r="W108" s="146"/>
      <c r="X108" s="146"/>
      <c r="Y108" s="146"/>
      <c r="Z108" s="146"/>
    </row>
    <row r="109" ht="13.5" hidden="1" customHeight="1" outlineLevel="3">
      <c r="A109" s="190" t="s">
        <v>188</v>
      </c>
      <c r="B109" s="158"/>
      <c r="C109" s="192" t="s">
        <v>198</v>
      </c>
      <c r="D109" s="193" t="s">
        <v>336</v>
      </c>
      <c r="E109" s="194" t="s">
        <v>298</v>
      </c>
      <c r="F109" s="195">
        <f>4*15</f>
        <v>60</v>
      </c>
      <c r="G109" s="195">
        <v>8.76</v>
      </c>
      <c r="H109" s="196">
        <f t="shared" si="17"/>
        <v>525.6</v>
      </c>
      <c r="I109" s="164"/>
      <c r="J109" s="165"/>
      <c r="K109" s="183"/>
      <c r="L109" s="183"/>
      <c r="M109" s="183"/>
      <c r="N109" s="146"/>
      <c r="O109" s="146"/>
      <c r="P109" s="146"/>
      <c r="Q109" s="146"/>
      <c r="R109" s="146"/>
      <c r="S109" s="146"/>
      <c r="T109" s="146"/>
      <c r="U109" s="146"/>
      <c r="V109" s="146"/>
      <c r="W109" s="146"/>
      <c r="X109" s="146"/>
      <c r="Y109" s="146"/>
      <c r="Z109" s="146"/>
    </row>
    <row r="110" ht="13.5" hidden="1" customHeight="1" outlineLevel="3">
      <c r="A110" s="190" t="s">
        <v>188</v>
      </c>
      <c r="B110" s="158"/>
      <c r="C110" s="192" t="s">
        <v>201</v>
      </c>
      <c r="D110" s="193" t="s">
        <v>337</v>
      </c>
      <c r="E110" s="194" t="s">
        <v>145</v>
      </c>
      <c r="F110" s="195">
        <f>F106</f>
        <v>158.4</v>
      </c>
      <c r="G110" s="195">
        <v>20.0</v>
      </c>
      <c r="H110" s="196">
        <f t="shared" si="17"/>
        <v>3168</v>
      </c>
      <c r="I110" s="164"/>
      <c r="J110" s="165"/>
      <c r="K110" s="183"/>
      <c r="L110" s="183"/>
      <c r="M110" s="183"/>
      <c r="N110" s="146"/>
      <c r="O110" s="146"/>
      <c r="P110" s="146"/>
      <c r="Q110" s="146"/>
      <c r="R110" s="146"/>
      <c r="S110" s="146"/>
      <c r="T110" s="146"/>
      <c r="U110" s="146"/>
      <c r="V110" s="146"/>
      <c r="W110" s="146"/>
      <c r="X110" s="146"/>
      <c r="Y110" s="146"/>
      <c r="Z110" s="146"/>
    </row>
    <row r="111" ht="13.5" hidden="1" customHeight="1" outlineLevel="3">
      <c r="A111" s="190" t="s">
        <v>188</v>
      </c>
      <c r="B111" s="158"/>
      <c r="C111" s="192" t="s">
        <v>299</v>
      </c>
      <c r="D111" s="193" t="s">
        <v>345</v>
      </c>
      <c r="E111" s="194" t="s">
        <v>145</v>
      </c>
      <c r="F111" s="195">
        <f>F106</f>
        <v>158.4</v>
      </c>
      <c r="G111" s="195">
        <v>30.0</v>
      </c>
      <c r="H111" s="196">
        <f t="shared" si="17"/>
        <v>4752</v>
      </c>
      <c r="I111" s="164"/>
      <c r="J111" s="165"/>
      <c r="K111" s="183"/>
      <c r="L111" s="183"/>
      <c r="M111" s="183"/>
      <c r="N111" s="146"/>
      <c r="O111" s="146"/>
      <c r="P111" s="146"/>
      <c r="Q111" s="146"/>
      <c r="R111" s="146"/>
      <c r="S111" s="146"/>
      <c r="T111" s="146"/>
      <c r="U111" s="146"/>
      <c r="V111" s="146"/>
      <c r="W111" s="146"/>
      <c r="X111" s="146"/>
      <c r="Y111" s="146"/>
      <c r="Z111" s="146"/>
    </row>
    <row r="112" ht="13.5" hidden="1" customHeight="1" outlineLevel="3">
      <c r="A112" s="190" t="s">
        <v>188</v>
      </c>
      <c r="B112" s="158"/>
      <c r="C112" s="192" t="s">
        <v>346</v>
      </c>
      <c r="D112" s="193" t="s">
        <v>339</v>
      </c>
      <c r="E112" s="194" t="s">
        <v>298</v>
      </c>
      <c r="F112" s="195">
        <f>F109</f>
        <v>60</v>
      </c>
      <c r="G112" s="195">
        <v>50.0</v>
      </c>
      <c r="H112" s="196">
        <f t="shared" si="17"/>
        <v>3000</v>
      </c>
      <c r="I112" s="164"/>
      <c r="J112" s="165"/>
      <c r="K112" s="183"/>
      <c r="L112" s="183"/>
      <c r="M112" s="183"/>
      <c r="N112" s="146"/>
      <c r="O112" s="146"/>
      <c r="P112" s="146"/>
      <c r="Q112" s="146"/>
      <c r="R112" s="146"/>
      <c r="S112" s="146"/>
      <c r="T112" s="146"/>
      <c r="U112" s="146"/>
      <c r="V112" s="146"/>
      <c r="W112" s="146"/>
      <c r="X112" s="146"/>
      <c r="Y112" s="146"/>
      <c r="Z112" s="146"/>
    </row>
    <row r="113" ht="13.5" hidden="1" customHeight="1" outlineLevel="3">
      <c r="A113" s="157"/>
      <c r="B113" s="158" t="s">
        <v>108</v>
      </c>
      <c r="C113" s="188" t="s">
        <v>331</v>
      </c>
      <c r="D113" s="160" t="s">
        <v>347</v>
      </c>
      <c r="E113" s="161" t="s">
        <v>145</v>
      </c>
      <c r="F113" s="162">
        <f>((1.4*1.9)+(1.4*2+1.9*2)*1.8)*2</f>
        <v>29.08</v>
      </c>
      <c r="G113" s="162">
        <f>SUM(H114:H117)/F113</f>
        <v>93.1951</v>
      </c>
      <c r="H113" s="163">
        <f>IF(B113="Serviço",G113*F113,IF(B113="CÉLULA CONSTRUTIVA",SUMIFS($H$8:$H$294,#REF!,#REF!,$B$8:$B$294,"Serviço"),IF(B113="ETAPA",SUMIFS($H$8:$H$294,#REF!,#REF!,#REF!,#REF!,$B$8:$B$294,"Serviço"),IF(B113="SUBETAPA",SUMIFS($H$8:$H$294,#REF!,#REF!,#REF!,#REF!,#REF!,#REF!,$B$8:$B$294,"Serviço"),0))))</f>
        <v>2710.113508</v>
      </c>
      <c r="I113" s="164" t="s">
        <v>348</v>
      </c>
      <c r="J113" s="165" t="s">
        <v>112</v>
      </c>
      <c r="K113" s="183"/>
      <c r="L113" s="183"/>
      <c r="M113" s="183"/>
      <c r="N113" s="146"/>
      <c r="O113" s="146"/>
      <c r="P113" s="146"/>
      <c r="Q113" s="146"/>
      <c r="R113" s="146"/>
      <c r="S113" s="146"/>
      <c r="T113" s="146"/>
      <c r="U113" s="146"/>
      <c r="V113" s="146"/>
      <c r="W113" s="146"/>
      <c r="X113" s="146"/>
      <c r="Y113" s="146"/>
      <c r="Z113" s="146"/>
    </row>
    <row r="114" ht="13.5" hidden="1" customHeight="1" outlineLevel="3">
      <c r="A114" s="190" t="s">
        <v>188</v>
      </c>
      <c r="B114" s="158"/>
      <c r="C114" s="192" t="s">
        <v>175</v>
      </c>
      <c r="D114" s="193" t="s">
        <v>334</v>
      </c>
      <c r="E114" s="194" t="s">
        <v>145</v>
      </c>
      <c r="F114" s="195">
        <f>F113</f>
        <v>29.08</v>
      </c>
      <c r="G114" s="195">
        <v>6.9391</v>
      </c>
      <c r="H114" s="196">
        <f t="shared" ref="H114:H117" si="18">F114*G114</f>
        <v>201.789028</v>
      </c>
      <c r="I114" s="164"/>
      <c r="J114" s="165"/>
      <c r="K114" s="183"/>
      <c r="L114" s="183"/>
      <c r="M114" s="183"/>
      <c r="N114" s="146"/>
      <c r="O114" s="146"/>
      <c r="P114" s="146"/>
      <c r="Q114" s="146"/>
      <c r="R114" s="146"/>
      <c r="S114" s="146"/>
      <c r="T114" s="146"/>
      <c r="U114" s="146"/>
      <c r="V114" s="146"/>
      <c r="W114" s="146"/>
      <c r="X114" s="146"/>
      <c r="Y114" s="146"/>
      <c r="Z114" s="146"/>
    </row>
    <row r="115" ht="13.5" hidden="1" customHeight="1" outlineLevel="3">
      <c r="A115" s="190" t="s">
        <v>188</v>
      </c>
      <c r="B115" s="158"/>
      <c r="C115" s="192" t="s">
        <v>190</v>
      </c>
      <c r="D115" s="193" t="s">
        <v>335</v>
      </c>
      <c r="E115" s="194" t="s">
        <v>145</v>
      </c>
      <c r="F115" s="195">
        <f>F113</f>
        <v>29.08</v>
      </c>
      <c r="G115" s="195">
        <v>36.256</v>
      </c>
      <c r="H115" s="196">
        <f t="shared" si="18"/>
        <v>1054.32448</v>
      </c>
      <c r="I115" s="164"/>
      <c r="J115" s="165"/>
      <c r="K115" s="183"/>
      <c r="L115" s="183"/>
      <c r="M115" s="183"/>
      <c r="N115" s="146"/>
      <c r="O115" s="146"/>
      <c r="P115" s="146"/>
      <c r="Q115" s="146"/>
      <c r="R115" s="146"/>
      <c r="S115" s="146"/>
      <c r="T115" s="146"/>
      <c r="U115" s="146"/>
      <c r="V115" s="146"/>
      <c r="W115" s="146"/>
      <c r="X115" s="146"/>
      <c r="Y115" s="146"/>
      <c r="Z115" s="146"/>
    </row>
    <row r="116" ht="13.5" hidden="1" customHeight="1" outlineLevel="3">
      <c r="A116" s="190" t="s">
        <v>188</v>
      </c>
      <c r="B116" s="158"/>
      <c r="C116" s="192" t="s">
        <v>198</v>
      </c>
      <c r="D116" s="193" t="s">
        <v>337</v>
      </c>
      <c r="E116" s="194" t="s">
        <v>145</v>
      </c>
      <c r="F116" s="195">
        <f>F113</f>
        <v>29.08</v>
      </c>
      <c r="G116" s="195">
        <v>20.0</v>
      </c>
      <c r="H116" s="196">
        <f t="shared" si="18"/>
        <v>581.6</v>
      </c>
      <c r="I116" s="164"/>
      <c r="J116" s="165"/>
      <c r="K116" s="183"/>
      <c r="L116" s="183"/>
      <c r="M116" s="183"/>
      <c r="N116" s="146"/>
      <c r="O116" s="146"/>
      <c r="P116" s="146"/>
      <c r="Q116" s="146"/>
      <c r="R116" s="146"/>
      <c r="S116" s="146"/>
      <c r="T116" s="146"/>
      <c r="U116" s="146"/>
      <c r="V116" s="146"/>
      <c r="W116" s="146"/>
      <c r="X116" s="146"/>
      <c r="Y116" s="146"/>
      <c r="Z116" s="146"/>
    </row>
    <row r="117" ht="13.5" hidden="1" customHeight="1" outlineLevel="3">
      <c r="A117" s="190" t="s">
        <v>188</v>
      </c>
      <c r="B117" s="158"/>
      <c r="C117" s="192" t="s">
        <v>201</v>
      </c>
      <c r="D117" s="193" t="s">
        <v>345</v>
      </c>
      <c r="E117" s="194" t="s">
        <v>145</v>
      </c>
      <c r="F117" s="195">
        <f>F113</f>
        <v>29.08</v>
      </c>
      <c r="G117" s="195">
        <v>30.0</v>
      </c>
      <c r="H117" s="196">
        <f t="shared" si="18"/>
        <v>872.4</v>
      </c>
      <c r="I117" s="164"/>
      <c r="J117" s="165"/>
      <c r="K117" s="183"/>
      <c r="L117" s="183"/>
      <c r="M117" s="183"/>
      <c r="N117" s="146"/>
      <c r="O117" s="146"/>
      <c r="P117" s="146"/>
      <c r="Q117" s="146"/>
      <c r="R117" s="146"/>
      <c r="S117" s="146"/>
      <c r="T117" s="146"/>
      <c r="U117" s="146"/>
      <c r="V117" s="146"/>
      <c r="W117" s="146"/>
      <c r="X117" s="146"/>
      <c r="Y117" s="146"/>
      <c r="Z117" s="146"/>
    </row>
    <row r="118" ht="13.5" hidden="1" customHeight="1" outlineLevel="3">
      <c r="A118" s="157"/>
      <c r="B118" s="158" t="s">
        <v>108</v>
      </c>
      <c r="C118" s="159" t="s">
        <v>349</v>
      </c>
      <c r="D118" s="160" t="s">
        <v>350</v>
      </c>
      <c r="E118" s="161" t="s">
        <v>145</v>
      </c>
      <c r="F118" s="162">
        <f>Arquitetura!G393*1.2+180.6</f>
        <v>536.232</v>
      </c>
      <c r="G118" s="162">
        <f>SUM(G119:G124)</f>
        <v>239.652375</v>
      </c>
      <c r="H118" s="163">
        <f>IF(B118="Serviço",G118*F118,IF(B118="CÉLULA CONSTRUTIVA",SUMIFS($H$8:$H$294,#REF!,#REF!,$B$8:$B$294,"Serviço"),IF(B118="ETAPA",SUMIFS($H$8:$H$294,#REF!,#REF!,#REF!,#REF!,$B$8:$B$294,"Serviço"),IF(B118="SUBETAPA",SUMIFS($H$8:$H$294,#REF!,#REF!,#REF!,#REF!,#REF!,#REF!,$B$8:$B$294,"Serviço"),0))))</f>
        <v>128509.2724</v>
      </c>
      <c r="I118" s="164" t="s">
        <v>351</v>
      </c>
      <c r="J118" s="165" t="s">
        <v>112</v>
      </c>
      <c r="K118" s="183"/>
      <c r="L118" s="183"/>
      <c r="M118" s="183"/>
      <c r="N118" s="146"/>
      <c r="O118" s="146"/>
      <c r="P118" s="146"/>
      <c r="Q118" s="146"/>
      <c r="R118" s="146"/>
      <c r="S118" s="146"/>
      <c r="T118" s="146"/>
      <c r="U118" s="146"/>
      <c r="V118" s="146"/>
      <c r="W118" s="146"/>
      <c r="X118" s="146"/>
      <c r="Y118" s="146"/>
      <c r="Z118" s="146"/>
    </row>
    <row r="119" ht="13.5" hidden="1" customHeight="1" outlineLevel="3">
      <c r="A119" s="190" t="s">
        <v>188</v>
      </c>
      <c r="B119" s="158"/>
      <c r="C119" s="192" t="s">
        <v>175</v>
      </c>
      <c r="D119" s="193" t="s">
        <v>334</v>
      </c>
      <c r="E119" s="194" t="s">
        <v>145</v>
      </c>
      <c r="F119" s="195">
        <f>F118</f>
        <v>536.232</v>
      </c>
      <c r="G119" s="195">
        <v>6.9391</v>
      </c>
      <c r="H119" s="196">
        <f t="shared" ref="H119:H124" si="19">F119*G119</f>
        <v>3720.967471</v>
      </c>
      <c r="I119" s="164"/>
      <c r="J119" s="165"/>
      <c r="K119" s="183"/>
      <c r="L119" s="183"/>
      <c r="M119" s="183"/>
      <c r="N119" s="146"/>
      <c r="O119" s="146"/>
      <c r="P119" s="146"/>
      <c r="Q119" s="146"/>
      <c r="R119" s="146"/>
      <c r="S119" s="146"/>
      <c r="T119" s="146"/>
      <c r="U119" s="146"/>
      <c r="V119" s="146"/>
      <c r="W119" s="146"/>
      <c r="X119" s="146"/>
      <c r="Y119" s="146"/>
      <c r="Z119" s="146"/>
    </row>
    <row r="120" ht="13.5" hidden="1" customHeight="1" outlineLevel="3">
      <c r="A120" s="190" t="s">
        <v>188</v>
      </c>
      <c r="B120" s="158"/>
      <c r="C120" s="192" t="s">
        <v>190</v>
      </c>
      <c r="D120" s="193" t="s">
        <v>352</v>
      </c>
      <c r="E120" s="194" t="s">
        <v>145</v>
      </c>
      <c r="F120" s="195">
        <f>F118</f>
        <v>536.232</v>
      </c>
      <c r="G120" s="195">
        <v>42.550975</v>
      </c>
      <c r="H120" s="196">
        <f t="shared" si="19"/>
        <v>22817.19443</v>
      </c>
      <c r="I120" s="164"/>
      <c r="J120" s="165"/>
      <c r="K120" s="183"/>
      <c r="L120" s="183"/>
      <c r="M120" s="183"/>
      <c r="N120" s="146"/>
      <c r="O120" s="146"/>
      <c r="P120" s="146"/>
      <c r="Q120" s="146"/>
      <c r="R120" s="146"/>
      <c r="S120" s="146"/>
      <c r="T120" s="146"/>
      <c r="U120" s="146"/>
      <c r="V120" s="146"/>
      <c r="W120" s="146"/>
      <c r="X120" s="146"/>
      <c r="Y120" s="146"/>
      <c r="Z120" s="146"/>
    </row>
    <row r="121" ht="13.5" hidden="1" customHeight="1" outlineLevel="3">
      <c r="A121" s="190" t="s">
        <v>188</v>
      </c>
      <c r="B121" s="158"/>
      <c r="C121" s="192" t="s">
        <v>198</v>
      </c>
      <c r="D121" s="193" t="s">
        <v>353</v>
      </c>
      <c r="E121" s="194" t="s">
        <v>145</v>
      </c>
      <c r="F121" s="195">
        <f>F118</f>
        <v>536.232</v>
      </c>
      <c r="G121" s="195">
        <v>90.16229999999999</v>
      </c>
      <c r="H121" s="196">
        <f t="shared" si="19"/>
        <v>48347.91045</v>
      </c>
      <c r="I121" s="164"/>
      <c r="J121" s="165"/>
      <c r="K121" s="183"/>
      <c r="L121" s="183"/>
      <c r="M121" s="183"/>
      <c r="N121" s="146"/>
      <c r="O121" s="146"/>
      <c r="P121" s="146"/>
      <c r="Q121" s="146"/>
      <c r="R121" s="146"/>
      <c r="S121" s="146"/>
      <c r="T121" s="146"/>
      <c r="U121" s="146"/>
      <c r="V121" s="146"/>
      <c r="W121" s="146"/>
      <c r="X121" s="146"/>
      <c r="Y121" s="146"/>
      <c r="Z121" s="146"/>
    </row>
    <row r="122" ht="13.5" hidden="1" customHeight="1" outlineLevel="3">
      <c r="A122" s="190" t="s">
        <v>188</v>
      </c>
      <c r="B122" s="158"/>
      <c r="C122" s="192" t="s">
        <v>201</v>
      </c>
      <c r="D122" s="193" t="s">
        <v>337</v>
      </c>
      <c r="E122" s="194" t="s">
        <v>145</v>
      </c>
      <c r="F122" s="195">
        <f>F118</f>
        <v>536.232</v>
      </c>
      <c r="G122" s="195">
        <v>20.0</v>
      </c>
      <c r="H122" s="196">
        <f t="shared" si="19"/>
        <v>10724.64</v>
      </c>
      <c r="I122" s="164"/>
      <c r="J122" s="165"/>
      <c r="K122" s="183"/>
      <c r="L122" s="183"/>
      <c r="M122" s="183"/>
      <c r="N122" s="146"/>
      <c r="O122" s="146"/>
      <c r="P122" s="146"/>
      <c r="Q122" s="146"/>
      <c r="R122" s="146"/>
      <c r="S122" s="146"/>
      <c r="T122" s="146"/>
      <c r="U122" s="146"/>
      <c r="V122" s="146"/>
      <c r="W122" s="146"/>
      <c r="X122" s="146"/>
      <c r="Y122" s="146"/>
      <c r="Z122" s="146"/>
    </row>
    <row r="123" ht="13.5" hidden="1" customHeight="1" outlineLevel="3">
      <c r="A123" s="190" t="s">
        <v>188</v>
      </c>
      <c r="B123" s="158"/>
      <c r="C123" s="192" t="s">
        <v>299</v>
      </c>
      <c r="D123" s="193" t="s">
        <v>354</v>
      </c>
      <c r="E123" s="194" t="s">
        <v>145</v>
      </c>
      <c r="F123" s="195">
        <f>F118</f>
        <v>536.232</v>
      </c>
      <c r="G123" s="195">
        <v>35.0</v>
      </c>
      <c r="H123" s="196">
        <f t="shared" si="19"/>
        <v>18768.12</v>
      </c>
      <c r="I123" s="164"/>
      <c r="J123" s="165"/>
      <c r="K123" s="183"/>
      <c r="L123" s="183"/>
      <c r="M123" s="183"/>
      <c r="N123" s="146"/>
      <c r="O123" s="146"/>
      <c r="P123" s="146"/>
      <c r="Q123" s="146"/>
      <c r="R123" s="146"/>
      <c r="S123" s="146"/>
      <c r="T123" s="146"/>
      <c r="U123" s="146"/>
      <c r="V123" s="146"/>
      <c r="W123" s="146"/>
      <c r="X123" s="146"/>
      <c r="Y123" s="146"/>
      <c r="Z123" s="146"/>
    </row>
    <row r="124" ht="13.5" hidden="1" customHeight="1" outlineLevel="3">
      <c r="A124" s="190" t="s">
        <v>188</v>
      </c>
      <c r="B124" s="158"/>
      <c r="C124" s="192" t="s">
        <v>346</v>
      </c>
      <c r="D124" s="193" t="s">
        <v>355</v>
      </c>
      <c r="E124" s="194" t="s">
        <v>145</v>
      </c>
      <c r="F124" s="195">
        <f>F118</f>
        <v>536.232</v>
      </c>
      <c r="G124" s="195">
        <v>45.0</v>
      </c>
      <c r="H124" s="196">
        <f t="shared" si="19"/>
        <v>24130.44</v>
      </c>
      <c r="I124" s="164"/>
      <c r="J124" s="165"/>
      <c r="K124" s="183"/>
      <c r="L124" s="183"/>
      <c r="M124" s="183"/>
      <c r="N124" s="146"/>
      <c r="O124" s="146"/>
      <c r="P124" s="146"/>
      <c r="Q124" s="146"/>
      <c r="R124" s="146"/>
      <c r="S124" s="146"/>
      <c r="T124" s="146"/>
      <c r="U124" s="146"/>
      <c r="V124" s="146"/>
      <c r="W124" s="146"/>
      <c r="X124" s="146"/>
      <c r="Y124" s="146"/>
      <c r="Z124" s="146"/>
    </row>
    <row r="125" ht="13.5" hidden="1" customHeight="1" outlineLevel="3">
      <c r="A125" s="157"/>
      <c r="B125" s="158" t="s">
        <v>108</v>
      </c>
      <c r="C125" s="188" t="s">
        <v>331</v>
      </c>
      <c r="D125" s="160" t="s">
        <v>356</v>
      </c>
      <c r="E125" s="161" t="s">
        <v>145</v>
      </c>
      <c r="F125" s="162">
        <f>26.3*2+(6.5*2+7.5*2)*2.42</f>
        <v>120.36</v>
      </c>
      <c r="G125" s="162">
        <f>SUM(H126:H129)/F125</f>
        <v>93.1951</v>
      </c>
      <c r="H125" s="163">
        <f>IF(B125="Serviço",G125*F125,IF(B125="CÉLULA CONSTRUTIVA",SUMIFS($H$8:$H$294,#REF!,#REF!,$B$8:$B$294,"Serviço"),IF(B125="ETAPA",SUMIFS($H$8:$H$294,#REF!,#REF!,#REF!,#REF!,$B$8:$B$294,"Serviço"),IF(B125="SUBETAPA",SUMIFS($H$8:$H$294,#REF!,#REF!,#REF!,#REF!,#REF!,#REF!,$B$8:$B$294,"Serviço"),0))))</f>
        <v>11216.96224</v>
      </c>
      <c r="I125" s="164" t="s">
        <v>357</v>
      </c>
      <c r="J125" s="165" t="s">
        <v>112</v>
      </c>
      <c r="K125" s="183"/>
      <c r="L125" s="183"/>
      <c r="M125" s="183"/>
      <c r="N125" s="146"/>
      <c r="O125" s="146"/>
      <c r="P125" s="146"/>
      <c r="Q125" s="146"/>
      <c r="R125" s="146"/>
      <c r="S125" s="146"/>
      <c r="T125" s="146"/>
      <c r="U125" s="146"/>
      <c r="V125" s="146"/>
      <c r="W125" s="146"/>
      <c r="X125" s="146"/>
      <c r="Y125" s="146"/>
      <c r="Z125" s="146"/>
    </row>
    <row r="126" ht="13.5" hidden="1" customHeight="1" outlineLevel="3">
      <c r="A126" s="190" t="s">
        <v>188</v>
      </c>
      <c r="B126" s="158"/>
      <c r="C126" s="192" t="s">
        <v>175</v>
      </c>
      <c r="D126" s="193" t="s">
        <v>334</v>
      </c>
      <c r="E126" s="194" t="s">
        <v>145</v>
      </c>
      <c r="F126" s="195">
        <f>F125</f>
        <v>120.36</v>
      </c>
      <c r="G126" s="195">
        <v>6.9391</v>
      </c>
      <c r="H126" s="196">
        <f t="shared" ref="H126:H129" si="20">F126*G126</f>
        <v>835.190076</v>
      </c>
      <c r="I126" s="164"/>
      <c r="J126" s="165"/>
      <c r="K126" s="183"/>
      <c r="L126" s="183"/>
      <c r="M126" s="183"/>
      <c r="N126" s="146"/>
      <c r="O126" s="146"/>
      <c r="P126" s="146"/>
      <c r="Q126" s="146"/>
      <c r="R126" s="146"/>
      <c r="S126" s="146"/>
      <c r="T126" s="146"/>
      <c r="U126" s="146"/>
      <c r="V126" s="146"/>
      <c r="W126" s="146"/>
      <c r="X126" s="146"/>
      <c r="Y126" s="146"/>
      <c r="Z126" s="146"/>
    </row>
    <row r="127" ht="13.5" hidden="1" customHeight="1" outlineLevel="3">
      <c r="A127" s="190" t="s">
        <v>188</v>
      </c>
      <c r="B127" s="158"/>
      <c r="C127" s="192" t="s">
        <v>190</v>
      </c>
      <c r="D127" s="193" t="s">
        <v>335</v>
      </c>
      <c r="E127" s="194" t="s">
        <v>145</v>
      </c>
      <c r="F127" s="195">
        <f>F125</f>
        <v>120.36</v>
      </c>
      <c r="G127" s="195">
        <v>36.256</v>
      </c>
      <c r="H127" s="196">
        <f t="shared" si="20"/>
        <v>4363.77216</v>
      </c>
      <c r="I127" s="164"/>
      <c r="J127" s="165"/>
      <c r="K127" s="183"/>
      <c r="L127" s="183"/>
      <c r="M127" s="183"/>
      <c r="N127" s="146"/>
      <c r="O127" s="146"/>
      <c r="P127" s="146"/>
      <c r="Q127" s="146"/>
      <c r="R127" s="146"/>
      <c r="S127" s="146"/>
      <c r="T127" s="146"/>
      <c r="U127" s="146"/>
      <c r="V127" s="146"/>
      <c r="W127" s="146"/>
      <c r="X127" s="146"/>
      <c r="Y127" s="146"/>
      <c r="Z127" s="146"/>
    </row>
    <row r="128" ht="13.5" hidden="1" customHeight="1" outlineLevel="3">
      <c r="A128" s="190" t="s">
        <v>188</v>
      </c>
      <c r="B128" s="158"/>
      <c r="C128" s="192" t="s">
        <v>198</v>
      </c>
      <c r="D128" s="193" t="s">
        <v>337</v>
      </c>
      <c r="E128" s="194" t="s">
        <v>145</v>
      </c>
      <c r="F128" s="195">
        <f>F125</f>
        <v>120.36</v>
      </c>
      <c r="G128" s="195">
        <v>20.0</v>
      </c>
      <c r="H128" s="196">
        <f t="shared" si="20"/>
        <v>2407.2</v>
      </c>
      <c r="I128" s="164"/>
      <c r="J128" s="165"/>
      <c r="K128" s="183"/>
      <c r="L128" s="183"/>
      <c r="M128" s="183"/>
      <c r="N128" s="146"/>
      <c r="O128" s="146"/>
      <c r="P128" s="146"/>
      <c r="Q128" s="146"/>
      <c r="R128" s="146"/>
      <c r="S128" s="146"/>
      <c r="T128" s="146"/>
      <c r="U128" s="146"/>
      <c r="V128" s="146"/>
      <c r="W128" s="146"/>
      <c r="X128" s="146"/>
      <c r="Y128" s="146"/>
      <c r="Z128" s="146"/>
    </row>
    <row r="129" ht="13.5" hidden="1" customHeight="1" outlineLevel="3">
      <c r="A129" s="190" t="s">
        <v>188</v>
      </c>
      <c r="B129" s="158"/>
      <c r="C129" s="192" t="s">
        <v>201</v>
      </c>
      <c r="D129" s="193" t="s">
        <v>345</v>
      </c>
      <c r="E129" s="194" t="s">
        <v>145</v>
      </c>
      <c r="F129" s="195">
        <f>F125</f>
        <v>120.36</v>
      </c>
      <c r="G129" s="195">
        <v>30.0</v>
      </c>
      <c r="H129" s="196">
        <f t="shared" si="20"/>
        <v>3610.8</v>
      </c>
      <c r="I129" s="164"/>
      <c r="J129" s="165"/>
      <c r="K129" s="183"/>
      <c r="L129" s="183"/>
      <c r="M129" s="183"/>
      <c r="N129" s="146"/>
      <c r="O129" s="146"/>
      <c r="P129" s="146"/>
      <c r="Q129" s="146"/>
      <c r="R129" s="146"/>
      <c r="S129" s="146"/>
      <c r="T129" s="146"/>
      <c r="U129" s="146"/>
      <c r="V129" s="146"/>
      <c r="W129" s="146"/>
      <c r="X129" s="146"/>
      <c r="Y129" s="146"/>
      <c r="Z129" s="146"/>
    </row>
    <row r="130" ht="13.5" hidden="1" customHeight="1" outlineLevel="1">
      <c r="A130" s="157"/>
      <c r="B130" s="158" t="s">
        <v>48</v>
      </c>
      <c r="C130" s="188" t="s">
        <v>358</v>
      </c>
      <c r="D130" s="160" t="s">
        <v>359</v>
      </c>
      <c r="E130" s="161"/>
      <c r="F130" s="162"/>
      <c r="G130" s="162"/>
      <c r="H130" s="163">
        <f>H131+H138+H140</f>
        <v>1111154.37</v>
      </c>
      <c r="I130" s="164"/>
      <c r="J130" s="165"/>
      <c r="K130" s="183"/>
      <c r="L130" s="183"/>
      <c r="M130" s="183"/>
      <c r="N130" s="146"/>
      <c r="O130" s="146"/>
      <c r="P130" s="146"/>
      <c r="Q130" s="146"/>
      <c r="R130" s="146"/>
      <c r="S130" s="146"/>
      <c r="T130" s="146"/>
      <c r="U130" s="146"/>
      <c r="V130" s="146"/>
      <c r="W130" s="146"/>
      <c r="X130" s="146"/>
      <c r="Y130" s="146"/>
      <c r="Z130" s="146"/>
    </row>
    <row r="131" ht="13.5" hidden="1" customHeight="1" outlineLevel="2">
      <c r="A131" s="157"/>
      <c r="B131" s="158" t="s">
        <v>106</v>
      </c>
      <c r="C131" s="188" t="s">
        <v>360</v>
      </c>
      <c r="D131" s="160" t="s">
        <v>361</v>
      </c>
      <c r="E131" s="161"/>
      <c r="F131" s="162"/>
      <c r="G131" s="162"/>
      <c r="H131" s="163">
        <f>SUM(H132:H137)</f>
        <v>1015893.27</v>
      </c>
      <c r="I131" s="164"/>
      <c r="J131" s="165"/>
      <c r="K131" s="183"/>
      <c r="L131" s="183"/>
      <c r="M131" s="183"/>
      <c r="N131" s="146"/>
      <c r="O131" s="146"/>
      <c r="P131" s="146"/>
      <c r="Q131" s="146"/>
      <c r="R131" s="146"/>
      <c r="S131" s="146"/>
      <c r="T131" s="146"/>
      <c r="U131" s="146"/>
      <c r="V131" s="146"/>
      <c r="W131" s="146"/>
      <c r="X131" s="146"/>
      <c r="Y131" s="146"/>
      <c r="Z131" s="146"/>
    </row>
    <row r="132" ht="13.5" hidden="1" customHeight="1" outlineLevel="3">
      <c r="A132" s="157"/>
      <c r="B132" s="158" t="s">
        <v>108</v>
      </c>
      <c r="C132" s="188" t="s">
        <v>362</v>
      </c>
      <c r="D132" s="160" t="s">
        <v>363</v>
      </c>
      <c r="E132" s="161" t="s">
        <v>110</v>
      </c>
      <c r="F132" s="162">
        <v>1.0</v>
      </c>
      <c r="G132" s="162">
        <v>428674.95000000007</v>
      </c>
      <c r="H132" s="163">
        <f t="shared" ref="H132:H137" si="21">IF(B132="Serviço",G132*F132,IF(B132="CÉLULA CONSTRUTIVA",SUMIFS($H$8:$H$294,#REF!,#REF!,$B$8:$B$294,"Serviço"),IF(B132="ETAPA",SUMIFS($H$8:$H$294,#REF!,#REF!,#REF!,#REF!,$B$8:$B$294,"Serviço"),IF(B132="SUBETAPA",SUMIFS($H$8:$H$294,#REF!,#REF!,#REF!,#REF!,#REF!,#REF!,$B$8:$B$294,"Serviço"),0))))</f>
        <v>428674.95</v>
      </c>
      <c r="I132" s="164"/>
      <c r="J132" s="165" t="s">
        <v>112</v>
      </c>
      <c r="K132" s="183"/>
      <c r="L132" s="183"/>
      <c r="M132" s="183"/>
      <c r="N132" s="146"/>
      <c r="O132" s="146"/>
      <c r="P132" s="146"/>
      <c r="Q132" s="146"/>
      <c r="R132" s="146"/>
      <c r="S132" s="146"/>
      <c r="T132" s="146"/>
      <c r="U132" s="146"/>
      <c r="V132" s="146"/>
      <c r="W132" s="146"/>
      <c r="X132" s="146"/>
      <c r="Y132" s="146"/>
      <c r="Z132" s="146"/>
    </row>
    <row r="133" ht="13.5" hidden="1" customHeight="1" outlineLevel="3">
      <c r="A133" s="157"/>
      <c r="B133" s="158" t="s">
        <v>108</v>
      </c>
      <c r="C133" s="188" t="s">
        <v>364</v>
      </c>
      <c r="D133" s="160" t="s">
        <v>365</v>
      </c>
      <c r="E133" s="161" t="s">
        <v>110</v>
      </c>
      <c r="F133" s="162">
        <v>1.0</v>
      </c>
      <c r="G133" s="162">
        <v>171469.98000000004</v>
      </c>
      <c r="H133" s="163">
        <f t="shared" si="21"/>
        <v>171469.98</v>
      </c>
      <c r="I133" s="164"/>
      <c r="J133" s="165" t="s">
        <v>112</v>
      </c>
      <c r="K133" s="189"/>
      <c r="L133" s="189"/>
      <c r="M133" s="183"/>
      <c r="N133" s="146"/>
      <c r="O133" s="146"/>
      <c r="P133" s="146"/>
      <c r="Q133" s="146"/>
      <c r="R133" s="146"/>
      <c r="S133" s="146"/>
      <c r="T133" s="146"/>
      <c r="U133" s="146"/>
      <c r="V133" s="146"/>
      <c r="W133" s="146"/>
      <c r="X133" s="146"/>
      <c r="Y133" s="146"/>
      <c r="Z133" s="146"/>
    </row>
    <row r="134" ht="13.5" hidden="1" customHeight="1" outlineLevel="3">
      <c r="A134" s="157"/>
      <c r="B134" s="158" t="s">
        <v>108</v>
      </c>
      <c r="C134" s="188" t="s">
        <v>366</v>
      </c>
      <c r="D134" s="160" t="s">
        <v>367</v>
      </c>
      <c r="E134" s="161" t="s">
        <v>110</v>
      </c>
      <c r="F134" s="162">
        <v>1.0</v>
      </c>
      <c r="G134" s="162">
        <v>219100.53000000003</v>
      </c>
      <c r="H134" s="163">
        <f t="shared" si="21"/>
        <v>219100.53</v>
      </c>
      <c r="I134" s="164"/>
      <c r="J134" s="165" t="s">
        <v>112</v>
      </c>
      <c r="K134" s="183"/>
      <c r="L134" s="183"/>
      <c r="M134" s="183"/>
      <c r="N134" s="146"/>
      <c r="O134" s="146"/>
      <c r="P134" s="146"/>
      <c r="Q134" s="146"/>
      <c r="R134" s="146"/>
      <c r="S134" s="146"/>
      <c r="T134" s="146"/>
      <c r="U134" s="146"/>
      <c r="V134" s="146"/>
      <c r="W134" s="146"/>
      <c r="X134" s="146"/>
      <c r="Y134" s="146"/>
      <c r="Z134" s="146"/>
    </row>
    <row r="135" ht="13.5" hidden="1" customHeight="1" outlineLevel="3">
      <c r="A135" s="157"/>
      <c r="B135" s="158" t="s">
        <v>108</v>
      </c>
      <c r="C135" s="188" t="s">
        <v>368</v>
      </c>
      <c r="D135" s="160" t="s">
        <v>369</v>
      </c>
      <c r="E135" s="161" t="s">
        <v>110</v>
      </c>
      <c r="F135" s="162">
        <v>1.0</v>
      </c>
      <c r="G135" s="162">
        <f>1.6*'Obra '!E9</f>
        <v>13856.16</v>
      </c>
      <c r="H135" s="163">
        <f t="shared" si="21"/>
        <v>13856.16</v>
      </c>
      <c r="I135" s="164" t="s">
        <v>370</v>
      </c>
      <c r="J135" s="165" t="s">
        <v>112</v>
      </c>
      <c r="K135" s="183"/>
      <c r="L135" s="183"/>
      <c r="M135" s="183"/>
      <c r="N135" s="146"/>
      <c r="O135" s="146"/>
      <c r="P135" s="146"/>
      <c r="Q135" s="146"/>
      <c r="R135" s="146"/>
      <c r="S135" s="146"/>
      <c r="T135" s="146"/>
      <c r="U135" s="146"/>
      <c r="V135" s="146"/>
      <c r="W135" s="146"/>
      <c r="X135" s="146"/>
      <c r="Y135" s="146"/>
      <c r="Z135" s="146"/>
    </row>
    <row r="136" ht="13.5" hidden="1" customHeight="1" outlineLevel="3">
      <c r="A136" s="157"/>
      <c r="B136" s="158" t="s">
        <v>108</v>
      </c>
      <c r="C136" s="188" t="s">
        <v>371</v>
      </c>
      <c r="D136" s="160" t="s">
        <v>372</v>
      </c>
      <c r="E136" s="161" t="s">
        <v>110</v>
      </c>
      <c r="F136" s="162">
        <v>1.0</v>
      </c>
      <c r="G136" s="162">
        <v>142891.65000000002</v>
      </c>
      <c r="H136" s="163">
        <f t="shared" si="21"/>
        <v>142891.65</v>
      </c>
      <c r="I136" s="164"/>
      <c r="J136" s="165" t="s">
        <v>112</v>
      </c>
      <c r="K136" s="183"/>
      <c r="L136" s="183"/>
      <c r="M136" s="183"/>
      <c r="N136" s="146"/>
      <c r="O136" s="146"/>
      <c r="P136" s="146"/>
      <c r="Q136" s="146"/>
      <c r="R136" s="146"/>
      <c r="S136" s="146"/>
      <c r="T136" s="146"/>
      <c r="U136" s="146"/>
      <c r="V136" s="146"/>
      <c r="W136" s="146"/>
      <c r="X136" s="146"/>
      <c r="Y136" s="146"/>
      <c r="Z136" s="146"/>
    </row>
    <row r="137" ht="13.5" hidden="1" customHeight="1" outlineLevel="3">
      <c r="A137" s="157"/>
      <c r="B137" s="158" t="s">
        <v>108</v>
      </c>
      <c r="C137" s="188" t="s">
        <v>373</v>
      </c>
      <c r="D137" s="160" t="s">
        <v>374</v>
      </c>
      <c r="E137" s="161" t="s">
        <v>110</v>
      </c>
      <c r="F137" s="162">
        <v>1.0</v>
      </c>
      <c r="G137" s="162">
        <v>39900.0</v>
      </c>
      <c r="H137" s="163">
        <f t="shared" si="21"/>
        <v>39900</v>
      </c>
      <c r="I137" s="164" t="s">
        <v>375</v>
      </c>
      <c r="J137" s="165" t="s">
        <v>112</v>
      </c>
      <c r="K137" s="183"/>
      <c r="L137" s="183"/>
      <c r="M137" s="183"/>
      <c r="N137" s="146"/>
      <c r="O137" s="146"/>
      <c r="P137" s="146"/>
      <c r="Q137" s="146"/>
      <c r="R137" s="146"/>
      <c r="S137" s="146"/>
      <c r="T137" s="146"/>
      <c r="U137" s="146"/>
      <c r="V137" s="146"/>
      <c r="W137" s="146"/>
      <c r="X137" s="146"/>
      <c r="Y137" s="146"/>
      <c r="Z137" s="146"/>
    </row>
    <row r="138" ht="13.5" hidden="1" customHeight="1" outlineLevel="2">
      <c r="A138" s="157"/>
      <c r="B138" s="158" t="s">
        <v>106</v>
      </c>
      <c r="C138" s="188" t="s">
        <v>376</v>
      </c>
      <c r="D138" s="160" t="s">
        <v>377</v>
      </c>
      <c r="E138" s="161"/>
      <c r="F138" s="162"/>
      <c r="G138" s="162"/>
      <c r="H138" s="163">
        <f>H139</f>
        <v>76208.88</v>
      </c>
      <c r="I138" s="164"/>
      <c r="J138" s="165"/>
      <c r="K138" s="183"/>
      <c r="L138" s="183"/>
      <c r="M138" s="183"/>
      <c r="N138" s="146"/>
      <c r="O138" s="146"/>
      <c r="P138" s="146"/>
      <c r="Q138" s="146"/>
      <c r="R138" s="146"/>
      <c r="S138" s="146"/>
      <c r="T138" s="146"/>
      <c r="U138" s="146"/>
      <c r="V138" s="146"/>
      <c r="W138" s="146"/>
      <c r="X138" s="146"/>
      <c r="Y138" s="146"/>
      <c r="Z138" s="146"/>
    </row>
    <row r="139" ht="13.5" hidden="1" customHeight="1" outlineLevel="3">
      <c r="A139" s="157"/>
      <c r="B139" s="158" t="s">
        <v>108</v>
      </c>
      <c r="C139" s="188" t="s">
        <v>378</v>
      </c>
      <c r="D139" s="160" t="s">
        <v>379</v>
      </c>
      <c r="E139" s="161" t="s">
        <v>110</v>
      </c>
      <c r="F139" s="162">
        <v>1.0</v>
      </c>
      <c r="G139" s="162">
        <v>76208.88</v>
      </c>
      <c r="H139" s="163">
        <f>IF(B139="Serviço",G139*F139,IF(B139="CÉLULA CONSTRUTIVA",SUMIFS($H$8:$H$294,#REF!,#REF!,$B$8:$B$294,"Serviço"),IF(B139="ETAPA",SUMIFS($H$8:$H$294,#REF!,#REF!,#REF!,#REF!,$B$8:$B$294,"Serviço"),IF(B139="SUBETAPA",SUMIFS($H$8:$H$294,#REF!,#REF!,#REF!,#REF!,#REF!,#REF!,$B$8:$B$294,"Serviço"),0))))</f>
        <v>76208.88</v>
      </c>
      <c r="I139" s="164"/>
      <c r="J139" s="165" t="s">
        <v>112</v>
      </c>
      <c r="K139" s="183"/>
      <c r="L139" s="183"/>
      <c r="M139" s="183"/>
      <c r="N139" s="146"/>
      <c r="O139" s="146"/>
      <c r="P139" s="146"/>
      <c r="Q139" s="146"/>
      <c r="R139" s="146"/>
      <c r="S139" s="146"/>
      <c r="T139" s="146"/>
      <c r="U139" s="146"/>
      <c r="V139" s="146"/>
      <c r="W139" s="146"/>
      <c r="X139" s="146"/>
      <c r="Y139" s="146"/>
      <c r="Z139" s="146"/>
    </row>
    <row r="140" ht="13.5" hidden="1" customHeight="1" outlineLevel="2">
      <c r="A140" s="157"/>
      <c r="B140" s="158" t="s">
        <v>106</v>
      </c>
      <c r="C140" s="188" t="s">
        <v>380</v>
      </c>
      <c r="D140" s="160" t="s">
        <v>381</v>
      </c>
      <c r="E140" s="161"/>
      <c r="F140" s="162"/>
      <c r="G140" s="162"/>
      <c r="H140" s="163">
        <f>H141</f>
        <v>19052.22</v>
      </c>
      <c r="I140" s="164"/>
      <c r="J140" s="165"/>
      <c r="K140" s="183"/>
      <c r="L140" s="183"/>
      <c r="M140" s="183"/>
      <c r="N140" s="146"/>
      <c r="O140" s="146"/>
      <c r="P140" s="146"/>
      <c r="Q140" s="146"/>
      <c r="R140" s="146"/>
      <c r="S140" s="146"/>
      <c r="T140" s="146"/>
      <c r="U140" s="146"/>
      <c r="V140" s="146"/>
      <c r="W140" s="146"/>
      <c r="X140" s="146"/>
      <c r="Y140" s="146"/>
      <c r="Z140" s="146"/>
    </row>
    <row r="141" ht="13.5" hidden="1" customHeight="1" outlineLevel="3">
      <c r="A141" s="157"/>
      <c r="B141" s="158" t="s">
        <v>108</v>
      </c>
      <c r="C141" s="188" t="s">
        <v>382</v>
      </c>
      <c r="D141" s="160" t="s">
        <v>383</v>
      </c>
      <c r="E141" s="161" t="s">
        <v>110</v>
      </c>
      <c r="F141" s="162">
        <v>1.0</v>
      </c>
      <c r="G141" s="162">
        <v>19052.22</v>
      </c>
      <c r="H141" s="163">
        <f>IF(B141="Serviço",G141*F141,IF(B141="CÉLULA CONSTRUTIVA",SUMIFS($H$8:$H$294,#REF!,#REF!,$B$8:$B$294,"Serviço"),IF(B141="ETAPA",SUMIFS($H$8:$H$294,#REF!,#REF!,#REF!,#REF!,$B$8:$B$294,"Serviço"),IF(B141="SUBETAPA",SUMIFS($H$8:$H$294,#REF!,#REF!,#REF!,#REF!,#REF!,#REF!,$B$8:$B$294,"Serviço"),0))))</f>
        <v>19052.22</v>
      </c>
      <c r="I141" s="164"/>
      <c r="J141" s="165" t="s">
        <v>112</v>
      </c>
      <c r="K141" s="183"/>
      <c r="L141" s="183"/>
      <c r="M141" s="183"/>
      <c r="N141" s="146"/>
      <c r="O141" s="146"/>
      <c r="P141" s="146"/>
      <c r="Q141" s="146"/>
      <c r="R141" s="146"/>
      <c r="S141" s="146"/>
      <c r="T141" s="146"/>
      <c r="U141" s="146"/>
      <c r="V141" s="146"/>
      <c r="W141" s="146"/>
      <c r="X141" s="146"/>
      <c r="Y141" s="146"/>
      <c r="Z141" s="146"/>
    </row>
    <row r="142" ht="13.5" hidden="1" customHeight="1" outlineLevel="1">
      <c r="A142" s="157"/>
      <c r="B142" s="158" t="s">
        <v>48</v>
      </c>
      <c r="C142" s="188" t="s">
        <v>384</v>
      </c>
      <c r="D142" s="160" t="s">
        <v>385</v>
      </c>
      <c r="E142" s="161"/>
      <c r="F142" s="162"/>
      <c r="G142" s="162"/>
      <c r="H142" s="163">
        <f>H143</f>
        <v>1252179.65</v>
      </c>
      <c r="I142" s="164"/>
      <c r="J142" s="165"/>
      <c r="K142" s="183"/>
      <c r="L142" s="183"/>
      <c r="M142" s="183"/>
      <c r="N142" s="146"/>
      <c r="O142" s="146"/>
      <c r="P142" s="146"/>
      <c r="Q142" s="146"/>
      <c r="R142" s="146"/>
      <c r="S142" s="146"/>
      <c r="T142" s="146"/>
      <c r="U142" s="146"/>
      <c r="V142" s="146"/>
      <c r="W142" s="146"/>
      <c r="X142" s="146"/>
      <c r="Y142" s="146"/>
      <c r="Z142" s="146"/>
    </row>
    <row r="143" ht="13.5" hidden="1" customHeight="1" outlineLevel="2">
      <c r="A143" s="157"/>
      <c r="B143" s="158" t="s">
        <v>106</v>
      </c>
      <c r="C143" s="188" t="s">
        <v>386</v>
      </c>
      <c r="D143" s="160" t="s">
        <v>387</v>
      </c>
      <c r="E143" s="161"/>
      <c r="F143" s="162"/>
      <c r="G143" s="162"/>
      <c r="H143" s="163">
        <f>SUM(H144:H156)</f>
        <v>1252179.65</v>
      </c>
      <c r="I143" s="164">
        <f>H143/'Obra '!$E$9</f>
        <v>144.5918234</v>
      </c>
      <c r="J143" s="165"/>
      <c r="K143" s="183"/>
      <c r="L143" s="183"/>
      <c r="M143" s="183"/>
      <c r="N143" s="146"/>
      <c r="O143" s="146"/>
      <c r="P143" s="146"/>
      <c r="Q143" s="146"/>
      <c r="R143" s="146"/>
      <c r="S143" s="146"/>
      <c r="T143" s="146"/>
      <c r="U143" s="146"/>
      <c r="V143" s="146"/>
      <c r="W143" s="146"/>
      <c r="X143" s="146"/>
      <c r="Y143" s="146"/>
      <c r="Z143" s="146"/>
    </row>
    <row r="144" ht="13.5" hidden="1" customHeight="1" outlineLevel="3">
      <c r="A144" s="157"/>
      <c r="B144" s="158" t="s">
        <v>108</v>
      </c>
      <c r="C144" s="188" t="s">
        <v>388</v>
      </c>
      <c r="D144" s="160" t="s">
        <v>389</v>
      </c>
      <c r="E144" s="161" t="s">
        <v>110</v>
      </c>
      <c r="F144" s="162">
        <v>1.0</v>
      </c>
      <c r="G144" s="162">
        <v>839251.5700000001</v>
      </c>
      <c r="H144" s="163">
        <f t="shared" ref="H144:H146" si="22">IF(B144="Serviço",G144*F144,IF(B144="CÉLULA CONSTRUTIVA",SUMIFS($H$8:$H$294,#REF!,#REF!,$B$8:$B$294,"Serviço"),IF(B144="ETAPA",SUMIFS($H$8:$H$294,#REF!,#REF!,#REF!,#REF!,$B$8:$B$294,"Serviço"),IF(B144="SUBETAPA",SUMIFS($H$8:$H$294,#REF!,#REF!,#REF!,#REF!,#REF!,#REF!,$B$8:$B$294,"Serviço"),0))))</f>
        <v>839251.57</v>
      </c>
      <c r="I144" s="164">
        <f>H144/'Obra '!$E$9</f>
        <v>96.91014769</v>
      </c>
      <c r="J144" s="165" t="s">
        <v>112</v>
      </c>
      <c r="K144" s="183"/>
      <c r="L144" s="183"/>
      <c r="M144" s="183"/>
      <c r="N144" s="146"/>
      <c r="O144" s="146"/>
      <c r="P144" s="146"/>
      <c r="Q144" s="146"/>
      <c r="R144" s="146"/>
      <c r="S144" s="146"/>
      <c r="T144" s="146"/>
      <c r="U144" s="146"/>
      <c r="V144" s="146"/>
      <c r="W144" s="146"/>
      <c r="X144" s="146"/>
      <c r="Y144" s="146"/>
      <c r="Z144" s="146"/>
    </row>
    <row r="145" ht="13.5" hidden="1" customHeight="1" outlineLevel="3">
      <c r="A145" s="157"/>
      <c r="B145" s="158" t="s">
        <v>108</v>
      </c>
      <c r="C145" s="188" t="s">
        <v>390</v>
      </c>
      <c r="D145" s="160" t="s">
        <v>391</v>
      </c>
      <c r="E145" s="161" t="s">
        <v>110</v>
      </c>
      <c r="F145" s="162">
        <v>1.0</v>
      </c>
      <c r="G145" s="162">
        <v>12800.0</v>
      </c>
      <c r="H145" s="163">
        <f t="shared" si="22"/>
        <v>12800</v>
      </c>
      <c r="I145" s="164"/>
      <c r="J145" s="165" t="s">
        <v>112</v>
      </c>
      <c r="K145" s="183"/>
      <c r="L145" s="183"/>
      <c r="M145" s="183"/>
      <c r="N145" s="146"/>
      <c r="O145" s="146"/>
      <c r="P145" s="146"/>
      <c r="Q145" s="146"/>
      <c r="R145" s="146"/>
      <c r="S145" s="146"/>
      <c r="T145" s="146"/>
      <c r="U145" s="146"/>
      <c r="V145" s="146"/>
      <c r="W145" s="146"/>
      <c r="X145" s="146"/>
      <c r="Y145" s="146"/>
      <c r="Z145" s="146"/>
    </row>
    <row r="146" ht="13.5" hidden="1" customHeight="1" outlineLevel="3">
      <c r="A146" s="157"/>
      <c r="B146" s="158" t="s">
        <v>108</v>
      </c>
      <c r="C146" s="188" t="s">
        <v>392</v>
      </c>
      <c r="D146" s="160" t="s">
        <v>393</v>
      </c>
      <c r="E146" s="161" t="s">
        <v>110</v>
      </c>
      <c r="F146" s="162">
        <v>1.0</v>
      </c>
      <c r="G146" s="162">
        <f>H147+H148</f>
        <v>26800</v>
      </c>
      <c r="H146" s="163">
        <f t="shared" si="22"/>
        <v>26800</v>
      </c>
      <c r="I146" s="164"/>
      <c r="J146" s="165" t="s">
        <v>112</v>
      </c>
      <c r="K146" s="183"/>
      <c r="L146" s="183"/>
      <c r="M146" s="183"/>
      <c r="N146" s="146"/>
      <c r="O146" s="146"/>
      <c r="P146" s="146"/>
      <c r="Q146" s="146"/>
      <c r="R146" s="146"/>
      <c r="S146" s="146"/>
      <c r="T146" s="146"/>
      <c r="U146" s="146"/>
      <c r="V146" s="146"/>
      <c r="W146" s="146"/>
      <c r="X146" s="146"/>
      <c r="Y146" s="146"/>
      <c r="Z146" s="146"/>
    </row>
    <row r="147" ht="13.5" hidden="1" customHeight="1" outlineLevel="3">
      <c r="A147" s="190" t="s">
        <v>188</v>
      </c>
      <c r="B147" s="158"/>
      <c r="C147" s="192" t="s">
        <v>175</v>
      </c>
      <c r="D147" s="193" t="s">
        <v>394</v>
      </c>
      <c r="E147" s="194" t="s">
        <v>298</v>
      </c>
      <c r="F147" s="195">
        <v>3.0</v>
      </c>
      <c r="G147" s="195">
        <v>8000.0</v>
      </c>
      <c r="H147" s="196">
        <f t="shared" ref="H147:H148" si="23">F147*G147</f>
        <v>24000</v>
      </c>
      <c r="I147" s="164"/>
      <c r="J147" s="165"/>
      <c r="K147" s="183"/>
      <c r="L147" s="183"/>
      <c r="M147" s="183"/>
      <c r="N147" s="146"/>
      <c r="O147" s="146"/>
      <c r="P147" s="146"/>
      <c r="Q147" s="146"/>
      <c r="R147" s="146"/>
      <c r="S147" s="146"/>
      <c r="T147" s="146"/>
      <c r="U147" s="146"/>
      <c r="V147" s="146"/>
      <c r="W147" s="146"/>
      <c r="X147" s="146"/>
      <c r="Y147" s="146"/>
      <c r="Z147" s="146"/>
    </row>
    <row r="148" ht="13.5" hidden="1" customHeight="1" outlineLevel="3">
      <c r="A148" s="190" t="s">
        <v>188</v>
      </c>
      <c r="B148" s="158"/>
      <c r="C148" s="192" t="s">
        <v>175</v>
      </c>
      <c r="D148" s="193" t="s">
        <v>395</v>
      </c>
      <c r="E148" s="194" t="s">
        <v>298</v>
      </c>
      <c r="F148" s="195">
        <v>1.0</v>
      </c>
      <c r="G148" s="195">
        <v>2800.0</v>
      </c>
      <c r="H148" s="196">
        <f t="shared" si="23"/>
        <v>2800</v>
      </c>
      <c r="I148" s="164"/>
      <c r="J148" s="165"/>
      <c r="K148" s="183"/>
      <c r="L148" s="183"/>
      <c r="M148" s="183"/>
      <c r="N148" s="146"/>
      <c r="O148" s="146"/>
      <c r="P148" s="146"/>
      <c r="Q148" s="146"/>
      <c r="R148" s="146"/>
      <c r="S148" s="146"/>
      <c r="T148" s="146"/>
      <c r="U148" s="146"/>
      <c r="V148" s="146"/>
      <c r="W148" s="146"/>
      <c r="X148" s="146"/>
      <c r="Y148" s="146"/>
      <c r="Z148" s="146"/>
    </row>
    <row r="149" ht="13.5" hidden="1" customHeight="1" outlineLevel="3">
      <c r="A149" s="157"/>
      <c r="B149" s="158" t="s">
        <v>108</v>
      </c>
      <c r="C149" s="188" t="s">
        <v>396</v>
      </c>
      <c r="D149" s="160" t="s">
        <v>397</v>
      </c>
      <c r="E149" s="161" t="s">
        <v>110</v>
      </c>
      <c r="F149" s="162">
        <v>1.0</v>
      </c>
      <c r="G149" s="162">
        <f>0.8*'Obra '!E9</f>
        <v>6928.08</v>
      </c>
      <c r="H149" s="163">
        <f t="shared" ref="H149:H150" si="24">IF(B149="Serviço",G149*F149,IF(B149="CÉLULA CONSTRUTIVA",SUMIFS($H$8:$H$294,#REF!,#REF!,$B$8:$B$294,"Serviço"),IF(B149="ETAPA",SUMIFS($H$8:$H$294,#REF!,#REF!,#REF!,#REF!,$B$8:$B$294,"Serviço"),IF(B149="SUBETAPA",SUMIFS($H$8:$H$294,#REF!,#REF!,#REF!,#REF!,#REF!,#REF!,$B$8:$B$294,"Serviço"),0))))</f>
        <v>6928.08</v>
      </c>
      <c r="I149" s="164"/>
      <c r="J149" s="165" t="s">
        <v>112</v>
      </c>
      <c r="K149" s="183"/>
      <c r="L149" s="183"/>
      <c r="M149" s="183"/>
      <c r="N149" s="146"/>
      <c r="O149" s="146"/>
      <c r="P149" s="146"/>
      <c r="Q149" s="146"/>
      <c r="R149" s="146"/>
      <c r="S149" s="146"/>
      <c r="T149" s="146"/>
      <c r="U149" s="146"/>
      <c r="V149" s="146"/>
      <c r="W149" s="146"/>
      <c r="X149" s="146"/>
      <c r="Y149" s="146"/>
      <c r="Z149" s="146"/>
    </row>
    <row r="150" ht="13.5" hidden="1" customHeight="1" outlineLevel="3">
      <c r="A150" s="157"/>
      <c r="B150" s="158" t="s">
        <v>108</v>
      </c>
      <c r="C150" s="188" t="s">
        <v>398</v>
      </c>
      <c r="D150" s="160" t="s">
        <v>399</v>
      </c>
      <c r="E150" s="161" t="s">
        <v>110</v>
      </c>
      <c r="F150" s="162">
        <v>1.0</v>
      </c>
      <c r="G150" s="162">
        <f>H151+H152</f>
        <v>151950</v>
      </c>
      <c r="H150" s="163">
        <f t="shared" si="24"/>
        <v>151950</v>
      </c>
      <c r="I150" s="164">
        <f>H150/'Obra '!$E$9</f>
        <v>17.54598677</v>
      </c>
      <c r="J150" s="165" t="s">
        <v>112</v>
      </c>
      <c r="K150" s="183"/>
      <c r="L150" s="183"/>
      <c r="M150" s="183"/>
      <c r="N150" s="146"/>
      <c r="O150" s="146"/>
      <c r="P150" s="146"/>
      <c r="Q150" s="146"/>
      <c r="R150" s="146"/>
      <c r="S150" s="146"/>
      <c r="T150" s="146"/>
      <c r="U150" s="146"/>
      <c r="V150" s="146"/>
      <c r="W150" s="146"/>
      <c r="X150" s="146"/>
      <c r="Y150" s="146"/>
      <c r="Z150" s="146"/>
    </row>
    <row r="151" ht="13.5" hidden="1" customHeight="1" outlineLevel="3">
      <c r="A151" s="190" t="s">
        <v>188</v>
      </c>
      <c r="B151" s="158"/>
      <c r="C151" s="192" t="s">
        <v>175</v>
      </c>
      <c r="D151" s="193" t="s">
        <v>400</v>
      </c>
      <c r="E151" s="194" t="s">
        <v>298</v>
      </c>
      <c r="F151" s="195">
        <v>3.0</v>
      </c>
      <c r="G151" s="195">
        <v>35930.0</v>
      </c>
      <c r="H151" s="196">
        <f t="shared" ref="H151:H152" si="25">F151*G151</f>
        <v>107790</v>
      </c>
      <c r="I151" s="164" t="s">
        <v>401</v>
      </c>
      <c r="J151" s="165"/>
      <c r="K151" s="183"/>
      <c r="L151" s="183"/>
      <c r="M151" s="183"/>
      <c r="N151" s="146"/>
      <c r="O151" s="146"/>
      <c r="P151" s="146"/>
      <c r="Q151" s="146"/>
      <c r="R151" s="146"/>
      <c r="S151" s="146"/>
      <c r="T151" s="146"/>
      <c r="U151" s="146"/>
      <c r="V151" s="146"/>
      <c r="W151" s="146"/>
      <c r="X151" s="146"/>
      <c r="Y151" s="146"/>
      <c r="Z151" s="146"/>
    </row>
    <row r="152" ht="13.5" hidden="1" customHeight="1" outlineLevel="3">
      <c r="A152" s="190" t="s">
        <v>188</v>
      </c>
      <c r="B152" s="158"/>
      <c r="C152" s="192" t="s">
        <v>190</v>
      </c>
      <c r="D152" s="193" t="s">
        <v>402</v>
      </c>
      <c r="E152" s="161" t="s">
        <v>110</v>
      </c>
      <c r="F152" s="162">
        <v>1.0</v>
      </c>
      <c r="G152" s="195">
        <f>4600*6*1.6</f>
        <v>44160</v>
      </c>
      <c r="H152" s="196">
        <f t="shared" si="25"/>
        <v>44160</v>
      </c>
      <c r="I152" s="164" t="s">
        <v>401</v>
      </c>
      <c r="J152" s="165"/>
      <c r="K152" s="183"/>
      <c r="L152" s="183"/>
      <c r="M152" s="183"/>
      <c r="N152" s="146"/>
      <c r="O152" s="146"/>
      <c r="P152" s="146"/>
      <c r="Q152" s="146"/>
      <c r="R152" s="146"/>
      <c r="S152" s="146"/>
      <c r="T152" s="146"/>
      <c r="U152" s="146"/>
      <c r="V152" s="146"/>
      <c r="W152" s="146"/>
      <c r="X152" s="146"/>
      <c r="Y152" s="146"/>
      <c r="Z152" s="146"/>
    </row>
    <row r="153" ht="13.5" hidden="1" customHeight="1" outlineLevel="3">
      <c r="A153" s="157"/>
      <c r="B153" s="158" t="s">
        <v>108</v>
      </c>
      <c r="C153" s="188" t="s">
        <v>403</v>
      </c>
      <c r="D153" s="160" t="s">
        <v>404</v>
      </c>
      <c r="E153" s="161" t="s">
        <v>298</v>
      </c>
      <c r="F153" s="162">
        <v>1.0</v>
      </c>
      <c r="G153" s="162">
        <f>H154</f>
        <v>5100</v>
      </c>
      <c r="H153" s="163">
        <f>IF(B153="Serviço",G153*F153,IF(B153="CÉLULA CONSTRUTIVA",SUMIFS($H$8:$H$294,#REF!,#REF!,$B$8:$B$294,"Serviço"),IF(B153="ETAPA",SUMIFS($H$8:$H$294,#REF!,#REF!,#REF!,#REF!,$B$8:$B$294,"Serviço"),IF(B153="SUBETAPA",SUMIFS($H$8:$H$294,#REF!,#REF!,#REF!,#REF!,#REF!,#REF!,$B$8:$B$294,"Serviço"),0))))</f>
        <v>5100</v>
      </c>
      <c r="I153" s="164"/>
      <c r="J153" s="165" t="s">
        <v>112</v>
      </c>
      <c r="K153" s="183"/>
      <c r="L153" s="183"/>
      <c r="M153" s="183"/>
      <c r="N153" s="146"/>
      <c r="O153" s="146"/>
      <c r="P153" s="146"/>
      <c r="Q153" s="146"/>
      <c r="R153" s="146"/>
      <c r="S153" s="146"/>
      <c r="T153" s="146"/>
      <c r="U153" s="146"/>
      <c r="V153" s="146"/>
      <c r="W153" s="146"/>
      <c r="X153" s="146"/>
      <c r="Y153" s="146"/>
      <c r="Z153" s="146"/>
    </row>
    <row r="154" ht="13.5" hidden="1" customHeight="1" outlineLevel="3">
      <c r="A154" s="190" t="s">
        <v>188</v>
      </c>
      <c r="B154" s="158"/>
      <c r="C154" s="192" t="s">
        <v>175</v>
      </c>
      <c r="D154" s="193" t="s">
        <v>405</v>
      </c>
      <c r="E154" s="194" t="s">
        <v>298</v>
      </c>
      <c r="F154" s="195">
        <v>1.0</v>
      </c>
      <c r="G154" s="195">
        <v>5100.0</v>
      </c>
      <c r="H154" s="196">
        <f>F154*G154</f>
        <v>5100</v>
      </c>
      <c r="I154" s="164"/>
      <c r="J154" s="165"/>
      <c r="K154" s="183"/>
      <c r="L154" s="183"/>
      <c r="M154" s="183"/>
      <c r="N154" s="146"/>
      <c r="O154" s="146"/>
      <c r="P154" s="146"/>
      <c r="Q154" s="146"/>
      <c r="R154" s="146"/>
      <c r="S154" s="146"/>
      <c r="T154" s="146"/>
      <c r="U154" s="146"/>
      <c r="V154" s="146"/>
      <c r="W154" s="146"/>
      <c r="X154" s="146"/>
      <c r="Y154" s="146"/>
      <c r="Z154" s="146"/>
    </row>
    <row r="155" ht="13.5" hidden="1" customHeight="1" outlineLevel="3">
      <c r="A155" s="157"/>
      <c r="B155" s="158" t="s">
        <v>108</v>
      </c>
      <c r="C155" s="188" t="s">
        <v>406</v>
      </c>
      <c r="D155" s="160" t="s">
        <v>407</v>
      </c>
      <c r="E155" s="161" t="s">
        <v>298</v>
      </c>
      <c r="F155" s="162">
        <v>1.0</v>
      </c>
      <c r="G155" s="162"/>
      <c r="H155" s="163">
        <f t="shared" ref="H155:H156" si="26">IF(B155="Serviço",G155*F155,IF(B155="CÉLULA CONSTRUTIVA",SUMIFS($H$8:$H$294,#REF!,#REF!,$B$8:$B$294,"Serviço"),IF(B155="ETAPA",SUMIFS($H$8:$H$294,#REF!,#REF!,#REF!,#REF!,$B$8:$B$294,"Serviço"),IF(B155="SUBETAPA",SUMIFS($H$8:$H$294,#REF!,#REF!,#REF!,#REF!,#REF!,#REF!,$B$8:$B$294,"Serviço"),0))))</f>
        <v>0</v>
      </c>
      <c r="I155" s="164" t="s">
        <v>408</v>
      </c>
      <c r="J155" s="165" t="s">
        <v>112</v>
      </c>
      <c r="K155" s="183"/>
      <c r="L155" s="183"/>
      <c r="M155" s="183"/>
      <c r="N155" s="146"/>
      <c r="O155" s="146"/>
      <c r="P155" s="146"/>
      <c r="Q155" s="146"/>
      <c r="R155" s="146"/>
      <c r="S155" s="146"/>
      <c r="T155" s="146"/>
      <c r="U155" s="146"/>
      <c r="V155" s="146"/>
      <c r="W155" s="146"/>
      <c r="X155" s="146"/>
      <c r="Y155" s="146"/>
      <c r="Z155" s="146"/>
    </row>
    <row r="156" ht="13.5" hidden="1" customHeight="1" outlineLevel="3">
      <c r="A156" s="157"/>
      <c r="B156" s="158" t="s">
        <v>108</v>
      </c>
      <c r="C156" s="188" t="s">
        <v>406</v>
      </c>
      <c r="D156" s="160" t="s">
        <v>409</v>
      </c>
      <c r="E156" s="161" t="s">
        <v>298</v>
      </c>
      <c r="F156" s="162">
        <v>1.0</v>
      </c>
      <c r="G156" s="162">
        <v>25500.0</v>
      </c>
      <c r="H156" s="163">
        <f t="shared" si="26"/>
        <v>25500</v>
      </c>
      <c r="I156" s="164"/>
      <c r="J156" s="165" t="s">
        <v>112</v>
      </c>
      <c r="K156" s="183"/>
      <c r="L156" s="183"/>
      <c r="M156" s="183"/>
      <c r="N156" s="146"/>
      <c r="O156" s="146"/>
      <c r="P156" s="146"/>
      <c r="Q156" s="146"/>
      <c r="R156" s="146"/>
      <c r="S156" s="146"/>
      <c r="T156" s="146"/>
      <c r="U156" s="146"/>
      <c r="V156" s="146"/>
      <c r="W156" s="146"/>
      <c r="X156" s="146"/>
      <c r="Y156" s="146"/>
      <c r="Z156" s="146"/>
    </row>
    <row r="157" ht="13.5" hidden="1" customHeight="1" outlineLevel="1">
      <c r="A157" s="157"/>
      <c r="B157" s="158" t="s">
        <v>48</v>
      </c>
      <c r="C157" s="188" t="s">
        <v>410</v>
      </c>
      <c r="D157" s="160" t="s">
        <v>411</v>
      </c>
      <c r="E157" s="161"/>
      <c r="F157" s="162"/>
      <c r="G157" s="162"/>
      <c r="H157" s="163">
        <f>H158+H160+H162+H164+H166+H169</f>
        <v>364966.07</v>
      </c>
      <c r="I157" s="164"/>
      <c r="J157" s="165"/>
      <c r="K157" s="183"/>
      <c r="L157" s="183"/>
      <c r="M157" s="183"/>
      <c r="N157" s="146"/>
      <c r="O157" s="146"/>
      <c r="P157" s="146"/>
      <c r="Q157" s="146"/>
      <c r="R157" s="146"/>
      <c r="S157" s="146"/>
      <c r="T157" s="146"/>
      <c r="U157" s="146"/>
      <c r="V157" s="146"/>
      <c r="W157" s="146"/>
      <c r="X157" s="146"/>
      <c r="Y157" s="146"/>
      <c r="Z157" s="146"/>
    </row>
    <row r="158" ht="13.5" hidden="1" customHeight="1" outlineLevel="2">
      <c r="A158" s="157"/>
      <c r="B158" s="158" t="s">
        <v>106</v>
      </c>
      <c r="C158" s="188" t="s">
        <v>412</v>
      </c>
      <c r="D158" s="160" t="s">
        <v>413</v>
      </c>
      <c r="E158" s="161"/>
      <c r="F158" s="162"/>
      <c r="G158" s="162"/>
      <c r="H158" s="163">
        <f>H159</f>
        <v>38104.44</v>
      </c>
      <c r="I158" s="164"/>
      <c r="J158" s="165"/>
      <c r="K158" s="183"/>
      <c r="L158" s="183"/>
      <c r="M158" s="183"/>
      <c r="N158" s="146"/>
      <c r="O158" s="146"/>
      <c r="P158" s="146"/>
      <c r="Q158" s="146"/>
      <c r="R158" s="146"/>
      <c r="S158" s="146"/>
      <c r="T158" s="146"/>
      <c r="U158" s="146"/>
      <c r="V158" s="146"/>
      <c r="W158" s="146"/>
      <c r="X158" s="146"/>
      <c r="Y158" s="146"/>
      <c r="Z158" s="146"/>
    </row>
    <row r="159" ht="13.5" hidden="1" customHeight="1" outlineLevel="3">
      <c r="A159" s="157"/>
      <c r="B159" s="158" t="s">
        <v>108</v>
      </c>
      <c r="C159" s="188" t="s">
        <v>414</v>
      </c>
      <c r="D159" s="160" t="s">
        <v>415</v>
      </c>
      <c r="E159" s="161" t="s">
        <v>298</v>
      </c>
      <c r="F159" s="162">
        <v>1.0</v>
      </c>
      <c r="G159" s="162">
        <v>38104.44</v>
      </c>
      <c r="H159" s="163">
        <f>IF(B159="Serviço",G159*F159,IF(B159="CÉLULA CONSTRUTIVA",SUMIFS($H$8:$H$294,#REF!,#REF!,$B$8:$B$294,"Serviço"),IF(B159="ETAPA",SUMIFS($H$8:$H$294,#REF!,#REF!,#REF!,#REF!,$B$8:$B$294,"Serviço"),IF(B159="SUBETAPA",SUMIFS($H$8:$H$294,#REF!,#REF!,#REF!,#REF!,#REF!,#REF!,$B$8:$B$294,"Serviço"),0))))</f>
        <v>38104.44</v>
      </c>
      <c r="I159" s="164"/>
      <c r="J159" s="165" t="s">
        <v>416</v>
      </c>
      <c r="K159" s="183"/>
      <c r="L159" s="183"/>
      <c r="M159" s="183"/>
      <c r="N159" s="146"/>
      <c r="O159" s="146"/>
      <c r="P159" s="146"/>
      <c r="Q159" s="146"/>
      <c r="R159" s="146"/>
      <c r="S159" s="146"/>
      <c r="T159" s="146"/>
      <c r="U159" s="146"/>
      <c r="V159" s="146"/>
      <c r="W159" s="146"/>
      <c r="X159" s="146"/>
      <c r="Y159" s="146"/>
      <c r="Z159" s="146"/>
    </row>
    <row r="160" ht="13.5" hidden="1" customHeight="1" outlineLevel="2">
      <c r="A160" s="157"/>
      <c r="B160" s="158" t="s">
        <v>106</v>
      </c>
      <c r="C160" s="188" t="s">
        <v>417</v>
      </c>
      <c r="D160" s="160" t="s">
        <v>418</v>
      </c>
      <c r="E160" s="161"/>
      <c r="F160" s="162"/>
      <c r="G160" s="162"/>
      <c r="H160" s="163">
        <f>H161</f>
        <v>69656.66</v>
      </c>
      <c r="I160" s="164"/>
      <c r="J160" s="165"/>
      <c r="K160" s="183"/>
      <c r="L160" s="183"/>
      <c r="M160" s="183"/>
      <c r="N160" s="146"/>
      <c r="O160" s="146"/>
      <c r="P160" s="146"/>
      <c r="Q160" s="146"/>
      <c r="R160" s="146"/>
      <c r="S160" s="146"/>
      <c r="T160" s="146"/>
      <c r="U160" s="146"/>
      <c r="V160" s="146"/>
      <c r="W160" s="146"/>
      <c r="X160" s="146"/>
      <c r="Y160" s="146"/>
      <c r="Z160" s="146"/>
    </row>
    <row r="161" ht="13.5" hidden="1" customHeight="1" outlineLevel="3">
      <c r="A161" s="157"/>
      <c r="B161" s="158" t="s">
        <v>108</v>
      </c>
      <c r="C161" s="188" t="s">
        <v>419</v>
      </c>
      <c r="D161" s="160" t="s">
        <v>420</v>
      </c>
      <c r="E161" s="161" t="s">
        <v>298</v>
      </c>
      <c r="F161" s="162">
        <v>1.0</v>
      </c>
      <c r="G161" s="162">
        <v>69656.66</v>
      </c>
      <c r="H161" s="163">
        <f>IF(B161="Serviço",G161*F161,IF(B161="CÉLULA CONSTRUTIVA",SUMIFS($H$8:$H$294,#REF!,#REF!,$B$8:$B$294,"Serviço"),IF(B161="ETAPA",SUMIFS($H$8:$H$294,#REF!,#REF!,#REF!,#REF!,$B$8:$B$294,"Serviço"),IF(B161="SUBETAPA",SUMIFS($H$8:$H$294,#REF!,#REF!,#REF!,#REF!,#REF!,#REF!,$B$8:$B$294,"Serviço"),0))))</f>
        <v>69656.66</v>
      </c>
      <c r="I161" s="164"/>
      <c r="J161" s="165" t="s">
        <v>416</v>
      </c>
      <c r="K161" s="183"/>
      <c r="L161" s="183"/>
      <c r="M161" s="183"/>
      <c r="N161" s="146"/>
      <c r="O161" s="146"/>
      <c r="P161" s="146"/>
      <c r="Q161" s="146"/>
      <c r="R161" s="146"/>
      <c r="S161" s="146"/>
      <c r="T161" s="146"/>
      <c r="U161" s="146"/>
      <c r="V161" s="146"/>
      <c r="W161" s="146"/>
      <c r="X161" s="146"/>
      <c r="Y161" s="146"/>
      <c r="Z161" s="146"/>
    </row>
    <row r="162" ht="13.5" hidden="1" customHeight="1" outlineLevel="2">
      <c r="A162" s="157"/>
      <c r="B162" s="158" t="s">
        <v>106</v>
      </c>
      <c r="C162" s="188" t="s">
        <v>421</v>
      </c>
      <c r="D162" s="160" t="s">
        <v>422</v>
      </c>
      <c r="E162" s="161"/>
      <c r="F162" s="162"/>
      <c r="G162" s="162"/>
      <c r="H162" s="163">
        <f>H163</f>
        <v>42867.495</v>
      </c>
      <c r="I162" s="164"/>
      <c r="J162" s="165"/>
      <c r="K162" s="183"/>
      <c r="L162" s="183"/>
      <c r="M162" s="183"/>
      <c r="N162" s="146"/>
      <c r="O162" s="146"/>
      <c r="P162" s="146"/>
      <c r="Q162" s="146"/>
      <c r="R162" s="146"/>
      <c r="S162" s="146"/>
      <c r="T162" s="146"/>
      <c r="U162" s="146"/>
      <c r="V162" s="146"/>
      <c r="W162" s="146"/>
      <c r="X162" s="146"/>
      <c r="Y162" s="146"/>
      <c r="Z162" s="146"/>
    </row>
    <row r="163" ht="13.5" hidden="1" customHeight="1" outlineLevel="3">
      <c r="A163" s="157"/>
      <c r="B163" s="158" t="s">
        <v>108</v>
      </c>
      <c r="C163" s="188" t="s">
        <v>423</v>
      </c>
      <c r="D163" s="160" t="s">
        <v>424</v>
      </c>
      <c r="E163" s="161" t="s">
        <v>110</v>
      </c>
      <c r="F163" s="162">
        <v>1.0</v>
      </c>
      <c r="G163" s="162">
        <v>42867.49500000001</v>
      </c>
      <c r="H163" s="163">
        <f>IF(B163="Serviço",G163*F163,IF(B163="CÉLULA CONSTRUTIVA",SUMIFS($H$8:$H$294,#REF!,#REF!,$B$8:$B$294,"Serviço"),IF(B163="ETAPA",SUMIFS($H$8:$H$294,#REF!,#REF!,#REF!,#REF!,$B$8:$B$294,"Serviço"),IF(B163="SUBETAPA",SUMIFS($H$8:$H$294,#REF!,#REF!,#REF!,#REF!,#REF!,#REF!,$B$8:$B$294,"Serviço"),0))))</f>
        <v>42867.495</v>
      </c>
      <c r="I163" s="164"/>
      <c r="J163" s="165" t="s">
        <v>416</v>
      </c>
      <c r="K163" s="183"/>
      <c r="L163" s="183"/>
      <c r="M163" s="183"/>
      <c r="N163" s="146"/>
      <c r="O163" s="146"/>
      <c r="P163" s="146"/>
      <c r="Q163" s="146"/>
      <c r="R163" s="146"/>
      <c r="S163" s="146"/>
      <c r="T163" s="146"/>
      <c r="U163" s="146"/>
      <c r="V163" s="146"/>
      <c r="W163" s="146"/>
      <c r="X163" s="146"/>
      <c r="Y163" s="146"/>
      <c r="Z163" s="146"/>
    </row>
    <row r="164" ht="13.5" hidden="1" customHeight="1" outlineLevel="2">
      <c r="A164" s="157"/>
      <c r="B164" s="158" t="s">
        <v>106</v>
      </c>
      <c r="C164" s="188" t="s">
        <v>425</v>
      </c>
      <c r="D164" s="160" t="s">
        <v>426</v>
      </c>
      <c r="E164" s="161"/>
      <c r="F164" s="162"/>
      <c r="G164" s="162"/>
      <c r="H164" s="163">
        <f>H165</f>
        <v>0</v>
      </c>
      <c r="I164" s="164"/>
      <c r="J164" s="165"/>
      <c r="K164" s="183"/>
      <c r="L164" s="183"/>
      <c r="M164" s="183"/>
      <c r="N164" s="146"/>
      <c r="O164" s="146"/>
      <c r="P164" s="146"/>
      <c r="Q164" s="146"/>
      <c r="R164" s="146"/>
      <c r="S164" s="146"/>
      <c r="T164" s="146"/>
      <c r="U164" s="146"/>
      <c r="V164" s="146"/>
      <c r="W164" s="146"/>
      <c r="X164" s="146"/>
      <c r="Y164" s="146"/>
      <c r="Z164" s="146"/>
    </row>
    <row r="165" ht="13.5" hidden="1" customHeight="1" outlineLevel="3">
      <c r="A165" s="157"/>
      <c r="B165" s="158" t="s">
        <v>108</v>
      </c>
      <c r="C165" s="188" t="s">
        <v>427</v>
      </c>
      <c r="D165" s="160" t="s">
        <v>428</v>
      </c>
      <c r="E165" s="161"/>
      <c r="F165" s="162"/>
      <c r="G165" s="162"/>
      <c r="H165" s="163">
        <f>IF(B165="Serviço",G165*F165,IF(B165="CÉLULA CONSTRUTIVA",SUMIFS($H$8:$H$294,#REF!,#REF!,$B$8:$B$294,"Serviço"),IF(B165="ETAPA",SUMIFS($H$8:$H$294,#REF!,#REF!,#REF!,#REF!,$B$8:$B$294,"Serviço"),IF(B165="SUBETAPA",SUMIFS($H$8:$H$294,#REF!,#REF!,#REF!,#REF!,#REF!,#REF!,$B$8:$B$294,"Serviço"),0))))</f>
        <v>0</v>
      </c>
      <c r="I165" s="164"/>
      <c r="J165" s="165" t="s">
        <v>416</v>
      </c>
      <c r="K165" s="183"/>
      <c r="L165" s="183"/>
      <c r="M165" s="183"/>
      <c r="N165" s="146"/>
      <c r="O165" s="146"/>
      <c r="P165" s="146"/>
      <c r="Q165" s="146"/>
      <c r="R165" s="146"/>
      <c r="S165" s="146"/>
      <c r="T165" s="146"/>
      <c r="U165" s="146"/>
      <c r="V165" s="146"/>
      <c r="W165" s="146"/>
      <c r="X165" s="146"/>
      <c r="Y165" s="146"/>
      <c r="Z165" s="146"/>
    </row>
    <row r="166" ht="13.5" hidden="1" customHeight="1" outlineLevel="2">
      <c r="A166" s="157"/>
      <c r="B166" s="158" t="s">
        <v>106</v>
      </c>
      <c r="C166" s="188" t="s">
        <v>429</v>
      </c>
      <c r="D166" s="160" t="s">
        <v>430</v>
      </c>
      <c r="E166" s="161"/>
      <c r="F166" s="162"/>
      <c r="G166" s="162"/>
      <c r="H166" s="163">
        <f>H167+H168</f>
        <v>23815.275</v>
      </c>
      <c r="I166" s="164"/>
      <c r="J166" s="165"/>
      <c r="K166" s="183"/>
      <c r="L166" s="183"/>
      <c r="M166" s="183"/>
      <c r="N166" s="146"/>
      <c r="O166" s="146"/>
      <c r="P166" s="146"/>
      <c r="Q166" s="146"/>
      <c r="R166" s="146"/>
      <c r="S166" s="146"/>
      <c r="T166" s="146"/>
      <c r="U166" s="146"/>
      <c r="V166" s="146"/>
      <c r="W166" s="146"/>
      <c r="X166" s="146"/>
      <c r="Y166" s="146"/>
      <c r="Z166" s="146"/>
    </row>
    <row r="167" ht="13.5" hidden="1" customHeight="1" outlineLevel="3">
      <c r="A167" s="157"/>
      <c r="B167" s="158" t="s">
        <v>108</v>
      </c>
      <c r="C167" s="188" t="s">
        <v>431</v>
      </c>
      <c r="D167" s="160" t="s">
        <v>432</v>
      </c>
      <c r="E167" s="161"/>
      <c r="F167" s="162"/>
      <c r="G167" s="162"/>
      <c r="H167" s="163">
        <f t="shared" ref="H167:H168" si="27">IF(B167="Serviço",G167*F167,IF(B167="CÉLULA CONSTRUTIVA",SUMIFS($H$8:$H$294,#REF!,#REF!,$B$8:$B$294,"Serviço"),IF(B167="ETAPA",SUMIFS($H$8:$H$294,#REF!,#REF!,#REF!,#REF!,$B$8:$B$294,"Serviço"),IF(B167="SUBETAPA",SUMIFS($H$8:$H$294,#REF!,#REF!,#REF!,#REF!,#REF!,#REF!,$B$8:$B$294,"Serviço"),0))))</f>
        <v>0</v>
      </c>
      <c r="I167" s="164"/>
      <c r="J167" s="165" t="s">
        <v>416</v>
      </c>
      <c r="K167" s="183"/>
      <c r="L167" s="183"/>
      <c r="M167" s="183"/>
      <c r="N167" s="146"/>
      <c r="O167" s="146"/>
      <c r="P167" s="146"/>
      <c r="Q167" s="146"/>
      <c r="R167" s="146"/>
      <c r="S167" s="146"/>
      <c r="T167" s="146"/>
      <c r="U167" s="146"/>
      <c r="V167" s="146"/>
      <c r="W167" s="146"/>
      <c r="X167" s="146"/>
      <c r="Y167" s="146"/>
      <c r="Z167" s="146"/>
    </row>
    <row r="168" ht="13.5" hidden="1" customHeight="1" outlineLevel="3">
      <c r="A168" s="157"/>
      <c r="B168" s="158" t="s">
        <v>108</v>
      </c>
      <c r="C168" s="188" t="s">
        <v>433</v>
      </c>
      <c r="D168" s="160" t="s">
        <v>434</v>
      </c>
      <c r="E168" s="161" t="s">
        <v>110</v>
      </c>
      <c r="F168" s="162">
        <v>1.0</v>
      </c>
      <c r="G168" s="162">
        <v>23815.275</v>
      </c>
      <c r="H168" s="163">
        <f t="shared" si="27"/>
        <v>23815.275</v>
      </c>
      <c r="I168" s="164"/>
      <c r="J168" s="165" t="s">
        <v>416</v>
      </c>
      <c r="K168" s="183"/>
      <c r="L168" s="183"/>
      <c r="M168" s="183"/>
      <c r="N168" s="146"/>
      <c r="O168" s="146"/>
      <c r="P168" s="146"/>
      <c r="Q168" s="146"/>
      <c r="R168" s="146"/>
      <c r="S168" s="146"/>
      <c r="T168" s="146"/>
      <c r="U168" s="146"/>
      <c r="V168" s="146"/>
      <c r="W168" s="146"/>
      <c r="X168" s="146"/>
      <c r="Y168" s="146"/>
      <c r="Z168" s="146"/>
    </row>
    <row r="169" ht="13.5" hidden="1" customHeight="1" outlineLevel="2">
      <c r="A169" s="157"/>
      <c r="B169" s="158" t="s">
        <v>106</v>
      </c>
      <c r="C169" s="188" t="s">
        <v>435</v>
      </c>
      <c r="D169" s="160" t="s">
        <v>436</v>
      </c>
      <c r="E169" s="161"/>
      <c r="F169" s="162"/>
      <c r="G169" s="162"/>
      <c r="H169" s="163">
        <f>H170</f>
        <v>190522.2</v>
      </c>
      <c r="I169" s="164"/>
      <c r="J169" s="165"/>
      <c r="K169" s="183"/>
      <c r="L169" s="183"/>
      <c r="M169" s="183"/>
      <c r="N169" s="146"/>
      <c r="O169" s="146"/>
      <c r="P169" s="146"/>
      <c r="Q169" s="146"/>
      <c r="R169" s="146"/>
      <c r="S169" s="146"/>
      <c r="T169" s="146"/>
      <c r="U169" s="146"/>
      <c r="V169" s="146"/>
      <c r="W169" s="146"/>
      <c r="X169" s="146"/>
      <c r="Y169" s="146"/>
      <c r="Z169" s="146"/>
    </row>
    <row r="170" ht="13.5" hidden="1" customHeight="1" outlineLevel="3">
      <c r="A170" s="157"/>
      <c r="B170" s="158" t="s">
        <v>108</v>
      </c>
      <c r="C170" s="188" t="s">
        <v>437</v>
      </c>
      <c r="D170" s="160" t="s">
        <v>438</v>
      </c>
      <c r="E170" s="161" t="s">
        <v>110</v>
      </c>
      <c r="F170" s="162">
        <v>1.0</v>
      </c>
      <c r="G170" s="162">
        <v>190522.2</v>
      </c>
      <c r="H170" s="163">
        <f>IF(B170="Serviço",G170*F170,IF(B170="CÉLULA CONSTRUTIVA",SUMIFS($H$8:$H$294,#REF!,#REF!,$B$8:$B$294,"Serviço"),IF(B170="ETAPA",SUMIFS($H$8:$H$294,#REF!,#REF!,#REF!,#REF!,$B$8:$B$294,"Serviço"),IF(B170="SUBETAPA",SUMIFS($H$8:$H$294,#REF!,#REF!,#REF!,#REF!,#REF!,#REF!,$B$8:$B$294,"Serviço"),0))))</f>
        <v>190522.2</v>
      </c>
      <c r="I170" s="164"/>
      <c r="J170" s="165" t="s">
        <v>416</v>
      </c>
      <c r="K170" s="183"/>
      <c r="L170" s="183"/>
      <c r="M170" s="183"/>
      <c r="N170" s="146"/>
      <c r="O170" s="146"/>
      <c r="P170" s="146"/>
      <c r="Q170" s="146"/>
      <c r="R170" s="146"/>
      <c r="S170" s="146"/>
      <c r="T170" s="146"/>
      <c r="U170" s="146"/>
      <c r="V170" s="146"/>
      <c r="W170" s="146"/>
      <c r="X170" s="146"/>
      <c r="Y170" s="146"/>
      <c r="Z170" s="146"/>
    </row>
    <row r="171" ht="13.5" hidden="1" customHeight="1" outlineLevel="1">
      <c r="A171" s="157"/>
      <c r="B171" s="158" t="s">
        <v>48</v>
      </c>
      <c r="C171" s="188" t="s">
        <v>439</v>
      </c>
      <c r="D171" s="160" t="s">
        <v>440</v>
      </c>
      <c r="E171" s="161"/>
      <c r="F171" s="162"/>
      <c r="G171" s="162"/>
      <c r="H171" s="163">
        <f>H172+H174</f>
        <v>476100</v>
      </c>
      <c r="I171" s="164"/>
      <c r="J171" s="165"/>
      <c r="K171" s="183"/>
      <c r="L171" s="183"/>
      <c r="M171" s="183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6"/>
    </row>
    <row r="172" ht="13.5" hidden="1" customHeight="1" outlineLevel="2">
      <c r="A172" s="157"/>
      <c r="B172" s="158" t="s">
        <v>106</v>
      </c>
      <c r="C172" s="188" t="s">
        <v>441</v>
      </c>
      <c r="D172" s="160" t="s">
        <v>442</v>
      </c>
      <c r="E172" s="161"/>
      <c r="F172" s="162"/>
      <c r="G172" s="162"/>
      <c r="H172" s="163">
        <f>H173</f>
        <v>315000</v>
      </c>
      <c r="I172" s="164"/>
      <c r="J172" s="165"/>
      <c r="K172" s="183"/>
      <c r="L172" s="183"/>
      <c r="M172" s="183"/>
      <c r="N172" s="146"/>
      <c r="O172" s="146"/>
      <c r="P172" s="146"/>
      <c r="Q172" s="146"/>
      <c r="R172" s="146"/>
      <c r="S172" s="146"/>
      <c r="T172" s="146"/>
      <c r="U172" s="146"/>
      <c r="V172" s="146"/>
      <c r="W172" s="146"/>
      <c r="X172" s="146"/>
      <c r="Y172" s="146"/>
      <c r="Z172" s="146"/>
    </row>
    <row r="173" ht="13.5" hidden="1" customHeight="1" outlineLevel="3">
      <c r="A173" s="157"/>
      <c r="B173" s="158" t="s">
        <v>108</v>
      </c>
      <c r="C173" s="188" t="s">
        <v>443</v>
      </c>
      <c r="D173" s="202" t="s">
        <v>444</v>
      </c>
      <c r="E173" s="161" t="s">
        <v>298</v>
      </c>
      <c r="F173" s="162">
        <f>1*(93+3)+2*(45+3)+3*(15+1)+4+1+3+4</f>
        <v>252</v>
      </c>
      <c r="G173" s="162">
        <v>1250.0</v>
      </c>
      <c r="H173" s="163">
        <f>IF(B173="Serviço",G173*F173,IF(B173="CÉLULA CONSTRUTIVA",SUMIFS($H$8:$H$294,#REF!,#REF!,$B$8:$B$294,"Serviço"),IF(B173="ETAPA",SUMIFS($H$8:$H$294,#REF!,#REF!,#REF!,#REF!,$B$8:$B$294,"Serviço"),IF(B173="SUBETAPA",SUMIFS($H$8:$H$294,#REF!,#REF!,#REF!,#REF!,#REF!,#REF!,$B$8:$B$294,"Serviço"),0))))</f>
        <v>315000</v>
      </c>
      <c r="I173" s="164" t="s">
        <v>445</v>
      </c>
      <c r="J173" s="165" t="s">
        <v>112</v>
      </c>
      <c r="K173" s="183"/>
      <c r="L173" s="183"/>
      <c r="M173" s="183"/>
      <c r="N173" s="146"/>
      <c r="O173" s="146"/>
      <c r="P173" s="146"/>
      <c r="Q173" s="146"/>
      <c r="R173" s="146"/>
      <c r="S173" s="146"/>
      <c r="T173" s="146"/>
      <c r="U173" s="146"/>
      <c r="V173" s="146"/>
      <c r="W173" s="146"/>
      <c r="X173" s="146"/>
      <c r="Y173" s="146"/>
      <c r="Z173" s="146"/>
    </row>
    <row r="174" ht="13.5" hidden="1" customHeight="1" outlineLevel="2">
      <c r="A174" s="157"/>
      <c r="B174" s="158" t="s">
        <v>106</v>
      </c>
      <c r="C174" s="188" t="s">
        <v>446</v>
      </c>
      <c r="D174" s="160" t="s">
        <v>447</v>
      </c>
      <c r="E174" s="161"/>
      <c r="F174" s="162"/>
      <c r="G174" s="162"/>
      <c r="H174" s="163">
        <f>H175</f>
        <v>161100</v>
      </c>
      <c r="I174" s="164"/>
      <c r="J174" s="165"/>
      <c r="K174" s="183"/>
      <c r="L174" s="183"/>
      <c r="M174" s="183"/>
      <c r="N174" s="146"/>
      <c r="O174" s="146"/>
      <c r="P174" s="146"/>
      <c r="Q174" s="146"/>
      <c r="R174" s="146"/>
      <c r="S174" s="146"/>
      <c r="T174" s="146"/>
      <c r="U174" s="146"/>
      <c r="V174" s="146"/>
      <c r="W174" s="146"/>
      <c r="X174" s="146"/>
      <c r="Y174" s="146"/>
      <c r="Z174" s="146"/>
    </row>
    <row r="175" ht="13.5" hidden="1" customHeight="1" outlineLevel="3">
      <c r="A175" s="157"/>
      <c r="B175" s="158" t="s">
        <v>108</v>
      </c>
      <c r="C175" s="188" t="s">
        <v>448</v>
      </c>
      <c r="D175" s="160" t="s">
        <v>449</v>
      </c>
      <c r="E175" s="161" t="s">
        <v>298</v>
      </c>
      <c r="F175" s="162">
        <f>Arquitetura!C654+1+2</f>
        <v>179</v>
      </c>
      <c r="G175" s="162">
        <v>900.0</v>
      </c>
      <c r="H175" s="163">
        <f>IF(B175="Serviço",G175*F175,IF(B175="CÉLULA CONSTRUTIVA",SUMIFS($H$8:$H$294,#REF!,#REF!,$B$8:$B$294,"Serviço"),IF(B175="ETAPA",SUMIFS($H$8:$H$294,#REF!,#REF!,#REF!,#REF!,$B$8:$B$294,"Serviço"),IF(B175="SUBETAPA",SUMIFS($H$8:$H$294,#REF!,#REF!,#REF!,#REF!,#REF!,#REF!,$B$8:$B$294,"Serviço"),0))))</f>
        <v>161100</v>
      </c>
      <c r="I175" s="164" t="s">
        <v>450</v>
      </c>
      <c r="J175" s="165" t="s">
        <v>112</v>
      </c>
      <c r="K175" s="183"/>
      <c r="L175" s="183"/>
      <c r="M175" s="183"/>
      <c r="N175" s="146"/>
      <c r="O175" s="146"/>
      <c r="P175" s="146"/>
      <c r="Q175" s="146"/>
      <c r="R175" s="146"/>
      <c r="S175" s="146"/>
      <c r="T175" s="146"/>
      <c r="U175" s="146"/>
      <c r="V175" s="146"/>
      <c r="W175" s="146"/>
      <c r="X175" s="146"/>
      <c r="Y175" s="146"/>
      <c r="Z175" s="146"/>
    </row>
    <row r="176" ht="13.5" hidden="1" customHeight="1" outlineLevel="1">
      <c r="A176" s="157"/>
      <c r="B176" s="158" t="s">
        <v>48</v>
      </c>
      <c r="C176" s="188" t="s">
        <v>451</v>
      </c>
      <c r="D176" s="160" t="s">
        <v>452</v>
      </c>
      <c r="E176" s="161"/>
      <c r="F176" s="162"/>
      <c r="G176" s="162"/>
      <c r="H176" s="163">
        <f>H177+H183+H186+H191+H193</f>
        <v>1218828.693</v>
      </c>
      <c r="I176" s="164"/>
      <c r="J176" s="165"/>
      <c r="K176" s="183"/>
      <c r="L176" s="183"/>
      <c r="M176" s="183"/>
      <c r="N176" s="146"/>
      <c r="O176" s="146"/>
      <c r="P176" s="146"/>
      <c r="Q176" s="146"/>
      <c r="R176" s="146"/>
      <c r="S176" s="146"/>
      <c r="T176" s="146"/>
      <c r="U176" s="146"/>
      <c r="V176" s="146"/>
      <c r="W176" s="146"/>
      <c r="X176" s="146"/>
      <c r="Y176" s="146"/>
      <c r="Z176" s="146"/>
    </row>
    <row r="177" ht="13.5" hidden="1" customHeight="1" outlineLevel="2">
      <c r="A177" s="157"/>
      <c r="B177" s="158" t="s">
        <v>106</v>
      </c>
      <c r="C177" s="188" t="s">
        <v>453</v>
      </c>
      <c r="D177" s="160" t="s">
        <v>454</v>
      </c>
      <c r="E177" s="161"/>
      <c r="F177" s="162"/>
      <c r="G177" s="162"/>
      <c r="H177" s="163">
        <f>H178+H181</f>
        <v>296502.189</v>
      </c>
      <c r="I177" s="164"/>
      <c r="J177" s="165"/>
      <c r="K177" s="183"/>
      <c r="L177" s="183"/>
      <c r="M177" s="183"/>
      <c r="N177" s="146"/>
      <c r="O177" s="146"/>
      <c r="P177" s="146"/>
      <c r="Q177" s="146"/>
      <c r="R177" s="146"/>
      <c r="S177" s="146"/>
      <c r="T177" s="146"/>
      <c r="U177" s="146"/>
      <c r="V177" s="146"/>
      <c r="W177" s="146"/>
      <c r="X177" s="146"/>
      <c r="Y177" s="146"/>
      <c r="Z177" s="146"/>
    </row>
    <row r="178" ht="13.5" hidden="1" customHeight="1" outlineLevel="3">
      <c r="A178" s="157"/>
      <c r="B178" s="158" t="s">
        <v>108</v>
      </c>
      <c r="C178" s="188" t="s">
        <v>455</v>
      </c>
      <c r="D178" s="160" t="s">
        <v>456</v>
      </c>
      <c r="E178" s="161" t="s">
        <v>110</v>
      </c>
      <c r="F178" s="162">
        <v>1.0</v>
      </c>
      <c r="G178" s="162">
        <f>SUM(H179:H180)</f>
        <v>187351.917</v>
      </c>
      <c r="H178" s="163">
        <f>IF(B178="Serviço",G178*F178,IF(B178="CÉLULA CONSTRUTIVA",SUMIFS($H$8:$H$294,#REF!,#REF!,$B$8:$B$294,"Serviço"),IF(B178="ETAPA",SUMIFS($H$8:$H$294,#REF!,#REF!,#REF!,#REF!,$B$8:$B$294,"Serviço"),IF(B178="SUBETAPA",SUMIFS($H$8:$H$294,#REF!,#REF!,#REF!,#REF!,#REF!,#REF!,$B$8:$B$294,"Serviço"),0))))</f>
        <v>187351.917</v>
      </c>
      <c r="I178" s="164"/>
      <c r="J178" s="165" t="s">
        <v>112</v>
      </c>
      <c r="K178" s="183"/>
      <c r="L178" s="183"/>
      <c r="M178" s="183"/>
      <c r="N178" s="146"/>
      <c r="O178" s="146"/>
      <c r="P178" s="146"/>
      <c r="Q178" s="146"/>
      <c r="R178" s="146"/>
      <c r="S178" s="146"/>
      <c r="T178" s="146"/>
      <c r="U178" s="146"/>
      <c r="V178" s="146"/>
      <c r="W178" s="146"/>
      <c r="X178" s="146"/>
      <c r="Y178" s="146"/>
      <c r="Z178" s="146"/>
    </row>
    <row r="179" ht="13.5" hidden="1" customHeight="1" outlineLevel="4">
      <c r="A179" s="190" t="s">
        <v>188</v>
      </c>
      <c r="B179" s="191"/>
      <c r="C179" s="192" t="s">
        <v>175</v>
      </c>
      <c r="D179" s="193" t="s">
        <v>457</v>
      </c>
      <c r="E179" s="194" t="s">
        <v>145</v>
      </c>
      <c r="F179" s="195">
        <f>'PISO E TETO'!M25</f>
        <v>2228.42</v>
      </c>
      <c r="G179" s="195">
        <v>82.39</v>
      </c>
      <c r="H179" s="196">
        <f t="shared" ref="H179:H180" si="28">F179*G179</f>
        <v>183599.5238</v>
      </c>
      <c r="I179" s="197" t="s">
        <v>458</v>
      </c>
      <c r="J179" s="200"/>
      <c r="K179" s="198"/>
      <c r="L179" s="198"/>
      <c r="M179" s="198"/>
      <c r="N179" s="199"/>
      <c r="O179" s="199"/>
      <c r="P179" s="199"/>
      <c r="Q179" s="199"/>
      <c r="R179" s="199"/>
      <c r="S179" s="199"/>
      <c r="T179" s="199"/>
      <c r="U179" s="199"/>
      <c r="V179" s="199"/>
      <c r="W179" s="199"/>
      <c r="X179" s="199"/>
      <c r="Y179" s="199"/>
      <c r="Z179" s="199"/>
    </row>
    <row r="180" ht="13.5" hidden="1" customHeight="1" outlineLevel="4">
      <c r="A180" s="190" t="s">
        <v>188</v>
      </c>
      <c r="B180" s="191"/>
      <c r="C180" s="192" t="s">
        <v>190</v>
      </c>
      <c r="D180" s="193" t="s">
        <v>459</v>
      </c>
      <c r="E180" s="194" t="s">
        <v>145</v>
      </c>
      <c r="F180" s="195">
        <f>'PISO E TETO'!M28</f>
        <v>33.26</v>
      </c>
      <c r="G180" s="195">
        <v>112.82</v>
      </c>
      <c r="H180" s="196">
        <f t="shared" si="28"/>
        <v>3752.3932</v>
      </c>
      <c r="I180" s="197" t="s">
        <v>460</v>
      </c>
      <c r="J180" s="200"/>
      <c r="K180" s="198"/>
      <c r="L180" s="198"/>
      <c r="M180" s="198"/>
      <c r="N180" s="199"/>
      <c r="O180" s="199"/>
      <c r="P180" s="199"/>
      <c r="Q180" s="199"/>
      <c r="R180" s="199"/>
      <c r="S180" s="199"/>
      <c r="T180" s="199"/>
      <c r="U180" s="199"/>
      <c r="V180" s="199"/>
      <c r="W180" s="199"/>
      <c r="X180" s="199"/>
      <c r="Y180" s="199"/>
      <c r="Z180" s="199"/>
    </row>
    <row r="181" ht="13.5" hidden="1" customHeight="1" outlineLevel="3">
      <c r="A181" s="157"/>
      <c r="B181" s="158" t="s">
        <v>108</v>
      </c>
      <c r="C181" s="188" t="s">
        <v>461</v>
      </c>
      <c r="D181" s="160" t="s">
        <v>462</v>
      </c>
      <c r="E181" s="161" t="s">
        <v>145</v>
      </c>
      <c r="F181" s="162">
        <f t="shared" ref="F181:G181" si="29">F182</f>
        <v>1324.8</v>
      </c>
      <c r="G181" s="162">
        <f t="shared" si="29"/>
        <v>82.39</v>
      </c>
      <c r="H181" s="163">
        <f>IF(B181="Serviço",G181*F181,IF(B181="CÉLULA CONSTRUTIVA",SUMIFS($H$8:$H$294,#REF!,#REF!,$B$8:$B$294,"Serviço"),IF(B181="ETAPA",SUMIFS($H$8:$H$294,#REF!,#REF!,#REF!,#REF!,$B$8:$B$294,"Serviço"),IF(B181="SUBETAPA",SUMIFS($H$8:$H$294,#REF!,#REF!,#REF!,#REF!,#REF!,#REF!,$B$8:$B$294,"Serviço"),0))))</f>
        <v>109150.272</v>
      </c>
      <c r="I181" s="164"/>
      <c r="J181" s="165" t="s">
        <v>112</v>
      </c>
      <c r="K181" s="183"/>
      <c r="L181" s="183"/>
      <c r="M181" s="183"/>
      <c r="N181" s="146"/>
      <c r="O181" s="146"/>
      <c r="P181" s="146"/>
      <c r="Q181" s="146"/>
      <c r="R181" s="146"/>
      <c r="S181" s="146"/>
      <c r="T181" s="146"/>
      <c r="U181" s="146"/>
      <c r="V181" s="146"/>
      <c r="W181" s="146"/>
      <c r="X181" s="146"/>
      <c r="Y181" s="146"/>
      <c r="Z181" s="146"/>
    </row>
    <row r="182" ht="13.5" hidden="1" customHeight="1" outlineLevel="4">
      <c r="A182" s="190" t="s">
        <v>188</v>
      </c>
      <c r="B182" s="191"/>
      <c r="C182" s="192" t="s">
        <v>175</v>
      </c>
      <c r="D182" s="193" t="s">
        <v>457</v>
      </c>
      <c r="E182" s="194" t="s">
        <v>145</v>
      </c>
      <c r="F182" s="195">
        <f t="array" ref="F182:F183">Arquitetura!D650:D651</f>
        <v>1324.8</v>
      </c>
      <c r="G182" s="195">
        <f>G179</f>
        <v>82.39</v>
      </c>
      <c r="H182" s="196">
        <f>F182*G182</f>
        <v>109150.272</v>
      </c>
      <c r="I182" s="197" t="s">
        <v>458</v>
      </c>
      <c r="J182" s="200"/>
      <c r="K182" s="198"/>
      <c r="L182" s="198"/>
      <c r="M182" s="198"/>
      <c r="N182" s="199"/>
      <c r="O182" s="199"/>
      <c r="P182" s="199"/>
      <c r="Q182" s="199"/>
      <c r="R182" s="199"/>
      <c r="S182" s="199"/>
      <c r="T182" s="199"/>
      <c r="U182" s="199"/>
      <c r="V182" s="199"/>
      <c r="W182" s="199"/>
      <c r="X182" s="199"/>
      <c r="Y182" s="199"/>
      <c r="Z182" s="199"/>
    </row>
    <row r="183" ht="13.5" hidden="1" customHeight="1" outlineLevel="2">
      <c r="A183" s="157"/>
      <c r="B183" s="158" t="s">
        <v>106</v>
      </c>
      <c r="C183" s="188" t="s">
        <v>463</v>
      </c>
      <c r="D183" s="160" t="s">
        <v>464</v>
      </c>
      <c r="E183" s="161"/>
      <c r="F183" s="162">
        <v>144.0</v>
      </c>
      <c r="G183" s="162"/>
      <c r="H183" s="163">
        <f>H184+H185</f>
        <v>83559.7836</v>
      </c>
      <c r="I183" s="164"/>
      <c r="J183" s="165"/>
      <c r="K183" s="183"/>
      <c r="L183" s="183"/>
      <c r="M183" s="183"/>
      <c r="N183" s="146"/>
      <c r="O183" s="146"/>
      <c r="P183" s="146"/>
      <c r="Q183" s="146"/>
      <c r="R183" s="146"/>
      <c r="S183" s="146"/>
      <c r="T183" s="146"/>
      <c r="U183" s="146"/>
      <c r="V183" s="146"/>
      <c r="W183" s="146"/>
      <c r="X183" s="146"/>
      <c r="Y183" s="146"/>
      <c r="Z183" s="146"/>
    </row>
    <row r="184" ht="13.5" hidden="1" customHeight="1" outlineLevel="3">
      <c r="A184" s="157"/>
      <c r="B184" s="158" t="s">
        <v>108</v>
      </c>
      <c r="C184" s="188" t="s">
        <v>465</v>
      </c>
      <c r="D184" s="160" t="s">
        <v>466</v>
      </c>
      <c r="E184" s="161" t="s">
        <v>211</v>
      </c>
      <c r="F184" s="162">
        <f>SUM(F179,F182,F180)*8.8</f>
        <v>31561.024</v>
      </c>
      <c r="G184" s="162">
        <v>2.55</v>
      </c>
      <c r="H184" s="163">
        <f t="shared" ref="H184:H185" si="30">IF(B184="Serviço",G184*F184,IF(B184="CÉLULA CONSTRUTIVA",SUMIFS($H$8:$H$294,#REF!,#REF!,$B$8:$B$294,"Serviço"),IF(B184="ETAPA",SUMIFS($H$8:$H$294,#REF!,#REF!,#REF!,#REF!,$B$8:$B$294,"Serviço"),IF(B184="SUBETAPA",SUMIFS($H$8:$H$294,#REF!,#REF!,#REF!,#REF!,#REF!,#REF!,$B$8:$B$294,"Serviço"),0))))</f>
        <v>80480.6112</v>
      </c>
      <c r="I184" s="164" t="s">
        <v>467</v>
      </c>
      <c r="J184" s="165" t="s">
        <v>112</v>
      </c>
      <c r="K184" s="183"/>
      <c r="L184" s="183"/>
      <c r="M184" s="183"/>
      <c r="N184" s="146"/>
      <c r="O184" s="146"/>
      <c r="P184" s="146"/>
      <c r="Q184" s="146"/>
      <c r="R184" s="146"/>
      <c r="S184" s="146"/>
      <c r="T184" s="146"/>
      <c r="U184" s="146"/>
      <c r="V184" s="146"/>
      <c r="W184" s="146"/>
      <c r="X184" s="146"/>
      <c r="Y184" s="146"/>
      <c r="Z184" s="146"/>
    </row>
    <row r="185" ht="13.5" hidden="1" customHeight="1" outlineLevel="3">
      <c r="A185" s="157"/>
      <c r="B185" s="158" t="s">
        <v>108</v>
      </c>
      <c r="C185" s="188" t="s">
        <v>468</v>
      </c>
      <c r="D185" s="160" t="s">
        <v>469</v>
      </c>
      <c r="E185" s="161" t="s">
        <v>211</v>
      </c>
      <c r="F185" s="162">
        <f>SUM(F179,F182,F180)*0.077</f>
        <v>276.15896</v>
      </c>
      <c r="G185" s="162">
        <v>11.15</v>
      </c>
      <c r="H185" s="163">
        <f t="shared" si="30"/>
        <v>3079.172404</v>
      </c>
      <c r="I185" s="164" t="s">
        <v>470</v>
      </c>
      <c r="J185" s="165" t="s">
        <v>112</v>
      </c>
      <c r="K185" s="183"/>
      <c r="L185" s="183"/>
      <c r="M185" s="183"/>
      <c r="N185" s="146"/>
      <c r="O185" s="146"/>
      <c r="P185" s="146"/>
      <c r="Q185" s="146"/>
      <c r="R185" s="146"/>
      <c r="S185" s="146"/>
      <c r="T185" s="146"/>
      <c r="U185" s="146"/>
      <c r="V185" s="146"/>
      <c r="W185" s="146"/>
      <c r="X185" s="146"/>
      <c r="Y185" s="146"/>
      <c r="Z185" s="146"/>
    </row>
    <row r="186" ht="13.5" hidden="1" customHeight="1" outlineLevel="2">
      <c r="A186" s="157"/>
      <c r="B186" s="158" t="s">
        <v>106</v>
      </c>
      <c r="C186" s="188" t="s">
        <v>471</v>
      </c>
      <c r="D186" s="160" t="s">
        <v>472</v>
      </c>
      <c r="E186" s="161"/>
      <c r="F186" s="162"/>
      <c r="G186" s="162"/>
      <c r="H186" s="163">
        <f>SUM(H187:H190)</f>
        <v>139004.601</v>
      </c>
      <c r="I186" s="164"/>
      <c r="J186" s="165"/>
      <c r="K186" s="183"/>
      <c r="L186" s="183"/>
      <c r="M186" s="183"/>
      <c r="N186" s="146"/>
      <c r="O186" s="146"/>
      <c r="P186" s="146"/>
      <c r="Q186" s="146"/>
      <c r="R186" s="146"/>
      <c r="S186" s="146"/>
      <c r="T186" s="146"/>
      <c r="U186" s="146"/>
      <c r="V186" s="146"/>
      <c r="W186" s="146"/>
      <c r="X186" s="146"/>
      <c r="Y186" s="146"/>
      <c r="Z186" s="146"/>
    </row>
    <row r="187" ht="13.5" hidden="1" customHeight="1" outlineLevel="3">
      <c r="A187" s="157"/>
      <c r="B187" s="158" t="s">
        <v>108</v>
      </c>
      <c r="C187" s="188" t="s">
        <v>473</v>
      </c>
      <c r="D187" s="160" t="s">
        <v>474</v>
      </c>
      <c r="E187" s="161" t="s">
        <v>145</v>
      </c>
      <c r="F187" s="162">
        <f>'PISO E TETO'!M24</f>
        <v>646.422</v>
      </c>
      <c r="G187" s="162">
        <v>25.0</v>
      </c>
      <c r="H187" s="163">
        <f t="shared" ref="H187:H190" si="31">IF(B187="Serviço",G187*F187,IF(B187="CÉLULA CONSTRUTIVA",SUMIFS($H$8:$H$294,#REF!,#REF!,$B$8:$B$294,"Serviço"),IF(B187="ETAPA",SUMIFS($H$8:$H$294,#REF!,#REF!,#REF!,#REF!,$B$8:$B$294,"Serviço"),IF(B187="SUBETAPA",SUMIFS($H$8:$H$294,#REF!,#REF!,#REF!,#REF!,#REF!,#REF!,$B$8:$B$294,"Serviço"),0))))</f>
        <v>16160.55</v>
      </c>
      <c r="I187" s="164" t="s">
        <v>475</v>
      </c>
      <c r="J187" s="165" t="s">
        <v>112</v>
      </c>
      <c r="K187" s="183"/>
      <c r="L187" s="183"/>
      <c r="M187" s="183"/>
      <c r="N187" s="146"/>
      <c r="O187" s="146"/>
      <c r="P187" s="146"/>
      <c r="Q187" s="146"/>
      <c r="R187" s="146"/>
      <c r="S187" s="146"/>
      <c r="T187" s="146"/>
      <c r="U187" s="146"/>
      <c r="V187" s="146"/>
      <c r="W187" s="146"/>
      <c r="X187" s="146"/>
      <c r="Y187" s="146"/>
      <c r="Z187" s="146"/>
    </row>
    <row r="188" ht="13.5" hidden="1" customHeight="1" outlineLevel="3">
      <c r="A188" s="157"/>
      <c r="B188" s="158" t="s">
        <v>108</v>
      </c>
      <c r="C188" s="188" t="s">
        <v>476</v>
      </c>
      <c r="D188" s="160" t="s">
        <v>477</v>
      </c>
      <c r="E188" s="161" t="s">
        <v>145</v>
      </c>
      <c r="F188" s="162">
        <f>Arquitetura!G413</f>
        <v>1758.54</v>
      </c>
      <c r="G188" s="162">
        <v>52.0</v>
      </c>
      <c r="H188" s="163">
        <f t="shared" si="31"/>
        <v>91444.08</v>
      </c>
      <c r="I188" s="164" t="s">
        <v>478</v>
      </c>
      <c r="J188" s="165" t="s">
        <v>112</v>
      </c>
      <c r="K188" s="183"/>
      <c r="L188" s="183"/>
      <c r="M188" s="183"/>
      <c r="N188" s="146"/>
      <c r="O188" s="146"/>
      <c r="P188" s="146"/>
      <c r="Q188" s="146"/>
      <c r="R188" s="146"/>
      <c r="S188" s="146"/>
      <c r="T188" s="146"/>
      <c r="U188" s="146"/>
      <c r="V188" s="146"/>
      <c r="W188" s="146"/>
      <c r="X188" s="146"/>
      <c r="Y188" s="146"/>
      <c r="Z188" s="146"/>
    </row>
    <row r="189" ht="13.5" hidden="1" customHeight="1" outlineLevel="3">
      <c r="A189" s="157"/>
      <c r="B189" s="158" t="s">
        <v>108</v>
      </c>
      <c r="C189" s="188" t="s">
        <v>479</v>
      </c>
      <c r="D189" s="160" t="s">
        <v>480</v>
      </c>
      <c r="E189" s="161" t="s">
        <v>145</v>
      </c>
      <c r="F189" s="162">
        <f>173.41+29.6*3.7</f>
        <v>282.93</v>
      </c>
      <c r="G189" s="162">
        <v>108.7</v>
      </c>
      <c r="H189" s="163">
        <f t="shared" si="31"/>
        <v>30754.491</v>
      </c>
      <c r="I189" s="164" t="s">
        <v>481</v>
      </c>
      <c r="J189" s="165" t="s">
        <v>112</v>
      </c>
      <c r="K189" s="183"/>
      <c r="L189" s="183"/>
      <c r="M189" s="183"/>
      <c r="N189" s="146"/>
      <c r="O189" s="146"/>
      <c r="P189" s="146"/>
      <c r="Q189" s="146"/>
      <c r="R189" s="146"/>
      <c r="S189" s="146"/>
      <c r="T189" s="146"/>
      <c r="U189" s="146"/>
      <c r="V189" s="146"/>
      <c r="W189" s="146"/>
      <c r="X189" s="146"/>
      <c r="Y189" s="146"/>
      <c r="Z189" s="146"/>
    </row>
    <row r="190" ht="13.5" hidden="1" customHeight="1" outlineLevel="3">
      <c r="A190" s="157"/>
      <c r="B190" s="158" t="s">
        <v>108</v>
      </c>
      <c r="C190" s="188" t="s">
        <v>482</v>
      </c>
      <c r="D190" s="160" t="s">
        <v>483</v>
      </c>
      <c r="E190" s="161" t="s">
        <v>298</v>
      </c>
      <c r="F190" s="162">
        <f>ROUNDUP(29.6/0.3,0)</f>
        <v>99</v>
      </c>
      <c r="G190" s="162">
        <v>6.52</v>
      </c>
      <c r="H190" s="163">
        <f t="shared" si="31"/>
        <v>645.48</v>
      </c>
      <c r="I190" s="164" t="s">
        <v>484</v>
      </c>
      <c r="J190" s="165" t="s">
        <v>112</v>
      </c>
      <c r="K190" s="183"/>
      <c r="L190" s="183"/>
      <c r="M190" s="183"/>
      <c r="N190" s="146"/>
      <c r="O190" s="146"/>
      <c r="P190" s="146"/>
      <c r="Q190" s="146"/>
      <c r="R190" s="146"/>
      <c r="S190" s="146"/>
      <c r="T190" s="146"/>
      <c r="U190" s="146"/>
      <c r="V190" s="146"/>
      <c r="W190" s="146"/>
      <c r="X190" s="146"/>
      <c r="Y190" s="146"/>
      <c r="Z190" s="146"/>
    </row>
    <row r="191" ht="13.5" hidden="1" customHeight="1" outlineLevel="2">
      <c r="A191" s="157"/>
      <c r="B191" s="158" t="s">
        <v>106</v>
      </c>
      <c r="C191" s="188" t="s">
        <v>485</v>
      </c>
      <c r="D191" s="160" t="s">
        <v>486</v>
      </c>
      <c r="E191" s="161"/>
      <c r="F191" s="162"/>
      <c r="G191" s="162"/>
      <c r="H191" s="163">
        <f>H192</f>
        <v>687760.1997</v>
      </c>
      <c r="I191" s="164"/>
      <c r="J191" s="165"/>
      <c r="K191" s="183"/>
      <c r="L191" s="183"/>
      <c r="M191" s="183"/>
      <c r="N191" s="146"/>
      <c r="O191" s="146"/>
      <c r="P191" s="146"/>
      <c r="Q191" s="146"/>
      <c r="R191" s="146"/>
      <c r="S191" s="146"/>
      <c r="T191" s="146"/>
      <c r="U191" s="146"/>
      <c r="V191" s="146"/>
      <c r="W191" s="146"/>
      <c r="X191" s="146"/>
      <c r="Y191" s="146"/>
      <c r="Z191" s="146"/>
    </row>
    <row r="192" ht="13.5" hidden="1" customHeight="1" outlineLevel="3">
      <c r="A192" s="157"/>
      <c r="B192" s="158" t="s">
        <v>108</v>
      </c>
      <c r="C192" s="188" t="s">
        <v>487</v>
      </c>
      <c r="D192" s="160" t="s">
        <v>488</v>
      </c>
      <c r="E192" s="161" t="s">
        <v>145</v>
      </c>
      <c r="F192" s="162">
        <f>'PISO E TETO'!M26</f>
        <v>4706.56</v>
      </c>
      <c r="G192" s="162">
        <f>91.33*1.6</f>
        <v>146.128</v>
      </c>
      <c r="H192" s="163">
        <f>IF(B192="Serviço",G192*F192,IF(B192="CÉLULA CONSTRUTIVA",SUMIFS($H$8:$H$294,#REF!,#REF!,$B$8:$B$294,"Serviço"),IF(B192="ETAPA",SUMIFS($H$8:$H$294,#REF!,#REF!,#REF!,#REF!,$B$8:$B$294,"Serviço"),IF(B192="SUBETAPA",SUMIFS($H$8:$H$294,#REF!,#REF!,#REF!,#REF!,#REF!,#REF!,$B$8:$B$294,"Serviço"),0))))</f>
        <v>687760.1997</v>
      </c>
      <c r="I192" s="164" t="s">
        <v>489</v>
      </c>
      <c r="J192" s="165" t="s">
        <v>112</v>
      </c>
      <c r="K192" s="183"/>
      <c r="L192" s="183"/>
      <c r="M192" s="183"/>
      <c r="N192" s="146"/>
      <c r="O192" s="146"/>
      <c r="P192" s="146"/>
      <c r="Q192" s="146"/>
      <c r="R192" s="146"/>
      <c r="S192" s="146"/>
      <c r="T192" s="146"/>
      <c r="U192" s="146"/>
      <c r="V192" s="146"/>
      <c r="W192" s="146"/>
      <c r="X192" s="146"/>
      <c r="Y192" s="146"/>
      <c r="Z192" s="146"/>
    </row>
    <row r="193" ht="13.5" hidden="1" customHeight="1" outlineLevel="2">
      <c r="A193" s="157"/>
      <c r="B193" s="158" t="s">
        <v>106</v>
      </c>
      <c r="C193" s="188" t="s">
        <v>490</v>
      </c>
      <c r="D193" s="160" t="s">
        <v>491</v>
      </c>
      <c r="E193" s="161"/>
      <c r="F193" s="162"/>
      <c r="G193" s="162"/>
      <c r="H193" s="163">
        <f>H194</f>
        <v>12001.92</v>
      </c>
      <c r="I193" s="164"/>
      <c r="J193" s="165"/>
      <c r="K193" s="183"/>
      <c r="L193" s="183"/>
      <c r="M193" s="183"/>
      <c r="N193" s="146"/>
      <c r="O193" s="146"/>
      <c r="P193" s="146"/>
      <c r="Q193" s="146"/>
      <c r="R193" s="146"/>
      <c r="S193" s="146"/>
      <c r="T193" s="146"/>
      <c r="U193" s="146"/>
      <c r="V193" s="146"/>
      <c r="W193" s="146"/>
      <c r="X193" s="146"/>
      <c r="Y193" s="146"/>
      <c r="Z193" s="146"/>
    </row>
    <row r="194" ht="13.5" hidden="1" customHeight="1" outlineLevel="3">
      <c r="A194" s="157"/>
      <c r="B194" s="158" t="s">
        <v>108</v>
      </c>
      <c r="C194" s="188" t="s">
        <v>492</v>
      </c>
      <c r="D194" s="160" t="s">
        <v>493</v>
      </c>
      <c r="E194" s="161" t="s">
        <v>145</v>
      </c>
      <c r="F194" s="162">
        <f>'PISO E TETO'!M29</f>
        <v>19.74</v>
      </c>
      <c r="G194" s="162">
        <v>608.0</v>
      </c>
      <c r="H194" s="163">
        <f>IF(B194="Serviço",G194*F194,IF(B194="CÉLULA CONSTRUTIVA",SUMIFS($H$8:$H$294,#REF!,#REF!,$B$8:$B$294,"Serviço"),IF(B194="ETAPA",SUMIFS($H$8:$H$294,#REF!,#REF!,#REF!,#REF!,$B$8:$B$294,"Serviço"),IF(B194="SUBETAPA",SUMIFS($H$8:$H$294,#REF!,#REF!,#REF!,#REF!,#REF!,#REF!,$B$8:$B$294,"Serviço"),0))))</f>
        <v>12001.92</v>
      </c>
      <c r="I194" s="164"/>
      <c r="J194" s="165" t="s">
        <v>112</v>
      </c>
      <c r="K194" s="183"/>
      <c r="L194" s="183"/>
      <c r="M194" s="183"/>
      <c r="N194" s="146"/>
      <c r="O194" s="146"/>
      <c r="P194" s="146"/>
      <c r="Q194" s="146"/>
      <c r="R194" s="146"/>
      <c r="S194" s="146"/>
      <c r="T194" s="146"/>
      <c r="U194" s="146"/>
      <c r="V194" s="146"/>
      <c r="W194" s="146"/>
      <c r="X194" s="146"/>
      <c r="Y194" s="146"/>
      <c r="Z194" s="146"/>
    </row>
    <row r="195" ht="13.5" hidden="1" customHeight="1" outlineLevel="1">
      <c r="A195" s="157"/>
      <c r="B195" s="158" t="s">
        <v>48</v>
      </c>
      <c r="C195" s="188" t="s">
        <v>494</v>
      </c>
      <c r="D195" s="160" t="s">
        <v>495</v>
      </c>
      <c r="E195" s="161"/>
      <c r="F195" s="162"/>
      <c r="G195" s="162"/>
      <c r="H195" s="163">
        <f t="shared" ref="H195:H196" si="32">H196</f>
        <v>1074213</v>
      </c>
      <c r="I195" s="164"/>
      <c r="J195" s="165"/>
      <c r="K195" s="183"/>
      <c r="L195" s="183"/>
      <c r="M195" s="183"/>
      <c r="N195" s="146"/>
      <c r="O195" s="146"/>
      <c r="P195" s="146"/>
      <c r="Q195" s="146"/>
      <c r="R195" s="146"/>
      <c r="S195" s="146"/>
      <c r="T195" s="146"/>
      <c r="U195" s="146"/>
      <c r="V195" s="146"/>
      <c r="W195" s="146"/>
      <c r="X195" s="146"/>
      <c r="Y195" s="146"/>
      <c r="Z195" s="146"/>
    </row>
    <row r="196" ht="13.5" hidden="1" customHeight="1" outlineLevel="2">
      <c r="A196" s="157"/>
      <c r="B196" s="158" t="s">
        <v>106</v>
      </c>
      <c r="C196" s="188" t="s">
        <v>496</v>
      </c>
      <c r="D196" s="160" t="s">
        <v>497</v>
      </c>
      <c r="E196" s="161"/>
      <c r="F196" s="162"/>
      <c r="G196" s="162"/>
      <c r="H196" s="163">
        <f t="shared" si="32"/>
        <v>1074213</v>
      </c>
      <c r="I196" s="164"/>
      <c r="J196" s="165"/>
      <c r="K196" s="183"/>
      <c r="L196" s="183"/>
      <c r="M196" s="183"/>
      <c r="N196" s="146"/>
      <c r="O196" s="146"/>
      <c r="P196" s="146"/>
      <c r="Q196" s="146"/>
      <c r="R196" s="146"/>
      <c r="S196" s="146"/>
      <c r="T196" s="146"/>
      <c r="U196" s="146"/>
      <c r="V196" s="146"/>
      <c r="W196" s="146"/>
      <c r="X196" s="146"/>
      <c r="Y196" s="146"/>
      <c r="Z196" s="146"/>
    </row>
    <row r="197" ht="13.5" hidden="1" customHeight="1" outlineLevel="3">
      <c r="A197" s="157"/>
      <c r="B197" s="158" t="s">
        <v>108</v>
      </c>
      <c r="C197" s="188" t="s">
        <v>498</v>
      </c>
      <c r="D197" s="160" t="s">
        <v>499</v>
      </c>
      <c r="E197" s="161" t="s">
        <v>145</v>
      </c>
      <c r="F197" s="162">
        <f>Arquitetura!G397</f>
        <v>7161.42</v>
      </c>
      <c r="G197" s="162">
        <v>150.0</v>
      </c>
      <c r="H197" s="163">
        <f>IF(B197="Serviço",G197*F197,IF(B197="CÉLULA CONSTRUTIVA",SUMIFS($H$8:$H$294,#REF!,#REF!,$B$8:$B$294,"Serviço"),IF(B197="ETAPA",SUMIFS($H$8:$H$294,#REF!,#REF!,#REF!,#REF!,$B$8:$B$294,"Serviço"),IF(B197="SUBETAPA",SUMIFS($H$8:$H$294,#REF!,#REF!,#REF!,#REF!,#REF!,#REF!,$B$8:$B$294,"Serviço"),0))))</f>
        <v>1074213</v>
      </c>
      <c r="I197" s="164" t="s">
        <v>500</v>
      </c>
      <c r="J197" s="165" t="s">
        <v>112</v>
      </c>
      <c r="K197" s="183"/>
      <c r="L197" s="183"/>
      <c r="M197" s="183"/>
      <c r="N197" s="146"/>
      <c r="O197" s="146"/>
      <c r="P197" s="146"/>
      <c r="Q197" s="146"/>
      <c r="R197" s="146"/>
      <c r="S197" s="146"/>
      <c r="T197" s="146"/>
      <c r="U197" s="146"/>
      <c r="V197" s="146"/>
      <c r="W197" s="146"/>
      <c r="X197" s="146"/>
      <c r="Y197" s="146"/>
      <c r="Z197" s="146"/>
    </row>
    <row r="198" ht="13.5" hidden="1" customHeight="1" outlineLevel="1">
      <c r="A198" s="157"/>
      <c r="B198" s="158" t="s">
        <v>48</v>
      </c>
      <c r="C198" s="188" t="s">
        <v>501</v>
      </c>
      <c r="D198" s="160" t="s">
        <v>502</v>
      </c>
      <c r="E198" s="161"/>
      <c r="F198" s="162"/>
      <c r="G198" s="162"/>
      <c r="H198" s="163">
        <f>H199+H207</f>
        <v>163980.3911</v>
      </c>
      <c r="I198" s="164"/>
      <c r="J198" s="165"/>
      <c r="K198" s="183"/>
      <c r="L198" s="183"/>
      <c r="M198" s="183"/>
      <c r="N198" s="146"/>
      <c r="O198" s="146"/>
      <c r="P198" s="146"/>
      <c r="Q198" s="146"/>
      <c r="R198" s="146"/>
      <c r="S198" s="146"/>
      <c r="T198" s="146"/>
      <c r="U198" s="146"/>
      <c r="V198" s="146"/>
      <c r="W198" s="146"/>
      <c r="X198" s="146"/>
      <c r="Y198" s="146"/>
      <c r="Z198" s="146"/>
    </row>
    <row r="199" ht="13.5" hidden="1" customHeight="1" outlineLevel="2">
      <c r="A199" s="157"/>
      <c r="B199" s="158" t="s">
        <v>106</v>
      </c>
      <c r="C199" s="188" t="s">
        <v>503</v>
      </c>
      <c r="D199" s="160" t="s">
        <v>504</v>
      </c>
      <c r="E199" s="161"/>
      <c r="F199" s="162"/>
      <c r="G199" s="162"/>
      <c r="H199" s="163">
        <f>H200</f>
        <v>114895.8313</v>
      </c>
      <c r="I199" s="164"/>
      <c r="J199" s="165"/>
      <c r="K199" s="183"/>
      <c r="L199" s="183"/>
      <c r="M199" s="183"/>
      <c r="N199" s="146"/>
      <c r="O199" s="146"/>
      <c r="P199" s="146"/>
      <c r="Q199" s="146"/>
      <c r="R199" s="146"/>
      <c r="S199" s="146"/>
      <c r="T199" s="146"/>
      <c r="U199" s="146"/>
      <c r="V199" s="146"/>
      <c r="W199" s="146"/>
      <c r="X199" s="146"/>
      <c r="Y199" s="146"/>
      <c r="Z199" s="146"/>
    </row>
    <row r="200" ht="13.5" hidden="1" customHeight="1" outlineLevel="3">
      <c r="A200" s="157"/>
      <c r="B200" s="158" t="s">
        <v>108</v>
      </c>
      <c r="C200" s="188" t="s">
        <v>505</v>
      </c>
      <c r="D200" s="160" t="s">
        <v>506</v>
      </c>
      <c r="E200" s="161" t="s">
        <v>110</v>
      </c>
      <c r="F200" s="162">
        <v>1.0</v>
      </c>
      <c r="G200" s="162">
        <f>SUM(H202:H206)</f>
        <v>114895.8313</v>
      </c>
      <c r="H200" s="163">
        <f>IF(B200="Serviço",G200*F200,IF(B200="CÉLULA CONSTRUTIVA",SUMIFS($H$8:$H$294,#REF!,#REF!,$B$8:$B$294,"Serviço"),IF(B200="ETAPA",SUMIFS($H$8:$H$294,#REF!,#REF!,#REF!,#REF!,$B$8:$B$294,"Serviço"),IF(B200="SUBETAPA",SUMIFS($H$8:$H$294,#REF!,#REF!,#REF!,#REF!,#REF!,#REF!,$B$8:$B$294,"Serviço"),0))))</f>
        <v>114895.8313</v>
      </c>
      <c r="I200" s="164"/>
      <c r="J200" s="165" t="s">
        <v>112</v>
      </c>
      <c r="K200" s="183"/>
      <c r="L200" s="183"/>
      <c r="M200" s="183"/>
      <c r="N200" s="146"/>
      <c r="O200" s="146"/>
      <c r="P200" s="146"/>
      <c r="Q200" s="146"/>
      <c r="R200" s="146"/>
      <c r="S200" s="146"/>
      <c r="T200" s="146"/>
      <c r="U200" s="146"/>
      <c r="V200" s="146"/>
      <c r="W200" s="146"/>
      <c r="X200" s="146"/>
      <c r="Y200" s="146"/>
      <c r="Z200" s="146"/>
    </row>
    <row r="201" ht="13.5" hidden="1" customHeight="1" outlineLevel="3">
      <c r="A201" s="190" t="s">
        <v>188</v>
      </c>
      <c r="B201" s="191"/>
      <c r="C201" s="192" t="s">
        <v>175</v>
      </c>
      <c r="D201" s="193" t="s">
        <v>507</v>
      </c>
      <c r="E201" s="194" t="s">
        <v>145</v>
      </c>
      <c r="F201" s="195">
        <f>F188*0.1</f>
        <v>175.854</v>
      </c>
      <c r="G201" s="195">
        <v>77.518</v>
      </c>
      <c r="H201" s="196">
        <f t="shared" ref="H201:H206" si="33">F201*G201</f>
        <v>13631.85037</v>
      </c>
      <c r="I201" s="197"/>
      <c r="J201" s="200"/>
      <c r="K201" s="198"/>
      <c r="L201" s="198"/>
      <c r="M201" s="198"/>
      <c r="N201" s="199"/>
      <c r="O201" s="199"/>
      <c r="P201" s="199"/>
      <c r="Q201" s="199"/>
      <c r="R201" s="199"/>
      <c r="S201" s="199"/>
      <c r="T201" s="199"/>
      <c r="U201" s="199"/>
      <c r="V201" s="199"/>
      <c r="W201" s="199"/>
      <c r="X201" s="199"/>
      <c r="Y201" s="199"/>
      <c r="Z201" s="199"/>
    </row>
    <row r="202" ht="13.5" hidden="1" customHeight="1" outlineLevel="3">
      <c r="A202" s="190" t="s">
        <v>188</v>
      </c>
      <c r="B202" s="191"/>
      <c r="C202" s="192" t="s">
        <v>190</v>
      </c>
      <c r="D202" s="193" t="s">
        <v>508</v>
      </c>
      <c r="E202" s="194" t="s">
        <v>145</v>
      </c>
      <c r="F202" s="195">
        <f>F83+F89+F197-F181</f>
        <v>18801.734</v>
      </c>
      <c r="G202" s="195">
        <v>1.67</v>
      </c>
      <c r="H202" s="196">
        <f t="shared" si="33"/>
        <v>31398.89578</v>
      </c>
      <c r="I202" s="197"/>
      <c r="J202" s="200"/>
      <c r="K202" s="198"/>
      <c r="L202" s="198"/>
      <c r="M202" s="198"/>
      <c r="N202" s="199"/>
      <c r="O202" s="199"/>
      <c r="P202" s="199"/>
      <c r="Q202" s="199"/>
      <c r="R202" s="199"/>
      <c r="S202" s="199"/>
      <c r="T202" s="199"/>
      <c r="U202" s="199"/>
      <c r="V202" s="199"/>
      <c r="W202" s="199"/>
      <c r="X202" s="199"/>
      <c r="Y202" s="199"/>
      <c r="Z202" s="199"/>
    </row>
    <row r="203" ht="13.5" hidden="1" customHeight="1" outlineLevel="4">
      <c r="A203" s="190" t="s">
        <v>188</v>
      </c>
      <c r="B203" s="191"/>
      <c r="C203" s="192" t="s">
        <v>198</v>
      </c>
      <c r="D203" s="193" t="s">
        <v>509</v>
      </c>
      <c r="E203" s="194" t="s">
        <v>145</v>
      </c>
      <c r="F203" s="195">
        <f>(F83-F182)*0.8+F197</f>
        <v>14354.5352</v>
      </c>
      <c r="G203" s="195">
        <v>3.44</v>
      </c>
      <c r="H203" s="196">
        <f t="shared" si="33"/>
        <v>49379.60109</v>
      </c>
      <c r="I203" s="197"/>
      <c r="J203" s="200"/>
      <c r="K203" s="198"/>
      <c r="L203" s="198"/>
      <c r="M203" s="198"/>
      <c r="N203" s="199"/>
      <c r="O203" s="199"/>
      <c r="P203" s="199"/>
      <c r="Q203" s="199"/>
      <c r="R203" s="199"/>
      <c r="S203" s="199"/>
      <c r="T203" s="199"/>
      <c r="U203" s="199"/>
      <c r="V203" s="199"/>
      <c r="W203" s="199"/>
      <c r="X203" s="199"/>
      <c r="Y203" s="199"/>
      <c r="Z203" s="199"/>
    </row>
    <row r="204" ht="13.5" hidden="1" customHeight="1" outlineLevel="4">
      <c r="A204" s="190" t="s">
        <v>188</v>
      </c>
      <c r="B204" s="191"/>
      <c r="C204" s="192" t="s">
        <v>201</v>
      </c>
      <c r="D204" s="193" t="s">
        <v>510</v>
      </c>
      <c r="E204" s="194" t="s">
        <v>145</v>
      </c>
      <c r="F204" s="195">
        <f>(F83-F182)*0.8</f>
        <v>7193.1152</v>
      </c>
      <c r="G204" s="195">
        <v>2.29</v>
      </c>
      <c r="H204" s="196">
        <f t="shared" si="33"/>
        <v>16472.23381</v>
      </c>
      <c r="I204" s="197" t="s">
        <v>511</v>
      </c>
      <c r="J204" s="200"/>
      <c r="K204" s="198"/>
      <c r="L204" s="198"/>
      <c r="M204" s="198"/>
      <c r="N204" s="199"/>
      <c r="O204" s="199"/>
      <c r="P204" s="199"/>
      <c r="Q204" s="199"/>
      <c r="R204" s="199"/>
      <c r="S204" s="199"/>
      <c r="T204" s="199"/>
      <c r="U204" s="199"/>
      <c r="V204" s="199"/>
      <c r="W204" s="199"/>
      <c r="X204" s="199"/>
      <c r="Y204" s="199"/>
      <c r="Z204" s="199"/>
    </row>
    <row r="205" ht="13.5" hidden="1" customHeight="1" outlineLevel="4">
      <c r="A205" s="190" t="s">
        <v>188</v>
      </c>
      <c r="B205" s="191"/>
      <c r="C205" s="192" t="s">
        <v>299</v>
      </c>
      <c r="D205" s="193" t="s">
        <v>512</v>
      </c>
      <c r="E205" s="194" t="s">
        <v>145</v>
      </c>
      <c r="F205" s="195">
        <f>(F83-F182)*0.2+F89</f>
        <v>4447.1988</v>
      </c>
      <c r="G205" s="195">
        <v>1.52</v>
      </c>
      <c r="H205" s="196">
        <f t="shared" si="33"/>
        <v>6759.742176</v>
      </c>
      <c r="I205" s="197" t="s">
        <v>513</v>
      </c>
      <c r="J205" s="200"/>
      <c r="K205" s="198"/>
      <c r="L205" s="198"/>
      <c r="M205" s="198"/>
      <c r="N205" s="199"/>
      <c r="O205" s="199"/>
      <c r="P205" s="199"/>
      <c r="Q205" s="199"/>
      <c r="R205" s="199"/>
      <c r="S205" s="199"/>
      <c r="T205" s="199"/>
      <c r="U205" s="199"/>
      <c r="V205" s="199"/>
      <c r="W205" s="199"/>
      <c r="X205" s="199"/>
      <c r="Y205" s="199"/>
      <c r="Z205" s="199"/>
    </row>
    <row r="206" ht="13.5" hidden="1" customHeight="1" outlineLevel="4">
      <c r="A206" s="190" t="s">
        <v>188</v>
      </c>
      <c r="B206" s="191"/>
      <c r="C206" s="192" t="s">
        <v>346</v>
      </c>
      <c r="D206" s="193" t="s">
        <v>514</v>
      </c>
      <c r="E206" s="194" t="s">
        <v>145</v>
      </c>
      <c r="F206" s="195">
        <f>F197</f>
        <v>7161.42</v>
      </c>
      <c r="G206" s="195">
        <v>1.52</v>
      </c>
      <c r="H206" s="196">
        <f t="shared" si="33"/>
        <v>10885.3584</v>
      </c>
      <c r="I206" s="197"/>
      <c r="J206" s="200"/>
      <c r="K206" s="198"/>
      <c r="L206" s="198"/>
      <c r="M206" s="198"/>
      <c r="N206" s="199"/>
      <c r="O206" s="199"/>
      <c r="P206" s="199"/>
      <c r="Q206" s="199"/>
      <c r="R206" s="199"/>
      <c r="S206" s="199"/>
      <c r="T206" s="199"/>
      <c r="U206" s="199"/>
      <c r="V206" s="199"/>
      <c r="W206" s="199"/>
      <c r="X206" s="199"/>
      <c r="Y206" s="199"/>
      <c r="Z206" s="199"/>
    </row>
    <row r="207" ht="13.5" hidden="1" customHeight="1" outlineLevel="2">
      <c r="A207" s="157"/>
      <c r="B207" s="158" t="s">
        <v>106</v>
      </c>
      <c r="C207" s="188" t="s">
        <v>515</v>
      </c>
      <c r="D207" s="160" t="s">
        <v>516</v>
      </c>
      <c r="E207" s="161"/>
      <c r="F207" s="162"/>
      <c r="G207" s="162"/>
      <c r="H207" s="163">
        <f>H208</f>
        <v>49084.55988</v>
      </c>
      <c r="I207" s="164"/>
      <c r="J207" s="165"/>
      <c r="K207" s="183"/>
      <c r="L207" s="183"/>
      <c r="M207" s="183"/>
      <c r="N207" s="146"/>
      <c r="O207" s="146"/>
      <c r="P207" s="146"/>
      <c r="Q207" s="146"/>
      <c r="R207" s="146"/>
      <c r="S207" s="146"/>
      <c r="T207" s="146"/>
      <c r="U207" s="146"/>
      <c r="V207" s="146"/>
      <c r="W207" s="146"/>
      <c r="X207" s="146"/>
      <c r="Y207" s="146"/>
      <c r="Z207" s="146"/>
    </row>
    <row r="208" ht="13.5" hidden="1" customHeight="1" outlineLevel="3">
      <c r="A208" s="157"/>
      <c r="B208" s="158" t="s">
        <v>108</v>
      </c>
      <c r="C208" s="188" t="s">
        <v>517</v>
      </c>
      <c r="D208" s="160" t="s">
        <v>518</v>
      </c>
      <c r="E208" s="161" t="s">
        <v>145</v>
      </c>
      <c r="F208" s="162">
        <f>F86</f>
        <v>4821.666</v>
      </c>
      <c r="G208" s="162">
        <f>G209+G211+G210</f>
        <v>10.18</v>
      </c>
      <c r="H208" s="163">
        <f>IF(B208="Serviço",G208*F208,IF(B208="CÉLULA CONSTRUTIVA",SUMIFS($H$8:$H$294,#REF!,#REF!,$B$8:$B$294,"Serviço"),IF(B208="ETAPA",SUMIFS($H$8:$H$294,#REF!,#REF!,#REF!,#REF!,$B$8:$B$294,"Serviço"),IF(B208="SUBETAPA",SUMIFS($H$8:$H$294,#REF!,#REF!,#REF!,#REF!,#REF!,#REF!,$B$8:$B$294,"Serviço"),0))))</f>
        <v>49084.55988</v>
      </c>
      <c r="I208" s="164"/>
      <c r="J208" s="165" t="s">
        <v>112</v>
      </c>
      <c r="K208" s="183"/>
      <c r="L208" s="183"/>
      <c r="M208" s="183"/>
      <c r="N208" s="146"/>
      <c r="O208" s="146"/>
      <c r="P208" s="146"/>
      <c r="Q208" s="146"/>
      <c r="R208" s="146"/>
      <c r="S208" s="146"/>
      <c r="T208" s="146"/>
      <c r="U208" s="146"/>
      <c r="V208" s="146"/>
      <c r="W208" s="146"/>
      <c r="X208" s="146"/>
      <c r="Y208" s="146"/>
      <c r="Z208" s="146"/>
    </row>
    <row r="209" ht="13.5" hidden="1" customHeight="1" outlineLevel="3">
      <c r="A209" s="190" t="s">
        <v>188</v>
      </c>
      <c r="B209" s="191"/>
      <c r="C209" s="192" t="s">
        <v>175</v>
      </c>
      <c r="D209" s="193" t="s">
        <v>519</v>
      </c>
      <c r="E209" s="194" t="s">
        <v>145</v>
      </c>
      <c r="F209" s="195">
        <f>F208</f>
        <v>4821.666</v>
      </c>
      <c r="G209" s="195">
        <v>1.85</v>
      </c>
      <c r="H209" s="196">
        <f t="shared" ref="H209:H211" si="34">F209*G209</f>
        <v>8920.0821</v>
      </c>
      <c r="I209" s="197"/>
      <c r="J209" s="200"/>
      <c r="K209" s="198"/>
      <c r="L209" s="198"/>
      <c r="M209" s="198"/>
      <c r="N209" s="199"/>
      <c r="O209" s="199"/>
      <c r="P209" s="199"/>
      <c r="Q209" s="199"/>
      <c r="R209" s="199"/>
      <c r="S209" s="199"/>
      <c r="T209" s="199"/>
      <c r="U209" s="199"/>
      <c r="V209" s="199"/>
      <c r="W209" s="199"/>
      <c r="X209" s="199"/>
      <c r="Y209" s="199"/>
      <c r="Z209" s="199"/>
    </row>
    <row r="210" ht="13.5" hidden="1" customHeight="1" outlineLevel="3">
      <c r="A210" s="190" t="s">
        <v>188</v>
      </c>
      <c r="B210" s="191"/>
      <c r="C210" s="192" t="s">
        <v>175</v>
      </c>
      <c r="D210" s="193" t="s">
        <v>520</v>
      </c>
      <c r="E210" s="194" t="s">
        <v>145</v>
      </c>
      <c r="F210" s="195">
        <f>F208</f>
        <v>4821.666</v>
      </c>
      <c r="G210" s="195">
        <f>1.56*4</f>
        <v>6.24</v>
      </c>
      <c r="H210" s="196">
        <f t="shared" si="34"/>
        <v>30087.19584</v>
      </c>
      <c r="I210" s="197"/>
      <c r="J210" s="200"/>
      <c r="K210" s="198"/>
      <c r="L210" s="198"/>
      <c r="M210" s="198"/>
      <c r="N210" s="199"/>
      <c r="O210" s="199"/>
      <c r="P210" s="199"/>
      <c r="Q210" s="199"/>
      <c r="R210" s="199"/>
      <c r="S210" s="199"/>
      <c r="T210" s="199"/>
      <c r="U210" s="199"/>
      <c r="V210" s="199"/>
      <c r="W210" s="199"/>
      <c r="X210" s="199"/>
      <c r="Y210" s="199"/>
      <c r="Z210" s="199"/>
    </row>
    <row r="211" ht="13.5" hidden="1" customHeight="1" outlineLevel="3">
      <c r="A211" s="190" t="s">
        <v>188</v>
      </c>
      <c r="B211" s="191"/>
      <c r="C211" s="192" t="s">
        <v>190</v>
      </c>
      <c r="D211" s="193" t="s">
        <v>521</v>
      </c>
      <c r="E211" s="194" t="s">
        <v>145</v>
      </c>
      <c r="F211" s="195">
        <f>F208</f>
        <v>4821.666</v>
      </c>
      <c r="G211" s="195">
        <v>2.09</v>
      </c>
      <c r="H211" s="196">
        <f t="shared" si="34"/>
        <v>10077.28194</v>
      </c>
      <c r="I211" s="197" t="s">
        <v>511</v>
      </c>
      <c r="J211" s="200"/>
      <c r="K211" s="198"/>
      <c r="L211" s="198"/>
      <c r="M211" s="198"/>
      <c r="N211" s="199"/>
      <c r="O211" s="199"/>
      <c r="P211" s="199"/>
      <c r="Q211" s="199"/>
      <c r="R211" s="199"/>
      <c r="S211" s="199"/>
      <c r="T211" s="199"/>
      <c r="U211" s="199"/>
      <c r="V211" s="199"/>
      <c r="W211" s="199"/>
      <c r="X211" s="199"/>
      <c r="Y211" s="199"/>
      <c r="Z211" s="199"/>
    </row>
    <row r="212" ht="13.5" hidden="1" customHeight="1" outlineLevel="1">
      <c r="A212" s="157"/>
      <c r="B212" s="158" t="s">
        <v>48</v>
      </c>
      <c r="C212" s="188" t="s">
        <v>522</v>
      </c>
      <c r="D212" s="160" t="s">
        <v>523</v>
      </c>
      <c r="E212" s="161"/>
      <c r="F212" s="162"/>
      <c r="G212" s="162"/>
      <c r="H212" s="163">
        <f>H213+H218+H223+H225</f>
        <v>1999128.062</v>
      </c>
      <c r="I212" s="164"/>
      <c r="J212" s="165"/>
      <c r="K212" s="183"/>
      <c r="L212" s="183"/>
      <c r="M212" s="183"/>
      <c r="N212" s="146"/>
      <c r="O212" s="146"/>
      <c r="P212" s="146"/>
      <c r="Q212" s="146"/>
      <c r="R212" s="146"/>
      <c r="S212" s="146"/>
      <c r="T212" s="146"/>
      <c r="U212" s="146"/>
      <c r="V212" s="146"/>
      <c r="W212" s="146"/>
      <c r="X212" s="146"/>
      <c r="Y212" s="146"/>
      <c r="Z212" s="146"/>
    </row>
    <row r="213" ht="13.5" hidden="1" customHeight="1" outlineLevel="2">
      <c r="A213" s="157"/>
      <c r="B213" s="158" t="s">
        <v>106</v>
      </c>
      <c r="C213" s="188" t="s">
        <v>524</v>
      </c>
      <c r="D213" s="160" t="s">
        <v>525</v>
      </c>
      <c r="E213" s="161"/>
      <c r="F213" s="162"/>
      <c r="G213" s="162"/>
      <c r="H213" s="163">
        <f>H214+H217+H216</f>
        <v>1033573.08</v>
      </c>
      <c r="I213" s="164"/>
      <c r="J213" s="165"/>
      <c r="K213" s="183"/>
      <c r="L213" s="183"/>
      <c r="M213" s="183"/>
      <c r="N213" s="146"/>
      <c r="O213" s="146"/>
      <c r="P213" s="146"/>
      <c r="Q213" s="146"/>
      <c r="R213" s="146"/>
      <c r="S213" s="146"/>
      <c r="T213" s="146"/>
      <c r="U213" s="146"/>
      <c r="V213" s="146"/>
      <c r="W213" s="146"/>
      <c r="X213" s="146"/>
      <c r="Y213" s="146"/>
      <c r="Z213" s="146"/>
    </row>
    <row r="214" ht="13.5" hidden="1" customHeight="1" outlineLevel="3">
      <c r="A214" s="157"/>
      <c r="B214" s="158" t="s">
        <v>108</v>
      </c>
      <c r="C214" s="188" t="s">
        <v>526</v>
      </c>
      <c r="D214" s="160" t="s">
        <v>527</v>
      </c>
      <c r="E214" s="161" t="s">
        <v>110</v>
      </c>
      <c r="F214" s="162">
        <v>1.0</v>
      </c>
      <c r="G214" s="162">
        <f>SUM(H215)</f>
        <v>780450</v>
      </c>
      <c r="H214" s="163">
        <f>IF(B214="Serviço",G214*F214,IF(B214="CÉLULA CONSTRUTIVA",SUMIFS($H$8:$H$294,#REF!,#REF!,$B$8:$B$294,"Serviço"),IF(B214="ETAPA",SUMIFS($H$8:$H$294,#REF!,#REF!,#REF!,#REF!,$B$8:$B$294,"Serviço"),IF(B214="SUBETAPA",SUMIFS($H$8:$H$294,#REF!,#REF!,#REF!,#REF!,#REF!,#REF!,$B$8:$B$294,"Serviço"),0))))</f>
        <v>780450</v>
      </c>
      <c r="I214" s="164" t="s">
        <v>528</v>
      </c>
      <c r="J214" s="165" t="s">
        <v>112</v>
      </c>
      <c r="K214" s="183"/>
      <c r="L214" s="183"/>
      <c r="M214" s="183"/>
      <c r="N214" s="146"/>
      <c r="O214" s="146"/>
      <c r="P214" s="146"/>
      <c r="Q214" s="146"/>
      <c r="R214" s="146"/>
      <c r="S214" s="146"/>
      <c r="T214" s="146"/>
      <c r="U214" s="146"/>
      <c r="V214" s="146"/>
      <c r="W214" s="146"/>
      <c r="X214" s="146"/>
      <c r="Y214" s="146"/>
      <c r="Z214" s="146"/>
    </row>
    <row r="215" ht="13.5" hidden="1" customHeight="1" outlineLevel="4">
      <c r="A215" s="190" t="s">
        <v>188</v>
      </c>
      <c r="B215" s="191"/>
      <c r="C215" s="192" t="s">
        <v>175</v>
      </c>
      <c r="D215" s="193" t="s">
        <v>529</v>
      </c>
      <c r="E215" s="194" t="s">
        <v>145</v>
      </c>
      <c r="F215" s="195">
        <f>Arquitetura!G479-F216</f>
        <v>709.5</v>
      </c>
      <c r="G215" s="195">
        <v>1100.0</v>
      </c>
      <c r="H215" s="196">
        <f>F215*G215</f>
        <v>780450</v>
      </c>
      <c r="I215" s="197" t="s">
        <v>530</v>
      </c>
      <c r="J215" s="200"/>
      <c r="K215" s="198"/>
      <c r="L215" s="198"/>
      <c r="M215" s="198"/>
      <c r="N215" s="199"/>
      <c r="O215" s="199"/>
      <c r="P215" s="199"/>
      <c r="Q215" s="199"/>
      <c r="R215" s="199"/>
      <c r="S215" s="199"/>
      <c r="T215" s="199"/>
      <c r="U215" s="199"/>
      <c r="V215" s="199"/>
      <c r="W215" s="199"/>
      <c r="X215" s="199"/>
      <c r="Y215" s="199"/>
      <c r="Z215" s="199"/>
    </row>
    <row r="216" ht="13.5" hidden="1" customHeight="1" outlineLevel="3">
      <c r="A216" s="157"/>
      <c r="B216" s="158" t="s">
        <v>108</v>
      </c>
      <c r="C216" s="188" t="s">
        <v>531</v>
      </c>
      <c r="D216" s="160" t="s">
        <v>532</v>
      </c>
      <c r="E216" s="161" t="s">
        <v>145</v>
      </c>
      <c r="F216" s="162">
        <f>Arquitetura!D479+Arquitetura!D531</f>
        <v>227.94</v>
      </c>
      <c r="G216" s="162">
        <v>1082.0</v>
      </c>
      <c r="H216" s="163">
        <f t="shared" ref="H216:H217" si="35">IF(B216="Serviço",G216*F216,IF(B216="CÉLULA CONSTRUTIVA",SUMIFS($H$8:$H$294,#REF!,#REF!,$B$8:$B$294,"Serviço"),IF(B216="ETAPA",SUMIFS($H$8:$H$294,#REF!,#REF!,#REF!,#REF!,$B$8:$B$294,"Serviço"),IF(B216="SUBETAPA",SUMIFS($H$8:$H$294,#REF!,#REF!,#REF!,#REF!,#REF!,#REF!,$B$8:$B$294,"Serviço"),0))))</f>
        <v>246631.08</v>
      </c>
      <c r="I216" s="164" t="s">
        <v>533</v>
      </c>
      <c r="J216" s="165" t="s">
        <v>112</v>
      </c>
      <c r="K216" s="183"/>
      <c r="L216" s="183"/>
      <c r="M216" s="183"/>
      <c r="N216" s="146"/>
      <c r="O216" s="146"/>
      <c r="P216" s="146"/>
      <c r="Q216" s="146"/>
      <c r="R216" s="146"/>
      <c r="S216" s="146"/>
      <c r="T216" s="146"/>
      <c r="U216" s="146"/>
      <c r="V216" s="146"/>
      <c r="W216" s="146"/>
      <c r="X216" s="146"/>
      <c r="Y216" s="146"/>
      <c r="Z216" s="146"/>
    </row>
    <row r="217" ht="13.5" hidden="1" customHeight="1" outlineLevel="3">
      <c r="A217" s="157"/>
      <c r="B217" s="158" t="s">
        <v>108</v>
      </c>
      <c r="C217" s="188" t="s">
        <v>531</v>
      </c>
      <c r="D217" s="160" t="s">
        <v>534</v>
      </c>
      <c r="E217" s="161" t="s">
        <v>145</v>
      </c>
      <c r="F217" s="162">
        <f>2*3</f>
        <v>6</v>
      </c>
      <c r="G217" s="162">
        <v>1082.0</v>
      </c>
      <c r="H217" s="163">
        <f t="shared" si="35"/>
        <v>6492</v>
      </c>
      <c r="I217" s="164" t="s">
        <v>535</v>
      </c>
      <c r="J217" s="165" t="s">
        <v>112</v>
      </c>
      <c r="K217" s="183"/>
      <c r="L217" s="183"/>
      <c r="M217" s="183"/>
      <c r="N217" s="146"/>
      <c r="O217" s="146"/>
      <c r="P217" s="146"/>
      <c r="Q217" s="146"/>
      <c r="R217" s="146"/>
      <c r="S217" s="146"/>
      <c r="T217" s="146"/>
      <c r="U217" s="146"/>
      <c r="V217" s="146"/>
      <c r="W217" s="146"/>
      <c r="X217" s="146"/>
      <c r="Y217" s="146"/>
      <c r="Z217" s="146"/>
    </row>
    <row r="218" ht="13.5" hidden="1" customHeight="1" outlineLevel="2">
      <c r="A218" s="157"/>
      <c r="B218" s="158" t="s">
        <v>106</v>
      </c>
      <c r="C218" s="188" t="s">
        <v>536</v>
      </c>
      <c r="D218" s="160" t="s">
        <v>537</v>
      </c>
      <c r="E218" s="161" t="s">
        <v>538</v>
      </c>
      <c r="F218" s="162"/>
      <c r="G218" s="162"/>
      <c r="H218" s="163">
        <f>SUM(H219:H222)</f>
        <v>744464.6768</v>
      </c>
      <c r="I218" s="164"/>
      <c r="J218" s="165"/>
      <c r="K218" s="183"/>
      <c r="L218" s="183"/>
      <c r="M218" s="183"/>
      <c r="N218" s="146"/>
      <c r="O218" s="146"/>
      <c r="P218" s="146"/>
      <c r="Q218" s="146"/>
      <c r="R218" s="146"/>
      <c r="S218" s="146"/>
      <c r="T218" s="146"/>
      <c r="U218" s="146"/>
      <c r="V218" s="146"/>
      <c r="W218" s="146"/>
      <c r="X218" s="146"/>
      <c r="Y218" s="146"/>
      <c r="Z218" s="146"/>
    </row>
    <row r="219" ht="13.5" hidden="1" customHeight="1" outlineLevel="3">
      <c r="A219" s="157"/>
      <c r="B219" s="158" t="s">
        <v>108</v>
      </c>
      <c r="C219" s="188" t="s">
        <v>539</v>
      </c>
      <c r="D219" s="160" t="s">
        <v>540</v>
      </c>
      <c r="E219" s="161" t="s">
        <v>298</v>
      </c>
      <c r="F219" s="203">
        <f>Arquitetura!G537-Ger_Executivo!F226</f>
        <v>256</v>
      </c>
      <c r="G219" s="203">
        <f>(685.36+184.11)*1.04</f>
        <v>904.2488</v>
      </c>
      <c r="H219" s="163">
        <f t="shared" ref="H219:H222" si="36">IF(B219="Serviço",G219*F219,IF(B219="CÉLULA CONSTRUTIVA",SUMIFS($H$8:$H$294,#REF!,#REF!,$B$8:$B$294,"Serviço"),IF(B219="ETAPA",SUMIFS($H$8:$H$294,#REF!,#REF!,#REF!,#REF!,$B$8:$B$294,"Serviço"),IF(B219="SUBETAPA",SUMIFS($H$8:$H$294,#REF!,#REF!,#REF!,#REF!,#REF!,#REF!,$B$8:$B$294,"Serviço"),0))))</f>
        <v>231487.6928</v>
      </c>
      <c r="I219" s="164" t="s">
        <v>541</v>
      </c>
      <c r="J219" s="165" t="s">
        <v>112</v>
      </c>
      <c r="K219" s="183"/>
      <c r="L219" s="183"/>
      <c r="M219" s="183"/>
      <c r="N219" s="146"/>
      <c r="O219" s="146"/>
      <c r="P219" s="146"/>
      <c r="Q219" s="146"/>
      <c r="R219" s="146"/>
      <c r="S219" s="146"/>
      <c r="T219" s="146"/>
      <c r="U219" s="146"/>
      <c r="V219" s="146"/>
      <c r="W219" s="146"/>
      <c r="X219" s="146"/>
      <c r="Y219" s="146"/>
      <c r="Z219" s="146"/>
    </row>
    <row r="220" ht="13.5" hidden="1" customHeight="1" outlineLevel="3">
      <c r="A220" s="157"/>
      <c r="B220" s="158" t="s">
        <v>108</v>
      </c>
      <c r="C220" s="188" t="s">
        <v>542</v>
      </c>
      <c r="D220" s="160" t="s">
        <v>543</v>
      </c>
      <c r="E220" s="161" t="s">
        <v>298</v>
      </c>
      <c r="F220" s="203">
        <f>Arquitetura!G537</f>
        <v>298</v>
      </c>
      <c r="G220" s="203">
        <f>(669.84+184.11)*1.04</f>
        <v>888.108</v>
      </c>
      <c r="H220" s="163">
        <f t="shared" si="36"/>
        <v>264656.184</v>
      </c>
      <c r="I220" s="164" t="s">
        <v>541</v>
      </c>
      <c r="J220" s="165" t="s">
        <v>112</v>
      </c>
      <c r="K220" s="183"/>
      <c r="L220" s="183"/>
      <c r="M220" s="183"/>
      <c r="N220" s="146"/>
      <c r="O220" s="146"/>
      <c r="P220" s="146"/>
      <c r="Q220" s="146"/>
      <c r="R220" s="146"/>
      <c r="S220" s="146"/>
      <c r="T220" s="146"/>
      <c r="U220" s="146"/>
      <c r="V220" s="146"/>
      <c r="W220" s="146"/>
      <c r="X220" s="146"/>
      <c r="Y220" s="146"/>
      <c r="Z220" s="146"/>
    </row>
    <row r="221" ht="13.5" hidden="1" customHeight="1" outlineLevel="3">
      <c r="A221" s="157"/>
      <c r="B221" s="158" t="s">
        <v>108</v>
      </c>
      <c r="C221" s="188" t="s">
        <v>544</v>
      </c>
      <c r="D221" s="160" t="s">
        <v>545</v>
      </c>
      <c r="E221" s="161" t="s">
        <v>298</v>
      </c>
      <c r="F221" s="203">
        <f>SUM(F219:F220)</f>
        <v>554</v>
      </c>
      <c r="G221" s="203">
        <f>119+46.2</f>
        <v>165.2</v>
      </c>
      <c r="H221" s="163">
        <f t="shared" si="36"/>
        <v>91520.8</v>
      </c>
      <c r="I221" s="164"/>
      <c r="J221" s="165" t="s">
        <v>112</v>
      </c>
      <c r="K221" s="183"/>
      <c r="L221" s="183"/>
      <c r="M221" s="183"/>
      <c r="N221" s="146"/>
      <c r="O221" s="146"/>
      <c r="P221" s="146"/>
      <c r="Q221" s="146"/>
      <c r="R221" s="146"/>
      <c r="S221" s="146"/>
      <c r="T221" s="146"/>
      <c r="U221" s="146"/>
      <c r="V221" s="146"/>
      <c r="W221" s="146"/>
      <c r="X221" s="146"/>
      <c r="Y221" s="146"/>
      <c r="Z221" s="146"/>
    </row>
    <row r="222" ht="13.5" hidden="1" customHeight="1" outlineLevel="3">
      <c r="A222" s="157"/>
      <c r="B222" s="158" t="s">
        <v>108</v>
      </c>
      <c r="C222" s="188" t="s">
        <v>546</v>
      </c>
      <c r="D222" s="160" t="s">
        <v>547</v>
      </c>
      <c r="E222" s="161" t="s">
        <v>298</v>
      </c>
      <c r="F222" s="203">
        <f>'Obra '!E10</f>
        <v>160</v>
      </c>
      <c r="G222" s="203">
        <v>980.0</v>
      </c>
      <c r="H222" s="163">
        <f t="shared" si="36"/>
        <v>156800</v>
      </c>
      <c r="I222" s="164" t="s">
        <v>548</v>
      </c>
      <c r="J222" s="165" t="s">
        <v>112</v>
      </c>
      <c r="K222" s="183"/>
      <c r="L222" s="183"/>
      <c r="M222" s="183"/>
      <c r="N222" s="146"/>
      <c r="O222" s="146"/>
      <c r="P222" s="146"/>
      <c r="Q222" s="146"/>
      <c r="R222" s="146"/>
      <c r="S222" s="146"/>
      <c r="T222" s="146"/>
      <c r="U222" s="146"/>
      <c r="V222" s="146"/>
      <c r="W222" s="146"/>
      <c r="X222" s="146"/>
      <c r="Y222" s="146"/>
      <c r="Z222" s="146"/>
    </row>
    <row r="223" ht="11.25" hidden="1" customHeight="1" outlineLevel="2">
      <c r="A223" s="157"/>
      <c r="B223" s="158" t="s">
        <v>106</v>
      </c>
      <c r="C223" s="188" t="s">
        <v>549</v>
      </c>
      <c r="D223" s="160" t="s">
        <v>550</v>
      </c>
      <c r="E223" s="161"/>
      <c r="F223" s="203"/>
      <c r="G223" s="203"/>
      <c r="H223" s="163">
        <f>H224</f>
        <v>157745.065</v>
      </c>
      <c r="I223" s="164"/>
      <c r="J223" s="165"/>
      <c r="K223" s="183"/>
      <c r="L223" s="183"/>
      <c r="M223" s="183"/>
      <c r="N223" s="146"/>
      <c r="O223" s="146"/>
      <c r="P223" s="146"/>
      <c r="Q223" s="146"/>
      <c r="R223" s="146"/>
      <c r="S223" s="146"/>
      <c r="T223" s="146"/>
      <c r="U223" s="146"/>
      <c r="V223" s="146"/>
      <c r="W223" s="146"/>
      <c r="X223" s="146"/>
      <c r="Y223" s="146"/>
      <c r="Z223" s="146"/>
    </row>
    <row r="224" ht="13.5" hidden="1" customHeight="1" outlineLevel="3">
      <c r="A224" s="157"/>
      <c r="B224" s="158" t="s">
        <v>108</v>
      </c>
      <c r="C224" s="188" t="s">
        <v>551</v>
      </c>
      <c r="D224" s="160" t="s">
        <v>552</v>
      </c>
      <c r="E224" s="161" t="s">
        <v>283</v>
      </c>
      <c r="F224" s="203">
        <f>F192*1.2</f>
        <v>5647.872</v>
      </c>
      <c r="G224" s="203">
        <v>27.93</v>
      </c>
      <c r="H224" s="163">
        <f>IF(B224="Serviço",G224*F224,IF(B224="CÉLULA CONSTRUTIVA",SUMIFS($H$8:$H$294,#REF!,#REF!,$B$8:$B$294,"Serviço"),IF(B224="ETAPA",SUMIFS($H$8:$H$294,#REF!,#REF!,#REF!,#REF!,$B$8:$B$294,"Serviço"),IF(B224="SUBETAPA",SUMIFS($H$8:$H$294,#REF!,#REF!,#REF!,#REF!,#REF!,#REF!,$B$8:$B$294,"Serviço"),0))))</f>
        <v>157745.065</v>
      </c>
      <c r="I224" s="164" t="s">
        <v>553</v>
      </c>
      <c r="J224" s="165" t="s">
        <v>112</v>
      </c>
      <c r="K224" s="183"/>
      <c r="L224" s="183"/>
      <c r="M224" s="183"/>
      <c r="N224" s="146"/>
      <c r="O224" s="146"/>
      <c r="P224" s="146"/>
      <c r="Q224" s="146"/>
      <c r="R224" s="146"/>
      <c r="S224" s="146"/>
      <c r="T224" s="146"/>
      <c r="U224" s="146"/>
      <c r="V224" s="146"/>
      <c r="W224" s="146"/>
      <c r="X224" s="146"/>
      <c r="Y224" s="146"/>
      <c r="Z224" s="146"/>
    </row>
    <row r="225" ht="11.25" hidden="1" customHeight="1" outlineLevel="2">
      <c r="A225" s="157"/>
      <c r="B225" s="158" t="s">
        <v>106</v>
      </c>
      <c r="C225" s="188" t="s">
        <v>554</v>
      </c>
      <c r="D225" s="160" t="s">
        <v>555</v>
      </c>
      <c r="E225" s="161"/>
      <c r="F225" s="203"/>
      <c r="G225" s="203"/>
      <c r="H225" s="163">
        <f>H226</f>
        <v>63345.24</v>
      </c>
      <c r="I225" s="164"/>
      <c r="J225" s="165"/>
      <c r="K225" s="183"/>
      <c r="L225" s="183"/>
      <c r="M225" s="183"/>
      <c r="N225" s="146"/>
      <c r="O225" s="146"/>
      <c r="P225" s="146"/>
      <c r="Q225" s="146"/>
      <c r="R225" s="146"/>
      <c r="S225" s="146"/>
      <c r="T225" s="146"/>
      <c r="U225" s="146"/>
      <c r="V225" s="146"/>
      <c r="W225" s="146"/>
      <c r="X225" s="146"/>
      <c r="Y225" s="146"/>
      <c r="Z225" s="146"/>
    </row>
    <row r="226" ht="13.5" hidden="1" customHeight="1" outlineLevel="3">
      <c r="A226" s="157"/>
      <c r="B226" s="158" t="s">
        <v>108</v>
      </c>
      <c r="C226" s="188" t="s">
        <v>556</v>
      </c>
      <c r="D226" s="160" t="s">
        <v>557</v>
      </c>
      <c r="E226" s="161" t="s">
        <v>298</v>
      </c>
      <c r="F226" s="203">
        <f>2*'Obra '!E13</f>
        <v>42</v>
      </c>
      <c r="G226" s="203">
        <v>1508.22</v>
      </c>
      <c r="H226" s="163">
        <f>IF(B226="Serviço",G226*F226,IF(B226="CÉLULA CONSTRUTIVA",SUMIFS($H$8:$H$294,#REF!,#REF!,$B$8:$B$294,"Serviço"),IF(B226="ETAPA",SUMIFS($H$8:$H$294,#REF!,#REF!,#REF!,#REF!,$B$8:$B$294,"Serviço"),IF(B226="SUBETAPA",SUMIFS($H$8:$H$294,#REF!,#REF!,#REF!,#REF!,#REF!,#REF!,$B$8:$B$294,"Serviço"),0))))</f>
        <v>63345.24</v>
      </c>
      <c r="I226" s="164"/>
      <c r="J226" s="165" t="s">
        <v>112</v>
      </c>
      <c r="K226" s="183"/>
      <c r="L226" s="183"/>
      <c r="M226" s="183"/>
      <c r="N226" s="146"/>
      <c r="O226" s="146"/>
      <c r="P226" s="146"/>
      <c r="Q226" s="146"/>
      <c r="R226" s="146"/>
      <c r="S226" s="146"/>
      <c r="T226" s="146"/>
      <c r="U226" s="146"/>
      <c r="V226" s="146"/>
      <c r="W226" s="146"/>
      <c r="X226" s="146"/>
      <c r="Y226" s="146"/>
      <c r="Z226" s="146"/>
    </row>
    <row r="227" ht="13.5" hidden="1" customHeight="1" outlineLevel="1">
      <c r="A227" s="157"/>
      <c r="B227" s="158" t="s">
        <v>48</v>
      </c>
      <c r="C227" s="188" t="s">
        <v>558</v>
      </c>
      <c r="D227" s="160" t="s">
        <v>559</v>
      </c>
      <c r="E227" s="161"/>
      <c r="F227" s="162"/>
      <c r="G227" s="162"/>
      <c r="H227" s="163">
        <f>H228</f>
        <v>249074.9317</v>
      </c>
      <c r="I227" s="164"/>
      <c r="J227" s="165"/>
      <c r="K227" s="183"/>
      <c r="L227" s="183"/>
      <c r="M227" s="183"/>
      <c r="N227" s="146"/>
      <c r="O227" s="146"/>
      <c r="P227" s="146"/>
      <c r="Q227" s="146"/>
      <c r="R227" s="146"/>
      <c r="S227" s="146"/>
      <c r="T227" s="146"/>
      <c r="U227" s="146"/>
      <c r="V227" s="146"/>
      <c r="W227" s="146"/>
      <c r="X227" s="146"/>
      <c r="Y227" s="146"/>
      <c r="Z227" s="146"/>
    </row>
    <row r="228" ht="13.5" hidden="1" customHeight="1" outlineLevel="2">
      <c r="A228" s="157"/>
      <c r="B228" s="158" t="s">
        <v>106</v>
      </c>
      <c r="C228" s="188" t="s">
        <v>560</v>
      </c>
      <c r="D228" s="160" t="s">
        <v>561</v>
      </c>
      <c r="E228" s="161"/>
      <c r="F228" s="162"/>
      <c r="G228" s="162"/>
      <c r="H228" s="163">
        <f>H229+H230</f>
        <v>249074.9317</v>
      </c>
      <c r="I228" s="164"/>
      <c r="J228" s="165"/>
      <c r="K228" s="183"/>
      <c r="L228" s="183"/>
      <c r="M228" s="183"/>
      <c r="N228" s="146"/>
      <c r="O228" s="146"/>
      <c r="P228" s="146"/>
      <c r="Q228" s="146"/>
      <c r="R228" s="146"/>
      <c r="S228" s="146"/>
      <c r="T228" s="146"/>
      <c r="U228" s="146"/>
      <c r="V228" s="146"/>
      <c r="W228" s="146"/>
      <c r="X228" s="146"/>
      <c r="Y228" s="146"/>
      <c r="Z228" s="146"/>
    </row>
    <row r="229" ht="13.5" hidden="1" customHeight="1" outlineLevel="3">
      <c r="A229" s="157"/>
      <c r="B229" s="158" t="s">
        <v>108</v>
      </c>
      <c r="C229" s="188" t="s">
        <v>562</v>
      </c>
      <c r="D229" s="160" t="s">
        <v>563</v>
      </c>
      <c r="E229" s="161" t="s">
        <v>145</v>
      </c>
      <c r="F229" s="162">
        <f>160*0.8*0.2+SUM(Arquitetura!E597:E639)*0.2+SUM(Arquitetura!G23)</f>
        <v>750.61</v>
      </c>
      <c r="G229" s="162">
        <v>296.03</v>
      </c>
      <c r="H229" s="163">
        <f t="shared" ref="H229:H230" si="37">IF(B229="Serviço",G229*F229,IF(B229="CÉLULA CONSTRUTIVA",SUMIFS($H$8:$H$294,#REF!,#REF!,$B$8:$B$294,"Serviço"),IF(B229="ETAPA",SUMIFS($H$8:$H$294,#REF!,#REF!,#REF!,#REF!,$B$8:$B$294,"Serviço"),IF(B229="SUBETAPA",SUMIFS($H$8:$H$294,#REF!,#REF!,#REF!,#REF!,#REF!,#REF!,$B$8:$B$294,"Serviço"),0))))</f>
        <v>222203.0783</v>
      </c>
      <c r="I229" s="164" t="s">
        <v>564</v>
      </c>
      <c r="J229" s="165" t="s">
        <v>112</v>
      </c>
      <c r="K229" s="183"/>
      <c r="L229" s="183"/>
      <c r="M229" s="183"/>
      <c r="N229" s="146"/>
      <c r="O229" s="146"/>
      <c r="P229" s="146"/>
      <c r="Q229" s="146"/>
      <c r="R229" s="146"/>
      <c r="S229" s="146"/>
      <c r="T229" s="146"/>
      <c r="U229" s="146"/>
      <c r="V229" s="146"/>
      <c r="W229" s="146"/>
      <c r="X229" s="146"/>
      <c r="Y229" s="146"/>
      <c r="Z229" s="146"/>
    </row>
    <row r="230" ht="12.75" hidden="1" customHeight="1" outlineLevel="3">
      <c r="A230" s="157"/>
      <c r="B230" s="158" t="s">
        <v>108</v>
      </c>
      <c r="C230" s="188" t="s">
        <v>565</v>
      </c>
      <c r="D230" s="160" t="s">
        <v>566</v>
      </c>
      <c r="E230" s="161" t="s">
        <v>110</v>
      </c>
      <c r="F230" s="162">
        <v>1.0</v>
      </c>
      <c r="G230" s="162">
        <f>SUM(H231:H232)</f>
        <v>26871.8534</v>
      </c>
      <c r="H230" s="163">
        <f t="shared" si="37"/>
        <v>26871.8534</v>
      </c>
      <c r="I230" s="164" t="s">
        <v>567</v>
      </c>
      <c r="J230" s="165" t="s">
        <v>112</v>
      </c>
      <c r="K230" s="183"/>
      <c r="L230" s="183"/>
      <c r="M230" s="183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</row>
    <row r="231" ht="13.5" hidden="1" customHeight="1" outlineLevel="4">
      <c r="A231" s="190" t="s">
        <v>188</v>
      </c>
      <c r="B231" s="191"/>
      <c r="C231" s="192" t="s">
        <v>175</v>
      </c>
      <c r="D231" s="193" t="s">
        <v>568</v>
      </c>
      <c r="E231" s="194" t="s">
        <v>145</v>
      </c>
      <c r="F231" s="195">
        <f>5.3*2*21*0.15</f>
        <v>33.39</v>
      </c>
      <c r="G231" s="195">
        <v>719.86</v>
      </c>
      <c r="H231" s="196">
        <f t="shared" ref="H231:H232" si="38">F231*G231</f>
        <v>24036.1254</v>
      </c>
      <c r="I231" s="197" t="s">
        <v>458</v>
      </c>
      <c r="J231" s="200"/>
      <c r="K231" s="198"/>
      <c r="L231" s="198"/>
      <c r="M231" s="198"/>
      <c r="N231" s="199"/>
      <c r="O231" s="199"/>
      <c r="P231" s="199"/>
      <c r="Q231" s="199"/>
      <c r="R231" s="199"/>
      <c r="S231" s="199"/>
      <c r="T231" s="199"/>
      <c r="U231" s="199"/>
      <c r="V231" s="199"/>
      <c r="W231" s="199"/>
      <c r="X231" s="199"/>
      <c r="Y231" s="199"/>
      <c r="Z231" s="199"/>
    </row>
    <row r="232" ht="13.5" hidden="1" customHeight="1" outlineLevel="4">
      <c r="A232" s="190" t="s">
        <v>188</v>
      </c>
      <c r="B232" s="191"/>
      <c r="C232" s="192" t="s">
        <v>190</v>
      </c>
      <c r="D232" s="193" t="s">
        <v>569</v>
      </c>
      <c r="E232" s="194" t="s">
        <v>145</v>
      </c>
      <c r="F232" s="195">
        <f>1.4*1.4*2</f>
        <v>3.92</v>
      </c>
      <c r="G232" s="195">
        <v>723.4</v>
      </c>
      <c r="H232" s="196">
        <f t="shared" si="38"/>
        <v>2835.728</v>
      </c>
      <c r="I232" s="197" t="s">
        <v>460</v>
      </c>
      <c r="J232" s="200"/>
      <c r="K232" s="198"/>
      <c r="L232" s="198"/>
      <c r="M232" s="198"/>
      <c r="N232" s="199"/>
      <c r="O232" s="199"/>
      <c r="P232" s="199"/>
      <c r="Q232" s="199"/>
      <c r="R232" s="199"/>
      <c r="S232" s="199"/>
      <c r="T232" s="199"/>
      <c r="U232" s="199"/>
      <c r="V232" s="199"/>
      <c r="W232" s="199"/>
      <c r="X232" s="199"/>
      <c r="Y232" s="199"/>
      <c r="Z232" s="199"/>
    </row>
    <row r="233" ht="13.5" hidden="1" customHeight="1" outlineLevel="1">
      <c r="A233" s="157"/>
      <c r="B233" s="158" t="s">
        <v>48</v>
      </c>
      <c r="C233" s="188" t="s">
        <v>570</v>
      </c>
      <c r="D233" s="160" t="s">
        <v>571</v>
      </c>
      <c r="E233" s="161"/>
      <c r="F233" s="162"/>
      <c r="G233" s="162"/>
      <c r="H233" s="163">
        <f t="shared" ref="H233:H234" si="39">H234</f>
        <v>903000</v>
      </c>
      <c r="I233" s="164"/>
      <c r="J233" s="165"/>
      <c r="K233" s="183"/>
      <c r="L233" s="183"/>
      <c r="M233" s="183"/>
      <c r="N233" s="146"/>
      <c r="O233" s="146"/>
      <c r="P233" s="146"/>
      <c r="Q233" s="146"/>
      <c r="R233" s="146"/>
      <c r="S233" s="146"/>
      <c r="T233" s="146"/>
      <c r="U233" s="146"/>
      <c r="V233" s="146"/>
      <c r="W233" s="146"/>
      <c r="X233" s="146"/>
      <c r="Y233" s="146"/>
      <c r="Z233" s="146"/>
    </row>
    <row r="234" ht="13.5" hidden="1" customHeight="1" outlineLevel="2">
      <c r="A234" s="157"/>
      <c r="B234" s="158" t="s">
        <v>106</v>
      </c>
      <c r="C234" s="188" t="s">
        <v>572</v>
      </c>
      <c r="D234" s="160" t="s">
        <v>571</v>
      </c>
      <c r="E234" s="161"/>
      <c r="F234" s="162"/>
      <c r="G234" s="162"/>
      <c r="H234" s="163">
        <f t="shared" si="39"/>
        <v>903000</v>
      </c>
      <c r="I234" s="164"/>
      <c r="J234" s="165"/>
      <c r="K234" s="183"/>
      <c r="L234" s="183"/>
      <c r="M234" s="183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</row>
    <row r="235" ht="13.5" hidden="1" customHeight="1" outlineLevel="3">
      <c r="A235" s="157"/>
      <c r="B235" s="158" t="s">
        <v>108</v>
      </c>
      <c r="C235" s="188" t="s">
        <v>573</v>
      </c>
      <c r="D235" s="160" t="s">
        <v>574</v>
      </c>
      <c r="E235" s="161" t="s">
        <v>298</v>
      </c>
      <c r="F235" s="162">
        <v>2.0</v>
      </c>
      <c r="G235" s="162">
        <v>451500.0</v>
      </c>
      <c r="H235" s="163">
        <f>IF(B235="Serviço",G235*F235,IF(B235="CÉLULA CONSTRUTIVA",SUMIFS($H$8:$H$294,#REF!,#REF!,$B$8:$B$294,"Serviço"),IF(B235="ETAPA",SUMIFS($H$8:$H$294,#REF!,#REF!,#REF!,#REF!,$B$8:$B$294,"Serviço"),IF(B235="SUBETAPA",SUMIFS($H$8:$H$294,#REF!,#REF!,#REF!,#REF!,#REF!,#REF!,$B$8:$B$294,"Serviço"),0))))</f>
        <v>903000</v>
      </c>
      <c r="I235" s="164"/>
      <c r="J235" s="165" t="s">
        <v>112</v>
      </c>
      <c r="K235" s="183"/>
      <c r="L235" s="183"/>
      <c r="M235" s="183"/>
      <c r="N235" s="146"/>
      <c r="O235" s="146"/>
      <c r="P235" s="146"/>
      <c r="Q235" s="146"/>
      <c r="R235" s="146"/>
      <c r="S235" s="146"/>
      <c r="T235" s="146"/>
      <c r="U235" s="146"/>
      <c r="V235" s="146"/>
      <c r="W235" s="146"/>
      <c r="X235" s="146"/>
      <c r="Y235" s="146"/>
      <c r="Z235" s="146"/>
    </row>
    <row r="236" ht="13.5" hidden="1" customHeight="1" outlineLevel="1">
      <c r="A236" s="157"/>
      <c r="B236" s="158" t="s">
        <v>48</v>
      </c>
      <c r="C236" s="188" t="s">
        <v>575</v>
      </c>
      <c r="D236" s="160" t="s">
        <v>576</v>
      </c>
      <c r="E236" s="161"/>
      <c r="F236" s="162"/>
      <c r="G236" s="162"/>
      <c r="H236" s="163">
        <f>H237+H244</f>
        <v>817721.622</v>
      </c>
      <c r="I236" s="164"/>
      <c r="J236" s="165"/>
      <c r="K236" s="183"/>
      <c r="L236" s="183"/>
      <c r="M236" s="183"/>
      <c r="N236" s="146"/>
      <c r="O236" s="146"/>
      <c r="P236" s="146"/>
      <c r="Q236" s="146"/>
      <c r="R236" s="146"/>
      <c r="S236" s="146"/>
      <c r="T236" s="146"/>
      <c r="U236" s="146"/>
      <c r="V236" s="146"/>
      <c r="W236" s="146"/>
      <c r="X236" s="146"/>
      <c r="Y236" s="146"/>
      <c r="Z236" s="146"/>
    </row>
    <row r="237" ht="13.5" hidden="1" customHeight="1" outlineLevel="2">
      <c r="A237" s="157"/>
      <c r="B237" s="158" t="s">
        <v>106</v>
      </c>
      <c r="C237" s="188" t="s">
        <v>577</v>
      </c>
      <c r="D237" s="160" t="s">
        <v>578</v>
      </c>
      <c r="E237" s="161"/>
      <c r="F237" s="162"/>
      <c r="G237" s="162"/>
      <c r="H237" s="163">
        <f>H238+H239+H240+H242</f>
        <v>781721.622</v>
      </c>
      <c r="I237" s="164"/>
      <c r="J237" s="165"/>
      <c r="K237" s="183"/>
      <c r="L237" s="183"/>
      <c r="M237" s="183"/>
      <c r="N237" s="146"/>
      <c r="O237" s="146"/>
      <c r="P237" s="146"/>
      <c r="Q237" s="146"/>
      <c r="R237" s="146"/>
      <c r="S237" s="146"/>
      <c r="T237" s="146"/>
      <c r="U237" s="146"/>
      <c r="V237" s="146"/>
      <c r="W237" s="146"/>
      <c r="X237" s="146"/>
      <c r="Y237" s="146"/>
      <c r="Z237" s="146"/>
    </row>
    <row r="238" ht="13.5" hidden="1" customHeight="1" outlineLevel="3">
      <c r="A238" s="157"/>
      <c r="B238" s="158" t="s">
        <v>108</v>
      </c>
      <c r="C238" s="188" t="s">
        <v>579</v>
      </c>
      <c r="D238" s="160" t="s">
        <v>580</v>
      </c>
      <c r="E238" s="161" t="s">
        <v>145</v>
      </c>
      <c r="F238" s="162">
        <f>Arquitetura!G23*1.2</f>
        <v>694.26</v>
      </c>
      <c r="G238" s="162">
        <f>599.91</f>
        <v>599.91</v>
      </c>
      <c r="H238" s="163">
        <f t="shared" ref="H238:H243" si="40">IF(B238="Serviço",G238*F238,IF(B238="CÉLULA CONSTRUTIVA",SUMIFS($H$8:$H$294,#REF!,#REF!,$B$8:$B$294,"Serviço"),IF(B238="ETAPA",SUMIFS($H$8:$H$294,#REF!,#REF!,#REF!,#REF!,$B$8:$B$294,"Serviço"),IF(B238="SUBETAPA",SUMIFS($H$8:$H$294,#REF!,#REF!,#REF!,#REF!,#REF!,#REF!,$B$8:$B$294,"Serviço"),0))))</f>
        <v>416493.5166</v>
      </c>
      <c r="I238" s="164"/>
      <c r="J238" s="165" t="s">
        <v>112</v>
      </c>
      <c r="K238" s="183"/>
      <c r="L238" s="183"/>
      <c r="M238" s="183"/>
      <c r="N238" s="146"/>
      <c r="O238" s="146"/>
      <c r="P238" s="146"/>
      <c r="Q238" s="146"/>
      <c r="R238" s="146"/>
      <c r="S238" s="146"/>
      <c r="T238" s="146"/>
      <c r="U238" s="146"/>
      <c r="V238" s="146"/>
      <c r="W238" s="146"/>
      <c r="X238" s="146"/>
      <c r="Y238" s="146"/>
      <c r="Z238" s="146"/>
    </row>
    <row r="239" ht="13.5" hidden="1" customHeight="1" outlineLevel="3">
      <c r="A239" s="157"/>
      <c r="B239" s="158" t="s">
        <v>108</v>
      </c>
      <c r="C239" s="188" t="s">
        <v>581</v>
      </c>
      <c r="D239" s="160" t="s">
        <v>582</v>
      </c>
      <c r="E239" s="161" t="s">
        <v>145</v>
      </c>
      <c r="F239" s="162">
        <f>Arquitetura!G481</f>
        <v>56.94</v>
      </c>
      <c r="G239" s="162">
        <v>1208.91</v>
      </c>
      <c r="H239" s="163">
        <f t="shared" si="40"/>
        <v>68835.3354</v>
      </c>
      <c r="I239" s="164" t="s">
        <v>583</v>
      </c>
      <c r="J239" s="165" t="s">
        <v>112</v>
      </c>
      <c r="K239" s="183"/>
      <c r="L239" s="183"/>
      <c r="M239" s="183"/>
      <c r="N239" s="146"/>
      <c r="O239" s="146"/>
      <c r="P239" s="146"/>
      <c r="Q239" s="146"/>
      <c r="R239" s="146"/>
      <c r="S239" s="146"/>
      <c r="T239" s="146"/>
      <c r="U239" s="146"/>
      <c r="V239" s="146"/>
      <c r="W239" s="146"/>
      <c r="X239" s="146"/>
      <c r="Y239" s="146"/>
      <c r="Z239" s="146"/>
    </row>
    <row r="240" ht="13.5" hidden="1" customHeight="1" outlineLevel="3">
      <c r="A240" s="157"/>
      <c r="B240" s="158" t="s">
        <v>108</v>
      </c>
      <c r="C240" s="188" t="s">
        <v>584</v>
      </c>
      <c r="D240" s="160" t="s">
        <v>585</v>
      </c>
      <c r="E240" s="161" t="s">
        <v>298</v>
      </c>
      <c r="F240" s="162">
        <f>69+39+31+14</f>
        <v>153</v>
      </c>
      <c r="G240" s="162">
        <v>49.99</v>
      </c>
      <c r="H240" s="163">
        <f t="shared" si="40"/>
        <v>7648.47</v>
      </c>
      <c r="I240" s="164"/>
      <c r="J240" s="165" t="s">
        <v>112</v>
      </c>
      <c r="K240" s="183"/>
      <c r="L240" s="183"/>
      <c r="M240" s="183"/>
      <c r="N240" s="146"/>
      <c r="O240" s="146"/>
      <c r="P240" s="146"/>
      <c r="Q240" s="146"/>
      <c r="R240" s="146"/>
      <c r="S240" s="146"/>
      <c r="T240" s="146"/>
      <c r="U240" s="146"/>
      <c r="V240" s="146"/>
      <c r="W240" s="146"/>
      <c r="X240" s="146"/>
      <c r="Y240" s="146"/>
      <c r="Z240" s="146"/>
    </row>
    <row r="241" ht="13.5" hidden="1" customHeight="1" outlineLevel="3">
      <c r="A241" s="157"/>
      <c r="B241" s="158" t="s">
        <v>108</v>
      </c>
      <c r="C241" s="188" t="s">
        <v>586</v>
      </c>
      <c r="D241" s="160" t="s">
        <v>587</v>
      </c>
      <c r="E241" s="161" t="s">
        <v>283</v>
      </c>
      <c r="F241" s="162">
        <f>Arquitetura!G21*1.2+Arquitetura!G22</f>
        <v>156.078</v>
      </c>
      <c r="G241" s="162">
        <v>132.45</v>
      </c>
      <c r="H241" s="163">
        <f t="shared" si="40"/>
        <v>20672.5311</v>
      </c>
      <c r="I241" s="164" t="s">
        <v>588</v>
      </c>
      <c r="J241" s="165" t="s">
        <v>112</v>
      </c>
      <c r="K241" s="183"/>
      <c r="L241" s="183"/>
      <c r="M241" s="183"/>
      <c r="N241" s="146"/>
      <c r="O241" s="146"/>
      <c r="P241" s="146"/>
      <c r="Q241" s="146"/>
      <c r="R241" s="146"/>
      <c r="S241" s="146"/>
      <c r="T241" s="146"/>
      <c r="U241" s="146"/>
      <c r="V241" s="146"/>
      <c r="W241" s="146"/>
      <c r="X241" s="146"/>
      <c r="Y241" s="146"/>
      <c r="Z241" s="146"/>
    </row>
    <row r="242" ht="13.5" hidden="1" customHeight="1" outlineLevel="3">
      <c r="A242" s="157"/>
      <c r="B242" s="158" t="s">
        <v>108</v>
      </c>
      <c r="C242" s="188" t="s">
        <v>586</v>
      </c>
      <c r="D242" s="160" t="s">
        <v>589</v>
      </c>
      <c r="E242" s="161" t="s">
        <v>298</v>
      </c>
      <c r="F242" s="162">
        <f>Arquitetura!G21*1.2+Arquitetura!G22</f>
        <v>156.078</v>
      </c>
      <c r="G242" s="162">
        <v>1850.0</v>
      </c>
      <c r="H242" s="163">
        <f t="shared" si="40"/>
        <v>288744.3</v>
      </c>
      <c r="I242" s="164" t="s">
        <v>590</v>
      </c>
      <c r="J242" s="165" t="s">
        <v>112</v>
      </c>
      <c r="K242" s="183"/>
      <c r="L242" s="183"/>
      <c r="M242" s="183"/>
      <c r="N242" s="146"/>
      <c r="O242" s="146"/>
      <c r="P242" s="146"/>
      <c r="Q242" s="146"/>
      <c r="R242" s="146"/>
      <c r="S242" s="146"/>
      <c r="T242" s="146"/>
      <c r="U242" s="146"/>
      <c r="V242" s="146"/>
      <c r="W242" s="146"/>
      <c r="X242" s="146"/>
      <c r="Y242" s="146"/>
      <c r="Z242" s="146"/>
    </row>
    <row r="243" ht="13.5" hidden="1" customHeight="1" outlineLevel="3">
      <c r="A243" s="157"/>
      <c r="B243" s="158" t="s">
        <v>108</v>
      </c>
      <c r="C243" s="188" t="s">
        <v>586</v>
      </c>
      <c r="D243" s="160" t="s">
        <v>591</v>
      </c>
      <c r="E243" s="161" t="s">
        <v>298</v>
      </c>
      <c r="F243" s="162">
        <v>1.0</v>
      </c>
      <c r="G243" s="162">
        <v>7815.0</v>
      </c>
      <c r="H243" s="163">
        <f t="shared" si="40"/>
        <v>7815</v>
      </c>
      <c r="I243" s="164" t="s">
        <v>590</v>
      </c>
      <c r="J243" s="165" t="s">
        <v>112</v>
      </c>
      <c r="K243" s="183"/>
      <c r="L243" s="183"/>
      <c r="M243" s="183"/>
      <c r="N243" s="146"/>
      <c r="O243" s="146"/>
      <c r="P243" s="146"/>
      <c r="Q243" s="146"/>
      <c r="R243" s="146"/>
      <c r="S243" s="146"/>
      <c r="T243" s="146"/>
      <c r="U243" s="146"/>
      <c r="V243" s="146"/>
      <c r="W243" s="146"/>
      <c r="X243" s="146"/>
      <c r="Y243" s="146"/>
      <c r="Z243" s="146"/>
    </row>
    <row r="244" ht="13.5" hidden="1" customHeight="1" outlineLevel="2">
      <c r="A244" s="157"/>
      <c r="B244" s="158" t="s">
        <v>106</v>
      </c>
      <c r="C244" s="188" t="s">
        <v>592</v>
      </c>
      <c r="D244" s="160" t="s">
        <v>593</v>
      </c>
      <c r="E244" s="161"/>
      <c r="F244" s="162"/>
      <c r="G244" s="162"/>
      <c r="H244" s="163">
        <f>H245</f>
        <v>36000</v>
      </c>
      <c r="I244" s="164"/>
      <c r="J244" s="165"/>
      <c r="K244" s="183"/>
      <c r="L244" s="183"/>
      <c r="M244" s="183"/>
      <c r="N244" s="146"/>
      <c r="O244" s="146"/>
      <c r="P244" s="146"/>
      <c r="Q244" s="146"/>
      <c r="R244" s="146"/>
      <c r="S244" s="146"/>
      <c r="T244" s="146"/>
      <c r="U244" s="146"/>
      <c r="V244" s="146"/>
      <c r="W244" s="146"/>
      <c r="X244" s="146"/>
      <c r="Y244" s="146"/>
      <c r="Z244" s="146"/>
    </row>
    <row r="245" ht="13.5" hidden="1" customHeight="1" outlineLevel="3">
      <c r="A245" s="157"/>
      <c r="B245" s="158" t="s">
        <v>108</v>
      </c>
      <c r="C245" s="188" t="s">
        <v>594</v>
      </c>
      <c r="D245" s="160" t="s">
        <v>595</v>
      </c>
      <c r="E245" s="161" t="s">
        <v>298</v>
      </c>
      <c r="F245" s="162">
        <v>2.0</v>
      </c>
      <c r="G245" s="162">
        <v>18000.0</v>
      </c>
      <c r="H245" s="163">
        <f>IF(B245="Serviço",G245*F245,IF(B245="CÉLULA CONSTRUTIVA",SUMIFS($H$8:$H$294,#REF!,#REF!,$B$8:$B$294,"Serviço"),IF(B245="ETAPA",SUMIFS($H$8:$H$294,#REF!,#REF!,#REF!,#REF!,$B$8:$B$294,"Serviço"),IF(B245="SUBETAPA",SUMIFS($H$8:$H$294,#REF!,#REF!,#REF!,#REF!,#REF!,#REF!,$B$8:$B$294,"Serviço"),0))))</f>
        <v>36000</v>
      </c>
      <c r="I245" s="164" t="s">
        <v>596</v>
      </c>
      <c r="J245" s="165" t="s">
        <v>112</v>
      </c>
      <c r="K245" s="183"/>
      <c r="L245" s="183"/>
      <c r="M245" s="183"/>
      <c r="N245" s="146"/>
      <c r="O245" s="146"/>
      <c r="P245" s="146"/>
      <c r="Q245" s="146"/>
      <c r="R245" s="146"/>
      <c r="S245" s="146"/>
      <c r="T245" s="146"/>
      <c r="U245" s="146"/>
      <c r="V245" s="146"/>
      <c r="W245" s="146"/>
      <c r="X245" s="146"/>
      <c r="Y245" s="146"/>
      <c r="Z245" s="146"/>
    </row>
    <row r="246" ht="13.5" hidden="1" customHeight="1" outlineLevel="1">
      <c r="A246" s="157"/>
      <c r="B246" s="158" t="s">
        <v>48</v>
      </c>
      <c r="C246" s="188" t="s">
        <v>597</v>
      </c>
      <c r="D246" s="160" t="s">
        <v>598</v>
      </c>
      <c r="E246" s="161"/>
      <c r="F246" s="162"/>
      <c r="G246" s="162"/>
      <c r="H246" s="163">
        <f t="shared" ref="H246:H247" si="41">H247</f>
        <v>129901.5</v>
      </c>
      <c r="I246" s="164"/>
      <c r="J246" s="165"/>
      <c r="K246" s="183"/>
      <c r="L246" s="183"/>
      <c r="M246" s="183"/>
      <c r="N246" s="146"/>
      <c r="O246" s="146"/>
      <c r="P246" s="146"/>
      <c r="Q246" s="146"/>
      <c r="R246" s="146"/>
      <c r="S246" s="146"/>
      <c r="T246" s="146"/>
      <c r="U246" s="146"/>
      <c r="V246" s="146"/>
      <c r="W246" s="146"/>
      <c r="X246" s="146"/>
      <c r="Y246" s="146"/>
      <c r="Z246" s="146"/>
    </row>
    <row r="247" ht="13.5" hidden="1" customHeight="1" outlineLevel="2">
      <c r="A247" s="157"/>
      <c r="B247" s="158" t="s">
        <v>106</v>
      </c>
      <c r="C247" s="188" t="s">
        <v>597</v>
      </c>
      <c r="D247" s="160" t="s">
        <v>598</v>
      </c>
      <c r="E247" s="161"/>
      <c r="F247" s="162"/>
      <c r="G247" s="162"/>
      <c r="H247" s="163">
        <f t="shared" si="41"/>
        <v>129901.5</v>
      </c>
      <c r="I247" s="164"/>
      <c r="J247" s="165"/>
      <c r="K247" s="183"/>
      <c r="L247" s="183"/>
      <c r="M247" s="183"/>
      <c r="N247" s="146"/>
      <c r="O247" s="146"/>
      <c r="P247" s="146"/>
      <c r="Q247" s="146"/>
      <c r="R247" s="146"/>
      <c r="S247" s="146"/>
      <c r="T247" s="146"/>
      <c r="U247" s="146"/>
      <c r="V247" s="146"/>
      <c r="W247" s="146"/>
      <c r="X247" s="146"/>
      <c r="Y247" s="146"/>
      <c r="Z247" s="146"/>
    </row>
    <row r="248" ht="13.5" hidden="1" customHeight="1" outlineLevel="3">
      <c r="A248" s="157"/>
      <c r="B248" s="158" t="s">
        <v>108</v>
      </c>
      <c r="C248" s="188" t="s">
        <v>599</v>
      </c>
      <c r="D248" s="160" t="s">
        <v>600</v>
      </c>
      <c r="E248" s="161" t="s">
        <v>110</v>
      </c>
      <c r="F248" s="162">
        <v>1.0</v>
      </c>
      <c r="G248" s="162">
        <f>'Obra '!E9*15</f>
        <v>129901.5</v>
      </c>
      <c r="H248" s="163">
        <f>IF(B248="Serviço",G248*F248,IF(B248="CÉLULA CONSTRUTIVA",SUMIFS($H$8:$H$294,#REF!,#REF!,$B$8:$B$294,"Serviço"),IF(B248="ETAPA",SUMIFS($H$8:$H$294,#REF!,#REF!,#REF!,#REF!,$B$8:$B$294,"Serviço"),IF(B248="SUBETAPA",SUMIFS($H$8:$H$294,#REF!,#REF!,#REF!,#REF!,#REF!,#REF!,$B$8:$B$294,"Serviço"),0))))</f>
        <v>129901.5</v>
      </c>
      <c r="I248" s="164"/>
      <c r="J248" s="165" t="s">
        <v>112</v>
      </c>
      <c r="K248" s="183"/>
      <c r="L248" s="183"/>
      <c r="M248" s="183"/>
      <c r="N248" s="146"/>
      <c r="O248" s="146"/>
      <c r="P248" s="146"/>
      <c r="Q248" s="146"/>
      <c r="R248" s="146"/>
      <c r="S248" s="146"/>
      <c r="T248" s="146"/>
      <c r="U248" s="146"/>
      <c r="V248" s="146"/>
      <c r="W248" s="146"/>
      <c r="X248" s="146"/>
      <c r="Y248" s="146"/>
      <c r="Z248" s="146"/>
    </row>
    <row r="249" ht="13.5" hidden="1" customHeight="1" outlineLevel="1">
      <c r="A249" s="157"/>
      <c r="B249" s="158" t="s">
        <v>48</v>
      </c>
      <c r="C249" s="188" t="s">
        <v>601</v>
      </c>
      <c r="D249" s="160" t="s">
        <v>80</v>
      </c>
      <c r="E249" s="161"/>
      <c r="F249" s="162"/>
      <c r="G249" s="162"/>
      <c r="H249" s="163">
        <f>H250+H253+H264+H269</f>
        <v>553892.57</v>
      </c>
      <c r="I249" s="164"/>
      <c r="J249" s="165"/>
      <c r="K249" s="183"/>
      <c r="L249" s="183"/>
      <c r="M249" s="183"/>
      <c r="N249" s="146"/>
      <c r="O249" s="146"/>
      <c r="P249" s="146"/>
      <c r="Q249" s="146"/>
      <c r="R249" s="146"/>
      <c r="S249" s="146"/>
      <c r="T249" s="146"/>
      <c r="U249" s="146"/>
      <c r="V249" s="146"/>
      <c r="W249" s="146"/>
      <c r="X249" s="146"/>
      <c r="Y249" s="146"/>
      <c r="Z249" s="146"/>
    </row>
    <row r="250" ht="13.5" hidden="1" customHeight="1" outlineLevel="2">
      <c r="A250" s="157"/>
      <c r="B250" s="158" t="s">
        <v>106</v>
      </c>
      <c r="C250" s="188" t="s">
        <v>602</v>
      </c>
      <c r="D250" s="160" t="s">
        <v>603</v>
      </c>
      <c r="E250" s="161"/>
      <c r="F250" s="162"/>
      <c r="G250" s="162"/>
      <c r="H250" s="163">
        <f>SUM(H251:H252)</f>
        <v>140564.96</v>
      </c>
      <c r="I250" s="164"/>
      <c r="J250" s="165"/>
      <c r="K250" s="183"/>
      <c r="L250" s="183"/>
      <c r="M250" s="183"/>
      <c r="N250" s="146"/>
      <c r="O250" s="146"/>
      <c r="P250" s="146"/>
      <c r="Q250" s="146"/>
      <c r="R250" s="146"/>
      <c r="S250" s="146"/>
      <c r="T250" s="146"/>
      <c r="U250" s="146"/>
      <c r="V250" s="146"/>
      <c r="W250" s="146"/>
      <c r="X250" s="146"/>
      <c r="Y250" s="146"/>
      <c r="Z250" s="146"/>
    </row>
    <row r="251" ht="13.5" hidden="1" customHeight="1" outlineLevel="3">
      <c r="A251" s="157"/>
      <c r="B251" s="158" t="s">
        <v>108</v>
      </c>
      <c r="C251" s="188" t="s">
        <v>604</v>
      </c>
      <c r="D251" s="160" t="s">
        <v>605</v>
      </c>
      <c r="E251" s="161" t="s">
        <v>298</v>
      </c>
      <c r="F251" s="162">
        <f>'Louças e metais'!D111</f>
        <v>179</v>
      </c>
      <c r="G251" s="162">
        <v>763.94</v>
      </c>
      <c r="H251" s="163">
        <f t="shared" ref="H251:H252" si="42">IF(B251="Serviço",G251*F251,IF(B251="CÉLULA CONSTRUTIVA",SUMIFS($H$8:$H$294,#REF!,#REF!,$B$8:$B$294,"Serviço"),IF(B251="ETAPA",SUMIFS($H$8:$H$294,#REF!,#REF!,#REF!,#REF!,$B$8:$B$294,"Serviço"),IF(B251="SUBETAPA",SUMIFS($H$8:$H$294,#REF!,#REF!,#REF!,#REF!,#REF!,#REF!,$B$8:$B$294,"Serviço"),0))))</f>
        <v>136745.26</v>
      </c>
      <c r="I251" s="164"/>
      <c r="J251" s="165" t="s">
        <v>112</v>
      </c>
      <c r="K251" s="183"/>
      <c r="L251" s="183"/>
      <c r="M251" s="183"/>
      <c r="N251" s="146"/>
      <c r="O251" s="146"/>
      <c r="P251" s="146"/>
      <c r="Q251" s="146"/>
      <c r="R251" s="146"/>
      <c r="S251" s="146"/>
      <c r="T251" s="146"/>
      <c r="U251" s="146"/>
      <c r="V251" s="146"/>
      <c r="W251" s="146"/>
      <c r="X251" s="146"/>
      <c r="Y251" s="146"/>
      <c r="Z251" s="146"/>
    </row>
    <row r="252" ht="13.5" hidden="1" customHeight="1" outlineLevel="3">
      <c r="A252" s="157"/>
      <c r="B252" s="158" t="s">
        <v>108</v>
      </c>
      <c r="C252" s="188" t="s">
        <v>606</v>
      </c>
      <c r="D252" s="160" t="s">
        <v>607</v>
      </c>
      <c r="E252" s="161" t="s">
        <v>298</v>
      </c>
      <c r="F252" s="162">
        <f>'Louças e metais'!D112</f>
        <v>5</v>
      </c>
      <c r="G252" s="162">
        <v>763.94</v>
      </c>
      <c r="H252" s="163">
        <f t="shared" si="42"/>
        <v>3819.7</v>
      </c>
      <c r="I252" s="164"/>
      <c r="J252" s="165" t="s">
        <v>112</v>
      </c>
      <c r="K252" s="183"/>
      <c r="L252" s="183"/>
      <c r="M252" s="183"/>
      <c r="N252" s="146"/>
      <c r="O252" s="146"/>
      <c r="P252" s="146"/>
      <c r="Q252" s="146"/>
      <c r="R252" s="146"/>
      <c r="S252" s="146"/>
      <c r="T252" s="146"/>
      <c r="U252" s="146"/>
      <c r="V252" s="146"/>
      <c r="W252" s="146"/>
      <c r="X252" s="146"/>
      <c r="Y252" s="146"/>
      <c r="Z252" s="146"/>
    </row>
    <row r="253" ht="13.5" hidden="1" customHeight="1" outlineLevel="2">
      <c r="A253" s="157"/>
      <c r="B253" s="158" t="s">
        <v>106</v>
      </c>
      <c r="C253" s="188" t="s">
        <v>608</v>
      </c>
      <c r="D253" s="160" t="s">
        <v>609</v>
      </c>
      <c r="E253" s="161"/>
      <c r="F253" s="162"/>
      <c r="G253" s="162"/>
      <c r="H253" s="163">
        <f>SUM(H254:H263)</f>
        <v>288515.61</v>
      </c>
      <c r="I253" s="164"/>
      <c r="J253" s="165"/>
      <c r="K253" s="183"/>
      <c r="L253" s="183"/>
      <c r="M253" s="183"/>
      <c r="N253" s="146"/>
      <c r="O253" s="146"/>
      <c r="P253" s="146"/>
      <c r="Q253" s="146"/>
      <c r="R253" s="146"/>
      <c r="S253" s="146"/>
      <c r="T253" s="146"/>
      <c r="U253" s="146"/>
      <c r="V253" s="146"/>
      <c r="W253" s="146"/>
      <c r="X253" s="146"/>
      <c r="Y253" s="146"/>
      <c r="Z253" s="146"/>
    </row>
    <row r="254" ht="13.5" hidden="1" customHeight="1" outlineLevel="3">
      <c r="A254" s="157"/>
      <c r="B254" s="158" t="s">
        <v>108</v>
      </c>
      <c r="C254" s="188" t="s">
        <v>610</v>
      </c>
      <c r="D254" s="160" t="s">
        <v>611</v>
      </c>
      <c r="E254" s="161" t="s">
        <v>298</v>
      </c>
      <c r="F254" s="162">
        <f>'Louças e metais'!D127+'Louças e metais'!D107</f>
        <v>162</v>
      </c>
      <c r="G254" s="162">
        <v>212.0</v>
      </c>
      <c r="H254" s="163">
        <f t="shared" ref="H254:H263" si="43">IF(B254="Serviço",G254*F254,IF(B254="CÉLULA CONSTRUTIVA",SUMIFS($H$8:$H$294,#REF!,#REF!,$B$8:$B$294,"Serviço"),IF(B254="ETAPA",SUMIFS($H$8:$H$294,#REF!,#REF!,#REF!,#REF!,$B$8:$B$294,"Serviço"),IF(B254="SUBETAPA",SUMIFS($H$8:$H$294,#REF!,#REF!,#REF!,#REF!,#REF!,#REF!,$B$8:$B$294,"Serviço"),0))))</f>
        <v>34344</v>
      </c>
      <c r="I254" s="164"/>
      <c r="J254" s="165" t="s">
        <v>112</v>
      </c>
      <c r="K254" s="183"/>
      <c r="L254" s="183"/>
      <c r="M254" s="183"/>
      <c r="N254" s="146"/>
      <c r="O254" s="146"/>
      <c r="P254" s="146"/>
      <c r="Q254" s="146"/>
      <c r="R254" s="146"/>
      <c r="S254" s="146"/>
      <c r="T254" s="146"/>
      <c r="U254" s="146"/>
      <c r="V254" s="146"/>
      <c r="W254" s="146"/>
      <c r="X254" s="146"/>
      <c r="Y254" s="146"/>
      <c r="Z254" s="146"/>
    </row>
    <row r="255" ht="13.5" hidden="1" customHeight="1" outlineLevel="3">
      <c r="A255" s="157"/>
      <c r="B255" s="158" t="s">
        <v>108</v>
      </c>
      <c r="C255" s="188" t="s">
        <v>610</v>
      </c>
      <c r="D255" s="160" t="s">
        <v>612</v>
      </c>
      <c r="E255" s="161" t="s">
        <v>298</v>
      </c>
      <c r="F255" s="162">
        <f>'Louças e metais'!D122</f>
        <v>2</v>
      </c>
      <c r="G255" s="162">
        <v>38.9</v>
      </c>
      <c r="H255" s="163">
        <f t="shared" si="43"/>
        <v>77.8</v>
      </c>
      <c r="I255" s="164"/>
      <c r="J255" s="165" t="s">
        <v>112</v>
      </c>
      <c r="K255" s="183"/>
      <c r="L255" s="183"/>
      <c r="M255" s="183"/>
      <c r="N255" s="146"/>
      <c r="O255" s="146"/>
      <c r="P255" s="146"/>
      <c r="Q255" s="146"/>
      <c r="R255" s="146"/>
      <c r="S255" s="146"/>
      <c r="T255" s="146"/>
      <c r="U255" s="146"/>
      <c r="V255" s="146"/>
      <c r="W255" s="146"/>
      <c r="X255" s="146"/>
      <c r="Y255" s="146"/>
      <c r="Z255" s="146"/>
    </row>
    <row r="256" ht="13.5" hidden="1" customHeight="1" outlineLevel="3">
      <c r="A256" s="157"/>
      <c r="B256" s="158" t="s">
        <v>108</v>
      </c>
      <c r="C256" s="188" t="s">
        <v>610</v>
      </c>
      <c r="D256" s="160" t="s">
        <v>613</v>
      </c>
      <c r="E256" s="161" t="s">
        <v>298</v>
      </c>
      <c r="F256" s="162">
        <f>'Louças e metais'!D121</f>
        <v>4</v>
      </c>
      <c r="G256" s="162">
        <v>28.4</v>
      </c>
      <c r="H256" s="163">
        <f t="shared" si="43"/>
        <v>113.6</v>
      </c>
      <c r="I256" s="164"/>
      <c r="J256" s="165" t="s">
        <v>112</v>
      </c>
      <c r="K256" s="183"/>
      <c r="L256" s="183"/>
      <c r="M256" s="183"/>
      <c r="N256" s="146"/>
      <c r="O256" s="146"/>
      <c r="P256" s="146"/>
      <c r="Q256" s="146"/>
      <c r="R256" s="146"/>
      <c r="S256" s="146"/>
      <c r="T256" s="146"/>
      <c r="U256" s="146"/>
      <c r="V256" s="146"/>
      <c r="W256" s="146"/>
      <c r="X256" s="146"/>
      <c r="Y256" s="146"/>
      <c r="Z256" s="146"/>
    </row>
    <row r="257" ht="13.5" hidden="1" customHeight="1" outlineLevel="3">
      <c r="A257" s="157"/>
      <c r="B257" s="158" t="s">
        <v>108</v>
      </c>
      <c r="C257" s="188" t="s">
        <v>614</v>
      </c>
      <c r="D257" s="160" t="s">
        <v>615</v>
      </c>
      <c r="E257" s="161" t="s">
        <v>298</v>
      </c>
      <c r="F257" s="162">
        <f>'Louças e metais'!D128+'Louças e metais'!D108</f>
        <v>179</v>
      </c>
      <c r="G257" s="162">
        <v>163.31</v>
      </c>
      <c r="H257" s="163">
        <f t="shared" si="43"/>
        <v>29232.49</v>
      </c>
      <c r="I257" s="164"/>
      <c r="J257" s="165" t="s">
        <v>112</v>
      </c>
      <c r="K257" s="183"/>
      <c r="L257" s="183"/>
      <c r="M257" s="183"/>
      <c r="N257" s="146"/>
      <c r="O257" s="146"/>
      <c r="P257" s="146"/>
      <c r="Q257" s="146"/>
      <c r="R257" s="146"/>
      <c r="S257" s="146"/>
      <c r="T257" s="146"/>
      <c r="U257" s="146"/>
      <c r="V257" s="146"/>
      <c r="W257" s="146"/>
      <c r="X257" s="146"/>
      <c r="Y257" s="146"/>
      <c r="Z257" s="146"/>
    </row>
    <row r="258" ht="13.5" hidden="1" customHeight="1" outlineLevel="3">
      <c r="A258" s="157"/>
      <c r="B258" s="158" t="s">
        <v>108</v>
      </c>
      <c r="C258" s="188" t="s">
        <v>616</v>
      </c>
      <c r="D258" s="160" t="s">
        <v>617</v>
      </c>
      <c r="E258" s="161" t="s">
        <v>298</v>
      </c>
      <c r="F258" s="162">
        <f>'Louças e metais'!D123</f>
        <v>5</v>
      </c>
      <c r="G258" s="162">
        <v>163.31</v>
      </c>
      <c r="H258" s="163">
        <f t="shared" si="43"/>
        <v>816.55</v>
      </c>
      <c r="I258" s="164"/>
      <c r="J258" s="165" t="s">
        <v>112</v>
      </c>
      <c r="K258" s="183"/>
      <c r="L258" s="183"/>
      <c r="M258" s="183"/>
      <c r="N258" s="146"/>
      <c r="O258" s="146"/>
      <c r="P258" s="146"/>
      <c r="Q258" s="146"/>
      <c r="R258" s="146"/>
      <c r="S258" s="146"/>
      <c r="T258" s="146"/>
      <c r="U258" s="146"/>
      <c r="V258" s="146"/>
      <c r="W258" s="146"/>
      <c r="X258" s="146"/>
      <c r="Y258" s="146"/>
      <c r="Z258" s="146"/>
    </row>
    <row r="259" ht="13.5" hidden="1" customHeight="1" outlineLevel="3">
      <c r="A259" s="157"/>
      <c r="B259" s="158" t="s">
        <v>108</v>
      </c>
      <c r="C259" s="188" t="s">
        <v>618</v>
      </c>
      <c r="D259" s="160" t="s">
        <v>619</v>
      </c>
      <c r="E259" s="161" t="s">
        <v>298</v>
      </c>
      <c r="F259" s="162">
        <f>'Louças e metais'!D110</f>
        <v>5</v>
      </c>
      <c r="G259" s="162">
        <v>372.9</v>
      </c>
      <c r="H259" s="163">
        <f t="shared" si="43"/>
        <v>1864.5</v>
      </c>
      <c r="I259" s="164"/>
      <c r="J259" s="165" t="s">
        <v>112</v>
      </c>
      <c r="K259" s="183"/>
      <c r="L259" s="183"/>
      <c r="M259" s="183"/>
      <c r="N259" s="146"/>
      <c r="O259" s="146"/>
      <c r="P259" s="146"/>
      <c r="Q259" s="146"/>
      <c r="R259" s="146"/>
      <c r="S259" s="146"/>
      <c r="T259" s="146"/>
      <c r="U259" s="146"/>
      <c r="V259" s="146"/>
      <c r="W259" s="146"/>
      <c r="X259" s="146"/>
      <c r="Y259" s="146"/>
      <c r="Z259" s="146"/>
    </row>
    <row r="260" ht="13.5" hidden="1" customHeight="1" outlineLevel="3">
      <c r="A260" s="157"/>
      <c r="B260" s="158" t="s">
        <v>108</v>
      </c>
      <c r="C260" s="188" t="s">
        <v>620</v>
      </c>
      <c r="D260" s="160" t="s">
        <v>621</v>
      </c>
      <c r="E260" s="161" t="s">
        <v>298</v>
      </c>
      <c r="F260" s="162">
        <f>'Louças e metais'!D124</f>
        <v>178</v>
      </c>
      <c r="G260" s="162">
        <v>189.0</v>
      </c>
      <c r="H260" s="163">
        <f t="shared" si="43"/>
        <v>33642</v>
      </c>
      <c r="I260" s="164"/>
      <c r="J260" s="165" t="s">
        <v>112</v>
      </c>
      <c r="K260" s="183"/>
      <c r="L260" s="183"/>
      <c r="M260" s="183"/>
      <c r="N260" s="146"/>
      <c r="O260" s="146"/>
      <c r="P260" s="146"/>
      <c r="Q260" s="146"/>
      <c r="R260" s="146"/>
      <c r="S260" s="146"/>
      <c r="T260" s="146"/>
      <c r="U260" s="146"/>
      <c r="V260" s="146"/>
      <c r="W260" s="146"/>
      <c r="X260" s="146"/>
      <c r="Y260" s="146"/>
      <c r="Z260" s="146"/>
    </row>
    <row r="261" ht="13.5" hidden="1" customHeight="1" outlineLevel="3">
      <c r="A261" s="157"/>
      <c r="B261" s="158" t="s">
        <v>108</v>
      </c>
      <c r="C261" s="188" t="s">
        <v>622</v>
      </c>
      <c r="D261" s="160" t="s">
        <v>623</v>
      </c>
      <c r="E261" s="161" t="s">
        <v>298</v>
      </c>
      <c r="F261" s="162">
        <f>'Louças e metais'!D108+'Louças e metais'!D109</f>
        <v>179</v>
      </c>
      <c r="G261" s="162">
        <v>454.93</v>
      </c>
      <c r="H261" s="163">
        <f t="shared" si="43"/>
        <v>81432.47</v>
      </c>
      <c r="I261" s="164"/>
      <c r="J261" s="165" t="s">
        <v>112</v>
      </c>
      <c r="K261" s="183"/>
      <c r="L261" s="183"/>
      <c r="M261" s="183"/>
      <c r="N261" s="146"/>
      <c r="O261" s="146"/>
      <c r="P261" s="146"/>
      <c r="Q261" s="146"/>
      <c r="R261" s="146"/>
      <c r="S261" s="146"/>
      <c r="T261" s="146"/>
      <c r="U261" s="146"/>
      <c r="V261" s="146"/>
      <c r="W261" s="146"/>
      <c r="X261" s="146"/>
      <c r="Y261" s="146"/>
      <c r="Z261" s="146"/>
    </row>
    <row r="262" ht="13.5" hidden="1" customHeight="1" outlineLevel="3">
      <c r="A262" s="157"/>
      <c r="B262" s="158" t="s">
        <v>108</v>
      </c>
      <c r="C262" s="188" t="s">
        <v>624</v>
      </c>
      <c r="D262" s="160" t="s">
        <v>625</v>
      </c>
      <c r="E262" s="161" t="s">
        <v>298</v>
      </c>
      <c r="F262" s="162">
        <f>'Louças e metais'!D113</f>
        <v>162</v>
      </c>
      <c r="G262" s="162">
        <v>658.1</v>
      </c>
      <c r="H262" s="163">
        <f t="shared" si="43"/>
        <v>106612.2</v>
      </c>
      <c r="I262" s="164"/>
      <c r="J262" s="165" t="s">
        <v>112</v>
      </c>
      <c r="K262" s="183"/>
      <c r="L262" s="183"/>
      <c r="M262" s="183"/>
      <c r="N262" s="146"/>
      <c r="O262" s="146"/>
      <c r="P262" s="146"/>
      <c r="Q262" s="146"/>
      <c r="R262" s="146"/>
      <c r="S262" s="146"/>
      <c r="T262" s="146"/>
      <c r="U262" s="146"/>
      <c r="V262" s="146"/>
      <c r="W262" s="146"/>
      <c r="X262" s="146"/>
      <c r="Y262" s="146"/>
      <c r="Z262" s="146"/>
    </row>
    <row r="263" ht="13.5" hidden="1" customHeight="1" outlineLevel="3">
      <c r="A263" s="157"/>
      <c r="B263" s="158" t="s">
        <v>108</v>
      </c>
      <c r="C263" s="188" t="s">
        <v>624</v>
      </c>
      <c r="D263" s="160" t="s">
        <v>626</v>
      </c>
      <c r="E263" s="161" t="s">
        <v>298</v>
      </c>
      <c r="F263" s="162">
        <f>'Louças e metais'!D114</f>
        <v>2</v>
      </c>
      <c r="G263" s="162">
        <v>190.0</v>
      </c>
      <c r="H263" s="163">
        <f t="shared" si="43"/>
        <v>380</v>
      </c>
      <c r="I263" s="164"/>
      <c r="J263" s="165" t="s">
        <v>112</v>
      </c>
      <c r="K263" s="183"/>
      <c r="L263" s="183"/>
      <c r="M263" s="183"/>
      <c r="N263" s="146"/>
      <c r="O263" s="146"/>
      <c r="P263" s="146"/>
      <c r="Q263" s="146"/>
      <c r="R263" s="146"/>
      <c r="S263" s="146"/>
      <c r="T263" s="146"/>
      <c r="U263" s="146"/>
      <c r="V263" s="146"/>
      <c r="W263" s="146"/>
      <c r="X263" s="146"/>
      <c r="Y263" s="146"/>
      <c r="Z263" s="146"/>
    </row>
    <row r="264" ht="13.5" hidden="1" customHeight="1" outlineLevel="2">
      <c r="A264" s="157"/>
      <c r="B264" s="158" t="s">
        <v>106</v>
      </c>
      <c r="C264" s="188" t="s">
        <v>627</v>
      </c>
      <c r="D264" s="160" t="s">
        <v>628</v>
      </c>
      <c r="E264" s="161"/>
      <c r="F264" s="162"/>
      <c r="G264" s="162"/>
      <c r="H264" s="163">
        <f>SUM(H265:H268)</f>
        <v>123932</v>
      </c>
      <c r="I264" s="164"/>
      <c r="J264" s="165"/>
      <c r="K264" s="183"/>
      <c r="L264" s="183"/>
      <c r="M264" s="183"/>
      <c r="N264" s="146"/>
      <c r="O264" s="146"/>
      <c r="P264" s="146"/>
      <c r="Q264" s="146"/>
      <c r="R264" s="146"/>
      <c r="S264" s="146"/>
      <c r="T264" s="146"/>
      <c r="U264" s="146"/>
      <c r="V264" s="146"/>
      <c r="W264" s="146"/>
      <c r="X264" s="146"/>
      <c r="Y264" s="146"/>
      <c r="Z264" s="146"/>
    </row>
    <row r="265" ht="13.5" hidden="1" customHeight="1" outlineLevel="3">
      <c r="A265" s="157"/>
      <c r="B265" s="158" t="s">
        <v>108</v>
      </c>
      <c r="C265" s="188" t="s">
        <v>629</v>
      </c>
      <c r="D265" s="160" t="s">
        <v>630</v>
      </c>
      <c r="E265" s="161" t="s">
        <v>298</v>
      </c>
      <c r="F265" s="162">
        <f>'Louças e metais'!D116</f>
        <v>525</v>
      </c>
      <c r="G265" s="162">
        <v>39.5</v>
      </c>
      <c r="H265" s="163">
        <f t="shared" ref="H265:H268" si="44">IF(B265="Serviço",G265*F265,IF(B265="CÉLULA CONSTRUTIVA",SUMIFS($H$8:$H$294,#REF!,#REF!,$B$8:$B$294,"Serviço"),IF(B265="ETAPA",SUMIFS($H$8:$H$294,#REF!,#REF!,#REF!,#REF!,$B$8:$B$294,"Serviço"),IF(B265="SUBETAPA",SUMIFS($H$8:$H$294,#REF!,#REF!,#REF!,#REF!,#REF!,#REF!,$B$8:$B$294,"Serviço"),0))))</f>
        <v>20737.5</v>
      </c>
      <c r="I265" s="164"/>
      <c r="J265" s="165" t="s">
        <v>112</v>
      </c>
      <c r="K265" s="183"/>
      <c r="L265" s="183"/>
      <c r="M265" s="183"/>
      <c r="N265" s="146"/>
      <c r="O265" s="146"/>
      <c r="P265" s="146"/>
      <c r="Q265" s="146"/>
      <c r="R265" s="146"/>
      <c r="S265" s="146"/>
      <c r="T265" s="146"/>
      <c r="U265" s="146"/>
      <c r="V265" s="146"/>
      <c r="W265" s="146"/>
      <c r="X265" s="146"/>
      <c r="Y265" s="146"/>
      <c r="Z265" s="146"/>
    </row>
    <row r="266" ht="13.5" hidden="1" customHeight="1" outlineLevel="3">
      <c r="A266" s="157"/>
      <c r="B266" s="158" t="s">
        <v>108</v>
      </c>
      <c r="C266" s="188" t="s">
        <v>631</v>
      </c>
      <c r="D266" s="160" t="s">
        <v>632</v>
      </c>
      <c r="E266" s="161" t="s">
        <v>298</v>
      </c>
      <c r="F266" s="162">
        <f>'Louças e metais'!D125</f>
        <v>178</v>
      </c>
      <c r="G266" s="162">
        <v>364.35</v>
      </c>
      <c r="H266" s="163">
        <f t="shared" si="44"/>
        <v>64854.3</v>
      </c>
      <c r="I266" s="164"/>
      <c r="J266" s="165" t="s">
        <v>112</v>
      </c>
      <c r="K266" s="183"/>
      <c r="L266" s="183"/>
      <c r="M266" s="183"/>
      <c r="N266" s="146"/>
      <c r="O266" s="146"/>
      <c r="P266" s="146"/>
      <c r="Q266" s="146"/>
      <c r="R266" s="146"/>
      <c r="S266" s="146"/>
      <c r="T266" s="146"/>
      <c r="U266" s="146"/>
      <c r="V266" s="146"/>
      <c r="W266" s="146"/>
      <c r="X266" s="146"/>
      <c r="Y266" s="146"/>
      <c r="Z266" s="146"/>
    </row>
    <row r="267" ht="13.5" hidden="1" customHeight="1" outlineLevel="3">
      <c r="A267" s="157"/>
      <c r="B267" s="158" t="s">
        <v>108</v>
      </c>
      <c r="C267" s="188" t="s">
        <v>633</v>
      </c>
      <c r="D267" s="160" t="s">
        <v>634</v>
      </c>
      <c r="E267" s="161" t="s">
        <v>298</v>
      </c>
      <c r="F267" s="162">
        <f>'Louças e metais'!D126</f>
        <v>178</v>
      </c>
      <c r="G267" s="162">
        <v>134.5</v>
      </c>
      <c r="H267" s="163">
        <f t="shared" si="44"/>
        <v>23941</v>
      </c>
      <c r="I267" s="164"/>
      <c r="J267" s="165" t="s">
        <v>112</v>
      </c>
      <c r="K267" s="183"/>
      <c r="L267" s="183"/>
      <c r="M267" s="183"/>
      <c r="N267" s="146"/>
      <c r="O267" s="146"/>
      <c r="P267" s="146"/>
      <c r="Q267" s="146"/>
      <c r="R267" s="146"/>
      <c r="S267" s="146"/>
      <c r="T267" s="146"/>
      <c r="U267" s="146"/>
      <c r="V267" s="146"/>
      <c r="W267" s="146"/>
      <c r="X267" s="146"/>
      <c r="Y267" s="146"/>
      <c r="Z267" s="146"/>
    </row>
    <row r="268" ht="13.5" hidden="1" customHeight="1" outlineLevel="3">
      <c r="A268" s="157"/>
      <c r="B268" s="158" t="s">
        <v>108</v>
      </c>
      <c r="C268" s="188" t="s">
        <v>635</v>
      </c>
      <c r="D268" s="160" t="s">
        <v>636</v>
      </c>
      <c r="E268" s="161" t="s">
        <v>298</v>
      </c>
      <c r="F268" s="162">
        <f>'Louças e metais'!D118+'Louças e metais'!D119</f>
        <v>878</v>
      </c>
      <c r="G268" s="162">
        <v>16.4</v>
      </c>
      <c r="H268" s="163">
        <f t="shared" si="44"/>
        <v>14399.2</v>
      </c>
      <c r="I268" s="164"/>
      <c r="J268" s="165" t="s">
        <v>112</v>
      </c>
      <c r="K268" s="183"/>
      <c r="L268" s="183"/>
      <c r="M268" s="183"/>
      <c r="N268" s="146"/>
      <c r="O268" s="146"/>
      <c r="P268" s="146"/>
      <c r="Q268" s="146"/>
      <c r="R268" s="146"/>
      <c r="S268" s="146"/>
      <c r="T268" s="146"/>
      <c r="U268" s="146"/>
      <c r="V268" s="146"/>
      <c r="W268" s="146"/>
      <c r="X268" s="146"/>
      <c r="Y268" s="146"/>
      <c r="Z268" s="146"/>
    </row>
    <row r="269" ht="13.5" hidden="1" customHeight="1" outlineLevel="2">
      <c r="A269" s="157"/>
      <c r="B269" s="158" t="s">
        <v>106</v>
      </c>
      <c r="C269" s="188" t="s">
        <v>637</v>
      </c>
      <c r="D269" s="160" t="s">
        <v>638</v>
      </c>
      <c r="E269" s="161"/>
      <c r="F269" s="162"/>
      <c r="G269" s="162"/>
      <c r="H269" s="163">
        <f>H270</f>
        <v>880</v>
      </c>
      <c r="I269" s="164"/>
      <c r="J269" s="165"/>
      <c r="K269" s="183"/>
      <c r="L269" s="183"/>
      <c r="M269" s="183"/>
      <c r="N269" s="146"/>
      <c r="O269" s="146"/>
      <c r="P269" s="146"/>
      <c r="Q269" s="146"/>
      <c r="R269" s="146"/>
      <c r="S269" s="146"/>
      <c r="T269" s="146"/>
      <c r="U269" s="146"/>
      <c r="V269" s="146"/>
      <c r="W269" s="146"/>
      <c r="X269" s="146"/>
      <c r="Y269" s="146"/>
      <c r="Z269" s="146"/>
    </row>
    <row r="270" ht="13.5" hidden="1" customHeight="1" outlineLevel="3">
      <c r="A270" s="157"/>
      <c r="B270" s="158" t="s">
        <v>108</v>
      </c>
      <c r="C270" s="188" t="s">
        <v>639</v>
      </c>
      <c r="D270" s="160" t="s">
        <v>640</v>
      </c>
      <c r="E270" s="161" t="s">
        <v>298</v>
      </c>
      <c r="F270" s="162">
        <f>'Louças e metais'!D117</f>
        <v>11</v>
      </c>
      <c r="G270" s="162">
        <v>80.0</v>
      </c>
      <c r="H270" s="163">
        <f>IF(B270="Serviço",G270*F270,IF(B270="CÉLULA CONSTRUTIVA",SUMIFS($H$8:$H$294,#REF!,#REF!,$B$8:$B$294,"Serviço"),IF(B270="ETAPA",SUMIFS($H$8:$H$294,#REF!,#REF!,#REF!,#REF!,$B$8:$B$294,"Serviço"),IF(B270="SUBETAPA",SUMIFS($H$8:$H$294,#REF!,#REF!,#REF!,#REF!,#REF!,#REF!,$B$8:$B$294,"Serviço"),0))))</f>
        <v>880</v>
      </c>
      <c r="I270" s="164"/>
      <c r="J270" s="165" t="s">
        <v>112</v>
      </c>
      <c r="K270" s="183"/>
      <c r="L270" s="183"/>
      <c r="M270" s="183"/>
      <c r="N270" s="146"/>
      <c r="O270" s="146"/>
      <c r="P270" s="146"/>
      <c r="Q270" s="146"/>
      <c r="R270" s="146"/>
      <c r="S270" s="146"/>
      <c r="T270" s="146"/>
      <c r="U270" s="146"/>
      <c r="V270" s="146"/>
      <c r="W270" s="146"/>
      <c r="X270" s="146"/>
      <c r="Y270" s="146"/>
      <c r="Z270" s="146"/>
    </row>
    <row r="271" ht="13.5" hidden="1" customHeight="1" outlineLevel="1">
      <c r="A271" s="157"/>
      <c r="B271" s="158" t="s">
        <v>48</v>
      </c>
      <c r="C271" s="188" t="s">
        <v>641</v>
      </c>
      <c r="D271" s="160" t="s">
        <v>642</v>
      </c>
      <c r="E271" s="161"/>
      <c r="F271" s="162"/>
      <c r="G271" s="162"/>
      <c r="H271" s="163">
        <f>H272+H274</f>
        <v>235501.5</v>
      </c>
      <c r="I271" s="164"/>
      <c r="J271" s="165"/>
      <c r="K271" s="183"/>
      <c r="L271" s="183"/>
      <c r="M271" s="183"/>
      <c r="N271" s="146"/>
      <c r="O271" s="146"/>
      <c r="P271" s="146"/>
      <c r="Q271" s="146"/>
      <c r="R271" s="146"/>
      <c r="S271" s="146"/>
      <c r="T271" s="146"/>
      <c r="U271" s="146"/>
      <c r="V271" s="146"/>
      <c r="W271" s="146"/>
      <c r="X271" s="146"/>
      <c r="Y271" s="146"/>
      <c r="Z271" s="146"/>
    </row>
    <row r="272" ht="13.5" hidden="1" customHeight="1" outlineLevel="2">
      <c r="A272" s="157"/>
      <c r="B272" s="158" t="s">
        <v>106</v>
      </c>
      <c r="C272" s="188" t="s">
        <v>643</v>
      </c>
      <c r="D272" s="160" t="s">
        <v>644</v>
      </c>
      <c r="E272" s="161"/>
      <c r="F272" s="162"/>
      <c r="G272" s="162"/>
      <c r="H272" s="163">
        <f>H273</f>
        <v>105600</v>
      </c>
      <c r="I272" s="164"/>
      <c r="J272" s="165"/>
      <c r="K272" s="183"/>
      <c r="L272" s="183"/>
      <c r="M272" s="183"/>
      <c r="N272" s="146"/>
      <c r="O272" s="146"/>
      <c r="P272" s="146"/>
      <c r="Q272" s="146"/>
      <c r="R272" s="146"/>
      <c r="S272" s="146"/>
      <c r="T272" s="146"/>
      <c r="U272" s="146"/>
      <c r="V272" s="146"/>
      <c r="W272" s="146"/>
      <c r="X272" s="146"/>
      <c r="Y272" s="146"/>
      <c r="Z272" s="146"/>
    </row>
    <row r="273" ht="13.5" hidden="1" customHeight="1" outlineLevel="3">
      <c r="A273" s="157"/>
      <c r="B273" s="158" t="s">
        <v>108</v>
      </c>
      <c r="C273" s="188" t="s">
        <v>645</v>
      </c>
      <c r="D273" s="160" t="s">
        <v>646</v>
      </c>
      <c r="E273" s="161" t="s">
        <v>126</v>
      </c>
      <c r="F273" s="162">
        <v>33.0</v>
      </c>
      <c r="G273" s="162">
        <f>8*400</f>
        <v>3200</v>
      </c>
      <c r="H273" s="163">
        <f>IF(B273="Serviço",G273*F273,IF(B273="CÉLULA CONSTRUTIVA",SUMIFS($H$8:$H$294,#REF!,#REF!,$B$8:$B$294,"Serviço"),IF(B273="ETAPA",SUMIFS($H$8:$H$294,#REF!,#REF!,#REF!,#REF!,$B$8:$B$294,"Serviço"),IF(B273="SUBETAPA",SUMIFS($H$8:$H$294,#REF!,#REF!,#REF!,#REF!,#REF!,#REF!,$B$8:$B$294,"Serviço"),0))))</f>
        <v>105600</v>
      </c>
      <c r="I273" s="164" t="s">
        <v>647</v>
      </c>
      <c r="J273" s="165" t="s">
        <v>112</v>
      </c>
      <c r="K273" s="183"/>
      <c r="L273" s="183"/>
      <c r="M273" s="183"/>
      <c r="N273" s="146"/>
      <c r="O273" s="146"/>
      <c r="P273" s="146"/>
      <c r="Q273" s="146"/>
      <c r="R273" s="146"/>
      <c r="S273" s="146"/>
      <c r="T273" s="146"/>
      <c r="U273" s="146"/>
      <c r="V273" s="146"/>
      <c r="W273" s="146"/>
      <c r="X273" s="146"/>
      <c r="Y273" s="146"/>
      <c r="Z273" s="146"/>
    </row>
    <row r="274" ht="13.5" hidden="1" customHeight="1" outlineLevel="2">
      <c r="A274" s="157"/>
      <c r="B274" s="158" t="s">
        <v>106</v>
      </c>
      <c r="C274" s="188" t="s">
        <v>648</v>
      </c>
      <c r="D274" s="160" t="s">
        <v>649</v>
      </c>
      <c r="E274" s="161"/>
      <c r="F274" s="162"/>
      <c r="G274" s="162"/>
      <c r="H274" s="163">
        <f>H275</f>
        <v>129901.5</v>
      </c>
      <c r="I274" s="164"/>
      <c r="J274" s="165"/>
      <c r="K274" s="183"/>
      <c r="L274" s="183"/>
      <c r="M274" s="183"/>
      <c r="N274" s="146"/>
      <c r="O274" s="146"/>
      <c r="P274" s="146"/>
      <c r="Q274" s="146"/>
      <c r="R274" s="146"/>
      <c r="S274" s="146"/>
      <c r="T274" s="146"/>
      <c r="U274" s="146"/>
      <c r="V274" s="146"/>
      <c r="W274" s="146"/>
      <c r="X274" s="146"/>
      <c r="Y274" s="146"/>
      <c r="Z274" s="146"/>
    </row>
    <row r="275" ht="13.5" hidden="1" customHeight="1" outlineLevel="3">
      <c r="A275" s="157"/>
      <c r="B275" s="158" t="s">
        <v>108</v>
      </c>
      <c r="C275" s="188" t="s">
        <v>650</v>
      </c>
      <c r="D275" s="204" t="s">
        <v>651</v>
      </c>
      <c r="E275" s="161" t="s">
        <v>110</v>
      </c>
      <c r="F275" s="162">
        <v>1.0</v>
      </c>
      <c r="G275" s="162">
        <f>15*'Obra '!E9</f>
        <v>129901.5</v>
      </c>
      <c r="H275" s="163">
        <f>IF(B275="Serviço",G275*F275,IF(B275="CÉLULA CONSTRUTIVA",SUMIFS($H$8:$H$294,#REF!,#REF!,$B$8:$B$294,"Serviço"),IF(B275="ETAPA",SUMIFS($H$8:$H$294,#REF!,#REF!,#REF!,#REF!,$B$8:$B$294,"Serviço"),IF(B275="SUBETAPA",SUMIFS($H$8:$H$294,#REF!,#REF!,#REF!,#REF!,#REF!,#REF!,$B$8:$B$294,"Serviço"),0))))</f>
        <v>129901.5</v>
      </c>
      <c r="I275" s="164"/>
      <c r="J275" s="165" t="s">
        <v>112</v>
      </c>
      <c r="K275" s="183"/>
      <c r="L275" s="183"/>
      <c r="M275" s="183"/>
      <c r="N275" s="146"/>
      <c r="O275" s="146"/>
      <c r="P275" s="146"/>
      <c r="Q275" s="146"/>
      <c r="R275" s="146"/>
      <c r="S275" s="146"/>
      <c r="T275" s="146"/>
      <c r="U275" s="146"/>
      <c r="V275" s="146"/>
      <c r="W275" s="146"/>
      <c r="X275" s="146"/>
      <c r="Y275" s="146"/>
      <c r="Z275" s="146"/>
    </row>
    <row r="276" ht="13.5" hidden="1" customHeight="1" outlineLevel="1">
      <c r="A276" s="157"/>
      <c r="B276" s="158" t="s">
        <v>48</v>
      </c>
      <c r="C276" s="188" t="s">
        <v>652</v>
      </c>
      <c r="D276" s="160" t="s">
        <v>653</v>
      </c>
      <c r="E276" s="161"/>
      <c r="F276" s="162"/>
      <c r="G276" s="162"/>
      <c r="H276" s="163">
        <f>H277</f>
        <v>10831779.42</v>
      </c>
      <c r="I276" s="164"/>
      <c r="J276" s="165"/>
      <c r="K276" s="183"/>
      <c r="L276" s="183"/>
      <c r="M276" s="183"/>
      <c r="N276" s="146"/>
      <c r="O276" s="146"/>
      <c r="P276" s="146"/>
      <c r="Q276" s="146"/>
      <c r="R276" s="146"/>
      <c r="S276" s="146"/>
      <c r="T276" s="146"/>
      <c r="U276" s="146"/>
      <c r="V276" s="146"/>
      <c r="W276" s="146"/>
      <c r="X276" s="146"/>
      <c r="Y276" s="146"/>
      <c r="Z276" s="146"/>
    </row>
    <row r="277" ht="13.5" hidden="1" customHeight="1" outlineLevel="2">
      <c r="A277" s="157"/>
      <c r="B277" s="158" t="s">
        <v>106</v>
      </c>
      <c r="C277" s="188" t="s">
        <v>654</v>
      </c>
      <c r="D277" s="160" t="s">
        <v>655</v>
      </c>
      <c r="E277" s="161"/>
      <c r="F277" s="162"/>
      <c r="G277" s="162"/>
      <c r="H277" s="163">
        <f>SUM(H278:H286)</f>
        <v>10831779.42</v>
      </c>
      <c r="I277" s="164" t="s">
        <v>656</v>
      </c>
      <c r="J277" s="165"/>
      <c r="K277" s="183"/>
      <c r="L277" s="183"/>
      <c r="M277" s="183"/>
      <c r="N277" s="146"/>
      <c r="O277" s="146"/>
      <c r="P277" s="146"/>
      <c r="Q277" s="146"/>
      <c r="R277" s="146"/>
      <c r="S277" s="146"/>
      <c r="T277" s="146"/>
      <c r="U277" s="146"/>
      <c r="V277" s="146"/>
      <c r="W277" s="146"/>
      <c r="X277" s="146"/>
      <c r="Y277" s="146"/>
      <c r="Z277" s="146"/>
    </row>
    <row r="278" ht="13.5" hidden="1" customHeight="1" outlineLevel="3">
      <c r="A278" s="157"/>
      <c r="B278" s="158" t="s">
        <v>108</v>
      </c>
      <c r="C278" s="188" t="s">
        <v>657</v>
      </c>
      <c r="D278" s="160" t="s">
        <v>0</v>
      </c>
      <c r="E278" s="161" t="s">
        <v>110</v>
      </c>
      <c r="F278" s="162">
        <v>1.0</v>
      </c>
      <c r="G278" s="162">
        <f>0.6*'Obra '!C72</f>
        <v>6499067.653</v>
      </c>
      <c r="H278" s="163">
        <f t="shared" ref="H278:H286" si="45">IF(B278="Serviço",G278*F278,IF(B278="CÉLULA CONSTRUTIVA",SUMIFS($H$8:$H$294,#REF!,#REF!,$B$8:$B$294,"Serviço"),IF(B278="ETAPA",SUMIFS($H$8:$H$294,#REF!,#REF!,#REF!,#REF!,$B$8:$B$294,"Serviço"),IF(B278="SUBETAPA",SUMIFS($H$8:$H$294,#REF!,#REF!,#REF!,#REF!,#REF!,#REF!,$B$8:$B$294,"Serviço"),0))))</f>
        <v>6499067.653</v>
      </c>
      <c r="I278" s="205">
        <v>0.6</v>
      </c>
      <c r="J278" s="165" t="s">
        <v>112</v>
      </c>
      <c r="K278" s="183"/>
      <c r="L278" s="183"/>
      <c r="M278" s="183"/>
      <c r="N278" s="146"/>
      <c r="O278" s="146"/>
      <c r="P278" s="146"/>
      <c r="Q278" s="146"/>
      <c r="R278" s="146"/>
      <c r="S278" s="146"/>
      <c r="T278" s="146"/>
      <c r="U278" s="146"/>
      <c r="V278" s="146"/>
      <c r="W278" s="146"/>
      <c r="X278" s="146"/>
      <c r="Y278" s="146"/>
      <c r="Z278" s="146"/>
    </row>
    <row r="279" ht="13.5" hidden="1" customHeight="1" outlineLevel="3">
      <c r="A279" s="157"/>
      <c r="B279" s="158" t="s">
        <v>108</v>
      </c>
      <c r="C279" s="188" t="s">
        <v>658</v>
      </c>
      <c r="D279" s="160" t="s">
        <v>1</v>
      </c>
      <c r="E279" s="161" t="s">
        <v>110</v>
      </c>
      <c r="F279" s="162">
        <v>1.0</v>
      </c>
      <c r="G279" s="162">
        <f>0.02*'Obra '!C72</f>
        <v>216635.5884</v>
      </c>
      <c r="H279" s="163">
        <f t="shared" si="45"/>
        <v>216635.5884</v>
      </c>
      <c r="I279" s="206">
        <v>0.02</v>
      </c>
      <c r="J279" s="165" t="s">
        <v>112</v>
      </c>
      <c r="K279" s="183"/>
      <c r="L279" s="183"/>
      <c r="M279" s="183"/>
      <c r="N279" s="146"/>
      <c r="O279" s="146"/>
      <c r="P279" s="146"/>
      <c r="Q279" s="146"/>
      <c r="R279" s="146"/>
      <c r="S279" s="146"/>
      <c r="T279" s="146"/>
      <c r="U279" s="146"/>
      <c r="V279" s="146"/>
      <c r="W279" s="146"/>
      <c r="X279" s="146"/>
      <c r="Y279" s="146"/>
      <c r="Z279" s="146"/>
    </row>
    <row r="280" ht="13.5" hidden="1" customHeight="1" outlineLevel="3">
      <c r="A280" s="157"/>
      <c r="B280" s="158" t="s">
        <v>108</v>
      </c>
      <c r="C280" s="188" t="s">
        <v>659</v>
      </c>
      <c r="D280" s="160" t="s">
        <v>3</v>
      </c>
      <c r="E280" s="161" t="s">
        <v>110</v>
      </c>
      <c r="F280" s="162">
        <v>1.0</v>
      </c>
      <c r="G280" s="162">
        <f>0.1*'Obra '!C72</f>
        <v>1083177.942</v>
      </c>
      <c r="H280" s="163">
        <f t="shared" si="45"/>
        <v>1083177.942</v>
      </c>
      <c r="I280" s="207">
        <v>0.1</v>
      </c>
      <c r="J280" s="165" t="s">
        <v>112</v>
      </c>
      <c r="K280" s="183"/>
      <c r="L280" s="183"/>
      <c r="M280" s="183"/>
      <c r="N280" s="146"/>
      <c r="O280" s="146"/>
      <c r="P280" s="146"/>
      <c r="Q280" s="146"/>
      <c r="R280" s="146"/>
      <c r="S280" s="146"/>
      <c r="T280" s="146"/>
      <c r="U280" s="146"/>
      <c r="V280" s="146"/>
      <c r="W280" s="146"/>
      <c r="X280" s="146"/>
      <c r="Y280" s="146"/>
      <c r="Z280" s="146"/>
    </row>
    <row r="281" ht="13.5" hidden="1" customHeight="1" outlineLevel="3">
      <c r="A281" s="157"/>
      <c r="B281" s="158" t="s">
        <v>108</v>
      </c>
      <c r="C281" s="188" t="s">
        <v>660</v>
      </c>
      <c r="D281" s="160" t="s">
        <v>5</v>
      </c>
      <c r="E281" s="161" t="s">
        <v>110</v>
      </c>
      <c r="F281" s="162">
        <v>1.0</v>
      </c>
      <c r="G281" s="162">
        <f>0.1*'Obra '!C72</f>
        <v>1083177.942</v>
      </c>
      <c r="H281" s="163">
        <f t="shared" si="45"/>
        <v>1083177.942</v>
      </c>
      <c r="I281" s="207">
        <v>0.1</v>
      </c>
      <c r="J281" s="165" t="s">
        <v>112</v>
      </c>
      <c r="K281" s="183"/>
      <c r="L281" s="183"/>
      <c r="M281" s="183"/>
      <c r="N281" s="146"/>
      <c r="O281" s="146"/>
      <c r="P281" s="146"/>
      <c r="Q281" s="146"/>
      <c r="R281" s="146"/>
      <c r="S281" s="146"/>
      <c r="T281" s="146"/>
      <c r="U281" s="146"/>
      <c r="V281" s="146"/>
      <c r="W281" s="146"/>
      <c r="X281" s="146"/>
      <c r="Y281" s="146"/>
      <c r="Z281" s="146"/>
    </row>
    <row r="282" ht="13.5" hidden="1" customHeight="1" outlineLevel="3">
      <c r="A282" s="157"/>
      <c r="B282" s="158" t="s">
        <v>108</v>
      </c>
      <c r="C282" s="188" t="s">
        <v>661</v>
      </c>
      <c r="D282" s="160" t="s">
        <v>7</v>
      </c>
      <c r="E282" s="161" t="s">
        <v>110</v>
      </c>
      <c r="F282" s="162">
        <v>1.0</v>
      </c>
      <c r="G282" s="162">
        <f>0.02*'Obra '!C72</f>
        <v>216635.5884</v>
      </c>
      <c r="H282" s="163">
        <f t="shared" si="45"/>
        <v>216635.5884</v>
      </c>
      <c r="I282" s="207">
        <v>0.02</v>
      </c>
      <c r="J282" s="165" t="s">
        <v>112</v>
      </c>
      <c r="K282" s="183"/>
      <c r="L282" s="183"/>
      <c r="M282" s="183"/>
      <c r="N282" s="146"/>
      <c r="O282" s="146"/>
      <c r="P282" s="146"/>
      <c r="Q282" s="146"/>
      <c r="R282" s="146"/>
      <c r="S282" s="146"/>
      <c r="T282" s="146"/>
      <c r="U282" s="146"/>
      <c r="V282" s="146"/>
      <c r="W282" s="146"/>
      <c r="X282" s="146"/>
      <c r="Y282" s="146"/>
      <c r="Z282" s="146"/>
    </row>
    <row r="283" ht="13.5" hidden="1" customHeight="1" outlineLevel="3">
      <c r="A283" s="157"/>
      <c r="B283" s="158" t="s">
        <v>108</v>
      </c>
      <c r="C283" s="188" t="s">
        <v>662</v>
      </c>
      <c r="D283" s="160" t="s">
        <v>9</v>
      </c>
      <c r="E283" s="161" t="s">
        <v>110</v>
      </c>
      <c r="F283" s="162">
        <v>1.0</v>
      </c>
      <c r="G283" s="162">
        <f>0.06*'Obra '!C72</f>
        <v>649906.7653</v>
      </c>
      <c r="H283" s="163">
        <f t="shared" si="45"/>
        <v>649906.7653</v>
      </c>
      <c r="I283" s="207">
        <v>0.06</v>
      </c>
      <c r="J283" s="165" t="s">
        <v>112</v>
      </c>
      <c r="K283" s="183"/>
      <c r="L283" s="183"/>
      <c r="M283" s="183"/>
      <c r="N283" s="146"/>
      <c r="O283" s="146"/>
      <c r="P283" s="146"/>
      <c r="Q283" s="146"/>
      <c r="R283" s="146"/>
      <c r="S283" s="146"/>
      <c r="T283" s="146"/>
      <c r="U283" s="146"/>
      <c r="V283" s="146"/>
      <c r="W283" s="146"/>
      <c r="X283" s="146"/>
      <c r="Y283" s="146"/>
      <c r="Z283" s="146"/>
    </row>
    <row r="284" ht="13.5" hidden="1" customHeight="1" outlineLevel="3">
      <c r="A284" s="157"/>
      <c r="B284" s="158" t="s">
        <v>108</v>
      </c>
      <c r="C284" s="188" t="s">
        <v>663</v>
      </c>
      <c r="D284" s="160" t="s">
        <v>11</v>
      </c>
      <c r="E284" s="161" t="s">
        <v>110</v>
      </c>
      <c r="F284" s="162">
        <v>1.0</v>
      </c>
      <c r="G284" s="162">
        <f>0.06*'Obra '!C72</f>
        <v>649906.7653</v>
      </c>
      <c r="H284" s="163">
        <f t="shared" si="45"/>
        <v>649906.7653</v>
      </c>
      <c r="I284" s="207">
        <v>0.06</v>
      </c>
      <c r="J284" s="165" t="s">
        <v>112</v>
      </c>
      <c r="K284" s="183"/>
      <c r="L284" s="183"/>
      <c r="M284" s="183"/>
      <c r="N284" s="146"/>
      <c r="O284" s="146"/>
      <c r="P284" s="146"/>
      <c r="Q284" s="146"/>
      <c r="R284" s="146"/>
      <c r="S284" s="146"/>
      <c r="T284" s="146"/>
      <c r="U284" s="146"/>
      <c r="V284" s="146"/>
      <c r="W284" s="146"/>
      <c r="X284" s="146"/>
      <c r="Y284" s="146"/>
      <c r="Z284" s="146"/>
    </row>
    <row r="285" ht="13.5" hidden="1" customHeight="1" outlineLevel="3">
      <c r="A285" s="157"/>
      <c r="B285" s="158" t="s">
        <v>108</v>
      </c>
      <c r="C285" s="188" t="s">
        <v>664</v>
      </c>
      <c r="D285" s="160" t="s">
        <v>13</v>
      </c>
      <c r="E285" s="161" t="s">
        <v>110</v>
      </c>
      <c r="F285" s="162">
        <v>1.0</v>
      </c>
      <c r="G285" s="162">
        <f>0.01*'Obra '!C72</f>
        <v>108317.7942</v>
      </c>
      <c r="H285" s="163">
        <f t="shared" si="45"/>
        <v>108317.7942</v>
      </c>
      <c r="I285" s="207">
        <v>0.01</v>
      </c>
      <c r="J285" s="165" t="s">
        <v>112</v>
      </c>
      <c r="K285" s="183"/>
      <c r="L285" s="183"/>
      <c r="M285" s="183"/>
      <c r="N285" s="146"/>
      <c r="O285" s="146"/>
      <c r="P285" s="146"/>
      <c r="Q285" s="146"/>
      <c r="R285" s="146"/>
      <c r="S285" s="146"/>
      <c r="T285" s="146"/>
      <c r="U285" s="146"/>
      <c r="V285" s="146"/>
      <c r="W285" s="146"/>
      <c r="X285" s="146"/>
      <c r="Y285" s="146"/>
      <c r="Z285" s="146"/>
    </row>
    <row r="286" ht="13.5" hidden="1" customHeight="1" outlineLevel="3">
      <c r="A286" s="157"/>
      <c r="B286" s="158" t="s">
        <v>108</v>
      </c>
      <c r="C286" s="188" t="s">
        <v>665</v>
      </c>
      <c r="D286" s="160" t="s">
        <v>15</v>
      </c>
      <c r="E286" s="161" t="s">
        <v>110</v>
      </c>
      <c r="F286" s="162">
        <v>1.0</v>
      </c>
      <c r="G286" s="162">
        <f>0.03*'Obra '!C72</f>
        <v>324953.3826</v>
      </c>
      <c r="H286" s="163">
        <f t="shared" si="45"/>
        <v>324953.3826</v>
      </c>
      <c r="I286" s="207">
        <v>0.03</v>
      </c>
      <c r="J286" s="165" t="s">
        <v>112</v>
      </c>
      <c r="K286" s="183"/>
      <c r="L286" s="183"/>
      <c r="M286" s="183"/>
      <c r="N286" s="146"/>
      <c r="O286" s="146"/>
      <c r="P286" s="146"/>
      <c r="Q286" s="146"/>
      <c r="R286" s="146"/>
      <c r="S286" s="146"/>
      <c r="T286" s="146"/>
      <c r="U286" s="146"/>
      <c r="V286" s="146"/>
      <c r="W286" s="146"/>
      <c r="X286" s="146"/>
      <c r="Y286" s="146"/>
      <c r="Z286" s="146"/>
    </row>
    <row r="287" ht="13.5" hidden="1" customHeight="1" outlineLevel="1">
      <c r="A287" s="157"/>
      <c r="B287" s="158" t="s">
        <v>48</v>
      </c>
      <c r="C287" s="188" t="s">
        <v>666</v>
      </c>
      <c r="D287" s="160" t="s">
        <v>667</v>
      </c>
      <c r="E287" s="161"/>
      <c r="F287" s="162"/>
      <c r="G287" s="162"/>
      <c r="H287" s="163">
        <f t="shared" ref="H287:H288" si="46">H288</f>
        <v>291980.4756</v>
      </c>
      <c r="I287" s="164"/>
      <c r="J287" s="165"/>
      <c r="K287" s="183"/>
      <c r="L287" s="183"/>
      <c r="M287" s="176"/>
      <c r="N287" s="175"/>
      <c r="O287" s="175"/>
      <c r="P287" s="146"/>
      <c r="Q287" s="146"/>
      <c r="R287" s="146"/>
      <c r="S287" s="146"/>
      <c r="T287" s="146"/>
      <c r="U287" s="146"/>
      <c r="V287" s="146"/>
      <c r="W287" s="146"/>
      <c r="X287" s="146"/>
      <c r="Y287" s="146"/>
      <c r="Z287" s="146"/>
    </row>
    <row r="288" ht="13.5" hidden="1" customHeight="1" outlineLevel="2">
      <c r="A288" s="157"/>
      <c r="B288" s="158" t="s">
        <v>106</v>
      </c>
      <c r="C288" s="188" t="s">
        <v>668</v>
      </c>
      <c r="D288" s="160" t="s">
        <v>667</v>
      </c>
      <c r="E288" s="161"/>
      <c r="F288" s="162"/>
      <c r="G288" s="162"/>
      <c r="H288" s="163">
        <f t="shared" si="46"/>
        <v>291980.4756</v>
      </c>
      <c r="I288" s="164"/>
      <c r="J288" s="165"/>
      <c r="K288" s="183"/>
      <c r="L288" s="183"/>
      <c r="M288" s="176"/>
      <c r="N288" s="175"/>
      <c r="O288" s="175"/>
      <c r="P288" s="146"/>
      <c r="Q288" s="146"/>
      <c r="R288" s="146"/>
      <c r="S288" s="146"/>
      <c r="T288" s="146"/>
      <c r="U288" s="146"/>
      <c r="V288" s="146"/>
      <c r="W288" s="146"/>
      <c r="X288" s="146"/>
      <c r="Y288" s="146"/>
      <c r="Z288" s="146"/>
    </row>
    <row r="289" ht="13.5" hidden="1" customHeight="1" outlineLevel="3">
      <c r="A289" s="157"/>
      <c r="B289" s="158" t="s">
        <v>108</v>
      </c>
      <c r="C289" s="188" t="s">
        <v>669</v>
      </c>
      <c r="D289" s="160" t="s">
        <v>670</v>
      </c>
      <c r="E289" s="161" t="s">
        <v>110</v>
      </c>
      <c r="F289" s="162">
        <v>1.0</v>
      </c>
      <c r="G289" s="162">
        <f>(H40+H51+H63+H71+H81+H94+H130+H142+H157+H171+H176+H195+H198+H212+H227+H233+H236+H246+H249+H271+H276+H8)*0.01</f>
        <v>291980.4756</v>
      </c>
      <c r="H289" s="163">
        <f>IF(B289="Serviço",G289*F289,IF(B289="CÉLULA CONSTRUTIVA",SUMIFS($H$8:$H$294,#REF!,#REF!,$B$8:$B$294,"Serviço"),IF(B289="ETAPA",SUMIFS($H$8:$H$294,#REF!,#REF!,#REF!,#REF!,$B$8:$B$294,"Serviço"),IF(B289="SUBETAPA",SUMIFS($H$8:$H$294,#REF!,#REF!,#REF!,#REF!,#REF!,#REF!,$B$8:$B$294,"Serviço"),0))))</f>
        <v>291980.4756</v>
      </c>
      <c r="I289" s="164" t="s">
        <v>671</v>
      </c>
      <c r="J289" s="165"/>
      <c r="K289" s="183"/>
      <c r="L289" s="183"/>
      <c r="M289" s="176"/>
      <c r="N289" s="175"/>
      <c r="O289" s="175"/>
      <c r="P289" s="146"/>
      <c r="Q289" s="146"/>
      <c r="R289" s="146"/>
      <c r="S289" s="146"/>
      <c r="T289" s="146"/>
      <c r="U289" s="146"/>
      <c r="V289" s="146"/>
      <c r="W289" s="146"/>
      <c r="X289" s="146"/>
      <c r="Y289" s="146"/>
      <c r="Z289" s="146"/>
    </row>
    <row r="290" ht="13.5" customHeight="1">
      <c r="A290" s="174"/>
      <c r="B290" s="174"/>
      <c r="C290" s="174"/>
      <c r="D290" s="175"/>
      <c r="E290" s="176"/>
      <c r="F290" s="177"/>
      <c r="G290" s="208">
        <f t="shared" ref="G290:G293" si="47">SUMIFS($H$7:$H$289,$B$7:$B$289,H290)</f>
        <v>29490028.04</v>
      </c>
      <c r="H290" s="179" t="s">
        <v>103</v>
      </c>
      <c r="I290" s="175"/>
      <c r="J290" s="180"/>
      <c r="K290" s="176"/>
      <c r="L290" s="176"/>
      <c r="M290" s="176"/>
      <c r="N290" s="175"/>
      <c r="O290" s="175"/>
      <c r="P290" s="175"/>
      <c r="Q290" s="175"/>
      <c r="R290" s="175"/>
      <c r="S290" s="175"/>
      <c r="T290" s="175"/>
      <c r="U290" s="175"/>
      <c r="V290" s="175"/>
      <c r="W290" s="175"/>
      <c r="X290" s="175"/>
      <c r="Y290" s="175"/>
      <c r="Z290" s="175"/>
    </row>
    <row r="291" ht="13.5" customHeight="1">
      <c r="A291" s="174"/>
      <c r="B291" s="174"/>
      <c r="C291" s="174"/>
      <c r="D291" s="175"/>
      <c r="E291" s="176"/>
      <c r="F291" s="177"/>
      <c r="G291" s="208">
        <f t="shared" si="47"/>
        <v>29490028.04</v>
      </c>
      <c r="H291" s="179" t="s">
        <v>48</v>
      </c>
      <c r="I291" s="175"/>
      <c r="J291" s="180"/>
      <c r="K291" s="176"/>
      <c r="L291" s="176"/>
      <c r="M291" s="176"/>
      <c r="N291" s="175"/>
      <c r="O291" s="175"/>
      <c r="P291" s="175"/>
      <c r="Q291" s="175"/>
      <c r="R291" s="175"/>
      <c r="S291" s="175"/>
      <c r="T291" s="175"/>
      <c r="U291" s="175"/>
      <c r="V291" s="175"/>
      <c r="W291" s="175"/>
      <c r="X291" s="175"/>
      <c r="Y291" s="175"/>
      <c r="Z291" s="175"/>
    </row>
    <row r="292" ht="13.5" customHeight="1">
      <c r="A292" s="174"/>
      <c r="B292" s="174"/>
      <c r="C292" s="174"/>
      <c r="D292" s="175"/>
      <c r="E292" s="176"/>
      <c r="F292" s="177"/>
      <c r="G292" s="208">
        <f t="shared" si="47"/>
        <v>29490028.04</v>
      </c>
      <c r="H292" s="179" t="s">
        <v>106</v>
      </c>
      <c r="I292" s="175"/>
      <c r="J292" s="180"/>
      <c r="K292" s="176"/>
      <c r="L292" s="176"/>
      <c r="M292" s="176"/>
      <c r="N292" s="175"/>
      <c r="O292" s="175"/>
      <c r="P292" s="175"/>
      <c r="Q292" s="175"/>
      <c r="R292" s="175"/>
      <c r="S292" s="175"/>
      <c r="T292" s="175"/>
      <c r="U292" s="175"/>
      <c r="V292" s="175"/>
      <c r="W292" s="175"/>
      <c r="X292" s="175"/>
      <c r="Y292" s="175"/>
      <c r="Z292" s="175"/>
    </row>
    <row r="293" ht="13.5" customHeight="1">
      <c r="A293" s="174"/>
      <c r="B293" s="174"/>
      <c r="C293" s="174"/>
      <c r="D293" s="175"/>
      <c r="E293" s="176"/>
      <c r="F293" s="177"/>
      <c r="G293" s="208">
        <f t="shared" si="47"/>
        <v>29267785.74</v>
      </c>
      <c r="H293" s="179" t="s">
        <v>108</v>
      </c>
      <c r="I293" s="175"/>
      <c r="J293" s="180"/>
      <c r="K293" s="176"/>
      <c r="L293" s="176"/>
      <c r="M293" s="176"/>
      <c r="N293" s="175"/>
      <c r="O293" s="175"/>
      <c r="P293" s="175"/>
      <c r="Q293" s="175"/>
      <c r="R293" s="175"/>
      <c r="S293" s="175"/>
      <c r="T293" s="175"/>
      <c r="U293" s="175"/>
      <c r="V293" s="175"/>
      <c r="W293" s="175"/>
      <c r="X293" s="175"/>
      <c r="Y293" s="175"/>
      <c r="Z293" s="175"/>
    </row>
    <row r="294" ht="13.5" customHeight="1">
      <c r="A294" s="174"/>
      <c r="B294" s="174"/>
      <c r="C294" s="174"/>
      <c r="D294" s="175"/>
      <c r="E294" s="176"/>
      <c r="F294" s="177"/>
      <c r="G294" s="208">
        <v>3.767358549289931E7</v>
      </c>
      <c r="H294" s="179" t="s">
        <v>173</v>
      </c>
      <c r="I294" s="175"/>
      <c r="J294" s="180"/>
      <c r="K294" s="176"/>
      <c r="L294" s="176"/>
      <c r="M294" s="176"/>
      <c r="N294" s="175"/>
      <c r="O294" s="175"/>
      <c r="P294" s="175"/>
      <c r="Q294" s="175"/>
      <c r="R294" s="175"/>
      <c r="S294" s="175"/>
      <c r="T294" s="175"/>
      <c r="U294" s="175"/>
      <c r="V294" s="175"/>
      <c r="W294" s="175"/>
      <c r="X294" s="175"/>
      <c r="Y294" s="175"/>
      <c r="Z294" s="175"/>
    </row>
    <row r="295" ht="13.5" customHeight="1">
      <c r="A295" s="174"/>
      <c r="B295" s="174"/>
      <c r="C295" s="174"/>
      <c r="D295" s="175"/>
      <c r="E295" s="176"/>
      <c r="F295" s="177"/>
      <c r="G295" s="177"/>
      <c r="H295" s="182"/>
      <c r="I295" s="175"/>
      <c r="J295" s="180"/>
      <c r="K295" s="176"/>
      <c r="L295" s="176"/>
      <c r="M295" s="176"/>
      <c r="N295" s="175"/>
      <c r="O295" s="175"/>
      <c r="P295" s="175"/>
      <c r="Q295" s="175"/>
      <c r="R295" s="175"/>
      <c r="S295" s="175"/>
      <c r="T295" s="175"/>
      <c r="U295" s="175"/>
      <c r="V295" s="175"/>
      <c r="W295" s="175"/>
      <c r="X295" s="175"/>
      <c r="Y295" s="175"/>
      <c r="Z295" s="175"/>
    </row>
    <row r="296" ht="13.5" customHeight="1">
      <c r="A296" s="174"/>
      <c r="B296" s="174"/>
      <c r="C296" s="174"/>
      <c r="D296" s="175"/>
      <c r="E296" s="176"/>
      <c r="F296" s="177"/>
      <c r="G296" s="177"/>
      <c r="H296" s="182"/>
      <c r="I296" s="175"/>
      <c r="J296" s="180"/>
      <c r="K296" s="176"/>
      <c r="L296" s="176"/>
      <c r="M296" s="176"/>
      <c r="N296" s="175"/>
      <c r="O296" s="175"/>
      <c r="P296" s="175"/>
      <c r="Q296" s="175"/>
      <c r="R296" s="175"/>
      <c r="S296" s="175"/>
      <c r="T296" s="175"/>
      <c r="U296" s="175"/>
      <c r="V296" s="175"/>
      <c r="W296" s="175"/>
      <c r="X296" s="175"/>
      <c r="Y296" s="175"/>
      <c r="Z296" s="175"/>
    </row>
    <row r="297" ht="13.5" customHeight="1">
      <c r="A297" s="174"/>
      <c r="B297" s="174"/>
      <c r="C297" s="174"/>
      <c r="D297" s="175"/>
      <c r="E297" s="176"/>
      <c r="F297" s="177"/>
      <c r="G297" s="177"/>
      <c r="H297" s="182"/>
      <c r="I297" s="175"/>
      <c r="J297" s="180"/>
      <c r="K297" s="176"/>
      <c r="L297" s="176"/>
      <c r="M297" s="176"/>
      <c r="N297" s="175"/>
      <c r="O297" s="175"/>
      <c r="P297" s="175"/>
      <c r="Q297" s="175"/>
      <c r="R297" s="175"/>
      <c r="S297" s="175"/>
      <c r="T297" s="175"/>
      <c r="U297" s="175"/>
      <c r="V297" s="175"/>
      <c r="W297" s="175"/>
      <c r="X297" s="175"/>
      <c r="Y297" s="175"/>
      <c r="Z297" s="175"/>
    </row>
    <row r="298" ht="13.5" customHeight="1">
      <c r="A298" s="174"/>
      <c r="B298" s="174"/>
      <c r="C298" s="174"/>
      <c r="D298" s="175"/>
      <c r="E298" s="176"/>
      <c r="F298" s="177"/>
      <c r="G298" s="177"/>
      <c r="H298" s="182"/>
      <c r="I298" s="175"/>
      <c r="J298" s="180"/>
      <c r="K298" s="176"/>
      <c r="L298" s="176"/>
      <c r="M298" s="176"/>
      <c r="N298" s="175"/>
      <c r="O298" s="175"/>
      <c r="P298" s="175"/>
      <c r="Q298" s="175"/>
      <c r="R298" s="175"/>
      <c r="S298" s="175"/>
      <c r="T298" s="175"/>
      <c r="U298" s="175"/>
      <c r="V298" s="175"/>
      <c r="W298" s="175"/>
      <c r="X298" s="175"/>
      <c r="Y298" s="175"/>
      <c r="Z298" s="175"/>
    </row>
    <row r="299" ht="13.5" customHeight="1">
      <c r="A299" s="174"/>
      <c r="B299" s="174"/>
      <c r="C299" s="174"/>
      <c r="D299" s="175"/>
      <c r="E299" s="176"/>
      <c r="F299" s="177"/>
      <c r="G299" s="177"/>
      <c r="H299" s="182"/>
      <c r="I299" s="175"/>
      <c r="J299" s="180"/>
      <c r="K299" s="176"/>
      <c r="L299" s="176"/>
      <c r="M299" s="176"/>
      <c r="N299" s="175"/>
      <c r="O299" s="175"/>
      <c r="P299" s="175"/>
      <c r="Q299" s="175"/>
      <c r="R299" s="175"/>
      <c r="S299" s="175"/>
      <c r="T299" s="175"/>
      <c r="U299" s="175"/>
      <c r="V299" s="175"/>
      <c r="W299" s="175"/>
      <c r="X299" s="175"/>
      <c r="Y299" s="175"/>
      <c r="Z299" s="175"/>
    </row>
    <row r="300" ht="13.5" customHeight="1">
      <c r="A300" s="174"/>
      <c r="B300" s="174"/>
      <c r="C300" s="174"/>
      <c r="D300" s="175"/>
      <c r="E300" s="176"/>
      <c r="F300" s="177"/>
      <c r="G300" s="177"/>
      <c r="H300" s="182"/>
      <c r="I300" s="175"/>
      <c r="J300" s="180"/>
      <c r="K300" s="176"/>
      <c r="L300" s="176"/>
      <c r="M300" s="176"/>
      <c r="N300" s="175"/>
      <c r="O300" s="175"/>
      <c r="P300" s="175"/>
      <c r="Q300" s="175"/>
      <c r="R300" s="175"/>
      <c r="S300" s="175"/>
      <c r="T300" s="175"/>
      <c r="U300" s="175"/>
      <c r="V300" s="175"/>
      <c r="W300" s="175"/>
      <c r="X300" s="175"/>
      <c r="Y300" s="175"/>
      <c r="Z300" s="175"/>
    </row>
    <row r="301" ht="13.5" customHeight="1">
      <c r="A301" s="174"/>
      <c r="B301" s="174"/>
      <c r="C301" s="174"/>
      <c r="D301" s="175"/>
      <c r="E301" s="176"/>
      <c r="F301" s="177"/>
      <c r="G301" s="177"/>
      <c r="H301" s="182"/>
      <c r="I301" s="175"/>
      <c r="J301" s="180"/>
      <c r="K301" s="176"/>
      <c r="L301" s="176"/>
      <c r="M301" s="176"/>
      <c r="N301" s="175"/>
      <c r="O301" s="175"/>
      <c r="P301" s="175"/>
      <c r="Q301" s="175"/>
      <c r="R301" s="175"/>
      <c r="S301" s="175"/>
      <c r="T301" s="175"/>
      <c r="U301" s="175"/>
      <c r="V301" s="175"/>
      <c r="W301" s="175"/>
      <c r="X301" s="175"/>
      <c r="Y301" s="175"/>
      <c r="Z301" s="175"/>
    </row>
    <row r="302" ht="13.5" customHeight="1">
      <c r="A302" s="174"/>
      <c r="B302" s="174"/>
      <c r="C302" s="174"/>
      <c r="D302" s="175"/>
      <c r="E302" s="176"/>
      <c r="F302" s="177"/>
      <c r="G302" s="177"/>
      <c r="H302" s="182"/>
      <c r="I302" s="175"/>
      <c r="J302" s="180"/>
      <c r="K302" s="176"/>
      <c r="L302" s="176"/>
      <c r="M302" s="176"/>
      <c r="N302" s="175"/>
      <c r="O302" s="175"/>
      <c r="P302" s="175"/>
      <c r="Q302" s="175"/>
      <c r="R302" s="175"/>
      <c r="S302" s="175"/>
      <c r="T302" s="175"/>
      <c r="U302" s="175"/>
      <c r="V302" s="175"/>
      <c r="W302" s="175"/>
      <c r="X302" s="175"/>
      <c r="Y302" s="175"/>
      <c r="Z302" s="175"/>
    </row>
    <row r="303" ht="13.5" customHeight="1">
      <c r="A303" s="174"/>
      <c r="B303" s="174"/>
      <c r="C303" s="174"/>
      <c r="D303" s="175"/>
      <c r="E303" s="176"/>
      <c r="F303" s="177"/>
      <c r="G303" s="177"/>
      <c r="H303" s="182"/>
      <c r="I303" s="175"/>
      <c r="J303" s="180"/>
      <c r="K303" s="176"/>
      <c r="L303" s="176"/>
      <c r="M303" s="176"/>
      <c r="N303" s="175"/>
      <c r="O303" s="175"/>
      <c r="P303" s="175"/>
      <c r="Q303" s="175"/>
      <c r="R303" s="175"/>
      <c r="S303" s="175"/>
      <c r="T303" s="175"/>
      <c r="U303" s="175"/>
      <c r="V303" s="175"/>
      <c r="W303" s="175"/>
      <c r="X303" s="175"/>
      <c r="Y303" s="175"/>
      <c r="Z303" s="175"/>
    </row>
    <row r="304" ht="13.5" customHeight="1">
      <c r="A304" s="174"/>
      <c r="B304" s="174"/>
      <c r="C304" s="174"/>
      <c r="D304" s="175"/>
      <c r="E304" s="176"/>
      <c r="F304" s="177"/>
      <c r="G304" s="177"/>
      <c r="H304" s="182"/>
      <c r="I304" s="175"/>
      <c r="J304" s="180"/>
      <c r="K304" s="176"/>
      <c r="L304" s="176"/>
      <c r="M304" s="176"/>
      <c r="N304" s="175"/>
      <c r="O304" s="175"/>
      <c r="P304" s="175"/>
      <c r="Q304" s="175"/>
      <c r="R304" s="175"/>
      <c r="S304" s="175"/>
      <c r="T304" s="175"/>
      <c r="U304" s="175"/>
      <c r="V304" s="175"/>
      <c r="W304" s="175"/>
      <c r="X304" s="175"/>
      <c r="Y304" s="175"/>
      <c r="Z304" s="175"/>
    </row>
    <row r="305" ht="13.5" customHeight="1">
      <c r="A305" s="174"/>
      <c r="B305" s="174"/>
      <c r="C305" s="174"/>
      <c r="D305" s="175"/>
      <c r="E305" s="176"/>
      <c r="F305" s="177"/>
      <c r="G305" s="177"/>
      <c r="H305" s="182"/>
      <c r="I305" s="175"/>
      <c r="J305" s="180"/>
      <c r="K305" s="176"/>
      <c r="L305" s="176"/>
      <c r="M305" s="176"/>
      <c r="N305" s="175"/>
      <c r="O305" s="175"/>
      <c r="P305" s="175"/>
      <c r="Q305" s="175"/>
      <c r="R305" s="175"/>
      <c r="S305" s="175"/>
      <c r="T305" s="175"/>
      <c r="U305" s="175"/>
      <c r="V305" s="175"/>
      <c r="W305" s="175"/>
      <c r="X305" s="175"/>
      <c r="Y305" s="175"/>
      <c r="Z305" s="175"/>
    </row>
    <row r="306" ht="13.5" customHeight="1">
      <c r="A306" s="174"/>
      <c r="B306" s="174"/>
      <c r="C306" s="174"/>
      <c r="D306" s="175"/>
      <c r="E306" s="176"/>
      <c r="F306" s="177"/>
      <c r="G306" s="177"/>
      <c r="H306" s="182"/>
      <c r="I306" s="175"/>
      <c r="J306" s="180"/>
      <c r="K306" s="176"/>
      <c r="L306" s="176"/>
      <c r="M306" s="176"/>
      <c r="N306" s="175"/>
      <c r="O306" s="175"/>
      <c r="P306" s="175"/>
      <c r="Q306" s="175"/>
      <c r="R306" s="175"/>
      <c r="S306" s="175"/>
      <c r="T306" s="175"/>
      <c r="U306" s="175"/>
      <c r="V306" s="175"/>
      <c r="W306" s="175"/>
      <c r="X306" s="175"/>
      <c r="Y306" s="175"/>
      <c r="Z306" s="175"/>
    </row>
    <row r="307" ht="13.5" customHeight="1">
      <c r="A307" s="174"/>
      <c r="B307" s="174"/>
      <c r="C307" s="174"/>
      <c r="D307" s="175"/>
      <c r="E307" s="176"/>
      <c r="F307" s="177"/>
      <c r="G307" s="177"/>
      <c r="H307" s="182"/>
      <c r="I307" s="175"/>
      <c r="J307" s="180"/>
      <c r="K307" s="176"/>
      <c r="L307" s="176"/>
      <c r="M307" s="176"/>
      <c r="N307" s="175"/>
      <c r="O307" s="175"/>
      <c r="P307" s="175"/>
      <c r="Q307" s="175"/>
      <c r="R307" s="175"/>
      <c r="S307" s="175"/>
      <c r="T307" s="175"/>
      <c r="U307" s="175"/>
      <c r="V307" s="175"/>
      <c r="W307" s="175"/>
      <c r="X307" s="175"/>
      <c r="Y307" s="175"/>
      <c r="Z307" s="175"/>
    </row>
    <row r="308" ht="13.5" customHeight="1">
      <c r="A308" s="174"/>
      <c r="B308" s="174"/>
      <c r="C308" s="174"/>
      <c r="D308" s="175"/>
      <c r="E308" s="176"/>
      <c r="F308" s="177"/>
      <c r="G308" s="177"/>
      <c r="H308" s="182"/>
      <c r="I308" s="175"/>
      <c r="J308" s="180"/>
      <c r="K308" s="176"/>
      <c r="L308" s="176"/>
      <c r="M308" s="176"/>
      <c r="N308" s="175"/>
      <c r="O308" s="175"/>
      <c r="P308" s="175"/>
      <c r="Q308" s="175"/>
      <c r="R308" s="175"/>
      <c r="S308" s="175"/>
      <c r="T308" s="175"/>
      <c r="U308" s="175"/>
      <c r="V308" s="175"/>
      <c r="W308" s="175"/>
      <c r="X308" s="175"/>
      <c r="Y308" s="175"/>
      <c r="Z308" s="175"/>
    </row>
    <row r="309" ht="13.5" customHeight="1">
      <c r="A309" s="174"/>
      <c r="B309" s="174"/>
      <c r="C309" s="174"/>
      <c r="D309" s="175"/>
      <c r="E309" s="176"/>
      <c r="F309" s="177"/>
      <c r="G309" s="177"/>
      <c r="H309" s="182"/>
      <c r="I309" s="175"/>
      <c r="J309" s="180"/>
      <c r="K309" s="176"/>
      <c r="L309" s="176"/>
      <c r="M309" s="176"/>
      <c r="N309" s="175"/>
      <c r="O309" s="175"/>
      <c r="P309" s="175"/>
      <c r="Q309" s="175"/>
      <c r="R309" s="175"/>
      <c r="S309" s="175"/>
      <c r="T309" s="175"/>
      <c r="U309" s="175"/>
      <c r="V309" s="175"/>
      <c r="W309" s="175"/>
      <c r="X309" s="175"/>
      <c r="Y309" s="175"/>
      <c r="Z309" s="175"/>
    </row>
    <row r="310" ht="13.5" customHeight="1">
      <c r="A310" s="174"/>
      <c r="B310" s="174"/>
      <c r="C310" s="174"/>
      <c r="D310" s="175"/>
      <c r="E310" s="176"/>
      <c r="F310" s="177"/>
      <c r="G310" s="177"/>
      <c r="H310" s="182"/>
      <c r="I310" s="175"/>
      <c r="J310" s="180"/>
      <c r="K310" s="176"/>
      <c r="L310" s="176"/>
      <c r="M310" s="176"/>
      <c r="N310" s="175"/>
      <c r="O310" s="175"/>
      <c r="P310" s="175"/>
      <c r="Q310" s="175"/>
      <c r="R310" s="175"/>
      <c r="S310" s="175"/>
      <c r="T310" s="175"/>
      <c r="U310" s="175"/>
      <c r="V310" s="175"/>
      <c r="W310" s="175"/>
      <c r="X310" s="175"/>
      <c r="Y310" s="175"/>
      <c r="Z310" s="175"/>
    </row>
    <row r="311" ht="13.5" customHeight="1">
      <c r="A311" s="174"/>
      <c r="B311" s="174"/>
      <c r="C311" s="174"/>
      <c r="D311" s="175"/>
      <c r="E311" s="176"/>
      <c r="F311" s="177"/>
      <c r="G311" s="177"/>
      <c r="H311" s="182"/>
      <c r="I311" s="175"/>
      <c r="J311" s="180"/>
      <c r="K311" s="176"/>
      <c r="L311" s="176"/>
      <c r="M311" s="176"/>
      <c r="N311" s="175"/>
      <c r="O311" s="175"/>
      <c r="P311" s="175"/>
      <c r="Q311" s="175"/>
      <c r="R311" s="175"/>
      <c r="S311" s="175"/>
      <c r="T311" s="175"/>
      <c r="U311" s="175"/>
      <c r="V311" s="175"/>
      <c r="W311" s="175"/>
      <c r="X311" s="175"/>
      <c r="Y311" s="175"/>
      <c r="Z311" s="175"/>
    </row>
    <row r="312" ht="13.5" customHeight="1">
      <c r="A312" s="174"/>
      <c r="B312" s="174"/>
      <c r="C312" s="174"/>
      <c r="D312" s="175"/>
      <c r="E312" s="176"/>
      <c r="F312" s="177"/>
      <c r="G312" s="177"/>
      <c r="H312" s="182"/>
      <c r="I312" s="175"/>
      <c r="J312" s="180"/>
      <c r="K312" s="176"/>
      <c r="L312" s="176"/>
      <c r="M312" s="176"/>
      <c r="N312" s="175"/>
      <c r="O312" s="175"/>
      <c r="P312" s="175"/>
      <c r="Q312" s="175"/>
      <c r="R312" s="175"/>
      <c r="S312" s="175"/>
      <c r="T312" s="175"/>
      <c r="U312" s="175"/>
      <c r="V312" s="175"/>
      <c r="W312" s="175"/>
      <c r="X312" s="175"/>
      <c r="Y312" s="175"/>
      <c r="Z312" s="175"/>
    </row>
    <row r="313" ht="13.5" customHeight="1">
      <c r="A313" s="174"/>
      <c r="B313" s="174"/>
      <c r="C313" s="174"/>
      <c r="D313" s="175"/>
      <c r="E313" s="176"/>
      <c r="F313" s="177"/>
      <c r="G313" s="177"/>
      <c r="H313" s="182"/>
      <c r="I313" s="175"/>
      <c r="J313" s="180"/>
      <c r="K313" s="176"/>
      <c r="L313" s="176"/>
      <c r="M313" s="176"/>
      <c r="N313" s="175"/>
      <c r="O313" s="175"/>
      <c r="P313" s="175"/>
      <c r="Q313" s="175"/>
      <c r="R313" s="175"/>
      <c r="S313" s="175"/>
      <c r="T313" s="175"/>
      <c r="U313" s="175"/>
      <c r="V313" s="175"/>
      <c r="W313" s="175"/>
      <c r="X313" s="175"/>
      <c r="Y313" s="175"/>
      <c r="Z313" s="175"/>
    </row>
    <row r="314" ht="13.5" customHeight="1">
      <c r="A314" s="174"/>
      <c r="B314" s="174"/>
      <c r="C314" s="174"/>
      <c r="D314" s="175"/>
      <c r="E314" s="176"/>
      <c r="F314" s="177"/>
      <c r="G314" s="177"/>
      <c r="H314" s="182"/>
      <c r="I314" s="175"/>
      <c r="J314" s="180"/>
      <c r="K314" s="176"/>
      <c r="L314" s="176"/>
      <c r="M314" s="176"/>
      <c r="N314" s="175"/>
      <c r="O314" s="175"/>
      <c r="P314" s="175"/>
      <c r="Q314" s="175"/>
      <c r="R314" s="175"/>
      <c r="S314" s="175"/>
      <c r="T314" s="175"/>
      <c r="U314" s="175"/>
      <c r="V314" s="175"/>
      <c r="W314" s="175"/>
      <c r="X314" s="175"/>
      <c r="Y314" s="175"/>
      <c r="Z314" s="175"/>
    </row>
    <row r="315" ht="13.5" customHeight="1">
      <c r="A315" s="174"/>
      <c r="B315" s="174"/>
      <c r="C315" s="174"/>
      <c r="D315" s="175"/>
      <c r="E315" s="176"/>
      <c r="F315" s="177"/>
      <c r="G315" s="177"/>
      <c r="H315" s="182"/>
      <c r="I315" s="175"/>
      <c r="J315" s="180"/>
      <c r="K315" s="176"/>
      <c r="L315" s="176"/>
      <c r="M315" s="176"/>
      <c r="N315" s="175"/>
      <c r="O315" s="175"/>
      <c r="P315" s="175"/>
      <c r="Q315" s="175"/>
      <c r="R315" s="175"/>
      <c r="S315" s="175"/>
      <c r="T315" s="175"/>
      <c r="U315" s="175"/>
      <c r="V315" s="175"/>
      <c r="W315" s="175"/>
      <c r="X315" s="175"/>
      <c r="Y315" s="175"/>
      <c r="Z315" s="175"/>
    </row>
    <row r="316" ht="13.5" customHeight="1">
      <c r="A316" s="174"/>
      <c r="B316" s="174"/>
      <c r="C316" s="174"/>
      <c r="D316" s="175"/>
      <c r="E316" s="176"/>
      <c r="F316" s="177"/>
      <c r="G316" s="177"/>
      <c r="H316" s="182"/>
      <c r="I316" s="175"/>
      <c r="J316" s="180"/>
      <c r="K316" s="176"/>
      <c r="L316" s="176"/>
      <c r="M316" s="176"/>
      <c r="N316" s="175"/>
      <c r="O316" s="175"/>
      <c r="P316" s="175"/>
      <c r="Q316" s="175"/>
      <c r="R316" s="175"/>
      <c r="S316" s="175"/>
      <c r="T316" s="175"/>
      <c r="U316" s="175"/>
      <c r="V316" s="175"/>
      <c r="W316" s="175"/>
      <c r="X316" s="175"/>
      <c r="Y316" s="175"/>
      <c r="Z316" s="175"/>
    </row>
    <row r="317" ht="13.5" customHeight="1">
      <c r="A317" s="174"/>
      <c r="B317" s="174"/>
      <c r="C317" s="174"/>
      <c r="D317" s="175"/>
      <c r="E317" s="176"/>
      <c r="F317" s="177"/>
      <c r="G317" s="177"/>
      <c r="H317" s="182"/>
      <c r="I317" s="175"/>
      <c r="J317" s="180"/>
      <c r="K317" s="176"/>
      <c r="L317" s="176"/>
      <c r="M317" s="176"/>
      <c r="N317" s="175"/>
      <c r="O317" s="175"/>
      <c r="P317" s="175"/>
      <c r="Q317" s="175"/>
      <c r="R317" s="175"/>
      <c r="S317" s="175"/>
      <c r="T317" s="175"/>
      <c r="U317" s="175"/>
      <c r="V317" s="175"/>
      <c r="W317" s="175"/>
      <c r="X317" s="175"/>
      <c r="Y317" s="175"/>
      <c r="Z317" s="175"/>
    </row>
    <row r="318" ht="13.5" customHeight="1">
      <c r="A318" s="174"/>
      <c r="B318" s="174"/>
      <c r="C318" s="174"/>
      <c r="D318" s="175"/>
      <c r="E318" s="176"/>
      <c r="F318" s="177"/>
      <c r="G318" s="177"/>
      <c r="H318" s="182"/>
      <c r="I318" s="175"/>
      <c r="J318" s="180"/>
      <c r="K318" s="176"/>
      <c r="L318" s="176"/>
      <c r="M318" s="176"/>
      <c r="N318" s="175"/>
      <c r="O318" s="175"/>
      <c r="P318" s="175"/>
      <c r="Q318" s="175"/>
      <c r="R318" s="175"/>
      <c r="S318" s="175"/>
      <c r="T318" s="175"/>
      <c r="U318" s="175"/>
      <c r="V318" s="175"/>
      <c r="W318" s="175"/>
      <c r="X318" s="175"/>
      <c r="Y318" s="175"/>
      <c r="Z318" s="175"/>
    </row>
    <row r="319" ht="13.5" customHeight="1">
      <c r="A319" s="174"/>
      <c r="B319" s="174"/>
      <c r="C319" s="174"/>
      <c r="D319" s="175"/>
      <c r="E319" s="176"/>
      <c r="F319" s="177"/>
      <c r="G319" s="177"/>
      <c r="H319" s="182"/>
      <c r="I319" s="175"/>
      <c r="J319" s="180"/>
      <c r="K319" s="176"/>
      <c r="L319" s="176"/>
      <c r="M319" s="176"/>
      <c r="N319" s="175"/>
      <c r="O319" s="175"/>
      <c r="P319" s="175"/>
      <c r="Q319" s="175"/>
      <c r="R319" s="175"/>
      <c r="S319" s="175"/>
      <c r="T319" s="175"/>
      <c r="U319" s="175"/>
      <c r="V319" s="175"/>
      <c r="W319" s="175"/>
      <c r="X319" s="175"/>
      <c r="Y319" s="175"/>
      <c r="Z319" s="175"/>
    </row>
    <row r="320" ht="13.5" customHeight="1">
      <c r="A320" s="174"/>
      <c r="B320" s="174"/>
      <c r="C320" s="174"/>
      <c r="D320" s="175"/>
      <c r="E320" s="176"/>
      <c r="F320" s="177"/>
      <c r="G320" s="177"/>
      <c r="H320" s="182"/>
      <c r="I320" s="175"/>
      <c r="J320" s="180"/>
      <c r="K320" s="176"/>
      <c r="L320" s="176"/>
      <c r="M320" s="176"/>
      <c r="N320" s="175"/>
      <c r="O320" s="175"/>
      <c r="P320" s="175"/>
      <c r="Q320" s="175"/>
      <c r="R320" s="175"/>
      <c r="S320" s="175"/>
      <c r="T320" s="175"/>
      <c r="U320" s="175"/>
      <c r="V320" s="175"/>
      <c r="W320" s="175"/>
      <c r="X320" s="175"/>
      <c r="Y320" s="175"/>
      <c r="Z320" s="175"/>
    </row>
    <row r="321" ht="13.5" customHeight="1">
      <c r="A321" s="174"/>
      <c r="B321" s="174"/>
      <c r="C321" s="174"/>
      <c r="D321" s="175"/>
      <c r="E321" s="176"/>
      <c r="F321" s="177"/>
      <c r="G321" s="177"/>
      <c r="H321" s="182"/>
      <c r="I321" s="175"/>
      <c r="J321" s="180"/>
      <c r="K321" s="176"/>
      <c r="L321" s="176"/>
      <c r="M321" s="176"/>
      <c r="N321" s="175"/>
      <c r="O321" s="175"/>
      <c r="P321" s="175"/>
      <c r="Q321" s="175"/>
      <c r="R321" s="175"/>
      <c r="S321" s="175"/>
      <c r="T321" s="175"/>
      <c r="U321" s="175"/>
      <c r="V321" s="175"/>
      <c r="W321" s="175"/>
      <c r="X321" s="175"/>
      <c r="Y321" s="175"/>
      <c r="Z321" s="175"/>
    </row>
    <row r="322" ht="13.5" customHeight="1">
      <c r="A322" s="174"/>
      <c r="B322" s="174"/>
      <c r="C322" s="174"/>
      <c r="D322" s="175"/>
      <c r="E322" s="176"/>
      <c r="F322" s="177"/>
      <c r="G322" s="177"/>
      <c r="H322" s="182"/>
      <c r="I322" s="175"/>
      <c r="J322" s="180"/>
      <c r="K322" s="176"/>
      <c r="L322" s="176"/>
      <c r="M322" s="176"/>
      <c r="N322" s="175"/>
      <c r="O322" s="175"/>
      <c r="P322" s="175"/>
      <c r="Q322" s="175"/>
      <c r="R322" s="175"/>
      <c r="S322" s="175"/>
      <c r="T322" s="175"/>
      <c r="U322" s="175"/>
      <c r="V322" s="175"/>
      <c r="W322" s="175"/>
      <c r="X322" s="175"/>
      <c r="Y322" s="175"/>
      <c r="Z322" s="175"/>
    </row>
    <row r="323" ht="13.5" customHeight="1">
      <c r="A323" s="174"/>
      <c r="B323" s="174"/>
      <c r="C323" s="174"/>
      <c r="D323" s="175"/>
      <c r="E323" s="176"/>
      <c r="F323" s="177"/>
      <c r="G323" s="177"/>
      <c r="H323" s="182"/>
      <c r="I323" s="175"/>
      <c r="J323" s="180"/>
      <c r="K323" s="176"/>
      <c r="L323" s="176"/>
      <c r="M323" s="176"/>
      <c r="N323" s="175"/>
      <c r="O323" s="175"/>
      <c r="P323" s="175"/>
      <c r="Q323" s="175"/>
      <c r="R323" s="175"/>
      <c r="S323" s="175"/>
      <c r="T323" s="175"/>
      <c r="U323" s="175"/>
      <c r="V323" s="175"/>
      <c r="W323" s="175"/>
      <c r="X323" s="175"/>
      <c r="Y323" s="175"/>
      <c r="Z323" s="175"/>
    </row>
    <row r="324" ht="13.5" customHeight="1">
      <c r="A324" s="174"/>
      <c r="B324" s="174"/>
      <c r="C324" s="174"/>
      <c r="D324" s="175"/>
      <c r="E324" s="176"/>
      <c r="F324" s="177"/>
      <c r="G324" s="177"/>
      <c r="H324" s="182"/>
      <c r="I324" s="175"/>
      <c r="J324" s="180"/>
      <c r="K324" s="176"/>
      <c r="L324" s="176"/>
      <c r="M324" s="176"/>
      <c r="N324" s="175"/>
      <c r="O324" s="175"/>
      <c r="P324" s="175"/>
      <c r="Q324" s="175"/>
      <c r="R324" s="175"/>
      <c r="S324" s="175"/>
      <c r="T324" s="175"/>
      <c r="U324" s="175"/>
      <c r="V324" s="175"/>
      <c r="W324" s="175"/>
      <c r="X324" s="175"/>
      <c r="Y324" s="175"/>
      <c r="Z324" s="175"/>
    </row>
    <row r="325" ht="13.5" customHeight="1">
      <c r="A325" s="174"/>
      <c r="B325" s="174"/>
      <c r="C325" s="174"/>
      <c r="D325" s="175"/>
      <c r="E325" s="176"/>
      <c r="F325" s="177"/>
      <c r="G325" s="177"/>
      <c r="H325" s="182"/>
      <c r="I325" s="175"/>
      <c r="J325" s="180"/>
      <c r="K325" s="176"/>
      <c r="L325" s="176"/>
      <c r="M325" s="176"/>
      <c r="N325" s="175"/>
      <c r="O325" s="175"/>
      <c r="P325" s="175"/>
      <c r="Q325" s="175"/>
      <c r="R325" s="175"/>
      <c r="S325" s="175"/>
      <c r="T325" s="175"/>
      <c r="U325" s="175"/>
      <c r="V325" s="175"/>
      <c r="W325" s="175"/>
      <c r="X325" s="175"/>
      <c r="Y325" s="175"/>
      <c r="Z325" s="175"/>
    </row>
    <row r="326" ht="13.5" customHeight="1">
      <c r="A326" s="174"/>
      <c r="B326" s="174"/>
      <c r="C326" s="174"/>
      <c r="D326" s="175"/>
      <c r="E326" s="176"/>
      <c r="F326" s="177"/>
      <c r="G326" s="177"/>
      <c r="H326" s="182"/>
      <c r="I326" s="175"/>
      <c r="J326" s="180"/>
      <c r="K326" s="176"/>
      <c r="L326" s="176"/>
      <c r="M326" s="176"/>
      <c r="N326" s="175"/>
      <c r="O326" s="175"/>
      <c r="P326" s="175"/>
      <c r="Q326" s="175"/>
      <c r="R326" s="175"/>
      <c r="S326" s="175"/>
      <c r="T326" s="175"/>
      <c r="U326" s="175"/>
      <c r="V326" s="175"/>
      <c r="W326" s="175"/>
      <c r="X326" s="175"/>
      <c r="Y326" s="175"/>
      <c r="Z326" s="175"/>
    </row>
    <row r="327" ht="13.5" customHeight="1">
      <c r="A327" s="174"/>
      <c r="B327" s="174"/>
      <c r="C327" s="174"/>
      <c r="D327" s="175"/>
      <c r="E327" s="176"/>
      <c r="F327" s="177"/>
      <c r="G327" s="177"/>
      <c r="H327" s="182"/>
      <c r="I327" s="175"/>
      <c r="J327" s="180"/>
      <c r="K327" s="176"/>
      <c r="L327" s="176"/>
      <c r="M327" s="176"/>
      <c r="N327" s="175"/>
      <c r="O327" s="175"/>
      <c r="P327" s="175"/>
      <c r="Q327" s="175"/>
      <c r="R327" s="175"/>
      <c r="S327" s="175"/>
      <c r="T327" s="175"/>
      <c r="U327" s="175"/>
      <c r="V327" s="175"/>
      <c r="W327" s="175"/>
      <c r="X327" s="175"/>
      <c r="Y327" s="175"/>
      <c r="Z327" s="175"/>
    </row>
    <row r="328" ht="13.5" customHeight="1">
      <c r="A328" s="174"/>
      <c r="B328" s="174"/>
      <c r="C328" s="174"/>
      <c r="D328" s="175"/>
      <c r="E328" s="176"/>
      <c r="F328" s="177"/>
      <c r="G328" s="177"/>
      <c r="H328" s="182"/>
      <c r="I328" s="175"/>
      <c r="J328" s="180"/>
      <c r="K328" s="176"/>
      <c r="L328" s="176"/>
      <c r="M328" s="176"/>
      <c r="N328" s="175"/>
      <c r="O328" s="175"/>
      <c r="P328" s="175"/>
      <c r="Q328" s="175"/>
      <c r="R328" s="175"/>
      <c r="S328" s="175"/>
      <c r="T328" s="175"/>
      <c r="U328" s="175"/>
      <c r="V328" s="175"/>
      <c r="W328" s="175"/>
      <c r="X328" s="175"/>
      <c r="Y328" s="175"/>
      <c r="Z328" s="175"/>
    </row>
    <row r="329" ht="13.5" customHeight="1">
      <c r="A329" s="174"/>
      <c r="B329" s="174"/>
      <c r="C329" s="174"/>
      <c r="D329" s="175"/>
      <c r="E329" s="176"/>
      <c r="F329" s="177"/>
      <c r="G329" s="177"/>
      <c r="H329" s="182"/>
      <c r="I329" s="175"/>
      <c r="J329" s="180"/>
      <c r="K329" s="176"/>
      <c r="L329" s="176"/>
      <c r="M329" s="176"/>
      <c r="N329" s="175"/>
      <c r="O329" s="175"/>
      <c r="P329" s="175"/>
      <c r="Q329" s="175"/>
      <c r="R329" s="175"/>
      <c r="S329" s="175"/>
      <c r="T329" s="175"/>
      <c r="U329" s="175"/>
      <c r="V329" s="175"/>
      <c r="W329" s="175"/>
      <c r="X329" s="175"/>
      <c r="Y329" s="175"/>
      <c r="Z329" s="175"/>
    </row>
    <row r="330" ht="13.5" customHeight="1">
      <c r="A330" s="174"/>
      <c r="B330" s="174"/>
      <c r="C330" s="174"/>
      <c r="D330" s="175"/>
      <c r="E330" s="176"/>
      <c r="F330" s="177"/>
      <c r="G330" s="177"/>
      <c r="H330" s="182"/>
      <c r="I330" s="175"/>
      <c r="J330" s="180"/>
      <c r="K330" s="176"/>
      <c r="L330" s="176"/>
      <c r="M330" s="176"/>
      <c r="N330" s="175"/>
      <c r="O330" s="175"/>
      <c r="P330" s="175"/>
      <c r="Q330" s="175"/>
      <c r="R330" s="175"/>
      <c r="S330" s="175"/>
      <c r="T330" s="175"/>
      <c r="U330" s="175"/>
      <c r="V330" s="175"/>
      <c r="W330" s="175"/>
      <c r="X330" s="175"/>
      <c r="Y330" s="175"/>
      <c r="Z330" s="175"/>
    </row>
    <row r="331" ht="13.5" customHeight="1">
      <c r="A331" s="174"/>
      <c r="B331" s="174"/>
      <c r="C331" s="174"/>
      <c r="D331" s="175"/>
      <c r="E331" s="176"/>
      <c r="F331" s="177"/>
      <c r="G331" s="177"/>
      <c r="H331" s="182"/>
      <c r="I331" s="175"/>
      <c r="J331" s="180"/>
      <c r="K331" s="176"/>
      <c r="L331" s="176"/>
      <c r="M331" s="176"/>
      <c r="N331" s="175"/>
      <c r="O331" s="175"/>
      <c r="P331" s="175"/>
      <c r="Q331" s="175"/>
      <c r="R331" s="175"/>
      <c r="S331" s="175"/>
      <c r="T331" s="175"/>
      <c r="U331" s="175"/>
      <c r="V331" s="175"/>
      <c r="W331" s="175"/>
      <c r="X331" s="175"/>
      <c r="Y331" s="175"/>
      <c r="Z331" s="175"/>
    </row>
    <row r="332" ht="13.5" customHeight="1">
      <c r="A332" s="174"/>
      <c r="B332" s="174"/>
      <c r="C332" s="174"/>
      <c r="D332" s="175"/>
      <c r="E332" s="176"/>
      <c r="F332" s="177"/>
      <c r="G332" s="177"/>
      <c r="H332" s="182"/>
      <c r="I332" s="175"/>
      <c r="J332" s="180"/>
      <c r="K332" s="176"/>
      <c r="L332" s="176"/>
      <c r="M332" s="176"/>
      <c r="N332" s="175"/>
      <c r="O332" s="175"/>
      <c r="P332" s="175"/>
      <c r="Q332" s="175"/>
      <c r="R332" s="175"/>
      <c r="S332" s="175"/>
      <c r="T332" s="175"/>
      <c r="U332" s="175"/>
      <c r="V332" s="175"/>
      <c r="W332" s="175"/>
      <c r="X332" s="175"/>
      <c r="Y332" s="175"/>
      <c r="Z332" s="175"/>
    </row>
    <row r="333" ht="13.5" customHeight="1">
      <c r="A333" s="174"/>
      <c r="B333" s="174"/>
      <c r="C333" s="174"/>
      <c r="D333" s="175"/>
      <c r="E333" s="176"/>
      <c r="F333" s="177"/>
      <c r="G333" s="177"/>
      <c r="H333" s="182"/>
      <c r="I333" s="175"/>
      <c r="J333" s="180"/>
      <c r="K333" s="176"/>
      <c r="L333" s="176"/>
      <c r="M333" s="176"/>
      <c r="N333" s="175"/>
      <c r="O333" s="175"/>
      <c r="P333" s="175"/>
      <c r="Q333" s="175"/>
      <c r="R333" s="175"/>
      <c r="S333" s="175"/>
      <c r="T333" s="175"/>
      <c r="U333" s="175"/>
      <c r="V333" s="175"/>
      <c r="W333" s="175"/>
      <c r="X333" s="175"/>
      <c r="Y333" s="175"/>
      <c r="Z333" s="175"/>
    </row>
    <row r="334" ht="13.5" customHeight="1">
      <c r="A334" s="174"/>
      <c r="B334" s="174"/>
      <c r="C334" s="174"/>
      <c r="D334" s="175"/>
      <c r="E334" s="176"/>
      <c r="F334" s="177"/>
      <c r="G334" s="177"/>
      <c r="H334" s="182"/>
      <c r="I334" s="175"/>
      <c r="J334" s="180"/>
      <c r="K334" s="176"/>
      <c r="L334" s="176"/>
      <c r="M334" s="176"/>
      <c r="N334" s="175"/>
      <c r="O334" s="175"/>
      <c r="P334" s="175"/>
      <c r="Q334" s="175"/>
      <c r="R334" s="175"/>
      <c r="S334" s="175"/>
      <c r="T334" s="175"/>
      <c r="U334" s="175"/>
      <c r="V334" s="175"/>
      <c r="W334" s="175"/>
      <c r="X334" s="175"/>
      <c r="Y334" s="175"/>
      <c r="Z334" s="175"/>
    </row>
    <row r="335" ht="13.5" customHeight="1">
      <c r="A335" s="174"/>
      <c r="B335" s="174"/>
      <c r="C335" s="174"/>
      <c r="D335" s="175"/>
      <c r="E335" s="176"/>
      <c r="F335" s="177"/>
      <c r="G335" s="177"/>
      <c r="H335" s="182"/>
      <c r="I335" s="175"/>
      <c r="J335" s="180"/>
      <c r="K335" s="176"/>
      <c r="L335" s="176"/>
      <c r="M335" s="176"/>
      <c r="N335" s="175"/>
      <c r="O335" s="175"/>
      <c r="P335" s="175"/>
      <c r="Q335" s="175"/>
      <c r="R335" s="175"/>
      <c r="S335" s="175"/>
      <c r="T335" s="175"/>
      <c r="U335" s="175"/>
      <c r="V335" s="175"/>
      <c r="W335" s="175"/>
      <c r="X335" s="175"/>
      <c r="Y335" s="175"/>
      <c r="Z335" s="175"/>
    </row>
    <row r="336" ht="13.5" customHeight="1">
      <c r="A336" s="174"/>
      <c r="B336" s="174"/>
      <c r="C336" s="174"/>
      <c r="D336" s="175"/>
      <c r="E336" s="176"/>
      <c r="F336" s="177"/>
      <c r="G336" s="177"/>
      <c r="H336" s="182"/>
      <c r="I336" s="175"/>
      <c r="J336" s="180"/>
      <c r="K336" s="176"/>
      <c r="L336" s="176"/>
      <c r="M336" s="176"/>
      <c r="N336" s="175"/>
      <c r="O336" s="175"/>
      <c r="P336" s="175"/>
      <c r="Q336" s="175"/>
      <c r="R336" s="175"/>
      <c r="S336" s="175"/>
      <c r="T336" s="175"/>
      <c r="U336" s="175"/>
      <c r="V336" s="175"/>
      <c r="W336" s="175"/>
      <c r="X336" s="175"/>
      <c r="Y336" s="175"/>
      <c r="Z336" s="175"/>
    </row>
    <row r="337" ht="13.5" customHeight="1">
      <c r="A337" s="174"/>
      <c r="B337" s="174"/>
      <c r="C337" s="174"/>
      <c r="D337" s="175"/>
      <c r="E337" s="176"/>
      <c r="F337" s="177"/>
      <c r="G337" s="177"/>
      <c r="H337" s="182"/>
      <c r="I337" s="175"/>
      <c r="J337" s="180"/>
      <c r="K337" s="176"/>
      <c r="L337" s="176"/>
      <c r="M337" s="176"/>
      <c r="N337" s="175"/>
      <c r="O337" s="175"/>
      <c r="P337" s="175"/>
      <c r="Q337" s="175"/>
      <c r="R337" s="175"/>
      <c r="S337" s="175"/>
      <c r="T337" s="175"/>
      <c r="U337" s="175"/>
      <c r="V337" s="175"/>
      <c r="W337" s="175"/>
      <c r="X337" s="175"/>
      <c r="Y337" s="175"/>
      <c r="Z337" s="175"/>
    </row>
    <row r="338" ht="13.5" customHeight="1">
      <c r="A338" s="174"/>
      <c r="B338" s="174"/>
      <c r="C338" s="174"/>
      <c r="D338" s="175"/>
      <c r="E338" s="176"/>
      <c r="F338" s="177"/>
      <c r="G338" s="177"/>
      <c r="H338" s="182"/>
      <c r="I338" s="175"/>
      <c r="J338" s="180"/>
      <c r="K338" s="176"/>
      <c r="L338" s="176"/>
      <c r="M338" s="176"/>
      <c r="N338" s="175"/>
      <c r="O338" s="175"/>
      <c r="P338" s="175"/>
      <c r="Q338" s="175"/>
      <c r="R338" s="175"/>
      <c r="S338" s="175"/>
      <c r="T338" s="175"/>
      <c r="U338" s="175"/>
      <c r="V338" s="175"/>
      <c r="W338" s="175"/>
      <c r="X338" s="175"/>
      <c r="Y338" s="175"/>
      <c r="Z338" s="175"/>
    </row>
    <row r="339" ht="13.5" customHeight="1">
      <c r="A339" s="174"/>
      <c r="B339" s="174"/>
      <c r="C339" s="174"/>
      <c r="D339" s="175"/>
      <c r="E339" s="176"/>
      <c r="F339" s="177"/>
      <c r="G339" s="177"/>
      <c r="H339" s="182"/>
      <c r="I339" s="175"/>
      <c r="J339" s="180"/>
      <c r="K339" s="176"/>
      <c r="L339" s="176"/>
      <c r="M339" s="176"/>
      <c r="N339" s="175"/>
      <c r="O339" s="175"/>
      <c r="P339" s="175"/>
      <c r="Q339" s="175"/>
      <c r="R339" s="175"/>
      <c r="S339" s="175"/>
      <c r="T339" s="175"/>
      <c r="U339" s="175"/>
      <c r="V339" s="175"/>
      <c r="W339" s="175"/>
      <c r="X339" s="175"/>
      <c r="Y339" s="175"/>
      <c r="Z339" s="175"/>
    </row>
    <row r="340" ht="13.5" customHeight="1">
      <c r="A340" s="174"/>
      <c r="B340" s="174"/>
      <c r="C340" s="174"/>
      <c r="D340" s="175"/>
      <c r="E340" s="176"/>
      <c r="F340" s="177"/>
      <c r="G340" s="177"/>
      <c r="H340" s="182"/>
      <c r="I340" s="175"/>
      <c r="J340" s="180"/>
      <c r="K340" s="176"/>
      <c r="L340" s="176"/>
      <c r="M340" s="176"/>
      <c r="N340" s="175"/>
      <c r="O340" s="175"/>
      <c r="P340" s="175"/>
      <c r="Q340" s="175"/>
      <c r="R340" s="175"/>
      <c r="S340" s="175"/>
      <c r="T340" s="175"/>
      <c r="U340" s="175"/>
      <c r="V340" s="175"/>
      <c r="W340" s="175"/>
      <c r="X340" s="175"/>
      <c r="Y340" s="175"/>
      <c r="Z340" s="175"/>
    </row>
    <row r="341" ht="13.5" customHeight="1">
      <c r="A341" s="174"/>
      <c r="B341" s="174"/>
      <c r="C341" s="174"/>
      <c r="D341" s="175"/>
      <c r="E341" s="176"/>
      <c r="F341" s="177"/>
      <c r="G341" s="177"/>
      <c r="H341" s="182"/>
      <c r="I341" s="175"/>
      <c r="J341" s="180"/>
      <c r="K341" s="176"/>
      <c r="L341" s="176"/>
      <c r="M341" s="176"/>
      <c r="N341" s="175"/>
      <c r="O341" s="175"/>
      <c r="P341" s="175"/>
      <c r="Q341" s="175"/>
      <c r="R341" s="175"/>
      <c r="S341" s="175"/>
      <c r="T341" s="175"/>
      <c r="U341" s="175"/>
      <c r="V341" s="175"/>
      <c r="W341" s="175"/>
      <c r="X341" s="175"/>
      <c r="Y341" s="175"/>
      <c r="Z341" s="175"/>
    </row>
    <row r="342" ht="13.5" customHeight="1">
      <c r="A342" s="174"/>
      <c r="B342" s="174"/>
      <c r="C342" s="174"/>
      <c r="D342" s="175"/>
      <c r="E342" s="176"/>
      <c r="F342" s="177"/>
      <c r="G342" s="177"/>
      <c r="H342" s="182"/>
      <c r="I342" s="175"/>
      <c r="J342" s="180"/>
      <c r="K342" s="176"/>
      <c r="L342" s="176"/>
      <c r="M342" s="176"/>
      <c r="N342" s="175"/>
      <c r="O342" s="175"/>
      <c r="P342" s="175"/>
      <c r="Q342" s="175"/>
      <c r="R342" s="175"/>
      <c r="S342" s="175"/>
      <c r="T342" s="175"/>
      <c r="U342" s="175"/>
      <c r="V342" s="175"/>
      <c r="W342" s="175"/>
      <c r="X342" s="175"/>
      <c r="Y342" s="175"/>
      <c r="Z342" s="175"/>
    </row>
    <row r="343" ht="13.5" customHeight="1">
      <c r="A343" s="174"/>
      <c r="B343" s="174"/>
      <c r="C343" s="174"/>
      <c r="D343" s="175"/>
      <c r="E343" s="176"/>
      <c r="F343" s="177"/>
      <c r="G343" s="177"/>
      <c r="H343" s="182"/>
      <c r="I343" s="175"/>
      <c r="J343" s="180"/>
      <c r="K343" s="176"/>
      <c r="L343" s="176"/>
      <c r="M343" s="176"/>
      <c r="N343" s="175"/>
      <c r="O343" s="175"/>
      <c r="P343" s="175"/>
      <c r="Q343" s="175"/>
      <c r="R343" s="175"/>
      <c r="S343" s="175"/>
      <c r="T343" s="175"/>
      <c r="U343" s="175"/>
      <c r="V343" s="175"/>
      <c r="W343" s="175"/>
      <c r="X343" s="175"/>
      <c r="Y343" s="175"/>
      <c r="Z343" s="175"/>
    </row>
    <row r="344" ht="13.5" customHeight="1">
      <c r="A344" s="174"/>
      <c r="B344" s="174"/>
      <c r="C344" s="174"/>
      <c r="D344" s="175"/>
      <c r="E344" s="176"/>
      <c r="F344" s="177"/>
      <c r="G344" s="177"/>
      <c r="H344" s="182"/>
      <c r="I344" s="175"/>
      <c r="J344" s="180"/>
      <c r="K344" s="176"/>
      <c r="L344" s="176"/>
      <c r="M344" s="176"/>
      <c r="N344" s="175"/>
      <c r="O344" s="175"/>
      <c r="P344" s="175"/>
      <c r="Q344" s="175"/>
      <c r="R344" s="175"/>
      <c r="S344" s="175"/>
      <c r="T344" s="175"/>
      <c r="U344" s="175"/>
      <c r="V344" s="175"/>
      <c r="W344" s="175"/>
      <c r="X344" s="175"/>
      <c r="Y344" s="175"/>
      <c r="Z344" s="175"/>
    </row>
    <row r="345" ht="13.5" customHeight="1">
      <c r="A345" s="174"/>
      <c r="B345" s="174"/>
      <c r="C345" s="174"/>
      <c r="D345" s="175"/>
      <c r="E345" s="176"/>
      <c r="F345" s="177"/>
      <c r="G345" s="177"/>
      <c r="H345" s="182"/>
      <c r="I345" s="175"/>
      <c r="J345" s="180"/>
      <c r="K345" s="176"/>
      <c r="L345" s="176"/>
      <c r="M345" s="176"/>
      <c r="N345" s="175"/>
      <c r="O345" s="175"/>
      <c r="P345" s="175"/>
      <c r="Q345" s="175"/>
      <c r="R345" s="175"/>
      <c r="S345" s="175"/>
      <c r="T345" s="175"/>
      <c r="U345" s="175"/>
      <c r="V345" s="175"/>
      <c r="W345" s="175"/>
      <c r="X345" s="175"/>
      <c r="Y345" s="175"/>
      <c r="Z345" s="175"/>
    </row>
    <row r="346" ht="13.5" customHeight="1">
      <c r="A346" s="174"/>
      <c r="B346" s="174"/>
      <c r="C346" s="174"/>
      <c r="D346" s="175"/>
      <c r="E346" s="176"/>
      <c r="F346" s="177"/>
      <c r="G346" s="177"/>
      <c r="H346" s="182"/>
      <c r="I346" s="175"/>
      <c r="J346" s="180"/>
      <c r="K346" s="176"/>
      <c r="L346" s="176"/>
      <c r="M346" s="176"/>
      <c r="N346" s="175"/>
      <c r="O346" s="175"/>
      <c r="P346" s="175"/>
      <c r="Q346" s="175"/>
      <c r="R346" s="175"/>
      <c r="S346" s="175"/>
      <c r="T346" s="175"/>
      <c r="U346" s="175"/>
      <c r="V346" s="175"/>
      <c r="W346" s="175"/>
      <c r="X346" s="175"/>
      <c r="Y346" s="175"/>
      <c r="Z346" s="175"/>
    </row>
    <row r="347" ht="13.5" customHeight="1">
      <c r="A347" s="174"/>
      <c r="B347" s="174"/>
      <c r="C347" s="174"/>
      <c r="D347" s="175"/>
      <c r="E347" s="176"/>
      <c r="F347" s="177"/>
      <c r="G347" s="177"/>
      <c r="H347" s="182"/>
      <c r="I347" s="175"/>
      <c r="J347" s="180"/>
      <c r="K347" s="176"/>
      <c r="L347" s="176"/>
      <c r="M347" s="176"/>
      <c r="N347" s="175"/>
      <c r="O347" s="175"/>
      <c r="P347" s="175"/>
      <c r="Q347" s="175"/>
      <c r="R347" s="175"/>
      <c r="S347" s="175"/>
      <c r="T347" s="175"/>
      <c r="U347" s="175"/>
      <c r="V347" s="175"/>
      <c r="W347" s="175"/>
      <c r="X347" s="175"/>
      <c r="Y347" s="175"/>
      <c r="Z347" s="175"/>
    </row>
    <row r="348" ht="13.5" customHeight="1">
      <c r="A348" s="174"/>
      <c r="B348" s="174"/>
      <c r="C348" s="174"/>
      <c r="D348" s="175"/>
      <c r="E348" s="176"/>
      <c r="F348" s="177"/>
      <c r="G348" s="177"/>
      <c r="H348" s="182"/>
      <c r="I348" s="175"/>
      <c r="J348" s="180"/>
      <c r="K348" s="176"/>
      <c r="L348" s="176"/>
      <c r="M348" s="176"/>
      <c r="N348" s="175"/>
      <c r="O348" s="175"/>
      <c r="P348" s="175"/>
      <c r="Q348" s="175"/>
      <c r="R348" s="175"/>
      <c r="S348" s="175"/>
      <c r="T348" s="175"/>
      <c r="U348" s="175"/>
      <c r="V348" s="175"/>
      <c r="W348" s="175"/>
      <c r="X348" s="175"/>
      <c r="Y348" s="175"/>
      <c r="Z348" s="175"/>
    </row>
    <row r="349" ht="13.5" customHeight="1">
      <c r="A349" s="174"/>
      <c r="B349" s="174"/>
      <c r="C349" s="174"/>
      <c r="D349" s="175"/>
      <c r="E349" s="176"/>
      <c r="F349" s="177"/>
      <c r="G349" s="177"/>
      <c r="H349" s="182"/>
      <c r="I349" s="175"/>
      <c r="J349" s="180"/>
      <c r="K349" s="176"/>
      <c r="L349" s="176"/>
      <c r="M349" s="176"/>
      <c r="N349" s="175"/>
      <c r="O349" s="175"/>
      <c r="P349" s="175"/>
      <c r="Q349" s="175"/>
      <c r="R349" s="175"/>
      <c r="S349" s="175"/>
      <c r="T349" s="175"/>
      <c r="U349" s="175"/>
      <c r="V349" s="175"/>
      <c r="W349" s="175"/>
      <c r="X349" s="175"/>
      <c r="Y349" s="175"/>
      <c r="Z349" s="175"/>
    </row>
    <row r="350" ht="13.5" customHeight="1">
      <c r="A350" s="174"/>
      <c r="B350" s="174"/>
      <c r="C350" s="174"/>
      <c r="D350" s="175"/>
      <c r="E350" s="176"/>
      <c r="F350" s="177"/>
      <c r="G350" s="177"/>
      <c r="H350" s="182"/>
      <c r="I350" s="175"/>
      <c r="J350" s="180"/>
      <c r="K350" s="176"/>
      <c r="L350" s="176"/>
      <c r="M350" s="176"/>
      <c r="N350" s="175"/>
      <c r="O350" s="175"/>
      <c r="P350" s="175"/>
      <c r="Q350" s="175"/>
      <c r="R350" s="175"/>
      <c r="S350" s="175"/>
      <c r="T350" s="175"/>
      <c r="U350" s="175"/>
      <c r="V350" s="175"/>
      <c r="W350" s="175"/>
      <c r="X350" s="175"/>
      <c r="Y350" s="175"/>
      <c r="Z350" s="175"/>
    </row>
    <row r="351" ht="13.5" customHeight="1">
      <c r="A351" s="174"/>
      <c r="B351" s="174"/>
      <c r="C351" s="174"/>
      <c r="D351" s="175"/>
      <c r="E351" s="176"/>
      <c r="F351" s="177"/>
      <c r="G351" s="177"/>
      <c r="H351" s="182"/>
      <c r="I351" s="175"/>
      <c r="J351" s="180"/>
      <c r="K351" s="176"/>
      <c r="L351" s="176"/>
      <c r="M351" s="176"/>
      <c r="N351" s="175"/>
      <c r="O351" s="175"/>
      <c r="P351" s="175"/>
      <c r="Q351" s="175"/>
      <c r="R351" s="175"/>
      <c r="S351" s="175"/>
      <c r="T351" s="175"/>
      <c r="U351" s="175"/>
      <c r="V351" s="175"/>
      <c r="W351" s="175"/>
      <c r="X351" s="175"/>
      <c r="Y351" s="175"/>
      <c r="Z351" s="175"/>
    </row>
    <row r="352" ht="13.5" customHeight="1">
      <c r="A352" s="174"/>
      <c r="B352" s="174"/>
      <c r="C352" s="174"/>
      <c r="D352" s="175"/>
      <c r="E352" s="176"/>
      <c r="F352" s="177"/>
      <c r="G352" s="177"/>
      <c r="H352" s="182"/>
      <c r="I352" s="175"/>
      <c r="J352" s="180"/>
      <c r="K352" s="176"/>
      <c r="L352" s="176"/>
      <c r="M352" s="176"/>
      <c r="N352" s="175"/>
      <c r="O352" s="175"/>
      <c r="P352" s="175"/>
      <c r="Q352" s="175"/>
      <c r="R352" s="175"/>
      <c r="S352" s="175"/>
      <c r="T352" s="175"/>
      <c r="U352" s="175"/>
      <c r="V352" s="175"/>
      <c r="W352" s="175"/>
      <c r="X352" s="175"/>
      <c r="Y352" s="175"/>
      <c r="Z352" s="175"/>
    </row>
    <row r="353" ht="13.5" customHeight="1">
      <c r="A353" s="174"/>
      <c r="B353" s="174"/>
      <c r="C353" s="174"/>
      <c r="D353" s="175"/>
      <c r="E353" s="176"/>
      <c r="F353" s="177"/>
      <c r="G353" s="177"/>
      <c r="H353" s="182"/>
      <c r="I353" s="175"/>
      <c r="J353" s="180"/>
      <c r="K353" s="176"/>
      <c r="L353" s="176"/>
      <c r="M353" s="176"/>
      <c r="N353" s="175"/>
      <c r="O353" s="175"/>
      <c r="P353" s="175"/>
      <c r="Q353" s="175"/>
      <c r="R353" s="175"/>
      <c r="S353" s="175"/>
      <c r="T353" s="175"/>
      <c r="U353" s="175"/>
      <c r="V353" s="175"/>
      <c r="W353" s="175"/>
      <c r="X353" s="175"/>
      <c r="Y353" s="175"/>
      <c r="Z353" s="175"/>
    </row>
    <row r="354" ht="13.5" customHeight="1">
      <c r="A354" s="174"/>
      <c r="B354" s="174"/>
      <c r="C354" s="174"/>
      <c r="D354" s="175"/>
      <c r="E354" s="176"/>
      <c r="F354" s="177"/>
      <c r="G354" s="177"/>
      <c r="H354" s="182"/>
      <c r="I354" s="175"/>
      <c r="J354" s="180"/>
      <c r="K354" s="176"/>
      <c r="L354" s="176"/>
      <c r="M354" s="176"/>
      <c r="N354" s="175"/>
      <c r="O354" s="175"/>
      <c r="P354" s="175"/>
      <c r="Q354" s="175"/>
      <c r="R354" s="175"/>
      <c r="S354" s="175"/>
      <c r="T354" s="175"/>
      <c r="U354" s="175"/>
      <c r="V354" s="175"/>
      <c r="W354" s="175"/>
      <c r="X354" s="175"/>
      <c r="Y354" s="175"/>
      <c r="Z354" s="175"/>
    </row>
    <row r="355" ht="13.5" customHeight="1">
      <c r="A355" s="174"/>
      <c r="B355" s="174"/>
      <c r="C355" s="174"/>
      <c r="D355" s="175"/>
      <c r="E355" s="176"/>
      <c r="F355" s="177"/>
      <c r="G355" s="177"/>
      <c r="H355" s="182"/>
      <c r="I355" s="175"/>
      <c r="J355" s="180"/>
      <c r="K355" s="176"/>
      <c r="L355" s="176"/>
      <c r="M355" s="176"/>
      <c r="N355" s="175"/>
      <c r="O355" s="175"/>
      <c r="P355" s="175"/>
      <c r="Q355" s="175"/>
      <c r="R355" s="175"/>
      <c r="S355" s="175"/>
      <c r="T355" s="175"/>
      <c r="U355" s="175"/>
      <c r="V355" s="175"/>
      <c r="W355" s="175"/>
      <c r="X355" s="175"/>
      <c r="Y355" s="175"/>
      <c r="Z355" s="175"/>
    </row>
    <row r="356" ht="13.5" customHeight="1">
      <c r="A356" s="174"/>
      <c r="B356" s="174"/>
      <c r="C356" s="174"/>
      <c r="D356" s="175"/>
      <c r="E356" s="176"/>
      <c r="F356" s="177"/>
      <c r="G356" s="177"/>
      <c r="H356" s="182"/>
      <c r="I356" s="175"/>
      <c r="J356" s="180"/>
      <c r="K356" s="176"/>
      <c r="L356" s="176"/>
      <c r="M356" s="176"/>
      <c r="N356" s="175"/>
      <c r="O356" s="175"/>
      <c r="P356" s="175"/>
      <c r="Q356" s="175"/>
      <c r="R356" s="175"/>
      <c r="S356" s="175"/>
      <c r="T356" s="175"/>
      <c r="U356" s="175"/>
      <c r="V356" s="175"/>
      <c r="W356" s="175"/>
      <c r="X356" s="175"/>
      <c r="Y356" s="175"/>
      <c r="Z356" s="175"/>
    </row>
    <row r="357" ht="13.5" customHeight="1">
      <c r="A357" s="174"/>
      <c r="B357" s="174"/>
      <c r="C357" s="174"/>
      <c r="D357" s="175"/>
      <c r="E357" s="176"/>
      <c r="F357" s="177"/>
      <c r="G357" s="177"/>
      <c r="H357" s="182"/>
      <c r="I357" s="175"/>
      <c r="J357" s="180"/>
      <c r="K357" s="176"/>
      <c r="L357" s="176"/>
      <c r="M357" s="176"/>
      <c r="N357" s="175"/>
      <c r="O357" s="175"/>
      <c r="P357" s="175"/>
      <c r="Q357" s="175"/>
      <c r="R357" s="175"/>
      <c r="S357" s="175"/>
      <c r="T357" s="175"/>
      <c r="U357" s="175"/>
      <c r="V357" s="175"/>
      <c r="W357" s="175"/>
      <c r="X357" s="175"/>
      <c r="Y357" s="175"/>
      <c r="Z357" s="175"/>
    </row>
    <row r="358" ht="13.5" customHeight="1">
      <c r="A358" s="174"/>
      <c r="B358" s="174"/>
      <c r="C358" s="174"/>
      <c r="D358" s="175"/>
      <c r="E358" s="176"/>
      <c r="F358" s="177"/>
      <c r="G358" s="177"/>
      <c r="H358" s="182"/>
      <c r="I358" s="175"/>
      <c r="J358" s="180"/>
      <c r="K358" s="176"/>
      <c r="L358" s="176"/>
      <c r="M358" s="176"/>
      <c r="N358" s="175"/>
      <c r="O358" s="175"/>
      <c r="P358" s="175"/>
      <c r="Q358" s="175"/>
      <c r="R358" s="175"/>
      <c r="S358" s="175"/>
      <c r="T358" s="175"/>
      <c r="U358" s="175"/>
      <c r="V358" s="175"/>
      <c r="W358" s="175"/>
      <c r="X358" s="175"/>
      <c r="Y358" s="175"/>
      <c r="Z358" s="175"/>
    </row>
    <row r="359" ht="13.5" customHeight="1">
      <c r="A359" s="174"/>
      <c r="B359" s="174"/>
      <c r="C359" s="174"/>
      <c r="D359" s="175"/>
      <c r="E359" s="176"/>
      <c r="F359" s="177"/>
      <c r="G359" s="177"/>
      <c r="H359" s="182"/>
      <c r="I359" s="175"/>
      <c r="J359" s="180"/>
      <c r="K359" s="176"/>
      <c r="L359" s="176"/>
      <c r="M359" s="176"/>
      <c r="N359" s="175"/>
      <c r="O359" s="175"/>
      <c r="P359" s="175"/>
      <c r="Q359" s="175"/>
      <c r="R359" s="175"/>
      <c r="S359" s="175"/>
      <c r="T359" s="175"/>
      <c r="U359" s="175"/>
      <c r="V359" s="175"/>
      <c r="W359" s="175"/>
      <c r="X359" s="175"/>
      <c r="Y359" s="175"/>
      <c r="Z359" s="175"/>
    </row>
    <row r="360" ht="13.5" customHeight="1">
      <c r="A360" s="174"/>
      <c r="B360" s="174"/>
      <c r="C360" s="174"/>
      <c r="D360" s="175"/>
      <c r="E360" s="176"/>
      <c r="F360" s="177"/>
      <c r="G360" s="177"/>
      <c r="H360" s="182"/>
      <c r="I360" s="175"/>
      <c r="J360" s="180"/>
      <c r="K360" s="176"/>
      <c r="L360" s="176"/>
      <c r="M360" s="176"/>
      <c r="N360" s="175"/>
      <c r="O360" s="175"/>
      <c r="P360" s="175"/>
      <c r="Q360" s="175"/>
      <c r="R360" s="175"/>
      <c r="S360" s="175"/>
      <c r="T360" s="175"/>
      <c r="U360" s="175"/>
      <c r="V360" s="175"/>
      <c r="W360" s="175"/>
      <c r="X360" s="175"/>
      <c r="Y360" s="175"/>
      <c r="Z360" s="175"/>
    </row>
    <row r="361" ht="13.5" customHeight="1">
      <c r="A361" s="174"/>
      <c r="B361" s="174"/>
      <c r="C361" s="174"/>
      <c r="D361" s="175"/>
      <c r="E361" s="176"/>
      <c r="F361" s="177"/>
      <c r="G361" s="177"/>
      <c r="H361" s="182"/>
      <c r="I361" s="175"/>
      <c r="J361" s="180"/>
      <c r="K361" s="176"/>
      <c r="L361" s="176"/>
      <c r="M361" s="176"/>
      <c r="N361" s="175"/>
      <c r="O361" s="175"/>
      <c r="P361" s="175"/>
      <c r="Q361" s="175"/>
      <c r="R361" s="175"/>
      <c r="S361" s="175"/>
      <c r="T361" s="175"/>
      <c r="U361" s="175"/>
      <c r="V361" s="175"/>
      <c r="W361" s="175"/>
      <c r="X361" s="175"/>
      <c r="Y361" s="175"/>
      <c r="Z361" s="175"/>
    </row>
    <row r="362" ht="13.5" customHeight="1">
      <c r="A362" s="174"/>
      <c r="B362" s="174"/>
      <c r="C362" s="174"/>
      <c r="D362" s="175"/>
      <c r="E362" s="176"/>
      <c r="F362" s="177"/>
      <c r="G362" s="177"/>
      <c r="H362" s="182"/>
      <c r="I362" s="175"/>
      <c r="J362" s="180"/>
      <c r="K362" s="176"/>
      <c r="L362" s="176"/>
      <c r="M362" s="176"/>
      <c r="N362" s="175"/>
      <c r="O362" s="175"/>
      <c r="P362" s="175"/>
      <c r="Q362" s="175"/>
      <c r="R362" s="175"/>
      <c r="S362" s="175"/>
      <c r="T362" s="175"/>
      <c r="U362" s="175"/>
      <c r="V362" s="175"/>
      <c r="W362" s="175"/>
      <c r="X362" s="175"/>
      <c r="Y362" s="175"/>
      <c r="Z362" s="175"/>
    </row>
    <row r="363" ht="13.5" customHeight="1">
      <c r="A363" s="174"/>
      <c r="B363" s="174"/>
      <c r="C363" s="174"/>
      <c r="D363" s="175"/>
      <c r="E363" s="176"/>
      <c r="F363" s="177"/>
      <c r="G363" s="177"/>
      <c r="H363" s="182"/>
      <c r="I363" s="175"/>
      <c r="J363" s="180"/>
      <c r="K363" s="176"/>
      <c r="L363" s="176"/>
      <c r="M363" s="176"/>
      <c r="N363" s="175"/>
      <c r="O363" s="175"/>
      <c r="P363" s="175"/>
      <c r="Q363" s="175"/>
      <c r="R363" s="175"/>
      <c r="S363" s="175"/>
      <c r="T363" s="175"/>
      <c r="U363" s="175"/>
      <c r="V363" s="175"/>
      <c r="W363" s="175"/>
      <c r="X363" s="175"/>
      <c r="Y363" s="175"/>
      <c r="Z363" s="175"/>
    </row>
    <row r="364" ht="13.5" customHeight="1">
      <c r="A364" s="174"/>
      <c r="B364" s="174"/>
      <c r="C364" s="174"/>
      <c r="D364" s="175"/>
      <c r="E364" s="176"/>
      <c r="F364" s="177"/>
      <c r="G364" s="177"/>
      <c r="H364" s="182"/>
      <c r="I364" s="175"/>
      <c r="J364" s="180"/>
      <c r="K364" s="176"/>
      <c r="L364" s="176"/>
      <c r="M364" s="176"/>
      <c r="N364" s="175"/>
      <c r="O364" s="175"/>
      <c r="P364" s="175"/>
      <c r="Q364" s="175"/>
      <c r="R364" s="175"/>
      <c r="S364" s="175"/>
      <c r="T364" s="175"/>
      <c r="U364" s="175"/>
      <c r="V364" s="175"/>
      <c r="W364" s="175"/>
      <c r="X364" s="175"/>
      <c r="Y364" s="175"/>
      <c r="Z364" s="175"/>
    </row>
    <row r="365" ht="13.5" customHeight="1">
      <c r="A365" s="174"/>
      <c r="B365" s="174"/>
      <c r="C365" s="174"/>
      <c r="D365" s="175"/>
      <c r="E365" s="176"/>
      <c r="F365" s="177"/>
      <c r="G365" s="177"/>
      <c r="H365" s="182"/>
      <c r="I365" s="175"/>
      <c r="J365" s="180"/>
      <c r="K365" s="176"/>
      <c r="L365" s="176"/>
      <c r="M365" s="176"/>
      <c r="N365" s="175"/>
      <c r="O365" s="175"/>
      <c r="P365" s="175"/>
      <c r="Q365" s="175"/>
      <c r="R365" s="175"/>
      <c r="S365" s="175"/>
      <c r="T365" s="175"/>
      <c r="U365" s="175"/>
      <c r="V365" s="175"/>
      <c r="W365" s="175"/>
      <c r="X365" s="175"/>
      <c r="Y365" s="175"/>
      <c r="Z365" s="175"/>
    </row>
    <row r="366" ht="13.5" customHeight="1">
      <c r="A366" s="174"/>
      <c r="B366" s="174"/>
      <c r="C366" s="174"/>
      <c r="D366" s="175"/>
      <c r="E366" s="176"/>
      <c r="F366" s="177"/>
      <c r="G366" s="177"/>
      <c r="H366" s="182"/>
      <c r="I366" s="175"/>
      <c r="J366" s="180"/>
      <c r="K366" s="176"/>
      <c r="L366" s="176"/>
      <c r="M366" s="176"/>
      <c r="N366" s="175"/>
      <c r="O366" s="175"/>
      <c r="P366" s="175"/>
      <c r="Q366" s="175"/>
      <c r="R366" s="175"/>
      <c r="S366" s="175"/>
      <c r="T366" s="175"/>
      <c r="U366" s="175"/>
      <c r="V366" s="175"/>
      <c r="W366" s="175"/>
      <c r="X366" s="175"/>
      <c r="Y366" s="175"/>
      <c r="Z366" s="175"/>
    </row>
    <row r="367" ht="13.5" customHeight="1">
      <c r="A367" s="174"/>
      <c r="B367" s="174"/>
      <c r="C367" s="174"/>
      <c r="D367" s="175"/>
      <c r="E367" s="176"/>
      <c r="F367" s="177"/>
      <c r="G367" s="177"/>
      <c r="H367" s="182"/>
      <c r="I367" s="175"/>
      <c r="J367" s="180"/>
      <c r="K367" s="176"/>
      <c r="L367" s="176"/>
      <c r="M367" s="176"/>
      <c r="N367" s="175"/>
      <c r="O367" s="175"/>
      <c r="P367" s="175"/>
      <c r="Q367" s="175"/>
      <c r="R367" s="175"/>
      <c r="S367" s="175"/>
      <c r="T367" s="175"/>
      <c r="U367" s="175"/>
      <c r="V367" s="175"/>
      <c r="W367" s="175"/>
      <c r="X367" s="175"/>
      <c r="Y367" s="175"/>
      <c r="Z367" s="175"/>
    </row>
    <row r="368" ht="13.5" customHeight="1">
      <c r="A368" s="174"/>
      <c r="B368" s="174"/>
      <c r="C368" s="174"/>
      <c r="D368" s="175"/>
      <c r="E368" s="176"/>
      <c r="F368" s="177"/>
      <c r="G368" s="177"/>
      <c r="H368" s="182"/>
      <c r="I368" s="175"/>
      <c r="J368" s="180"/>
      <c r="K368" s="176"/>
      <c r="L368" s="176"/>
      <c r="M368" s="176"/>
      <c r="N368" s="175"/>
      <c r="O368" s="175"/>
      <c r="P368" s="175"/>
      <c r="Q368" s="175"/>
      <c r="R368" s="175"/>
      <c r="S368" s="175"/>
      <c r="T368" s="175"/>
      <c r="U368" s="175"/>
      <c r="V368" s="175"/>
      <c r="W368" s="175"/>
      <c r="X368" s="175"/>
      <c r="Y368" s="175"/>
      <c r="Z368" s="175"/>
    </row>
    <row r="369" ht="13.5" customHeight="1">
      <c r="A369" s="174"/>
      <c r="B369" s="174"/>
      <c r="C369" s="174"/>
      <c r="D369" s="175"/>
      <c r="E369" s="176"/>
      <c r="F369" s="177"/>
      <c r="G369" s="177"/>
      <c r="H369" s="182"/>
      <c r="I369" s="175"/>
      <c r="J369" s="180"/>
      <c r="K369" s="176"/>
      <c r="L369" s="176"/>
      <c r="M369" s="176"/>
      <c r="N369" s="175"/>
      <c r="O369" s="175"/>
      <c r="P369" s="175"/>
      <c r="Q369" s="175"/>
      <c r="R369" s="175"/>
      <c r="S369" s="175"/>
      <c r="T369" s="175"/>
      <c r="U369" s="175"/>
      <c r="V369" s="175"/>
      <c r="W369" s="175"/>
      <c r="X369" s="175"/>
      <c r="Y369" s="175"/>
      <c r="Z369" s="175"/>
    </row>
    <row r="370" ht="13.5" customHeight="1">
      <c r="A370" s="174"/>
      <c r="B370" s="174"/>
      <c r="C370" s="174"/>
      <c r="D370" s="175"/>
      <c r="E370" s="176"/>
      <c r="F370" s="177"/>
      <c r="G370" s="177"/>
      <c r="H370" s="182"/>
      <c r="I370" s="175"/>
      <c r="J370" s="180"/>
      <c r="K370" s="176"/>
      <c r="L370" s="176"/>
      <c r="M370" s="176"/>
      <c r="N370" s="175"/>
      <c r="O370" s="175"/>
      <c r="P370" s="175"/>
      <c r="Q370" s="175"/>
      <c r="R370" s="175"/>
      <c r="S370" s="175"/>
      <c r="T370" s="175"/>
      <c r="U370" s="175"/>
      <c r="V370" s="175"/>
      <c r="W370" s="175"/>
      <c r="X370" s="175"/>
      <c r="Y370" s="175"/>
      <c r="Z370" s="175"/>
    </row>
    <row r="371" ht="13.5" customHeight="1">
      <c r="A371" s="174"/>
      <c r="B371" s="174"/>
      <c r="C371" s="174"/>
      <c r="D371" s="175"/>
      <c r="E371" s="176"/>
      <c r="F371" s="177"/>
      <c r="G371" s="177"/>
      <c r="H371" s="182"/>
      <c r="I371" s="175"/>
      <c r="J371" s="180"/>
      <c r="K371" s="176"/>
      <c r="L371" s="176"/>
      <c r="M371" s="176"/>
      <c r="N371" s="175"/>
      <c r="O371" s="175"/>
      <c r="P371" s="175"/>
      <c r="Q371" s="175"/>
      <c r="R371" s="175"/>
      <c r="S371" s="175"/>
      <c r="T371" s="175"/>
      <c r="U371" s="175"/>
      <c r="V371" s="175"/>
      <c r="W371" s="175"/>
      <c r="X371" s="175"/>
      <c r="Y371" s="175"/>
      <c r="Z371" s="175"/>
    </row>
    <row r="372" ht="13.5" customHeight="1">
      <c r="A372" s="174"/>
      <c r="B372" s="174"/>
      <c r="C372" s="174"/>
      <c r="D372" s="175"/>
      <c r="E372" s="176"/>
      <c r="F372" s="177"/>
      <c r="G372" s="177"/>
      <c r="H372" s="182"/>
      <c r="I372" s="175"/>
      <c r="J372" s="180"/>
      <c r="K372" s="176"/>
      <c r="L372" s="176"/>
      <c r="M372" s="176"/>
      <c r="N372" s="175"/>
      <c r="O372" s="175"/>
      <c r="P372" s="175"/>
      <c r="Q372" s="175"/>
      <c r="R372" s="175"/>
      <c r="S372" s="175"/>
      <c r="T372" s="175"/>
      <c r="U372" s="175"/>
      <c r="V372" s="175"/>
      <c r="W372" s="175"/>
      <c r="X372" s="175"/>
      <c r="Y372" s="175"/>
      <c r="Z372" s="175"/>
    </row>
    <row r="373" ht="13.5" customHeight="1">
      <c r="A373" s="174"/>
      <c r="B373" s="174"/>
      <c r="C373" s="174"/>
      <c r="D373" s="175"/>
      <c r="E373" s="176"/>
      <c r="F373" s="177"/>
      <c r="G373" s="177"/>
      <c r="H373" s="182"/>
      <c r="I373" s="175"/>
      <c r="J373" s="180"/>
      <c r="K373" s="176"/>
      <c r="L373" s="176"/>
      <c r="M373" s="176"/>
      <c r="N373" s="175"/>
      <c r="O373" s="175"/>
      <c r="P373" s="175"/>
      <c r="Q373" s="175"/>
      <c r="R373" s="175"/>
      <c r="S373" s="175"/>
      <c r="T373" s="175"/>
      <c r="U373" s="175"/>
      <c r="V373" s="175"/>
      <c r="W373" s="175"/>
      <c r="X373" s="175"/>
      <c r="Y373" s="175"/>
      <c r="Z373" s="175"/>
    </row>
    <row r="374" ht="13.5" customHeight="1">
      <c r="A374" s="174"/>
      <c r="B374" s="174"/>
      <c r="C374" s="174"/>
      <c r="D374" s="175"/>
      <c r="E374" s="176"/>
      <c r="F374" s="177"/>
      <c r="G374" s="177"/>
      <c r="H374" s="182"/>
      <c r="I374" s="175"/>
      <c r="J374" s="180"/>
      <c r="K374" s="176"/>
      <c r="L374" s="176"/>
      <c r="M374" s="176"/>
      <c r="N374" s="175"/>
      <c r="O374" s="175"/>
      <c r="P374" s="175"/>
      <c r="Q374" s="175"/>
      <c r="R374" s="175"/>
      <c r="S374" s="175"/>
      <c r="T374" s="175"/>
      <c r="U374" s="175"/>
      <c r="V374" s="175"/>
      <c r="W374" s="175"/>
      <c r="X374" s="175"/>
      <c r="Y374" s="175"/>
      <c r="Z374" s="175"/>
    </row>
    <row r="375" ht="13.5" customHeight="1">
      <c r="A375" s="174"/>
      <c r="B375" s="174"/>
      <c r="C375" s="174"/>
      <c r="D375" s="175"/>
      <c r="E375" s="176"/>
      <c r="F375" s="177"/>
      <c r="G375" s="177"/>
      <c r="H375" s="182"/>
      <c r="I375" s="175"/>
      <c r="J375" s="180"/>
      <c r="K375" s="176"/>
      <c r="L375" s="176"/>
      <c r="M375" s="176"/>
      <c r="N375" s="175"/>
      <c r="O375" s="175"/>
      <c r="P375" s="175"/>
      <c r="Q375" s="175"/>
      <c r="R375" s="175"/>
      <c r="S375" s="175"/>
      <c r="T375" s="175"/>
      <c r="U375" s="175"/>
      <c r="V375" s="175"/>
      <c r="W375" s="175"/>
      <c r="X375" s="175"/>
      <c r="Y375" s="175"/>
      <c r="Z375" s="175"/>
    </row>
    <row r="376" ht="13.5" customHeight="1">
      <c r="A376" s="174"/>
      <c r="B376" s="174"/>
      <c r="C376" s="174"/>
      <c r="D376" s="175"/>
      <c r="E376" s="176"/>
      <c r="F376" s="177"/>
      <c r="G376" s="177"/>
      <c r="H376" s="182"/>
      <c r="I376" s="175"/>
      <c r="J376" s="180"/>
      <c r="K376" s="176"/>
      <c r="L376" s="176"/>
      <c r="M376" s="176"/>
      <c r="N376" s="175"/>
      <c r="O376" s="175"/>
      <c r="P376" s="175"/>
      <c r="Q376" s="175"/>
      <c r="R376" s="175"/>
      <c r="S376" s="175"/>
      <c r="T376" s="175"/>
      <c r="U376" s="175"/>
      <c r="V376" s="175"/>
      <c r="W376" s="175"/>
      <c r="X376" s="175"/>
      <c r="Y376" s="175"/>
      <c r="Z376" s="175"/>
    </row>
    <row r="377" ht="13.5" customHeight="1">
      <c r="A377" s="174"/>
      <c r="B377" s="174"/>
      <c r="C377" s="174"/>
      <c r="D377" s="175"/>
      <c r="E377" s="176"/>
      <c r="F377" s="177"/>
      <c r="G377" s="177"/>
      <c r="H377" s="182"/>
      <c r="I377" s="175"/>
      <c r="J377" s="180"/>
      <c r="K377" s="176"/>
      <c r="L377" s="176"/>
      <c r="M377" s="176"/>
      <c r="N377" s="175"/>
      <c r="O377" s="175"/>
      <c r="P377" s="175"/>
      <c r="Q377" s="175"/>
      <c r="R377" s="175"/>
      <c r="S377" s="175"/>
      <c r="T377" s="175"/>
      <c r="U377" s="175"/>
      <c r="V377" s="175"/>
      <c r="W377" s="175"/>
      <c r="X377" s="175"/>
      <c r="Y377" s="175"/>
      <c r="Z377" s="175"/>
    </row>
    <row r="378" ht="13.5" customHeight="1">
      <c r="A378" s="174"/>
      <c r="B378" s="174"/>
      <c r="C378" s="174"/>
      <c r="D378" s="175"/>
      <c r="E378" s="176"/>
      <c r="F378" s="177"/>
      <c r="G378" s="177"/>
      <c r="H378" s="182"/>
      <c r="I378" s="175"/>
      <c r="J378" s="180"/>
      <c r="K378" s="176"/>
      <c r="L378" s="176"/>
      <c r="M378" s="176"/>
      <c r="N378" s="175"/>
      <c r="O378" s="175"/>
      <c r="P378" s="175"/>
      <c r="Q378" s="175"/>
      <c r="R378" s="175"/>
      <c r="S378" s="175"/>
      <c r="T378" s="175"/>
      <c r="U378" s="175"/>
      <c r="V378" s="175"/>
      <c r="W378" s="175"/>
      <c r="X378" s="175"/>
      <c r="Y378" s="175"/>
      <c r="Z378" s="175"/>
    </row>
    <row r="379" ht="13.5" customHeight="1">
      <c r="A379" s="174"/>
      <c r="B379" s="174"/>
      <c r="C379" s="174"/>
      <c r="D379" s="175"/>
      <c r="E379" s="176"/>
      <c r="F379" s="177"/>
      <c r="G379" s="177"/>
      <c r="H379" s="182"/>
      <c r="I379" s="175"/>
      <c r="J379" s="180"/>
      <c r="K379" s="176"/>
      <c r="L379" s="176"/>
      <c r="M379" s="176"/>
      <c r="N379" s="175"/>
      <c r="O379" s="175"/>
      <c r="P379" s="175"/>
      <c r="Q379" s="175"/>
      <c r="R379" s="175"/>
      <c r="S379" s="175"/>
      <c r="T379" s="175"/>
      <c r="U379" s="175"/>
      <c r="V379" s="175"/>
      <c r="W379" s="175"/>
      <c r="X379" s="175"/>
      <c r="Y379" s="175"/>
      <c r="Z379" s="175"/>
    </row>
    <row r="380" ht="13.5" customHeight="1">
      <c r="A380" s="174"/>
      <c r="B380" s="174"/>
      <c r="C380" s="174"/>
      <c r="D380" s="175"/>
      <c r="E380" s="176"/>
      <c r="F380" s="177"/>
      <c r="G380" s="177"/>
      <c r="H380" s="182"/>
      <c r="I380" s="175"/>
      <c r="J380" s="180"/>
      <c r="K380" s="176"/>
      <c r="L380" s="176"/>
      <c r="M380" s="176"/>
      <c r="N380" s="175"/>
      <c r="O380" s="175"/>
      <c r="P380" s="175"/>
      <c r="Q380" s="175"/>
      <c r="R380" s="175"/>
      <c r="S380" s="175"/>
      <c r="T380" s="175"/>
      <c r="U380" s="175"/>
      <c r="V380" s="175"/>
      <c r="W380" s="175"/>
      <c r="X380" s="175"/>
      <c r="Y380" s="175"/>
      <c r="Z380" s="175"/>
    </row>
    <row r="381" ht="13.5" customHeight="1">
      <c r="A381" s="174"/>
      <c r="B381" s="174"/>
      <c r="C381" s="174"/>
      <c r="D381" s="175"/>
      <c r="E381" s="176"/>
      <c r="F381" s="177"/>
      <c r="G381" s="177"/>
      <c r="H381" s="182"/>
      <c r="I381" s="175"/>
      <c r="J381" s="180"/>
      <c r="K381" s="176"/>
      <c r="L381" s="176"/>
      <c r="M381" s="176"/>
      <c r="N381" s="175"/>
      <c r="O381" s="175"/>
      <c r="P381" s="175"/>
      <c r="Q381" s="175"/>
      <c r="R381" s="175"/>
      <c r="S381" s="175"/>
      <c r="T381" s="175"/>
      <c r="U381" s="175"/>
      <c r="V381" s="175"/>
      <c r="W381" s="175"/>
      <c r="X381" s="175"/>
      <c r="Y381" s="175"/>
      <c r="Z381" s="175"/>
    </row>
    <row r="382" ht="13.5" customHeight="1">
      <c r="A382" s="174"/>
      <c r="B382" s="174"/>
      <c r="C382" s="174"/>
      <c r="D382" s="175"/>
      <c r="E382" s="176"/>
      <c r="F382" s="177"/>
      <c r="G382" s="177"/>
      <c r="H382" s="182"/>
      <c r="I382" s="175"/>
      <c r="J382" s="180"/>
      <c r="K382" s="176"/>
      <c r="L382" s="176"/>
      <c r="M382" s="176"/>
      <c r="N382" s="175"/>
      <c r="O382" s="175"/>
      <c r="P382" s="175"/>
      <c r="Q382" s="175"/>
      <c r="R382" s="175"/>
      <c r="S382" s="175"/>
      <c r="T382" s="175"/>
      <c r="U382" s="175"/>
      <c r="V382" s="175"/>
      <c r="W382" s="175"/>
      <c r="X382" s="175"/>
      <c r="Y382" s="175"/>
      <c r="Z382" s="175"/>
    </row>
    <row r="383" ht="13.5" customHeight="1">
      <c r="A383" s="174"/>
      <c r="B383" s="174"/>
      <c r="C383" s="174"/>
      <c r="D383" s="175"/>
      <c r="E383" s="176"/>
      <c r="F383" s="177"/>
      <c r="G383" s="177"/>
      <c r="H383" s="182"/>
      <c r="I383" s="175"/>
      <c r="J383" s="180"/>
      <c r="K383" s="176"/>
      <c r="L383" s="176"/>
      <c r="M383" s="176"/>
      <c r="N383" s="175"/>
      <c r="O383" s="175"/>
      <c r="P383" s="175"/>
      <c r="Q383" s="175"/>
      <c r="R383" s="175"/>
      <c r="S383" s="175"/>
      <c r="T383" s="175"/>
      <c r="U383" s="175"/>
      <c r="V383" s="175"/>
      <c r="W383" s="175"/>
      <c r="X383" s="175"/>
      <c r="Y383" s="175"/>
      <c r="Z383" s="175"/>
    </row>
    <row r="384" ht="13.5" customHeight="1">
      <c r="A384" s="174"/>
      <c r="B384" s="174"/>
      <c r="C384" s="174"/>
      <c r="D384" s="175"/>
      <c r="E384" s="176"/>
      <c r="F384" s="177"/>
      <c r="G384" s="177"/>
      <c r="H384" s="182"/>
      <c r="I384" s="175"/>
      <c r="J384" s="180"/>
      <c r="K384" s="176"/>
      <c r="L384" s="176"/>
      <c r="M384" s="176"/>
      <c r="N384" s="175"/>
      <c r="O384" s="175"/>
      <c r="P384" s="175"/>
      <c r="Q384" s="175"/>
      <c r="R384" s="175"/>
      <c r="S384" s="175"/>
      <c r="T384" s="175"/>
      <c r="U384" s="175"/>
      <c r="V384" s="175"/>
      <c r="W384" s="175"/>
      <c r="X384" s="175"/>
      <c r="Y384" s="175"/>
      <c r="Z384" s="175"/>
    </row>
    <row r="385" ht="13.5" customHeight="1">
      <c r="A385" s="174"/>
      <c r="B385" s="174"/>
      <c r="C385" s="174"/>
      <c r="D385" s="175"/>
      <c r="E385" s="176"/>
      <c r="F385" s="177"/>
      <c r="G385" s="177"/>
      <c r="H385" s="182"/>
      <c r="I385" s="175"/>
      <c r="J385" s="180"/>
      <c r="K385" s="176"/>
      <c r="L385" s="176"/>
      <c r="M385" s="176"/>
      <c r="N385" s="175"/>
      <c r="O385" s="175"/>
      <c r="P385" s="175"/>
      <c r="Q385" s="175"/>
      <c r="R385" s="175"/>
      <c r="S385" s="175"/>
      <c r="T385" s="175"/>
      <c r="U385" s="175"/>
      <c r="V385" s="175"/>
      <c r="W385" s="175"/>
      <c r="X385" s="175"/>
      <c r="Y385" s="175"/>
      <c r="Z385" s="175"/>
    </row>
    <row r="386" ht="13.5" customHeight="1">
      <c r="A386" s="174"/>
      <c r="B386" s="174"/>
      <c r="C386" s="174"/>
      <c r="D386" s="175"/>
      <c r="E386" s="176"/>
      <c r="F386" s="177"/>
      <c r="G386" s="177"/>
      <c r="H386" s="182"/>
      <c r="I386" s="175"/>
      <c r="J386" s="180"/>
      <c r="K386" s="176"/>
      <c r="L386" s="176"/>
      <c r="M386" s="176"/>
      <c r="N386" s="175"/>
      <c r="O386" s="175"/>
      <c r="P386" s="175"/>
      <c r="Q386" s="175"/>
      <c r="R386" s="175"/>
      <c r="S386" s="175"/>
      <c r="T386" s="175"/>
      <c r="U386" s="175"/>
      <c r="V386" s="175"/>
      <c r="W386" s="175"/>
      <c r="X386" s="175"/>
      <c r="Y386" s="175"/>
      <c r="Z386" s="175"/>
    </row>
    <row r="387" ht="13.5" customHeight="1">
      <c r="A387" s="174"/>
      <c r="B387" s="174"/>
      <c r="C387" s="174"/>
      <c r="D387" s="175"/>
      <c r="E387" s="176"/>
      <c r="F387" s="177"/>
      <c r="G387" s="177"/>
      <c r="H387" s="182"/>
      <c r="I387" s="175"/>
      <c r="J387" s="180"/>
      <c r="K387" s="176"/>
      <c r="L387" s="176"/>
      <c r="M387" s="176"/>
      <c r="N387" s="175"/>
      <c r="O387" s="175"/>
      <c r="P387" s="175"/>
      <c r="Q387" s="175"/>
      <c r="R387" s="175"/>
      <c r="S387" s="175"/>
      <c r="T387" s="175"/>
      <c r="U387" s="175"/>
      <c r="V387" s="175"/>
      <c r="W387" s="175"/>
      <c r="X387" s="175"/>
      <c r="Y387" s="175"/>
      <c r="Z387" s="175"/>
    </row>
    <row r="388" ht="13.5" customHeight="1">
      <c r="A388" s="174"/>
      <c r="B388" s="174"/>
      <c r="C388" s="174"/>
      <c r="D388" s="175"/>
      <c r="E388" s="176"/>
      <c r="F388" s="177"/>
      <c r="G388" s="177"/>
      <c r="H388" s="182"/>
      <c r="I388" s="175"/>
      <c r="J388" s="180"/>
      <c r="K388" s="176"/>
      <c r="L388" s="176"/>
      <c r="M388" s="176"/>
      <c r="N388" s="175"/>
      <c r="O388" s="175"/>
      <c r="P388" s="175"/>
      <c r="Q388" s="175"/>
      <c r="R388" s="175"/>
      <c r="S388" s="175"/>
      <c r="T388" s="175"/>
      <c r="U388" s="175"/>
      <c r="V388" s="175"/>
      <c r="W388" s="175"/>
      <c r="X388" s="175"/>
      <c r="Y388" s="175"/>
      <c r="Z388" s="175"/>
    </row>
    <row r="389" ht="13.5" customHeight="1">
      <c r="A389" s="174"/>
      <c r="B389" s="174"/>
      <c r="C389" s="174"/>
      <c r="D389" s="175"/>
      <c r="E389" s="176"/>
      <c r="F389" s="177"/>
      <c r="G389" s="177"/>
      <c r="H389" s="182"/>
      <c r="I389" s="175"/>
      <c r="J389" s="180"/>
      <c r="K389" s="176"/>
      <c r="L389" s="176"/>
      <c r="M389" s="176"/>
      <c r="N389" s="175"/>
      <c r="O389" s="175"/>
      <c r="P389" s="175"/>
      <c r="Q389" s="175"/>
      <c r="R389" s="175"/>
      <c r="S389" s="175"/>
      <c r="T389" s="175"/>
      <c r="U389" s="175"/>
      <c r="V389" s="175"/>
      <c r="W389" s="175"/>
      <c r="X389" s="175"/>
      <c r="Y389" s="175"/>
      <c r="Z389" s="175"/>
    </row>
    <row r="390" ht="13.5" customHeight="1">
      <c r="A390" s="174"/>
      <c r="B390" s="174"/>
      <c r="C390" s="174"/>
      <c r="D390" s="175"/>
      <c r="E390" s="176"/>
      <c r="F390" s="177"/>
      <c r="G390" s="177"/>
      <c r="H390" s="182"/>
      <c r="I390" s="175"/>
      <c r="J390" s="180"/>
      <c r="K390" s="176"/>
      <c r="L390" s="176"/>
      <c r="M390" s="176"/>
      <c r="N390" s="175"/>
      <c r="O390" s="175"/>
      <c r="P390" s="175"/>
      <c r="Q390" s="175"/>
      <c r="R390" s="175"/>
      <c r="S390" s="175"/>
      <c r="T390" s="175"/>
      <c r="U390" s="175"/>
      <c r="V390" s="175"/>
      <c r="W390" s="175"/>
      <c r="X390" s="175"/>
      <c r="Y390" s="175"/>
      <c r="Z390" s="175"/>
    </row>
    <row r="391" ht="13.5" customHeight="1">
      <c r="A391" s="174"/>
      <c r="B391" s="174"/>
      <c r="C391" s="174"/>
      <c r="D391" s="175"/>
      <c r="E391" s="176"/>
      <c r="F391" s="177"/>
      <c r="G391" s="177"/>
      <c r="H391" s="182"/>
      <c r="I391" s="175"/>
      <c r="J391" s="180"/>
      <c r="K391" s="176"/>
      <c r="L391" s="176"/>
      <c r="M391" s="176"/>
      <c r="N391" s="175"/>
      <c r="O391" s="175"/>
      <c r="P391" s="175"/>
      <c r="Q391" s="175"/>
      <c r="R391" s="175"/>
      <c r="S391" s="175"/>
      <c r="T391" s="175"/>
      <c r="U391" s="175"/>
      <c r="V391" s="175"/>
      <c r="W391" s="175"/>
      <c r="X391" s="175"/>
      <c r="Y391" s="175"/>
      <c r="Z391" s="175"/>
    </row>
    <row r="392" ht="13.5" customHeight="1">
      <c r="A392" s="174"/>
      <c r="B392" s="174"/>
      <c r="C392" s="174"/>
      <c r="D392" s="175"/>
      <c r="E392" s="176"/>
      <c r="F392" s="177"/>
      <c r="G392" s="177"/>
      <c r="H392" s="182"/>
      <c r="I392" s="175"/>
      <c r="J392" s="180"/>
      <c r="K392" s="176"/>
      <c r="L392" s="176"/>
      <c r="M392" s="176"/>
      <c r="N392" s="175"/>
      <c r="O392" s="175"/>
      <c r="P392" s="175"/>
      <c r="Q392" s="175"/>
      <c r="R392" s="175"/>
      <c r="S392" s="175"/>
      <c r="T392" s="175"/>
      <c r="U392" s="175"/>
      <c r="V392" s="175"/>
      <c r="W392" s="175"/>
      <c r="X392" s="175"/>
      <c r="Y392" s="175"/>
      <c r="Z392" s="175"/>
    </row>
    <row r="393" ht="13.5" customHeight="1">
      <c r="A393" s="174"/>
      <c r="B393" s="174"/>
      <c r="C393" s="174"/>
      <c r="D393" s="175"/>
      <c r="E393" s="176"/>
      <c r="F393" s="177"/>
      <c r="G393" s="177"/>
      <c r="H393" s="182"/>
      <c r="I393" s="175"/>
      <c r="J393" s="180"/>
      <c r="K393" s="176"/>
      <c r="L393" s="176"/>
      <c r="M393" s="176"/>
      <c r="N393" s="175"/>
      <c r="O393" s="175"/>
      <c r="P393" s="175"/>
      <c r="Q393" s="175"/>
      <c r="R393" s="175"/>
      <c r="S393" s="175"/>
      <c r="T393" s="175"/>
      <c r="U393" s="175"/>
      <c r="V393" s="175"/>
      <c r="W393" s="175"/>
      <c r="X393" s="175"/>
      <c r="Y393" s="175"/>
      <c r="Z393" s="175"/>
    </row>
    <row r="394" ht="13.5" customHeight="1">
      <c r="A394" s="174"/>
      <c r="B394" s="174"/>
      <c r="C394" s="174"/>
      <c r="D394" s="175"/>
      <c r="E394" s="176"/>
      <c r="F394" s="177"/>
      <c r="G394" s="177"/>
      <c r="H394" s="182"/>
      <c r="I394" s="175"/>
      <c r="J394" s="180"/>
      <c r="K394" s="176"/>
      <c r="L394" s="176"/>
      <c r="M394" s="176"/>
      <c r="N394" s="175"/>
      <c r="O394" s="175"/>
      <c r="P394" s="175"/>
      <c r="Q394" s="175"/>
      <c r="R394" s="175"/>
      <c r="S394" s="175"/>
      <c r="T394" s="175"/>
      <c r="U394" s="175"/>
      <c r="V394" s="175"/>
      <c r="W394" s="175"/>
      <c r="X394" s="175"/>
      <c r="Y394" s="175"/>
      <c r="Z394" s="175"/>
    </row>
    <row r="395" ht="13.5" customHeight="1">
      <c r="A395" s="174"/>
      <c r="B395" s="174"/>
      <c r="C395" s="174"/>
      <c r="D395" s="175"/>
      <c r="E395" s="176"/>
      <c r="F395" s="177"/>
      <c r="G395" s="177"/>
      <c r="H395" s="182"/>
      <c r="I395" s="175"/>
      <c r="J395" s="180"/>
      <c r="K395" s="176"/>
      <c r="L395" s="176"/>
      <c r="M395" s="176"/>
      <c r="N395" s="175"/>
      <c r="O395" s="175"/>
      <c r="P395" s="175"/>
      <c r="Q395" s="175"/>
      <c r="R395" s="175"/>
      <c r="S395" s="175"/>
      <c r="T395" s="175"/>
      <c r="U395" s="175"/>
      <c r="V395" s="175"/>
      <c r="W395" s="175"/>
      <c r="X395" s="175"/>
      <c r="Y395" s="175"/>
      <c r="Z395" s="175"/>
    </row>
    <row r="396" ht="13.5" customHeight="1">
      <c r="A396" s="174"/>
      <c r="B396" s="174"/>
      <c r="C396" s="174"/>
      <c r="D396" s="175"/>
      <c r="E396" s="176"/>
      <c r="F396" s="177"/>
      <c r="G396" s="177"/>
      <c r="H396" s="182"/>
      <c r="I396" s="175"/>
      <c r="J396" s="180"/>
      <c r="K396" s="176"/>
      <c r="L396" s="176"/>
      <c r="M396" s="176"/>
      <c r="N396" s="175"/>
      <c r="O396" s="175"/>
      <c r="P396" s="175"/>
      <c r="Q396" s="175"/>
      <c r="R396" s="175"/>
      <c r="S396" s="175"/>
      <c r="T396" s="175"/>
      <c r="U396" s="175"/>
      <c r="V396" s="175"/>
      <c r="W396" s="175"/>
      <c r="X396" s="175"/>
      <c r="Y396" s="175"/>
      <c r="Z396" s="175"/>
    </row>
    <row r="397" ht="13.5" customHeight="1">
      <c r="A397" s="174"/>
      <c r="B397" s="174"/>
      <c r="C397" s="174"/>
      <c r="D397" s="175"/>
      <c r="E397" s="176"/>
      <c r="F397" s="177"/>
      <c r="G397" s="177"/>
      <c r="H397" s="182"/>
      <c r="I397" s="175"/>
      <c r="J397" s="180"/>
      <c r="K397" s="176"/>
      <c r="L397" s="176"/>
      <c r="M397" s="176"/>
      <c r="N397" s="175"/>
      <c r="O397" s="175"/>
      <c r="P397" s="175"/>
      <c r="Q397" s="175"/>
      <c r="R397" s="175"/>
      <c r="S397" s="175"/>
      <c r="T397" s="175"/>
      <c r="U397" s="175"/>
      <c r="V397" s="175"/>
      <c r="W397" s="175"/>
      <c r="X397" s="175"/>
      <c r="Y397" s="175"/>
      <c r="Z397" s="175"/>
    </row>
    <row r="398" ht="13.5" customHeight="1">
      <c r="A398" s="174"/>
      <c r="B398" s="174"/>
      <c r="C398" s="174"/>
      <c r="D398" s="175"/>
      <c r="E398" s="176"/>
      <c r="F398" s="177"/>
      <c r="G398" s="177"/>
      <c r="H398" s="182"/>
      <c r="I398" s="175"/>
      <c r="J398" s="180"/>
      <c r="K398" s="176"/>
      <c r="L398" s="176"/>
      <c r="M398" s="176"/>
      <c r="N398" s="175"/>
      <c r="O398" s="175"/>
      <c r="P398" s="175"/>
      <c r="Q398" s="175"/>
      <c r="R398" s="175"/>
      <c r="S398" s="175"/>
      <c r="T398" s="175"/>
      <c r="U398" s="175"/>
      <c r="V398" s="175"/>
      <c r="W398" s="175"/>
      <c r="X398" s="175"/>
      <c r="Y398" s="175"/>
      <c r="Z398" s="175"/>
    </row>
    <row r="399" ht="13.5" customHeight="1">
      <c r="A399" s="174"/>
      <c r="B399" s="174"/>
      <c r="C399" s="174"/>
      <c r="D399" s="175"/>
      <c r="E399" s="176"/>
      <c r="F399" s="177"/>
      <c r="G399" s="177"/>
      <c r="H399" s="182"/>
      <c r="I399" s="175"/>
      <c r="J399" s="180"/>
      <c r="K399" s="176"/>
      <c r="L399" s="176"/>
      <c r="M399" s="176"/>
      <c r="N399" s="175"/>
      <c r="O399" s="175"/>
      <c r="P399" s="175"/>
      <c r="Q399" s="175"/>
      <c r="R399" s="175"/>
      <c r="S399" s="175"/>
      <c r="T399" s="175"/>
      <c r="U399" s="175"/>
      <c r="V399" s="175"/>
      <c r="W399" s="175"/>
      <c r="X399" s="175"/>
      <c r="Y399" s="175"/>
      <c r="Z399" s="175"/>
    </row>
    <row r="400" ht="13.5" customHeight="1">
      <c r="A400" s="174"/>
      <c r="B400" s="174"/>
      <c r="C400" s="174"/>
      <c r="D400" s="175"/>
      <c r="E400" s="176"/>
      <c r="F400" s="177"/>
      <c r="G400" s="177"/>
      <c r="H400" s="182"/>
      <c r="I400" s="175"/>
      <c r="J400" s="180"/>
      <c r="K400" s="176"/>
      <c r="L400" s="176"/>
      <c r="M400" s="176"/>
      <c r="N400" s="175"/>
      <c r="O400" s="175"/>
      <c r="P400" s="175"/>
      <c r="Q400" s="175"/>
      <c r="R400" s="175"/>
      <c r="S400" s="175"/>
      <c r="T400" s="175"/>
      <c r="U400" s="175"/>
      <c r="V400" s="175"/>
      <c r="W400" s="175"/>
      <c r="X400" s="175"/>
      <c r="Y400" s="175"/>
      <c r="Z400" s="175"/>
    </row>
    <row r="401" ht="13.5" customHeight="1">
      <c r="A401" s="174"/>
      <c r="B401" s="174"/>
      <c r="C401" s="174"/>
      <c r="D401" s="175"/>
      <c r="E401" s="176"/>
      <c r="F401" s="177"/>
      <c r="G401" s="177"/>
      <c r="H401" s="182"/>
      <c r="I401" s="175"/>
      <c r="J401" s="180"/>
      <c r="K401" s="176"/>
      <c r="L401" s="176"/>
      <c r="M401" s="176"/>
      <c r="N401" s="175"/>
      <c r="O401" s="175"/>
      <c r="P401" s="175"/>
      <c r="Q401" s="175"/>
      <c r="R401" s="175"/>
      <c r="S401" s="175"/>
      <c r="T401" s="175"/>
      <c r="U401" s="175"/>
      <c r="V401" s="175"/>
      <c r="W401" s="175"/>
      <c r="X401" s="175"/>
      <c r="Y401" s="175"/>
      <c r="Z401" s="175"/>
    </row>
    <row r="402" ht="13.5" customHeight="1">
      <c r="A402" s="174"/>
      <c r="B402" s="174"/>
      <c r="C402" s="174"/>
      <c r="D402" s="175"/>
      <c r="E402" s="176"/>
      <c r="F402" s="177"/>
      <c r="G402" s="177"/>
      <c r="H402" s="182"/>
      <c r="I402" s="175"/>
      <c r="J402" s="180"/>
      <c r="K402" s="176"/>
      <c r="L402" s="176"/>
      <c r="M402" s="176"/>
      <c r="N402" s="175"/>
      <c r="O402" s="175"/>
      <c r="P402" s="175"/>
      <c r="Q402" s="175"/>
      <c r="R402" s="175"/>
      <c r="S402" s="175"/>
      <c r="T402" s="175"/>
      <c r="U402" s="175"/>
      <c r="V402" s="175"/>
      <c r="W402" s="175"/>
      <c r="X402" s="175"/>
      <c r="Y402" s="175"/>
      <c r="Z402" s="175"/>
    </row>
    <row r="403" ht="13.5" customHeight="1">
      <c r="A403" s="174"/>
      <c r="B403" s="174"/>
      <c r="C403" s="174"/>
      <c r="D403" s="175"/>
      <c r="E403" s="176"/>
      <c r="F403" s="177"/>
      <c r="G403" s="177"/>
      <c r="H403" s="182"/>
      <c r="I403" s="175"/>
      <c r="J403" s="180"/>
      <c r="K403" s="176"/>
      <c r="L403" s="176"/>
      <c r="M403" s="176"/>
      <c r="N403" s="175"/>
      <c r="O403" s="175"/>
      <c r="P403" s="175"/>
      <c r="Q403" s="175"/>
      <c r="R403" s="175"/>
      <c r="S403" s="175"/>
      <c r="T403" s="175"/>
      <c r="U403" s="175"/>
      <c r="V403" s="175"/>
      <c r="W403" s="175"/>
      <c r="X403" s="175"/>
      <c r="Y403" s="175"/>
      <c r="Z403" s="175"/>
    </row>
    <row r="404" ht="13.5" customHeight="1">
      <c r="A404" s="174"/>
      <c r="B404" s="174"/>
      <c r="C404" s="174"/>
      <c r="D404" s="175"/>
      <c r="E404" s="176"/>
      <c r="F404" s="177"/>
      <c r="G404" s="177"/>
      <c r="H404" s="182"/>
      <c r="I404" s="175"/>
      <c r="J404" s="180"/>
      <c r="K404" s="176"/>
      <c r="L404" s="176"/>
      <c r="M404" s="176"/>
      <c r="N404" s="175"/>
      <c r="O404" s="175"/>
      <c r="P404" s="175"/>
      <c r="Q404" s="175"/>
      <c r="R404" s="175"/>
      <c r="S404" s="175"/>
      <c r="T404" s="175"/>
      <c r="U404" s="175"/>
      <c r="V404" s="175"/>
      <c r="W404" s="175"/>
      <c r="X404" s="175"/>
      <c r="Y404" s="175"/>
      <c r="Z404" s="175"/>
    </row>
    <row r="405" ht="13.5" customHeight="1">
      <c r="A405" s="174"/>
      <c r="B405" s="174"/>
      <c r="C405" s="174"/>
      <c r="D405" s="175"/>
      <c r="E405" s="176"/>
      <c r="F405" s="177"/>
      <c r="G405" s="177"/>
      <c r="H405" s="182"/>
      <c r="I405" s="175"/>
      <c r="J405" s="180"/>
      <c r="K405" s="176"/>
      <c r="L405" s="176"/>
      <c r="M405" s="176"/>
      <c r="N405" s="175"/>
      <c r="O405" s="175"/>
      <c r="P405" s="175"/>
      <c r="Q405" s="175"/>
      <c r="R405" s="175"/>
      <c r="S405" s="175"/>
      <c r="T405" s="175"/>
      <c r="U405" s="175"/>
      <c r="V405" s="175"/>
      <c r="W405" s="175"/>
      <c r="X405" s="175"/>
      <c r="Y405" s="175"/>
      <c r="Z405" s="175"/>
    </row>
    <row r="406" ht="13.5" customHeight="1">
      <c r="A406" s="174"/>
      <c r="B406" s="174"/>
      <c r="C406" s="174"/>
      <c r="D406" s="175"/>
      <c r="E406" s="176"/>
      <c r="F406" s="177"/>
      <c r="G406" s="177"/>
      <c r="H406" s="182"/>
      <c r="I406" s="175"/>
      <c r="J406" s="180"/>
      <c r="K406" s="176"/>
      <c r="L406" s="176"/>
      <c r="M406" s="176"/>
      <c r="N406" s="175"/>
      <c r="O406" s="175"/>
      <c r="P406" s="175"/>
      <c r="Q406" s="175"/>
      <c r="R406" s="175"/>
      <c r="S406" s="175"/>
      <c r="T406" s="175"/>
      <c r="U406" s="175"/>
      <c r="V406" s="175"/>
      <c r="W406" s="175"/>
      <c r="X406" s="175"/>
      <c r="Y406" s="175"/>
      <c r="Z406" s="175"/>
    </row>
    <row r="407" ht="13.5" customHeight="1">
      <c r="A407" s="174"/>
      <c r="B407" s="174"/>
      <c r="C407" s="174"/>
      <c r="D407" s="175"/>
      <c r="E407" s="176"/>
      <c r="F407" s="177"/>
      <c r="G407" s="177"/>
      <c r="H407" s="182"/>
      <c r="I407" s="175"/>
      <c r="J407" s="180"/>
      <c r="K407" s="176"/>
      <c r="L407" s="176"/>
      <c r="M407" s="176"/>
      <c r="N407" s="175"/>
      <c r="O407" s="175"/>
      <c r="P407" s="175"/>
      <c r="Q407" s="175"/>
      <c r="R407" s="175"/>
      <c r="S407" s="175"/>
      <c r="T407" s="175"/>
      <c r="U407" s="175"/>
      <c r="V407" s="175"/>
      <c r="W407" s="175"/>
      <c r="X407" s="175"/>
      <c r="Y407" s="175"/>
      <c r="Z407" s="175"/>
    </row>
    <row r="408" ht="13.5" customHeight="1">
      <c r="A408" s="174"/>
      <c r="B408" s="174"/>
      <c r="C408" s="174"/>
      <c r="D408" s="175"/>
      <c r="E408" s="176"/>
      <c r="F408" s="177"/>
      <c r="G408" s="177"/>
      <c r="H408" s="182"/>
      <c r="I408" s="175"/>
      <c r="J408" s="180"/>
      <c r="K408" s="176"/>
      <c r="L408" s="176"/>
      <c r="M408" s="176"/>
      <c r="N408" s="175"/>
      <c r="O408" s="175"/>
      <c r="P408" s="175"/>
      <c r="Q408" s="175"/>
      <c r="R408" s="175"/>
      <c r="S408" s="175"/>
      <c r="T408" s="175"/>
      <c r="U408" s="175"/>
      <c r="V408" s="175"/>
      <c r="W408" s="175"/>
      <c r="X408" s="175"/>
      <c r="Y408" s="175"/>
      <c r="Z408" s="175"/>
    </row>
    <row r="409" ht="13.5" customHeight="1">
      <c r="A409" s="174"/>
      <c r="B409" s="174"/>
      <c r="C409" s="174"/>
      <c r="D409" s="175"/>
      <c r="E409" s="176"/>
      <c r="F409" s="177"/>
      <c r="G409" s="177"/>
      <c r="H409" s="182"/>
      <c r="I409" s="175"/>
      <c r="J409" s="180"/>
      <c r="K409" s="176"/>
      <c r="L409" s="176"/>
      <c r="M409" s="176"/>
      <c r="N409" s="175"/>
      <c r="O409" s="175"/>
      <c r="P409" s="175"/>
      <c r="Q409" s="175"/>
      <c r="R409" s="175"/>
      <c r="S409" s="175"/>
      <c r="T409" s="175"/>
      <c r="U409" s="175"/>
      <c r="V409" s="175"/>
      <c r="W409" s="175"/>
      <c r="X409" s="175"/>
      <c r="Y409" s="175"/>
      <c r="Z409" s="175"/>
    </row>
    <row r="410" ht="13.5" customHeight="1">
      <c r="A410" s="174"/>
      <c r="B410" s="174"/>
      <c r="C410" s="174"/>
      <c r="D410" s="175"/>
      <c r="E410" s="176"/>
      <c r="F410" s="177"/>
      <c r="G410" s="177"/>
      <c r="H410" s="182"/>
      <c r="I410" s="175"/>
      <c r="J410" s="180"/>
      <c r="K410" s="176"/>
      <c r="L410" s="176"/>
      <c r="M410" s="176"/>
      <c r="N410" s="175"/>
      <c r="O410" s="175"/>
      <c r="P410" s="175"/>
      <c r="Q410" s="175"/>
      <c r="R410" s="175"/>
      <c r="S410" s="175"/>
      <c r="T410" s="175"/>
      <c r="U410" s="175"/>
      <c r="V410" s="175"/>
      <c r="W410" s="175"/>
      <c r="X410" s="175"/>
      <c r="Y410" s="175"/>
      <c r="Z410" s="175"/>
    </row>
    <row r="411" ht="13.5" customHeight="1">
      <c r="A411" s="174"/>
      <c r="B411" s="174"/>
      <c r="C411" s="174"/>
      <c r="D411" s="175"/>
      <c r="E411" s="176"/>
      <c r="F411" s="177"/>
      <c r="G411" s="177"/>
      <c r="H411" s="182"/>
      <c r="I411" s="175"/>
      <c r="J411" s="180"/>
      <c r="K411" s="176"/>
      <c r="L411" s="176"/>
      <c r="M411" s="176"/>
      <c r="N411" s="175"/>
      <c r="O411" s="175"/>
      <c r="P411" s="175"/>
      <c r="Q411" s="175"/>
      <c r="R411" s="175"/>
      <c r="S411" s="175"/>
      <c r="T411" s="175"/>
      <c r="U411" s="175"/>
      <c r="V411" s="175"/>
      <c r="W411" s="175"/>
      <c r="X411" s="175"/>
      <c r="Y411" s="175"/>
      <c r="Z411" s="175"/>
    </row>
    <row r="412" ht="13.5" customHeight="1">
      <c r="A412" s="174"/>
      <c r="B412" s="174"/>
      <c r="C412" s="174"/>
      <c r="D412" s="175"/>
      <c r="E412" s="176"/>
      <c r="F412" s="177"/>
      <c r="G412" s="177"/>
      <c r="H412" s="182"/>
      <c r="I412" s="175"/>
      <c r="J412" s="180"/>
      <c r="K412" s="176"/>
      <c r="L412" s="176"/>
      <c r="M412" s="176"/>
      <c r="N412" s="175"/>
      <c r="O412" s="175"/>
      <c r="P412" s="175"/>
      <c r="Q412" s="175"/>
      <c r="R412" s="175"/>
      <c r="S412" s="175"/>
      <c r="T412" s="175"/>
      <c r="U412" s="175"/>
      <c r="V412" s="175"/>
      <c r="W412" s="175"/>
      <c r="X412" s="175"/>
      <c r="Y412" s="175"/>
      <c r="Z412" s="175"/>
    </row>
    <row r="413" ht="13.5" customHeight="1">
      <c r="A413" s="174"/>
      <c r="B413" s="174"/>
      <c r="C413" s="174"/>
      <c r="D413" s="175"/>
      <c r="E413" s="176"/>
      <c r="F413" s="177"/>
      <c r="G413" s="177"/>
      <c r="H413" s="182"/>
      <c r="I413" s="175"/>
      <c r="J413" s="180"/>
      <c r="K413" s="176"/>
      <c r="L413" s="176"/>
      <c r="M413" s="176"/>
      <c r="N413" s="175"/>
      <c r="O413" s="175"/>
      <c r="P413" s="175"/>
      <c r="Q413" s="175"/>
      <c r="R413" s="175"/>
      <c r="S413" s="175"/>
      <c r="T413" s="175"/>
      <c r="U413" s="175"/>
      <c r="V413" s="175"/>
      <c r="W413" s="175"/>
      <c r="X413" s="175"/>
      <c r="Y413" s="175"/>
      <c r="Z413" s="175"/>
    </row>
    <row r="414" ht="13.5" customHeight="1">
      <c r="A414" s="174"/>
      <c r="B414" s="174"/>
      <c r="C414" s="174"/>
      <c r="D414" s="175"/>
      <c r="E414" s="176"/>
      <c r="F414" s="177"/>
      <c r="G414" s="177"/>
      <c r="H414" s="182"/>
      <c r="I414" s="175"/>
      <c r="J414" s="180"/>
      <c r="K414" s="176"/>
      <c r="L414" s="176"/>
      <c r="M414" s="176"/>
      <c r="N414" s="175"/>
      <c r="O414" s="175"/>
      <c r="P414" s="175"/>
      <c r="Q414" s="175"/>
      <c r="R414" s="175"/>
      <c r="S414" s="175"/>
      <c r="T414" s="175"/>
      <c r="U414" s="175"/>
      <c r="V414" s="175"/>
      <c r="W414" s="175"/>
      <c r="X414" s="175"/>
      <c r="Y414" s="175"/>
      <c r="Z414" s="175"/>
    </row>
    <row r="415" ht="13.5" customHeight="1">
      <c r="A415" s="174"/>
      <c r="B415" s="174"/>
      <c r="C415" s="174"/>
      <c r="D415" s="175"/>
      <c r="E415" s="176"/>
      <c r="F415" s="177"/>
      <c r="G415" s="177"/>
      <c r="H415" s="182"/>
      <c r="I415" s="175"/>
      <c r="J415" s="180"/>
      <c r="K415" s="176"/>
      <c r="L415" s="176"/>
      <c r="M415" s="176"/>
      <c r="N415" s="175"/>
      <c r="O415" s="175"/>
      <c r="P415" s="175"/>
      <c r="Q415" s="175"/>
      <c r="R415" s="175"/>
      <c r="S415" s="175"/>
      <c r="T415" s="175"/>
      <c r="U415" s="175"/>
      <c r="V415" s="175"/>
      <c r="W415" s="175"/>
      <c r="X415" s="175"/>
      <c r="Y415" s="175"/>
      <c r="Z415" s="175"/>
    </row>
    <row r="416" ht="13.5" customHeight="1">
      <c r="A416" s="174"/>
      <c r="B416" s="174"/>
      <c r="C416" s="174"/>
      <c r="D416" s="175"/>
      <c r="E416" s="176"/>
      <c r="F416" s="177"/>
      <c r="G416" s="177"/>
      <c r="H416" s="182"/>
      <c r="I416" s="175"/>
      <c r="J416" s="180"/>
      <c r="K416" s="176"/>
      <c r="L416" s="176"/>
      <c r="M416" s="176"/>
      <c r="N416" s="175"/>
      <c r="O416" s="175"/>
      <c r="P416" s="175"/>
      <c r="Q416" s="175"/>
      <c r="R416" s="175"/>
      <c r="S416" s="175"/>
      <c r="T416" s="175"/>
      <c r="U416" s="175"/>
      <c r="V416" s="175"/>
      <c r="W416" s="175"/>
      <c r="X416" s="175"/>
      <c r="Y416" s="175"/>
      <c r="Z416" s="175"/>
    </row>
    <row r="417" ht="13.5" customHeight="1">
      <c r="A417" s="174"/>
      <c r="B417" s="174"/>
      <c r="C417" s="174"/>
      <c r="D417" s="175"/>
      <c r="E417" s="176"/>
      <c r="F417" s="177"/>
      <c r="G417" s="177"/>
      <c r="H417" s="182"/>
      <c r="I417" s="175"/>
      <c r="J417" s="180"/>
      <c r="K417" s="176"/>
      <c r="L417" s="176"/>
      <c r="M417" s="176"/>
      <c r="N417" s="175"/>
      <c r="O417" s="175"/>
      <c r="P417" s="175"/>
      <c r="Q417" s="175"/>
      <c r="R417" s="175"/>
      <c r="S417" s="175"/>
      <c r="T417" s="175"/>
      <c r="U417" s="175"/>
      <c r="V417" s="175"/>
      <c r="W417" s="175"/>
      <c r="X417" s="175"/>
      <c r="Y417" s="175"/>
      <c r="Z417" s="175"/>
    </row>
    <row r="418" ht="13.5" customHeight="1">
      <c r="A418" s="174"/>
      <c r="B418" s="174"/>
      <c r="C418" s="174"/>
      <c r="D418" s="175"/>
      <c r="E418" s="176"/>
      <c r="F418" s="177"/>
      <c r="G418" s="177"/>
      <c r="H418" s="182"/>
      <c r="I418" s="175"/>
      <c r="J418" s="180"/>
      <c r="K418" s="176"/>
      <c r="L418" s="176"/>
      <c r="M418" s="176"/>
      <c r="N418" s="175"/>
      <c r="O418" s="175"/>
      <c r="P418" s="175"/>
      <c r="Q418" s="175"/>
      <c r="R418" s="175"/>
      <c r="S418" s="175"/>
      <c r="T418" s="175"/>
      <c r="U418" s="175"/>
      <c r="V418" s="175"/>
      <c r="W418" s="175"/>
      <c r="X418" s="175"/>
      <c r="Y418" s="175"/>
      <c r="Z418" s="175"/>
    </row>
    <row r="419" ht="13.5" customHeight="1">
      <c r="A419" s="174"/>
      <c r="B419" s="174"/>
      <c r="C419" s="174"/>
      <c r="D419" s="175"/>
      <c r="E419" s="176"/>
      <c r="F419" s="177"/>
      <c r="G419" s="177"/>
      <c r="H419" s="182"/>
      <c r="I419" s="175"/>
      <c r="J419" s="180"/>
      <c r="K419" s="176"/>
      <c r="L419" s="176"/>
      <c r="M419" s="176"/>
      <c r="N419" s="175"/>
      <c r="O419" s="175"/>
      <c r="P419" s="175"/>
      <c r="Q419" s="175"/>
      <c r="R419" s="175"/>
      <c r="S419" s="175"/>
      <c r="T419" s="175"/>
      <c r="U419" s="175"/>
      <c r="V419" s="175"/>
      <c r="W419" s="175"/>
      <c r="X419" s="175"/>
      <c r="Y419" s="175"/>
      <c r="Z419" s="175"/>
    </row>
    <row r="420" ht="13.5" customHeight="1">
      <c r="A420" s="174"/>
      <c r="B420" s="174"/>
      <c r="C420" s="174"/>
      <c r="D420" s="175"/>
      <c r="E420" s="176"/>
      <c r="F420" s="177"/>
      <c r="G420" s="177"/>
      <c r="H420" s="182"/>
      <c r="I420" s="175"/>
      <c r="J420" s="180"/>
      <c r="K420" s="176"/>
      <c r="L420" s="176"/>
      <c r="M420" s="176"/>
      <c r="N420" s="175"/>
      <c r="O420" s="175"/>
      <c r="P420" s="175"/>
      <c r="Q420" s="175"/>
      <c r="R420" s="175"/>
      <c r="S420" s="175"/>
      <c r="T420" s="175"/>
      <c r="U420" s="175"/>
      <c r="V420" s="175"/>
      <c r="W420" s="175"/>
      <c r="X420" s="175"/>
      <c r="Y420" s="175"/>
      <c r="Z420" s="175"/>
    </row>
    <row r="421" ht="13.5" customHeight="1">
      <c r="A421" s="174"/>
      <c r="B421" s="174"/>
      <c r="C421" s="174"/>
      <c r="D421" s="175"/>
      <c r="E421" s="176"/>
      <c r="F421" s="177"/>
      <c r="G421" s="177"/>
      <c r="H421" s="182"/>
      <c r="I421" s="175"/>
      <c r="J421" s="180"/>
      <c r="K421" s="176"/>
      <c r="L421" s="176"/>
      <c r="M421" s="176"/>
      <c r="N421" s="175"/>
      <c r="O421" s="175"/>
      <c r="P421" s="175"/>
      <c r="Q421" s="175"/>
      <c r="R421" s="175"/>
      <c r="S421" s="175"/>
      <c r="T421" s="175"/>
      <c r="U421" s="175"/>
      <c r="V421" s="175"/>
      <c r="W421" s="175"/>
      <c r="X421" s="175"/>
      <c r="Y421" s="175"/>
      <c r="Z421" s="175"/>
    </row>
    <row r="422" ht="13.5" customHeight="1">
      <c r="A422" s="174"/>
      <c r="B422" s="174"/>
      <c r="C422" s="174"/>
      <c r="D422" s="175"/>
      <c r="E422" s="176"/>
      <c r="F422" s="177"/>
      <c r="G422" s="177"/>
      <c r="H422" s="182"/>
      <c r="I422" s="175"/>
      <c r="J422" s="180"/>
      <c r="K422" s="176"/>
      <c r="L422" s="176"/>
      <c r="M422" s="176"/>
      <c r="N422" s="175"/>
      <c r="O422" s="175"/>
      <c r="P422" s="175"/>
      <c r="Q422" s="175"/>
      <c r="R422" s="175"/>
      <c r="S422" s="175"/>
      <c r="T422" s="175"/>
      <c r="U422" s="175"/>
      <c r="V422" s="175"/>
      <c r="W422" s="175"/>
      <c r="X422" s="175"/>
      <c r="Y422" s="175"/>
      <c r="Z422" s="175"/>
    </row>
    <row r="423" ht="13.5" customHeight="1">
      <c r="A423" s="174"/>
      <c r="B423" s="174"/>
      <c r="C423" s="174"/>
      <c r="D423" s="175"/>
      <c r="E423" s="176"/>
      <c r="F423" s="177"/>
      <c r="G423" s="177"/>
      <c r="H423" s="182"/>
      <c r="I423" s="175"/>
      <c r="J423" s="180"/>
      <c r="K423" s="176"/>
      <c r="L423" s="176"/>
      <c r="M423" s="176"/>
      <c r="N423" s="175"/>
      <c r="O423" s="175"/>
      <c r="P423" s="175"/>
      <c r="Q423" s="175"/>
      <c r="R423" s="175"/>
      <c r="S423" s="175"/>
      <c r="T423" s="175"/>
      <c r="U423" s="175"/>
      <c r="V423" s="175"/>
      <c r="W423" s="175"/>
      <c r="X423" s="175"/>
      <c r="Y423" s="175"/>
      <c r="Z423" s="175"/>
    </row>
    <row r="424" ht="13.5" customHeight="1">
      <c r="A424" s="174"/>
      <c r="B424" s="174"/>
      <c r="C424" s="174"/>
      <c r="D424" s="175"/>
      <c r="E424" s="176"/>
      <c r="F424" s="177"/>
      <c r="G424" s="177"/>
      <c r="H424" s="182"/>
      <c r="I424" s="175"/>
      <c r="J424" s="180"/>
      <c r="K424" s="176"/>
      <c r="L424" s="176"/>
      <c r="M424" s="176"/>
      <c r="N424" s="175"/>
      <c r="O424" s="175"/>
      <c r="P424" s="175"/>
      <c r="Q424" s="175"/>
      <c r="R424" s="175"/>
      <c r="S424" s="175"/>
      <c r="T424" s="175"/>
      <c r="U424" s="175"/>
      <c r="V424" s="175"/>
      <c r="W424" s="175"/>
      <c r="X424" s="175"/>
      <c r="Y424" s="175"/>
      <c r="Z424" s="175"/>
    </row>
    <row r="425" ht="13.5" customHeight="1">
      <c r="A425" s="174"/>
      <c r="B425" s="174"/>
      <c r="C425" s="174"/>
      <c r="D425" s="175"/>
      <c r="E425" s="176"/>
      <c r="F425" s="177"/>
      <c r="G425" s="177"/>
      <c r="H425" s="182"/>
      <c r="I425" s="175"/>
      <c r="J425" s="180"/>
      <c r="K425" s="176"/>
      <c r="L425" s="176"/>
      <c r="M425" s="176"/>
      <c r="N425" s="175"/>
      <c r="O425" s="175"/>
      <c r="P425" s="175"/>
      <c r="Q425" s="175"/>
      <c r="R425" s="175"/>
      <c r="S425" s="175"/>
      <c r="T425" s="175"/>
      <c r="U425" s="175"/>
      <c r="V425" s="175"/>
      <c r="W425" s="175"/>
      <c r="X425" s="175"/>
      <c r="Y425" s="175"/>
      <c r="Z425" s="175"/>
    </row>
    <row r="426" ht="13.5" customHeight="1">
      <c r="A426" s="174"/>
      <c r="B426" s="174"/>
      <c r="C426" s="174"/>
      <c r="D426" s="175"/>
      <c r="E426" s="176"/>
      <c r="F426" s="177"/>
      <c r="G426" s="177"/>
      <c r="H426" s="182"/>
      <c r="I426" s="175"/>
      <c r="J426" s="180"/>
      <c r="K426" s="176"/>
      <c r="L426" s="176"/>
      <c r="M426" s="176"/>
      <c r="N426" s="175"/>
      <c r="O426" s="175"/>
      <c r="P426" s="175"/>
      <c r="Q426" s="175"/>
      <c r="R426" s="175"/>
      <c r="S426" s="175"/>
      <c r="T426" s="175"/>
      <c r="U426" s="175"/>
      <c r="V426" s="175"/>
      <c r="W426" s="175"/>
      <c r="X426" s="175"/>
      <c r="Y426" s="175"/>
      <c r="Z426" s="175"/>
    </row>
    <row r="427" ht="13.5" customHeight="1">
      <c r="A427" s="174"/>
      <c r="B427" s="174"/>
      <c r="C427" s="174"/>
      <c r="D427" s="175"/>
      <c r="E427" s="176"/>
      <c r="F427" s="177"/>
      <c r="G427" s="177"/>
      <c r="H427" s="182"/>
      <c r="I427" s="175"/>
      <c r="J427" s="180"/>
      <c r="K427" s="176"/>
      <c r="L427" s="176"/>
      <c r="M427" s="176"/>
      <c r="N427" s="175"/>
      <c r="O427" s="175"/>
      <c r="P427" s="175"/>
      <c r="Q427" s="175"/>
      <c r="R427" s="175"/>
      <c r="S427" s="175"/>
      <c r="T427" s="175"/>
      <c r="U427" s="175"/>
      <c r="V427" s="175"/>
      <c r="W427" s="175"/>
      <c r="X427" s="175"/>
      <c r="Y427" s="175"/>
      <c r="Z427" s="175"/>
    </row>
    <row r="428" ht="13.5" customHeight="1">
      <c r="A428" s="174"/>
      <c r="B428" s="174"/>
      <c r="C428" s="174"/>
      <c r="D428" s="175"/>
      <c r="E428" s="176"/>
      <c r="F428" s="177"/>
      <c r="G428" s="177"/>
      <c r="H428" s="182"/>
      <c r="I428" s="175"/>
      <c r="J428" s="180"/>
      <c r="K428" s="176"/>
      <c r="L428" s="176"/>
      <c r="M428" s="176"/>
      <c r="N428" s="175"/>
      <c r="O428" s="175"/>
      <c r="P428" s="175"/>
      <c r="Q428" s="175"/>
      <c r="R428" s="175"/>
      <c r="S428" s="175"/>
      <c r="T428" s="175"/>
      <c r="U428" s="175"/>
      <c r="V428" s="175"/>
      <c r="W428" s="175"/>
      <c r="X428" s="175"/>
      <c r="Y428" s="175"/>
      <c r="Z428" s="175"/>
    </row>
    <row r="429" ht="13.5" customHeight="1">
      <c r="A429" s="174"/>
      <c r="B429" s="174"/>
      <c r="C429" s="174"/>
      <c r="D429" s="175"/>
      <c r="E429" s="176"/>
      <c r="F429" s="177"/>
      <c r="G429" s="177"/>
      <c r="H429" s="182"/>
      <c r="I429" s="175"/>
      <c r="J429" s="180"/>
      <c r="K429" s="176"/>
      <c r="L429" s="176"/>
      <c r="M429" s="176"/>
      <c r="N429" s="175"/>
      <c r="O429" s="175"/>
      <c r="P429" s="175"/>
      <c r="Q429" s="175"/>
      <c r="R429" s="175"/>
      <c r="S429" s="175"/>
      <c r="T429" s="175"/>
      <c r="U429" s="175"/>
      <c r="V429" s="175"/>
      <c r="W429" s="175"/>
      <c r="X429" s="175"/>
      <c r="Y429" s="175"/>
      <c r="Z429" s="175"/>
    </row>
    <row r="430" ht="13.5" customHeight="1">
      <c r="A430" s="174"/>
      <c r="B430" s="174"/>
      <c r="C430" s="174"/>
      <c r="D430" s="175"/>
      <c r="E430" s="176"/>
      <c r="F430" s="177"/>
      <c r="G430" s="177"/>
      <c r="H430" s="182"/>
      <c r="I430" s="175"/>
      <c r="J430" s="180"/>
      <c r="K430" s="176"/>
      <c r="L430" s="176"/>
      <c r="M430" s="176"/>
      <c r="N430" s="175"/>
      <c r="O430" s="175"/>
      <c r="P430" s="175"/>
      <c r="Q430" s="175"/>
      <c r="R430" s="175"/>
      <c r="S430" s="175"/>
      <c r="T430" s="175"/>
      <c r="U430" s="175"/>
      <c r="V430" s="175"/>
      <c r="W430" s="175"/>
      <c r="X430" s="175"/>
      <c r="Y430" s="175"/>
      <c r="Z430" s="175"/>
    </row>
    <row r="431" ht="13.5" customHeight="1">
      <c r="A431" s="174"/>
      <c r="B431" s="174"/>
      <c r="C431" s="174"/>
      <c r="D431" s="175"/>
      <c r="E431" s="176"/>
      <c r="F431" s="177"/>
      <c r="G431" s="177"/>
      <c r="H431" s="182"/>
      <c r="I431" s="175"/>
      <c r="J431" s="180"/>
      <c r="K431" s="176"/>
      <c r="L431" s="176"/>
      <c r="M431" s="176"/>
      <c r="N431" s="175"/>
      <c r="O431" s="175"/>
      <c r="P431" s="175"/>
      <c r="Q431" s="175"/>
      <c r="R431" s="175"/>
      <c r="S431" s="175"/>
      <c r="T431" s="175"/>
      <c r="U431" s="175"/>
      <c r="V431" s="175"/>
      <c r="W431" s="175"/>
      <c r="X431" s="175"/>
      <c r="Y431" s="175"/>
      <c r="Z431" s="175"/>
    </row>
    <row r="432" ht="13.5" customHeight="1">
      <c r="A432" s="174"/>
      <c r="B432" s="174"/>
      <c r="C432" s="174"/>
      <c r="D432" s="175"/>
      <c r="E432" s="176"/>
      <c r="F432" s="177"/>
      <c r="G432" s="177"/>
      <c r="H432" s="182"/>
      <c r="I432" s="175"/>
      <c r="J432" s="180"/>
      <c r="K432" s="176"/>
      <c r="L432" s="176"/>
      <c r="M432" s="176"/>
      <c r="N432" s="175"/>
      <c r="O432" s="175"/>
      <c r="P432" s="175"/>
      <c r="Q432" s="175"/>
      <c r="R432" s="175"/>
      <c r="S432" s="175"/>
      <c r="T432" s="175"/>
      <c r="U432" s="175"/>
      <c r="V432" s="175"/>
      <c r="W432" s="175"/>
      <c r="X432" s="175"/>
      <c r="Y432" s="175"/>
      <c r="Z432" s="175"/>
    </row>
    <row r="433" ht="13.5" customHeight="1">
      <c r="A433" s="174"/>
      <c r="B433" s="174"/>
      <c r="C433" s="174"/>
      <c r="D433" s="175"/>
      <c r="E433" s="176"/>
      <c r="F433" s="177"/>
      <c r="G433" s="177"/>
      <c r="H433" s="182"/>
      <c r="I433" s="175"/>
      <c r="J433" s="180"/>
      <c r="K433" s="176"/>
      <c r="L433" s="176"/>
      <c r="M433" s="176"/>
      <c r="N433" s="175"/>
      <c r="O433" s="175"/>
      <c r="P433" s="175"/>
      <c r="Q433" s="175"/>
      <c r="R433" s="175"/>
      <c r="S433" s="175"/>
      <c r="T433" s="175"/>
      <c r="U433" s="175"/>
      <c r="V433" s="175"/>
      <c r="W433" s="175"/>
      <c r="X433" s="175"/>
      <c r="Y433" s="175"/>
      <c r="Z433" s="175"/>
    </row>
    <row r="434" ht="13.5" customHeight="1">
      <c r="A434" s="174"/>
      <c r="B434" s="174"/>
      <c r="C434" s="174"/>
      <c r="D434" s="175"/>
      <c r="E434" s="176"/>
      <c r="F434" s="177"/>
      <c r="G434" s="177"/>
      <c r="H434" s="182"/>
      <c r="I434" s="175"/>
      <c r="J434" s="180"/>
      <c r="K434" s="176"/>
      <c r="L434" s="176"/>
      <c r="M434" s="176"/>
      <c r="N434" s="175"/>
      <c r="O434" s="175"/>
      <c r="P434" s="175"/>
      <c r="Q434" s="175"/>
      <c r="R434" s="175"/>
      <c r="S434" s="175"/>
      <c r="T434" s="175"/>
      <c r="U434" s="175"/>
      <c r="V434" s="175"/>
      <c r="W434" s="175"/>
      <c r="X434" s="175"/>
      <c r="Y434" s="175"/>
      <c r="Z434" s="175"/>
    </row>
    <row r="435" ht="13.5" customHeight="1">
      <c r="A435" s="174"/>
      <c r="B435" s="174"/>
      <c r="C435" s="174"/>
      <c r="D435" s="175"/>
      <c r="E435" s="176"/>
      <c r="F435" s="177"/>
      <c r="G435" s="177"/>
      <c r="H435" s="182"/>
      <c r="I435" s="175"/>
      <c r="J435" s="180"/>
      <c r="K435" s="176"/>
      <c r="L435" s="176"/>
      <c r="M435" s="176"/>
      <c r="N435" s="175"/>
      <c r="O435" s="175"/>
      <c r="P435" s="175"/>
      <c r="Q435" s="175"/>
      <c r="R435" s="175"/>
      <c r="S435" s="175"/>
      <c r="T435" s="175"/>
      <c r="U435" s="175"/>
      <c r="V435" s="175"/>
      <c r="W435" s="175"/>
      <c r="X435" s="175"/>
      <c r="Y435" s="175"/>
      <c r="Z435" s="175"/>
    </row>
    <row r="436" ht="13.5" customHeight="1">
      <c r="A436" s="174"/>
      <c r="B436" s="174"/>
      <c r="C436" s="174"/>
      <c r="D436" s="175"/>
      <c r="E436" s="176"/>
      <c r="F436" s="177"/>
      <c r="G436" s="177"/>
      <c r="H436" s="182"/>
      <c r="I436" s="175"/>
      <c r="J436" s="180"/>
      <c r="K436" s="176"/>
      <c r="L436" s="176"/>
      <c r="M436" s="176"/>
      <c r="N436" s="175"/>
      <c r="O436" s="175"/>
      <c r="P436" s="175"/>
      <c r="Q436" s="175"/>
      <c r="R436" s="175"/>
      <c r="S436" s="175"/>
      <c r="T436" s="175"/>
      <c r="U436" s="175"/>
      <c r="V436" s="175"/>
      <c r="W436" s="175"/>
      <c r="X436" s="175"/>
      <c r="Y436" s="175"/>
      <c r="Z436" s="175"/>
    </row>
    <row r="437" ht="13.5" customHeight="1">
      <c r="A437" s="174"/>
      <c r="B437" s="174"/>
      <c r="C437" s="174"/>
      <c r="D437" s="175"/>
      <c r="E437" s="176"/>
      <c r="F437" s="177"/>
      <c r="G437" s="177"/>
      <c r="H437" s="182"/>
      <c r="I437" s="175"/>
      <c r="J437" s="180"/>
      <c r="K437" s="176"/>
      <c r="L437" s="176"/>
      <c r="M437" s="176"/>
      <c r="N437" s="175"/>
      <c r="O437" s="175"/>
      <c r="P437" s="175"/>
      <c r="Q437" s="175"/>
      <c r="R437" s="175"/>
      <c r="S437" s="175"/>
      <c r="T437" s="175"/>
      <c r="U437" s="175"/>
      <c r="V437" s="175"/>
      <c r="W437" s="175"/>
      <c r="X437" s="175"/>
      <c r="Y437" s="175"/>
      <c r="Z437" s="175"/>
    </row>
    <row r="438" ht="13.5" customHeight="1">
      <c r="A438" s="174"/>
      <c r="B438" s="174"/>
      <c r="C438" s="174"/>
      <c r="D438" s="175"/>
      <c r="E438" s="176"/>
      <c r="F438" s="177"/>
      <c r="G438" s="177"/>
      <c r="H438" s="182"/>
      <c r="I438" s="175"/>
      <c r="J438" s="180"/>
      <c r="K438" s="176"/>
      <c r="L438" s="176"/>
      <c r="M438" s="176"/>
      <c r="N438" s="175"/>
      <c r="O438" s="175"/>
      <c r="P438" s="175"/>
      <c r="Q438" s="175"/>
      <c r="R438" s="175"/>
      <c r="S438" s="175"/>
      <c r="T438" s="175"/>
      <c r="U438" s="175"/>
      <c r="V438" s="175"/>
      <c r="W438" s="175"/>
      <c r="X438" s="175"/>
      <c r="Y438" s="175"/>
      <c r="Z438" s="175"/>
    </row>
    <row r="439" ht="13.5" customHeight="1">
      <c r="A439" s="174"/>
      <c r="B439" s="174"/>
      <c r="C439" s="174"/>
      <c r="D439" s="175"/>
      <c r="E439" s="176"/>
      <c r="F439" s="177"/>
      <c r="G439" s="177"/>
      <c r="H439" s="182"/>
      <c r="I439" s="175"/>
      <c r="J439" s="180"/>
      <c r="K439" s="176"/>
      <c r="L439" s="176"/>
      <c r="M439" s="176"/>
      <c r="N439" s="175"/>
      <c r="O439" s="175"/>
      <c r="P439" s="175"/>
      <c r="Q439" s="175"/>
      <c r="R439" s="175"/>
      <c r="S439" s="175"/>
      <c r="T439" s="175"/>
      <c r="U439" s="175"/>
      <c r="V439" s="175"/>
      <c r="W439" s="175"/>
      <c r="X439" s="175"/>
      <c r="Y439" s="175"/>
      <c r="Z439" s="175"/>
    </row>
    <row r="440" ht="13.5" customHeight="1">
      <c r="A440" s="174"/>
      <c r="B440" s="174"/>
      <c r="C440" s="174"/>
      <c r="D440" s="175"/>
      <c r="E440" s="176"/>
      <c r="F440" s="177"/>
      <c r="G440" s="177"/>
      <c r="H440" s="182"/>
      <c r="I440" s="175"/>
      <c r="J440" s="180"/>
      <c r="K440" s="176"/>
      <c r="L440" s="176"/>
      <c r="M440" s="176"/>
      <c r="N440" s="175"/>
      <c r="O440" s="175"/>
      <c r="P440" s="175"/>
      <c r="Q440" s="175"/>
      <c r="R440" s="175"/>
      <c r="S440" s="175"/>
      <c r="T440" s="175"/>
      <c r="U440" s="175"/>
      <c r="V440" s="175"/>
      <c r="W440" s="175"/>
      <c r="X440" s="175"/>
      <c r="Y440" s="175"/>
      <c r="Z440" s="175"/>
    </row>
    <row r="441" ht="13.5" customHeight="1">
      <c r="A441" s="174"/>
      <c r="B441" s="174"/>
      <c r="C441" s="174"/>
      <c r="D441" s="175"/>
      <c r="E441" s="176"/>
      <c r="F441" s="177"/>
      <c r="G441" s="177"/>
      <c r="H441" s="182"/>
      <c r="I441" s="175"/>
      <c r="J441" s="180"/>
      <c r="K441" s="176"/>
      <c r="L441" s="176"/>
      <c r="M441" s="176"/>
      <c r="N441" s="175"/>
      <c r="O441" s="175"/>
      <c r="P441" s="175"/>
      <c r="Q441" s="175"/>
      <c r="R441" s="175"/>
      <c r="S441" s="175"/>
      <c r="T441" s="175"/>
      <c r="U441" s="175"/>
      <c r="V441" s="175"/>
      <c r="W441" s="175"/>
      <c r="X441" s="175"/>
      <c r="Y441" s="175"/>
      <c r="Z441" s="175"/>
    </row>
    <row r="442" ht="13.5" customHeight="1">
      <c r="A442" s="174"/>
      <c r="B442" s="174"/>
      <c r="C442" s="174"/>
      <c r="D442" s="175"/>
      <c r="E442" s="176"/>
      <c r="F442" s="177"/>
      <c r="G442" s="177"/>
      <c r="H442" s="182"/>
      <c r="I442" s="175"/>
      <c r="J442" s="180"/>
      <c r="K442" s="176"/>
      <c r="L442" s="176"/>
      <c r="M442" s="176"/>
      <c r="N442" s="175"/>
      <c r="O442" s="175"/>
      <c r="P442" s="175"/>
      <c r="Q442" s="175"/>
      <c r="R442" s="175"/>
      <c r="S442" s="175"/>
      <c r="T442" s="175"/>
      <c r="U442" s="175"/>
      <c r="V442" s="175"/>
      <c r="W442" s="175"/>
      <c r="X442" s="175"/>
      <c r="Y442" s="175"/>
      <c r="Z442" s="175"/>
    </row>
    <row r="443" ht="13.5" customHeight="1">
      <c r="A443" s="174"/>
      <c r="B443" s="174"/>
      <c r="C443" s="174"/>
      <c r="D443" s="175"/>
      <c r="E443" s="176"/>
      <c r="F443" s="177"/>
      <c r="G443" s="177"/>
      <c r="H443" s="182"/>
      <c r="I443" s="175"/>
      <c r="J443" s="180"/>
      <c r="K443" s="176"/>
      <c r="L443" s="176"/>
      <c r="M443" s="176"/>
      <c r="N443" s="175"/>
      <c r="O443" s="175"/>
      <c r="P443" s="175"/>
      <c r="Q443" s="175"/>
      <c r="R443" s="175"/>
      <c r="S443" s="175"/>
      <c r="T443" s="175"/>
      <c r="U443" s="175"/>
      <c r="V443" s="175"/>
      <c r="W443" s="175"/>
      <c r="X443" s="175"/>
      <c r="Y443" s="175"/>
      <c r="Z443" s="175"/>
    </row>
    <row r="444" ht="13.5" customHeight="1">
      <c r="A444" s="174"/>
      <c r="B444" s="174"/>
      <c r="C444" s="174"/>
      <c r="D444" s="175"/>
      <c r="E444" s="176"/>
      <c r="F444" s="177"/>
      <c r="G444" s="177"/>
      <c r="H444" s="182"/>
      <c r="I444" s="175"/>
      <c r="J444" s="180"/>
      <c r="K444" s="176"/>
      <c r="L444" s="176"/>
      <c r="M444" s="176"/>
      <c r="N444" s="175"/>
      <c r="O444" s="175"/>
      <c r="P444" s="175"/>
      <c r="Q444" s="175"/>
      <c r="R444" s="175"/>
      <c r="S444" s="175"/>
      <c r="T444" s="175"/>
      <c r="U444" s="175"/>
      <c r="V444" s="175"/>
      <c r="W444" s="175"/>
      <c r="X444" s="175"/>
      <c r="Y444" s="175"/>
      <c r="Z444" s="175"/>
    </row>
    <row r="445" ht="13.5" customHeight="1">
      <c r="A445" s="174"/>
      <c r="B445" s="174"/>
      <c r="C445" s="174"/>
      <c r="D445" s="175"/>
      <c r="E445" s="176"/>
      <c r="F445" s="177"/>
      <c r="G445" s="177"/>
      <c r="H445" s="182"/>
      <c r="I445" s="175"/>
      <c r="J445" s="180"/>
      <c r="K445" s="176"/>
      <c r="L445" s="176"/>
      <c r="M445" s="176"/>
      <c r="N445" s="175"/>
      <c r="O445" s="175"/>
      <c r="P445" s="175"/>
      <c r="Q445" s="175"/>
      <c r="R445" s="175"/>
      <c r="S445" s="175"/>
      <c r="T445" s="175"/>
      <c r="U445" s="175"/>
      <c r="V445" s="175"/>
      <c r="W445" s="175"/>
      <c r="X445" s="175"/>
      <c r="Y445" s="175"/>
      <c r="Z445" s="175"/>
    </row>
    <row r="446" ht="13.5" customHeight="1">
      <c r="A446" s="174"/>
      <c r="B446" s="174"/>
      <c r="C446" s="174"/>
      <c r="D446" s="175"/>
      <c r="E446" s="176"/>
      <c r="F446" s="177"/>
      <c r="G446" s="177"/>
      <c r="H446" s="182"/>
      <c r="I446" s="175"/>
      <c r="J446" s="180"/>
      <c r="K446" s="176"/>
      <c r="L446" s="176"/>
      <c r="M446" s="176"/>
      <c r="N446" s="175"/>
      <c r="O446" s="175"/>
      <c r="P446" s="175"/>
      <c r="Q446" s="175"/>
      <c r="R446" s="175"/>
      <c r="S446" s="175"/>
      <c r="T446" s="175"/>
      <c r="U446" s="175"/>
      <c r="V446" s="175"/>
      <c r="W446" s="175"/>
      <c r="X446" s="175"/>
      <c r="Y446" s="175"/>
      <c r="Z446" s="175"/>
    </row>
    <row r="447" ht="13.5" customHeight="1">
      <c r="A447" s="174"/>
      <c r="B447" s="174"/>
      <c r="C447" s="174"/>
      <c r="D447" s="175"/>
      <c r="E447" s="176"/>
      <c r="F447" s="177"/>
      <c r="G447" s="177"/>
      <c r="H447" s="182"/>
      <c r="I447" s="175"/>
      <c r="J447" s="180"/>
      <c r="K447" s="176"/>
      <c r="L447" s="176"/>
      <c r="M447" s="176"/>
      <c r="N447" s="175"/>
      <c r="O447" s="175"/>
      <c r="P447" s="175"/>
      <c r="Q447" s="175"/>
      <c r="R447" s="175"/>
      <c r="S447" s="175"/>
      <c r="T447" s="175"/>
      <c r="U447" s="175"/>
      <c r="V447" s="175"/>
      <c r="W447" s="175"/>
      <c r="X447" s="175"/>
      <c r="Y447" s="175"/>
      <c r="Z447" s="175"/>
    </row>
    <row r="448" ht="13.5" customHeight="1">
      <c r="A448" s="174"/>
      <c r="B448" s="174"/>
      <c r="C448" s="174"/>
      <c r="D448" s="175"/>
      <c r="E448" s="176"/>
      <c r="F448" s="177"/>
      <c r="G448" s="177"/>
      <c r="H448" s="182"/>
      <c r="I448" s="175"/>
      <c r="J448" s="180"/>
      <c r="K448" s="176"/>
      <c r="L448" s="176"/>
      <c r="M448" s="176"/>
      <c r="N448" s="175"/>
      <c r="O448" s="175"/>
      <c r="P448" s="175"/>
      <c r="Q448" s="175"/>
      <c r="R448" s="175"/>
      <c r="S448" s="175"/>
      <c r="T448" s="175"/>
      <c r="U448" s="175"/>
      <c r="V448" s="175"/>
      <c r="W448" s="175"/>
      <c r="X448" s="175"/>
      <c r="Y448" s="175"/>
      <c r="Z448" s="175"/>
    </row>
    <row r="449" ht="13.5" customHeight="1">
      <c r="A449" s="174"/>
      <c r="B449" s="174"/>
      <c r="C449" s="174"/>
      <c r="D449" s="175"/>
      <c r="E449" s="176"/>
      <c r="F449" s="177"/>
      <c r="G449" s="177"/>
      <c r="H449" s="182"/>
      <c r="I449" s="175"/>
      <c r="J449" s="180"/>
      <c r="K449" s="176"/>
      <c r="L449" s="176"/>
      <c r="M449" s="176"/>
      <c r="N449" s="175"/>
      <c r="O449" s="175"/>
      <c r="P449" s="175"/>
      <c r="Q449" s="175"/>
      <c r="R449" s="175"/>
      <c r="S449" s="175"/>
      <c r="T449" s="175"/>
      <c r="U449" s="175"/>
      <c r="V449" s="175"/>
      <c r="W449" s="175"/>
      <c r="X449" s="175"/>
      <c r="Y449" s="175"/>
      <c r="Z449" s="175"/>
    </row>
    <row r="450" ht="13.5" customHeight="1">
      <c r="A450" s="174"/>
      <c r="B450" s="174"/>
      <c r="C450" s="174"/>
      <c r="D450" s="175"/>
      <c r="E450" s="176"/>
      <c r="F450" s="177"/>
      <c r="G450" s="177"/>
      <c r="H450" s="182"/>
      <c r="I450" s="175"/>
      <c r="J450" s="180"/>
      <c r="K450" s="176"/>
      <c r="L450" s="176"/>
      <c r="M450" s="176"/>
      <c r="N450" s="175"/>
      <c r="O450" s="175"/>
      <c r="P450" s="175"/>
      <c r="Q450" s="175"/>
      <c r="R450" s="175"/>
      <c r="S450" s="175"/>
      <c r="T450" s="175"/>
      <c r="U450" s="175"/>
      <c r="V450" s="175"/>
      <c r="W450" s="175"/>
      <c r="X450" s="175"/>
      <c r="Y450" s="175"/>
      <c r="Z450" s="175"/>
    </row>
    <row r="451" ht="13.5" customHeight="1">
      <c r="A451" s="174"/>
      <c r="B451" s="174"/>
      <c r="C451" s="174"/>
      <c r="D451" s="175"/>
      <c r="E451" s="176"/>
      <c r="F451" s="177"/>
      <c r="G451" s="177"/>
      <c r="H451" s="182"/>
      <c r="I451" s="175"/>
      <c r="J451" s="180"/>
      <c r="K451" s="176"/>
      <c r="L451" s="176"/>
      <c r="M451" s="176"/>
      <c r="N451" s="175"/>
      <c r="O451" s="175"/>
      <c r="P451" s="175"/>
      <c r="Q451" s="175"/>
      <c r="R451" s="175"/>
      <c r="S451" s="175"/>
      <c r="T451" s="175"/>
      <c r="U451" s="175"/>
      <c r="V451" s="175"/>
      <c r="W451" s="175"/>
      <c r="X451" s="175"/>
      <c r="Y451" s="175"/>
      <c r="Z451" s="175"/>
    </row>
    <row r="452" ht="13.5" customHeight="1">
      <c r="A452" s="174"/>
      <c r="B452" s="174"/>
      <c r="C452" s="174"/>
      <c r="D452" s="175"/>
      <c r="E452" s="176"/>
      <c r="F452" s="177"/>
      <c r="G452" s="177"/>
      <c r="H452" s="182"/>
      <c r="I452" s="175"/>
      <c r="J452" s="180"/>
      <c r="K452" s="176"/>
      <c r="L452" s="176"/>
      <c r="M452" s="176"/>
      <c r="N452" s="175"/>
      <c r="O452" s="175"/>
      <c r="P452" s="175"/>
      <c r="Q452" s="175"/>
      <c r="R452" s="175"/>
      <c r="S452" s="175"/>
      <c r="T452" s="175"/>
      <c r="U452" s="175"/>
      <c r="V452" s="175"/>
      <c r="W452" s="175"/>
      <c r="X452" s="175"/>
      <c r="Y452" s="175"/>
      <c r="Z452" s="175"/>
    </row>
    <row r="453" ht="13.5" customHeight="1">
      <c r="A453" s="174"/>
      <c r="B453" s="174"/>
      <c r="C453" s="174"/>
      <c r="D453" s="175"/>
      <c r="E453" s="176"/>
      <c r="F453" s="177"/>
      <c r="G453" s="177"/>
      <c r="H453" s="182"/>
      <c r="I453" s="175"/>
      <c r="J453" s="180"/>
      <c r="K453" s="176"/>
      <c r="L453" s="176"/>
      <c r="M453" s="176"/>
      <c r="N453" s="175"/>
      <c r="O453" s="175"/>
      <c r="P453" s="175"/>
      <c r="Q453" s="175"/>
      <c r="R453" s="175"/>
      <c r="S453" s="175"/>
      <c r="T453" s="175"/>
      <c r="U453" s="175"/>
      <c r="V453" s="175"/>
      <c r="W453" s="175"/>
      <c r="X453" s="175"/>
      <c r="Y453" s="175"/>
      <c r="Z453" s="175"/>
    </row>
    <row r="454" ht="13.5" customHeight="1">
      <c r="A454" s="174"/>
      <c r="B454" s="174"/>
      <c r="C454" s="174"/>
      <c r="D454" s="175"/>
      <c r="E454" s="176"/>
      <c r="F454" s="177"/>
      <c r="G454" s="177"/>
      <c r="H454" s="182"/>
      <c r="I454" s="175"/>
      <c r="J454" s="180"/>
      <c r="K454" s="176"/>
      <c r="L454" s="176"/>
      <c r="M454" s="176"/>
      <c r="N454" s="175"/>
      <c r="O454" s="175"/>
      <c r="P454" s="175"/>
      <c r="Q454" s="175"/>
      <c r="R454" s="175"/>
      <c r="S454" s="175"/>
      <c r="T454" s="175"/>
      <c r="U454" s="175"/>
      <c r="V454" s="175"/>
      <c r="W454" s="175"/>
      <c r="X454" s="175"/>
      <c r="Y454" s="175"/>
      <c r="Z454" s="175"/>
    </row>
    <row r="455" ht="13.5" customHeight="1">
      <c r="A455" s="174"/>
      <c r="B455" s="174"/>
      <c r="C455" s="174"/>
      <c r="D455" s="175"/>
      <c r="E455" s="176"/>
      <c r="F455" s="177"/>
      <c r="G455" s="177"/>
      <c r="H455" s="182"/>
      <c r="I455" s="175"/>
      <c r="J455" s="180"/>
      <c r="K455" s="176"/>
      <c r="L455" s="176"/>
      <c r="M455" s="176"/>
      <c r="N455" s="175"/>
      <c r="O455" s="175"/>
      <c r="P455" s="175"/>
      <c r="Q455" s="175"/>
      <c r="R455" s="175"/>
      <c r="S455" s="175"/>
      <c r="T455" s="175"/>
      <c r="U455" s="175"/>
      <c r="V455" s="175"/>
      <c r="W455" s="175"/>
      <c r="X455" s="175"/>
      <c r="Y455" s="175"/>
      <c r="Z455" s="175"/>
    </row>
    <row r="456" ht="13.5" customHeight="1">
      <c r="A456" s="174"/>
      <c r="B456" s="174"/>
      <c r="C456" s="174"/>
      <c r="D456" s="175"/>
      <c r="E456" s="176"/>
      <c r="F456" s="177"/>
      <c r="G456" s="177"/>
      <c r="H456" s="182"/>
      <c r="I456" s="175"/>
      <c r="J456" s="180"/>
      <c r="K456" s="176"/>
      <c r="L456" s="176"/>
      <c r="M456" s="176"/>
      <c r="N456" s="175"/>
      <c r="O456" s="175"/>
      <c r="P456" s="175"/>
      <c r="Q456" s="175"/>
      <c r="R456" s="175"/>
      <c r="S456" s="175"/>
      <c r="T456" s="175"/>
      <c r="U456" s="175"/>
      <c r="V456" s="175"/>
      <c r="W456" s="175"/>
      <c r="X456" s="175"/>
      <c r="Y456" s="175"/>
      <c r="Z456" s="175"/>
    </row>
    <row r="457" ht="13.5" customHeight="1">
      <c r="A457" s="174"/>
      <c r="B457" s="174"/>
      <c r="C457" s="174"/>
      <c r="D457" s="175"/>
      <c r="E457" s="176"/>
      <c r="F457" s="177"/>
      <c r="G457" s="177"/>
      <c r="H457" s="182"/>
      <c r="I457" s="175"/>
      <c r="J457" s="180"/>
      <c r="K457" s="176"/>
      <c r="L457" s="176"/>
      <c r="M457" s="176"/>
      <c r="N457" s="175"/>
      <c r="O457" s="175"/>
      <c r="P457" s="175"/>
      <c r="Q457" s="175"/>
      <c r="R457" s="175"/>
      <c r="S457" s="175"/>
      <c r="T457" s="175"/>
      <c r="U457" s="175"/>
      <c r="V457" s="175"/>
      <c r="W457" s="175"/>
      <c r="X457" s="175"/>
      <c r="Y457" s="175"/>
      <c r="Z457" s="175"/>
    </row>
    <row r="458" ht="13.5" customHeight="1">
      <c r="A458" s="174"/>
      <c r="B458" s="174"/>
      <c r="C458" s="174"/>
      <c r="D458" s="175"/>
      <c r="E458" s="176"/>
      <c r="F458" s="177"/>
      <c r="G458" s="177"/>
      <c r="H458" s="182"/>
      <c r="I458" s="175"/>
      <c r="J458" s="180"/>
      <c r="K458" s="176"/>
      <c r="L458" s="176"/>
      <c r="M458" s="176"/>
      <c r="N458" s="175"/>
      <c r="O458" s="175"/>
      <c r="P458" s="175"/>
      <c r="Q458" s="175"/>
      <c r="R458" s="175"/>
      <c r="S458" s="175"/>
      <c r="T458" s="175"/>
      <c r="U458" s="175"/>
      <c r="V458" s="175"/>
      <c r="W458" s="175"/>
      <c r="X458" s="175"/>
      <c r="Y458" s="175"/>
      <c r="Z458" s="175"/>
    </row>
    <row r="459" ht="13.5" customHeight="1">
      <c r="A459" s="174"/>
      <c r="B459" s="174"/>
      <c r="C459" s="174"/>
      <c r="D459" s="175"/>
      <c r="E459" s="176"/>
      <c r="F459" s="177"/>
      <c r="G459" s="177"/>
      <c r="H459" s="182"/>
      <c r="I459" s="175"/>
      <c r="J459" s="180"/>
      <c r="K459" s="176"/>
      <c r="L459" s="176"/>
      <c r="M459" s="176"/>
      <c r="N459" s="175"/>
      <c r="O459" s="175"/>
      <c r="P459" s="175"/>
      <c r="Q459" s="175"/>
      <c r="R459" s="175"/>
      <c r="S459" s="175"/>
      <c r="T459" s="175"/>
      <c r="U459" s="175"/>
      <c r="V459" s="175"/>
      <c r="W459" s="175"/>
      <c r="X459" s="175"/>
      <c r="Y459" s="175"/>
      <c r="Z459" s="175"/>
    </row>
    <row r="460" ht="13.5" customHeight="1">
      <c r="A460" s="174"/>
      <c r="B460" s="174"/>
      <c r="C460" s="174"/>
      <c r="D460" s="175"/>
      <c r="E460" s="176"/>
      <c r="F460" s="177"/>
      <c r="G460" s="177"/>
      <c r="H460" s="182"/>
      <c r="I460" s="175"/>
      <c r="J460" s="180"/>
      <c r="K460" s="176"/>
      <c r="L460" s="176"/>
      <c r="M460" s="176"/>
      <c r="N460" s="175"/>
      <c r="O460" s="175"/>
      <c r="P460" s="175"/>
      <c r="Q460" s="175"/>
      <c r="R460" s="175"/>
      <c r="S460" s="175"/>
      <c r="T460" s="175"/>
      <c r="U460" s="175"/>
      <c r="V460" s="175"/>
      <c r="W460" s="175"/>
      <c r="X460" s="175"/>
      <c r="Y460" s="175"/>
      <c r="Z460" s="175"/>
    </row>
    <row r="461" ht="13.5" customHeight="1">
      <c r="A461" s="174"/>
      <c r="B461" s="174"/>
      <c r="C461" s="174"/>
      <c r="D461" s="175"/>
      <c r="E461" s="176"/>
      <c r="F461" s="177"/>
      <c r="G461" s="177"/>
      <c r="H461" s="182"/>
      <c r="I461" s="175"/>
      <c r="J461" s="180"/>
      <c r="K461" s="176"/>
      <c r="L461" s="176"/>
      <c r="M461" s="176"/>
      <c r="N461" s="175"/>
      <c r="O461" s="175"/>
      <c r="P461" s="175"/>
      <c r="Q461" s="175"/>
      <c r="R461" s="175"/>
      <c r="S461" s="175"/>
      <c r="T461" s="175"/>
      <c r="U461" s="175"/>
      <c r="V461" s="175"/>
      <c r="W461" s="175"/>
      <c r="X461" s="175"/>
      <c r="Y461" s="175"/>
      <c r="Z461" s="175"/>
    </row>
    <row r="462" ht="13.5" customHeight="1">
      <c r="A462" s="174"/>
      <c r="B462" s="174"/>
      <c r="C462" s="174"/>
      <c r="D462" s="175"/>
      <c r="E462" s="176"/>
      <c r="F462" s="177"/>
      <c r="G462" s="177"/>
      <c r="H462" s="182"/>
      <c r="I462" s="175"/>
      <c r="J462" s="180"/>
      <c r="K462" s="176"/>
      <c r="L462" s="176"/>
      <c r="M462" s="176"/>
      <c r="N462" s="175"/>
      <c r="O462" s="175"/>
      <c r="P462" s="175"/>
      <c r="Q462" s="175"/>
      <c r="R462" s="175"/>
      <c r="S462" s="175"/>
      <c r="T462" s="175"/>
      <c r="U462" s="175"/>
      <c r="V462" s="175"/>
      <c r="W462" s="175"/>
      <c r="X462" s="175"/>
      <c r="Y462" s="175"/>
      <c r="Z462" s="175"/>
    </row>
    <row r="463" ht="13.5" customHeight="1">
      <c r="A463" s="174"/>
      <c r="B463" s="174"/>
      <c r="C463" s="174"/>
      <c r="D463" s="175"/>
      <c r="E463" s="176"/>
      <c r="F463" s="177"/>
      <c r="G463" s="177"/>
      <c r="H463" s="182"/>
      <c r="I463" s="175"/>
      <c r="J463" s="180"/>
      <c r="K463" s="176"/>
      <c r="L463" s="176"/>
      <c r="M463" s="176"/>
      <c r="N463" s="175"/>
      <c r="O463" s="175"/>
      <c r="P463" s="175"/>
      <c r="Q463" s="175"/>
      <c r="R463" s="175"/>
      <c r="S463" s="175"/>
      <c r="T463" s="175"/>
      <c r="U463" s="175"/>
      <c r="V463" s="175"/>
      <c r="W463" s="175"/>
      <c r="X463" s="175"/>
      <c r="Y463" s="175"/>
      <c r="Z463" s="175"/>
    </row>
    <row r="464" ht="13.5" customHeight="1">
      <c r="A464" s="174"/>
      <c r="B464" s="174"/>
      <c r="C464" s="174"/>
      <c r="D464" s="175"/>
      <c r="E464" s="176"/>
      <c r="F464" s="177"/>
      <c r="G464" s="177"/>
      <c r="H464" s="182"/>
      <c r="I464" s="175"/>
      <c r="J464" s="180"/>
      <c r="K464" s="176"/>
      <c r="L464" s="176"/>
      <c r="M464" s="176"/>
      <c r="N464" s="175"/>
      <c r="O464" s="175"/>
      <c r="P464" s="175"/>
      <c r="Q464" s="175"/>
      <c r="R464" s="175"/>
      <c r="S464" s="175"/>
      <c r="T464" s="175"/>
      <c r="U464" s="175"/>
      <c r="V464" s="175"/>
      <c r="W464" s="175"/>
      <c r="X464" s="175"/>
      <c r="Y464" s="175"/>
      <c r="Z464" s="175"/>
    </row>
    <row r="465" ht="13.5" customHeight="1">
      <c r="A465" s="174"/>
      <c r="B465" s="174"/>
      <c r="C465" s="174"/>
      <c r="D465" s="175"/>
      <c r="E465" s="176"/>
      <c r="F465" s="177"/>
      <c r="G465" s="177"/>
      <c r="H465" s="182"/>
      <c r="I465" s="175"/>
      <c r="J465" s="180"/>
      <c r="K465" s="176"/>
      <c r="L465" s="176"/>
      <c r="M465" s="176"/>
      <c r="N465" s="175"/>
      <c r="O465" s="175"/>
      <c r="P465" s="175"/>
      <c r="Q465" s="175"/>
      <c r="R465" s="175"/>
      <c r="S465" s="175"/>
      <c r="T465" s="175"/>
      <c r="U465" s="175"/>
      <c r="V465" s="175"/>
      <c r="W465" s="175"/>
      <c r="X465" s="175"/>
      <c r="Y465" s="175"/>
      <c r="Z465" s="175"/>
    </row>
    <row r="466" ht="13.5" customHeight="1">
      <c r="A466" s="174"/>
      <c r="B466" s="174"/>
      <c r="C466" s="174"/>
      <c r="D466" s="175"/>
      <c r="E466" s="176"/>
      <c r="F466" s="177"/>
      <c r="G466" s="177"/>
      <c r="H466" s="182"/>
      <c r="I466" s="175"/>
      <c r="J466" s="180"/>
      <c r="K466" s="176"/>
      <c r="L466" s="176"/>
      <c r="M466" s="176"/>
      <c r="N466" s="175"/>
      <c r="O466" s="175"/>
      <c r="P466" s="175"/>
      <c r="Q466" s="175"/>
      <c r="R466" s="175"/>
      <c r="S466" s="175"/>
      <c r="T466" s="175"/>
      <c r="U466" s="175"/>
      <c r="V466" s="175"/>
      <c r="W466" s="175"/>
      <c r="X466" s="175"/>
      <c r="Y466" s="175"/>
      <c r="Z466" s="175"/>
    </row>
    <row r="467" ht="13.5" customHeight="1">
      <c r="A467" s="174"/>
      <c r="B467" s="174"/>
      <c r="C467" s="174"/>
      <c r="D467" s="175"/>
      <c r="E467" s="176"/>
      <c r="F467" s="177"/>
      <c r="G467" s="177"/>
      <c r="H467" s="182"/>
      <c r="I467" s="175"/>
      <c r="J467" s="180"/>
      <c r="K467" s="176"/>
      <c r="L467" s="176"/>
      <c r="M467" s="176"/>
      <c r="N467" s="175"/>
      <c r="O467" s="175"/>
      <c r="P467" s="175"/>
      <c r="Q467" s="175"/>
      <c r="R467" s="175"/>
      <c r="S467" s="175"/>
      <c r="T467" s="175"/>
      <c r="U467" s="175"/>
      <c r="V467" s="175"/>
      <c r="W467" s="175"/>
      <c r="X467" s="175"/>
      <c r="Y467" s="175"/>
      <c r="Z467" s="175"/>
    </row>
    <row r="468" ht="13.5" customHeight="1">
      <c r="A468" s="174"/>
      <c r="B468" s="174"/>
      <c r="C468" s="174"/>
      <c r="D468" s="175"/>
      <c r="E468" s="176"/>
      <c r="F468" s="177"/>
      <c r="G468" s="177"/>
      <c r="H468" s="182"/>
      <c r="I468" s="175"/>
      <c r="J468" s="180"/>
      <c r="K468" s="176"/>
      <c r="L468" s="176"/>
      <c r="M468" s="176"/>
      <c r="N468" s="175"/>
      <c r="O468" s="175"/>
      <c r="P468" s="175"/>
      <c r="Q468" s="175"/>
      <c r="R468" s="175"/>
      <c r="S468" s="175"/>
      <c r="T468" s="175"/>
      <c r="U468" s="175"/>
      <c r="V468" s="175"/>
      <c r="W468" s="175"/>
      <c r="X468" s="175"/>
      <c r="Y468" s="175"/>
      <c r="Z468" s="175"/>
    </row>
    <row r="469" ht="13.5" customHeight="1">
      <c r="A469" s="174"/>
      <c r="B469" s="174"/>
      <c r="C469" s="174"/>
      <c r="D469" s="175"/>
      <c r="E469" s="176"/>
      <c r="F469" s="177"/>
      <c r="G469" s="177"/>
      <c r="H469" s="182"/>
      <c r="I469" s="175"/>
      <c r="J469" s="180"/>
      <c r="K469" s="176"/>
      <c r="L469" s="176"/>
      <c r="M469" s="176"/>
      <c r="N469" s="175"/>
      <c r="O469" s="175"/>
      <c r="P469" s="175"/>
      <c r="Q469" s="175"/>
      <c r="R469" s="175"/>
      <c r="S469" s="175"/>
      <c r="T469" s="175"/>
      <c r="U469" s="175"/>
      <c r="V469" s="175"/>
      <c r="W469" s="175"/>
      <c r="X469" s="175"/>
      <c r="Y469" s="175"/>
      <c r="Z469" s="175"/>
    </row>
    <row r="470" ht="13.5" customHeight="1">
      <c r="A470" s="174"/>
      <c r="B470" s="174"/>
      <c r="C470" s="174"/>
      <c r="D470" s="175"/>
      <c r="E470" s="176"/>
      <c r="F470" s="177"/>
      <c r="G470" s="177"/>
      <c r="H470" s="182"/>
      <c r="I470" s="175"/>
      <c r="J470" s="180"/>
      <c r="K470" s="176"/>
      <c r="L470" s="176"/>
      <c r="M470" s="176"/>
      <c r="N470" s="175"/>
      <c r="O470" s="175"/>
      <c r="P470" s="175"/>
      <c r="Q470" s="175"/>
      <c r="R470" s="175"/>
      <c r="S470" s="175"/>
      <c r="T470" s="175"/>
      <c r="U470" s="175"/>
      <c r="V470" s="175"/>
      <c r="W470" s="175"/>
      <c r="X470" s="175"/>
      <c r="Y470" s="175"/>
      <c r="Z470" s="175"/>
    </row>
    <row r="471" ht="13.5" customHeight="1">
      <c r="A471" s="174"/>
      <c r="B471" s="174"/>
      <c r="C471" s="174"/>
      <c r="D471" s="175"/>
      <c r="E471" s="176"/>
      <c r="F471" s="177"/>
      <c r="G471" s="177"/>
      <c r="H471" s="182"/>
      <c r="I471" s="175"/>
      <c r="J471" s="180"/>
      <c r="K471" s="176"/>
      <c r="L471" s="176"/>
      <c r="M471" s="176"/>
      <c r="N471" s="175"/>
      <c r="O471" s="175"/>
      <c r="P471" s="175"/>
      <c r="Q471" s="175"/>
      <c r="R471" s="175"/>
      <c r="S471" s="175"/>
      <c r="T471" s="175"/>
      <c r="U471" s="175"/>
      <c r="V471" s="175"/>
      <c r="W471" s="175"/>
      <c r="X471" s="175"/>
      <c r="Y471" s="175"/>
      <c r="Z471" s="175"/>
    </row>
    <row r="472" ht="13.5" customHeight="1">
      <c r="A472" s="174"/>
      <c r="B472" s="174"/>
      <c r="C472" s="174"/>
      <c r="D472" s="175"/>
      <c r="E472" s="176"/>
      <c r="F472" s="177"/>
      <c r="G472" s="177"/>
      <c r="H472" s="182"/>
      <c r="I472" s="175"/>
      <c r="J472" s="180"/>
      <c r="K472" s="176"/>
      <c r="L472" s="176"/>
      <c r="M472" s="176"/>
      <c r="N472" s="175"/>
      <c r="O472" s="175"/>
      <c r="P472" s="175"/>
      <c r="Q472" s="175"/>
      <c r="R472" s="175"/>
      <c r="S472" s="175"/>
      <c r="T472" s="175"/>
      <c r="U472" s="175"/>
      <c r="V472" s="175"/>
      <c r="W472" s="175"/>
      <c r="X472" s="175"/>
      <c r="Y472" s="175"/>
      <c r="Z472" s="175"/>
    </row>
    <row r="473" ht="13.5" customHeight="1">
      <c r="A473" s="174"/>
      <c r="B473" s="174"/>
      <c r="C473" s="174"/>
      <c r="D473" s="175"/>
      <c r="E473" s="176"/>
      <c r="F473" s="177"/>
      <c r="G473" s="177"/>
      <c r="H473" s="182"/>
      <c r="I473" s="175"/>
      <c r="J473" s="180"/>
      <c r="K473" s="176"/>
      <c r="L473" s="176"/>
      <c r="M473" s="176"/>
      <c r="N473" s="175"/>
      <c r="O473" s="175"/>
      <c r="P473" s="175"/>
      <c r="Q473" s="175"/>
      <c r="R473" s="175"/>
      <c r="S473" s="175"/>
      <c r="T473" s="175"/>
      <c r="U473" s="175"/>
      <c r="V473" s="175"/>
      <c r="W473" s="175"/>
      <c r="X473" s="175"/>
      <c r="Y473" s="175"/>
      <c r="Z473" s="175"/>
    </row>
    <row r="474" ht="13.5" customHeight="1">
      <c r="A474" s="174"/>
      <c r="B474" s="174"/>
      <c r="C474" s="174"/>
      <c r="D474" s="175"/>
      <c r="E474" s="176"/>
      <c r="F474" s="177"/>
      <c r="G474" s="177"/>
      <c r="H474" s="182"/>
      <c r="I474" s="175"/>
      <c r="J474" s="180"/>
      <c r="K474" s="176"/>
      <c r="L474" s="176"/>
      <c r="M474" s="176"/>
      <c r="N474" s="175"/>
      <c r="O474" s="175"/>
      <c r="P474" s="175"/>
      <c r="Q474" s="175"/>
      <c r="R474" s="175"/>
      <c r="S474" s="175"/>
      <c r="T474" s="175"/>
      <c r="U474" s="175"/>
      <c r="V474" s="175"/>
      <c r="W474" s="175"/>
      <c r="X474" s="175"/>
      <c r="Y474" s="175"/>
      <c r="Z474" s="175"/>
    </row>
    <row r="475" ht="13.5" customHeight="1">
      <c r="A475" s="174"/>
      <c r="B475" s="174"/>
      <c r="C475" s="174"/>
      <c r="D475" s="175"/>
      <c r="E475" s="176"/>
      <c r="F475" s="177"/>
      <c r="G475" s="177"/>
      <c r="H475" s="182"/>
      <c r="I475" s="175"/>
      <c r="J475" s="180"/>
      <c r="K475" s="176"/>
      <c r="L475" s="176"/>
      <c r="M475" s="176"/>
      <c r="N475" s="175"/>
      <c r="O475" s="175"/>
      <c r="P475" s="175"/>
      <c r="Q475" s="175"/>
      <c r="R475" s="175"/>
      <c r="S475" s="175"/>
      <c r="T475" s="175"/>
      <c r="U475" s="175"/>
      <c r="V475" s="175"/>
      <c r="W475" s="175"/>
      <c r="X475" s="175"/>
      <c r="Y475" s="175"/>
      <c r="Z475" s="175"/>
    </row>
    <row r="476" ht="13.5" customHeight="1">
      <c r="A476" s="174"/>
      <c r="B476" s="174"/>
      <c r="C476" s="174"/>
      <c r="D476" s="175"/>
      <c r="E476" s="176"/>
      <c r="F476" s="177"/>
      <c r="G476" s="177"/>
      <c r="H476" s="182"/>
      <c r="I476" s="175"/>
      <c r="J476" s="180"/>
      <c r="K476" s="176"/>
      <c r="L476" s="176"/>
      <c r="M476" s="176"/>
      <c r="N476" s="175"/>
      <c r="O476" s="175"/>
      <c r="P476" s="175"/>
      <c r="Q476" s="175"/>
      <c r="R476" s="175"/>
      <c r="S476" s="175"/>
      <c r="T476" s="175"/>
      <c r="U476" s="175"/>
      <c r="V476" s="175"/>
      <c r="W476" s="175"/>
      <c r="X476" s="175"/>
      <c r="Y476" s="175"/>
      <c r="Z476" s="175"/>
    </row>
    <row r="477" ht="13.5" customHeight="1">
      <c r="A477" s="174"/>
      <c r="B477" s="174"/>
      <c r="C477" s="174"/>
      <c r="D477" s="175"/>
      <c r="E477" s="176"/>
      <c r="F477" s="177"/>
      <c r="G477" s="177"/>
      <c r="H477" s="182"/>
      <c r="I477" s="175"/>
      <c r="J477" s="180"/>
      <c r="K477" s="176"/>
      <c r="L477" s="176"/>
      <c r="M477" s="176"/>
      <c r="N477" s="175"/>
      <c r="O477" s="175"/>
      <c r="P477" s="175"/>
      <c r="Q477" s="175"/>
      <c r="R477" s="175"/>
      <c r="S477" s="175"/>
      <c r="T477" s="175"/>
      <c r="U477" s="175"/>
      <c r="V477" s="175"/>
      <c r="W477" s="175"/>
      <c r="X477" s="175"/>
      <c r="Y477" s="175"/>
      <c r="Z477" s="175"/>
    </row>
    <row r="478" ht="13.5" customHeight="1">
      <c r="A478" s="174"/>
      <c r="B478" s="174"/>
      <c r="C478" s="174"/>
      <c r="D478" s="175"/>
      <c r="E478" s="176"/>
      <c r="F478" s="177"/>
      <c r="G478" s="177"/>
      <c r="H478" s="182"/>
      <c r="I478" s="175"/>
      <c r="J478" s="180"/>
      <c r="K478" s="176"/>
      <c r="L478" s="176"/>
      <c r="M478" s="176"/>
      <c r="N478" s="175"/>
      <c r="O478" s="175"/>
      <c r="P478" s="175"/>
      <c r="Q478" s="175"/>
      <c r="R478" s="175"/>
      <c r="S478" s="175"/>
      <c r="T478" s="175"/>
      <c r="U478" s="175"/>
      <c r="V478" s="175"/>
      <c r="W478" s="175"/>
      <c r="X478" s="175"/>
      <c r="Y478" s="175"/>
      <c r="Z478" s="175"/>
    </row>
    <row r="479" ht="13.5" customHeight="1">
      <c r="A479" s="174"/>
      <c r="B479" s="174"/>
      <c r="C479" s="174"/>
      <c r="D479" s="175"/>
      <c r="E479" s="176"/>
      <c r="F479" s="177"/>
      <c r="G479" s="177"/>
      <c r="H479" s="182"/>
      <c r="I479" s="175"/>
      <c r="J479" s="180"/>
      <c r="K479" s="176"/>
      <c r="L479" s="176"/>
      <c r="M479" s="176"/>
      <c r="N479" s="175"/>
      <c r="O479" s="175"/>
      <c r="P479" s="175"/>
      <c r="Q479" s="175"/>
      <c r="R479" s="175"/>
      <c r="S479" s="175"/>
      <c r="T479" s="175"/>
      <c r="U479" s="175"/>
      <c r="V479" s="175"/>
      <c r="W479" s="175"/>
      <c r="X479" s="175"/>
      <c r="Y479" s="175"/>
      <c r="Z479" s="175"/>
    </row>
    <row r="480" ht="13.5" customHeight="1">
      <c r="A480" s="174"/>
      <c r="B480" s="174"/>
      <c r="C480" s="174"/>
      <c r="D480" s="175"/>
      <c r="E480" s="176"/>
      <c r="F480" s="177"/>
      <c r="G480" s="177"/>
      <c r="H480" s="182"/>
      <c r="I480" s="175"/>
      <c r="J480" s="180"/>
      <c r="K480" s="176"/>
      <c r="L480" s="176"/>
      <c r="M480" s="176"/>
      <c r="N480" s="175"/>
      <c r="O480" s="175"/>
      <c r="P480" s="175"/>
      <c r="Q480" s="175"/>
      <c r="R480" s="175"/>
      <c r="S480" s="175"/>
      <c r="T480" s="175"/>
      <c r="U480" s="175"/>
      <c r="V480" s="175"/>
      <c r="W480" s="175"/>
      <c r="X480" s="175"/>
      <c r="Y480" s="175"/>
      <c r="Z480" s="175"/>
    </row>
    <row r="481" ht="13.5" customHeight="1">
      <c r="A481" s="174"/>
      <c r="B481" s="174"/>
      <c r="C481" s="174"/>
      <c r="D481" s="175"/>
      <c r="E481" s="176"/>
      <c r="F481" s="177"/>
      <c r="G481" s="177"/>
      <c r="H481" s="182"/>
      <c r="I481" s="175"/>
      <c r="J481" s="180"/>
      <c r="K481" s="176"/>
      <c r="L481" s="176"/>
      <c r="M481" s="176"/>
      <c r="N481" s="175"/>
      <c r="O481" s="175"/>
      <c r="P481" s="175"/>
      <c r="Q481" s="175"/>
      <c r="R481" s="175"/>
      <c r="S481" s="175"/>
      <c r="T481" s="175"/>
      <c r="U481" s="175"/>
      <c r="V481" s="175"/>
      <c r="W481" s="175"/>
      <c r="X481" s="175"/>
      <c r="Y481" s="175"/>
      <c r="Z481" s="175"/>
    </row>
    <row r="482" ht="13.5" customHeight="1">
      <c r="A482" s="174"/>
      <c r="B482" s="174"/>
      <c r="C482" s="174"/>
      <c r="D482" s="175"/>
      <c r="E482" s="176"/>
      <c r="F482" s="177"/>
      <c r="G482" s="177"/>
      <c r="H482" s="182"/>
      <c r="I482" s="175"/>
      <c r="J482" s="180"/>
      <c r="K482" s="176"/>
      <c r="L482" s="176"/>
      <c r="M482" s="176"/>
      <c r="N482" s="175"/>
      <c r="O482" s="175"/>
      <c r="P482" s="175"/>
      <c r="Q482" s="175"/>
      <c r="R482" s="175"/>
      <c r="S482" s="175"/>
      <c r="T482" s="175"/>
      <c r="U482" s="175"/>
      <c r="V482" s="175"/>
      <c r="W482" s="175"/>
      <c r="X482" s="175"/>
      <c r="Y482" s="175"/>
      <c r="Z482" s="175"/>
    </row>
    <row r="483" ht="13.5" customHeight="1">
      <c r="A483" s="174"/>
      <c r="B483" s="174"/>
      <c r="C483" s="174"/>
      <c r="D483" s="175"/>
      <c r="E483" s="176"/>
      <c r="F483" s="177"/>
      <c r="G483" s="177"/>
      <c r="H483" s="182"/>
      <c r="I483" s="175"/>
      <c r="J483" s="180"/>
      <c r="K483" s="176"/>
      <c r="L483" s="176"/>
      <c r="M483" s="176"/>
      <c r="N483" s="175"/>
      <c r="O483" s="175"/>
      <c r="P483" s="175"/>
      <c r="Q483" s="175"/>
      <c r="R483" s="175"/>
      <c r="S483" s="175"/>
      <c r="T483" s="175"/>
      <c r="U483" s="175"/>
      <c r="V483" s="175"/>
      <c r="W483" s="175"/>
      <c r="X483" s="175"/>
      <c r="Y483" s="175"/>
      <c r="Z483" s="175"/>
    </row>
    <row r="484" ht="13.5" customHeight="1">
      <c r="A484" s="174"/>
      <c r="B484" s="174"/>
      <c r="C484" s="174"/>
      <c r="D484" s="175"/>
      <c r="E484" s="176"/>
      <c r="F484" s="177"/>
      <c r="G484" s="177"/>
      <c r="H484" s="182"/>
      <c r="I484" s="175"/>
      <c r="J484" s="180"/>
      <c r="K484" s="176"/>
      <c r="L484" s="176"/>
      <c r="M484" s="176"/>
      <c r="N484" s="175"/>
      <c r="O484" s="175"/>
      <c r="P484" s="175"/>
      <c r="Q484" s="175"/>
      <c r="R484" s="175"/>
      <c r="S484" s="175"/>
      <c r="T484" s="175"/>
      <c r="U484" s="175"/>
      <c r="V484" s="175"/>
      <c r="W484" s="175"/>
      <c r="X484" s="175"/>
      <c r="Y484" s="175"/>
      <c r="Z484" s="175"/>
    </row>
    <row r="485" ht="13.5" customHeight="1">
      <c r="A485" s="174"/>
      <c r="B485" s="174"/>
      <c r="C485" s="174"/>
      <c r="D485" s="175"/>
      <c r="E485" s="176"/>
      <c r="F485" s="177"/>
      <c r="G485" s="177"/>
      <c r="H485" s="182"/>
      <c r="I485" s="175"/>
      <c r="J485" s="180"/>
      <c r="K485" s="176"/>
      <c r="L485" s="176"/>
      <c r="M485" s="176"/>
      <c r="N485" s="175"/>
      <c r="O485" s="175"/>
      <c r="P485" s="175"/>
      <c r="Q485" s="175"/>
      <c r="R485" s="175"/>
      <c r="S485" s="175"/>
      <c r="T485" s="175"/>
      <c r="U485" s="175"/>
      <c r="V485" s="175"/>
      <c r="W485" s="175"/>
      <c r="X485" s="175"/>
      <c r="Y485" s="175"/>
      <c r="Z485" s="175"/>
    </row>
    <row r="486" ht="13.5" customHeight="1">
      <c r="A486" s="174"/>
      <c r="B486" s="174"/>
      <c r="C486" s="174"/>
      <c r="D486" s="175"/>
      <c r="E486" s="176"/>
      <c r="F486" s="177"/>
      <c r="G486" s="177"/>
      <c r="H486" s="182"/>
      <c r="I486" s="175"/>
      <c r="J486" s="180"/>
      <c r="K486" s="176"/>
      <c r="L486" s="176"/>
      <c r="M486" s="176"/>
      <c r="N486" s="175"/>
      <c r="O486" s="175"/>
      <c r="P486" s="175"/>
      <c r="Q486" s="175"/>
      <c r="R486" s="175"/>
      <c r="S486" s="175"/>
      <c r="T486" s="175"/>
      <c r="U486" s="175"/>
      <c r="V486" s="175"/>
      <c r="W486" s="175"/>
      <c r="X486" s="175"/>
      <c r="Y486" s="175"/>
      <c r="Z486" s="175"/>
    </row>
    <row r="487" ht="13.5" customHeight="1">
      <c r="A487" s="174"/>
      <c r="B487" s="174"/>
      <c r="C487" s="174"/>
      <c r="D487" s="175"/>
      <c r="E487" s="176"/>
      <c r="F487" s="177"/>
      <c r="G487" s="177"/>
      <c r="H487" s="182"/>
      <c r="I487" s="175"/>
      <c r="J487" s="180"/>
      <c r="K487" s="176"/>
      <c r="L487" s="176"/>
      <c r="M487" s="176"/>
      <c r="N487" s="175"/>
      <c r="O487" s="175"/>
      <c r="P487" s="175"/>
      <c r="Q487" s="175"/>
      <c r="R487" s="175"/>
      <c r="S487" s="175"/>
      <c r="T487" s="175"/>
      <c r="U487" s="175"/>
      <c r="V487" s="175"/>
      <c r="W487" s="175"/>
      <c r="X487" s="175"/>
      <c r="Y487" s="175"/>
      <c r="Z487" s="175"/>
    </row>
    <row r="488" ht="13.5" customHeight="1">
      <c r="A488" s="174"/>
      <c r="B488" s="174"/>
      <c r="C488" s="174"/>
      <c r="D488" s="175"/>
      <c r="E488" s="176"/>
      <c r="F488" s="177"/>
      <c r="G488" s="177"/>
      <c r="H488" s="182"/>
      <c r="I488" s="175"/>
      <c r="J488" s="180"/>
      <c r="K488" s="176"/>
      <c r="L488" s="176"/>
      <c r="M488" s="176"/>
      <c r="N488" s="175"/>
      <c r="O488" s="175"/>
      <c r="P488" s="175"/>
      <c r="Q488" s="175"/>
      <c r="R488" s="175"/>
      <c r="S488" s="175"/>
      <c r="T488" s="175"/>
      <c r="U488" s="175"/>
      <c r="V488" s="175"/>
      <c r="W488" s="175"/>
      <c r="X488" s="175"/>
      <c r="Y488" s="175"/>
      <c r="Z488" s="175"/>
    </row>
    <row r="489" ht="13.5" customHeight="1">
      <c r="A489" s="174"/>
      <c r="B489" s="174"/>
      <c r="C489" s="174"/>
      <c r="D489" s="175"/>
      <c r="E489" s="176"/>
      <c r="F489" s="177"/>
      <c r="G489" s="177"/>
      <c r="H489" s="182"/>
      <c r="I489" s="175"/>
      <c r="J489" s="180"/>
      <c r="K489" s="176"/>
      <c r="L489" s="176"/>
      <c r="M489" s="176"/>
      <c r="N489" s="175"/>
      <c r="O489" s="175"/>
      <c r="P489" s="175"/>
      <c r="Q489" s="175"/>
      <c r="R489" s="175"/>
      <c r="S489" s="175"/>
      <c r="T489" s="175"/>
      <c r="U489" s="175"/>
      <c r="V489" s="175"/>
      <c r="W489" s="175"/>
      <c r="X489" s="175"/>
      <c r="Y489" s="175"/>
      <c r="Z489" s="175"/>
    </row>
    <row r="490" ht="13.5" customHeight="1">
      <c r="A490" s="174"/>
      <c r="B490" s="174"/>
      <c r="C490" s="174"/>
      <c r="D490" s="175"/>
      <c r="E490" s="176"/>
      <c r="F490" s="177"/>
      <c r="G490" s="177"/>
      <c r="H490" s="182"/>
      <c r="I490" s="175"/>
      <c r="J490" s="180"/>
      <c r="K490" s="176"/>
      <c r="L490" s="176"/>
      <c r="M490" s="176"/>
      <c r="N490" s="175"/>
      <c r="O490" s="175"/>
      <c r="P490" s="175"/>
      <c r="Q490" s="175"/>
      <c r="R490" s="175"/>
      <c r="S490" s="175"/>
      <c r="T490" s="175"/>
      <c r="U490" s="175"/>
      <c r="V490" s="175"/>
      <c r="W490" s="175"/>
      <c r="X490" s="175"/>
      <c r="Y490" s="175"/>
      <c r="Z490" s="175"/>
    </row>
    <row r="491" ht="13.5" customHeight="1">
      <c r="A491" s="174"/>
      <c r="B491" s="174"/>
      <c r="C491" s="174"/>
      <c r="D491" s="175"/>
      <c r="E491" s="176"/>
      <c r="F491" s="177"/>
      <c r="G491" s="177"/>
      <c r="H491" s="182"/>
      <c r="I491" s="175"/>
      <c r="J491" s="180"/>
      <c r="K491" s="176"/>
      <c r="L491" s="176"/>
      <c r="M491" s="176"/>
      <c r="N491" s="175"/>
      <c r="O491" s="175"/>
      <c r="P491" s="175"/>
      <c r="Q491" s="175"/>
      <c r="R491" s="175"/>
      <c r="S491" s="175"/>
      <c r="T491" s="175"/>
      <c r="U491" s="175"/>
      <c r="V491" s="175"/>
      <c r="W491" s="175"/>
      <c r="X491" s="175"/>
      <c r="Y491" s="175"/>
      <c r="Z491" s="175"/>
    </row>
    <row r="492" ht="13.5" customHeight="1">
      <c r="A492" s="174"/>
      <c r="B492" s="174"/>
      <c r="C492" s="174"/>
      <c r="D492" s="175"/>
      <c r="E492" s="176"/>
      <c r="F492" s="177"/>
      <c r="G492" s="177"/>
      <c r="H492" s="182"/>
      <c r="I492" s="175"/>
      <c r="J492" s="180"/>
      <c r="K492" s="176"/>
      <c r="L492" s="176"/>
      <c r="M492" s="176"/>
      <c r="N492" s="175"/>
      <c r="O492" s="175"/>
      <c r="P492" s="175"/>
      <c r="Q492" s="175"/>
      <c r="R492" s="175"/>
      <c r="S492" s="175"/>
      <c r="T492" s="175"/>
      <c r="U492" s="175"/>
      <c r="V492" s="175"/>
      <c r="W492" s="175"/>
      <c r="X492" s="175"/>
      <c r="Y492" s="175"/>
      <c r="Z492" s="175"/>
    </row>
    <row r="493" ht="13.5" customHeight="1">
      <c r="A493" s="174"/>
      <c r="B493" s="174"/>
      <c r="C493" s="174"/>
      <c r="D493" s="175"/>
      <c r="E493" s="176"/>
      <c r="F493" s="177"/>
      <c r="G493" s="177"/>
      <c r="H493" s="182"/>
      <c r="I493" s="175"/>
      <c r="J493" s="180"/>
      <c r="K493" s="176"/>
      <c r="L493" s="176"/>
      <c r="M493" s="176"/>
      <c r="N493" s="175"/>
      <c r="O493" s="175"/>
      <c r="P493" s="175"/>
      <c r="Q493" s="175"/>
      <c r="R493" s="175"/>
      <c r="S493" s="175"/>
      <c r="T493" s="175"/>
      <c r="U493" s="175"/>
      <c r="V493" s="175"/>
      <c r="W493" s="175"/>
      <c r="X493" s="175"/>
      <c r="Y493" s="175"/>
      <c r="Z493" s="175"/>
    </row>
    <row r="494" ht="13.5" customHeight="1">
      <c r="A494" s="174"/>
      <c r="B494" s="174"/>
      <c r="C494" s="174"/>
      <c r="D494" s="175"/>
      <c r="E494" s="176"/>
      <c r="F494" s="177"/>
      <c r="G494" s="177"/>
      <c r="H494" s="182"/>
      <c r="I494" s="175"/>
      <c r="J494" s="180"/>
      <c r="K494" s="176"/>
      <c r="L494" s="176"/>
      <c r="M494" s="176"/>
      <c r="N494" s="175"/>
      <c r="O494" s="175"/>
      <c r="P494" s="175"/>
      <c r="Q494" s="175"/>
      <c r="R494" s="175"/>
      <c r="S494" s="175"/>
      <c r="T494" s="175"/>
      <c r="U494" s="175"/>
      <c r="V494" s="175"/>
      <c r="W494" s="175"/>
      <c r="X494" s="175"/>
      <c r="Y494" s="175"/>
      <c r="Z494" s="175"/>
    </row>
    <row r="495" ht="13.5" customHeight="1">
      <c r="A495" s="174"/>
      <c r="B495" s="174"/>
      <c r="C495" s="174"/>
      <c r="D495" s="175"/>
      <c r="E495" s="176"/>
      <c r="F495" s="177"/>
      <c r="G495" s="177"/>
      <c r="H495" s="182"/>
      <c r="I495" s="175"/>
      <c r="J495" s="180"/>
      <c r="K495" s="176"/>
      <c r="L495" s="176"/>
      <c r="M495" s="176"/>
      <c r="N495" s="175"/>
      <c r="O495" s="175"/>
      <c r="P495" s="175"/>
      <c r="Q495" s="175"/>
      <c r="R495" s="175"/>
      <c r="S495" s="175"/>
      <c r="T495" s="175"/>
      <c r="U495" s="175"/>
      <c r="V495" s="175"/>
      <c r="W495" s="175"/>
      <c r="X495" s="175"/>
      <c r="Y495" s="175"/>
      <c r="Z495" s="175"/>
    </row>
    <row r="496" ht="13.5" customHeight="1">
      <c r="A496" s="174"/>
      <c r="B496" s="174"/>
      <c r="C496" s="174"/>
      <c r="D496" s="175"/>
      <c r="E496" s="176"/>
      <c r="F496" s="177"/>
      <c r="G496" s="177"/>
      <c r="H496" s="182"/>
      <c r="I496" s="175"/>
      <c r="J496" s="180"/>
      <c r="K496" s="176"/>
      <c r="L496" s="176"/>
      <c r="M496" s="176"/>
      <c r="N496" s="175"/>
      <c r="O496" s="175"/>
      <c r="P496" s="175"/>
      <c r="Q496" s="175"/>
      <c r="R496" s="175"/>
      <c r="S496" s="175"/>
      <c r="T496" s="175"/>
      <c r="U496" s="175"/>
      <c r="V496" s="175"/>
      <c r="W496" s="175"/>
      <c r="X496" s="175"/>
      <c r="Y496" s="175"/>
      <c r="Z496" s="175"/>
    </row>
    <row r="497" ht="13.5" customHeight="1">
      <c r="A497" s="174"/>
      <c r="B497" s="174"/>
      <c r="C497" s="174"/>
      <c r="D497" s="175"/>
      <c r="E497" s="176"/>
      <c r="F497" s="177"/>
      <c r="G497" s="177"/>
      <c r="H497" s="182"/>
      <c r="I497" s="175"/>
      <c r="J497" s="180"/>
      <c r="K497" s="176"/>
      <c r="L497" s="176"/>
      <c r="M497" s="176"/>
      <c r="N497" s="175"/>
      <c r="O497" s="175"/>
      <c r="P497" s="175"/>
      <c r="Q497" s="175"/>
      <c r="R497" s="175"/>
      <c r="S497" s="175"/>
      <c r="T497" s="175"/>
      <c r="U497" s="175"/>
      <c r="V497" s="175"/>
      <c r="W497" s="175"/>
      <c r="X497" s="175"/>
      <c r="Y497" s="175"/>
      <c r="Z497" s="175"/>
    </row>
    <row r="498" ht="13.5" customHeight="1">
      <c r="A498" s="174"/>
      <c r="B498" s="174"/>
      <c r="C498" s="174"/>
      <c r="D498" s="175"/>
      <c r="E498" s="176"/>
      <c r="F498" s="177"/>
      <c r="G498" s="177"/>
      <c r="H498" s="182"/>
      <c r="I498" s="175"/>
      <c r="J498" s="180"/>
      <c r="K498" s="176"/>
      <c r="L498" s="176"/>
      <c r="M498" s="176"/>
      <c r="N498" s="175"/>
      <c r="O498" s="175"/>
      <c r="P498" s="175"/>
      <c r="Q498" s="175"/>
      <c r="R498" s="175"/>
      <c r="S498" s="175"/>
      <c r="T498" s="175"/>
      <c r="U498" s="175"/>
      <c r="V498" s="175"/>
      <c r="W498" s="175"/>
      <c r="X498" s="175"/>
      <c r="Y498" s="175"/>
      <c r="Z498" s="175"/>
    </row>
    <row r="499" ht="13.5" customHeight="1">
      <c r="A499" s="174"/>
      <c r="B499" s="174"/>
      <c r="C499" s="174"/>
      <c r="D499" s="175"/>
      <c r="E499" s="176"/>
      <c r="F499" s="177"/>
      <c r="G499" s="177"/>
      <c r="H499" s="182"/>
      <c r="I499" s="175"/>
      <c r="J499" s="180"/>
      <c r="K499" s="176"/>
      <c r="L499" s="176"/>
      <c r="M499" s="176"/>
      <c r="N499" s="175"/>
      <c r="O499" s="175"/>
      <c r="P499" s="175"/>
      <c r="Q499" s="175"/>
      <c r="R499" s="175"/>
      <c r="S499" s="175"/>
      <c r="T499" s="175"/>
      <c r="U499" s="175"/>
      <c r="V499" s="175"/>
      <c r="W499" s="175"/>
      <c r="X499" s="175"/>
      <c r="Y499" s="175"/>
      <c r="Z499" s="175"/>
    </row>
    <row r="500" ht="13.5" customHeight="1">
      <c r="A500" s="174"/>
      <c r="B500" s="174"/>
      <c r="C500" s="174"/>
      <c r="D500" s="175"/>
      <c r="E500" s="176"/>
      <c r="F500" s="177"/>
      <c r="G500" s="177"/>
      <c r="H500" s="182"/>
      <c r="I500" s="175"/>
      <c r="J500" s="180"/>
      <c r="K500" s="176"/>
      <c r="L500" s="176"/>
      <c r="M500" s="176"/>
      <c r="N500" s="175"/>
      <c r="O500" s="175"/>
      <c r="P500" s="175"/>
      <c r="Q500" s="175"/>
      <c r="R500" s="175"/>
      <c r="S500" s="175"/>
      <c r="T500" s="175"/>
      <c r="U500" s="175"/>
      <c r="V500" s="175"/>
      <c r="W500" s="175"/>
      <c r="X500" s="175"/>
      <c r="Y500" s="175"/>
      <c r="Z500" s="175"/>
    </row>
    <row r="501" ht="13.5" customHeight="1">
      <c r="A501" s="174"/>
      <c r="B501" s="174"/>
      <c r="C501" s="174"/>
      <c r="D501" s="175"/>
      <c r="E501" s="176"/>
      <c r="F501" s="177"/>
      <c r="G501" s="177"/>
      <c r="H501" s="182"/>
      <c r="I501" s="175"/>
      <c r="J501" s="180"/>
      <c r="K501" s="176"/>
      <c r="L501" s="176"/>
      <c r="M501" s="176"/>
      <c r="N501" s="175"/>
      <c r="O501" s="175"/>
      <c r="P501" s="175"/>
      <c r="Q501" s="175"/>
      <c r="R501" s="175"/>
      <c r="S501" s="175"/>
      <c r="T501" s="175"/>
      <c r="U501" s="175"/>
      <c r="V501" s="175"/>
      <c r="W501" s="175"/>
      <c r="X501" s="175"/>
      <c r="Y501" s="175"/>
      <c r="Z501" s="175"/>
    </row>
    <row r="502" ht="13.5" customHeight="1">
      <c r="A502" s="174"/>
      <c r="B502" s="174"/>
      <c r="C502" s="174"/>
      <c r="D502" s="175"/>
      <c r="E502" s="176"/>
      <c r="F502" s="177"/>
      <c r="G502" s="177"/>
      <c r="H502" s="182"/>
      <c r="I502" s="175"/>
      <c r="J502" s="180"/>
      <c r="K502" s="176"/>
      <c r="L502" s="176"/>
      <c r="M502" s="176"/>
      <c r="N502" s="175"/>
      <c r="O502" s="175"/>
      <c r="P502" s="175"/>
      <c r="Q502" s="175"/>
      <c r="R502" s="175"/>
      <c r="S502" s="175"/>
      <c r="T502" s="175"/>
      <c r="U502" s="175"/>
      <c r="V502" s="175"/>
      <c r="W502" s="175"/>
      <c r="X502" s="175"/>
      <c r="Y502" s="175"/>
      <c r="Z502" s="175"/>
    </row>
    <row r="503" ht="13.5" customHeight="1">
      <c r="A503" s="174"/>
      <c r="B503" s="174"/>
      <c r="C503" s="174"/>
      <c r="D503" s="175"/>
      <c r="E503" s="176"/>
      <c r="F503" s="177"/>
      <c r="G503" s="177"/>
      <c r="H503" s="182"/>
      <c r="I503" s="175"/>
      <c r="J503" s="180"/>
      <c r="K503" s="176"/>
      <c r="L503" s="176"/>
      <c r="M503" s="176"/>
      <c r="N503" s="175"/>
      <c r="O503" s="175"/>
      <c r="P503" s="175"/>
      <c r="Q503" s="175"/>
      <c r="R503" s="175"/>
      <c r="S503" s="175"/>
      <c r="T503" s="175"/>
      <c r="U503" s="175"/>
      <c r="V503" s="175"/>
      <c r="W503" s="175"/>
      <c r="X503" s="175"/>
      <c r="Y503" s="175"/>
      <c r="Z503" s="175"/>
    </row>
    <row r="504" ht="13.5" customHeight="1">
      <c r="A504" s="174"/>
      <c r="B504" s="174"/>
      <c r="C504" s="174"/>
      <c r="D504" s="175"/>
      <c r="E504" s="176"/>
      <c r="F504" s="177"/>
      <c r="G504" s="177"/>
      <c r="H504" s="182"/>
      <c r="I504" s="175"/>
      <c r="J504" s="180"/>
      <c r="K504" s="176"/>
      <c r="L504" s="176"/>
      <c r="M504" s="176"/>
      <c r="N504" s="175"/>
      <c r="O504" s="175"/>
      <c r="P504" s="175"/>
      <c r="Q504" s="175"/>
      <c r="R504" s="175"/>
      <c r="S504" s="175"/>
      <c r="T504" s="175"/>
      <c r="U504" s="175"/>
      <c r="V504" s="175"/>
      <c r="W504" s="175"/>
      <c r="X504" s="175"/>
      <c r="Y504" s="175"/>
      <c r="Z504" s="175"/>
    </row>
    <row r="505" ht="13.5" customHeight="1">
      <c r="A505" s="174"/>
      <c r="B505" s="174"/>
      <c r="C505" s="174"/>
      <c r="D505" s="175"/>
      <c r="E505" s="176"/>
      <c r="F505" s="177"/>
      <c r="G505" s="177"/>
      <c r="H505" s="182"/>
      <c r="I505" s="175"/>
      <c r="J505" s="180"/>
      <c r="K505" s="176"/>
      <c r="L505" s="176"/>
      <c r="M505" s="176"/>
      <c r="N505" s="175"/>
      <c r="O505" s="175"/>
      <c r="P505" s="175"/>
      <c r="Q505" s="175"/>
      <c r="R505" s="175"/>
      <c r="S505" s="175"/>
      <c r="T505" s="175"/>
      <c r="U505" s="175"/>
      <c r="V505" s="175"/>
      <c r="W505" s="175"/>
      <c r="X505" s="175"/>
      <c r="Y505" s="175"/>
      <c r="Z505" s="175"/>
    </row>
    <row r="506" ht="13.5" customHeight="1">
      <c r="A506" s="174"/>
      <c r="B506" s="174"/>
      <c r="C506" s="174"/>
      <c r="D506" s="175"/>
      <c r="E506" s="176"/>
      <c r="F506" s="177"/>
      <c r="G506" s="177"/>
      <c r="H506" s="182"/>
      <c r="I506" s="175"/>
      <c r="J506" s="180"/>
      <c r="K506" s="176"/>
      <c r="L506" s="176"/>
      <c r="M506" s="176"/>
      <c r="N506" s="175"/>
      <c r="O506" s="175"/>
      <c r="P506" s="175"/>
      <c r="Q506" s="175"/>
      <c r="R506" s="175"/>
      <c r="S506" s="175"/>
      <c r="T506" s="175"/>
      <c r="U506" s="175"/>
      <c r="V506" s="175"/>
      <c r="W506" s="175"/>
      <c r="X506" s="175"/>
      <c r="Y506" s="175"/>
      <c r="Z506" s="175"/>
    </row>
    <row r="507" ht="13.5" customHeight="1">
      <c r="A507" s="174"/>
      <c r="B507" s="174"/>
      <c r="C507" s="174"/>
      <c r="D507" s="175"/>
      <c r="E507" s="176"/>
      <c r="F507" s="177"/>
      <c r="G507" s="177"/>
      <c r="H507" s="182"/>
      <c r="I507" s="175"/>
      <c r="J507" s="180"/>
      <c r="K507" s="176"/>
      <c r="L507" s="176"/>
      <c r="M507" s="176"/>
      <c r="N507" s="175"/>
      <c r="O507" s="175"/>
      <c r="P507" s="175"/>
      <c r="Q507" s="175"/>
      <c r="R507" s="175"/>
      <c r="S507" s="175"/>
      <c r="T507" s="175"/>
      <c r="U507" s="175"/>
      <c r="V507" s="175"/>
      <c r="W507" s="175"/>
      <c r="X507" s="175"/>
      <c r="Y507" s="175"/>
      <c r="Z507" s="175"/>
    </row>
    <row r="508" ht="13.5" customHeight="1">
      <c r="A508" s="174"/>
      <c r="B508" s="174"/>
      <c r="C508" s="174"/>
      <c r="D508" s="175"/>
      <c r="E508" s="176"/>
      <c r="F508" s="177"/>
      <c r="G508" s="177"/>
      <c r="H508" s="182"/>
      <c r="I508" s="175"/>
      <c r="J508" s="180"/>
      <c r="K508" s="176"/>
      <c r="L508" s="176"/>
      <c r="M508" s="176"/>
      <c r="N508" s="175"/>
      <c r="O508" s="175"/>
      <c r="P508" s="175"/>
      <c r="Q508" s="175"/>
      <c r="R508" s="175"/>
      <c r="S508" s="175"/>
      <c r="T508" s="175"/>
      <c r="U508" s="175"/>
      <c r="V508" s="175"/>
      <c r="W508" s="175"/>
      <c r="X508" s="175"/>
      <c r="Y508" s="175"/>
      <c r="Z508" s="175"/>
    </row>
    <row r="509" ht="13.5" customHeight="1">
      <c r="A509" s="174"/>
      <c r="B509" s="174"/>
      <c r="C509" s="174"/>
      <c r="D509" s="175"/>
      <c r="E509" s="176"/>
      <c r="F509" s="177"/>
      <c r="G509" s="177"/>
      <c r="H509" s="182"/>
      <c r="I509" s="175"/>
      <c r="J509" s="180"/>
      <c r="K509" s="176"/>
      <c r="L509" s="176"/>
      <c r="M509" s="176"/>
      <c r="N509" s="175"/>
      <c r="O509" s="175"/>
      <c r="P509" s="175"/>
      <c r="Q509" s="175"/>
      <c r="R509" s="175"/>
      <c r="S509" s="175"/>
      <c r="T509" s="175"/>
      <c r="U509" s="175"/>
      <c r="V509" s="175"/>
      <c r="W509" s="175"/>
      <c r="X509" s="175"/>
      <c r="Y509" s="175"/>
      <c r="Z509" s="175"/>
    </row>
    <row r="510" ht="13.5" customHeight="1">
      <c r="A510" s="174"/>
      <c r="B510" s="174"/>
      <c r="C510" s="174"/>
      <c r="D510" s="175"/>
      <c r="E510" s="176"/>
      <c r="F510" s="177"/>
      <c r="G510" s="177"/>
      <c r="H510" s="182"/>
      <c r="I510" s="175"/>
      <c r="J510" s="180"/>
      <c r="K510" s="176"/>
      <c r="L510" s="176"/>
      <c r="M510" s="176"/>
      <c r="N510" s="175"/>
      <c r="O510" s="175"/>
      <c r="P510" s="175"/>
      <c r="Q510" s="175"/>
      <c r="R510" s="175"/>
      <c r="S510" s="175"/>
      <c r="T510" s="175"/>
      <c r="U510" s="175"/>
      <c r="V510" s="175"/>
      <c r="W510" s="175"/>
      <c r="X510" s="175"/>
      <c r="Y510" s="175"/>
      <c r="Z510" s="175"/>
    </row>
    <row r="511" ht="13.5" customHeight="1">
      <c r="A511" s="174"/>
      <c r="B511" s="174"/>
      <c r="C511" s="174"/>
      <c r="D511" s="175"/>
      <c r="E511" s="176"/>
      <c r="F511" s="177"/>
      <c r="G511" s="177"/>
      <c r="H511" s="182"/>
      <c r="I511" s="175"/>
      <c r="J511" s="180"/>
      <c r="K511" s="176"/>
      <c r="L511" s="176"/>
      <c r="M511" s="176"/>
      <c r="N511" s="175"/>
      <c r="O511" s="175"/>
      <c r="P511" s="175"/>
      <c r="Q511" s="175"/>
      <c r="R511" s="175"/>
      <c r="S511" s="175"/>
      <c r="T511" s="175"/>
      <c r="U511" s="175"/>
      <c r="V511" s="175"/>
      <c r="W511" s="175"/>
      <c r="X511" s="175"/>
      <c r="Y511" s="175"/>
      <c r="Z511" s="175"/>
    </row>
    <row r="512" ht="13.5" customHeight="1">
      <c r="A512" s="174"/>
      <c r="B512" s="174"/>
      <c r="C512" s="174"/>
      <c r="D512" s="175"/>
      <c r="E512" s="176"/>
      <c r="F512" s="177"/>
      <c r="G512" s="177"/>
      <c r="H512" s="182"/>
      <c r="I512" s="175"/>
      <c r="J512" s="180"/>
      <c r="K512" s="176"/>
      <c r="L512" s="176"/>
      <c r="M512" s="176"/>
      <c r="N512" s="175"/>
      <c r="O512" s="175"/>
      <c r="P512" s="175"/>
      <c r="Q512" s="175"/>
      <c r="R512" s="175"/>
      <c r="S512" s="175"/>
      <c r="T512" s="175"/>
      <c r="U512" s="175"/>
      <c r="V512" s="175"/>
      <c r="W512" s="175"/>
      <c r="X512" s="175"/>
      <c r="Y512" s="175"/>
      <c r="Z512" s="175"/>
    </row>
    <row r="513" ht="13.5" customHeight="1">
      <c r="A513" s="174"/>
      <c r="B513" s="174"/>
      <c r="C513" s="174"/>
      <c r="D513" s="175"/>
      <c r="E513" s="176"/>
      <c r="F513" s="177"/>
      <c r="G513" s="177"/>
      <c r="H513" s="182"/>
      <c r="I513" s="175"/>
      <c r="J513" s="180"/>
      <c r="K513" s="176"/>
      <c r="L513" s="176"/>
      <c r="M513" s="176"/>
      <c r="N513" s="175"/>
      <c r="O513" s="175"/>
      <c r="P513" s="175"/>
      <c r="Q513" s="175"/>
      <c r="R513" s="175"/>
      <c r="S513" s="175"/>
      <c r="T513" s="175"/>
      <c r="U513" s="175"/>
      <c r="V513" s="175"/>
      <c r="W513" s="175"/>
      <c r="X513" s="175"/>
      <c r="Y513" s="175"/>
      <c r="Z513" s="175"/>
    </row>
    <row r="514" ht="13.5" customHeight="1">
      <c r="A514" s="174"/>
      <c r="B514" s="174"/>
      <c r="C514" s="174"/>
      <c r="D514" s="175"/>
      <c r="E514" s="176"/>
      <c r="F514" s="177"/>
      <c r="G514" s="177"/>
      <c r="H514" s="182"/>
      <c r="I514" s="175"/>
      <c r="J514" s="180"/>
      <c r="K514" s="176"/>
      <c r="L514" s="176"/>
      <c r="M514" s="176"/>
      <c r="N514" s="175"/>
      <c r="O514" s="175"/>
      <c r="P514" s="175"/>
      <c r="Q514" s="175"/>
      <c r="R514" s="175"/>
      <c r="S514" s="175"/>
      <c r="T514" s="175"/>
      <c r="U514" s="175"/>
      <c r="V514" s="175"/>
      <c r="W514" s="175"/>
      <c r="X514" s="175"/>
      <c r="Y514" s="175"/>
      <c r="Z514" s="175"/>
    </row>
    <row r="515" ht="13.5" customHeight="1">
      <c r="A515" s="174"/>
      <c r="B515" s="174"/>
      <c r="C515" s="174"/>
      <c r="D515" s="175"/>
      <c r="E515" s="176"/>
      <c r="F515" s="177"/>
      <c r="G515" s="177"/>
      <c r="H515" s="182"/>
      <c r="I515" s="175"/>
      <c r="J515" s="180"/>
      <c r="K515" s="176"/>
      <c r="L515" s="176"/>
      <c r="M515" s="176"/>
      <c r="N515" s="175"/>
      <c r="O515" s="175"/>
      <c r="P515" s="175"/>
      <c r="Q515" s="175"/>
      <c r="R515" s="175"/>
      <c r="S515" s="175"/>
      <c r="T515" s="175"/>
      <c r="U515" s="175"/>
      <c r="V515" s="175"/>
      <c r="W515" s="175"/>
      <c r="X515" s="175"/>
      <c r="Y515" s="175"/>
      <c r="Z515" s="175"/>
    </row>
    <row r="516" ht="13.5" customHeight="1">
      <c r="A516" s="174"/>
      <c r="B516" s="174"/>
      <c r="C516" s="174"/>
      <c r="D516" s="175"/>
      <c r="E516" s="176"/>
      <c r="F516" s="177"/>
      <c r="G516" s="177"/>
      <c r="H516" s="182"/>
      <c r="I516" s="175"/>
      <c r="J516" s="180"/>
      <c r="K516" s="176"/>
      <c r="L516" s="176"/>
      <c r="M516" s="176"/>
      <c r="N516" s="175"/>
      <c r="O516" s="175"/>
      <c r="P516" s="175"/>
      <c r="Q516" s="175"/>
      <c r="R516" s="175"/>
      <c r="S516" s="175"/>
      <c r="T516" s="175"/>
      <c r="U516" s="175"/>
      <c r="V516" s="175"/>
      <c r="W516" s="175"/>
      <c r="X516" s="175"/>
      <c r="Y516" s="175"/>
      <c r="Z516" s="175"/>
    </row>
    <row r="517" ht="13.5" customHeight="1">
      <c r="A517" s="174"/>
      <c r="B517" s="174"/>
      <c r="C517" s="174"/>
      <c r="D517" s="175"/>
      <c r="E517" s="176"/>
      <c r="F517" s="177"/>
      <c r="G517" s="177"/>
      <c r="H517" s="182"/>
      <c r="I517" s="175"/>
      <c r="J517" s="180"/>
      <c r="K517" s="176"/>
      <c r="L517" s="176"/>
      <c r="M517" s="176"/>
      <c r="N517" s="175"/>
      <c r="O517" s="175"/>
      <c r="P517" s="175"/>
      <c r="Q517" s="175"/>
      <c r="R517" s="175"/>
      <c r="S517" s="175"/>
      <c r="T517" s="175"/>
      <c r="U517" s="175"/>
      <c r="V517" s="175"/>
      <c r="W517" s="175"/>
      <c r="X517" s="175"/>
      <c r="Y517" s="175"/>
      <c r="Z517" s="175"/>
    </row>
    <row r="518" ht="13.5" customHeight="1">
      <c r="A518" s="174"/>
      <c r="B518" s="174"/>
      <c r="C518" s="174"/>
      <c r="D518" s="175"/>
      <c r="E518" s="176"/>
      <c r="F518" s="177"/>
      <c r="G518" s="177"/>
      <c r="H518" s="182"/>
      <c r="I518" s="175"/>
      <c r="J518" s="180"/>
      <c r="K518" s="176"/>
      <c r="L518" s="176"/>
      <c r="M518" s="176"/>
      <c r="N518" s="175"/>
      <c r="O518" s="175"/>
      <c r="P518" s="175"/>
      <c r="Q518" s="175"/>
      <c r="R518" s="175"/>
      <c r="S518" s="175"/>
      <c r="T518" s="175"/>
      <c r="U518" s="175"/>
      <c r="V518" s="175"/>
      <c r="W518" s="175"/>
      <c r="X518" s="175"/>
      <c r="Y518" s="175"/>
      <c r="Z518" s="175"/>
    </row>
    <row r="519" ht="13.5" customHeight="1">
      <c r="A519" s="174"/>
      <c r="B519" s="174"/>
      <c r="C519" s="174"/>
      <c r="D519" s="175"/>
      <c r="E519" s="176"/>
      <c r="F519" s="177"/>
      <c r="G519" s="177"/>
      <c r="H519" s="182"/>
      <c r="I519" s="175"/>
      <c r="J519" s="180"/>
      <c r="K519" s="176"/>
      <c r="L519" s="176"/>
      <c r="M519" s="176"/>
      <c r="N519" s="175"/>
      <c r="O519" s="175"/>
      <c r="P519" s="175"/>
      <c r="Q519" s="175"/>
      <c r="R519" s="175"/>
      <c r="S519" s="175"/>
      <c r="T519" s="175"/>
      <c r="U519" s="175"/>
      <c r="V519" s="175"/>
      <c r="W519" s="175"/>
      <c r="X519" s="175"/>
      <c r="Y519" s="175"/>
      <c r="Z519" s="175"/>
    </row>
    <row r="520" ht="13.5" customHeight="1">
      <c r="A520" s="174"/>
      <c r="B520" s="174"/>
      <c r="C520" s="174"/>
      <c r="D520" s="175"/>
      <c r="E520" s="176"/>
      <c r="F520" s="177"/>
      <c r="G520" s="177"/>
      <c r="H520" s="182"/>
      <c r="I520" s="175"/>
      <c r="J520" s="180"/>
      <c r="K520" s="176"/>
      <c r="L520" s="176"/>
      <c r="M520" s="176"/>
      <c r="N520" s="175"/>
      <c r="O520" s="175"/>
      <c r="P520" s="175"/>
      <c r="Q520" s="175"/>
      <c r="R520" s="175"/>
      <c r="S520" s="175"/>
      <c r="T520" s="175"/>
      <c r="U520" s="175"/>
      <c r="V520" s="175"/>
      <c r="W520" s="175"/>
      <c r="X520" s="175"/>
      <c r="Y520" s="175"/>
      <c r="Z520" s="175"/>
    </row>
    <row r="521" ht="13.5" customHeight="1">
      <c r="A521" s="174"/>
      <c r="B521" s="174"/>
      <c r="C521" s="174"/>
      <c r="D521" s="175"/>
      <c r="E521" s="176"/>
      <c r="F521" s="177"/>
      <c r="G521" s="177"/>
      <c r="H521" s="182"/>
      <c r="I521" s="175"/>
      <c r="J521" s="180"/>
      <c r="K521" s="176"/>
      <c r="L521" s="176"/>
      <c r="M521" s="176"/>
      <c r="N521" s="175"/>
      <c r="O521" s="175"/>
      <c r="P521" s="175"/>
      <c r="Q521" s="175"/>
      <c r="R521" s="175"/>
      <c r="S521" s="175"/>
      <c r="T521" s="175"/>
      <c r="U521" s="175"/>
      <c r="V521" s="175"/>
      <c r="W521" s="175"/>
      <c r="X521" s="175"/>
      <c r="Y521" s="175"/>
      <c r="Z521" s="175"/>
    </row>
    <row r="522" ht="13.5" customHeight="1">
      <c r="A522" s="174"/>
      <c r="B522" s="174"/>
      <c r="C522" s="174"/>
      <c r="D522" s="175"/>
      <c r="E522" s="176"/>
      <c r="F522" s="177"/>
      <c r="G522" s="177"/>
      <c r="H522" s="182"/>
      <c r="I522" s="175"/>
      <c r="J522" s="180"/>
      <c r="K522" s="176"/>
      <c r="L522" s="176"/>
      <c r="M522" s="176"/>
      <c r="N522" s="175"/>
      <c r="O522" s="175"/>
      <c r="P522" s="175"/>
      <c r="Q522" s="175"/>
      <c r="R522" s="175"/>
      <c r="S522" s="175"/>
      <c r="T522" s="175"/>
      <c r="U522" s="175"/>
      <c r="V522" s="175"/>
      <c r="W522" s="175"/>
      <c r="X522" s="175"/>
      <c r="Y522" s="175"/>
      <c r="Z522" s="175"/>
    </row>
    <row r="523" ht="13.5" customHeight="1">
      <c r="A523" s="174"/>
      <c r="B523" s="174"/>
      <c r="C523" s="174"/>
      <c r="D523" s="175"/>
      <c r="E523" s="176"/>
      <c r="F523" s="177"/>
      <c r="G523" s="177"/>
      <c r="H523" s="182"/>
      <c r="I523" s="175"/>
      <c r="J523" s="180"/>
      <c r="K523" s="176"/>
      <c r="L523" s="176"/>
      <c r="M523" s="176"/>
      <c r="N523" s="175"/>
      <c r="O523" s="175"/>
      <c r="P523" s="175"/>
      <c r="Q523" s="175"/>
      <c r="R523" s="175"/>
      <c r="S523" s="175"/>
      <c r="T523" s="175"/>
      <c r="U523" s="175"/>
      <c r="V523" s="175"/>
      <c r="W523" s="175"/>
      <c r="X523" s="175"/>
      <c r="Y523" s="175"/>
      <c r="Z523" s="175"/>
    </row>
    <row r="524" ht="13.5" customHeight="1">
      <c r="A524" s="174"/>
      <c r="B524" s="174"/>
      <c r="C524" s="174"/>
      <c r="D524" s="175"/>
      <c r="E524" s="176"/>
      <c r="F524" s="177"/>
      <c r="G524" s="177"/>
      <c r="H524" s="182"/>
      <c r="I524" s="175"/>
      <c r="J524" s="180"/>
      <c r="K524" s="176"/>
      <c r="L524" s="176"/>
      <c r="M524" s="176"/>
      <c r="N524" s="175"/>
      <c r="O524" s="175"/>
      <c r="P524" s="175"/>
      <c r="Q524" s="175"/>
      <c r="R524" s="175"/>
      <c r="S524" s="175"/>
      <c r="T524" s="175"/>
      <c r="U524" s="175"/>
      <c r="V524" s="175"/>
      <c r="W524" s="175"/>
      <c r="X524" s="175"/>
      <c r="Y524" s="175"/>
      <c r="Z524" s="175"/>
    </row>
    <row r="525" ht="13.5" customHeight="1">
      <c r="A525" s="174"/>
      <c r="B525" s="174"/>
      <c r="C525" s="174"/>
      <c r="D525" s="175"/>
      <c r="E525" s="176"/>
      <c r="F525" s="177"/>
      <c r="G525" s="177"/>
      <c r="H525" s="182"/>
      <c r="I525" s="175"/>
      <c r="J525" s="180"/>
      <c r="K525" s="176"/>
      <c r="L525" s="176"/>
      <c r="M525" s="176"/>
      <c r="N525" s="175"/>
      <c r="O525" s="175"/>
      <c r="P525" s="175"/>
      <c r="Q525" s="175"/>
      <c r="R525" s="175"/>
      <c r="S525" s="175"/>
      <c r="T525" s="175"/>
      <c r="U525" s="175"/>
      <c r="V525" s="175"/>
      <c r="W525" s="175"/>
      <c r="X525" s="175"/>
      <c r="Y525" s="175"/>
      <c r="Z525" s="175"/>
    </row>
    <row r="526" ht="13.5" customHeight="1">
      <c r="A526" s="174"/>
      <c r="B526" s="174"/>
      <c r="C526" s="174"/>
      <c r="D526" s="175"/>
      <c r="E526" s="176"/>
      <c r="F526" s="177"/>
      <c r="G526" s="177"/>
      <c r="H526" s="182"/>
      <c r="I526" s="175"/>
      <c r="J526" s="180"/>
      <c r="K526" s="176"/>
      <c r="L526" s="176"/>
      <c r="M526" s="176"/>
      <c r="N526" s="175"/>
      <c r="O526" s="175"/>
      <c r="P526" s="175"/>
      <c r="Q526" s="175"/>
      <c r="R526" s="175"/>
      <c r="S526" s="175"/>
      <c r="T526" s="175"/>
      <c r="U526" s="175"/>
      <c r="V526" s="175"/>
      <c r="W526" s="175"/>
      <c r="X526" s="175"/>
      <c r="Y526" s="175"/>
      <c r="Z526" s="175"/>
    </row>
    <row r="527" ht="13.5" customHeight="1">
      <c r="A527" s="174"/>
      <c r="B527" s="174"/>
      <c r="C527" s="174"/>
      <c r="D527" s="175"/>
      <c r="E527" s="176"/>
      <c r="F527" s="177"/>
      <c r="G527" s="177"/>
      <c r="H527" s="182"/>
      <c r="I527" s="175"/>
      <c r="J527" s="180"/>
      <c r="K527" s="176"/>
      <c r="L527" s="176"/>
      <c r="M527" s="176"/>
      <c r="N527" s="175"/>
      <c r="O527" s="175"/>
      <c r="P527" s="175"/>
      <c r="Q527" s="175"/>
      <c r="R527" s="175"/>
      <c r="S527" s="175"/>
      <c r="T527" s="175"/>
      <c r="U527" s="175"/>
      <c r="V527" s="175"/>
      <c r="W527" s="175"/>
      <c r="X527" s="175"/>
      <c r="Y527" s="175"/>
      <c r="Z527" s="175"/>
    </row>
    <row r="528" ht="13.5" customHeight="1">
      <c r="A528" s="174"/>
      <c r="B528" s="174"/>
      <c r="C528" s="174"/>
      <c r="D528" s="175"/>
      <c r="E528" s="176"/>
      <c r="F528" s="177"/>
      <c r="G528" s="177"/>
      <c r="H528" s="182"/>
      <c r="I528" s="175"/>
      <c r="J528" s="180"/>
      <c r="K528" s="176"/>
      <c r="L528" s="176"/>
      <c r="M528" s="176"/>
      <c r="N528" s="175"/>
      <c r="O528" s="175"/>
      <c r="P528" s="175"/>
      <c r="Q528" s="175"/>
      <c r="R528" s="175"/>
      <c r="S528" s="175"/>
      <c r="T528" s="175"/>
      <c r="U528" s="175"/>
      <c r="V528" s="175"/>
      <c r="W528" s="175"/>
      <c r="X528" s="175"/>
      <c r="Y528" s="175"/>
      <c r="Z528" s="175"/>
    </row>
    <row r="529" ht="13.5" customHeight="1">
      <c r="A529" s="174"/>
      <c r="B529" s="174"/>
      <c r="C529" s="174"/>
      <c r="D529" s="175"/>
      <c r="E529" s="176"/>
      <c r="F529" s="177"/>
      <c r="G529" s="177"/>
      <c r="H529" s="182"/>
      <c r="I529" s="175"/>
      <c r="J529" s="180"/>
      <c r="K529" s="176"/>
      <c r="L529" s="176"/>
      <c r="M529" s="176"/>
      <c r="N529" s="175"/>
      <c r="O529" s="175"/>
      <c r="P529" s="175"/>
      <c r="Q529" s="175"/>
      <c r="R529" s="175"/>
      <c r="S529" s="175"/>
      <c r="T529" s="175"/>
      <c r="U529" s="175"/>
      <c r="V529" s="175"/>
      <c r="W529" s="175"/>
      <c r="X529" s="175"/>
      <c r="Y529" s="175"/>
      <c r="Z529" s="175"/>
    </row>
    <row r="530" ht="13.5" customHeight="1">
      <c r="A530" s="174"/>
      <c r="B530" s="174"/>
      <c r="C530" s="174"/>
      <c r="D530" s="175"/>
      <c r="E530" s="176"/>
      <c r="F530" s="177"/>
      <c r="G530" s="177"/>
      <c r="H530" s="182"/>
      <c r="I530" s="175"/>
      <c r="J530" s="180"/>
      <c r="K530" s="176"/>
      <c r="L530" s="176"/>
      <c r="M530" s="176"/>
      <c r="N530" s="175"/>
      <c r="O530" s="175"/>
      <c r="P530" s="175"/>
      <c r="Q530" s="175"/>
      <c r="R530" s="175"/>
      <c r="S530" s="175"/>
      <c r="T530" s="175"/>
      <c r="U530" s="175"/>
      <c r="V530" s="175"/>
      <c r="W530" s="175"/>
      <c r="X530" s="175"/>
      <c r="Y530" s="175"/>
      <c r="Z530" s="175"/>
    </row>
    <row r="531" ht="13.5" customHeight="1">
      <c r="A531" s="174"/>
      <c r="B531" s="174"/>
      <c r="C531" s="174"/>
      <c r="D531" s="175"/>
      <c r="E531" s="176"/>
      <c r="F531" s="177"/>
      <c r="G531" s="177"/>
      <c r="H531" s="182"/>
      <c r="I531" s="175"/>
      <c r="J531" s="180"/>
      <c r="K531" s="176"/>
      <c r="L531" s="176"/>
      <c r="M531" s="176"/>
      <c r="N531" s="175"/>
      <c r="O531" s="175"/>
      <c r="P531" s="175"/>
      <c r="Q531" s="175"/>
      <c r="R531" s="175"/>
      <c r="S531" s="175"/>
      <c r="T531" s="175"/>
      <c r="U531" s="175"/>
      <c r="V531" s="175"/>
      <c r="W531" s="175"/>
      <c r="X531" s="175"/>
      <c r="Y531" s="175"/>
      <c r="Z531" s="175"/>
    </row>
    <row r="532" ht="13.5" customHeight="1">
      <c r="A532" s="174"/>
      <c r="B532" s="174"/>
      <c r="C532" s="174"/>
      <c r="D532" s="175"/>
      <c r="E532" s="176"/>
      <c r="F532" s="177"/>
      <c r="G532" s="177"/>
      <c r="H532" s="182"/>
      <c r="I532" s="175"/>
      <c r="J532" s="180"/>
      <c r="K532" s="176"/>
      <c r="L532" s="176"/>
      <c r="M532" s="176"/>
      <c r="N532" s="175"/>
      <c r="O532" s="175"/>
      <c r="P532" s="175"/>
      <c r="Q532" s="175"/>
      <c r="R532" s="175"/>
      <c r="S532" s="175"/>
      <c r="T532" s="175"/>
      <c r="U532" s="175"/>
      <c r="V532" s="175"/>
      <c r="W532" s="175"/>
      <c r="X532" s="175"/>
      <c r="Y532" s="175"/>
      <c r="Z532" s="175"/>
    </row>
    <row r="533" ht="13.5" customHeight="1">
      <c r="A533" s="174"/>
      <c r="B533" s="174"/>
      <c r="C533" s="174"/>
      <c r="D533" s="175"/>
      <c r="E533" s="176"/>
      <c r="F533" s="177"/>
      <c r="G533" s="177"/>
      <c r="H533" s="182"/>
      <c r="I533" s="175"/>
      <c r="J533" s="180"/>
      <c r="K533" s="176"/>
      <c r="L533" s="176"/>
      <c r="M533" s="176"/>
      <c r="N533" s="175"/>
      <c r="O533" s="175"/>
      <c r="P533" s="175"/>
      <c r="Q533" s="175"/>
      <c r="R533" s="175"/>
      <c r="S533" s="175"/>
      <c r="T533" s="175"/>
      <c r="U533" s="175"/>
      <c r="V533" s="175"/>
      <c r="W533" s="175"/>
      <c r="X533" s="175"/>
      <c r="Y533" s="175"/>
      <c r="Z533" s="175"/>
    </row>
    <row r="534" ht="13.5" customHeight="1">
      <c r="A534" s="174"/>
      <c r="B534" s="174"/>
      <c r="C534" s="174"/>
      <c r="D534" s="175"/>
      <c r="E534" s="176"/>
      <c r="F534" s="177"/>
      <c r="G534" s="177"/>
      <c r="H534" s="182"/>
      <c r="I534" s="175"/>
      <c r="J534" s="180"/>
      <c r="K534" s="176"/>
      <c r="L534" s="176"/>
      <c r="M534" s="176"/>
      <c r="N534" s="175"/>
      <c r="O534" s="175"/>
      <c r="P534" s="175"/>
      <c r="Q534" s="175"/>
      <c r="R534" s="175"/>
      <c r="S534" s="175"/>
      <c r="T534" s="175"/>
      <c r="U534" s="175"/>
      <c r="V534" s="175"/>
      <c r="W534" s="175"/>
      <c r="X534" s="175"/>
      <c r="Y534" s="175"/>
      <c r="Z534" s="175"/>
    </row>
    <row r="535" ht="13.5" customHeight="1">
      <c r="A535" s="174"/>
      <c r="B535" s="174"/>
      <c r="C535" s="174"/>
      <c r="D535" s="175"/>
      <c r="E535" s="176"/>
      <c r="F535" s="177"/>
      <c r="G535" s="177"/>
      <c r="H535" s="182"/>
      <c r="I535" s="175"/>
      <c r="J535" s="180"/>
      <c r="K535" s="176"/>
      <c r="L535" s="176"/>
      <c r="M535" s="176"/>
      <c r="N535" s="175"/>
      <c r="O535" s="175"/>
      <c r="P535" s="175"/>
      <c r="Q535" s="175"/>
      <c r="R535" s="175"/>
      <c r="S535" s="175"/>
      <c r="T535" s="175"/>
      <c r="U535" s="175"/>
      <c r="V535" s="175"/>
      <c r="W535" s="175"/>
      <c r="X535" s="175"/>
      <c r="Y535" s="175"/>
      <c r="Z535" s="175"/>
    </row>
    <row r="536" ht="13.5" customHeight="1">
      <c r="A536" s="174"/>
      <c r="B536" s="174"/>
      <c r="C536" s="174"/>
      <c r="D536" s="175"/>
      <c r="E536" s="176"/>
      <c r="F536" s="177"/>
      <c r="G536" s="177"/>
      <c r="H536" s="182"/>
      <c r="I536" s="175"/>
      <c r="J536" s="180"/>
      <c r="K536" s="176"/>
      <c r="L536" s="176"/>
      <c r="M536" s="176"/>
      <c r="N536" s="175"/>
      <c r="O536" s="175"/>
      <c r="P536" s="175"/>
      <c r="Q536" s="175"/>
      <c r="R536" s="175"/>
      <c r="S536" s="175"/>
      <c r="T536" s="175"/>
      <c r="U536" s="175"/>
      <c r="V536" s="175"/>
      <c r="W536" s="175"/>
      <c r="X536" s="175"/>
      <c r="Y536" s="175"/>
      <c r="Z536" s="175"/>
    </row>
    <row r="537" ht="13.5" customHeight="1">
      <c r="A537" s="174"/>
      <c r="B537" s="174"/>
      <c r="C537" s="174"/>
      <c r="D537" s="175"/>
      <c r="E537" s="176"/>
      <c r="F537" s="177"/>
      <c r="G537" s="177"/>
      <c r="H537" s="182"/>
      <c r="I537" s="175"/>
      <c r="J537" s="180"/>
      <c r="K537" s="176"/>
      <c r="L537" s="176"/>
      <c r="M537" s="176"/>
      <c r="N537" s="175"/>
      <c r="O537" s="175"/>
      <c r="P537" s="175"/>
      <c r="Q537" s="175"/>
      <c r="R537" s="175"/>
      <c r="S537" s="175"/>
      <c r="T537" s="175"/>
      <c r="U537" s="175"/>
      <c r="V537" s="175"/>
      <c r="W537" s="175"/>
      <c r="X537" s="175"/>
      <c r="Y537" s="175"/>
      <c r="Z537" s="175"/>
    </row>
    <row r="538" ht="13.5" customHeight="1">
      <c r="A538" s="174"/>
      <c r="B538" s="174"/>
      <c r="C538" s="174"/>
      <c r="D538" s="175"/>
      <c r="E538" s="176"/>
      <c r="F538" s="177"/>
      <c r="G538" s="177"/>
      <c r="H538" s="182"/>
      <c r="I538" s="175"/>
      <c r="J538" s="180"/>
      <c r="K538" s="176"/>
      <c r="L538" s="176"/>
      <c r="M538" s="176"/>
      <c r="N538" s="175"/>
      <c r="O538" s="175"/>
      <c r="P538" s="175"/>
      <c r="Q538" s="175"/>
      <c r="R538" s="175"/>
      <c r="S538" s="175"/>
      <c r="T538" s="175"/>
      <c r="U538" s="175"/>
      <c r="V538" s="175"/>
      <c r="W538" s="175"/>
      <c r="X538" s="175"/>
      <c r="Y538" s="175"/>
      <c r="Z538" s="175"/>
    </row>
    <row r="539" ht="13.5" customHeight="1">
      <c r="A539" s="174"/>
      <c r="B539" s="174"/>
      <c r="C539" s="174"/>
      <c r="D539" s="175"/>
      <c r="E539" s="176"/>
      <c r="F539" s="177"/>
      <c r="G539" s="177"/>
      <c r="H539" s="182"/>
      <c r="I539" s="175"/>
      <c r="J539" s="180"/>
      <c r="K539" s="176"/>
      <c r="L539" s="176"/>
      <c r="M539" s="176"/>
      <c r="N539" s="175"/>
      <c r="O539" s="175"/>
      <c r="P539" s="175"/>
      <c r="Q539" s="175"/>
      <c r="R539" s="175"/>
      <c r="S539" s="175"/>
      <c r="T539" s="175"/>
      <c r="U539" s="175"/>
      <c r="V539" s="175"/>
      <c r="W539" s="175"/>
      <c r="X539" s="175"/>
      <c r="Y539" s="175"/>
      <c r="Z539" s="175"/>
    </row>
    <row r="540" ht="13.5" customHeight="1">
      <c r="A540" s="174"/>
      <c r="B540" s="174"/>
      <c r="C540" s="174"/>
      <c r="D540" s="175"/>
      <c r="E540" s="176"/>
      <c r="F540" s="177"/>
      <c r="G540" s="177"/>
      <c r="H540" s="182"/>
      <c r="I540" s="175"/>
      <c r="J540" s="180"/>
      <c r="K540" s="176"/>
      <c r="L540" s="176"/>
      <c r="M540" s="176"/>
      <c r="N540" s="175"/>
      <c r="O540" s="175"/>
      <c r="P540" s="175"/>
      <c r="Q540" s="175"/>
      <c r="R540" s="175"/>
      <c r="S540" s="175"/>
      <c r="T540" s="175"/>
      <c r="U540" s="175"/>
      <c r="V540" s="175"/>
      <c r="W540" s="175"/>
      <c r="X540" s="175"/>
      <c r="Y540" s="175"/>
      <c r="Z540" s="175"/>
    </row>
    <row r="541" ht="13.5" customHeight="1">
      <c r="A541" s="174"/>
      <c r="B541" s="174"/>
      <c r="C541" s="174"/>
      <c r="D541" s="175"/>
      <c r="E541" s="176"/>
      <c r="F541" s="177"/>
      <c r="G541" s="177"/>
      <c r="H541" s="182"/>
      <c r="I541" s="175"/>
      <c r="J541" s="180"/>
      <c r="K541" s="176"/>
      <c r="L541" s="176"/>
      <c r="M541" s="176"/>
      <c r="N541" s="175"/>
      <c r="O541" s="175"/>
      <c r="P541" s="175"/>
      <c r="Q541" s="175"/>
      <c r="R541" s="175"/>
      <c r="S541" s="175"/>
      <c r="T541" s="175"/>
      <c r="U541" s="175"/>
      <c r="V541" s="175"/>
      <c r="W541" s="175"/>
      <c r="X541" s="175"/>
      <c r="Y541" s="175"/>
      <c r="Z541" s="175"/>
    </row>
    <row r="542" ht="13.5" customHeight="1">
      <c r="A542" s="174"/>
      <c r="B542" s="174"/>
      <c r="C542" s="174"/>
      <c r="D542" s="175"/>
      <c r="E542" s="176"/>
      <c r="F542" s="177"/>
      <c r="G542" s="177"/>
      <c r="H542" s="182"/>
      <c r="I542" s="175"/>
      <c r="J542" s="180"/>
      <c r="K542" s="176"/>
      <c r="L542" s="176"/>
      <c r="M542" s="176"/>
      <c r="N542" s="175"/>
      <c r="O542" s="175"/>
      <c r="P542" s="175"/>
      <c r="Q542" s="175"/>
      <c r="R542" s="175"/>
      <c r="S542" s="175"/>
      <c r="T542" s="175"/>
      <c r="U542" s="175"/>
      <c r="V542" s="175"/>
      <c r="W542" s="175"/>
      <c r="X542" s="175"/>
      <c r="Y542" s="175"/>
      <c r="Z542" s="175"/>
    </row>
    <row r="543" ht="13.5" customHeight="1">
      <c r="A543" s="174"/>
      <c r="B543" s="174"/>
      <c r="C543" s="174"/>
      <c r="D543" s="175"/>
      <c r="E543" s="176"/>
      <c r="F543" s="177"/>
      <c r="G543" s="177"/>
      <c r="H543" s="182"/>
      <c r="I543" s="175"/>
      <c r="J543" s="180"/>
      <c r="K543" s="176"/>
      <c r="L543" s="176"/>
      <c r="M543" s="176"/>
      <c r="N543" s="175"/>
      <c r="O543" s="175"/>
      <c r="P543" s="175"/>
      <c r="Q543" s="175"/>
      <c r="R543" s="175"/>
      <c r="S543" s="175"/>
      <c r="T543" s="175"/>
      <c r="U543" s="175"/>
      <c r="V543" s="175"/>
      <c r="W543" s="175"/>
      <c r="X543" s="175"/>
      <c r="Y543" s="175"/>
      <c r="Z543" s="175"/>
    </row>
    <row r="544" ht="13.5" customHeight="1">
      <c r="A544" s="174"/>
      <c r="B544" s="174"/>
      <c r="C544" s="174"/>
      <c r="D544" s="175"/>
      <c r="E544" s="176"/>
      <c r="F544" s="177"/>
      <c r="G544" s="177"/>
      <c r="H544" s="182"/>
      <c r="I544" s="175"/>
      <c r="J544" s="180"/>
      <c r="K544" s="176"/>
      <c r="L544" s="176"/>
      <c r="M544" s="176"/>
      <c r="N544" s="175"/>
      <c r="O544" s="175"/>
      <c r="P544" s="175"/>
      <c r="Q544" s="175"/>
      <c r="R544" s="175"/>
      <c r="S544" s="175"/>
      <c r="T544" s="175"/>
      <c r="U544" s="175"/>
      <c r="V544" s="175"/>
      <c r="W544" s="175"/>
      <c r="X544" s="175"/>
      <c r="Y544" s="175"/>
      <c r="Z544" s="175"/>
    </row>
    <row r="545" ht="13.5" customHeight="1">
      <c r="A545" s="174"/>
      <c r="B545" s="174"/>
      <c r="C545" s="174"/>
      <c r="D545" s="175"/>
      <c r="E545" s="176"/>
      <c r="F545" s="177"/>
      <c r="G545" s="177"/>
      <c r="H545" s="182"/>
      <c r="I545" s="175"/>
      <c r="J545" s="180"/>
      <c r="K545" s="176"/>
      <c r="L545" s="176"/>
      <c r="M545" s="176"/>
      <c r="N545" s="175"/>
      <c r="O545" s="175"/>
      <c r="P545" s="175"/>
      <c r="Q545" s="175"/>
      <c r="R545" s="175"/>
      <c r="S545" s="175"/>
      <c r="T545" s="175"/>
      <c r="U545" s="175"/>
      <c r="V545" s="175"/>
      <c r="W545" s="175"/>
      <c r="X545" s="175"/>
      <c r="Y545" s="175"/>
      <c r="Z545" s="175"/>
    </row>
    <row r="546" ht="13.5" customHeight="1">
      <c r="A546" s="174"/>
      <c r="B546" s="174"/>
      <c r="C546" s="174"/>
      <c r="D546" s="175"/>
      <c r="E546" s="176"/>
      <c r="F546" s="177"/>
      <c r="G546" s="177"/>
      <c r="H546" s="182"/>
      <c r="I546" s="175"/>
      <c r="J546" s="180"/>
      <c r="K546" s="176"/>
      <c r="L546" s="176"/>
      <c r="M546" s="176"/>
      <c r="N546" s="175"/>
      <c r="O546" s="175"/>
      <c r="P546" s="175"/>
      <c r="Q546" s="175"/>
      <c r="R546" s="175"/>
      <c r="S546" s="175"/>
      <c r="T546" s="175"/>
      <c r="U546" s="175"/>
      <c r="V546" s="175"/>
      <c r="W546" s="175"/>
      <c r="X546" s="175"/>
      <c r="Y546" s="175"/>
      <c r="Z546" s="175"/>
    </row>
    <row r="547" ht="13.5" customHeight="1">
      <c r="A547" s="174"/>
      <c r="B547" s="174"/>
      <c r="C547" s="174"/>
      <c r="D547" s="175"/>
      <c r="E547" s="176"/>
      <c r="F547" s="177"/>
      <c r="G547" s="177"/>
      <c r="H547" s="182"/>
      <c r="I547" s="175"/>
      <c r="J547" s="180"/>
      <c r="K547" s="176"/>
      <c r="L547" s="176"/>
      <c r="M547" s="176"/>
      <c r="N547" s="175"/>
      <c r="O547" s="175"/>
      <c r="P547" s="175"/>
      <c r="Q547" s="175"/>
      <c r="R547" s="175"/>
      <c r="S547" s="175"/>
      <c r="T547" s="175"/>
      <c r="U547" s="175"/>
      <c r="V547" s="175"/>
      <c r="W547" s="175"/>
      <c r="X547" s="175"/>
      <c r="Y547" s="175"/>
      <c r="Z547" s="175"/>
    </row>
    <row r="548" ht="13.5" customHeight="1">
      <c r="A548" s="174"/>
      <c r="B548" s="174"/>
      <c r="C548" s="174"/>
      <c r="D548" s="175"/>
      <c r="E548" s="176"/>
      <c r="F548" s="177"/>
      <c r="G548" s="177"/>
      <c r="H548" s="182"/>
      <c r="I548" s="175"/>
      <c r="J548" s="180"/>
      <c r="K548" s="176"/>
      <c r="L548" s="176"/>
      <c r="M548" s="176"/>
      <c r="N548" s="175"/>
      <c r="O548" s="175"/>
      <c r="P548" s="175"/>
      <c r="Q548" s="175"/>
      <c r="R548" s="175"/>
      <c r="S548" s="175"/>
      <c r="T548" s="175"/>
      <c r="U548" s="175"/>
      <c r="V548" s="175"/>
      <c r="W548" s="175"/>
      <c r="X548" s="175"/>
      <c r="Y548" s="175"/>
      <c r="Z548" s="175"/>
    </row>
    <row r="549" ht="13.5" customHeight="1">
      <c r="A549" s="174"/>
      <c r="B549" s="174"/>
      <c r="C549" s="174"/>
      <c r="D549" s="175"/>
      <c r="E549" s="176"/>
      <c r="F549" s="177"/>
      <c r="G549" s="177"/>
      <c r="H549" s="182"/>
      <c r="I549" s="175"/>
      <c r="J549" s="180"/>
      <c r="K549" s="176"/>
      <c r="L549" s="176"/>
      <c r="M549" s="176"/>
      <c r="N549" s="175"/>
      <c r="O549" s="175"/>
      <c r="P549" s="175"/>
      <c r="Q549" s="175"/>
      <c r="R549" s="175"/>
      <c r="S549" s="175"/>
      <c r="T549" s="175"/>
      <c r="U549" s="175"/>
      <c r="V549" s="175"/>
      <c r="W549" s="175"/>
      <c r="X549" s="175"/>
      <c r="Y549" s="175"/>
      <c r="Z549" s="175"/>
    </row>
    <row r="550" ht="13.5" customHeight="1">
      <c r="A550" s="174"/>
      <c r="B550" s="174"/>
      <c r="C550" s="174"/>
      <c r="D550" s="175"/>
      <c r="E550" s="176"/>
      <c r="F550" s="177"/>
      <c r="G550" s="177"/>
      <c r="H550" s="182"/>
      <c r="I550" s="175"/>
      <c r="J550" s="180"/>
      <c r="K550" s="176"/>
      <c r="L550" s="176"/>
      <c r="M550" s="176"/>
      <c r="N550" s="175"/>
      <c r="O550" s="175"/>
      <c r="P550" s="175"/>
      <c r="Q550" s="175"/>
      <c r="R550" s="175"/>
      <c r="S550" s="175"/>
      <c r="T550" s="175"/>
      <c r="U550" s="175"/>
      <c r="V550" s="175"/>
      <c r="W550" s="175"/>
      <c r="X550" s="175"/>
      <c r="Y550" s="175"/>
      <c r="Z550" s="175"/>
    </row>
    <row r="551" ht="13.5" customHeight="1">
      <c r="A551" s="174"/>
      <c r="B551" s="174"/>
      <c r="C551" s="174"/>
      <c r="D551" s="175"/>
      <c r="E551" s="176"/>
      <c r="F551" s="177"/>
      <c r="G551" s="177"/>
      <c r="H551" s="182"/>
      <c r="I551" s="175"/>
      <c r="J551" s="180"/>
      <c r="K551" s="176"/>
      <c r="L551" s="176"/>
      <c r="M551" s="176"/>
      <c r="N551" s="175"/>
      <c r="O551" s="175"/>
      <c r="P551" s="175"/>
      <c r="Q551" s="175"/>
      <c r="R551" s="175"/>
      <c r="S551" s="175"/>
      <c r="T551" s="175"/>
      <c r="U551" s="175"/>
      <c r="V551" s="175"/>
      <c r="W551" s="175"/>
      <c r="X551" s="175"/>
      <c r="Y551" s="175"/>
      <c r="Z551" s="175"/>
    </row>
    <row r="552" ht="13.5" customHeight="1">
      <c r="A552" s="174"/>
      <c r="B552" s="174"/>
      <c r="C552" s="174"/>
      <c r="D552" s="175"/>
      <c r="E552" s="176"/>
      <c r="F552" s="177"/>
      <c r="G552" s="177"/>
      <c r="H552" s="182"/>
      <c r="I552" s="175"/>
      <c r="J552" s="180"/>
      <c r="K552" s="176"/>
      <c r="L552" s="176"/>
      <c r="M552" s="176"/>
      <c r="N552" s="175"/>
      <c r="O552" s="175"/>
      <c r="P552" s="175"/>
      <c r="Q552" s="175"/>
      <c r="R552" s="175"/>
      <c r="S552" s="175"/>
      <c r="T552" s="175"/>
      <c r="U552" s="175"/>
      <c r="V552" s="175"/>
      <c r="W552" s="175"/>
      <c r="X552" s="175"/>
      <c r="Y552" s="175"/>
      <c r="Z552" s="175"/>
    </row>
    <row r="553" ht="13.5" customHeight="1">
      <c r="A553" s="174"/>
      <c r="B553" s="174"/>
      <c r="C553" s="174"/>
      <c r="D553" s="175"/>
      <c r="E553" s="176"/>
      <c r="F553" s="177"/>
      <c r="G553" s="177"/>
      <c r="H553" s="182"/>
      <c r="I553" s="175"/>
      <c r="J553" s="180"/>
      <c r="K553" s="176"/>
      <c r="L553" s="176"/>
      <c r="M553" s="176"/>
      <c r="N553" s="175"/>
      <c r="O553" s="175"/>
      <c r="P553" s="175"/>
      <c r="Q553" s="175"/>
      <c r="R553" s="175"/>
      <c r="S553" s="175"/>
      <c r="T553" s="175"/>
      <c r="U553" s="175"/>
      <c r="V553" s="175"/>
      <c r="W553" s="175"/>
      <c r="X553" s="175"/>
      <c r="Y553" s="175"/>
      <c r="Z553" s="175"/>
    </row>
    <row r="554" ht="13.5" customHeight="1">
      <c r="A554" s="174"/>
      <c r="B554" s="174"/>
      <c r="C554" s="174"/>
      <c r="D554" s="175"/>
      <c r="E554" s="176"/>
      <c r="F554" s="177"/>
      <c r="G554" s="177"/>
      <c r="H554" s="182"/>
      <c r="I554" s="175"/>
      <c r="J554" s="180"/>
      <c r="K554" s="176"/>
      <c r="L554" s="176"/>
      <c r="M554" s="176"/>
      <c r="N554" s="175"/>
      <c r="O554" s="175"/>
      <c r="P554" s="175"/>
      <c r="Q554" s="175"/>
      <c r="R554" s="175"/>
      <c r="S554" s="175"/>
      <c r="T554" s="175"/>
      <c r="U554" s="175"/>
      <c r="V554" s="175"/>
      <c r="W554" s="175"/>
      <c r="X554" s="175"/>
      <c r="Y554" s="175"/>
      <c r="Z554" s="175"/>
    </row>
    <row r="555" ht="13.5" customHeight="1">
      <c r="A555" s="174"/>
      <c r="B555" s="174"/>
      <c r="C555" s="174"/>
      <c r="D555" s="175"/>
      <c r="E555" s="176"/>
      <c r="F555" s="177"/>
      <c r="G555" s="177"/>
      <c r="H555" s="182"/>
      <c r="I555" s="175"/>
      <c r="J555" s="180"/>
      <c r="K555" s="176"/>
      <c r="L555" s="176"/>
      <c r="M555" s="176"/>
      <c r="N555" s="175"/>
      <c r="O555" s="175"/>
      <c r="P555" s="175"/>
      <c r="Q555" s="175"/>
      <c r="R555" s="175"/>
      <c r="S555" s="175"/>
      <c r="T555" s="175"/>
      <c r="U555" s="175"/>
      <c r="V555" s="175"/>
      <c r="W555" s="175"/>
      <c r="X555" s="175"/>
      <c r="Y555" s="175"/>
      <c r="Z555" s="175"/>
    </row>
    <row r="556" ht="13.5" customHeight="1">
      <c r="A556" s="174"/>
      <c r="B556" s="174"/>
      <c r="C556" s="174"/>
      <c r="D556" s="175"/>
      <c r="E556" s="176"/>
      <c r="F556" s="177"/>
      <c r="G556" s="177"/>
      <c r="H556" s="182"/>
      <c r="I556" s="175"/>
      <c r="J556" s="180"/>
      <c r="K556" s="176"/>
      <c r="L556" s="176"/>
      <c r="M556" s="176"/>
      <c r="N556" s="175"/>
      <c r="O556" s="175"/>
      <c r="P556" s="175"/>
      <c r="Q556" s="175"/>
      <c r="R556" s="175"/>
      <c r="S556" s="175"/>
      <c r="T556" s="175"/>
      <c r="U556" s="175"/>
      <c r="V556" s="175"/>
      <c r="W556" s="175"/>
      <c r="X556" s="175"/>
      <c r="Y556" s="175"/>
      <c r="Z556" s="175"/>
    </row>
    <row r="557" ht="13.5" customHeight="1">
      <c r="A557" s="174"/>
      <c r="B557" s="174"/>
      <c r="C557" s="174"/>
      <c r="D557" s="175"/>
      <c r="E557" s="176"/>
      <c r="F557" s="177"/>
      <c r="G557" s="177"/>
      <c r="H557" s="182"/>
      <c r="I557" s="175"/>
      <c r="J557" s="180"/>
      <c r="K557" s="176"/>
      <c r="L557" s="176"/>
      <c r="M557" s="176"/>
      <c r="N557" s="175"/>
      <c r="O557" s="175"/>
      <c r="P557" s="175"/>
      <c r="Q557" s="175"/>
      <c r="R557" s="175"/>
      <c r="S557" s="175"/>
      <c r="T557" s="175"/>
      <c r="U557" s="175"/>
      <c r="V557" s="175"/>
      <c r="W557" s="175"/>
      <c r="X557" s="175"/>
      <c r="Y557" s="175"/>
      <c r="Z557" s="175"/>
    </row>
    <row r="558" ht="13.5" customHeight="1">
      <c r="A558" s="174"/>
      <c r="B558" s="174"/>
      <c r="C558" s="174"/>
      <c r="D558" s="175"/>
      <c r="E558" s="176"/>
      <c r="F558" s="177"/>
      <c r="G558" s="177"/>
      <c r="H558" s="182"/>
      <c r="I558" s="175"/>
      <c r="J558" s="180"/>
      <c r="K558" s="176"/>
      <c r="L558" s="176"/>
      <c r="M558" s="176"/>
      <c r="N558" s="175"/>
      <c r="O558" s="175"/>
      <c r="P558" s="175"/>
      <c r="Q558" s="175"/>
      <c r="R558" s="175"/>
      <c r="S558" s="175"/>
      <c r="T558" s="175"/>
      <c r="U558" s="175"/>
      <c r="V558" s="175"/>
      <c r="W558" s="175"/>
      <c r="X558" s="175"/>
      <c r="Y558" s="175"/>
      <c r="Z558" s="175"/>
    </row>
    <row r="559" ht="13.5" customHeight="1">
      <c r="A559" s="174"/>
      <c r="B559" s="174"/>
      <c r="C559" s="174"/>
      <c r="D559" s="175"/>
      <c r="E559" s="176"/>
      <c r="F559" s="177"/>
      <c r="G559" s="177"/>
      <c r="H559" s="182"/>
      <c r="I559" s="175"/>
      <c r="J559" s="180"/>
      <c r="K559" s="176"/>
      <c r="L559" s="176"/>
      <c r="M559" s="176"/>
      <c r="N559" s="175"/>
      <c r="O559" s="175"/>
      <c r="P559" s="175"/>
      <c r="Q559" s="175"/>
      <c r="R559" s="175"/>
      <c r="S559" s="175"/>
      <c r="T559" s="175"/>
      <c r="U559" s="175"/>
      <c r="V559" s="175"/>
      <c r="W559" s="175"/>
      <c r="X559" s="175"/>
      <c r="Y559" s="175"/>
      <c r="Z559" s="175"/>
    </row>
    <row r="560" ht="13.5" customHeight="1">
      <c r="A560" s="174"/>
      <c r="B560" s="174"/>
      <c r="C560" s="174"/>
      <c r="D560" s="175"/>
      <c r="E560" s="176"/>
      <c r="F560" s="177"/>
      <c r="G560" s="177"/>
      <c r="H560" s="182"/>
      <c r="I560" s="175"/>
      <c r="J560" s="180"/>
      <c r="K560" s="176"/>
      <c r="L560" s="176"/>
      <c r="M560" s="176"/>
      <c r="N560" s="175"/>
      <c r="O560" s="175"/>
      <c r="P560" s="175"/>
      <c r="Q560" s="175"/>
      <c r="R560" s="175"/>
      <c r="S560" s="175"/>
      <c r="T560" s="175"/>
      <c r="U560" s="175"/>
      <c r="V560" s="175"/>
      <c r="W560" s="175"/>
      <c r="X560" s="175"/>
      <c r="Y560" s="175"/>
      <c r="Z560" s="175"/>
    </row>
    <row r="561" ht="13.5" customHeight="1">
      <c r="A561" s="174"/>
      <c r="B561" s="174"/>
      <c r="C561" s="174"/>
      <c r="D561" s="175"/>
      <c r="E561" s="176"/>
      <c r="F561" s="177"/>
      <c r="G561" s="177"/>
      <c r="H561" s="182"/>
      <c r="I561" s="175"/>
      <c r="J561" s="180"/>
      <c r="K561" s="176"/>
      <c r="L561" s="176"/>
      <c r="M561" s="176"/>
      <c r="N561" s="175"/>
      <c r="O561" s="175"/>
      <c r="P561" s="175"/>
      <c r="Q561" s="175"/>
      <c r="R561" s="175"/>
      <c r="S561" s="175"/>
      <c r="T561" s="175"/>
      <c r="U561" s="175"/>
      <c r="V561" s="175"/>
      <c r="W561" s="175"/>
      <c r="X561" s="175"/>
      <c r="Y561" s="175"/>
      <c r="Z561" s="175"/>
    </row>
    <row r="562" ht="13.5" customHeight="1">
      <c r="A562" s="174"/>
      <c r="B562" s="174"/>
      <c r="C562" s="174"/>
      <c r="D562" s="175"/>
      <c r="E562" s="176"/>
      <c r="F562" s="177"/>
      <c r="G562" s="177"/>
      <c r="H562" s="182"/>
      <c r="I562" s="175"/>
      <c r="J562" s="180"/>
      <c r="K562" s="176"/>
      <c r="L562" s="176"/>
      <c r="M562" s="176"/>
      <c r="N562" s="175"/>
      <c r="O562" s="175"/>
      <c r="P562" s="175"/>
      <c r="Q562" s="175"/>
      <c r="R562" s="175"/>
      <c r="S562" s="175"/>
      <c r="T562" s="175"/>
      <c r="U562" s="175"/>
      <c r="V562" s="175"/>
      <c r="W562" s="175"/>
      <c r="X562" s="175"/>
      <c r="Y562" s="175"/>
      <c r="Z562" s="175"/>
    </row>
    <row r="563" ht="13.5" customHeight="1">
      <c r="A563" s="174"/>
      <c r="B563" s="174"/>
      <c r="C563" s="174"/>
      <c r="D563" s="175"/>
      <c r="E563" s="176"/>
      <c r="F563" s="177"/>
      <c r="G563" s="177"/>
      <c r="H563" s="182"/>
      <c r="I563" s="175"/>
      <c r="J563" s="180"/>
      <c r="K563" s="176"/>
      <c r="L563" s="176"/>
      <c r="M563" s="176"/>
      <c r="N563" s="175"/>
      <c r="O563" s="175"/>
      <c r="P563" s="175"/>
      <c r="Q563" s="175"/>
      <c r="R563" s="175"/>
      <c r="S563" s="175"/>
      <c r="T563" s="175"/>
      <c r="U563" s="175"/>
      <c r="V563" s="175"/>
      <c r="W563" s="175"/>
      <c r="X563" s="175"/>
      <c r="Y563" s="175"/>
      <c r="Z563" s="175"/>
    </row>
    <row r="564" ht="13.5" customHeight="1">
      <c r="A564" s="174"/>
      <c r="B564" s="174"/>
      <c r="C564" s="174"/>
      <c r="D564" s="175"/>
      <c r="E564" s="176"/>
      <c r="F564" s="177"/>
      <c r="G564" s="177"/>
      <c r="H564" s="182"/>
      <c r="I564" s="175"/>
      <c r="J564" s="180"/>
      <c r="K564" s="176"/>
      <c r="L564" s="176"/>
      <c r="M564" s="176"/>
      <c r="N564" s="175"/>
      <c r="O564" s="175"/>
      <c r="P564" s="175"/>
      <c r="Q564" s="175"/>
      <c r="R564" s="175"/>
      <c r="S564" s="175"/>
      <c r="T564" s="175"/>
      <c r="U564" s="175"/>
      <c r="V564" s="175"/>
      <c r="W564" s="175"/>
      <c r="X564" s="175"/>
      <c r="Y564" s="175"/>
      <c r="Z564" s="175"/>
    </row>
    <row r="565" ht="13.5" customHeight="1">
      <c r="A565" s="174"/>
      <c r="B565" s="174"/>
      <c r="C565" s="174"/>
      <c r="D565" s="175"/>
      <c r="E565" s="176"/>
      <c r="F565" s="177"/>
      <c r="G565" s="177"/>
      <c r="H565" s="182"/>
      <c r="I565" s="175"/>
      <c r="J565" s="180"/>
      <c r="K565" s="176"/>
      <c r="L565" s="176"/>
      <c r="M565" s="176"/>
      <c r="N565" s="175"/>
      <c r="O565" s="175"/>
      <c r="P565" s="175"/>
      <c r="Q565" s="175"/>
      <c r="R565" s="175"/>
      <c r="S565" s="175"/>
      <c r="T565" s="175"/>
      <c r="U565" s="175"/>
      <c r="V565" s="175"/>
      <c r="W565" s="175"/>
      <c r="X565" s="175"/>
      <c r="Y565" s="175"/>
      <c r="Z565" s="175"/>
    </row>
    <row r="566" ht="13.5" customHeight="1">
      <c r="A566" s="174"/>
      <c r="B566" s="174"/>
      <c r="C566" s="174"/>
      <c r="D566" s="175"/>
      <c r="E566" s="176"/>
      <c r="F566" s="177"/>
      <c r="G566" s="177"/>
      <c r="H566" s="182"/>
      <c r="I566" s="175"/>
      <c r="J566" s="180"/>
      <c r="K566" s="176"/>
      <c r="L566" s="176"/>
      <c r="M566" s="176"/>
      <c r="N566" s="175"/>
      <c r="O566" s="175"/>
      <c r="P566" s="175"/>
      <c r="Q566" s="175"/>
      <c r="R566" s="175"/>
      <c r="S566" s="175"/>
      <c r="T566" s="175"/>
      <c r="U566" s="175"/>
      <c r="V566" s="175"/>
      <c r="W566" s="175"/>
      <c r="X566" s="175"/>
      <c r="Y566" s="175"/>
      <c r="Z566" s="175"/>
    </row>
    <row r="567" ht="13.5" customHeight="1">
      <c r="A567" s="174"/>
      <c r="B567" s="174"/>
      <c r="C567" s="174"/>
      <c r="D567" s="175"/>
      <c r="E567" s="176"/>
      <c r="F567" s="177"/>
      <c r="G567" s="177"/>
      <c r="H567" s="182"/>
      <c r="I567" s="175"/>
      <c r="J567" s="180"/>
      <c r="K567" s="176"/>
      <c r="L567" s="176"/>
      <c r="M567" s="176"/>
      <c r="N567" s="175"/>
      <c r="O567" s="175"/>
      <c r="P567" s="175"/>
      <c r="Q567" s="175"/>
      <c r="R567" s="175"/>
      <c r="S567" s="175"/>
      <c r="T567" s="175"/>
      <c r="U567" s="175"/>
      <c r="V567" s="175"/>
      <c r="W567" s="175"/>
      <c r="X567" s="175"/>
      <c r="Y567" s="175"/>
      <c r="Z567" s="175"/>
    </row>
    <row r="568" ht="13.5" customHeight="1">
      <c r="A568" s="174"/>
      <c r="B568" s="174"/>
      <c r="C568" s="174"/>
      <c r="D568" s="175"/>
      <c r="E568" s="176"/>
      <c r="F568" s="177"/>
      <c r="G568" s="177"/>
      <c r="H568" s="182"/>
      <c r="I568" s="175"/>
      <c r="J568" s="180"/>
      <c r="K568" s="176"/>
      <c r="L568" s="176"/>
      <c r="M568" s="176"/>
      <c r="N568" s="175"/>
      <c r="O568" s="175"/>
      <c r="P568" s="175"/>
      <c r="Q568" s="175"/>
      <c r="R568" s="175"/>
      <c r="S568" s="175"/>
      <c r="T568" s="175"/>
      <c r="U568" s="175"/>
      <c r="V568" s="175"/>
      <c r="W568" s="175"/>
      <c r="X568" s="175"/>
      <c r="Y568" s="175"/>
      <c r="Z568" s="175"/>
    </row>
    <row r="569" ht="13.5" customHeight="1">
      <c r="A569" s="174"/>
      <c r="B569" s="174"/>
      <c r="C569" s="174"/>
      <c r="D569" s="175"/>
      <c r="E569" s="176"/>
      <c r="F569" s="177"/>
      <c r="G569" s="177"/>
      <c r="H569" s="182"/>
      <c r="I569" s="175"/>
      <c r="J569" s="180"/>
      <c r="K569" s="176"/>
      <c r="L569" s="176"/>
      <c r="M569" s="176"/>
      <c r="N569" s="175"/>
      <c r="O569" s="175"/>
      <c r="P569" s="175"/>
      <c r="Q569" s="175"/>
      <c r="R569" s="175"/>
      <c r="S569" s="175"/>
      <c r="T569" s="175"/>
      <c r="U569" s="175"/>
      <c r="V569" s="175"/>
      <c r="W569" s="175"/>
      <c r="X569" s="175"/>
      <c r="Y569" s="175"/>
      <c r="Z569" s="175"/>
    </row>
    <row r="570" ht="13.5" customHeight="1">
      <c r="A570" s="174"/>
      <c r="B570" s="174"/>
      <c r="C570" s="174"/>
      <c r="D570" s="175"/>
      <c r="E570" s="176"/>
      <c r="F570" s="177"/>
      <c r="G570" s="177"/>
      <c r="H570" s="182"/>
      <c r="I570" s="175"/>
      <c r="J570" s="180"/>
      <c r="K570" s="176"/>
      <c r="L570" s="176"/>
      <c r="M570" s="176"/>
      <c r="N570" s="175"/>
      <c r="O570" s="175"/>
      <c r="P570" s="175"/>
      <c r="Q570" s="175"/>
      <c r="R570" s="175"/>
      <c r="S570" s="175"/>
      <c r="T570" s="175"/>
      <c r="U570" s="175"/>
      <c r="V570" s="175"/>
      <c r="W570" s="175"/>
      <c r="X570" s="175"/>
      <c r="Y570" s="175"/>
      <c r="Z570" s="175"/>
    </row>
    <row r="571" ht="13.5" customHeight="1">
      <c r="A571" s="174"/>
      <c r="B571" s="174"/>
      <c r="C571" s="174"/>
      <c r="D571" s="175"/>
      <c r="E571" s="176"/>
      <c r="F571" s="177"/>
      <c r="G571" s="177"/>
      <c r="H571" s="182"/>
      <c r="I571" s="175"/>
      <c r="J571" s="180"/>
      <c r="K571" s="176"/>
      <c r="L571" s="176"/>
      <c r="M571" s="176"/>
      <c r="N571" s="175"/>
      <c r="O571" s="175"/>
      <c r="P571" s="175"/>
      <c r="Q571" s="175"/>
      <c r="R571" s="175"/>
      <c r="S571" s="175"/>
      <c r="T571" s="175"/>
      <c r="U571" s="175"/>
      <c r="V571" s="175"/>
      <c r="W571" s="175"/>
      <c r="X571" s="175"/>
      <c r="Y571" s="175"/>
      <c r="Z571" s="175"/>
    </row>
    <row r="572" ht="13.5" customHeight="1">
      <c r="A572" s="174"/>
      <c r="B572" s="174"/>
      <c r="C572" s="174"/>
      <c r="D572" s="175"/>
      <c r="E572" s="176"/>
      <c r="F572" s="177"/>
      <c r="G572" s="177"/>
      <c r="H572" s="182"/>
      <c r="I572" s="175"/>
      <c r="J572" s="180"/>
      <c r="K572" s="176"/>
      <c r="L572" s="176"/>
      <c r="M572" s="176"/>
      <c r="N572" s="175"/>
      <c r="O572" s="175"/>
      <c r="P572" s="175"/>
      <c r="Q572" s="175"/>
      <c r="R572" s="175"/>
      <c r="S572" s="175"/>
      <c r="T572" s="175"/>
      <c r="U572" s="175"/>
      <c r="V572" s="175"/>
      <c r="W572" s="175"/>
      <c r="X572" s="175"/>
      <c r="Y572" s="175"/>
      <c r="Z572" s="175"/>
    </row>
    <row r="573" ht="13.5" customHeight="1">
      <c r="A573" s="174"/>
      <c r="B573" s="174"/>
      <c r="C573" s="174"/>
      <c r="D573" s="175"/>
      <c r="E573" s="176"/>
      <c r="F573" s="177"/>
      <c r="G573" s="177"/>
      <c r="H573" s="182"/>
      <c r="I573" s="175"/>
      <c r="J573" s="180"/>
      <c r="K573" s="176"/>
      <c r="L573" s="176"/>
      <c r="M573" s="176"/>
      <c r="N573" s="175"/>
      <c r="O573" s="175"/>
      <c r="P573" s="175"/>
      <c r="Q573" s="175"/>
      <c r="R573" s="175"/>
      <c r="S573" s="175"/>
      <c r="T573" s="175"/>
      <c r="U573" s="175"/>
      <c r="V573" s="175"/>
      <c r="W573" s="175"/>
      <c r="X573" s="175"/>
      <c r="Y573" s="175"/>
      <c r="Z573" s="175"/>
    </row>
    <row r="574" ht="13.5" customHeight="1">
      <c r="A574" s="174"/>
      <c r="B574" s="174"/>
      <c r="C574" s="174"/>
      <c r="D574" s="175"/>
      <c r="E574" s="176"/>
      <c r="F574" s="177"/>
      <c r="G574" s="177"/>
      <c r="H574" s="182"/>
      <c r="I574" s="175"/>
      <c r="J574" s="180"/>
      <c r="K574" s="176"/>
      <c r="L574" s="176"/>
      <c r="M574" s="176"/>
      <c r="N574" s="175"/>
      <c r="O574" s="175"/>
      <c r="P574" s="175"/>
      <c r="Q574" s="175"/>
      <c r="R574" s="175"/>
      <c r="S574" s="175"/>
      <c r="T574" s="175"/>
      <c r="U574" s="175"/>
      <c r="V574" s="175"/>
      <c r="W574" s="175"/>
      <c r="X574" s="175"/>
      <c r="Y574" s="175"/>
      <c r="Z574" s="175"/>
    </row>
    <row r="575" ht="13.5" customHeight="1">
      <c r="A575" s="174"/>
      <c r="B575" s="174"/>
      <c r="C575" s="174"/>
      <c r="D575" s="175"/>
      <c r="E575" s="176"/>
      <c r="F575" s="177"/>
      <c r="G575" s="177"/>
      <c r="H575" s="182"/>
      <c r="I575" s="175"/>
      <c r="J575" s="180"/>
      <c r="K575" s="176"/>
      <c r="L575" s="176"/>
      <c r="M575" s="176"/>
      <c r="N575" s="175"/>
      <c r="O575" s="175"/>
      <c r="P575" s="175"/>
      <c r="Q575" s="175"/>
      <c r="R575" s="175"/>
      <c r="S575" s="175"/>
      <c r="T575" s="175"/>
      <c r="U575" s="175"/>
      <c r="V575" s="175"/>
      <c r="W575" s="175"/>
      <c r="X575" s="175"/>
      <c r="Y575" s="175"/>
      <c r="Z575" s="175"/>
    </row>
    <row r="576" ht="13.5" customHeight="1">
      <c r="A576" s="174"/>
      <c r="B576" s="174"/>
      <c r="C576" s="174"/>
      <c r="D576" s="175"/>
      <c r="E576" s="176"/>
      <c r="F576" s="177"/>
      <c r="G576" s="177"/>
      <c r="H576" s="182"/>
      <c r="I576" s="175"/>
      <c r="J576" s="180"/>
      <c r="K576" s="176"/>
      <c r="L576" s="176"/>
      <c r="M576" s="176"/>
      <c r="N576" s="175"/>
      <c r="O576" s="175"/>
      <c r="P576" s="175"/>
      <c r="Q576" s="175"/>
      <c r="R576" s="175"/>
      <c r="S576" s="175"/>
      <c r="T576" s="175"/>
      <c r="U576" s="175"/>
      <c r="V576" s="175"/>
      <c r="W576" s="175"/>
      <c r="X576" s="175"/>
      <c r="Y576" s="175"/>
      <c r="Z576" s="175"/>
    </row>
    <row r="577" ht="13.5" customHeight="1">
      <c r="A577" s="174"/>
      <c r="B577" s="174"/>
      <c r="C577" s="174"/>
      <c r="D577" s="175"/>
      <c r="E577" s="176"/>
      <c r="F577" s="177"/>
      <c r="G577" s="177"/>
      <c r="H577" s="182"/>
      <c r="I577" s="175"/>
      <c r="J577" s="180"/>
      <c r="K577" s="176"/>
      <c r="L577" s="176"/>
      <c r="M577" s="176"/>
      <c r="N577" s="175"/>
      <c r="O577" s="175"/>
      <c r="P577" s="175"/>
      <c r="Q577" s="175"/>
      <c r="R577" s="175"/>
      <c r="S577" s="175"/>
      <c r="T577" s="175"/>
      <c r="U577" s="175"/>
      <c r="V577" s="175"/>
      <c r="W577" s="175"/>
      <c r="X577" s="175"/>
      <c r="Y577" s="175"/>
      <c r="Z577" s="175"/>
    </row>
    <row r="578" ht="13.5" customHeight="1">
      <c r="A578" s="174"/>
      <c r="B578" s="174"/>
      <c r="C578" s="174"/>
      <c r="D578" s="175"/>
      <c r="E578" s="176"/>
      <c r="F578" s="177"/>
      <c r="G578" s="177"/>
      <c r="H578" s="182"/>
      <c r="I578" s="175"/>
      <c r="J578" s="180"/>
      <c r="K578" s="176"/>
      <c r="L578" s="176"/>
      <c r="M578" s="176"/>
      <c r="N578" s="175"/>
      <c r="O578" s="175"/>
      <c r="P578" s="175"/>
      <c r="Q578" s="175"/>
      <c r="R578" s="175"/>
      <c r="S578" s="175"/>
      <c r="T578" s="175"/>
      <c r="U578" s="175"/>
      <c r="V578" s="175"/>
      <c r="W578" s="175"/>
      <c r="X578" s="175"/>
      <c r="Y578" s="175"/>
      <c r="Z578" s="175"/>
    </row>
    <row r="579" ht="13.5" customHeight="1">
      <c r="A579" s="174"/>
      <c r="B579" s="174"/>
      <c r="C579" s="174"/>
      <c r="D579" s="175"/>
      <c r="E579" s="176"/>
      <c r="F579" s="177"/>
      <c r="G579" s="177"/>
      <c r="H579" s="182"/>
      <c r="I579" s="175"/>
      <c r="J579" s="180"/>
      <c r="K579" s="176"/>
      <c r="L579" s="176"/>
      <c r="M579" s="176"/>
      <c r="N579" s="175"/>
      <c r="O579" s="175"/>
      <c r="P579" s="175"/>
      <c r="Q579" s="175"/>
      <c r="R579" s="175"/>
      <c r="S579" s="175"/>
      <c r="T579" s="175"/>
      <c r="U579" s="175"/>
      <c r="V579" s="175"/>
      <c r="W579" s="175"/>
      <c r="X579" s="175"/>
      <c r="Y579" s="175"/>
      <c r="Z579" s="175"/>
    </row>
    <row r="580" ht="13.5" customHeight="1">
      <c r="A580" s="174"/>
      <c r="B580" s="174"/>
      <c r="C580" s="174"/>
      <c r="D580" s="175"/>
      <c r="E580" s="176"/>
      <c r="F580" s="177"/>
      <c r="G580" s="177"/>
      <c r="H580" s="182"/>
      <c r="I580" s="175"/>
      <c r="J580" s="180"/>
      <c r="K580" s="176"/>
      <c r="L580" s="176"/>
      <c r="M580" s="176"/>
      <c r="N580" s="175"/>
      <c r="O580" s="175"/>
      <c r="P580" s="175"/>
      <c r="Q580" s="175"/>
      <c r="R580" s="175"/>
      <c r="S580" s="175"/>
      <c r="T580" s="175"/>
      <c r="U580" s="175"/>
      <c r="V580" s="175"/>
      <c r="W580" s="175"/>
      <c r="X580" s="175"/>
      <c r="Y580" s="175"/>
      <c r="Z580" s="175"/>
    </row>
    <row r="581" ht="13.5" customHeight="1">
      <c r="A581" s="174"/>
      <c r="B581" s="174"/>
      <c r="C581" s="174"/>
      <c r="D581" s="175"/>
      <c r="E581" s="176"/>
      <c r="F581" s="177"/>
      <c r="G581" s="177"/>
      <c r="H581" s="182"/>
      <c r="I581" s="175"/>
      <c r="J581" s="180"/>
      <c r="K581" s="176"/>
      <c r="L581" s="176"/>
      <c r="M581" s="176"/>
      <c r="N581" s="175"/>
      <c r="O581" s="175"/>
      <c r="P581" s="175"/>
      <c r="Q581" s="175"/>
      <c r="R581" s="175"/>
      <c r="S581" s="175"/>
      <c r="T581" s="175"/>
      <c r="U581" s="175"/>
      <c r="V581" s="175"/>
      <c r="W581" s="175"/>
      <c r="X581" s="175"/>
      <c r="Y581" s="175"/>
      <c r="Z581" s="175"/>
    </row>
    <row r="582" ht="13.5" customHeight="1">
      <c r="A582" s="174"/>
      <c r="B582" s="174"/>
      <c r="C582" s="174"/>
      <c r="D582" s="175"/>
      <c r="E582" s="176"/>
      <c r="F582" s="177"/>
      <c r="G582" s="177"/>
      <c r="H582" s="182"/>
      <c r="I582" s="175"/>
      <c r="J582" s="180"/>
      <c r="K582" s="176"/>
      <c r="L582" s="176"/>
      <c r="M582" s="176"/>
      <c r="N582" s="175"/>
      <c r="O582" s="175"/>
      <c r="P582" s="175"/>
      <c r="Q582" s="175"/>
      <c r="R582" s="175"/>
      <c r="S582" s="175"/>
      <c r="T582" s="175"/>
      <c r="U582" s="175"/>
      <c r="V582" s="175"/>
      <c r="W582" s="175"/>
      <c r="X582" s="175"/>
      <c r="Y582" s="175"/>
      <c r="Z582" s="175"/>
    </row>
    <row r="583" ht="13.5" customHeight="1">
      <c r="A583" s="174"/>
      <c r="B583" s="174"/>
      <c r="C583" s="174"/>
      <c r="D583" s="175"/>
      <c r="E583" s="176"/>
      <c r="F583" s="177"/>
      <c r="G583" s="177"/>
      <c r="H583" s="182"/>
      <c r="I583" s="175"/>
      <c r="J583" s="180"/>
      <c r="K583" s="176"/>
      <c r="L583" s="176"/>
      <c r="M583" s="176"/>
      <c r="N583" s="175"/>
      <c r="O583" s="175"/>
      <c r="P583" s="175"/>
      <c r="Q583" s="175"/>
      <c r="R583" s="175"/>
      <c r="S583" s="175"/>
      <c r="T583" s="175"/>
      <c r="U583" s="175"/>
      <c r="V583" s="175"/>
      <c r="W583" s="175"/>
      <c r="X583" s="175"/>
      <c r="Y583" s="175"/>
      <c r="Z583" s="175"/>
    </row>
    <row r="584" ht="13.5" customHeight="1">
      <c r="A584" s="174"/>
      <c r="B584" s="174"/>
      <c r="C584" s="174"/>
      <c r="D584" s="175"/>
      <c r="E584" s="176"/>
      <c r="F584" s="177"/>
      <c r="G584" s="177"/>
      <c r="H584" s="182"/>
      <c r="I584" s="175"/>
      <c r="J584" s="180"/>
      <c r="K584" s="176"/>
      <c r="L584" s="176"/>
      <c r="M584" s="176"/>
      <c r="N584" s="175"/>
      <c r="O584" s="175"/>
      <c r="P584" s="175"/>
      <c r="Q584" s="175"/>
      <c r="R584" s="175"/>
      <c r="S584" s="175"/>
      <c r="T584" s="175"/>
      <c r="U584" s="175"/>
      <c r="V584" s="175"/>
      <c r="W584" s="175"/>
      <c r="X584" s="175"/>
      <c r="Y584" s="175"/>
      <c r="Z584" s="175"/>
    </row>
    <row r="585" ht="13.5" customHeight="1">
      <c r="A585" s="174"/>
      <c r="B585" s="174"/>
      <c r="C585" s="174"/>
      <c r="D585" s="175"/>
      <c r="E585" s="176"/>
      <c r="F585" s="177"/>
      <c r="G585" s="177"/>
      <c r="H585" s="182"/>
      <c r="I585" s="175"/>
      <c r="J585" s="180"/>
      <c r="K585" s="176"/>
      <c r="L585" s="176"/>
      <c r="M585" s="176"/>
      <c r="N585" s="175"/>
      <c r="O585" s="175"/>
      <c r="P585" s="175"/>
      <c r="Q585" s="175"/>
      <c r="R585" s="175"/>
      <c r="S585" s="175"/>
      <c r="T585" s="175"/>
      <c r="U585" s="175"/>
      <c r="V585" s="175"/>
      <c r="W585" s="175"/>
      <c r="X585" s="175"/>
      <c r="Y585" s="175"/>
      <c r="Z585" s="175"/>
    </row>
    <row r="586" ht="13.5" customHeight="1">
      <c r="A586" s="174"/>
      <c r="B586" s="174"/>
      <c r="C586" s="174"/>
      <c r="D586" s="175"/>
      <c r="E586" s="176"/>
      <c r="F586" s="177"/>
      <c r="G586" s="177"/>
      <c r="H586" s="182"/>
      <c r="I586" s="175"/>
      <c r="J586" s="180"/>
      <c r="K586" s="176"/>
      <c r="L586" s="176"/>
      <c r="M586" s="176"/>
      <c r="N586" s="175"/>
      <c r="O586" s="175"/>
      <c r="P586" s="175"/>
      <c r="Q586" s="175"/>
      <c r="R586" s="175"/>
      <c r="S586" s="175"/>
      <c r="T586" s="175"/>
      <c r="U586" s="175"/>
      <c r="V586" s="175"/>
      <c r="W586" s="175"/>
      <c r="X586" s="175"/>
      <c r="Y586" s="175"/>
      <c r="Z586" s="175"/>
    </row>
    <row r="587" ht="13.5" customHeight="1">
      <c r="A587" s="174"/>
      <c r="B587" s="174"/>
      <c r="C587" s="174"/>
      <c r="D587" s="175"/>
      <c r="E587" s="176"/>
      <c r="F587" s="177"/>
      <c r="G587" s="177"/>
      <c r="H587" s="182"/>
      <c r="I587" s="175"/>
      <c r="J587" s="180"/>
      <c r="K587" s="176"/>
      <c r="L587" s="176"/>
      <c r="M587" s="176"/>
      <c r="N587" s="175"/>
      <c r="O587" s="175"/>
      <c r="P587" s="175"/>
      <c r="Q587" s="175"/>
      <c r="R587" s="175"/>
      <c r="S587" s="175"/>
      <c r="T587" s="175"/>
      <c r="U587" s="175"/>
      <c r="V587" s="175"/>
      <c r="W587" s="175"/>
      <c r="X587" s="175"/>
      <c r="Y587" s="175"/>
      <c r="Z587" s="175"/>
    </row>
    <row r="588" ht="13.5" customHeight="1">
      <c r="A588" s="174"/>
      <c r="B588" s="174"/>
      <c r="C588" s="174"/>
      <c r="D588" s="175"/>
      <c r="E588" s="176"/>
      <c r="F588" s="177"/>
      <c r="G588" s="177"/>
      <c r="H588" s="182"/>
      <c r="I588" s="175"/>
      <c r="J588" s="180"/>
      <c r="K588" s="176"/>
      <c r="L588" s="176"/>
      <c r="M588" s="176"/>
      <c r="N588" s="175"/>
      <c r="O588" s="175"/>
      <c r="P588" s="175"/>
      <c r="Q588" s="175"/>
      <c r="R588" s="175"/>
      <c r="S588" s="175"/>
      <c r="T588" s="175"/>
      <c r="U588" s="175"/>
      <c r="V588" s="175"/>
      <c r="W588" s="175"/>
      <c r="X588" s="175"/>
      <c r="Y588" s="175"/>
      <c r="Z588" s="175"/>
    </row>
    <row r="589" ht="13.5" customHeight="1">
      <c r="A589" s="174"/>
      <c r="B589" s="174"/>
      <c r="C589" s="174"/>
      <c r="D589" s="175"/>
      <c r="E589" s="176"/>
      <c r="F589" s="177"/>
      <c r="G589" s="177"/>
      <c r="H589" s="182"/>
      <c r="I589" s="175"/>
      <c r="J589" s="180"/>
      <c r="K589" s="176"/>
      <c r="L589" s="176"/>
      <c r="M589" s="176"/>
      <c r="N589" s="175"/>
      <c r="O589" s="175"/>
      <c r="P589" s="175"/>
      <c r="Q589" s="175"/>
      <c r="R589" s="175"/>
      <c r="S589" s="175"/>
      <c r="T589" s="175"/>
      <c r="U589" s="175"/>
      <c r="V589" s="175"/>
      <c r="W589" s="175"/>
      <c r="X589" s="175"/>
      <c r="Y589" s="175"/>
      <c r="Z589" s="175"/>
    </row>
    <row r="590" ht="13.5" customHeight="1">
      <c r="A590" s="174"/>
      <c r="B590" s="174"/>
      <c r="C590" s="174"/>
      <c r="D590" s="175"/>
      <c r="E590" s="176"/>
      <c r="F590" s="177"/>
      <c r="G590" s="177"/>
      <c r="H590" s="182"/>
      <c r="I590" s="175"/>
      <c r="J590" s="180"/>
      <c r="K590" s="176"/>
      <c r="L590" s="176"/>
      <c r="M590" s="176"/>
      <c r="N590" s="175"/>
      <c r="O590" s="175"/>
      <c r="P590" s="175"/>
      <c r="Q590" s="175"/>
      <c r="R590" s="175"/>
      <c r="S590" s="175"/>
      <c r="T590" s="175"/>
      <c r="U590" s="175"/>
      <c r="V590" s="175"/>
      <c r="W590" s="175"/>
      <c r="X590" s="175"/>
      <c r="Y590" s="175"/>
      <c r="Z590" s="175"/>
    </row>
    <row r="591" ht="13.5" customHeight="1">
      <c r="A591" s="174"/>
      <c r="B591" s="174"/>
      <c r="C591" s="174"/>
      <c r="D591" s="175"/>
      <c r="E591" s="176"/>
      <c r="F591" s="177"/>
      <c r="G591" s="177"/>
      <c r="H591" s="182"/>
      <c r="I591" s="175"/>
      <c r="J591" s="180"/>
      <c r="K591" s="176"/>
      <c r="L591" s="176"/>
      <c r="M591" s="176"/>
      <c r="N591" s="175"/>
      <c r="O591" s="175"/>
      <c r="P591" s="175"/>
      <c r="Q591" s="175"/>
      <c r="R591" s="175"/>
      <c r="S591" s="175"/>
      <c r="T591" s="175"/>
      <c r="U591" s="175"/>
      <c r="V591" s="175"/>
      <c r="W591" s="175"/>
      <c r="X591" s="175"/>
      <c r="Y591" s="175"/>
      <c r="Z591" s="175"/>
    </row>
    <row r="592" ht="13.5" customHeight="1">
      <c r="A592" s="174"/>
      <c r="B592" s="174"/>
      <c r="C592" s="174"/>
      <c r="D592" s="175"/>
      <c r="E592" s="176"/>
      <c r="F592" s="177"/>
      <c r="G592" s="177"/>
      <c r="H592" s="182"/>
      <c r="I592" s="175"/>
      <c r="J592" s="180"/>
      <c r="K592" s="176"/>
      <c r="L592" s="176"/>
      <c r="M592" s="176"/>
      <c r="N592" s="175"/>
      <c r="O592" s="175"/>
      <c r="P592" s="175"/>
      <c r="Q592" s="175"/>
      <c r="R592" s="175"/>
      <c r="S592" s="175"/>
      <c r="T592" s="175"/>
      <c r="U592" s="175"/>
      <c r="V592" s="175"/>
      <c r="W592" s="175"/>
      <c r="X592" s="175"/>
      <c r="Y592" s="175"/>
      <c r="Z592" s="175"/>
    </row>
    <row r="593" ht="13.5" customHeight="1">
      <c r="A593" s="174"/>
      <c r="B593" s="174"/>
      <c r="C593" s="174"/>
      <c r="D593" s="175"/>
      <c r="E593" s="176"/>
      <c r="F593" s="177"/>
      <c r="G593" s="177"/>
      <c r="H593" s="182"/>
      <c r="I593" s="175"/>
      <c r="J593" s="180"/>
      <c r="K593" s="176"/>
      <c r="L593" s="176"/>
      <c r="M593" s="176"/>
      <c r="N593" s="175"/>
      <c r="O593" s="175"/>
      <c r="P593" s="175"/>
      <c r="Q593" s="175"/>
      <c r="R593" s="175"/>
      <c r="S593" s="175"/>
      <c r="T593" s="175"/>
      <c r="U593" s="175"/>
      <c r="V593" s="175"/>
      <c r="W593" s="175"/>
      <c r="X593" s="175"/>
      <c r="Y593" s="175"/>
      <c r="Z593" s="175"/>
    </row>
    <row r="594" ht="13.5" customHeight="1">
      <c r="A594" s="174"/>
      <c r="B594" s="174"/>
      <c r="C594" s="174"/>
      <c r="D594" s="175"/>
      <c r="E594" s="176"/>
      <c r="F594" s="177"/>
      <c r="G594" s="177"/>
      <c r="H594" s="182"/>
      <c r="I594" s="175"/>
      <c r="J594" s="180"/>
      <c r="K594" s="176"/>
      <c r="L594" s="176"/>
      <c r="M594" s="176"/>
      <c r="N594" s="175"/>
      <c r="O594" s="175"/>
      <c r="P594" s="175"/>
      <c r="Q594" s="175"/>
      <c r="R594" s="175"/>
      <c r="S594" s="175"/>
      <c r="T594" s="175"/>
      <c r="U594" s="175"/>
      <c r="V594" s="175"/>
      <c r="W594" s="175"/>
      <c r="X594" s="175"/>
      <c r="Y594" s="175"/>
      <c r="Z594" s="175"/>
    </row>
    <row r="595" ht="13.5" customHeight="1">
      <c r="A595" s="174"/>
      <c r="B595" s="174"/>
      <c r="C595" s="174"/>
      <c r="D595" s="175"/>
      <c r="E595" s="176"/>
      <c r="F595" s="177"/>
      <c r="G595" s="177"/>
      <c r="H595" s="182"/>
      <c r="I595" s="175"/>
      <c r="J595" s="180"/>
      <c r="K595" s="176"/>
      <c r="L595" s="176"/>
      <c r="M595" s="176"/>
      <c r="N595" s="175"/>
      <c r="O595" s="175"/>
      <c r="P595" s="175"/>
      <c r="Q595" s="175"/>
      <c r="R595" s="175"/>
      <c r="S595" s="175"/>
      <c r="T595" s="175"/>
      <c r="U595" s="175"/>
      <c r="V595" s="175"/>
      <c r="W595" s="175"/>
      <c r="X595" s="175"/>
      <c r="Y595" s="175"/>
      <c r="Z595" s="175"/>
    </row>
    <row r="596" ht="13.5" customHeight="1">
      <c r="A596" s="174"/>
      <c r="B596" s="174"/>
      <c r="C596" s="174"/>
      <c r="D596" s="175"/>
      <c r="E596" s="176"/>
      <c r="F596" s="177"/>
      <c r="G596" s="177"/>
      <c r="H596" s="182"/>
      <c r="I596" s="175"/>
      <c r="J596" s="180"/>
      <c r="K596" s="176"/>
      <c r="L596" s="176"/>
      <c r="M596" s="176"/>
      <c r="N596" s="175"/>
      <c r="O596" s="175"/>
      <c r="P596" s="175"/>
      <c r="Q596" s="175"/>
      <c r="R596" s="175"/>
      <c r="S596" s="175"/>
      <c r="T596" s="175"/>
      <c r="U596" s="175"/>
      <c r="V596" s="175"/>
      <c r="W596" s="175"/>
      <c r="X596" s="175"/>
      <c r="Y596" s="175"/>
      <c r="Z596" s="175"/>
    </row>
    <row r="597" ht="13.5" customHeight="1">
      <c r="A597" s="174"/>
      <c r="B597" s="174"/>
      <c r="C597" s="174"/>
      <c r="D597" s="175"/>
      <c r="E597" s="176"/>
      <c r="F597" s="177"/>
      <c r="G597" s="177"/>
      <c r="H597" s="182"/>
      <c r="I597" s="175"/>
      <c r="J597" s="180"/>
      <c r="K597" s="176"/>
      <c r="L597" s="176"/>
      <c r="M597" s="176"/>
      <c r="N597" s="175"/>
      <c r="O597" s="175"/>
      <c r="P597" s="175"/>
      <c r="Q597" s="175"/>
      <c r="R597" s="175"/>
      <c r="S597" s="175"/>
      <c r="T597" s="175"/>
      <c r="U597" s="175"/>
      <c r="V597" s="175"/>
      <c r="W597" s="175"/>
      <c r="X597" s="175"/>
      <c r="Y597" s="175"/>
      <c r="Z597" s="175"/>
    </row>
    <row r="598" ht="13.5" customHeight="1">
      <c r="A598" s="174"/>
      <c r="B598" s="174"/>
      <c r="C598" s="174"/>
      <c r="D598" s="175"/>
      <c r="E598" s="176"/>
      <c r="F598" s="177"/>
      <c r="G598" s="177"/>
      <c r="H598" s="182"/>
      <c r="I598" s="175"/>
      <c r="J598" s="180"/>
      <c r="K598" s="176"/>
      <c r="L598" s="176"/>
      <c r="M598" s="176"/>
      <c r="N598" s="175"/>
      <c r="O598" s="175"/>
      <c r="P598" s="175"/>
      <c r="Q598" s="175"/>
      <c r="R598" s="175"/>
      <c r="S598" s="175"/>
      <c r="T598" s="175"/>
      <c r="U598" s="175"/>
      <c r="V598" s="175"/>
      <c r="W598" s="175"/>
      <c r="X598" s="175"/>
      <c r="Y598" s="175"/>
      <c r="Z598" s="175"/>
    </row>
    <row r="599" ht="13.5" customHeight="1">
      <c r="A599" s="174"/>
      <c r="B599" s="174"/>
      <c r="C599" s="174"/>
      <c r="D599" s="175"/>
      <c r="E599" s="176"/>
      <c r="F599" s="177"/>
      <c r="G599" s="177"/>
      <c r="H599" s="182"/>
      <c r="I599" s="175"/>
      <c r="J599" s="180"/>
      <c r="K599" s="176"/>
      <c r="L599" s="176"/>
      <c r="M599" s="176"/>
      <c r="N599" s="175"/>
      <c r="O599" s="175"/>
      <c r="P599" s="175"/>
      <c r="Q599" s="175"/>
      <c r="R599" s="175"/>
      <c r="S599" s="175"/>
      <c r="T599" s="175"/>
      <c r="U599" s="175"/>
      <c r="V599" s="175"/>
      <c r="W599" s="175"/>
      <c r="X599" s="175"/>
      <c r="Y599" s="175"/>
      <c r="Z599" s="175"/>
    </row>
    <row r="600" ht="13.5" customHeight="1">
      <c r="A600" s="174"/>
      <c r="B600" s="174"/>
      <c r="C600" s="174"/>
      <c r="D600" s="175"/>
      <c r="E600" s="176"/>
      <c r="F600" s="177"/>
      <c r="G600" s="177"/>
      <c r="H600" s="182"/>
      <c r="I600" s="175"/>
      <c r="J600" s="180"/>
      <c r="K600" s="176"/>
      <c r="L600" s="176"/>
      <c r="M600" s="176"/>
      <c r="N600" s="175"/>
      <c r="O600" s="175"/>
      <c r="P600" s="175"/>
      <c r="Q600" s="175"/>
      <c r="R600" s="175"/>
      <c r="S600" s="175"/>
      <c r="T600" s="175"/>
      <c r="U600" s="175"/>
      <c r="V600" s="175"/>
      <c r="W600" s="175"/>
      <c r="X600" s="175"/>
      <c r="Y600" s="175"/>
      <c r="Z600" s="175"/>
    </row>
    <row r="601" ht="13.5" customHeight="1">
      <c r="A601" s="174"/>
      <c r="B601" s="174"/>
      <c r="C601" s="174"/>
      <c r="D601" s="175"/>
      <c r="E601" s="176"/>
      <c r="F601" s="177"/>
      <c r="G601" s="177"/>
      <c r="H601" s="182"/>
      <c r="I601" s="175"/>
      <c r="J601" s="180"/>
      <c r="K601" s="176"/>
      <c r="L601" s="176"/>
      <c r="M601" s="176"/>
      <c r="N601" s="175"/>
      <c r="O601" s="175"/>
      <c r="P601" s="175"/>
      <c r="Q601" s="175"/>
      <c r="R601" s="175"/>
      <c r="S601" s="175"/>
      <c r="T601" s="175"/>
      <c r="U601" s="175"/>
      <c r="V601" s="175"/>
      <c r="W601" s="175"/>
      <c r="X601" s="175"/>
      <c r="Y601" s="175"/>
      <c r="Z601" s="175"/>
    </row>
    <row r="602" ht="13.5" customHeight="1">
      <c r="A602" s="174"/>
      <c r="B602" s="174"/>
      <c r="C602" s="174"/>
      <c r="D602" s="175"/>
      <c r="E602" s="176"/>
      <c r="F602" s="177"/>
      <c r="G602" s="177"/>
      <c r="H602" s="182"/>
      <c r="I602" s="175"/>
      <c r="J602" s="180"/>
      <c r="K602" s="176"/>
      <c r="L602" s="176"/>
      <c r="M602" s="176"/>
      <c r="N602" s="175"/>
      <c r="O602" s="175"/>
      <c r="P602" s="175"/>
      <c r="Q602" s="175"/>
      <c r="R602" s="175"/>
      <c r="S602" s="175"/>
      <c r="T602" s="175"/>
      <c r="U602" s="175"/>
      <c r="V602" s="175"/>
      <c r="W602" s="175"/>
      <c r="X602" s="175"/>
      <c r="Y602" s="175"/>
      <c r="Z602" s="175"/>
    </row>
    <row r="603" ht="13.5" customHeight="1">
      <c r="A603" s="174"/>
      <c r="B603" s="174"/>
      <c r="C603" s="174"/>
      <c r="D603" s="175"/>
      <c r="E603" s="176"/>
      <c r="F603" s="177"/>
      <c r="G603" s="177"/>
      <c r="H603" s="182"/>
      <c r="I603" s="175"/>
      <c r="J603" s="180"/>
      <c r="K603" s="176"/>
      <c r="L603" s="176"/>
      <c r="M603" s="176"/>
      <c r="N603" s="175"/>
      <c r="O603" s="175"/>
      <c r="P603" s="175"/>
      <c r="Q603" s="175"/>
      <c r="R603" s="175"/>
      <c r="S603" s="175"/>
      <c r="T603" s="175"/>
      <c r="U603" s="175"/>
      <c r="V603" s="175"/>
      <c r="W603" s="175"/>
      <c r="X603" s="175"/>
      <c r="Y603" s="175"/>
      <c r="Z603" s="175"/>
    </row>
    <row r="604" ht="13.5" customHeight="1">
      <c r="A604" s="174"/>
      <c r="B604" s="174"/>
      <c r="C604" s="174"/>
      <c r="D604" s="175"/>
      <c r="E604" s="176"/>
      <c r="F604" s="177"/>
      <c r="G604" s="177"/>
      <c r="H604" s="182"/>
      <c r="I604" s="175"/>
      <c r="J604" s="180"/>
      <c r="K604" s="176"/>
      <c r="L604" s="176"/>
      <c r="M604" s="176"/>
      <c r="N604" s="175"/>
      <c r="O604" s="175"/>
      <c r="P604" s="175"/>
      <c r="Q604" s="175"/>
      <c r="R604" s="175"/>
      <c r="S604" s="175"/>
      <c r="T604" s="175"/>
      <c r="U604" s="175"/>
      <c r="V604" s="175"/>
      <c r="W604" s="175"/>
      <c r="X604" s="175"/>
      <c r="Y604" s="175"/>
      <c r="Z604" s="175"/>
    </row>
    <row r="605" ht="13.5" customHeight="1">
      <c r="A605" s="174"/>
      <c r="B605" s="174"/>
      <c r="C605" s="174"/>
      <c r="D605" s="175"/>
      <c r="E605" s="176"/>
      <c r="F605" s="177"/>
      <c r="G605" s="177"/>
      <c r="H605" s="182"/>
      <c r="I605" s="175"/>
      <c r="J605" s="180"/>
      <c r="K605" s="176"/>
      <c r="L605" s="176"/>
      <c r="M605" s="176"/>
      <c r="N605" s="175"/>
      <c r="O605" s="175"/>
      <c r="P605" s="175"/>
      <c r="Q605" s="175"/>
      <c r="R605" s="175"/>
      <c r="S605" s="175"/>
      <c r="T605" s="175"/>
      <c r="U605" s="175"/>
      <c r="V605" s="175"/>
      <c r="W605" s="175"/>
      <c r="X605" s="175"/>
      <c r="Y605" s="175"/>
      <c r="Z605" s="175"/>
    </row>
    <row r="606" ht="13.5" customHeight="1">
      <c r="A606" s="174"/>
      <c r="B606" s="174"/>
      <c r="C606" s="174"/>
      <c r="D606" s="175"/>
      <c r="E606" s="176"/>
      <c r="F606" s="177"/>
      <c r="G606" s="177"/>
      <c r="H606" s="182"/>
      <c r="I606" s="175"/>
      <c r="J606" s="180"/>
      <c r="K606" s="176"/>
      <c r="L606" s="176"/>
      <c r="M606" s="176"/>
      <c r="N606" s="175"/>
      <c r="O606" s="175"/>
      <c r="P606" s="175"/>
      <c r="Q606" s="175"/>
      <c r="R606" s="175"/>
      <c r="S606" s="175"/>
      <c r="T606" s="175"/>
      <c r="U606" s="175"/>
      <c r="V606" s="175"/>
      <c r="W606" s="175"/>
      <c r="X606" s="175"/>
      <c r="Y606" s="175"/>
      <c r="Z606" s="175"/>
    </row>
    <row r="607" ht="13.5" customHeight="1">
      <c r="A607" s="174"/>
      <c r="B607" s="174"/>
      <c r="C607" s="174"/>
      <c r="D607" s="175"/>
      <c r="E607" s="176"/>
      <c r="F607" s="177"/>
      <c r="G607" s="177"/>
      <c r="H607" s="182"/>
      <c r="I607" s="175"/>
      <c r="J607" s="180"/>
      <c r="K607" s="176"/>
      <c r="L607" s="176"/>
      <c r="M607" s="176"/>
      <c r="N607" s="175"/>
      <c r="O607" s="175"/>
      <c r="P607" s="175"/>
      <c r="Q607" s="175"/>
      <c r="R607" s="175"/>
      <c r="S607" s="175"/>
      <c r="T607" s="175"/>
      <c r="U607" s="175"/>
      <c r="V607" s="175"/>
      <c r="W607" s="175"/>
      <c r="X607" s="175"/>
      <c r="Y607" s="175"/>
      <c r="Z607" s="175"/>
    </row>
    <row r="608" ht="13.5" customHeight="1">
      <c r="A608" s="174"/>
      <c r="B608" s="174"/>
      <c r="C608" s="174"/>
      <c r="D608" s="175"/>
      <c r="E608" s="176"/>
      <c r="F608" s="177"/>
      <c r="G608" s="177"/>
      <c r="H608" s="182"/>
      <c r="I608" s="175"/>
      <c r="J608" s="180"/>
      <c r="K608" s="176"/>
      <c r="L608" s="176"/>
      <c r="M608" s="176"/>
      <c r="N608" s="175"/>
      <c r="O608" s="175"/>
      <c r="P608" s="175"/>
      <c r="Q608" s="175"/>
      <c r="R608" s="175"/>
      <c r="S608" s="175"/>
      <c r="T608" s="175"/>
      <c r="U608" s="175"/>
      <c r="V608" s="175"/>
      <c r="W608" s="175"/>
      <c r="X608" s="175"/>
      <c r="Y608" s="175"/>
      <c r="Z608" s="175"/>
    </row>
    <row r="609" ht="13.5" customHeight="1">
      <c r="A609" s="174"/>
      <c r="B609" s="174"/>
      <c r="C609" s="174"/>
      <c r="D609" s="175"/>
      <c r="E609" s="176"/>
      <c r="F609" s="177"/>
      <c r="G609" s="177"/>
      <c r="H609" s="182"/>
      <c r="I609" s="175"/>
      <c r="J609" s="180"/>
      <c r="K609" s="176"/>
      <c r="L609" s="176"/>
      <c r="M609" s="176"/>
      <c r="N609" s="175"/>
      <c r="O609" s="175"/>
      <c r="P609" s="175"/>
      <c r="Q609" s="175"/>
      <c r="R609" s="175"/>
      <c r="S609" s="175"/>
      <c r="T609" s="175"/>
      <c r="U609" s="175"/>
      <c r="V609" s="175"/>
      <c r="W609" s="175"/>
      <c r="X609" s="175"/>
      <c r="Y609" s="175"/>
      <c r="Z609" s="175"/>
    </row>
    <row r="610" ht="13.5" customHeight="1">
      <c r="A610" s="174"/>
      <c r="B610" s="174"/>
      <c r="C610" s="174"/>
      <c r="D610" s="175"/>
      <c r="E610" s="176"/>
      <c r="F610" s="177"/>
      <c r="G610" s="177"/>
      <c r="H610" s="182"/>
      <c r="I610" s="175"/>
      <c r="J610" s="180"/>
      <c r="K610" s="176"/>
      <c r="L610" s="176"/>
      <c r="M610" s="176"/>
      <c r="N610" s="175"/>
      <c r="O610" s="175"/>
      <c r="P610" s="175"/>
      <c r="Q610" s="175"/>
      <c r="R610" s="175"/>
      <c r="S610" s="175"/>
      <c r="T610" s="175"/>
      <c r="U610" s="175"/>
      <c r="V610" s="175"/>
      <c r="W610" s="175"/>
      <c r="X610" s="175"/>
      <c r="Y610" s="175"/>
      <c r="Z610" s="175"/>
    </row>
    <row r="611" ht="13.5" customHeight="1">
      <c r="A611" s="174"/>
      <c r="B611" s="174"/>
      <c r="C611" s="174"/>
      <c r="D611" s="175"/>
      <c r="E611" s="176"/>
      <c r="F611" s="177"/>
      <c r="G611" s="177"/>
      <c r="H611" s="182"/>
      <c r="I611" s="175"/>
      <c r="J611" s="180"/>
      <c r="K611" s="176"/>
      <c r="L611" s="176"/>
      <c r="M611" s="176"/>
      <c r="N611" s="175"/>
      <c r="O611" s="175"/>
      <c r="P611" s="175"/>
      <c r="Q611" s="175"/>
      <c r="R611" s="175"/>
      <c r="S611" s="175"/>
      <c r="T611" s="175"/>
      <c r="U611" s="175"/>
      <c r="V611" s="175"/>
      <c r="W611" s="175"/>
      <c r="X611" s="175"/>
      <c r="Y611" s="175"/>
      <c r="Z611" s="175"/>
    </row>
    <row r="612" ht="13.5" customHeight="1">
      <c r="A612" s="174"/>
      <c r="B612" s="174"/>
      <c r="C612" s="174"/>
      <c r="D612" s="175"/>
      <c r="E612" s="176"/>
      <c r="F612" s="177"/>
      <c r="G612" s="177"/>
      <c r="H612" s="182"/>
      <c r="I612" s="175"/>
      <c r="J612" s="180"/>
      <c r="K612" s="176"/>
      <c r="L612" s="176"/>
      <c r="M612" s="176"/>
      <c r="N612" s="175"/>
      <c r="O612" s="175"/>
      <c r="P612" s="175"/>
      <c r="Q612" s="175"/>
      <c r="R612" s="175"/>
      <c r="S612" s="175"/>
      <c r="T612" s="175"/>
      <c r="U612" s="175"/>
      <c r="V612" s="175"/>
      <c r="W612" s="175"/>
      <c r="X612" s="175"/>
      <c r="Y612" s="175"/>
      <c r="Z612" s="175"/>
    </row>
    <row r="613" ht="13.5" customHeight="1">
      <c r="A613" s="174"/>
      <c r="B613" s="174"/>
      <c r="C613" s="174"/>
      <c r="D613" s="175"/>
      <c r="E613" s="176"/>
      <c r="F613" s="177"/>
      <c r="G613" s="177"/>
      <c r="H613" s="182"/>
      <c r="I613" s="175"/>
      <c r="J613" s="180"/>
      <c r="K613" s="176"/>
      <c r="L613" s="176"/>
      <c r="M613" s="176"/>
      <c r="N613" s="175"/>
      <c r="O613" s="175"/>
      <c r="P613" s="175"/>
      <c r="Q613" s="175"/>
      <c r="R613" s="175"/>
      <c r="S613" s="175"/>
      <c r="T613" s="175"/>
      <c r="U613" s="175"/>
      <c r="V613" s="175"/>
      <c r="W613" s="175"/>
      <c r="X613" s="175"/>
      <c r="Y613" s="175"/>
      <c r="Z613" s="175"/>
    </row>
    <row r="614" ht="13.5" customHeight="1">
      <c r="A614" s="174"/>
      <c r="B614" s="174"/>
      <c r="C614" s="174"/>
      <c r="D614" s="175"/>
      <c r="E614" s="176"/>
      <c r="F614" s="177"/>
      <c r="G614" s="177"/>
      <c r="H614" s="182"/>
      <c r="I614" s="175"/>
      <c r="J614" s="180"/>
      <c r="K614" s="176"/>
      <c r="L614" s="176"/>
      <c r="M614" s="176"/>
      <c r="N614" s="175"/>
      <c r="O614" s="175"/>
      <c r="P614" s="175"/>
      <c r="Q614" s="175"/>
      <c r="R614" s="175"/>
      <c r="S614" s="175"/>
      <c r="T614" s="175"/>
      <c r="U614" s="175"/>
      <c r="V614" s="175"/>
      <c r="W614" s="175"/>
      <c r="X614" s="175"/>
      <c r="Y614" s="175"/>
      <c r="Z614" s="175"/>
    </row>
    <row r="615" ht="13.5" customHeight="1">
      <c r="A615" s="174"/>
      <c r="B615" s="174"/>
      <c r="C615" s="174"/>
      <c r="D615" s="175"/>
      <c r="E615" s="176"/>
      <c r="F615" s="177"/>
      <c r="G615" s="177"/>
      <c r="H615" s="182"/>
      <c r="I615" s="175"/>
      <c r="J615" s="180"/>
      <c r="K615" s="176"/>
      <c r="L615" s="176"/>
      <c r="M615" s="176"/>
      <c r="N615" s="175"/>
      <c r="O615" s="175"/>
      <c r="P615" s="175"/>
      <c r="Q615" s="175"/>
      <c r="R615" s="175"/>
      <c r="S615" s="175"/>
      <c r="T615" s="175"/>
      <c r="U615" s="175"/>
      <c r="V615" s="175"/>
      <c r="W615" s="175"/>
      <c r="X615" s="175"/>
      <c r="Y615" s="175"/>
      <c r="Z615" s="175"/>
    </row>
    <row r="616" ht="13.5" customHeight="1">
      <c r="A616" s="174"/>
      <c r="B616" s="174"/>
      <c r="C616" s="174"/>
      <c r="D616" s="175"/>
      <c r="E616" s="176"/>
      <c r="F616" s="177"/>
      <c r="G616" s="177"/>
      <c r="H616" s="182"/>
      <c r="I616" s="175"/>
      <c r="J616" s="180"/>
      <c r="K616" s="176"/>
      <c r="L616" s="176"/>
      <c r="M616" s="176"/>
      <c r="N616" s="175"/>
      <c r="O616" s="175"/>
      <c r="P616" s="175"/>
      <c r="Q616" s="175"/>
      <c r="R616" s="175"/>
      <c r="S616" s="175"/>
      <c r="T616" s="175"/>
      <c r="U616" s="175"/>
      <c r="V616" s="175"/>
      <c r="W616" s="175"/>
      <c r="X616" s="175"/>
      <c r="Y616" s="175"/>
      <c r="Z616" s="175"/>
    </row>
    <row r="617" ht="13.5" customHeight="1">
      <c r="A617" s="174"/>
      <c r="B617" s="174"/>
      <c r="C617" s="174"/>
      <c r="D617" s="175"/>
      <c r="E617" s="176"/>
      <c r="F617" s="177"/>
      <c r="G617" s="177"/>
      <c r="H617" s="182"/>
      <c r="I617" s="175"/>
      <c r="J617" s="180"/>
      <c r="K617" s="176"/>
      <c r="L617" s="176"/>
      <c r="M617" s="176"/>
      <c r="N617" s="175"/>
      <c r="O617" s="175"/>
      <c r="P617" s="175"/>
      <c r="Q617" s="175"/>
      <c r="R617" s="175"/>
      <c r="S617" s="175"/>
      <c r="T617" s="175"/>
      <c r="U617" s="175"/>
      <c r="V617" s="175"/>
      <c r="W617" s="175"/>
      <c r="X617" s="175"/>
      <c r="Y617" s="175"/>
      <c r="Z617" s="175"/>
    </row>
    <row r="618" ht="13.5" customHeight="1">
      <c r="A618" s="174"/>
      <c r="B618" s="174"/>
      <c r="C618" s="174"/>
      <c r="D618" s="175"/>
      <c r="E618" s="176"/>
      <c r="F618" s="177"/>
      <c r="G618" s="177"/>
      <c r="H618" s="182"/>
      <c r="I618" s="175"/>
      <c r="J618" s="180"/>
      <c r="K618" s="176"/>
      <c r="L618" s="176"/>
      <c r="M618" s="176"/>
      <c r="N618" s="175"/>
      <c r="O618" s="175"/>
      <c r="P618" s="175"/>
      <c r="Q618" s="175"/>
      <c r="R618" s="175"/>
      <c r="S618" s="175"/>
      <c r="T618" s="175"/>
      <c r="U618" s="175"/>
      <c r="V618" s="175"/>
      <c r="W618" s="175"/>
      <c r="X618" s="175"/>
      <c r="Y618" s="175"/>
      <c r="Z618" s="175"/>
    </row>
    <row r="619" ht="13.5" customHeight="1">
      <c r="A619" s="174"/>
      <c r="B619" s="174"/>
      <c r="C619" s="174"/>
      <c r="D619" s="175"/>
      <c r="E619" s="176"/>
      <c r="F619" s="177"/>
      <c r="G619" s="177"/>
      <c r="H619" s="182"/>
      <c r="I619" s="175"/>
      <c r="J619" s="180"/>
      <c r="K619" s="176"/>
      <c r="L619" s="176"/>
      <c r="M619" s="176"/>
      <c r="N619" s="175"/>
      <c r="O619" s="175"/>
      <c r="P619" s="175"/>
      <c r="Q619" s="175"/>
      <c r="R619" s="175"/>
      <c r="S619" s="175"/>
      <c r="T619" s="175"/>
      <c r="U619" s="175"/>
      <c r="V619" s="175"/>
      <c r="W619" s="175"/>
      <c r="X619" s="175"/>
      <c r="Y619" s="175"/>
      <c r="Z619" s="175"/>
    </row>
    <row r="620" ht="13.5" customHeight="1">
      <c r="A620" s="174"/>
      <c r="B620" s="174"/>
      <c r="C620" s="174"/>
      <c r="D620" s="175"/>
      <c r="E620" s="176"/>
      <c r="F620" s="177"/>
      <c r="G620" s="177"/>
      <c r="H620" s="182"/>
      <c r="I620" s="175"/>
      <c r="J620" s="180"/>
      <c r="K620" s="176"/>
      <c r="L620" s="176"/>
      <c r="M620" s="176"/>
      <c r="N620" s="175"/>
      <c r="O620" s="175"/>
      <c r="P620" s="175"/>
      <c r="Q620" s="175"/>
      <c r="R620" s="175"/>
      <c r="S620" s="175"/>
      <c r="T620" s="175"/>
      <c r="U620" s="175"/>
      <c r="V620" s="175"/>
      <c r="W620" s="175"/>
      <c r="X620" s="175"/>
      <c r="Y620" s="175"/>
      <c r="Z620" s="175"/>
    </row>
    <row r="621" ht="13.5" customHeight="1">
      <c r="A621" s="174"/>
      <c r="B621" s="174"/>
      <c r="C621" s="174"/>
      <c r="D621" s="175"/>
      <c r="E621" s="176"/>
      <c r="F621" s="177"/>
      <c r="G621" s="177"/>
      <c r="H621" s="182"/>
      <c r="I621" s="175"/>
      <c r="J621" s="180"/>
      <c r="K621" s="176"/>
      <c r="L621" s="176"/>
      <c r="M621" s="176"/>
      <c r="N621" s="175"/>
      <c r="O621" s="175"/>
      <c r="P621" s="175"/>
      <c r="Q621" s="175"/>
      <c r="R621" s="175"/>
      <c r="S621" s="175"/>
      <c r="T621" s="175"/>
      <c r="U621" s="175"/>
      <c r="V621" s="175"/>
      <c r="W621" s="175"/>
      <c r="X621" s="175"/>
      <c r="Y621" s="175"/>
      <c r="Z621" s="175"/>
    </row>
    <row r="622" ht="13.5" customHeight="1">
      <c r="A622" s="174"/>
      <c r="B622" s="174"/>
      <c r="C622" s="174"/>
      <c r="D622" s="175"/>
      <c r="E622" s="176"/>
      <c r="F622" s="177"/>
      <c r="G622" s="177"/>
      <c r="H622" s="182"/>
      <c r="I622" s="175"/>
      <c r="J622" s="180"/>
      <c r="K622" s="176"/>
      <c r="L622" s="176"/>
      <c r="M622" s="176"/>
      <c r="N622" s="175"/>
      <c r="O622" s="175"/>
      <c r="P622" s="175"/>
      <c r="Q622" s="175"/>
      <c r="R622" s="175"/>
      <c r="S622" s="175"/>
      <c r="T622" s="175"/>
      <c r="U622" s="175"/>
      <c r="V622" s="175"/>
      <c r="W622" s="175"/>
      <c r="X622" s="175"/>
      <c r="Y622" s="175"/>
      <c r="Z622" s="175"/>
    </row>
    <row r="623" ht="13.5" customHeight="1">
      <c r="A623" s="174"/>
      <c r="B623" s="174"/>
      <c r="C623" s="174"/>
      <c r="D623" s="175"/>
      <c r="E623" s="176"/>
      <c r="F623" s="177"/>
      <c r="G623" s="177"/>
      <c r="H623" s="182"/>
      <c r="I623" s="175"/>
      <c r="J623" s="180"/>
      <c r="K623" s="176"/>
      <c r="L623" s="176"/>
      <c r="M623" s="176"/>
      <c r="N623" s="175"/>
      <c r="O623" s="175"/>
      <c r="P623" s="175"/>
      <c r="Q623" s="175"/>
      <c r="R623" s="175"/>
      <c r="S623" s="175"/>
      <c r="T623" s="175"/>
      <c r="U623" s="175"/>
      <c r="V623" s="175"/>
      <c r="W623" s="175"/>
      <c r="X623" s="175"/>
      <c r="Y623" s="175"/>
      <c r="Z623" s="175"/>
    </row>
    <row r="624" ht="13.5" customHeight="1">
      <c r="A624" s="174"/>
      <c r="B624" s="174"/>
      <c r="C624" s="174"/>
      <c r="D624" s="175"/>
      <c r="E624" s="176"/>
      <c r="F624" s="177"/>
      <c r="G624" s="177"/>
      <c r="H624" s="182"/>
      <c r="I624" s="175"/>
      <c r="J624" s="180"/>
      <c r="K624" s="176"/>
      <c r="L624" s="176"/>
      <c r="M624" s="176"/>
      <c r="N624" s="175"/>
      <c r="O624" s="175"/>
      <c r="P624" s="175"/>
      <c r="Q624" s="175"/>
      <c r="R624" s="175"/>
      <c r="S624" s="175"/>
      <c r="T624" s="175"/>
      <c r="U624" s="175"/>
      <c r="V624" s="175"/>
      <c r="W624" s="175"/>
      <c r="X624" s="175"/>
      <c r="Y624" s="175"/>
      <c r="Z624" s="175"/>
    </row>
    <row r="625" ht="13.5" customHeight="1">
      <c r="A625" s="174"/>
      <c r="B625" s="174"/>
      <c r="C625" s="174"/>
      <c r="D625" s="175"/>
      <c r="E625" s="176"/>
      <c r="F625" s="177"/>
      <c r="G625" s="177"/>
      <c r="H625" s="182"/>
      <c r="I625" s="175"/>
      <c r="J625" s="180"/>
      <c r="K625" s="176"/>
      <c r="L625" s="176"/>
      <c r="M625" s="176"/>
      <c r="N625" s="175"/>
      <c r="O625" s="175"/>
      <c r="P625" s="175"/>
      <c r="Q625" s="175"/>
      <c r="R625" s="175"/>
      <c r="S625" s="175"/>
      <c r="T625" s="175"/>
      <c r="U625" s="175"/>
      <c r="V625" s="175"/>
      <c r="W625" s="175"/>
      <c r="X625" s="175"/>
      <c r="Y625" s="175"/>
      <c r="Z625" s="175"/>
    </row>
    <row r="626" ht="13.5" customHeight="1">
      <c r="A626" s="174"/>
      <c r="B626" s="174"/>
      <c r="C626" s="174"/>
      <c r="D626" s="175"/>
      <c r="E626" s="176"/>
      <c r="F626" s="177"/>
      <c r="G626" s="177"/>
      <c r="H626" s="182"/>
      <c r="I626" s="175"/>
      <c r="J626" s="180"/>
      <c r="K626" s="176"/>
      <c r="L626" s="176"/>
      <c r="M626" s="176"/>
      <c r="N626" s="175"/>
      <c r="O626" s="175"/>
      <c r="P626" s="175"/>
      <c r="Q626" s="175"/>
      <c r="R626" s="175"/>
      <c r="S626" s="175"/>
      <c r="T626" s="175"/>
      <c r="U626" s="175"/>
      <c r="V626" s="175"/>
      <c r="W626" s="175"/>
      <c r="X626" s="175"/>
      <c r="Y626" s="175"/>
      <c r="Z626" s="175"/>
    </row>
    <row r="627" ht="13.5" customHeight="1">
      <c r="A627" s="174"/>
      <c r="B627" s="174"/>
      <c r="C627" s="174"/>
      <c r="D627" s="175"/>
      <c r="E627" s="176"/>
      <c r="F627" s="177"/>
      <c r="G627" s="177"/>
      <c r="H627" s="182"/>
      <c r="I627" s="175"/>
      <c r="J627" s="180"/>
      <c r="K627" s="176"/>
      <c r="L627" s="176"/>
      <c r="M627" s="176"/>
      <c r="N627" s="175"/>
      <c r="O627" s="175"/>
      <c r="P627" s="175"/>
      <c r="Q627" s="175"/>
      <c r="R627" s="175"/>
      <c r="S627" s="175"/>
      <c r="T627" s="175"/>
      <c r="U627" s="175"/>
      <c r="V627" s="175"/>
      <c r="W627" s="175"/>
      <c r="X627" s="175"/>
      <c r="Y627" s="175"/>
      <c r="Z627" s="175"/>
    </row>
    <row r="628" ht="13.5" customHeight="1">
      <c r="A628" s="174"/>
      <c r="B628" s="174"/>
      <c r="C628" s="174"/>
      <c r="D628" s="175"/>
      <c r="E628" s="176"/>
      <c r="F628" s="177"/>
      <c r="G628" s="177"/>
      <c r="H628" s="182"/>
      <c r="I628" s="175"/>
      <c r="J628" s="180"/>
      <c r="K628" s="176"/>
      <c r="L628" s="176"/>
      <c r="M628" s="176"/>
      <c r="N628" s="175"/>
      <c r="O628" s="175"/>
      <c r="P628" s="175"/>
      <c r="Q628" s="175"/>
      <c r="R628" s="175"/>
      <c r="S628" s="175"/>
      <c r="T628" s="175"/>
      <c r="U628" s="175"/>
      <c r="V628" s="175"/>
      <c r="W628" s="175"/>
      <c r="X628" s="175"/>
      <c r="Y628" s="175"/>
      <c r="Z628" s="175"/>
    </row>
    <row r="629" ht="13.5" customHeight="1">
      <c r="A629" s="174"/>
      <c r="B629" s="174"/>
      <c r="C629" s="174"/>
      <c r="D629" s="175"/>
      <c r="E629" s="176"/>
      <c r="F629" s="177"/>
      <c r="G629" s="177"/>
      <c r="H629" s="182"/>
      <c r="I629" s="175"/>
      <c r="J629" s="180"/>
      <c r="K629" s="176"/>
      <c r="L629" s="176"/>
      <c r="M629" s="176"/>
      <c r="N629" s="175"/>
      <c r="O629" s="175"/>
      <c r="P629" s="175"/>
      <c r="Q629" s="175"/>
      <c r="R629" s="175"/>
      <c r="S629" s="175"/>
      <c r="T629" s="175"/>
      <c r="U629" s="175"/>
      <c r="V629" s="175"/>
      <c r="W629" s="175"/>
      <c r="X629" s="175"/>
      <c r="Y629" s="175"/>
      <c r="Z629" s="175"/>
    </row>
    <row r="630" ht="13.5" customHeight="1">
      <c r="A630" s="174"/>
      <c r="B630" s="174"/>
      <c r="C630" s="174"/>
      <c r="D630" s="175"/>
      <c r="E630" s="176"/>
      <c r="F630" s="177"/>
      <c r="G630" s="177"/>
      <c r="H630" s="182"/>
      <c r="I630" s="175"/>
      <c r="J630" s="180"/>
      <c r="K630" s="176"/>
      <c r="L630" s="176"/>
      <c r="M630" s="176"/>
      <c r="N630" s="175"/>
      <c r="O630" s="175"/>
      <c r="P630" s="175"/>
      <c r="Q630" s="175"/>
      <c r="R630" s="175"/>
      <c r="S630" s="175"/>
      <c r="T630" s="175"/>
      <c r="U630" s="175"/>
      <c r="V630" s="175"/>
      <c r="W630" s="175"/>
      <c r="X630" s="175"/>
      <c r="Y630" s="175"/>
      <c r="Z630" s="175"/>
    </row>
    <row r="631" ht="13.5" customHeight="1">
      <c r="A631" s="174"/>
      <c r="B631" s="174"/>
      <c r="C631" s="174"/>
      <c r="D631" s="175"/>
      <c r="E631" s="176"/>
      <c r="F631" s="177"/>
      <c r="G631" s="177"/>
      <c r="H631" s="182"/>
      <c r="I631" s="175"/>
      <c r="J631" s="180"/>
      <c r="K631" s="176"/>
      <c r="L631" s="176"/>
      <c r="M631" s="176"/>
      <c r="N631" s="175"/>
      <c r="O631" s="175"/>
      <c r="P631" s="175"/>
      <c r="Q631" s="175"/>
      <c r="R631" s="175"/>
      <c r="S631" s="175"/>
      <c r="T631" s="175"/>
      <c r="U631" s="175"/>
      <c r="V631" s="175"/>
      <c r="W631" s="175"/>
      <c r="X631" s="175"/>
      <c r="Y631" s="175"/>
      <c r="Z631" s="175"/>
    </row>
    <row r="632" ht="13.5" customHeight="1">
      <c r="A632" s="174"/>
      <c r="B632" s="174"/>
      <c r="C632" s="174"/>
      <c r="D632" s="175"/>
      <c r="E632" s="176"/>
      <c r="F632" s="177"/>
      <c r="G632" s="177"/>
      <c r="H632" s="182"/>
      <c r="I632" s="175"/>
      <c r="J632" s="180"/>
      <c r="K632" s="176"/>
      <c r="L632" s="176"/>
      <c r="M632" s="176"/>
      <c r="N632" s="175"/>
      <c r="O632" s="175"/>
      <c r="P632" s="175"/>
      <c r="Q632" s="175"/>
      <c r="R632" s="175"/>
      <c r="S632" s="175"/>
      <c r="T632" s="175"/>
      <c r="U632" s="175"/>
      <c r="V632" s="175"/>
      <c r="W632" s="175"/>
      <c r="X632" s="175"/>
      <c r="Y632" s="175"/>
      <c r="Z632" s="175"/>
    </row>
    <row r="633" ht="13.5" customHeight="1">
      <c r="A633" s="174"/>
      <c r="B633" s="174"/>
      <c r="C633" s="174"/>
      <c r="D633" s="175"/>
      <c r="E633" s="176"/>
      <c r="F633" s="177"/>
      <c r="G633" s="177"/>
      <c r="H633" s="182"/>
      <c r="I633" s="175"/>
      <c r="J633" s="180"/>
      <c r="K633" s="176"/>
      <c r="L633" s="176"/>
      <c r="M633" s="176"/>
      <c r="N633" s="175"/>
      <c r="O633" s="175"/>
      <c r="P633" s="175"/>
      <c r="Q633" s="175"/>
      <c r="R633" s="175"/>
      <c r="S633" s="175"/>
      <c r="T633" s="175"/>
      <c r="U633" s="175"/>
      <c r="V633" s="175"/>
      <c r="W633" s="175"/>
      <c r="X633" s="175"/>
      <c r="Y633" s="175"/>
      <c r="Z633" s="175"/>
    </row>
    <row r="634" ht="13.5" customHeight="1">
      <c r="A634" s="174"/>
      <c r="B634" s="174"/>
      <c r="C634" s="174"/>
      <c r="D634" s="175"/>
      <c r="E634" s="176"/>
      <c r="F634" s="177"/>
      <c r="G634" s="177"/>
      <c r="H634" s="182"/>
      <c r="I634" s="175"/>
      <c r="J634" s="180"/>
      <c r="K634" s="176"/>
      <c r="L634" s="176"/>
      <c r="M634" s="176"/>
      <c r="N634" s="175"/>
      <c r="O634" s="175"/>
      <c r="P634" s="175"/>
      <c r="Q634" s="175"/>
      <c r="R634" s="175"/>
      <c r="S634" s="175"/>
      <c r="T634" s="175"/>
      <c r="U634" s="175"/>
      <c r="V634" s="175"/>
      <c r="W634" s="175"/>
      <c r="X634" s="175"/>
      <c r="Y634" s="175"/>
      <c r="Z634" s="175"/>
    </row>
    <row r="635" ht="13.5" customHeight="1">
      <c r="A635" s="174"/>
      <c r="B635" s="174"/>
      <c r="C635" s="174"/>
      <c r="D635" s="175"/>
      <c r="E635" s="176"/>
      <c r="F635" s="177"/>
      <c r="G635" s="177"/>
      <c r="H635" s="182"/>
      <c r="I635" s="175"/>
      <c r="J635" s="180"/>
      <c r="K635" s="176"/>
      <c r="L635" s="176"/>
      <c r="M635" s="176"/>
      <c r="N635" s="175"/>
      <c r="O635" s="175"/>
      <c r="P635" s="175"/>
      <c r="Q635" s="175"/>
      <c r="R635" s="175"/>
      <c r="S635" s="175"/>
      <c r="T635" s="175"/>
      <c r="U635" s="175"/>
      <c r="V635" s="175"/>
      <c r="W635" s="175"/>
      <c r="X635" s="175"/>
      <c r="Y635" s="175"/>
      <c r="Z635" s="175"/>
    </row>
    <row r="636" ht="13.5" customHeight="1">
      <c r="A636" s="174"/>
      <c r="B636" s="174"/>
      <c r="C636" s="174"/>
      <c r="D636" s="175"/>
      <c r="E636" s="176"/>
      <c r="F636" s="177"/>
      <c r="G636" s="177"/>
      <c r="H636" s="182"/>
      <c r="I636" s="175"/>
      <c r="J636" s="180"/>
      <c r="K636" s="176"/>
      <c r="L636" s="176"/>
      <c r="M636" s="176"/>
      <c r="N636" s="175"/>
      <c r="O636" s="175"/>
      <c r="P636" s="175"/>
      <c r="Q636" s="175"/>
      <c r="R636" s="175"/>
      <c r="S636" s="175"/>
      <c r="T636" s="175"/>
      <c r="U636" s="175"/>
      <c r="V636" s="175"/>
      <c r="W636" s="175"/>
      <c r="X636" s="175"/>
      <c r="Y636" s="175"/>
      <c r="Z636" s="175"/>
    </row>
    <row r="637" ht="13.5" customHeight="1">
      <c r="A637" s="174"/>
      <c r="B637" s="174"/>
      <c r="C637" s="174"/>
      <c r="D637" s="175"/>
      <c r="E637" s="176"/>
      <c r="F637" s="177"/>
      <c r="G637" s="177"/>
      <c r="H637" s="182"/>
      <c r="I637" s="175"/>
      <c r="J637" s="180"/>
      <c r="K637" s="176"/>
      <c r="L637" s="176"/>
      <c r="M637" s="176"/>
      <c r="N637" s="175"/>
      <c r="O637" s="175"/>
      <c r="P637" s="175"/>
      <c r="Q637" s="175"/>
      <c r="R637" s="175"/>
      <c r="S637" s="175"/>
      <c r="T637" s="175"/>
      <c r="U637" s="175"/>
      <c r="V637" s="175"/>
      <c r="W637" s="175"/>
      <c r="X637" s="175"/>
      <c r="Y637" s="175"/>
      <c r="Z637" s="175"/>
    </row>
    <row r="638" ht="13.5" customHeight="1">
      <c r="A638" s="174"/>
      <c r="B638" s="174"/>
      <c r="C638" s="174"/>
      <c r="D638" s="175"/>
      <c r="E638" s="176"/>
      <c r="F638" s="177"/>
      <c r="G638" s="177"/>
      <c r="H638" s="182"/>
      <c r="I638" s="175"/>
      <c r="J638" s="180"/>
      <c r="K638" s="176"/>
      <c r="L638" s="176"/>
      <c r="M638" s="176"/>
      <c r="N638" s="175"/>
      <c r="O638" s="175"/>
      <c r="P638" s="175"/>
      <c r="Q638" s="175"/>
      <c r="R638" s="175"/>
      <c r="S638" s="175"/>
      <c r="T638" s="175"/>
      <c r="U638" s="175"/>
      <c r="V638" s="175"/>
      <c r="W638" s="175"/>
      <c r="X638" s="175"/>
      <c r="Y638" s="175"/>
      <c r="Z638" s="175"/>
    </row>
    <row r="639" ht="13.5" customHeight="1">
      <c r="A639" s="174"/>
      <c r="B639" s="174"/>
      <c r="C639" s="174"/>
      <c r="D639" s="175"/>
      <c r="E639" s="176"/>
      <c r="F639" s="177"/>
      <c r="G639" s="177"/>
      <c r="H639" s="182"/>
      <c r="I639" s="175"/>
      <c r="J639" s="180"/>
      <c r="K639" s="176"/>
      <c r="L639" s="176"/>
      <c r="M639" s="176"/>
      <c r="N639" s="175"/>
      <c r="O639" s="175"/>
      <c r="P639" s="175"/>
      <c r="Q639" s="175"/>
      <c r="R639" s="175"/>
      <c r="S639" s="175"/>
      <c r="T639" s="175"/>
      <c r="U639" s="175"/>
      <c r="V639" s="175"/>
      <c r="W639" s="175"/>
      <c r="X639" s="175"/>
      <c r="Y639" s="175"/>
      <c r="Z639" s="175"/>
    </row>
    <row r="640" ht="13.5" customHeight="1">
      <c r="A640" s="174"/>
      <c r="B640" s="174"/>
      <c r="C640" s="174"/>
      <c r="D640" s="175"/>
      <c r="E640" s="176"/>
      <c r="F640" s="177"/>
      <c r="G640" s="177"/>
      <c r="H640" s="182"/>
      <c r="I640" s="175"/>
      <c r="J640" s="180"/>
      <c r="K640" s="176"/>
      <c r="L640" s="176"/>
      <c r="M640" s="176"/>
      <c r="N640" s="175"/>
      <c r="O640" s="175"/>
      <c r="P640" s="175"/>
      <c r="Q640" s="175"/>
      <c r="R640" s="175"/>
      <c r="S640" s="175"/>
      <c r="T640" s="175"/>
      <c r="U640" s="175"/>
      <c r="V640" s="175"/>
      <c r="W640" s="175"/>
      <c r="X640" s="175"/>
      <c r="Y640" s="175"/>
      <c r="Z640" s="175"/>
    </row>
    <row r="641" ht="13.5" customHeight="1">
      <c r="A641" s="174"/>
      <c r="B641" s="174"/>
      <c r="C641" s="174"/>
      <c r="D641" s="175"/>
      <c r="E641" s="176"/>
      <c r="F641" s="177"/>
      <c r="G641" s="177"/>
      <c r="H641" s="182"/>
      <c r="I641" s="175"/>
      <c r="J641" s="180"/>
      <c r="K641" s="176"/>
      <c r="L641" s="176"/>
      <c r="M641" s="176"/>
      <c r="N641" s="175"/>
      <c r="O641" s="175"/>
      <c r="P641" s="175"/>
      <c r="Q641" s="175"/>
      <c r="R641" s="175"/>
      <c r="S641" s="175"/>
      <c r="T641" s="175"/>
      <c r="U641" s="175"/>
      <c r="V641" s="175"/>
      <c r="W641" s="175"/>
      <c r="X641" s="175"/>
      <c r="Y641" s="175"/>
      <c r="Z641" s="175"/>
    </row>
    <row r="642" ht="13.5" customHeight="1">
      <c r="A642" s="174"/>
      <c r="B642" s="174"/>
      <c r="C642" s="174"/>
      <c r="D642" s="175"/>
      <c r="E642" s="176"/>
      <c r="F642" s="177"/>
      <c r="G642" s="177"/>
      <c r="H642" s="182"/>
      <c r="I642" s="175"/>
      <c r="J642" s="180"/>
      <c r="K642" s="176"/>
      <c r="L642" s="176"/>
      <c r="M642" s="176"/>
      <c r="N642" s="175"/>
      <c r="O642" s="175"/>
      <c r="P642" s="175"/>
      <c r="Q642" s="175"/>
      <c r="R642" s="175"/>
      <c r="S642" s="175"/>
      <c r="T642" s="175"/>
      <c r="U642" s="175"/>
      <c r="V642" s="175"/>
      <c r="W642" s="175"/>
      <c r="X642" s="175"/>
      <c r="Y642" s="175"/>
      <c r="Z642" s="175"/>
    </row>
    <row r="643" ht="13.5" customHeight="1">
      <c r="A643" s="174"/>
      <c r="B643" s="174"/>
      <c r="C643" s="174"/>
      <c r="D643" s="175"/>
      <c r="E643" s="176"/>
      <c r="F643" s="177"/>
      <c r="G643" s="177"/>
      <c r="H643" s="182"/>
      <c r="I643" s="175"/>
      <c r="J643" s="180"/>
      <c r="K643" s="176"/>
      <c r="L643" s="176"/>
      <c r="M643" s="176"/>
      <c r="N643" s="175"/>
      <c r="O643" s="175"/>
      <c r="P643" s="175"/>
      <c r="Q643" s="175"/>
      <c r="R643" s="175"/>
      <c r="S643" s="175"/>
      <c r="T643" s="175"/>
      <c r="U643" s="175"/>
      <c r="V643" s="175"/>
      <c r="W643" s="175"/>
      <c r="X643" s="175"/>
      <c r="Y643" s="175"/>
      <c r="Z643" s="175"/>
    </row>
    <row r="644" ht="13.5" customHeight="1">
      <c r="A644" s="174"/>
      <c r="B644" s="174"/>
      <c r="C644" s="174"/>
      <c r="D644" s="175"/>
      <c r="E644" s="176"/>
      <c r="F644" s="177"/>
      <c r="G644" s="177"/>
      <c r="H644" s="182"/>
      <c r="I644" s="175"/>
      <c r="J644" s="180"/>
      <c r="K644" s="176"/>
      <c r="L644" s="176"/>
      <c r="M644" s="176"/>
      <c r="N644" s="175"/>
      <c r="O644" s="175"/>
      <c r="P644" s="175"/>
      <c r="Q644" s="175"/>
      <c r="R644" s="175"/>
      <c r="S644" s="175"/>
      <c r="T644" s="175"/>
      <c r="U644" s="175"/>
      <c r="V644" s="175"/>
      <c r="W644" s="175"/>
      <c r="X644" s="175"/>
      <c r="Y644" s="175"/>
      <c r="Z644" s="175"/>
    </row>
    <row r="645" ht="13.5" customHeight="1">
      <c r="A645" s="174"/>
      <c r="B645" s="174"/>
      <c r="C645" s="174"/>
      <c r="D645" s="175"/>
      <c r="E645" s="176"/>
      <c r="F645" s="177"/>
      <c r="G645" s="177"/>
      <c r="H645" s="182"/>
      <c r="I645" s="175"/>
      <c r="J645" s="180"/>
      <c r="K645" s="176"/>
      <c r="L645" s="176"/>
      <c r="M645" s="176"/>
      <c r="N645" s="175"/>
      <c r="O645" s="175"/>
      <c r="P645" s="175"/>
      <c r="Q645" s="175"/>
      <c r="R645" s="175"/>
      <c r="S645" s="175"/>
      <c r="T645" s="175"/>
      <c r="U645" s="175"/>
      <c r="V645" s="175"/>
      <c r="W645" s="175"/>
      <c r="X645" s="175"/>
      <c r="Y645" s="175"/>
      <c r="Z645" s="175"/>
    </row>
    <row r="646" ht="13.5" customHeight="1">
      <c r="A646" s="174"/>
      <c r="B646" s="174"/>
      <c r="C646" s="174"/>
      <c r="D646" s="175"/>
      <c r="E646" s="176"/>
      <c r="F646" s="177"/>
      <c r="G646" s="177"/>
      <c r="H646" s="182"/>
      <c r="I646" s="175"/>
      <c r="J646" s="180"/>
      <c r="K646" s="176"/>
      <c r="L646" s="176"/>
      <c r="M646" s="176"/>
      <c r="N646" s="175"/>
      <c r="O646" s="175"/>
      <c r="P646" s="175"/>
      <c r="Q646" s="175"/>
      <c r="R646" s="175"/>
      <c r="S646" s="175"/>
      <c r="T646" s="175"/>
      <c r="U646" s="175"/>
      <c r="V646" s="175"/>
      <c r="W646" s="175"/>
      <c r="X646" s="175"/>
      <c r="Y646" s="175"/>
      <c r="Z646" s="175"/>
    </row>
    <row r="647" ht="13.5" customHeight="1">
      <c r="A647" s="174"/>
      <c r="B647" s="174"/>
      <c r="C647" s="174"/>
      <c r="D647" s="175"/>
      <c r="E647" s="176"/>
      <c r="F647" s="177"/>
      <c r="G647" s="177"/>
      <c r="H647" s="182"/>
      <c r="I647" s="175"/>
      <c r="J647" s="180"/>
      <c r="K647" s="176"/>
      <c r="L647" s="176"/>
      <c r="M647" s="176"/>
      <c r="N647" s="175"/>
      <c r="O647" s="175"/>
      <c r="P647" s="175"/>
      <c r="Q647" s="175"/>
      <c r="R647" s="175"/>
      <c r="S647" s="175"/>
      <c r="T647" s="175"/>
      <c r="U647" s="175"/>
      <c r="V647" s="175"/>
      <c r="W647" s="175"/>
      <c r="X647" s="175"/>
      <c r="Y647" s="175"/>
      <c r="Z647" s="175"/>
    </row>
    <row r="648" ht="13.5" customHeight="1">
      <c r="A648" s="174"/>
      <c r="B648" s="174"/>
      <c r="C648" s="174"/>
      <c r="D648" s="175"/>
      <c r="E648" s="176"/>
      <c r="F648" s="177"/>
      <c r="G648" s="177"/>
      <c r="H648" s="182"/>
      <c r="I648" s="175"/>
      <c r="J648" s="180"/>
      <c r="K648" s="176"/>
      <c r="L648" s="176"/>
      <c r="M648" s="176"/>
      <c r="N648" s="175"/>
      <c r="O648" s="175"/>
      <c r="P648" s="175"/>
      <c r="Q648" s="175"/>
      <c r="R648" s="175"/>
      <c r="S648" s="175"/>
      <c r="T648" s="175"/>
      <c r="U648" s="175"/>
      <c r="V648" s="175"/>
      <c r="W648" s="175"/>
      <c r="X648" s="175"/>
      <c r="Y648" s="175"/>
      <c r="Z648" s="175"/>
    </row>
    <row r="649" ht="13.5" customHeight="1">
      <c r="A649" s="174"/>
      <c r="B649" s="174"/>
      <c r="C649" s="174"/>
      <c r="D649" s="175"/>
      <c r="E649" s="176"/>
      <c r="F649" s="177"/>
      <c r="G649" s="177"/>
      <c r="H649" s="182"/>
      <c r="I649" s="175"/>
      <c r="J649" s="180"/>
      <c r="K649" s="176"/>
      <c r="L649" s="176"/>
      <c r="M649" s="176"/>
      <c r="N649" s="175"/>
      <c r="O649" s="175"/>
      <c r="P649" s="175"/>
      <c r="Q649" s="175"/>
      <c r="R649" s="175"/>
      <c r="S649" s="175"/>
      <c r="T649" s="175"/>
      <c r="U649" s="175"/>
      <c r="V649" s="175"/>
      <c r="W649" s="175"/>
      <c r="X649" s="175"/>
      <c r="Y649" s="175"/>
      <c r="Z649" s="175"/>
    </row>
    <row r="650" ht="13.5" customHeight="1">
      <c r="A650" s="174"/>
      <c r="B650" s="174"/>
      <c r="C650" s="174"/>
      <c r="D650" s="175"/>
      <c r="E650" s="176"/>
      <c r="F650" s="177"/>
      <c r="G650" s="177"/>
      <c r="H650" s="182"/>
      <c r="I650" s="175"/>
      <c r="J650" s="180"/>
      <c r="K650" s="176"/>
      <c r="L650" s="176"/>
      <c r="M650" s="176"/>
      <c r="N650" s="175"/>
      <c r="O650" s="175"/>
      <c r="P650" s="175"/>
      <c r="Q650" s="175"/>
      <c r="R650" s="175"/>
      <c r="S650" s="175"/>
      <c r="T650" s="175"/>
      <c r="U650" s="175"/>
      <c r="V650" s="175"/>
      <c r="W650" s="175"/>
      <c r="X650" s="175"/>
      <c r="Y650" s="175"/>
      <c r="Z650" s="175"/>
    </row>
    <row r="651" ht="13.5" customHeight="1">
      <c r="A651" s="174"/>
      <c r="B651" s="174"/>
      <c r="C651" s="174"/>
      <c r="D651" s="175"/>
      <c r="E651" s="176"/>
      <c r="F651" s="177"/>
      <c r="G651" s="177"/>
      <c r="H651" s="182"/>
      <c r="I651" s="175"/>
      <c r="J651" s="180"/>
      <c r="K651" s="176"/>
      <c r="L651" s="176"/>
      <c r="M651" s="176"/>
      <c r="N651" s="175"/>
      <c r="O651" s="175"/>
      <c r="P651" s="175"/>
      <c r="Q651" s="175"/>
      <c r="R651" s="175"/>
      <c r="S651" s="175"/>
      <c r="T651" s="175"/>
      <c r="U651" s="175"/>
      <c r="V651" s="175"/>
      <c r="W651" s="175"/>
      <c r="X651" s="175"/>
      <c r="Y651" s="175"/>
      <c r="Z651" s="175"/>
    </row>
    <row r="652" ht="13.5" customHeight="1">
      <c r="A652" s="174"/>
      <c r="B652" s="174"/>
      <c r="C652" s="174"/>
      <c r="D652" s="175"/>
      <c r="E652" s="176"/>
      <c r="F652" s="177"/>
      <c r="G652" s="177"/>
      <c r="H652" s="182"/>
      <c r="I652" s="175"/>
      <c r="J652" s="180"/>
      <c r="K652" s="176"/>
      <c r="L652" s="176"/>
      <c r="M652" s="176"/>
      <c r="N652" s="175"/>
      <c r="O652" s="175"/>
      <c r="P652" s="175"/>
      <c r="Q652" s="175"/>
      <c r="R652" s="175"/>
      <c r="S652" s="175"/>
      <c r="T652" s="175"/>
      <c r="U652" s="175"/>
      <c r="V652" s="175"/>
      <c r="W652" s="175"/>
      <c r="X652" s="175"/>
      <c r="Y652" s="175"/>
      <c r="Z652" s="175"/>
    </row>
    <row r="653" ht="13.5" customHeight="1">
      <c r="A653" s="174"/>
      <c r="B653" s="174"/>
      <c r="C653" s="174"/>
      <c r="D653" s="175"/>
      <c r="E653" s="176"/>
      <c r="F653" s="177"/>
      <c r="G653" s="177"/>
      <c r="H653" s="182"/>
      <c r="I653" s="175"/>
      <c r="J653" s="180"/>
      <c r="K653" s="176"/>
      <c r="L653" s="176"/>
      <c r="M653" s="176"/>
      <c r="N653" s="175"/>
      <c r="O653" s="175"/>
      <c r="P653" s="175"/>
      <c r="Q653" s="175"/>
      <c r="R653" s="175"/>
      <c r="S653" s="175"/>
      <c r="T653" s="175"/>
      <c r="U653" s="175"/>
      <c r="V653" s="175"/>
      <c r="W653" s="175"/>
      <c r="X653" s="175"/>
      <c r="Y653" s="175"/>
      <c r="Z653" s="175"/>
    </row>
    <row r="654" ht="13.5" customHeight="1">
      <c r="A654" s="174"/>
      <c r="B654" s="174"/>
      <c r="C654" s="174"/>
      <c r="D654" s="175"/>
      <c r="E654" s="176"/>
      <c r="F654" s="177"/>
      <c r="G654" s="177"/>
      <c r="H654" s="182"/>
      <c r="I654" s="175"/>
      <c r="J654" s="180"/>
      <c r="K654" s="176"/>
      <c r="L654" s="176"/>
      <c r="M654" s="176"/>
      <c r="N654" s="175"/>
      <c r="O654" s="175"/>
      <c r="P654" s="175"/>
      <c r="Q654" s="175"/>
      <c r="R654" s="175"/>
      <c r="S654" s="175"/>
      <c r="T654" s="175"/>
      <c r="U654" s="175"/>
      <c r="V654" s="175"/>
      <c r="W654" s="175"/>
      <c r="X654" s="175"/>
      <c r="Y654" s="175"/>
      <c r="Z654" s="175"/>
    </row>
    <row r="655" ht="13.5" customHeight="1">
      <c r="A655" s="174"/>
      <c r="B655" s="174"/>
      <c r="C655" s="174"/>
      <c r="D655" s="175"/>
      <c r="E655" s="176"/>
      <c r="F655" s="177"/>
      <c r="G655" s="177"/>
      <c r="H655" s="182"/>
      <c r="I655" s="175"/>
      <c r="J655" s="180"/>
      <c r="K655" s="176"/>
      <c r="L655" s="176"/>
      <c r="M655" s="176"/>
      <c r="N655" s="175"/>
      <c r="O655" s="175"/>
      <c r="P655" s="175"/>
      <c r="Q655" s="175"/>
      <c r="R655" s="175"/>
      <c r="S655" s="175"/>
      <c r="T655" s="175"/>
      <c r="U655" s="175"/>
      <c r="V655" s="175"/>
      <c r="W655" s="175"/>
      <c r="X655" s="175"/>
      <c r="Y655" s="175"/>
      <c r="Z655" s="175"/>
    </row>
    <row r="656" ht="13.5" customHeight="1">
      <c r="A656" s="174"/>
      <c r="B656" s="174"/>
      <c r="C656" s="174"/>
      <c r="D656" s="175"/>
      <c r="E656" s="176"/>
      <c r="F656" s="177"/>
      <c r="G656" s="177"/>
      <c r="H656" s="182"/>
      <c r="I656" s="175"/>
      <c r="J656" s="180"/>
      <c r="K656" s="176"/>
      <c r="L656" s="176"/>
      <c r="M656" s="176"/>
      <c r="N656" s="175"/>
      <c r="O656" s="175"/>
      <c r="P656" s="175"/>
      <c r="Q656" s="175"/>
      <c r="R656" s="175"/>
      <c r="S656" s="175"/>
      <c r="T656" s="175"/>
      <c r="U656" s="175"/>
      <c r="V656" s="175"/>
      <c r="W656" s="175"/>
      <c r="X656" s="175"/>
      <c r="Y656" s="175"/>
      <c r="Z656" s="175"/>
    </row>
    <row r="657" ht="13.5" customHeight="1">
      <c r="A657" s="174"/>
      <c r="B657" s="174"/>
      <c r="C657" s="174"/>
      <c r="D657" s="175"/>
      <c r="E657" s="176"/>
      <c r="F657" s="177"/>
      <c r="G657" s="177"/>
      <c r="H657" s="182"/>
      <c r="I657" s="175"/>
      <c r="J657" s="180"/>
      <c r="K657" s="176"/>
      <c r="L657" s="176"/>
      <c r="M657" s="176"/>
      <c r="N657" s="175"/>
      <c r="O657" s="175"/>
      <c r="P657" s="175"/>
      <c r="Q657" s="175"/>
      <c r="R657" s="175"/>
      <c r="S657" s="175"/>
      <c r="T657" s="175"/>
      <c r="U657" s="175"/>
      <c r="V657" s="175"/>
      <c r="W657" s="175"/>
      <c r="X657" s="175"/>
      <c r="Y657" s="175"/>
      <c r="Z657" s="175"/>
    </row>
    <row r="658" ht="13.5" customHeight="1">
      <c r="A658" s="174"/>
      <c r="B658" s="174"/>
      <c r="C658" s="174"/>
      <c r="D658" s="175"/>
      <c r="E658" s="176"/>
      <c r="F658" s="177"/>
      <c r="G658" s="177"/>
      <c r="H658" s="182"/>
      <c r="I658" s="175"/>
      <c r="J658" s="180"/>
      <c r="K658" s="176"/>
      <c r="L658" s="176"/>
      <c r="M658" s="176"/>
      <c r="N658" s="175"/>
      <c r="O658" s="175"/>
      <c r="P658" s="175"/>
      <c r="Q658" s="175"/>
      <c r="R658" s="175"/>
      <c r="S658" s="175"/>
      <c r="T658" s="175"/>
      <c r="U658" s="175"/>
      <c r="V658" s="175"/>
      <c r="W658" s="175"/>
      <c r="X658" s="175"/>
      <c r="Y658" s="175"/>
      <c r="Z658" s="175"/>
    </row>
    <row r="659" ht="13.5" customHeight="1">
      <c r="A659" s="174"/>
      <c r="B659" s="174"/>
      <c r="C659" s="174"/>
      <c r="D659" s="175"/>
      <c r="E659" s="176"/>
      <c r="F659" s="177"/>
      <c r="G659" s="177"/>
      <c r="H659" s="182"/>
      <c r="I659" s="175"/>
      <c r="J659" s="180"/>
      <c r="K659" s="176"/>
      <c r="L659" s="176"/>
      <c r="M659" s="176"/>
      <c r="N659" s="175"/>
      <c r="O659" s="175"/>
      <c r="P659" s="175"/>
      <c r="Q659" s="175"/>
      <c r="R659" s="175"/>
      <c r="S659" s="175"/>
      <c r="T659" s="175"/>
      <c r="U659" s="175"/>
      <c r="V659" s="175"/>
      <c r="W659" s="175"/>
      <c r="X659" s="175"/>
      <c r="Y659" s="175"/>
      <c r="Z659" s="175"/>
    </row>
    <row r="660" ht="13.5" customHeight="1">
      <c r="A660" s="174"/>
      <c r="B660" s="174"/>
      <c r="C660" s="174"/>
      <c r="D660" s="175"/>
      <c r="E660" s="176"/>
      <c r="F660" s="177"/>
      <c r="G660" s="177"/>
      <c r="H660" s="182"/>
      <c r="I660" s="175"/>
      <c r="J660" s="180"/>
      <c r="K660" s="176"/>
      <c r="L660" s="176"/>
      <c r="M660" s="176"/>
      <c r="N660" s="175"/>
      <c r="O660" s="175"/>
      <c r="P660" s="175"/>
      <c r="Q660" s="175"/>
      <c r="R660" s="175"/>
      <c r="S660" s="175"/>
      <c r="T660" s="175"/>
      <c r="U660" s="175"/>
      <c r="V660" s="175"/>
      <c r="W660" s="175"/>
      <c r="X660" s="175"/>
      <c r="Y660" s="175"/>
      <c r="Z660" s="175"/>
    </row>
    <row r="661" ht="13.5" customHeight="1">
      <c r="A661" s="174"/>
      <c r="B661" s="174"/>
      <c r="C661" s="174"/>
      <c r="D661" s="175"/>
      <c r="E661" s="176"/>
      <c r="F661" s="177"/>
      <c r="G661" s="177"/>
      <c r="H661" s="182"/>
      <c r="I661" s="175"/>
      <c r="J661" s="180"/>
      <c r="K661" s="176"/>
      <c r="L661" s="176"/>
      <c r="M661" s="176"/>
      <c r="N661" s="175"/>
      <c r="O661" s="175"/>
      <c r="P661" s="175"/>
      <c r="Q661" s="175"/>
      <c r="R661" s="175"/>
      <c r="S661" s="175"/>
      <c r="T661" s="175"/>
      <c r="U661" s="175"/>
      <c r="V661" s="175"/>
      <c r="W661" s="175"/>
      <c r="X661" s="175"/>
      <c r="Y661" s="175"/>
      <c r="Z661" s="175"/>
    </row>
    <row r="662" ht="13.5" customHeight="1">
      <c r="A662" s="174"/>
      <c r="B662" s="174"/>
      <c r="C662" s="174"/>
      <c r="D662" s="175"/>
      <c r="E662" s="176"/>
      <c r="F662" s="177"/>
      <c r="G662" s="177"/>
      <c r="H662" s="182"/>
      <c r="I662" s="175"/>
      <c r="J662" s="180"/>
      <c r="K662" s="176"/>
      <c r="L662" s="176"/>
      <c r="M662" s="176"/>
      <c r="N662" s="175"/>
      <c r="O662" s="175"/>
      <c r="P662" s="175"/>
      <c r="Q662" s="175"/>
      <c r="R662" s="175"/>
      <c r="S662" s="175"/>
      <c r="T662" s="175"/>
      <c r="U662" s="175"/>
      <c r="V662" s="175"/>
      <c r="W662" s="175"/>
      <c r="X662" s="175"/>
      <c r="Y662" s="175"/>
      <c r="Z662" s="175"/>
    </row>
    <row r="663" ht="13.5" customHeight="1">
      <c r="A663" s="174"/>
      <c r="B663" s="174"/>
      <c r="C663" s="174"/>
      <c r="D663" s="175"/>
      <c r="E663" s="176"/>
      <c r="F663" s="177"/>
      <c r="G663" s="177"/>
      <c r="H663" s="182"/>
      <c r="I663" s="175"/>
      <c r="J663" s="180"/>
      <c r="K663" s="176"/>
      <c r="L663" s="176"/>
      <c r="M663" s="176"/>
      <c r="N663" s="175"/>
      <c r="O663" s="175"/>
      <c r="P663" s="175"/>
      <c r="Q663" s="175"/>
      <c r="R663" s="175"/>
      <c r="S663" s="175"/>
      <c r="T663" s="175"/>
      <c r="U663" s="175"/>
      <c r="V663" s="175"/>
      <c r="W663" s="175"/>
      <c r="X663" s="175"/>
      <c r="Y663" s="175"/>
      <c r="Z663" s="175"/>
    </row>
    <row r="664" ht="13.5" customHeight="1">
      <c r="A664" s="174"/>
      <c r="B664" s="174"/>
      <c r="C664" s="174"/>
      <c r="D664" s="175"/>
      <c r="E664" s="176"/>
      <c r="F664" s="177"/>
      <c r="G664" s="177"/>
      <c r="H664" s="182"/>
      <c r="I664" s="175"/>
      <c r="J664" s="180"/>
      <c r="K664" s="176"/>
      <c r="L664" s="176"/>
      <c r="M664" s="176"/>
      <c r="N664" s="175"/>
      <c r="O664" s="175"/>
      <c r="P664" s="175"/>
      <c r="Q664" s="175"/>
      <c r="R664" s="175"/>
      <c r="S664" s="175"/>
      <c r="T664" s="175"/>
      <c r="U664" s="175"/>
      <c r="V664" s="175"/>
      <c r="W664" s="175"/>
      <c r="X664" s="175"/>
      <c r="Y664" s="175"/>
      <c r="Z664" s="175"/>
    </row>
    <row r="665" ht="13.5" customHeight="1">
      <c r="A665" s="174"/>
      <c r="B665" s="174"/>
      <c r="C665" s="174"/>
      <c r="D665" s="175"/>
      <c r="E665" s="176"/>
      <c r="F665" s="177"/>
      <c r="G665" s="177"/>
      <c r="H665" s="182"/>
      <c r="I665" s="175"/>
      <c r="J665" s="180"/>
      <c r="K665" s="176"/>
      <c r="L665" s="176"/>
      <c r="M665" s="176"/>
      <c r="N665" s="175"/>
      <c r="O665" s="175"/>
      <c r="P665" s="175"/>
      <c r="Q665" s="175"/>
      <c r="R665" s="175"/>
      <c r="S665" s="175"/>
      <c r="T665" s="175"/>
      <c r="U665" s="175"/>
      <c r="V665" s="175"/>
      <c r="W665" s="175"/>
      <c r="X665" s="175"/>
      <c r="Y665" s="175"/>
      <c r="Z665" s="175"/>
    </row>
    <row r="666" ht="13.5" customHeight="1">
      <c r="A666" s="174"/>
      <c r="B666" s="174"/>
      <c r="C666" s="174"/>
      <c r="D666" s="175"/>
      <c r="E666" s="176"/>
      <c r="F666" s="177"/>
      <c r="G666" s="177"/>
      <c r="H666" s="182"/>
      <c r="I666" s="175"/>
      <c r="J666" s="180"/>
      <c r="K666" s="176"/>
      <c r="L666" s="176"/>
      <c r="M666" s="176"/>
      <c r="N666" s="175"/>
      <c r="O666" s="175"/>
      <c r="P666" s="175"/>
      <c r="Q666" s="175"/>
      <c r="R666" s="175"/>
      <c r="S666" s="175"/>
      <c r="T666" s="175"/>
      <c r="U666" s="175"/>
      <c r="V666" s="175"/>
      <c r="W666" s="175"/>
      <c r="X666" s="175"/>
      <c r="Y666" s="175"/>
      <c r="Z666" s="175"/>
    </row>
    <row r="667" ht="13.5" customHeight="1">
      <c r="A667" s="174"/>
      <c r="B667" s="174"/>
      <c r="C667" s="174"/>
      <c r="D667" s="175"/>
      <c r="E667" s="176"/>
      <c r="F667" s="177"/>
      <c r="G667" s="177"/>
      <c r="H667" s="182"/>
      <c r="I667" s="175"/>
      <c r="J667" s="180"/>
      <c r="K667" s="176"/>
      <c r="L667" s="176"/>
      <c r="M667" s="176"/>
      <c r="N667" s="175"/>
      <c r="O667" s="175"/>
      <c r="P667" s="175"/>
      <c r="Q667" s="175"/>
      <c r="R667" s="175"/>
      <c r="S667" s="175"/>
      <c r="T667" s="175"/>
      <c r="U667" s="175"/>
      <c r="V667" s="175"/>
      <c r="W667" s="175"/>
      <c r="X667" s="175"/>
      <c r="Y667" s="175"/>
      <c r="Z667" s="175"/>
    </row>
    <row r="668" ht="13.5" customHeight="1">
      <c r="A668" s="174"/>
      <c r="B668" s="174"/>
      <c r="C668" s="174"/>
      <c r="D668" s="175"/>
      <c r="E668" s="176"/>
      <c r="F668" s="177"/>
      <c r="G668" s="177"/>
      <c r="H668" s="182"/>
      <c r="I668" s="175"/>
      <c r="J668" s="180"/>
      <c r="K668" s="176"/>
      <c r="L668" s="176"/>
      <c r="M668" s="176"/>
      <c r="N668" s="175"/>
      <c r="O668" s="175"/>
      <c r="P668" s="175"/>
      <c r="Q668" s="175"/>
      <c r="R668" s="175"/>
      <c r="S668" s="175"/>
      <c r="T668" s="175"/>
      <c r="U668" s="175"/>
      <c r="V668" s="175"/>
      <c r="W668" s="175"/>
      <c r="X668" s="175"/>
      <c r="Y668" s="175"/>
      <c r="Z668" s="175"/>
    </row>
    <row r="669" ht="13.5" customHeight="1">
      <c r="A669" s="174"/>
      <c r="B669" s="174"/>
      <c r="C669" s="174"/>
      <c r="D669" s="175"/>
      <c r="E669" s="176"/>
      <c r="F669" s="177"/>
      <c r="G669" s="177"/>
      <c r="H669" s="182"/>
      <c r="I669" s="175"/>
      <c r="J669" s="180"/>
      <c r="K669" s="176"/>
      <c r="L669" s="176"/>
      <c r="M669" s="176"/>
      <c r="N669" s="175"/>
      <c r="O669" s="175"/>
      <c r="P669" s="175"/>
      <c r="Q669" s="175"/>
      <c r="R669" s="175"/>
      <c r="S669" s="175"/>
      <c r="T669" s="175"/>
      <c r="U669" s="175"/>
      <c r="V669" s="175"/>
      <c r="W669" s="175"/>
      <c r="X669" s="175"/>
      <c r="Y669" s="175"/>
      <c r="Z669" s="175"/>
    </row>
    <row r="670" ht="13.5" customHeight="1">
      <c r="A670" s="174"/>
      <c r="B670" s="174"/>
      <c r="C670" s="174"/>
      <c r="D670" s="175"/>
      <c r="E670" s="176"/>
      <c r="F670" s="177"/>
      <c r="G670" s="177"/>
      <c r="H670" s="182"/>
      <c r="I670" s="175"/>
      <c r="J670" s="180"/>
      <c r="K670" s="176"/>
      <c r="L670" s="176"/>
      <c r="M670" s="176"/>
      <c r="N670" s="175"/>
      <c r="O670" s="175"/>
      <c r="P670" s="175"/>
      <c r="Q670" s="175"/>
      <c r="R670" s="175"/>
      <c r="S670" s="175"/>
      <c r="T670" s="175"/>
      <c r="U670" s="175"/>
      <c r="V670" s="175"/>
      <c r="W670" s="175"/>
      <c r="X670" s="175"/>
      <c r="Y670" s="175"/>
      <c r="Z670" s="175"/>
    </row>
    <row r="671" ht="13.5" customHeight="1">
      <c r="A671" s="174"/>
      <c r="B671" s="174"/>
      <c r="C671" s="174"/>
      <c r="D671" s="175"/>
      <c r="E671" s="176"/>
      <c r="F671" s="177"/>
      <c r="G671" s="177"/>
      <c r="H671" s="182"/>
      <c r="I671" s="175"/>
      <c r="J671" s="180"/>
      <c r="K671" s="176"/>
      <c r="L671" s="176"/>
      <c r="M671" s="176"/>
      <c r="N671" s="175"/>
      <c r="O671" s="175"/>
      <c r="P671" s="175"/>
      <c r="Q671" s="175"/>
      <c r="R671" s="175"/>
      <c r="S671" s="175"/>
      <c r="T671" s="175"/>
      <c r="U671" s="175"/>
      <c r="V671" s="175"/>
      <c r="W671" s="175"/>
      <c r="X671" s="175"/>
      <c r="Y671" s="175"/>
      <c r="Z671" s="175"/>
    </row>
    <row r="672" ht="13.5" customHeight="1">
      <c r="A672" s="174"/>
      <c r="B672" s="174"/>
      <c r="C672" s="174"/>
      <c r="D672" s="175"/>
      <c r="E672" s="176"/>
      <c r="F672" s="177"/>
      <c r="G672" s="177"/>
      <c r="H672" s="182"/>
      <c r="I672" s="175"/>
      <c r="J672" s="180"/>
      <c r="K672" s="176"/>
      <c r="L672" s="176"/>
      <c r="M672" s="176"/>
      <c r="N672" s="175"/>
      <c r="O672" s="175"/>
      <c r="P672" s="175"/>
      <c r="Q672" s="175"/>
      <c r="R672" s="175"/>
      <c r="S672" s="175"/>
      <c r="T672" s="175"/>
      <c r="U672" s="175"/>
      <c r="V672" s="175"/>
      <c r="W672" s="175"/>
      <c r="X672" s="175"/>
      <c r="Y672" s="175"/>
      <c r="Z672" s="175"/>
    </row>
    <row r="673" ht="13.5" customHeight="1">
      <c r="A673" s="174"/>
      <c r="B673" s="174"/>
      <c r="C673" s="174"/>
      <c r="D673" s="175"/>
      <c r="E673" s="176"/>
      <c r="F673" s="177"/>
      <c r="G673" s="177"/>
      <c r="H673" s="182"/>
      <c r="I673" s="175"/>
      <c r="J673" s="180"/>
      <c r="K673" s="176"/>
      <c r="L673" s="176"/>
      <c r="M673" s="176"/>
      <c r="N673" s="175"/>
      <c r="O673" s="175"/>
      <c r="P673" s="175"/>
      <c r="Q673" s="175"/>
      <c r="R673" s="175"/>
      <c r="S673" s="175"/>
      <c r="T673" s="175"/>
      <c r="U673" s="175"/>
      <c r="V673" s="175"/>
      <c r="W673" s="175"/>
      <c r="X673" s="175"/>
      <c r="Y673" s="175"/>
      <c r="Z673" s="175"/>
    </row>
    <row r="674" ht="13.5" customHeight="1">
      <c r="A674" s="174"/>
      <c r="B674" s="174"/>
      <c r="C674" s="174"/>
      <c r="D674" s="175"/>
      <c r="E674" s="176"/>
      <c r="F674" s="177"/>
      <c r="G674" s="177"/>
      <c r="H674" s="182"/>
      <c r="I674" s="175"/>
      <c r="J674" s="180"/>
      <c r="K674" s="176"/>
      <c r="L674" s="176"/>
      <c r="M674" s="176"/>
      <c r="N674" s="175"/>
      <c r="O674" s="175"/>
      <c r="P674" s="175"/>
      <c r="Q674" s="175"/>
      <c r="R674" s="175"/>
      <c r="S674" s="175"/>
      <c r="T674" s="175"/>
      <c r="U674" s="175"/>
      <c r="V674" s="175"/>
      <c r="W674" s="175"/>
      <c r="X674" s="175"/>
      <c r="Y674" s="175"/>
      <c r="Z674" s="175"/>
    </row>
    <row r="675" ht="13.5" customHeight="1">
      <c r="A675" s="174"/>
      <c r="B675" s="174"/>
      <c r="C675" s="174"/>
      <c r="D675" s="175"/>
      <c r="E675" s="176"/>
      <c r="F675" s="177"/>
      <c r="G675" s="177"/>
      <c r="H675" s="182"/>
      <c r="I675" s="175"/>
      <c r="J675" s="180"/>
      <c r="K675" s="176"/>
      <c r="L675" s="176"/>
      <c r="M675" s="176"/>
      <c r="N675" s="175"/>
      <c r="O675" s="175"/>
      <c r="P675" s="175"/>
      <c r="Q675" s="175"/>
      <c r="R675" s="175"/>
      <c r="S675" s="175"/>
      <c r="T675" s="175"/>
      <c r="U675" s="175"/>
      <c r="V675" s="175"/>
      <c r="W675" s="175"/>
      <c r="X675" s="175"/>
      <c r="Y675" s="175"/>
      <c r="Z675" s="175"/>
    </row>
    <row r="676" ht="13.5" customHeight="1">
      <c r="A676" s="174"/>
      <c r="B676" s="174"/>
      <c r="C676" s="174"/>
      <c r="D676" s="175"/>
      <c r="E676" s="176"/>
      <c r="F676" s="177"/>
      <c r="G676" s="177"/>
      <c r="H676" s="182"/>
      <c r="I676" s="175"/>
      <c r="J676" s="180"/>
      <c r="K676" s="176"/>
      <c r="L676" s="176"/>
      <c r="M676" s="176"/>
      <c r="N676" s="175"/>
      <c r="O676" s="175"/>
      <c r="P676" s="175"/>
      <c r="Q676" s="175"/>
      <c r="R676" s="175"/>
      <c r="S676" s="175"/>
      <c r="T676" s="175"/>
      <c r="U676" s="175"/>
      <c r="V676" s="175"/>
      <c r="W676" s="175"/>
      <c r="X676" s="175"/>
      <c r="Y676" s="175"/>
      <c r="Z676" s="175"/>
    </row>
    <row r="677" ht="13.5" customHeight="1">
      <c r="A677" s="174"/>
      <c r="B677" s="174"/>
      <c r="C677" s="174"/>
      <c r="D677" s="175"/>
      <c r="E677" s="176"/>
      <c r="F677" s="177"/>
      <c r="G677" s="177"/>
      <c r="H677" s="182"/>
      <c r="I677" s="175"/>
      <c r="J677" s="180"/>
      <c r="K677" s="176"/>
      <c r="L677" s="176"/>
      <c r="M677" s="176"/>
      <c r="N677" s="175"/>
      <c r="O677" s="175"/>
      <c r="P677" s="175"/>
      <c r="Q677" s="175"/>
      <c r="R677" s="175"/>
      <c r="S677" s="175"/>
      <c r="T677" s="175"/>
      <c r="U677" s="175"/>
      <c r="V677" s="175"/>
      <c r="W677" s="175"/>
      <c r="X677" s="175"/>
      <c r="Y677" s="175"/>
      <c r="Z677" s="175"/>
    </row>
    <row r="678" ht="13.5" customHeight="1">
      <c r="A678" s="174"/>
      <c r="B678" s="174"/>
      <c r="C678" s="174"/>
      <c r="D678" s="175"/>
      <c r="E678" s="176"/>
      <c r="F678" s="177"/>
      <c r="G678" s="177"/>
      <c r="H678" s="182"/>
      <c r="I678" s="175"/>
      <c r="J678" s="180"/>
      <c r="K678" s="176"/>
      <c r="L678" s="176"/>
      <c r="M678" s="176"/>
      <c r="N678" s="175"/>
      <c r="O678" s="175"/>
      <c r="P678" s="175"/>
      <c r="Q678" s="175"/>
      <c r="R678" s="175"/>
      <c r="S678" s="175"/>
      <c r="T678" s="175"/>
      <c r="U678" s="175"/>
      <c r="V678" s="175"/>
      <c r="W678" s="175"/>
      <c r="X678" s="175"/>
      <c r="Y678" s="175"/>
      <c r="Z678" s="175"/>
    </row>
    <row r="679" ht="13.5" customHeight="1">
      <c r="A679" s="174"/>
      <c r="B679" s="174"/>
      <c r="C679" s="174"/>
      <c r="D679" s="175"/>
      <c r="E679" s="176"/>
      <c r="F679" s="177"/>
      <c r="G679" s="177"/>
      <c r="H679" s="182"/>
      <c r="I679" s="175"/>
      <c r="J679" s="180"/>
      <c r="K679" s="176"/>
      <c r="L679" s="176"/>
      <c r="M679" s="176"/>
      <c r="N679" s="175"/>
      <c r="O679" s="175"/>
      <c r="P679" s="175"/>
      <c r="Q679" s="175"/>
      <c r="R679" s="175"/>
      <c r="S679" s="175"/>
      <c r="T679" s="175"/>
      <c r="U679" s="175"/>
      <c r="V679" s="175"/>
      <c r="W679" s="175"/>
      <c r="X679" s="175"/>
      <c r="Y679" s="175"/>
      <c r="Z679" s="175"/>
    </row>
    <row r="680" ht="13.5" customHeight="1">
      <c r="A680" s="174"/>
      <c r="B680" s="174"/>
      <c r="C680" s="174"/>
      <c r="D680" s="175"/>
      <c r="E680" s="176"/>
      <c r="F680" s="177"/>
      <c r="G680" s="177"/>
      <c r="H680" s="182"/>
      <c r="I680" s="175"/>
      <c r="J680" s="180"/>
      <c r="K680" s="176"/>
      <c r="L680" s="176"/>
      <c r="M680" s="176"/>
      <c r="N680" s="175"/>
      <c r="O680" s="175"/>
      <c r="P680" s="175"/>
      <c r="Q680" s="175"/>
      <c r="R680" s="175"/>
      <c r="S680" s="175"/>
      <c r="T680" s="175"/>
      <c r="U680" s="175"/>
      <c r="V680" s="175"/>
      <c r="W680" s="175"/>
      <c r="X680" s="175"/>
      <c r="Y680" s="175"/>
      <c r="Z680" s="175"/>
    </row>
    <row r="681" ht="13.5" customHeight="1">
      <c r="A681" s="174"/>
      <c r="B681" s="174"/>
      <c r="C681" s="174"/>
      <c r="D681" s="175"/>
      <c r="E681" s="176"/>
      <c r="F681" s="177"/>
      <c r="G681" s="177"/>
      <c r="H681" s="182"/>
      <c r="I681" s="175"/>
      <c r="J681" s="180"/>
      <c r="K681" s="176"/>
      <c r="L681" s="176"/>
      <c r="M681" s="176"/>
      <c r="N681" s="175"/>
      <c r="O681" s="175"/>
      <c r="P681" s="175"/>
      <c r="Q681" s="175"/>
      <c r="R681" s="175"/>
      <c r="S681" s="175"/>
      <c r="T681" s="175"/>
      <c r="U681" s="175"/>
      <c r="V681" s="175"/>
      <c r="W681" s="175"/>
      <c r="X681" s="175"/>
      <c r="Y681" s="175"/>
      <c r="Z681" s="175"/>
    </row>
    <row r="682" ht="13.5" customHeight="1">
      <c r="A682" s="174"/>
      <c r="B682" s="174"/>
      <c r="C682" s="174"/>
      <c r="D682" s="175"/>
      <c r="E682" s="176"/>
      <c r="F682" s="177"/>
      <c r="G682" s="177"/>
      <c r="H682" s="182"/>
      <c r="I682" s="175"/>
      <c r="J682" s="180"/>
      <c r="K682" s="176"/>
      <c r="L682" s="176"/>
      <c r="M682" s="176"/>
      <c r="N682" s="175"/>
      <c r="O682" s="175"/>
      <c r="P682" s="175"/>
      <c r="Q682" s="175"/>
      <c r="R682" s="175"/>
      <c r="S682" s="175"/>
      <c r="T682" s="175"/>
      <c r="U682" s="175"/>
      <c r="V682" s="175"/>
      <c r="W682" s="175"/>
      <c r="X682" s="175"/>
      <c r="Y682" s="175"/>
      <c r="Z682" s="175"/>
    </row>
    <row r="683" ht="13.5" customHeight="1">
      <c r="A683" s="174"/>
      <c r="B683" s="174"/>
      <c r="C683" s="174"/>
      <c r="D683" s="175"/>
      <c r="E683" s="176"/>
      <c r="F683" s="177"/>
      <c r="G683" s="177"/>
      <c r="H683" s="182"/>
      <c r="I683" s="175"/>
      <c r="J683" s="180"/>
      <c r="K683" s="176"/>
      <c r="L683" s="176"/>
      <c r="M683" s="176"/>
      <c r="N683" s="175"/>
      <c r="O683" s="175"/>
      <c r="P683" s="175"/>
      <c r="Q683" s="175"/>
      <c r="R683" s="175"/>
      <c r="S683" s="175"/>
      <c r="T683" s="175"/>
      <c r="U683" s="175"/>
      <c r="V683" s="175"/>
      <c r="W683" s="175"/>
      <c r="X683" s="175"/>
      <c r="Y683" s="175"/>
      <c r="Z683" s="175"/>
    </row>
    <row r="684" ht="13.5" customHeight="1">
      <c r="A684" s="174"/>
      <c r="B684" s="174"/>
      <c r="C684" s="174"/>
      <c r="D684" s="175"/>
      <c r="E684" s="176"/>
      <c r="F684" s="177"/>
      <c r="G684" s="177"/>
      <c r="H684" s="182"/>
      <c r="I684" s="175"/>
      <c r="J684" s="180"/>
      <c r="K684" s="176"/>
      <c r="L684" s="176"/>
      <c r="M684" s="176"/>
      <c r="N684" s="175"/>
      <c r="O684" s="175"/>
      <c r="P684" s="175"/>
      <c r="Q684" s="175"/>
      <c r="R684" s="175"/>
      <c r="S684" s="175"/>
      <c r="T684" s="175"/>
      <c r="U684" s="175"/>
      <c r="V684" s="175"/>
      <c r="W684" s="175"/>
      <c r="X684" s="175"/>
      <c r="Y684" s="175"/>
      <c r="Z684" s="175"/>
    </row>
    <row r="685" ht="13.5" customHeight="1">
      <c r="A685" s="174"/>
      <c r="B685" s="174"/>
      <c r="C685" s="174"/>
      <c r="D685" s="175"/>
      <c r="E685" s="176"/>
      <c r="F685" s="177"/>
      <c r="G685" s="177"/>
      <c r="H685" s="182"/>
      <c r="I685" s="175"/>
      <c r="J685" s="180"/>
      <c r="K685" s="176"/>
      <c r="L685" s="176"/>
      <c r="M685" s="176"/>
      <c r="N685" s="175"/>
      <c r="O685" s="175"/>
      <c r="P685" s="175"/>
      <c r="Q685" s="175"/>
      <c r="R685" s="175"/>
      <c r="S685" s="175"/>
      <c r="T685" s="175"/>
      <c r="U685" s="175"/>
      <c r="V685" s="175"/>
      <c r="W685" s="175"/>
      <c r="X685" s="175"/>
      <c r="Y685" s="175"/>
      <c r="Z685" s="175"/>
    </row>
    <row r="686" ht="13.5" customHeight="1">
      <c r="A686" s="174"/>
      <c r="B686" s="174"/>
      <c r="C686" s="174"/>
      <c r="D686" s="175"/>
      <c r="E686" s="176"/>
      <c r="F686" s="177"/>
      <c r="G686" s="177"/>
      <c r="H686" s="182"/>
      <c r="I686" s="175"/>
      <c r="J686" s="180"/>
      <c r="K686" s="176"/>
      <c r="L686" s="176"/>
      <c r="M686" s="176"/>
      <c r="N686" s="175"/>
      <c r="O686" s="175"/>
      <c r="P686" s="175"/>
      <c r="Q686" s="175"/>
      <c r="R686" s="175"/>
      <c r="S686" s="175"/>
      <c r="T686" s="175"/>
      <c r="U686" s="175"/>
      <c r="V686" s="175"/>
      <c r="W686" s="175"/>
      <c r="X686" s="175"/>
      <c r="Y686" s="175"/>
      <c r="Z686" s="175"/>
    </row>
    <row r="687" ht="13.5" customHeight="1">
      <c r="A687" s="174"/>
      <c r="B687" s="174"/>
      <c r="C687" s="174"/>
      <c r="D687" s="175"/>
      <c r="E687" s="176"/>
      <c r="F687" s="177"/>
      <c r="G687" s="177"/>
      <c r="H687" s="182"/>
      <c r="I687" s="175"/>
      <c r="J687" s="180"/>
      <c r="K687" s="176"/>
      <c r="L687" s="176"/>
      <c r="M687" s="176"/>
      <c r="N687" s="175"/>
      <c r="O687" s="175"/>
      <c r="P687" s="175"/>
      <c r="Q687" s="175"/>
      <c r="R687" s="175"/>
      <c r="S687" s="175"/>
      <c r="T687" s="175"/>
      <c r="U687" s="175"/>
      <c r="V687" s="175"/>
      <c r="W687" s="175"/>
      <c r="X687" s="175"/>
      <c r="Y687" s="175"/>
      <c r="Z687" s="175"/>
    </row>
    <row r="688" ht="13.5" customHeight="1">
      <c r="A688" s="174"/>
      <c r="B688" s="174"/>
      <c r="C688" s="174"/>
      <c r="D688" s="175"/>
      <c r="E688" s="176"/>
      <c r="F688" s="177"/>
      <c r="G688" s="177"/>
      <c r="H688" s="182"/>
      <c r="I688" s="175"/>
      <c r="J688" s="180"/>
      <c r="K688" s="176"/>
      <c r="L688" s="176"/>
      <c r="M688" s="176"/>
      <c r="N688" s="175"/>
      <c r="O688" s="175"/>
      <c r="P688" s="175"/>
      <c r="Q688" s="175"/>
      <c r="R688" s="175"/>
      <c r="S688" s="175"/>
      <c r="T688" s="175"/>
      <c r="U688" s="175"/>
      <c r="V688" s="175"/>
      <c r="W688" s="175"/>
      <c r="X688" s="175"/>
      <c r="Y688" s="175"/>
      <c r="Z688" s="175"/>
    </row>
    <row r="689" ht="13.5" customHeight="1">
      <c r="A689" s="174"/>
      <c r="B689" s="174"/>
      <c r="C689" s="174"/>
      <c r="D689" s="175"/>
      <c r="E689" s="176"/>
      <c r="F689" s="177"/>
      <c r="G689" s="177"/>
      <c r="H689" s="182"/>
      <c r="I689" s="175"/>
      <c r="J689" s="180"/>
      <c r="K689" s="176"/>
      <c r="L689" s="176"/>
      <c r="M689" s="176"/>
      <c r="N689" s="175"/>
      <c r="O689" s="175"/>
      <c r="P689" s="175"/>
      <c r="Q689" s="175"/>
      <c r="R689" s="175"/>
      <c r="S689" s="175"/>
      <c r="T689" s="175"/>
      <c r="U689" s="175"/>
      <c r="V689" s="175"/>
      <c r="W689" s="175"/>
      <c r="X689" s="175"/>
      <c r="Y689" s="175"/>
      <c r="Z689" s="175"/>
    </row>
    <row r="690" ht="13.5" customHeight="1">
      <c r="A690" s="174"/>
      <c r="B690" s="174"/>
      <c r="C690" s="174"/>
      <c r="D690" s="175"/>
      <c r="E690" s="176"/>
      <c r="F690" s="177"/>
      <c r="G690" s="177"/>
      <c r="H690" s="182"/>
      <c r="I690" s="175"/>
      <c r="J690" s="180"/>
      <c r="K690" s="176"/>
      <c r="L690" s="176"/>
      <c r="M690" s="176"/>
      <c r="N690" s="175"/>
      <c r="O690" s="175"/>
      <c r="P690" s="175"/>
      <c r="Q690" s="175"/>
      <c r="R690" s="175"/>
      <c r="S690" s="175"/>
      <c r="T690" s="175"/>
      <c r="U690" s="175"/>
      <c r="V690" s="175"/>
      <c r="W690" s="175"/>
      <c r="X690" s="175"/>
      <c r="Y690" s="175"/>
      <c r="Z690" s="175"/>
    </row>
    <row r="691" ht="13.5" customHeight="1">
      <c r="A691" s="174"/>
      <c r="B691" s="174"/>
      <c r="C691" s="174"/>
      <c r="D691" s="175"/>
      <c r="E691" s="176"/>
      <c r="F691" s="177"/>
      <c r="G691" s="177"/>
      <c r="H691" s="182"/>
      <c r="I691" s="175"/>
      <c r="J691" s="180"/>
      <c r="K691" s="176"/>
      <c r="L691" s="176"/>
      <c r="M691" s="176"/>
      <c r="N691" s="175"/>
      <c r="O691" s="175"/>
      <c r="P691" s="175"/>
      <c r="Q691" s="175"/>
      <c r="R691" s="175"/>
      <c r="S691" s="175"/>
      <c r="T691" s="175"/>
      <c r="U691" s="175"/>
      <c r="V691" s="175"/>
      <c r="W691" s="175"/>
      <c r="X691" s="175"/>
      <c r="Y691" s="175"/>
      <c r="Z691" s="175"/>
    </row>
    <row r="692" ht="13.5" customHeight="1">
      <c r="A692" s="174"/>
      <c r="B692" s="174"/>
      <c r="C692" s="174"/>
      <c r="D692" s="175"/>
      <c r="E692" s="176"/>
      <c r="F692" s="177"/>
      <c r="G692" s="177"/>
      <c r="H692" s="182"/>
      <c r="I692" s="175"/>
      <c r="J692" s="180"/>
      <c r="K692" s="176"/>
      <c r="L692" s="176"/>
      <c r="M692" s="176"/>
      <c r="N692" s="175"/>
      <c r="O692" s="175"/>
      <c r="P692" s="175"/>
      <c r="Q692" s="175"/>
      <c r="R692" s="175"/>
      <c r="S692" s="175"/>
      <c r="T692" s="175"/>
      <c r="U692" s="175"/>
      <c r="V692" s="175"/>
      <c r="W692" s="175"/>
      <c r="X692" s="175"/>
      <c r="Y692" s="175"/>
      <c r="Z692" s="175"/>
    </row>
    <row r="693" ht="13.5" customHeight="1">
      <c r="A693" s="174"/>
      <c r="B693" s="174"/>
      <c r="C693" s="174"/>
      <c r="D693" s="175"/>
      <c r="E693" s="176"/>
      <c r="F693" s="177"/>
      <c r="G693" s="177"/>
      <c r="H693" s="182"/>
      <c r="I693" s="175"/>
      <c r="J693" s="180"/>
      <c r="K693" s="176"/>
      <c r="L693" s="176"/>
      <c r="M693" s="176"/>
      <c r="N693" s="175"/>
      <c r="O693" s="175"/>
      <c r="P693" s="175"/>
      <c r="Q693" s="175"/>
      <c r="R693" s="175"/>
      <c r="S693" s="175"/>
      <c r="T693" s="175"/>
      <c r="U693" s="175"/>
      <c r="V693" s="175"/>
      <c r="W693" s="175"/>
      <c r="X693" s="175"/>
      <c r="Y693" s="175"/>
      <c r="Z693" s="175"/>
    </row>
    <row r="694" ht="13.5" customHeight="1">
      <c r="A694" s="174"/>
      <c r="B694" s="174"/>
      <c r="C694" s="174"/>
      <c r="D694" s="175"/>
      <c r="E694" s="176"/>
      <c r="F694" s="177"/>
      <c r="G694" s="177"/>
      <c r="H694" s="182"/>
      <c r="I694" s="175"/>
      <c r="J694" s="180"/>
      <c r="K694" s="176"/>
      <c r="L694" s="176"/>
      <c r="M694" s="176"/>
      <c r="N694" s="175"/>
      <c r="O694" s="175"/>
      <c r="P694" s="175"/>
      <c r="Q694" s="175"/>
      <c r="R694" s="175"/>
      <c r="S694" s="175"/>
      <c r="T694" s="175"/>
      <c r="U694" s="175"/>
      <c r="V694" s="175"/>
      <c r="W694" s="175"/>
      <c r="X694" s="175"/>
      <c r="Y694" s="175"/>
      <c r="Z694" s="175"/>
    </row>
    <row r="695" ht="13.5" customHeight="1">
      <c r="A695" s="174"/>
      <c r="B695" s="174"/>
      <c r="C695" s="174"/>
      <c r="D695" s="175"/>
      <c r="E695" s="176"/>
      <c r="F695" s="177"/>
      <c r="G695" s="177"/>
      <c r="H695" s="182"/>
      <c r="I695" s="175"/>
      <c r="J695" s="180"/>
      <c r="K695" s="176"/>
      <c r="L695" s="176"/>
      <c r="M695" s="176"/>
      <c r="N695" s="175"/>
      <c r="O695" s="175"/>
      <c r="P695" s="175"/>
      <c r="Q695" s="175"/>
      <c r="R695" s="175"/>
      <c r="S695" s="175"/>
      <c r="T695" s="175"/>
      <c r="U695" s="175"/>
      <c r="V695" s="175"/>
      <c r="W695" s="175"/>
      <c r="X695" s="175"/>
      <c r="Y695" s="175"/>
      <c r="Z695" s="175"/>
    </row>
    <row r="696" ht="13.5" customHeight="1">
      <c r="A696" s="174"/>
      <c r="B696" s="174"/>
      <c r="C696" s="174"/>
      <c r="D696" s="175"/>
      <c r="E696" s="176"/>
      <c r="F696" s="177"/>
      <c r="G696" s="177"/>
      <c r="H696" s="182"/>
      <c r="I696" s="175"/>
      <c r="J696" s="180"/>
      <c r="K696" s="176"/>
      <c r="L696" s="176"/>
      <c r="M696" s="176"/>
      <c r="N696" s="175"/>
      <c r="O696" s="175"/>
      <c r="P696" s="175"/>
      <c r="Q696" s="175"/>
      <c r="R696" s="175"/>
      <c r="S696" s="175"/>
      <c r="T696" s="175"/>
      <c r="U696" s="175"/>
      <c r="V696" s="175"/>
      <c r="W696" s="175"/>
      <c r="X696" s="175"/>
      <c r="Y696" s="175"/>
      <c r="Z696" s="175"/>
    </row>
    <row r="697" ht="13.5" customHeight="1">
      <c r="A697" s="174"/>
      <c r="B697" s="174"/>
      <c r="C697" s="174"/>
      <c r="D697" s="175"/>
      <c r="E697" s="176"/>
      <c r="F697" s="177"/>
      <c r="G697" s="177"/>
      <c r="H697" s="182"/>
      <c r="I697" s="175"/>
      <c r="J697" s="180"/>
      <c r="K697" s="176"/>
      <c r="L697" s="176"/>
      <c r="M697" s="176"/>
      <c r="N697" s="175"/>
      <c r="O697" s="175"/>
      <c r="P697" s="175"/>
      <c r="Q697" s="175"/>
      <c r="R697" s="175"/>
      <c r="S697" s="175"/>
      <c r="T697" s="175"/>
      <c r="U697" s="175"/>
      <c r="V697" s="175"/>
      <c r="W697" s="175"/>
      <c r="X697" s="175"/>
      <c r="Y697" s="175"/>
      <c r="Z697" s="175"/>
    </row>
    <row r="698" ht="13.5" customHeight="1">
      <c r="A698" s="174"/>
      <c r="B698" s="174"/>
      <c r="C698" s="174"/>
      <c r="D698" s="175"/>
      <c r="E698" s="176"/>
      <c r="F698" s="177"/>
      <c r="G698" s="177"/>
      <c r="H698" s="182"/>
      <c r="I698" s="175"/>
      <c r="J698" s="180"/>
      <c r="K698" s="176"/>
      <c r="L698" s="176"/>
      <c r="M698" s="176"/>
      <c r="N698" s="175"/>
      <c r="O698" s="175"/>
      <c r="P698" s="175"/>
      <c r="Q698" s="175"/>
      <c r="R698" s="175"/>
      <c r="S698" s="175"/>
      <c r="T698" s="175"/>
      <c r="U698" s="175"/>
      <c r="V698" s="175"/>
      <c r="W698" s="175"/>
      <c r="X698" s="175"/>
      <c r="Y698" s="175"/>
      <c r="Z698" s="175"/>
    </row>
    <row r="699" ht="13.5" customHeight="1">
      <c r="A699" s="174"/>
      <c r="B699" s="174"/>
      <c r="C699" s="174"/>
      <c r="D699" s="175"/>
      <c r="E699" s="176"/>
      <c r="F699" s="177"/>
      <c r="G699" s="177"/>
      <c r="H699" s="182"/>
      <c r="I699" s="175"/>
      <c r="J699" s="180"/>
      <c r="K699" s="176"/>
      <c r="L699" s="176"/>
      <c r="M699" s="176"/>
      <c r="N699" s="175"/>
      <c r="O699" s="175"/>
      <c r="P699" s="175"/>
      <c r="Q699" s="175"/>
      <c r="R699" s="175"/>
      <c r="S699" s="175"/>
      <c r="T699" s="175"/>
      <c r="U699" s="175"/>
      <c r="V699" s="175"/>
      <c r="W699" s="175"/>
      <c r="X699" s="175"/>
      <c r="Y699" s="175"/>
      <c r="Z699" s="175"/>
    </row>
    <row r="700" ht="13.5" customHeight="1">
      <c r="A700" s="174"/>
      <c r="B700" s="174"/>
      <c r="C700" s="174"/>
      <c r="D700" s="175"/>
      <c r="E700" s="176"/>
      <c r="F700" s="177"/>
      <c r="G700" s="177"/>
      <c r="H700" s="182"/>
      <c r="I700" s="175"/>
      <c r="J700" s="180"/>
      <c r="K700" s="176"/>
      <c r="L700" s="176"/>
      <c r="M700" s="176"/>
      <c r="N700" s="175"/>
      <c r="O700" s="175"/>
      <c r="P700" s="175"/>
      <c r="Q700" s="175"/>
      <c r="R700" s="175"/>
      <c r="S700" s="175"/>
      <c r="T700" s="175"/>
      <c r="U700" s="175"/>
      <c r="V700" s="175"/>
      <c r="W700" s="175"/>
      <c r="X700" s="175"/>
      <c r="Y700" s="175"/>
      <c r="Z700" s="175"/>
    </row>
    <row r="701" ht="13.5" customHeight="1">
      <c r="A701" s="174"/>
      <c r="B701" s="174"/>
      <c r="C701" s="174"/>
      <c r="D701" s="175"/>
      <c r="E701" s="176"/>
      <c r="F701" s="177"/>
      <c r="G701" s="177"/>
      <c r="H701" s="182"/>
      <c r="I701" s="175"/>
      <c r="J701" s="180"/>
      <c r="K701" s="176"/>
      <c r="L701" s="176"/>
      <c r="M701" s="176"/>
      <c r="N701" s="175"/>
      <c r="O701" s="175"/>
      <c r="P701" s="175"/>
      <c r="Q701" s="175"/>
      <c r="R701" s="175"/>
      <c r="S701" s="175"/>
      <c r="T701" s="175"/>
      <c r="U701" s="175"/>
      <c r="V701" s="175"/>
      <c r="W701" s="175"/>
      <c r="X701" s="175"/>
      <c r="Y701" s="175"/>
      <c r="Z701" s="175"/>
    </row>
    <row r="702" ht="13.5" customHeight="1">
      <c r="A702" s="174"/>
      <c r="B702" s="174"/>
      <c r="C702" s="174"/>
      <c r="D702" s="175"/>
      <c r="E702" s="176"/>
      <c r="F702" s="177"/>
      <c r="G702" s="177"/>
      <c r="H702" s="182"/>
      <c r="I702" s="175"/>
      <c r="J702" s="180"/>
      <c r="K702" s="176"/>
      <c r="L702" s="176"/>
      <c r="M702" s="176"/>
      <c r="N702" s="175"/>
      <c r="O702" s="175"/>
      <c r="P702" s="175"/>
      <c r="Q702" s="175"/>
      <c r="R702" s="175"/>
      <c r="S702" s="175"/>
      <c r="T702" s="175"/>
      <c r="U702" s="175"/>
      <c r="V702" s="175"/>
      <c r="W702" s="175"/>
      <c r="X702" s="175"/>
      <c r="Y702" s="175"/>
      <c r="Z702" s="175"/>
    </row>
    <row r="703" ht="13.5" customHeight="1">
      <c r="A703" s="174"/>
      <c r="B703" s="174"/>
      <c r="C703" s="174"/>
      <c r="D703" s="175"/>
      <c r="E703" s="176"/>
      <c r="F703" s="177"/>
      <c r="G703" s="177"/>
      <c r="H703" s="182"/>
      <c r="I703" s="175"/>
      <c r="J703" s="180"/>
      <c r="K703" s="176"/>
      <c r="L703" s="176"/>
      <c r="M703" s="176"/>
      <c r="N703" s="175"/>
      <c r="O703" s="175"/>
      <c r="P703" s="175"/>
      <c r="Q703" s="175"/>
      <c r="R703" s="175"/>
      <c r="S703" s="175"/>
      <c r="T703" s="175"/>
      <c r="U703" s="175"/>
      <c r="V703" s="175"/>
      <c r="W703" s="175"/>
      <c r="X703" s="175"/>
      <c r="Y703" s="175"/>
      <c r="Z703" s="175"/>
    </row>
    <row r="704" ht="13.5" customHeight="1">
      <c r="A704" s="174"/>
      <c r="B704" s="174"/>
      <c r="C704" s="174"/>
      <c r="D704" s="175"/>
      <c r="E704" s="176"/>
      <c r="F704" s="177"/>
      <c r="G704" s="177"/>
      <c r="H704" s="182"/>
      <c r="I704" s="175"/>
      <c r="J704" s="180"/>
      <c r="K704" s="176"/>
      <c r="L704" s="176"/>
      <c r="M704" s="176"/>
      <c r="N704" s="175"/>
      <c r="O704" s="175"/>
      <c r="P704" s="175"/>
      <c r="Q704" s="175"/>
      <c r="R704" s="175"/>
      <c r="S704" s="175"/>
      <c r="T704" s="175"/>
      <c r="U704" s="175"/>
      <c r="V704" s="175"/>
      <c r="W704" s="175"/>
      <c r="X704" s="175"/>
      <c r="Y704" s="175"/>
      <c r="Z704" s="175"/>
    </row>
    <row r="705" ht="13.5" customHeight="1">
      <c r="A705" s="174"/>
      <c r="B705" s="174"/>
      <c r="C705" s="174"/>
      <c r="D705" s="175"/>
      <c r="E705" s="176"/>
      <c r="F705" s="177"/>
      <c r="G705" s="177"/>
      <c r="H705" s="182"/>
      <c r="I705" s="175"/>
      <c r="J705" s="180"/>
      <c r="K705" s="176"/>
      <c r="L705" s="176"/>
      <c r="M705" s="176"/>
      <c r="N705" s="175"/>
      <c r="O705" s="175"/>
      <c r="P705" s="175"/>
      <c r="Q705" s="175"/>
      <c r="R705" s="175"/>
      <c r="S705" s="175"/>
      <c r="T705" s="175"/>
      <c r="U705" s="175"/>
      <c r="V705" s="175"/>
      <c r="W705" s="175"/>
      <c r="X705" s="175"/>
      <c r="Y705" s="175"/>
      <c r="Z705" s="175"/>
    </row>
    <row r="706" ht="13.5" customHeight="1">
      <c r="A706" s="174"/>
      <c r="B706" s="174"/>
      <c r="C706" s="174"/>
      <c r="D706" s="175"/>
      <c r="E706" s="176"/>
      <c r="F706" s="177"/>
      <c r="G706" s="177"/>
      <c r="H706" s="182"/>
      <c r="I706" s="175"/>
      <c r="J706" s="180"/>
      <c r="K706" s="176"/>
      <c r="L706" s="176"/>
      <c r="M706" s="176"/>
      <c r="N706" s="175"/>
      <c r="O706" s="175"/>
      <c r="P706" s="175"/>
      <c r="Q706" s="175"/>
      <c r="R706" s="175"/>
      <c r="S706" s="175"/>
      <c r="T706" s="175"/>
      <c r="U706" s="175"/>
      <c r="V706" s="175"/>
      <c r="W706" s="175"/>
      <c r="X706" s="175"/>
      <c r="Y706" s="175"/>
      <c r="Z706" s="175"/>
    </row>
    <row r="707" ht="13.5" customHeight="1">
      <c r="A707" s="174"/>
      <c r="B707" s="174"/>
      <c r="C707" s="174"/>
      <c r="D707" s="175"/>
      <c r="E707" s="176"/>
      <c r="F707" s="177"/>
      <c r="G707" s="177"/>
      <c r="H707" s="182"/>
      <c r="I707" s="175"/>
      <c r="J707" s="180"/>
      <c r="K707" s="176"/>
      <c r="L707" s="176"/>
      <c r="M707" s="176"/>
      <c r="N707" s="175"/>
      <c r="O707" s="175"/>
      <c r="P707" s="175"/>
      <c r="Q707" s="175"/>
      <c r="R707" s="175"/>
      <c r="S707" s="175"/>
      <c r="T707" s="175"/>
      <c r="U707" s="175"/>
      <c r="V707" s="175"/>
      <c r="W707" s="175"/>
      <c r="X707" s="175"/>
      <c r="Y707" s="175"/>
      <c r="Z707" s="175"/>
    </row>
    <row r="708" ht="13.5" customHeight="1">
      <c r="A708" s="174"/>
      <c r="B708" s="174"/>
      <c r="C708" s="174"/>
      <c r="D708" s="175"/>
      <c r="E708" s="176"/>
      <c r="F708" s="177"/>
      <c r="G708" s="177"/>
      <c r="H708" s="182"/>
      <c r="I708" s="175"/>
      <c r="J708" s="180"/>
      <c r="K708" s="176"/>
      <c r="L708" s="176"/>
      <c r="M708" s="176"/>
      <c r="N708" s="175"/>
      <c r="O708" s="175"/>
      <c r="P708" s="175"/>
      <c r="Q708" s="175"/>
      <c r="R708" s="175"/>
      <c r="S708" s="175"/>
      <c r="T708" s="175"/>
      <c r="U708" s="175"/>
      <c r="V708" s="175"/>
      <c r="W708" s="175"/>
      <c r="X708" s="175"/>
      <c r="Y708" s="175"/>
      <c r="Z708" s="175"/>
    </row>
    <row r="709" ht="13.5" customHeight="1">
      <c r="A709" s="174"/>
      <c r="B709" s="174"/>
      <c r="C709" s="174"/>
      <c r="D709" s="175"/>
      <c r="E709" s="176"/>
      <c r="F709" s="177"/>
      <c r="G709" s="177"/>
      <c r="H709" s="182"/>
      <c r="I709" s="175"/>
      <c r="J709" s="180"/>
      <c r="K709" s="176"/>
      <c r="L709" s="176"/>
      <c r="M709" s="176"/>
      <c r="N709" s="175"/>
      <c r="O709" s="175"/>
      <c r="P709" s="175"/>
      <c r="Q709" s="175"/>
      <c r="R709" s="175"/>
      <c r="S709" s="175"/>
      <c r="T709" s="175"/>
      <c r="U709" s="175"/>
      <c r="V709" s="175"/>
      <c r="W709" s="175"/>
      <c r="X709" s="175"/>
      <c r="Y709" s="175"/>
      <c r="Z709" s="175"/>
    </row>
    <row r="710" ht="13.5" customHeight="1">
      <c r="A710" s="174"/>
      <c r="B710" s="174"/>
      <c r="C710" s="174"/>
      <c r="D710" s="175"/>
      <c r="E710" s="176"/>
      <c r="F710" s="177"/>
      <c r="G710" s="177"/>
      <c r="H710" s="182"/>
      <c r="I710" s="175"/>
      <c r="J710" s="180"/>
      <c r="K710" s="176"/>
      <c r="L710" s="176"/>
      <c r="M710" s="176"/>
      <c r="N710" s="175"/>
      <c r="O710" s="175"/>
      <c r="P710" s="175"/>
      <c r="Q710" s="175"/>
      <c r="R710" s="175"/>
      <c r="S710" s="175"/>
      <c r="T710" s="175"/>
      <c r="U710" s="175"/>
      <c r="V710" s="175"/>
      <c r="W710" s="175"/>
      <c r="X710" s="175"/>
      <c r="Y710" s="175"/>
      <c r="Z710" s="175"/>
    </row>
    <row r="711" ht="13.5" customHeight="1">
      <c r="A711" s="174"/>
      <c r="B711" s="174"/>
      <c r="C711" s="174"/>
      <c r="D711" s="175"/>
      <c r="E711" s="176"/>
      <c r="F711" s="177"/>
      <c r="G711" s="177"/>
      <c r="H711" s="182"/>
      <c r="I711" s="175"/>
      <c r="J711" s="180"/>
      <c r="K711" s="176"/>
      <c r="L711" s="176"/>
      <c r="M711" s="176"/>
      <c r="N711" s="175"/>
      <c r="O711" s="175"/>
      <c r="P711" s="175"/>
      <c r="Q711" s="175"/>
      <c r="R711" s="175"/>
      <c r="S711" s="175"/>
      <c r="T711" s="175"/>
      <c r="U711" s="175"/>
      <c r="V711" s="175"/>
      <c r="W711" s="175"/>
      <c r="X711" s="175"/>
      <c r="Y711" s="175"/>
      <c r="Z711" s="175"/>
    </row>
    <row r="712" ht="13.5" customHeight="1">
      <c r="A712" s="174"/>
      <c r="B712" s="174"/>
      <c r="C712" s="174"/>
      <c r="D712" s="175"/>
      <c r="E712" s="176"/>
      <c r="F712" s="177"/>
      <c r="G712" s="177"/>
      <c r="H712" s="182"/>
      <c r="I712" s="175"/>
      <c r="J712" s="180"/>
      <c r="K712" s="176"/>
      <c r="L712" s="176"/>
      <c r="M712" s="176"/>
      <c r="N712" s="175"/>
      <c r="O712" s="175"/>
      <c r="P712" s="175"/>
      <c r="Q712" s="175"/>
      <c r="R712" s="175"/>
      <c r="S712" s="175"/>
      <c r="T712" s="175"/>
      <c r="U712" s="175"/>
      <c r="V712" s="175"/>
      <c r="W712" s="175"/>
      <c r="X712" s="175"/>
      <c r="Y712" s="175"/>
      <c r="Z712" s="175"/>
    </row>
    <row r="713" ht="13.5" customHeight="1">
      <c r="A713" s="174"/>
      <c r="B713" s="174"/>
      <c r="C713" s="174"/>
      <c r="D713" s="175"/>
      <c r="E713" s="176"/>
      <c r="F713" s="177"/>
      <c r="G713" s="177"/>
      <c r="H713" s="182"/>
      <c r="I713" s="175"/>
      <c r="J713" s="180"/>
      <c r="K713" s="176"/>
      <c r="L713" s="176"/>
      <c r="M713" s="176"/>
      <c r="N713" s="175"/>
      <c r="O713" s="175"/>
      <c r="P713" s="175"/>
      <c r="Q713" s="175"/>
      <c r="R713" s="175"/>
      <c r="S713" s="175"/>
      <c r="T713" s="175"/>
      <c r="U713" s="175"/>
      <c r="V713" s="175"/>
      <c r="W713" s="175"/>
      <c r="X713" s="175"/>
      <c r="Y713" s="175"/>
      <c r="Z713" s="175"/>
    </row>
    <row r="714" ht="13.5" customHeight="1">
      <c r="A714" s="174"/>
      <c r="B714" s="174"/>
      <c r="C714" s="174"/>
      <c r="D714" s="175"/>
      <c r="E714" s="176"/>
      <c r="F714" s="177"/>
      <c r="G714" s="177"/>
      <c r="H714" s="182"/>
      <c r="I714" s="175"/>
      <c r="J714" s="180"/>
      <c r="K714" s="176"/>
      <c r="L714" s="176"/>
      <c r="M714" s="176"/>
      <c r="N714" s="175"/>
      <c r="O714" s="175"/>
      <c r="P714" s="175"/>
      <c r="Q714" s="175"/>
      <c r="R714" s="175"/>
      <c r="S714" s="175"/>
      <c r="T714" s="175"/>
      <c r="U714" s="175"/>
      <c r="V714" s="175"/>
      <c r="W714" s="175"/>
      <c r="X714" s="175"/>
      <c r="Y714" s="175"/>
      <c r="Z714" s="175"/>
    </row>
    <row r="715" ht="13.5" customHeight="1">
      <c r="A715" s="174"/>
      <c r="B715" s="174"/>
      <c r="C715" s="174"/>
      <c r="D715" s="175"/>
      <c r="E715" s="176"/>
      <c r="F715" s="177"/>
      <c r="G715" s="177"/>
      <c r="H715" s="182"/>
      <c r="I715" s="175"/>
      <c r="J715" s="180"/>
      <c r="K715" s="176"/>
      <c r="L715" s="176"/>
      <c r="M715" s="176"/>
      <c r="N715" s="175"/>
      <c r="O715" s="175"/>
      <c r="P715" s="175"/>
      <c r="Q715" s="175"/>
      <c r="R715" s="175"/>
      <c r="S715" s="175"/>
      <c r="T715" s="175"/>
      <c r="U715" s="175"/>
      <c r="V715" s="175"/>
      <c r="W715" s="175"/>
      <c r="X715" s="175"/>
      <c r="Y715" s="175"/>
      <c r="Z715" s="175"/>
    </row>
    <row r="716" ht="13.5" customHeight="1">
      <c r="A716" s="174"/>
      <c r="B716" s="174"/>
      <c r="C716" s="174"/>
      <c r="D716" s="175"/>
      <c r="E716" s="176"/>
      <c r="F716" s="177"/>
      <c r="G716" s="177"/>
      <c r="H716" s="182"/>
      <c r="I716" s="175"/>
      <c r="J716" s="180"/>
      <c r="K716" s="176"/>
      <c r="L716" s="176"/>
      <c r="M716" s="176"/>
      <c r="N716" s="175"/>
      <c r="O716" s="175"/>
      <c r="P716" s="175"/>
      <c r="Q716" s="175"/>
      <c r="R716" s="175"/>
      <c r="S716" s="175"/>
      <c r="T716" s="175"/>
      <c r="U716" s="175"/>
      <c r="V716" s="175"/>
      <c r="W716" s="175"/>
      <c r="X716" s="175"/>
      <c r="Y716" s="175"/>
      <c r="Z716" s="175"/>
    </row>
    <row r="717" ht="13.5" customHeight="1">
      <c r="A717" s="174"/>
      <c r="B717" s="174"/>
      <c r="C717" s="174"/>
      <c r="D717" s="175"/>
      <c r="E717" s="176"/>
      <c r="F717" s="177"/>
      <c r="G717" s="177"/>
      <c r="H717" s="182"/>
      <c r="I717" s="175"/>
      <c r="J717" s="180"/>
      <c r="K717" s="176"/>
      <c r="L717" s="176"/>
      <c r="M717" s="176"/>
      <c r="N717" s="175"/>
      <c r="O717" s="175"/>
      <c r="P717" s="175"/>
      <c r="Q717" s="175"/>
      <c r="R717" s="175"/>
      <c r="S717" s="175"/>
      <c r="T717" s="175"/>
      <c r="U717" s="175"/>
      <c r="V717" s="175"/>
      <c r="W717" s="175"/>
      <c r="X717" s="175"/>
      <c r="Y717" s="175"/>
      <c r="Z717" s="175"/>
    </row>
    <row r="718" ht="13.5" customHeight="1">
      <c r="A718" s="174"/>
      <c r="B718" s="174"/>
      <c r="C718" s="174"/>
      <c r="D718" s="175"/>
      <c r="E718" s="176"/>
      <c r="F718" s="177"/>
      <c r="G718" s="177"/>
      <c r="H718" s="182"/>
      <c r="I718" s="175"/>
      <c r="J718" s="180"/>
      <c r="K718" s="176"/>
      <c r="L718" s="176"/>
      <c r="M718" s="176"/>
      <c r="N718" s="175"/>
      <c r="O718" s="175"/>
      <c r="P718" s="175"/>
      <c r="Q718" s="175"/>
      <c r="R718" s="175"/>
      <c r="S718" s="175"/>
      <c r="T718" s="175"/>
      <c r="U718" s="175"/>
      <c r="V718" s="175"/>
      <c r="W718" s="175"/>
      <c r="X718" s="175"/>
      <c r="Y718" s="175"/>
      <c r="Z718" s="175"/>
    </row>
    <row r="719" ht="13.5" customHeight="1">
      <c r="A719" s="174"/>
      <c r="B719" s="174"/>
      <c r="C719" s="174"/>
      <c r="D719" s="175"/>
      <c r="E719" s="176"/>
      <c r="F719" s="177"/>
      <c r="G719" s="177"/>
      <c r="H719" s="182"/>
      <c r="I719" s="175"/>
      <c r="J719" s="180"/>
      <c r="K719" s="176"/>
      <c r="L719" s="176"/>
      <c r="M719" s="176"/>
      <c r="N719" s="175"/>
      <c r="O719" s="175"/>
      <c r="P719" s="175"/>
      <c r="Q719" s="175"/>
      <c r="R719" s="175"/>
      <c r="S719" s="175"/>
      <c r="T719" s="175"/>
      <c r="U719" s="175"/>
      <c r="V719" s="175"/>
      <c r="W719" s="175"/>
      <c r="X719" s="175"/>
      <c r="Y719" s="175"/>
      <c r="Z719" s="175"/>
    </row>
    <row r="720" ht="13.5" customHeight="1">
      <c r="A720" s="174"/>
      <c r="B720" s="174"/>
      <c r="C720" s="174"/>
      <c r="D720" s="175"/>
      <c r="E720" s="176"/>
      <c r="F720" s="177"/>
      <c r="G720" s="177"/>
      <c r="H720" s="182"/>
      <c r="I720" s="175"/>
      <c r="J720" s="180"/>
      <c r="K720" s="176"/>
      <c r="L720" s="176"/>
      <c r="M720" s="176"/>
      <c r="N720" s="175"/>
      <c r="O720" s="175"/>
      <c r="P720" s="175"/>
      <c r="Q720" s="175"/>
      <c r="R720" s="175"/>
      <c r="S720" s="175"/>
      <c r="T720" s="175"/>
      <c r="U720" s="175"/>
      <c r="V720" s="175"/>
      <c r="W720" s="175"/>
      <c r="X720" s="175"/>
      <c r="Y720" s="175"/>
      <c r="Z720" s="175"/>
    </row>
    <row r="721" ht="13.5" customHeight="1">
      <c r="A721" s="174"/>
      <c r="B721" s="174"/>
      <c r="C721" s="174"/>
      <c r="D721" s="175"/>
      <c r="E721" s="176"/>
      <c r="F721" s="177"/>
      <c r="G721" s="177"/>
      <c r="H721" s="182"/>
      <c r="I721" s="175"/>
      <c r="J721" s="180"/>
      <c r="K721" s="176"/>
      <c r="L721" s="176"/>
      <c r="M721" s="176"/>
      <c r="N721" s="175"/>
      <c r="O721" s="175"/>
      <c r="P721" s="175"/>
      <c r="Q721" s="175"/>
      <c r="R721" s="175"/>
      <c r="S721" s="175"/>
      <c r="T721" s="175"/>
      <c r="U721" s="175"/>
      <c r="V721" s="175"/>
      <c r="W721" s="175"/>
      <c r="X721" s="175"/>
      <c r="Y721" s="175"/>
      <c r="Z721" s="175"/>
    </row>
    <row r="722" ht="13.5" customHeight="1">
      <c r="A722" s="174"/>
      <c r="B722" s="174"/>
      <c r="C722" s="174"/>
      <c r="D722" s="175"/>
      <c r="E722" s="176"/>
      <c r="F722" s="177"/>
      <c r="G722" s="177"/>
      <c r="H722" s="182"/>
      <c r="I722" s="175"/>
      <c r="J722" s="180"/>
      <c r="K722" s="176"/>
      <c r="L722" s="176"/>
      <c r="M722" s="176"/>
      <c r="N722" s="175"/>
      <c r="O722" s="175"/>
      <c r="P722" s="175"/>
      <c r="Q722" s="175"/>
      <c r="R722" s="175"/>
      <c r="S722" s="175"/>
      <c r="T722" s="175"/>
      <c r="U722" s="175"/>
      <c r="V722" s="175"/>
      <c r="W722" s="175"/>
      <c r="X722" s="175"/>
      <c r="Y722" s="175"/>
      <c r="Z722" s="175"/>
    </row>
    <row r="723" ht="13.5" customHeight="1">
      <c r="A723" s="174"/>
      <c r="B723" s="174"/>
      <c r="C723" s="174"/>
      <c r="D723" s="175"/>
      <c r="E723" s="176"/>
      <c r="F723" s="177"/>
      <c r="G723" s="177"/>
      <c r="H723" s="182"/>
      <c r="I723" s="175"/>
      <c r="J723" s="180"/>
      <c r="K723" s="176"/>
      <c r="L723" s="176"/>
      <c r="M723" s="176"/>
      <c r="N723" s="175"/>
      <c r="O723" s="175"/>
      <c r="P723" s="175"/>
      <c r="Q723" s="175"/>
      <c r="R723" s="175"/>
      <c r="S723" s="175"/>
      <c r="T723" s="175"/>
      <c r="U723" s="175"/>
      <c r="V723" s="175"/>
      <c r="W723" s="175"/>
      <c r="X723" s="175"/>
      <c r="Y723" s="175"/>
      <c r="Z723" s="175"/>
    </row>
    <row r="724" ht="13.5" customHeight="1">
      <c r="A724" s="174"/>
      <c r="B724" s="174"/>
      <c r="C724" s="174"/>
      <c r="D724" s="175"/>
      <c r="E724" s="176"/>
      <c r="F724" s="177"/>
      <c r="G724" s="177"/>
      <c r="H724" s="182"/>
      <c r="I724" s="175"/>
      <c r="J724" s="180"/>
      <c r="K724" s="176"/>
      <c r="L724" s="176"/>
      <c r="M724" s="176"/>
      <c r="N724" s="175"/>
      <c r="O724" s="175"/>
      <c r="P724" s="175"/>
      <c r="Q724" s="175"/>
      <c r="R724" s="175"/>
      <c r="S724" s="175"/>
      <c r="T724" s="175"/>
      <c r="U724" s="175"/>
      <c r="V724" s="175"/>
      <c r="W724" s="175"/>
      <c r="X724" s="175"/>
      <c r="Y724" s="175"/>
      <c r="Z724" s="175"/>
    </row>
    <row r="725" ht="13.5" customHeight="1">
      <c r="A725" s="174"/>
      <c r="B725" s="174"/>
      <c r="C725" s="174"/>
      <c r="D725" s="175"/>
      <c r="E725" s="176"/>
      <c r="F725" s="177"/>
      <c r="G725" s="177"/>
      <c r="H725" s="182"/>
      <c r="I725" s="175"/>
      <c r="J725" s="180"/>
      <c r="K725" s="176"/>
      <c r="L725" s="176"/>
      <c r="M725" s="176"/>
      <c r="N725" s="175"/>
      <c r="O725" s="175"/>
      <c r="P725" s="175"/>
      <c r="Q725" s="175"/>
      <c r="R725" s="175"/>
      <c r="S725" s="175"/>
      <c r="T725" s="175"/>
      <c r="U725" s="175"/>
      <c r="V725" s="175"/>
      <c r="W725" s="175"/>
      <c r="X725" s="175"/>
      <c r="Y725" s="175"/>
      <c r="Z725" s="175"/>
    </row>
    <row r="726" ht="13.5" customHeight="1">
      <c r="A726" s="174"/>
      <c r="B726" s="174"/>
      <c r="C726" s="174"/>
      <c r="D726" s="175"/>
      <c r="E726" s="176"/>
      <c r="F726" s="177"/>
      <c r="G726" s="177"/>
      <c r="H726" s="182"/>
      <c r="I726" s="175"/>
      <c r="J726" s="180"/>
      <c r="K726" s="176"/>
      <c r="L726" s="176"/>
      <c r="M726" s="176"/>
      <c r="N726" s="175"/>
      <c r="O726" s="175"/>
      <c r="P726" s="175"/>
      <c r="Q726" s="175"/>
      <c r="R726" s="175"/>
      <c r="S726" s="175"/>
      <c r="T726" s="175"/>
      <c r="U726" s="175"/>
      <c r="V726" s="175"/>
      <c r="W726" s="175"/>
      <c r="X726" s="175"/>
      <c r="Y726" s="175"/>
      <c r="Z726" s="175"/>
    </row>
    <row r="727" ht="13.5" customHeight="1">
      <c r="A727" s="174"/>
      <c r="B727" s="174"/>
      <c r="C727" s="174"/>
      <c r="D727" s="175"/>
      <c r="E727" s="176"/>
      <c r="F727" s="177"/>
      <c r="G727" s="177"/>
      <c r="H727" s="182"/>
      <c r="I727" s="175"/>
      <c r="J727" s="180"/>
      <c r="K727" s="176"/>
      <c r="L727" s="176"/>
      <c r="M727" s="176"/>
      <c r="N727" s="175"/>
      <c r="O727" s="175"/>
      <c r="P727" s="175"/>
      <c r="Q727" s="175"/>
      <c r="R727" s="175"/>
      <c r="S727" s="175"/>
      <c r="T727" s="175"/>
      <c r="U727" s="175"/>
      <c r="V727" s="175"/>
      <c r="W727" s="175"/>
      <c r="X727" s="175"/>
      <c r="Y727" s="175"/>
      <c r="Z727" s="175"/>
    </row>
    <row r="728" ht="13.5" customHeight="1">
      <c r="A728" s="174"/>
      <c r="B728" s="174"/>
      <c r="C728" s="174"/>
      <c r="D728" s="175"/>
      <c r="E728" s="176"/>
      <c r="F728" s="177"/>
      <c r="G728" s="177"/>
      <c r="H728" s="182"/>
      <c r="I728" s="175"/>
      <c r="J728" s="180"/>
      <c r="K728" s="176"/>
      <c r="L728" s="176"/>
      <c r="M728" s="176"/>
      <c r="N728" s="175"/>
      <c r="O728" s="175"/>
      <c r="P728" s="175"/>
      <c r="Q728" s="175"/>
      <c r="R728" s="175"/>
      <c r="S728" s="175"/>
      <c r="T728" s="175"/>
      <c r="U728" s="175"/>
      <c r="V728" s="175"/>
      <c r="W728" s="175"/>
      <c r="X728" s="175"/>
      <c r="Y728" s="175"/>
      <c r="Z728" s="175"/>
    </row>
    <row r="729" ht="13.5" customHeight="1">
      <c r="A729" s="174"/>
      <c r="B729" s="174"/>
      <c r="C729" s="174"/>
      <c r="D729" s="175"/>
      <c r="E729" s="176"/>
      <c r="F729" s="177"/>
      <c r="G729" s="177"/>
      <c r="H729" s="182"/>
      <c r="I729" s="175"/>
      <c r="J729" s="180"/>
      <c r="K729" s="176"/>
      <c r="L729" s="176"/>
      <c r="M729" s="176"/>
      <c r="N729" s="175"/>
      <c r="O729" s="175"/>
      <c r="P729" s="175"/>
      <c r="Q729" s="175"/>
      <c r="R729" s="175"/>
      <c r="S729" s="175"/>
      <c r="T729" s="175"/>
      <c r="U729" s="175"/>
      <c r="V729" s="175"/>
      <c r="W729" s="175"/>
      <c r="X729" s="175"/>
      <c r="Y729" s="175"/>
      <c r="Z729" s="175"/>
    </row>
    <row r="730" ht="13.5" customHeight="1">
      <c r="A730" s="174"/>
      <c r="B730" s="174"/>
      <c r="C730" s="174"/>
      <c r="D730" s="175"/>
      <c r="E730" s="176"/>
      <c r="F730" s="177"/>
      <c r="G730" s="177"/>
      <c r="H730" s="182"/>
      <c r="I730" s="175"/>
      <c r="J730" s="180"/>
      <c r="K730" s="176"/>
      <c r="L730" s="176"/>
      <c r="M730" s="176"/>
      <c r="N730" s="175"/>
      <c r="O730" s="175"/>
      <c r="P730" s="175"/>
      <c r="Q730" s="175"/>
      <c r="R730" s="175"/>
      <c r="S730" s="175"/>
      <c r="T730" s="175"/>
      <c r="U730" s="175"/>
      <c r="V730" s="175"/>
      <c r="W730" s="175"/>
      <c r="X730" s="175"/>
      <c r="Y730" s="175"/>
      <c r="Z730" s="175"/>
    </row>
    <row r="731" ht="13.5" customHeight="1">
      <c r="A731" s="174"/>
      <c r="B731" s="174"/>
      <c r="C731" s="174"/>
      <c r="D731" s="175"/>
      <c r="E731" s="176"/>
      <c r="F731" s="177"/>
      <c r="G731" s="177"/>
      <c r="H731" s="182"/>
      <c r="I731" s="175"/>
      <c r="J731" s="180"/>
      <c r="K731" s="176"/>
      <c r="L731" s="176"/>
      <c r="M731" s="176"/>
      <c r="N731" s="175"/>
      <c r="O731" s="175"/>
      <c r="P731" s="175"/>
      <c r="Q731" s="175"/>
      <c r="R731" s="175"/>
      <c r="S731" s="175"/>
      <c r="T731" s="175"/>
      <c r="U731" s="175"/>
      <c r="V731" s="175"/>
      <c r="W731" s="175"/>
      <c r="X731" s="175"/>
      <c r="Y731" s="175"/>
      <c r="Z731" s="175"/>
    </row>
    <row r="732" ht="13.5" customHeight="1">
      <c r="A732" s="174"/>
      <c r="B732" s="174"/>
      <c r="C732" s="174"/>
      <c r="D732" s="175"/>
      <c r="E732" s="176"/>
      <c r="F732" s="177"/>
      <c r="G732" s="177"/>
      <c r="H732" s="182"/>
      <c r="I732" s="175"/>
      <c r="J732" s="180"/>
      <c r="K732" s="176"/>
      <c r="L732" s="176"/>
      <c r="M732" s="176"/>
      <c r="N732" s="175"/>
      <c r="O732" s="175"/>
      <c r="P732" s="175"/>
      <c r="Q732" s="175"/>
      <c r="R732" s="175"/>
      <c r="S732" s="175"/>
      <c r="T732" s="175"/>
      <c r="U732" s="175"/>
      <c r="V732" s="175"/>
      <c r="W732" s="175"/>
      <c r="X732" s="175"/>
      <c r="Y732" s="175"/>
      <c r="Z732" s="175"/>
    </row>
    <row r="733" ht="13.5" customHeight="1">
      <c r="A733" s="174"/>
      <c r="B733" s="174"/>
      <c r="C733" s="174"/>
      <c r="D733" s="175"/>
      <c r="E733" s="176"/>
      <c r="F733" s="177"/>
      <c r="G733" s="177"/>
      <c r="H733" s="182"/>
      <c r="I733" s="175"/>
      <c r="J733" s="180"/>
      <c r="K733" s="176"/>
      <c r="L733" s="176"/>
      <c r="M733" s="176"/>
      <c r="N733" s="175"/>
      <c r="O733" s="175"/>
      <c r="P733" s="175"/>
      <c r="Q733" s="175"/>
      <c r="R733" s="175"/>
      <c r="S733" s="175"/>
      <c r="T733" s="175"/>
      <c r="U733" s="175"/>
      <c r="V733" s="175"/>
      <c r="W733" s="175"/>
      <c r="X733" s="175"/>
      <c r="Y733" s="175"/>
      <c r="Z733" s="175"/>
    </row>
    <row r="734" ht="13.5" customHeight="1">
      <c r="A734" s="174"/>
      <c r="B734" s="174"/>
      <c r="C734" s="174"/>
      <c r="D734" s="175"/>
      <c r="E734" s="176"/>
      <c r="F734" s="177"/>
      <c r="G734" s="177"/>
      <c r="H734" s="182"/>
      <c r="I734" s="175"/>
      <c r="J734" s="180"/>
      <c r="K734" s="176"/>
      <c r="L734" s="176"/>
      <c r="M734" s="176"/>
      <c r="N734" s="175"/>
      <c r="O734" s="175"/>
      <c r="P734" s="175"/>
      <c r="Q734" s="175"/>
      <c r="R734" s="175"/>
      <c r="S734" s="175"/>
      <c r="T734" s="175"/>
      <c r="U734" s="175"/>
      <c r="V734" s="175"/>
      <c r="W734" s="175"/>
      <c r="X734" s="175"/>
      <c r="Y734" s="175"/>
      <c r="Z734" s="175"/>
    </row>
    <row r="735" ht="13.5" customHeight="1">
      <c r="A735" s="174"/>
      <c r="B735" s="174"/>
      <c r="C735" s="174"/>
      <c r="D735" s="175"/>
      <c r="E735" s="176"/>
      <c r="F735" s="177"/>
      <c r="G735" s="177"/>
      <c r="H735" s="182"/>
      <c r="I735" s="175"/>
      <c r="J735" s="180"/>
      <c r="K735" s="176"/>
      <c r="L735" s="176"/>
      <c r="M735" s="176"/>
      <c r="N735" s="175"/>
      <c r="O735" s="175"/>
      <c r="P735" s="175"/>
      <c r="Q735" s="175"/>
      <c r="R735" s="175"/>
      <c r="S735" s="175"/>
      <c r="T735" s="175"/>
      <c r="U735" s="175"/>
      <c r="V735" s="175"/>
      <c r="W735" s="175"/>
      <c r="X735" s="175"/>
      <c r="Y735" s="175"/>
      <c r="Z735" s="175"/>
    </row>
    <row r="736" ht="13.5" customHeight="1">
      <c r="A736" s="174"/>
      <c r="B736" s="174"/>
      <c r="C736" s="174"/>
      <c r="D736" s="175"/>
      <c r="E736" s="176"/>
      <c r="F736" s="177"/>
      <c r="G736" s="177"/>
      <c r="H736" s="182"/>
      <c r="I736" s="175"/>
      <c r="J736" s="180"/>
      <c r="K736" s="176"/>
      <c r="L736" s="176"/>
      <c r="M736" s="176"/>
      <c r="N736" s="175"/>
      <c r="O736" s="175"/>
      <c r="P736" s="175"/>
      <c r="Q736" s="175"/>
      <c r="R736" s="175"/>
      <c r="S736" s="175"/>
      <c r="T736" s="175"/>
      <c r="U736" s="175"/>
      <c r="V736" s="175"/>
      <c r="W736" s="175"/>
      <c r="X736" s="175"/>
      <c r="Y736" s="175"/>
      <c r="Z736" s="175"/>
    </row>
    <row r="737" ht="13.5" customHeight="1">
      <c r="A737" s="174"/>
      <c r="B737" s="174"/>
      <c r="C737" s="174"/>
      <c r="D737" s="175"/>
      <c r="E737" s="176"/>
      <c r="F737" s="177"/>
      <c r="G737" s="177"/>
      <c r="H737" s="182"/>
      <c r="I737" s="175"/>
      <c r="J737" s="180"/>
      <c r="K737" s="176"/>
      <c r="L737" s="176"/>
      <c r="M737" s="176"/>
      <c r="N737" s="175"/>
      <c r="O737" s="175"/>
      <c r="P737" s="175"/>
      <c r="Q737" s="175"/>
      <c r="R737" s="175"/>
      <c r="S737" s="175"/>
      <c r="T737" s="175"/>
      <c r="U737" s="175"/>
      <c r="V737" s="175"/>
      <c r="W737" s="175"/>
      <c r="X737" s="175"/>
      <c r="Y737" s="175"/>
      <c r="Z737" s="175"/>
    </row>
    <row r="738" ht="13.5" customHeight="1">
      <c r="A738" s="174"/>
      <c r="B738" s="174"/>
      <c r="C738" s="174"/>
      <c r="D738" s="175"/>
      <c r="E738" s="176"/>
      <c r="F738" s="177"/>
      <c r="G738" s="177"/>
      <c r="H738" s="182"/>
      <c r="I738" s="175"/>
      <c r="J738" s="180"/>
      <c r="K738" s="176"/>
      <c r="L738" s="176"/>
      <c r="M738" s="176"/>
      <c r="N738" s="175"/>
      <c r="O738" s="175"/>
      <c r="P738" s="175"/>
      <c r="Q738" s="175"/>
      <c r="R738" s="175"/>
      <c r="S738" s="175"/>
      <c r="T738" s="175"/>
      <c r="U738" s="175"/>
      <c r="V738" s="175"/>
      <c r="W738" s="175"/>
      <c r="X738" s="175"/>
      <c r="Y738" s="175"/>
      <c r="Z738" s="175"/>
    </row>
    <row r="739" ht="13.5" customHeight="1">
      <c r="A739" s="174"/>
      <c r="B739" s="174"/>
      <c r="C739" s="174"/>
      <c r="D739" s="175"/>
      <c r="E739" s="176"/>
      <c r="F739" s="177"/>
      <c r="G739" s="177"/>
      <c r="H739" s="182"/>
      <c r="I739" s="175"/>
      <c r="J739" s="180"/>
      <c r="K739" s="176"/>
      <c r="L739" s="176"/>
      <c r="M739" s="176"/>
      <c r="N739" s="175"/>
      <c r="O739" s="175"/>
      <c r="P739" s="175"/>
      <c r="Q739" s="175"/>
      <c r="R739" s="175"/>
      <c r="S739" s="175"/>
      <c r="T739" s="175"/>
      <c r="U739" s="175"/>
      <c r="V739" s="175"/>
      <c r="W739" s="175"/>
      <c r="X739" s="175"/>
      <c r="Y739" s="175"/>
      <c r="Z739" s="175"/>
    </row>
    <row r="740" ht="13.5" customHeight="1">
      <c r="A740" s="174"/>
      <c r="B740" s="174"/>
      <c r="C740" s="174"/>
      <c r="D740" s="175"/>
      <c r="E740" s="176"/>
      <c r="F740" s="177"/>
      <c r="G740" s="177"/>
      <c r="H740" s="182"/>
      <c r="I740" s="175"/>
      <c r="J740" s="180"/>
      <c r="K740" s="176"/>
      <c r="L740" s="176"/>
      <c r="M740" s="176"/>
      <c r="N740" s="175"/>
      <c r="O740" s="175"/>
      <c r="P740" s="175"/>
      <c r="Q740" s="175"/>
      <c r="R740" s="175"/>
      <c r="S740" s="175"/>
      <c r="T740" s="175"/>
      <c r="U740" s="175"/>
      <c r="V740" s="175"/>
      <c r="W740" s="175"/>
      <c r="X740" s="175"/>
      <c r="Y740" s="175"/>
      <c r="Z740" s="175"/>
    </row>
    <row r="741" ht="13.5" customHeight="1">
      <c r="A741" s="174"/>
      <c r="B741" s="174"/>
      <c r="C741" s="174"/>
      <c r="D741" s="175"/>
      <c r="E741" s="176"/>
      <c r="F741" s="177"/>
      <c r="G741" s="177"/>
      <c r="H741" s="182"/>
      <c r="I741" s="175"/>
      <c r="J741" s="180"/>
      <c r="K741" s="176"/>
      <c r="L741" s="176"/>
      <c r="M741" s="176"/>
      <c r="N741" s="175"/>
      <c r="O741" s="175"/>
      <c r="P741" s="175"/>
      <c r="Q741" s="175"/>
      <c r="R741" s="175"/>
      <c r="S741" s="175"/>
      <c r="T741" s="175"/>
      <c r="U741" s="175"/>
      <c r="V741" s="175"/>
      <c r="W741" s="175"/>
      <c r="X741" s="175"/>
      <c r="Y741" s="175"/>
      <c r="Z741" s="175"/>
    </row>
    <row r="742" ht="13.5" customHeight="1">
      <c r="A742" s="174"/>
      <c r="B742" s="174"/>
      <c r="C742" s="174"/>
      <c r="D742" s="175"/>
      <c r="E742" s="176"/>
      <c r="F742" s="177"/>
      <c r="G742" s="177"/>
      <c r="H742" s="182"/>
      <c r="I742" s="175"/>
      <c r="J742" s="180"/>
      <c r="K742" s="176"/>
      <c r="L742" s="176"/>
      <c r="M742" s="176"/>
      <c r="N742" s="175"/>
      <c r="O742" s="175"/>
      <c r="P742" s="175"/>
      <c r="Q742" s="175"/>
      <c r="R742" s="175"/>
      <c r="S742" s="175"/>
      <c r="T742" s="175"/>
      <c r="U742" s="175"/>
      <c r="V742" s="175"/>
      <c r="W742" s="175"/>
      <c r="X742" s="175"/>
      <c r="Y742" s="175"/>
      <c r="Z742" s="175"/>
    </row>
    <row r="743" ht="13.5" customHeight="1">
      <c r="A743" s="174"/>
      <c r="B743" s="174"/>
      <c r="C743" s="174"/>
      <c r="D743" s="175"/>
      <c r="E743" s="176"/>
      <c r="F743" s="177"/>
      <c r="G743" s="177"/>
      <c r="H743" s="182"/>
      <c r="I743" s="175"/>
      <c r="J743" s="180"/>
      <c r="K743" s="176"/>
      <c r="L743" s="176"/>
      <c r="M743" s="176"/>
      <c r="N743" s="175"/>
      <c r="O743" s="175"/>
      <c r="P743" s="175"/>
      <c r="Q743" s="175"/>
      <c r="R743" s="175"/>
      <c r="S743" s="175"/>
      <c r="T743" s="175"/>
      <c r="U743" s="175"/>
      <c r="V743" s="175"/>
      <c r="W743" s="175"/>
      <c r="X743" s="175"/>
      <c r="Y743" s="175"/>
      <c r="Z743" s="175"/>
    </row>
    <row r="744" ht="13.5" customHeight="1">
      <c r="A744" s="174"/>
      <c r="B744" s="174"/>
      <c r="C744" s="174"/>
      <c r="D744" s="175"/>
      <c r="E744" s="176"/>
      <c r="F744" s="177"/>
      <c r="G744" s="177"/>
      <c r="H744" s="182"/>
      <c r="I744" s="175"/>
      <c r="J744" s="180"/>
      <c r="K744" s="176"/>
      <c r="L744" s="176"/>
      <c r="M744" s="176"/>
      <c r="N744" s="175"/>
      <c r="O744" s="175"/>
      <c r="P744" s="175"/>
      <c r="Q744" s="175"/>
      <c r="R744" s="175"/>
      <c r="S744" s="175"/>
      <c r="T744" s="175"/>
      <c r="U744" s="175"/>
      <c r="V744" s="175"/>
      <c r="W744" s="175"/>
      <c r="X744" s="175"/>
      <c r="Y744" s="175"/>
      <c r="Z744" s="175"/>
    </row>
    <row r="745" ht="13.5" customHeight="1">
      <c r="A745" s="174"/>
      <c r="B745" s="174"/>
      <c r="C745" s="174"/>
      <c r="D745" s="175"/>
      <c r="E745" s="176"/>
      <c r="F745" s="177"/>
      <c r="G745" s="177"/>
      <c r="H745" s="182"/>
      <c r="I745" s="175"/>
      <c r="J745" s="180"/>
      <c r="K745" s="176"/>
      <c r="L745" s="176"/>
      <c r="M745" s="176"/>
      <c r="N745" s="175"/>
      <c r="O745" s="175"/>
      <c r="P745" s="175"/>
      <c r="Q745" s="175"/>
      <c r="R745" s="175"/>
      <c r="S745" s="175"/>
      <c r="T745" s="175"/>
      <c r="U745" s="175"/>
      <c r="V745" s="175"/>
      <c r="W745" s="175"/>
      <c r="X745" s="175"/>
      <c r="Y745" s="175"/>
      <c r="Z745" s="175"/>
    </row>
    <row r="746" ht="13.5" customHeight="1">
      <c r="A746" s="174"/>
      <c r="B746" s="174"/>
      <c r="C746" s="174"/>
      <c r="D746" s="175"/>
      <c r="E746" s="176"/>
      <c r="F746" s="177"/>
      <c r="G746" s="177"/>
      <c r="H746" s="182"/>
      <c r="I746" s="175"/>
      <c r="J746" s="180"/>
      <c r="K746" s="176"/>
      <c r="L746" s="176"/>
      <c r="M746" s="176"/>
      <c r="N746" s="175"/>
      <c r="O746" s="175"/>
      <c r="P746" s="175"/>
      <c r="Q746" s="175"/>
      <c r="R746" s="175"/>
      <c r="S746" s="175"/>
      <c r="T746" s="175"/>
      <c r="U746" s="175"/>
      <c r="V746" s="175"/>
      <c r="W746" s="175"/>
      <c r="X746" s="175"/>
      <c r="Y746" s="175"/>
      <c r="Z746" s="175"/>
    </row>
    <row r="747" ht="13.5" customHeight="1">
      <c r="A747" s="174"/>
      <c r="B747" s="174"/>
      <c r="C747" s="174"/>
      <c r="D747" s="175"/>
      <c r="E747" s="176"/>
      <c r="F747" s="177"/>
      <c r="G747" s="177"/>
      <c r="H747" s="182"/>
      <c r="I747" s="175"/>
      <c r="J747" s="180"/>
      <c r="K747" s="176"/>
      <c r="L747" s="176"/>
      <c r="M747" s="176"/>
      <c r="N747" s="175"/>
      <c r="O747" s="175"/>
      <c r="P747" s="175"/>
      <c r="Q747" s="175"/>
      <c r="R747" s="175"/>
      <c r="S747" s="175"/>
      <c r="T747" s="175"/>
      <c r="U747" s="175"/>
      <c r="V747" s="175"/>
      <c r="W747" s="175"/>
      <c r="X747" s="175"/>
      <c r="Y747" s="175"/>
      <c r="Z747" s="175"/>
    </row>
    <row r="748" ht="13.5" customHeight="1">
      <c r="A748" s="174"/>
      <c r="B748" s="174"/>
      <c r="C748" s="174"/>
      <c r="D748" s="175"/>
      <c r="E748" s="176"/>
      <c r="F748" s="177"/>
      <c r="G748" s="177"/>
      <c r="H748" s="182"/>
      <c r="I748" s="175"/>
      <c r="J748" s="180"/>
      <c r="K748" s="176"/>
      <c r="L748" s="176"/>
      <c r="M748" s="176"/>
      <c r="N748" s="175"/>
      <c r="O748" s="175"/>
      <c r="P748" s="175"/>
      <c r="Q748" s="175"/>
      <c r="R748" s="175"/>
      <c r="S748" s="175"/>
      <c r="T748" s="175"/>
      <c r="U748" s="175"/>
      <c r="V748" s="175"/>
      <c r="W748" s="175"/>
      <c r="X748" s="175"/>
      <c r="Y748" s="175"/>
      <c r="Z748" s="175"/>
    </row>
    <row r="749" ht="13.5" customHeight="1">
      <c r="A749" s="174"/>
      <c r="B749" s="174"/>
      <c r="C749" s="174"/>
      <c r="D749" s="175"/>
      <c r="E749" s="176"/>
      <c r="F749" s="177"/>
      <c r="G749" s="177"/>
      <c r="H749" s="182"/>
      <c r="I749" s="175"/>
      <c r="J749" s="180"/>
      <c r="K749" s="176"/>
      <c r="L749" s="176"/>
      <c r="M749" s="176"/>
      <c r="N749" s="175"/>
      <c r="O749" s="175"/>
      <c r="P749" s="175"/>
      <c r="Q749" s="175"/>
      <c r="R749" s="175"/>
      <c r="S749" s="175"/>
      <c r="T749" s="175"/>
      <c r="U749" s="175"/>
      <c r="V749" s="175"/>
      <c r="W749" s="175"/>
      <c r="X749" s="175"/>
      <c r="Y749" s="175"/>
      <c r="Z749" s="175"/>
    </row>
    <row r="750" ht="13.5" customHeight="1">
      <c r="A750" s="174"/>
      <c r="B750" s="174"/>
      <c r="C750" s="174"/>
      <c r="D750" s="175"/>
      <c r="E750" s="176"/>
      <c r="F750" s="177"/>
      <c r="G750" s="177"/>
      <c r="H750" s="182"/>
      <c r="I750" s="175"/>
      <c r="J750" s="180"/>
      <c r="K750" s="176"/>
      <c r="L750" s="176"/>
      <c r="M750" s="176"/>
      <c r="N750" s="175"/>
      <c r="O750" s="175"/>
      <c r="P750" s="175"/>
      <c r="Q750" s="175"/>
      <c r="R750" s="175"/>
      <c r="S750" s="175"/>
      <c r="T750" s="175"/>
      <c r="U750" s="175"/>
      <c r="V750" s="175"/>
      <c r="W750" s="175"/>
      <c r="X750" s="175"/>
      <c r="Y750" s="175"/>
      <c r="Z750" s="175"/>
    </row>
    <row r="751" ht="13.5" customHeight="1">
      <c r="A751" s="174"/>
      <c r="B751" s="174"/>
      <c r="C751" s="174"/>
      <c r="D751" s="175"/>
      <c r="E751" s="176"/>
      <c r="F751" s="177"/>
      <c r="G751" s="177"/>
      <c r="H751" s="182"/>
      <c r="I751" s="175"/>
      <c r="J751" s="180"/>
      <c r="K751" s="176"/>
      <c r="L751" s="176"/>
      <c r="M751" s="176"/>
      <c r="N751" s="175"/>
      <c r="O751" s="175"/>
      <c r="P751" s="175"/>
      <c r="Q751" s="175"/>
      <c r="R751" s="175"/>
      <c r="S751" s="175"/>
      <c r="T751" s="175"/>
      <c r="U751" s="175"/>
      <c r="V751" s="175"/>
      <c r="W751" s="175"/>
      <c r="X751" s="175"/>
      <c r="Y751" s="175"/>
      <c r="Z751" s="175"/>
    </row>
    <row r="752" ht="13.5" customHeight="1">
      <c r="A752" s="174"/>
      <c r="B752" s="174"/>
      <c r="C752" s="174"/>
      <c r="D752" s="175"/>
      <c r="E752" s="176"/>
      <c r="F752" s="177"/>
      <c r="G752" s="177"/>
      <c r="H752" s="182"/>
      <c r="I752" s="175"/>
      <c r="J752" s="180"/>
      <c r="K752" s="176"/>
      <c r="L752" s="176"/>
      <c r="M752" s="176"/>
      <c r="N752" s="175"/>
      <c r="O752" s="175"/>
      <c r="P752" s="175"/>
      <c r="Q752" s="175"/>
      <c r="R752" s="175"/>
      <c r="S752" s="175"/>
      <c r="T752" s="175"/>
      <c r="U752" s="175"/>
      <c r="V752" s="175"/>
      <c r="W752" s="175"/>
      <c r="X752" s="175"/>
      <c r="Y752" s="175"/>
      <c r="Z752" s="175"/>
    </row>
    <row r="753" ht="13.5" customHeight="1">
      <c r="A753" s="174"/>
      <c r="B753" s="174"/>
      <c r="C753" s="174"/>
      <c r="D753" s="175"/>
      <c r="E753" s="176"/>
      <c r="F753" s="177"/>
      <c r="G753" s="177"/>
      <c r="H753" s="182"/>
      <c r="I753" s="175"/>
      <c r="J753" s="180"/>
      <c r="K753" s="176"/>
      <c r="L753" s="176"/>
      <c r="M753" s="176"/>
      <c r="N753" s="175"/>
      <c r="O753" s="175"/>
      <c r="P753" s="175"/>
      <c r="Q753" s="175"/>
      <c r="R753" s="175"/>
      <c r="S753" s="175"/>
      <c r="T753" s="175"/>
      <c r="U753" s="175"/>
      <c r="V753" s="175"/>
      <c r="W753" s="175"/>
      <c r="X753" s="175"/>
      <c r="Y753" s="175"/>
      <c r="Z753" s="175"/>
    </row>
    <row r="754" ht="13.5" customHeight="1">
      <c r="A754" s="174"/>
      <c r="B754" s="174"/>
      <c r="C754" s="174"/>
      <c r="D754" s="175"/>
      <c r="E754" s="176"/>
      <c r="F754" s="177"/>
      <c r="G754" s="177"/>
      <c r="H754" s="182"/>
      <c r="I754" s="175"/>
      <c r="J754" s="180"/>
      <c r="K754" s="176"/>
      <c r="L754" s="176"/>
      <c r="M754" s="176"/>
      <c r="N754" s="175"/>
      <c r="O754" s="175"/>
      <c r="P754" s="175"/>
      <c r="Q754" s="175"/>
      <c r="R754" s="175"/>
      <c r="S754" s="175"/>
      <c r="T754" s="175"/>
      <c r="U754" s="175"/>
      <c r="V754" s="175"/>
      <c r="W754" s="175"/>
      <c r="X754" s="175"/>
      <c r="Y754" s="175"/>
      <c r="Z754" s="175"/>
    </row>
    <row r="755" ht="13.5" customHeight="1">
      <c r="A755" s="174"/>
      <c r="B755" s="174"/>
      <c r="C755" s="174"/>
      <c r="D755" s="175"/>
      <c r="E755" s="176"/>
      <c r="F755" s="177"/>
      <c r="G755" s="177"/>
      <c r="H755" s="182"/>
      <c r="I755" s="175"/>
      <c r="J755" s="180"/>
      <c r="K755" s="176"/>
      <c r="L755" s="176"/>
      <c r="M755" s="176"/>
      <c r="N755" s="175"/>
      <c r="O755" s="175"/>
      <c r="P755" s="175"/>
      <c r="Q755" s="175"/>
      <c r="R755" s="175"/>
      <c r="S755" s="175"/>
      <c r="T755" s="175"/>
      <c r="U755" s="175"/>
      <c r="V755" s="175"/>
      <c r="W755" s="175"/>
      <c r="X755" s="175"/>
      <c r="Y755" s="175"/>
      <c r="Z755" s="175"/>
    </row>
    <row r="756" ht="13.5" customHeight="1">
      <c r="A756" s="174"/>
      <c r="B756" s="174"/>
      <c r="C756" s="174"/>
      <c r="D756" s="175"/>
      <c r="E756" s="176"/>
      <c r="F756" s="177"/>
      <c r="G756" s="177"/>
      <c r="H756" s="182"/>
      <c r="I756" s="175"/>
      <c r="J756" s="180"/>
      <c r="K756" s="176"/>
      <c r="L756" s="176"/>
      <c r="M756" s="176"/>
      <c r="N756" s="175"/>
      <c r="O756" s="175"/>
      <c r="P756" s="175"/>
      <c r="Q756" s="175"/>
      <c r="R756" s="175"/>
      <c r="S756" s="175"/>
      <c r="T756" s="175"/>
      <c r="U756" s="175"/>
      <c r="V756" s="175"/>
      <c r="W756" s="175"/>
      <c r="X756" s="175"/>
      <c r="Y756" s="175"/>
      <c r="Z756" s="175"/>
    </row>
    <row r="757" ht="13.5" customHeight="1">
      <c r="A757" s="174"/>
      <c r="B757" s="174"/>
      <c r="C757" s="174"/>
      <c r="D757" s="175"/>
      <c r="E757" s="176"/>
      <c r="F757" s="177"/>
      <c r="G757" s="177"/>
      <c r="H757" s="182"/>
      <c r="I757" s="175"/>
      <c r="J757" s="180"/>
      <c r="K757" s="176"/>
      <c r="L757" s="176"/>
      <c r="M757" s="176"/>
      <c r="N757" s="175"/>
      <c r="O757" s="175"/>
      <c r="P757" s="175"/>
      <c r="Q757" s="175"/>
      <c r="R757" s="175"/>
      <c r="S757" s="175"/>
      <c r="T757" s="175"/>
      <c r="U757" s="175"/>
      <c r="V757" s="175"/>
      <c r="W757" s="175"/>
      <c r="X757" s="175"/>
      <c r="Y757" s="175"/>
      <c r="Z757" s="175"/>
    </row>
    <row r="758" ht="13.5" customHeight="1">
      <c r="A758" s="174"/>
      <c r="B758" s="174"/>
      <c r="C758" s="174"/>
      <c r="D758" s="175"/>
      <c r="E758" s="176"/>
      <c r="F758" s="177"/>
      <c r="G758" s="177"/>
      <c r="H758" s="182"/>
      <c r="I758" s="175"/>
      <c r="J758" s="180"/>
      <c r="K758" s="176"/>
      <c r="L758" s="176"/>
      <c r="M758" s="176"/>
      <c r="N758" s="175"/>
      <c r="O758" s="175"/>
      <c r="P758" s="175"/>
      <c r="Q758" s="175"/>
      <c r="R758" s="175"/>
      <c r="S758" s="175"/>
      <c r="T758" s="175"/>
      <c r="U758" s="175"/>
      <c r="V758" s="175"/>
      <c r="W758" s="175"/>
      <c r="X758" s="175"/>
      <c r="Y758" s="175"/>
      <c r="Z758" s="175"/>
    </row>
    <row r="759" ht="13.5" customHeight="1">
      <c r="A759" s="174"/>
      <c r="B759" s="174"/>
      <c r="C759" s="174"/>
      <c r="D759" s="175"/>
      <c r="E759" s="176"/>
      <c r="F759" s="177"/>
      <c r="G759" s="177"/>
      <c r="H759" s="182"/>
      <c r="I759" s="175"/>
      <c r="J759" s="180"/>
      <c r="K759" s="176"/>
      <c r="L759" s="176"/>
      <c r="M759" s="176"/>
      <c r="N759" s="175"/>
      <c r="O759" s="175"/>
      <c r="P759" s="175"/>
      <c r="Q759" s="175"/>
      <c r="R759" s="175"/>
      <c r="S759" s="175"/>
      <c r="T759" s="175"/>
      <c r="U759" s="175"/>
      <c r="V759" s="175"/>
      <c r="W759" s="175"/>
      <c r="X759" s="175"/>
      <c r="Y759" s="175"/>
      <c r="Z759" s="175"/>
    </row>
    <row r="760" ht="13.5" customHeight="1">
      <c r="A760" s="174"/>
      <c r="B760" s="174"/>
      <c r="C760" s="174"/>
      <c r="D760" s="175"/>
      <c r="E760" s="176"/>
      <c r="F760" s="177"/>
      <c r="G760" s="177"/>
      <c r="H760" s="182"/>
      <c r="I760" s="175"/>
      <c r="J760" s="180"/>
      <c r="K760" s="176"/>
      <c r="L760" s="176"/>
      <c r="M760" s="176"/>
      <c r="N760" s="175"/>
      <c r="O760" s="175"/>
      <c r="P760" s="175"/>
      <c r="Q760" s="175"/>
      <c r="R760" s="175"/>
      <c r="S760" s="175"/>
      <c r="T760" s="175"/>
      <c r="U760" s="175"/>
      <c r="V760" s="175"/>
      <c r="W760" s="175"/>
      <c r="X760" s="175"/>
      <c r="Y760" s="175"/>
      <c r="Z760" s="175"/>
    </row>
    <row r="761" ht="13.5" customHeight="1">
      <c r="A761" s="174"/>
      <c r="B761" s="174"/>
      <c r="C761" s="174"/>
      <c r="D761" s="175"/>
      <c r="E761" s="176"/>
      <c r="F761" s="177"/>
      <c r="G761" s="177"/>
      <c r="H761" s="182"/>
      <c r="I761" s="175"/>
      <c r="J761" s="180"/>
      <c r="K761" s="176"/>
      <c r="L761" s="176"/>
      <c r="M761" s="176"/>
      <c r="N761" s="175"/>
      <c r="O761" s="175"/>
      <c r="P761" s="175"/>
      <c r="Q761" s="175"/>
      <c r="R761" s="175"/>
      <c r="S761" s="175"/>
      <c r="T761" s="175"/>
      <c r="U761" s="175"/>
      <c r="V761" s="175"/>
      <c r="W761" s="175"/>
      <c r="X761" s="175"/>
      <c r="Y761" s="175"/>
      <c r="Z761" s="175"/>
    </row>
    <row r="762" ht="13.5" customHeight="1">
      <c r="A762" s="174"/>
      <c r="B762" s="174"/>
      <c r="C762" s="174"/>
      <c r="D762" s="175"/>
      <c r="E762" s="176"/>
      <c r="F762" s="177"/>
      <c r="G762" s="177"/>
      <c r="H762" s="182"/>
      <c r="I762" s="175"/>
      <c r="J762" s="180"/>
      <c r="K762" s="176"/>
      <c r="L762" s="176"/>
      <c r="M762" s="176"/>
      <c r="N762" s="175"/>
      <c r="O762" s="175"/>
      <c r="P762" s="175"/>
      <c r="Q762" s="175"/>
      <c r="R762" s="175"/>
      <c r="S762" s="175"/>
      <c r="T762" s="175"/>
      <c r="U762" s="175"/>
      <c r="V762" s="175"/>
      <c r="W762" s="175"/>
      <c r="X762" s="175"/>
      <c r="Y762" s="175"/>
      <c r="Z762" s="175"/>
    </row>
    <row r="763" ht="13.5" customHeight="1">
      <c r="A763" s="174"/>
      <c r="B763" s="174"/>
      <c r="C763" s="174"/>
      <c r="D763" s="175"/>
      <c r="E763" s="176"/>
      <c r="F763" s="177"/>
      <c r="G763" s="177"/>
      <c r="H763" s="182"/>
      <c r="I763" s="175"/>
      <c r="J763" s="180"/>
      <c r="K763" s="176"/>
      <c r="L763" s="176"/>
      <c r="M763" s="176"/>
      <c r="N763" s="175"/>
      <c r="O763" s="175"/>
      <c r="P763" s="175"/>
      <c r="Q763" s="175"/>
      <c r="R763" s="175"/>
      <c r="S763" s="175"/>
      <c r="T763" s="175"/>
      <c r="U763" s="175"/>
      <c r="V763" s="175"/>
      <c r="W763" s="175"/>
      <c r="X763" s="175"/>
      <c r="Y763" s="175"/>
      <c r="Z763" s="175"/>
    </row>
    <row r="764" ht="13.5" customHeight="1">
      <c r="A764" s="174"/>
      <c r="B764" s="174"/>
      <c r="C764" s="174"/>
      <c r="D764" s="175"/>
      <c r="E764" s="176"/>
      <c r="F764" s="177"/>
      <c r="G764" s="177"/>
      <c r="H764" s="182"/>
      <c r="I764" s="175"/>
      <c r="J764" s="180"/>
      <c r="K764" s="176"/>
      <c r="L764" s="176"/>
      <c r="M764" s="176"/>
      <c r="N764" s="175"/>
      <c r="O764" s="175"/>
      <c r="P764" s="175"/>
      <c r="Q764" s="175"/>
      <c r="R764" s="175"/>
      <c r="S764" s="175"/>
      <c r="T764" s="175"/>
      <c r="U764" s="175"/>
      <c r="V764" s="175"/>
      <c r="W764" s="175"/>
      <c r="X764" s="175"/>
      <c r="Y764" s="175"/>
      <c r="Z764" s="175"/>
    </row>
    <row r="765" ht="13.5" customHeight="1">
      <c r="A765" s="174"/>
      <c r="B765" s="174"/>
      <c r="C765" s="174"/>
      <c r="D765" s="175"/>
      <c r="E765" s="176"/>
      <c r="F765" s="177"/>
      <c r="G765" s="177"/>
      <c r="H765" s="182"/>
      <c r="I765" s="175"/>
      <c r="J765" s="180"/>
      <c r="K765" s="176"/>
      <c r="L765" s="176"/>
      <c r="M765" s="176"/>
      <c r="N765" s="175"/>
      <c r="O765" s="175"/>
      <c r="P765" s="175"/>
      <c r="Q765" s="175"/>
      <c r="R765" s="175"/>
      <c r="S765" s="175"/>
      <c r="T765" s="175"/>
      <c r="U765" s="175"/>
      <c r="V765" s="175"/>
      <c r="W765" s="175"/>
      <c r="X765" s="175"/>
      <c r="Y765" s="175"/>
      <c r="Z765" s="175"/>
    </row>
    <row r="766" ht="13.5" customHeight="1">
      <c r="A766" s="174"/>
      <c r="B766" s="174"/>
      <c r="C766" s="174"/>
      <c r="D766" s="175"/>
      <c r="E766" s="176"/>
      <c r="F766" s="177"/>
      <c r="G766" s="177"/>
      <c r="H766" s="182"/>
      <c r="I766" s="175"/>
      <c r="J766" s="180"/>
      <c r="K766" s="176"/>
      <c r="L766" s="176"/>
      <c r="M766" s="176"/>
      <c r="N766" s="175"/>
      <c r="O766" s="175"/>
      <c r="P766" s="175"/>
      <c r="Q766" s="175"/>
      <c r="R766" s="175"/>
      <c r="S766" s="175"/>
      <c r="T766" s="175"/>
      <c r="U766" s="175"/>
      <c r="V766" s="175"/>
      <c r="W766" s="175"/>
      <c r="X766" s="175"/>
      <c r="Y766" s="175"/>
      <c r="Z766" s="175"/>
    </row>
    <row r="767" ht="13.5" customHeight="1">
      <c r="A767" s="174"/>
      <c r="B767" s="174"/>
      <c r="C767" s="174"/>
      <c r="D767" s="175"/>
      <c r="E767" s="176"/>
      <c r="F767" s="177"/>
      <c r="G767" s="177"/>
      <c r="H767" s="182"/>
      <c r="I767" s="175"/>
      <c r="J767" s="180"/>
      <c r="K767" s="176"/>
      <c r="L767" s="176"/>
      <c r="M767" s="176"/>
      <c r="N767" s="175"/>
      <c r="O767" s="175"/>
      <c r="P767" s="175"/>
      <c r="Q767" s="175"/>
      <c r="R767" s="175"/>
      <c r="S767" s="175"/>
      <c r="T767" s="175"/>
      <c r="U767" s="175"/>
      <c r="V767" s="175"/>
      <c r="W767" s="175"/>
      <c r="X767" s="175"/>
      <c r="Y767" s="175"/>
      <c r="Z767" s="175"/>
    </row>
    <row r="768" ht="13.5" customHeight="1">
      <c r="A768" s="174"/>
      <c r="B768" s="174"/>
      <c r="C768" s="174"/>
      <c r="D768" s="175"/>
      <c r="E768" s="176"/>
      <c r="F768" s="177"/>
      <c r="G768" s="177"/>
      <c r="H768" s="182"/>
      <c r="I768" s="175"/>
      <c r="J768" s="180"/>
      <c r="K768" s="176"/>
      <c r="L768" s="176"/>
      <c r="M768" s="176"/>
      <c r="N768" s="175"/>
      <c r="O768" s="175"/>
      <c r="P768" s="175"/>
      <c r="Q768" s="175"/>
      <c r="R768" s="175"/>
      <c r="S768" s="175"/>
      <c r="T768" s="175"/>
      <c r="U768" s="175"/>
      <c r="V768" s="175"/>
      <c r="W768" s="175"/>
      <c r="X768" s="175"/>
      <c r="Y768" s="175"/>
      <c r="Z768" s="175"/>
    </row>
    <row r="769" ht="13.5" customHeight="1">
      <c r="A769" s="174"/>
      <c r="B769" s="174"/>
      <c r="C769" s="174"/>
      <c r="D769" s="175"/>
      <c r="E769" s="176"/>
      <c r="F769" s="177"/>
      <c r="G769" s="177"/>
      <c r="H769" s="182"/>
      <c r="I769" s="175"/>
      <c r="J769" s="180"/>
      <c r="K769" s="176"/>
      <c r="L769" s="176"/>
      <c r="M769" s="176"/>
      <c r="N769" s="175"/>
      <c r="O769" s="175"/>
      <c r="P769" s="175"/>
      <c r="Q769" s="175"/>
      <c r="R769" s="175"/>
      <c r="S769" s="175"/>
      <c r="T769" s="175"/>
      <c r="U769" s="175"/>
      <c r="V769" s="175"/>
      <c r="W769" s="175"/>
      <c r="X769" s="175"/>
      <c r="Y769" s="175"/>
      <c r="Z769" s="175"/>
    </row>
    <row r="770" ht="13.5" customHeight="1">
      <c r="A770" s="174"/>
      <c r="B770" s="174"/>
      <c r="C770" s="174"/>
      <c r="D770" s="175"/>
      <c r="E770" s="176"/>
      <c r="F770" s="177"/>
      <c r="G770" s="177"/>
      <c r="H770" s="182"/>
      <c r="I770" s="175"/>
      <c r="J770" s="180"/>
      <c r="K770" s="176"/>
      <c r="L770" s="176"/>
      <c r="M770" s="176"/>
      <c r="N770" s="175"/>
      <c r="O770" s="175"/>
      <c r="P770" s="175"/>
      <c r="Q770" s="175"/>
      <c r="R770" s="175"/>
      <c r="S770" s="175"/>
      <c r="T770" s="175"/>
      <c r="U770" s="175"/>
      <c r="V770" s="175"/>
      <c r="W770" s="175"/>
      <c r="X770" s="175"/>
      <c r="Y770" s="175"/>
      <c r="Z770" s="175"/>
    </row>
    <row r="771" ht="13.5" customHeight="1">
      <c r="A771" s="174"/>
      <c r="B771" s="174"/>
      <c r="C771" s="174"/>
      <c r="D771" s="175"/>
      <c r="E771" s="176"/>
      <c r="F771" s="177"/>
      <c r="G771" s="177"/>
      <c r="H771" s="182"/>
      <c r="I771" s="175"/>
      <c r="J771" s="180"/>
      <c r="K771" s="176"/>
      <c r="L771" s="176"/>
      <c r="M771" s="176"/>
      <c r="N771" s="175"/>
      <c r="O771" s="175"/>
      <c r="P771" s="175"/>
      <c r="Q771" s="175"/>
      <c r="R771" s="175"/>
      <c r="S771" s="175"/>
      <c r="T771" s="175"/>
      <c r="U771" s="175"/>
      <c r="V771" s="175"/>
      <c r="W771" s="175"/>
      <c r="X771" s="175"/>
      <c r="Y771" s="175"/>
      <c r="Z771" s="175"/>
    </row>
    <row r="772" ht="13.5" customHeight="1">
      <c r="A772" s="174"/>
      <c r="B772" s="174"/>
      <c r="C772" s="174"/>
      <c r="D772" s="175"/>
      <c r="E772" s="176"/>
      <c r="F772" s="177"/>
      <c r="G772" s="177"/>
      <c r="H772" s="182"/>
      <c r="I772" s="175"/>
      <c r="J772" s="180"/>
      <c r="K772" s="176"/>
      <c r="L772" s="176"/>
      <c r="M772" s="176"/>
      <c r="N772" s="175"/>
      <c r="O772" s="175"/>
      <c r="P772" s="175"/>
      <c r="Q772" s="175"/>
      <c r="R772" s="175"/>
      <c r="S772" s="175"/>
      <c r="T772" s="175"/>
      <c r="U772" s="175"/>
      <c r="V772" s="175"/>
      <c r="W772" s="175"/>
      <c r="X772" s="175"/>
      <c r="Y772" s="175"/>
      <c r="Z772" s="175"/>
    </row>
    <row r="773" ht="13.5" customHeight="1">
      <c r="A773" s="174"/>
      <c r="B773" s="174"/>
      <c r="C773" s="174"/>
      <c r="D773" s="175"/>
      <c r="E773" s="176"/>
      <c r="F773" s="177"/>
      <c r="G773" s="177"/>
      <c r="H773" s="182"/>
      <c r="I773" s="175"/>
      <c r="J773" s="180"/>
      <c r="K773" s="176"/>
      <c r="L773" s="176"/>
      <c r="M773" s="176"/>
      <c r="N773" s="175"/>
      <c r="O773" s="175"/>
      <c r="P773" s="175"/>
      <c r="Q773" s="175"/>
      <c r="R773" s="175"/>
      <c r="S773" s="175"/>
      <c r="T773" s="175"/>
      <c r="U773" s="175"/>
      <c r="V773" s="175"/>
      <c r="W773" s="175"/>
      <c r="X773" s="175"/>
      <c r="Y773" s="175"/>
      <c r="Z773" s="175"/>
    </row>
    <row r="774" ht="13.5" customHeight="1">
      <c r="A774" s="174"/>
      <c r="B774" s="174"/>
      <c r="C774" s="174"/>
      <c r="D774" s="175"/>
      <c r="E774" s="176"/>
      <c r="F774" s="177"/>
      <c r="G774" s="177"/>
      <c r="H774" s="182"/>
      <c r="I774" s="175"/>
      <c r="J774" s="180"/>
      <c r="K774" s="176"/>
      <c r="L774" s="176"/>
      <c r="M774" s="176"/>
      <c r="N774" s="175"/>
      <c r="O774" s="175"/>
      <c r="P774" s="175"/>
      <c r="Q774" s="175"/>
      <c r="R774" s="175"/>
      <c r="S774" s="175"/>
      <c r="T774" s="175"/>
      <c r="U774" s="175"/>
      <c r="V774" s="175"/>
      <c r="W774" s="175"/>
      <c r="X774" s="175"/>
      <c r="Y774" s="175"/>
      <c r="Z774" s="175"/>
    </row>
    <row r="775" ht="13.5" customHeight="1">
      <c r="A775" s="174"/>
      <c r="B775" s="174"/>
      <c r="C775" s="174"/>
      <c r="D775" s="175"/>
      <c r="E775" s="176"/>
      <c r="F775" s="177"/>
      <c r="G775" s="177"/>
      <c r="H775" s="182"/>
      <c r="I775" s="175"/>
      <c r="J775" s="180"/>
      <c r="K775" s="176"/>
      <c r="L775" s="176"/>
      <c r="M775" s="176"/>
      <c r="N775" s="175"/>
      <c r="O775" s="175"/>
      <c r="P775" s="175"/>
      <c r="Q775" s="175"/>
      <c r="R775" s="175"/>
      <c r="S775" s="175"/>
      <c r="T775" s="175"/>
      <c r="U775" s="175"/>
      <c r="V775" s="175"/>
      <c r="W775" s="175"/>
      <c r="X775" s="175"/>
      <c r="Y775" s="175"/>
      <c r="Z775" s="175"/>
    </row>
    <row r="776" ht="13.5" customHeight="1">
      <c r="A776" s="174"/>
      <c r="B776" s="174"/>
      <c r="C776" s="174"/>
      <c r="D776" s="175"/>
      <c r="E776" s="176"/>
      <c r="F776" s="177"/>
      <c r="G776" s="177"/>
      <c r="H776" s="182"/>
      <c r="I776" s="175"/>
      <c r="J776" s="180"/>
      <c r="K776" s="176"/>
      <c r="L776" s="176"/>
      <c r="M776" s="176"/>
      <c r="N776" s="175"/>
      <c r="O776" s="175"/>
      <c r="P776" s="175"/>
      <c r="Q776" s="175"/>
      <c r="R776" s="175"/>
      <c r="S776" s="175"/>
      <c r="T776" s="175"/>
      <c r="U776" s="175"/>
      <c r="V776" s="175"/>
      <c r="W776" s="175"/>
      <c r="X776" s="175"/>
      <c r="Y776" s="175"/>
      <c r="Z776" s="175"/>
    </row>
    <row r="777" ht="13.5" customHeight="1">
      <c r="A777" s="174"/>
      <c r="B777" s="174"/>
      <c r="C777" s="174"/>
      <c r="D777" s="175"/>
      <c r="E777" s="176"/>
      <c r="F777" s="177"/>
      <c r="G777" s="177"/>
      <c r="H777" s="182"/>
      <c r="I777" s="175"/>
      <c r="J777" s="180"/>
      <c r="K777" s="176"/>
      <c r="L777" s="176"/>
      <c r="M777" s="176"/>
      <c r="N777" s="175"/>
      <c r="O777" s="175"/>
      <c r="P777" s="175"/>
      <c r="Q777" s="175"/>
      <c r="R777" s="175"/>
      <c r="S777" s="175"/>
      <c r="T777" s="175"/>
      <c r="U777" s="175"/>
      <c r="V777" s="175"/>
      <c r="W777" s="175"/>
      <c r="X777" s="175"/>
      <c r="Y777" s="175"/>
      <c r="Z777" s="175"/>
    </row>
    <row r="778" ht="13.5" customHeight="1">
      <c r="A778" s="174"/>
      <c r="B778" s="174"/>
      <c r="C778" s="174"/>
      <c r="D778" s="175"/>
      <c r="E778" s="176"/>
      <c r="F778" s="177"/>
      <c r="G778" s="177"/>
      <c r="H778" s="182"/>
      <c r="I778" s="175"/>
      <c r="J778" s="180"/>
      <c r="K778" s="176"/>
      <c r="L778" s="176"/>
      <c r="M778" s="176"/>
      <c r="N778" s="175"/>
      <c r="O778" s="175"/>
      <c r="P778" s="175"/>
      <c r="Q778" s="175"/>
      <c r="R778" s="175"/>
      <c r="S778" s="175"/>
      <c r="T778" s="175"/>
      <c r="U778" s="175"/>
      <c r="V778" s="175"/>
      <c r="W778" s="175"/>
      <c r="X778" s="175"/>
      <c r="Y778" s="175"/>
      <c r="Z778" s="175"/>
    </row>
    <row r="779" ht="13.5" customHeight="1">
      <c r="A779" s="174"/>
      <c r="B779" s="174"/>
      <c r="C779" s="174"/>
      <c r="D779" s="175"/>
      <c r="E779" s="176"/>
      <c r="F779" s="177"/>
      <c r="G779" s="177"/>
      <c r="H779" s="182"/>
      <c r="I779" s="175"/>
      <c r="J779" s="180"/>
      <c r="K779" s="176"/>
      <c r="L779" s="176"/>
      <c r="M779" s="176"/>
      <c r="N779" s="175"/>
      <c r="O779" s="175"/>
      <c r="P779" s="175"/>
      <c r="Q779" s="175"/>
      <c r="R779" s="175"/>
      <c r="S779" s="175"/>
      <c r="T779" s="175"/>
      <c r="U779" s="175"/>
      <c r="V779" s="175"/>
      <c r="W779" s="175"/>
      <c r="X779" s="175"/>
      <c r="Y779" s="175"/>
      <c r="Z779" s="175"/>
    </row>
    <row r="780" ht="13.5" customHeight="1">
      <c r="A780" s="174"/>
      <c r="B780" s="174"/>
      <c r="C780" s="174"/>
      <c r="D780" s="175"/>
      <c r="E780" s="176"/>
      <c r="F780" s="177"/>
      <c r="G780" s="177"/>
      <c r="H780" s="182"/>
      <c r="I780" s="175"/>
      <c r="J780" s="180"/>
      <c r="K780" s="176"/>
      <c r="L780" s="176"/>
      <c r="M780" s="176"/>
      <c r="N780" s="175"/>
      <c r="O780" s="175"/>
      <c r="P780" s="175"/>
      <c r="Q780" s="175"/>
      <c r="R780" s="175"/>
      <c r="S780" s="175"/>
      <c r="T780" s="175"/>
      <c r="U780" s="175"/>
      <c r="V780" s="175"/>
      <c r="W780" s="175"/>
      <c r="X780" s="175"/>
      <c r="Y780" s="175"/>
      <c r="Z780" s="175"/>
    </row>
    <row r="781" ht="13.5" customHeight="1">
      <c r="A781" s="174"/>
      <c r="B781" s="174"/>
      <c r="C781" s="174"/>
      <c r="D781" s="175"/>
      <c r="E781" s="176"/>
      <c r="F781" s="177"/>
      <c r="G781" s="177"/>
      <c r="H781" s="182"/>
      <c r="I781" s="175"/>
      <c r="J781" s="180"/>
      <c r="K781" s="176"/>
      <c r="L781" s="176"/>
      <c r="M781" s="176"/>
      <c r="N781" s="175"/>
      <c r="O781" s="175"/>
      <c r="P781" s="175"/>
      <c r="Q781" s="175"/>
      <c r="R781" s="175"/>
      <c r="S781" s="175"/>
      <c r="T781" s="175"/>
      <c r="U781" s="175"/>
      <c r="V781" s="175"/>
      <c r="W781" s="175"/>
      <c r="X781" s="175"/>
      <c r="Y781" s="175"/>
      <c r="Z781" s="175"/>
    </row>
    <row r="782" ht="13.5" customHeight="1">
      <c r="A782" s="174"/>
      <c r="B782" s="174"/>
      <c r="C782" s="174"/>
      <c r="D782" s="175"/>
      <c r="E782" s="176"/>
      <c r="F782" s="177"/>
      <c r="G782" s="177"/>
      <c r="H782" s="182"/>
      <c r="I782" s="175"/>
      <c r="J782" s="180"/>
      <c r="K782" s="176"/>
      <c r="L782" s="176"/>
      <c r="M782" s="176"/>
      <c r="N782" s="175"/>
      <c r="O782" s="175"/>
      <c r="P782" s="175"/>
      <c r="Q782" s="175"/>
      <c r="R782" s="175"/>
      <c r="S782" s="175"/>
      <c r="T782" s="175"/>
      <c r="U782" s="175"/>
      <c r="V782" s="175"/>
      <c r="W782" s="175"/>
      <c r="X782" s="175"/>
      <c r="Y782" s="175"/>
      <c r="Z782" s="175"/>
    </row>
    <row r="783" ht="13.5" customHeight="1">
      <c r="A783" s="174"/>
      <c r="B783" s="174"/>
      <c r="C783" s="174"/>
      <c r="D783" s="175"/>
      <c r="E783" s="176"/>
      <c r="F783" s="177"/>
      <c r="G783" s="177"/>
      <c r="H783" s="182"/>
      <c r="I783" s="175"/>
      <c r="J783" s="180"/>
      <c r="K783" s="176"/>
      <c r="L783" s="176"/>
      <c r="M783" s="176"/>
      <c r="N783" s="175"/>
      <c r="O783" s="175"/>
      <c r="P783" s="175"/>
      <c r="Q783" s="175"/>
      <c r="R783" s="175"/>
      <c r="S783" s="175"/>
      <c r="T783" s="175"/>
      <c r="U783" s="175"/>
      <c r="V783" s="175"/>
      <c r="W783" s="175"/>
      <c r="X783" s="175"/>
      <c r="Y783" s="175"/>
      <c r="Z783" s="175"/>
    </row>
    <row r="784" ht="13.5" customHeight="1">
      <c r="A784" s="174"/>
      <c r="B784" s="174"/>
      <c r="C784" s="174"/>
      <c r="D784" s="175"/>
      <c r="E784" s="176"/>
      <c r="F784" s="177"/>
      <c r="G784" s="177"/>
      <c r="H784" s="182"/>
      <c r="I784" s="175"/>
      <c r="J784" s="180"/>
      <c r="K784" s="176"/>
      <c r="L784" s="176"/>
      <c r="M784" s="176"/>
      <c r="N784" s="175"/>
      <c r="O784" s="175"/>
      <c r="P784" s="175"/>
      <c r="Q784" s="175"/>
      <c r="R784" s="175"/>
      <c r="S784" s="175"/>
      <c r="T784" s="175"/>
      <c r="U784" s="175"/>
      <c r="V784" s="175"/>
      <c r="W784" s="175"/>
      <c r="X784" s="175"/>
      <c r="Y784" s="175"/>
      <c r="Z784" s="175"/>
    </row>
    <row r="785" ht="13.5" customHeight="1">
      <c r="A785" s="174"/>
      <c r="B785" s="174"/>
      <c r="C785" s="174"/>
      <c r="D785" s="175"/>
      <c r="E785" s="176"/>
      <c r="F785" s="177"/>
      <c r="G785" s="177"/>
      <c r="H785" s="182"/>
      <c r="I785" s="175"/>
      <c r="J785" s="180"/>
      <c r="K785" s="176"/>
      <c r="L785" s="176"/>
      <c r="M785" s="176"/>
      <c r="N785" s="175"/>
      <c r="O785" s="175"/>
      <c r="P785" s="175"/>
      <c r="Q785" s="175"/>
      <c r="R785" s="175"/>
      <c r="S785" s="175"/>
      <c r="T785" s="175"/>
      <c r="U785" s="175"/>
      <c r="V785" s="175"/>
      <c r="W785" s="175"/>
      <c r="X785" s="175"/>
      <c r="Y785" s="175"/>
      <c r="Z785" s="175"/>
    </row>
    <row r="786" ht="13.5" customHeight="1">
      <c r="A786" s="174"/>
      <c r="B786" s="174"/>
      <c r="C786" s="174"/>
      <c r="D786" s="175"/>
      <c r="E786" s="176"/>
      <c r="F786" s="177"/>
      <c r="G786" s="177"/>
      <c r="H786" s="182"/>
      <c r="I786" s="175"/>
      <c r="J786" s="180"/>
      <c r="K786" s="176"/>
      <c r="L786" s="176"/>
      <c r="M786" s="176"/>
      <c r="N786" s="175"/>
      <c r="O786" s="175"/>
      <c r="P786" s="175"/>
      <c r="Q786" s="175"/>
      <c r="R786" s="175"/>
      <c r="S786" s="175"/>
      <c r="T786" s="175"/>
      <c r="U786" s="175"/>
      <c r="V786" s="175"/>
      <c r="W786" s="175"/>
      <c r="X786" s="175"/>
      <c r="Y786" s="175"/>
      <c r="Z786" s="175"/>
    </row>
    <row r="787" ht="13.5" customHeight="1">
      <c r="A787" s="174"/>
      <c r="B787" s="174"/>
      <c r="C787" s="174"/>
      <c r="D787" s="175"/>
      <c r="E787" s="176"/>
      <c r="F787" s="177"/>
      <c r="G787" s="177"/>
      <c r="H787" s="182"/>
      <c r="I787" s="175"/>
      <c r="J787" s="180"/>
      <c r="K787" s="176"/>
      <c r="L787" s="176"/>
      <c r="M787" s="176"/>
      <c r="N787" s="175"/>
      <c r="O787" s="175"/>
      <c r="P787" s="175"/>
      <c r="Q787" s="175"/>
      <c r="R787" s="175"/>
      <c r="S787" s="175"/>
      <c r="T787" s="175"/>
      <c r="U787" s="175"/>
      <c r="V787" s="175"/>
      <c r="W787" s="175"/>
      <c r="X787" s="175"/>
      <c r="Y787" s="175"/>
      <c r="Z787" s="175"/>
    </row>
    <row r="788" ht="13.5" customHeight="1">
      <c r="A788" s="174"/>
      <c r="B788" s="174"/>
      <c r="C788" s="174"/>
      <c r="D788" s="175"/>
      <c r="E788" s="176"/>
      <c r="F788" s="177"/>
      <c r="G788" s="177"/>
      <c r="H788" s="182"/>
      <c r="I788" s="175"/>
      <c r="J788" s="180"/>
      <c r="K788" s="176"/>
      <c r="L788" s="176"/>
      <c r="M788" s="176"/>
      <c r="N788" s="175"/>
      <c r="O788" s="175"/>
      <c r="P788" s="175"/>
      <c r="Q788" s="175"/>
      <c r="R788" s="175"/>
      <c r="S788" s="175"/>
      <c r="T788" s="175"/>
      <c r="U788" s="175"/>
      <c r="V788" s="175"/>
      <c r="W788" s="175"/>
      <c r="X788" s="175"/>
      <c r="Y788" s="175"/>
      <c r="Z788" s="175"/>
    </row>
    <row r="789" ht="13.5" customHeight="1">
      <c r="A789" s="174"/>
      <c r="B789" s="174"/>
      <c r="C789" s="174"/>
      <c r="D789" s="175"/>
      <c r="E789" s="176"/>
      <c r="F789" s="177"/>
      <c r="G789" s="177"/>
      <c r="H789" s="182"/>
      <c r="I789" s="175"/>
      <c r="J789" s="180"/>
      <c r="K789" s="176"/>
      <c r="L789" s="176"/>
      <c r="M789" s="176"/>
      <c r="N789" s="175"/>
      <c r="O789" s="175"/>
      <c r="P789" s="175"/>
      <c r="Q789" s="175"/>
      <c r="R789" s="175"/>
      <c r="S789" s="175"/>
      <c r="T789" s="175"/>
      <c r="U789" s="175"/>
      <c r="V789" s="175"/>
      <c r="W789" s="175"/>
      <c r="X789" s="175"/>
      <c r="Y789" s="175"/>
      <c r="Z789" s="175"/>
    </row>
    <row r="790" ht="13.5" customHeight="1">
      <c r="A790" s="174"/>
      <c r="B790" s="174"/>
      <c r="C790" s="174"/>
      <c r="D790" s="175"/>
      <c r="E790" s="176"/>
      <c r="F790" s="177"/>
      <c r="G790" s="177"/>
      <c r="H790" s="182"/>
      <c r="I790" s="175"/>
      <c r="J790" s="180"/>
      <c r="K790" s="176"/>
      <c r="L790" s="176"/>
      <c r="M790" s="176"/>
      <c r="N790" s="175"/>
      <c r="O790" s="175"/>
      <c r="P790" s="175"/>
      <c r="Q790" s="175"/>
      <c r="R790" s="175"/>
      <c r="S790" s="175"/>
      <c r="T790" s="175"/>
      <c r="U790" s="175"/>
      <c r="V790" s="175"/>
      <c r="W790" s="175"/>
      <c r="X790" s="175"/>
      <c r="Y790" s="175"/>
      <c r="Z790" s="175"/>
    </row>
    <row r="791" ht="13.5" customHeight="1">
      <c r="A791" s="174"/>
      <c r="B791" s="174"/>
      <c r="C791" s="174"/>
      <c r="D791" s="175"/>
      <c r="E791" s="176"/>
      <c r="F791" s="177"/>
      <c r="G791" s="177"/>
      <c r="H791" s="182"/>
      <c r="I791" s="175"/>
      <c r="J791" s="180"/>
      <c r="K791" s="176"/>
      <c r="L791" s="176"/>
      <c r="M791" s="176"/>
      <c r="N791" s="175"/>
      <c r="O791" s="175"/>
      <c r="P791" s="175"/>
      <c r="Q791" s="175"/>
      <c r="R791" s="175"/>
      <c r="S791" s="175"/>
      <c r="T791" s="175"/>
      <c r="U791" s="175"/>
      <c r="V791" s="175"/>
      <c r="W791" s="175"/>
      <c r="X791" s="175"/>
      <c r="Y791" s="175"/>
      <c r="Z791" s="175"/>
    </row>
    <row r="792" ht="13.5" customHeight="1">
      <c r="A792" s="174"/>
      <c r="B792" s="174"/>
      <c r="C792" s="174"/>
      <c r="D792" s="175"/>
      <c r="E792" s="176"/>
      <c r="F792" s="177"/>
      <c r="G792" s="177"/>
      <c r="H792" s="182"/>
      <c r="I792" s="175"/>
      <c r="J792" s="180"/>
      <c r="K792" s="176"/>
      <c r="L792" s="176"/>
      <c r="M792" s="176"/>
      <c r="N792" s="175"/>
      <c r="O792" s="175"/>
      <c r="P792" s="175"/>
      <c r="Q792" s="175"/>
      <c r="R792" s="175"/>
      <c r="S792" s="175"/>
      <c r="T792" s="175"/>
      <c r="U792" s="175"/>
      <c r="V792" s="175"/>
      <c r="W792" s="175"/>
      <c r="X792" s="175"/>
      <c r="Y792" s="175"/>
      <c r="Z792" s="175"/>
    </row>
    <row r="793" ht="13.5" customHeight="1">
      <c r="A793" s="174"/>
      <c r="B793" s="174"/>
      <c r="C793" s="174"/>
      <c r="D793" s="175"/>
      <c r="E793" s="176"/>
      <c r="F793" s="177"/>
      <c r="G793" s="177"/>
      <c r="H793" s="182"/>
      <c r="I793" s="175"/>
      <c r="J793" s="180"/>
      <c r="K793" s="176"/>
      <c r="L793" s="176"/>
      <c r="M793" s="176"/>
      <c r="N793" s="175"/>
      <c r="O793" s="175"/>
      <c r="P793" s="175"/>
      <c r="Q793" s="175"/>
      <c r="R793" s="175"/>
      <c r="S793" s="175"/>
      <c r="T793" s="175"/>
      <c r="U793" s="175"/>
      <c r="V793" s="175"/>
      <c r="W793" s="175"/>
      <c r="X793" s="175"/>
      <c r="Y793" s="175"/>
      <c r="Z793" s="175"/>
    </row>
    <row r="794" ht="13.5" customHeight="1">
      <c r="A794" s="174"/>
      <c r="B794" s="174"/>
      <c r="C794" s="174"/>
      <c r="D794" s="175"/>
      <c r="E794" s="176"/>
      <c r="F794" s="177"/>
      <c r="G794" s="177"/>
      <c r="H794" s="182"/>
      <c r="I794" s="175"/>
      <c r="J794" s="180"/>
      <c r="K794" s="176"/>
      <c r="L794" s="176"/>
      <c r="M794" s="176"/>
      <c r="N794" s="175"/>
      <c r="O794" s="175"/>
      <c r="P794" s="175"/>
      <c r="Q794" s="175"/>
      <c r="R794" s="175"/>
      <c r="S794" s="175"/>
      <c r="T794" s="175"/>
      <c r="U794" s="175"/>
      <c r="V794" s="175"/>
      <c r="W794" s="175"/>
      <c r="X794" s="175"/>
      <c r="Y794" s="175"/>
      <c r="Z794" s="175"/>
    </row>
    <row r="795" ht="13.5" customHeight="1">
      <c r="A795" s="174"/>
      <c r="B795" s="174"/>
      <c r="C795" s="174"/>
      <c r="D795" s="175"/>
      <c r="E795" s="176"/>
      <c r="F795" s="177"/>
      <c r="G795" s="177"/>
      <c r="H795" s="182"/>
      <c r="I795" s="175"/>
      <c r="J795" s="180"/>
      <c r="K795" s="176"/>
      <c r="L795" s="176"/>
      <c r="M795" s="176"/>
      <c r="N795" s="175"/>
      <c r="O795" s="175"/>
      <c r="P795" s="175"/>
      <c r="Q795" s="175"/>
      <c r="R795" s="175"/>
      <c r="S795" s="175"/>
      <c r="T795" s="175"/>
      <c r="U795" s="175"/>
      <c r="V795" s="175"/>
      <c r="W795" s="175"/>
      <c r="X795" s="175"/>
      <c r="Y795" s="175"/>
      <c r="Z795" s="175"/>
    </row>
    <row r="796" ht="13.5" customHeight="1">
      <c r="A796" s="174"/>
      <c r="B796" s="174"/>
      <c r="C796" s="174"/>
      <c r="D796" s="175"/>
      <c r="E796" s="176"/>
      <c r="F796" s="177"/>
      <c r="G796" s="177"/>
      <c r="H796" s="182"/>
      <c r="I796" s="175"/>
      <c r="J796" s="180"/>
      <c r="K796" s="176"/>
      <c r="L796" s="176"/>
      <c r="M796" s="176"/>
      <c r="N796" s="175"/>
      <c r="O796" s="175"/>
      <c r="P796" s="175"/>
      <c r="Q796" s="175"/>
      <c r="R796" s="175"/>
      <c r="S796" s="175"/>
      <c r="T796" s="175"/>
      <c r="U796" s="175"/>
      <c r="V796" s="175"/>
      <c r="W796" s="175"/>
      <c r="X796" s="175"/>
      <c r="Y796" s="175"/>
      <c r="Z796" s="175"/>
    </row>
    <row r="797" ht="13.5" customHeight="1">
      <c r="A797" s="174"/>
      <c r="B797" s="174"/>
      <c r="C797" s="174"/>
      <c r="D797" s="175"/>
      <c r="E797" s="176"/>
      <c r="F797" s="177"/>
      <c r="G797" s="177"/>
      <c r="H797" s="182"/>
      <c r="I797" s="175"/>
      <c r="J797" s="180"/>
      <c r="K797" s="176"/>
      <c r="L797" s="176"/>
      <c r="M797" s="176"/>
      <c r="N797" s="175"/>
      <c r="O797" s="175"/>
      <c r="P797" s="175"/>
      <c r="Q797" s="175"/>
      <c r="R797" s="175"/>
      <c r="S797" s="175"/>
      <c r="T797" s="175"/>
      <c r="U797" s="175"/>
      <c r="V797" s="175"/>
      <c r="W797" s="175"/>
      <c r="X797" s="175"/>
      <c r="Y797" s="175"/>
      <c r="Z797" s="175"/>
    </row>
    <row r="798" ht="13.5" customHeight="1">
      <c r="A798" s="174"/>
      <c r="B798" s="174"/>
      <c r="C798" s="174"/>
      <c r="D798" s="175"/>
      <c r="E798" s="176"/>
      <c r="F798" s="177"/>
      <c r="G798" s="177"/>
      <c r="H798" s="182"/>
      <c r="I798" s="175"/>
      <c r="J798" s="180"/>
      <c r="K798" s="176"/>
      <c r="L798" s="176"/>
      <c r="M798" s="176"/>
      <c r="N798" s="175"/>
      <c r="O798" s="175"/>
      <c r="P798" s="175"/>
      <c r="Q798" s="175"/>
      <c r="R798" s="175"/>
      <c r="S798" s="175"/>
      <c r="T798" s="175"/>
      <c r="U798" s="175"/>
      <c r="V798" s="175"/>
      <c r="W798" s="175"/>
      <c r="X798" s="175"/>
      <c r="Y798" s="175"/>
      <c r="Z798" s="175"/>
    </row>
    <row r="799" ht="13.5" customHeight="1">
      <c r="A799" s="174"/>
      <c r="B799" s="174"/>
      <c r="C799" s="174"/>
      <c r="D799" s="175"/>
      <c r="E799" s="176"/>
      <c r="F799" s="177"/>
      <c r="G799" s="177"/>
      <c r="H799" s="182"/>
      <c r="I799" s="175"/>
      <c r="J799" s="180"/>
      <c r="K799" s="176"/>
      <c r="L799" s="176"/>
      <c r="M799" s="176"/>
      <c r="N799" s="175"/>
      <c r="O799" s="175"/>
      <c r="P799" s="175"/>
      <c r="Q799" s="175"/>
      <c r="R799" s="175"/>
      <c r="S799" s="175"/>
      <c r="T799" s="175"/>
      <c r="U799" s="175"/>
      <c r="V799" s="175"/>
      <c r="W799" s="175"/>
      <c r="X799" s="175"/>
      <c r="Y799" s="175"/>
      <c r="Z799" s="175"/>
    </row>
    <row r="800" ht="13.5" customHeight="1">
      <c r="A800" s="174"/>
      <c r="B800" s="174"/>
      <c r="C800" s="174"/>
      <c r="D800" s="175"/>
      <c r="E800" s="176"/>
      <c r="F800" s="177"/>
      <c r="G800" s="177"/>
      <c r="H800" s="182"/>
      <c r="I800" s="175"/>
      <c r="J800" s="180"/>
      <c r="K800" s="176"/>
      <c r="L800" s="176"/>
      <c r="M800" s="176"/>
      <c r="N800" s="175"/>
      <c r="O800" s="175"/>
      <c r="P800" s="175"/>
      <c r="Q800" s="175"/>
      <c r="R800" s="175"/>
      <c r="S800" s="175"/>
      <c r="T800" s="175"/>
      <c r="U800" s="175"/>
      <c r="V800" s="175"/>
      <c r="W800" s="175"/>
      <c r="X800" s="175"/>
      <c r="Y800" s="175"/>
      <c r="Z800" s="175"/>
    </row>
    <row r="801" ht="13.5" customHeight="1">
      <c r="A801" s="174"/>
      <c r="B801" s="174"/>
      <c r="C801" s="174"/>
      <c r="D801" s="175"/>
      <c r="E801" s="176"/>
      <c r="F801" s="177"/>
      <c r="G801" s="177"/>
      <c r="H801" s="182"/>
      <c r="I801" s="175"/>
      <c r="J801" s="180"/>
      <c r="K801" s="176"/>
      <c r="L801" s="176"/>
      <c r="M801" s="176"/>
      <c r="N801" s="175"/>
      <c r="O801" s="175"/>
      <c r="P801" s="175"/>
      <c r="Q801" s="175"/>
      <c r="R801" s="175"/>
      <c r="S801" s="175"/>
      <c r="T801" s="175"/>
      <c r="U801" s="175"/>
      <c r="V801" s="175"/>
      <c r="W801" s="175"/>
      <c r="X801" s="175"/>
      <c r="Y801" s="175"/>
      <c r="Z801" s="175"/>
    </row>
    <row r="802" ht="13.5" customHeight="1">
      <c r="A802" s="174"/>
      <c r="B802" s="174"/>
      <c r="C802" s="174"/>
      <c r="D802" s="175"/>
      <c r="E802" s="176"/>
      <c r="F802" s="177"/>
      <c r="G802" s="177"/>
      <c r="H802" s="182"/>
      <c r="I802" s="175"/>
      <c r="J802" s="180"/>
      <c r="K802" s="176"/>
      <c r="L802" s="176"/>
      <c r="M802" s="176"/>
      <c r="N802" s="175"/>
      <c r="O802" s="175"/>
      <c r="P802" s="175"/>
      <c r="Q802" s="175"/>
      <c r="R802" s="175"/>
      <c r="S802" s="175"/>
      <c r="T802" s="175"/>
      <c r="U802" s="175"/>
      <c r="V802" s="175"/>
      <c r="W802" s="175"/>
      <c r="X802" s="175"/>
      <c r="Y802" s="175"/>
      <c r="Z802" s="175"/>
    </row>
    <row r="803" ht="13.5" customHeight="1">
      <c r="A803" s="174"/>
      <c r="B803" s="174"/>
      <c r="C803" s="174"/>
      <c r="D803" s="175"/>
      <c r="E803" s="176"/>
      <c r="F803" s="177"/>
      <c r="G803" s="177"/>
      <c r="H803" s="182"/>
      <c r="I803" s="175"/>
      <c r="J803" s="180"/>
      <c r="K803" s="176"/>
      <c r="L803" s="176"/>
      <c r="M803" s="176"/>
      <c r="N803" s="175"/>
      <c r="O803" s="175"/>
      <c r="P803" s="175"/>
      <c r="Q803" s="175"/>
      <c r="R803" s="175"/>
      <c r="S803" s="175"/>
      <c r="T803" s="175"/>
      <c r="U803" s="175"/>
      <c r="V803" s="175"/>
      <c r="W803" s="175"/>
      <c r="X803" s="175"/>
      <c r="Y803" s="175"/>
      <c r="Z803" s="175"/>
    </row>
    <row r="804" ht="13.5" customHeight="1">
      <c r="A804" s="174"/>
      <c r="B804" s="174"/>
      <c r="C804" s="174"/>
      <c r="D804" s="175"/>
      <c r="E804" s="176"/>
      <c r="F804" s="177"/>
      <c r="G804" s="177"/>
      <c r="H804" s="182"/>
      <c r="I804" s="175"/>
      <c r="J804" s="180"/>
      <c r="K804" s="176"/>
      <c r="L804" s="176"/>
      <c r="M804" s="176"/>
      <c r="N804" s="175"/>
      <c r="O804" s="175"/>
      <c r="P804" s="175"/>
      <c r="Q804" s="175"/>
      <c r="R804" s="175"/>
      <c r="S804" s="175"/>
      <c r="T804" s="175"/>
      <c r="U804" s="175"/>
      <c r="V804" s="175"/>
      <c r="W804" s="175"/>
      <c r="X804" s="175"/>
      <c r="Y804" s="175"/>
      <c r="Z804" s="175"/>
    </row>
    <row r="805" ht="13.5" customHeight="1">
      <c r="A805" s="174"/>
      <c r="B805" s="174"/>
      <c r="C805" s="174"/>
      <c r="D805" s="175"/>
      <c r="E805" s="176"/>
      <c r="F805" s="177"/>
      <c r="G805" s="177"/>
      <c r="H805" s="182"/>
      <c r="I805" s="175"/>
      <c r="J805" s="180"/>
      <c r="K805" s="176"/>
      <c r="L805" s="176"/>
      <c r="M805" s="176"/>
      <c r="N805" s="175"/>
      <c r="O805" s="175"/>
      <c r="P805" s="175"/>
      <c r="Q805" s="175"/>
      <c r="R805" s="175"/>
      <c r="S805" s="175"/>
      <c r="T805" s="175"/>
      <c r="U805" s="175"/>
      <c r="V805" s="175"/>
      <c r="W805" s="175"/>
      <c r="X805" s="175"/>
      <c r="Y805" s="175"/>
      <c r="Z805" s="175"/>
    </row>
    <row r="806" ht="13.5" customHeight="1">
      <c r="A806" s="174"/>
      <c r="B806" s="174"/>
      <c r="C806" s="174"/>
      <c r="D806" s="175"/>
      <c r="E806" s="176"/>
      <c r="F806" s="177"/>
      <c r="G806" s="177"/>
      <c r="H806" s="182"/>
      <c r="I806" s="175"/>
      <c r="J806" s="180"/>
      <c r="K806" s="176"/>
      <c r="L806" s="176"/>
      <c r="M806" s="176"/>
      <c r="N806" s="175"/>
      <c r="O806" s="175"/>
      <c r="P806" s="175"/>
      <c r="Q806" s="175"/>
      <c r="R806" s="175"/>
      <c r="S806" s="175"/>
      <c r="T806" s="175"/>
      <c r="U806" s="175"/>
      <c r="V806" s="175"/>
      <c r="W806" s="175"/>
      <c r="X806" s="175"/>
      <c r="Y806" s="175"/>
      <c r="Z806" s="175"/>
    </row>
    <row r="807" ht="13.5" customHeight="1">
      <c r="A807" s="174"/>
      <c r="B807" s="174"/>
      <c r="C807" s="174"/>
      <c r="D807" s="175"/>
      <c r="E807" s="176"/>
      <c r="F807" s="177"/>
      <c r="G807" s="177"/>
      <c r="H807" s="182"/>
      <c r="I807" s="175"/>
      <c r="J807" s="180"/>
      <c r="K807" s="176"/>
      <c r="L807" s="176"/>
      <c r="M807" s="176"/>
      <c r="N807" s="175"/>
      <c r="O807" s="175"/>
      <c r="P807" s="175"/>
      <c r="Q807" s="175"/>
      <c r="R807" s="175"/>
      <c r="S807" s="175"/>
      <c r="T807" s="175"/>
      <c r="U807" s="175"/>
      <c r="V807" s="175"/>
      <c r="W807" s="175"/>
      <c r="X807" s="175"/>
      <c r="Y807" s="175"/>
      <c r="Z807" s="175"/>
    </row>
    <row r="808" ht="13.5" customHeight="1">
      <c r="A808" s="174"/>
      <c r="B808" s="174"/>
      <c r="C808" s="174"/>
      <c r="D808" s="175"/>
      <c r="E808" s="176"/>
      <c r="F808" s="177"/>
      <c r="G808" s="177"/>
      <c r="H808" s="182"/>
      <c r="I808" s="175"/>
      <c r="J808" s="180"/>
      <c r="K808" s="176"/>
      <c r="L808" s="176"/>
      <c r="M808" s="176"/>
      <c r="N808" s="175"/>
      <c r="O808" s="175"/>
      <c r="P808" s="175"/>
      <c r="Q808" s="175"/>
      <c r="R808" s="175"/>
      <c r="S808" s="175"/>
      <c r="T808" s="175"/>
      <c r="U808" s="175"/>
      <c r="V808" s="175"/>
      <c r="W808" s="175"/>
      <c r="X808" s="175"/>
      <c r="Y808" s="175"/>
      <c r="Z808" s="175"/>
    </row>
    <row r="809" ht="13.5" customHeight="1">
      <c r="A809" s="174"/>
      <c r="B809" s="174"/>
      <c r="C809" s="174"/>
      <c r="D809" s="175"/>
      <c r="E809" s="176"/>
      <c r="F809" s="177"/>
      <c r="G809" s="177"/>
      <c r="H809" s="182"/>
      <c r="I809" s="175"/>
      <c r="J809" s="180"/>
      <c r="K809" s="176"/>
      <c r="L809" s="176"/>
      <c r="M809" s="176"/>
      <c r="N809" s="175"/>
      <c r="O809" s="175"/>
      <c r="P809" s="175"/>
      <c r="Q809" s="175"/>
      <c r="R809" s="175"/>
      <c r="S809" s="175"/>
      <c r="T809" s="175"/>
      <c r="U809" s="175"/>
      <c r="V809" s="175"/>
      <c r="W809" s="175"/>
      <c r="X809" s="175"/>
      <c r="Y809" s="175"/>
      <c r="Z809" s="175"/>
    </row>
    <row r="810" ht="13.5" customHeight="1">
      <c r="A810" s="174"/>
      <c r="B810" s="174"/>
      <c r="C810" s="174"/>
      <c r="D810" s="175"/>
      <c r="E810" s="176"/>
      <c r="F810" s="177"/>
      <c r="G810" s="177"/>
      <c r="H810" s="182"/>
      <c r="I810" s="175"/>
      <c r="J810" s="180"/>
      <c r="K810" s="176"/>
      <c r="L810" s="176"/>
      <c r="M810" s="176"/>
      <c r="N810" s="175"/>
      <c r="O810" s="175"/>
      <c r="P810" s="175"/>
      <c r="Q810" s="175"/>
      <c r="R810" s="175"/>
      <c r="S810" s="175"/>
      <c r="T810" s="175"/>
      <c r="U810" s="175"/>
      <c r="V810" s="175"/>
      <c r="W810" s="175"/>
      <c r="X810" s="175"/>
      <c r="Y810" s="175"/>
      <c r="Z810" s="175"/>
    </row>
    <row r="811" ht="13.5" customHeight="1">
      <c r="A811" s="174"/>
      <c r="B811" s="174"/>
      <c r="C811" s="174"/>
      <c r="D811" s="175"/>
      <c r="E811" s="176"/>
      <c r="F811" s="177"/>
      <c r="G811" s="177"/>
      <c r="H811" s="182"/>
      <c r="I811" s="175"/>
      <c r="J811" s="180"/>
      <c r="K811" s="176"/>
      <c r="L811" s="176"/>
      <c r="M811" s="176"/>
      <c r="N811" s="175"/>
      <c r="O811" s="175"/>
      <c r="P811" s="175"/>
      <c r="Q811" s="175"/>
      <c r="R811" s="175"/>
      <c r="S811" s="175"/>
      <c r="T811" s="175"/>
      <c r="U811" s="175"/>
      <c r="V811" s="175"/>
      <c r="W811" s="175"/>
      <c r="X811" s="175"/>
      <c r="Y811" s="175"/>
      <c r="Z811" s="175"/>
    </row>
    <row r="812" ht="13.5" customHeight="1">
      <c r="A812" s="174"/>
      <c r="B812" s="174"/>
      <c r="C812" s="174"/>
      <c r="D812" s="175"/>
      <c r="E812" s="176"/>
      <c r="F812" s="177"/>
      <c r="G812" s="177"/>
      <c r="H812" s="182"/>
      <c r="I812" s="175"/>
      <c r="J812" s="180"/>
      <c r="K812" s="176"/>
      <c r="L812" s="176"/>
      <c r="M812" s="176"/>
      <c r="N812" s="175"/>
      <c r="O812" s="175"/>
      <c r="P812" s="175"/>
      <c r="Q812" s="175"/>
      <c r="R812" s="175"/>
      <c r="S812" s="175"/>
      <c r="T812" s="175"/>
      <c r="U812" s="175"/>
      <c r="V812" s="175"/>
      <c r="W812" s="175"/>
      <c r="X812" s="175"/>
      <c r="Y812" s="175"/>
      <c r="Z812" s="175"/>
    </row>
    <row r="813" ht="13.5" customHeight="1">
      <c r="A813" s="174"/>
      <c r="B813" s="174"/>
      <c r="C813" s="174"/>
      <c r="D813" s="175"/>
      <c r="E813" s="176"/>
      <c r="F813" s="177"/>
      <c r="G813" s="177"/>
      <c r="H813" s="182"/>
      <c r="I813" s="175"/>
      <c r="J813" s="180"/>
      <c r="K813" s="176"/>
      <c r="L813" s="176"/>
      <c r="M813" s="176"/>
      <c r="N813" s="175"/>
      <c r="O813" s="175"/>
      <c r="P813" s="175"/>
      <c r="Q813" s="175"/>
      <c r="R813" s="175"/>
      <c r="S813" s="175"/>
      <c r="T813" s="175"/>
      <c r="U813" s="175"/>
      <c r="V813" s="175"/>
      <c r="W813" s="175"/>
      <c r="X813" s="175"/>
      <c r="Y813" s="175"/>
      <c r="Z813" s="175"/>
    </row>
    <row r="814" ht="13.5" customHeight="1">
      <c r="A814" s="174"/>
      <c r="B814" s="174"/>
      <c r="C814" s="174"/>
      <c r="D814" s="175"/>
      <c r="E814" s="176"/>
      <c r="F814" s="177"/>
      <c r="G814" s="177"/>
      <c r="H814" s="182"/>
      <c r="I814" s="175"/>
      <c r="J814" s="180"/>
      <c r="K814" s="176"/>
      <c r="L814" s="176"/>
      <c r="M814" s="176"/>
      <c r="N814" s="175"/>
      <c r="O814" s="175"/>
      <c r="P814" s="175"/>
      <c r="Q814" s="175"/>
      <c r="R814" s="175"/>
      <c r="S814" s="175"/>
      <c r="T814" s="175"/>
      <c r="U814" s="175"/>
      <c r="V814" s="175"/>
      <c r="W814" s="175"/>
      <c r="X814" s="175"/>
      <c r="Y814" s="175"/>
      <c r="Z814" s="175"/>
    </row>
    <row r="815" ht="13.5" customHeight="1">
      <c r="A815" s="174"/>
      <c r="B815" s="174"/>
      <c r="C815" s="174"/>
      <c r="D815" s="175"/>
      <c r="E815" s="176"/>
      <c r="F815" s="177"/>
      <c r="G815" s="177"/>
      <c r="H815" s="182"/>
      <c r="I815" s="175"/>
      <c r="J815" s="180"/>
      <c r="K815" s="176"/>
      <c r="L815" s="176"/>
      <c r="M815" s="176"/>
      <c r="N815" s="175"/>
      <c r="O815" s="175"/>
      <c r="P815" s="175"/>
      <c r="Q815" s="175"/>
      <c r="R815" s="175"/>
      <c r="S815" s="175"/>
      <c r="T815" s="175"/>
      <c r="U815" s="175"/>
      <c r="V815" s="175"/>
      <c r="W815" s="175"/>
      <c r="X815" s="175"/>
      <c r="Y815" s="175"/>
      <c r="Z815" s="175"/>
    </row>
    <row r="816" ht="13.5" customHeight="1">
      <c r="A816" s="174"/>
      <c r="B816" s="174"/>
      <c r="C816" s="174"/>
      <c r="D816" s="175"/>
      <c r="E816" s="176"/>
      <c r="F816" s="177"/>
      <c r="G816" s="177"/>
      <c r="H816" s="182"/>
      <c r="I816" s="175"/>
      <c r="J816" s="180"/>
      <c r="K816" s="176"/>
      <c r="L816" s="176"/>
      <c r="M816" s="176"/>
      <c r="N816" s="175"/>
      <c r="O816" s="175"/>
      <c r="P816" s="175"/>
      <c r="Q816" s="175"/>
      <c r="R816" s="175"/>
      <c r="S816" s="175"/>
      <c r="T816" s="175"/>
      <c r="U816" s="175"/>
      <c r="V816" s="175"/>
      <c r="W816" s="175"/>
      <c r="X816" s="175"/>
      <c r="Y816" s="175"/>
      <c r="Z816" s="175"/>
    </row>
    <row r="817" ht="13.5" customHeight="1">
      <c r="A817" s="174"/>
      <c r="B817" s="174"/>
      <c r="C817" s="174"/>
      <c r="D817" s="175"/>
      <c r="E817" s="176"/>
      <c r="F817" s="177"/>
      <c r="G817" s="177"/>
      <c r="H817" s="182"/>
      <c r="I817" s="175"/>
      <c r="J817" s="180"/>
      <c r="K817" s="176"/>
      <c r="L817" s="176"/>
      <c r="M817" s="176"/>
      <c r="N817" s="175"/>
      <c r="O817" s="175"/>
      <c r="P817" s="175"/>
      <c r="Q817" s="175"/>
      <c r="R817" s="175"/>
      <c r="S817" s="175"/>
      <c r="T817" s="175"/>
      <c r="U817" s="175"/>
      <c r="V817" s="175"/>
      <c r="W817" s="175"/>
      <c r="X817" s="175"/>
      <c r="Y817" s="175"/>
      <c r="Z817" s="175"/>
    </row>
    <row r="818" ht="13.5" customHeight="1">
      <c r="A818" s="174"/>
      <c r="B818" s="174"/>
      <c r="C818" s="174"/>
      <c r="D818" s="175"/>
      <c r="E818" s="176"/>
      <c r="F818" s="177"/>
      <c r="G818" s="177"/>
      <c r="H818" s="182"/>
      <c r="I818" s="175"/>
      <c r="J818" s="180"/>
      <c r="K818" s="176"/>
      <c r="L818" s="176"/>
      <c r="M818" s="176"/>
      <c r="N818" s="175"/>
      <c r="O818" s="175"/>
      <c r="P818" s="175"/>
      <c r="Q818" s="175"/>
      <c r="R818" s="175"/>
      <c r="S818" s="175"/>
      <c r="T818" s="175"/>
      <c r="U818" s="175"/>
      <c r="V818" s="175"/>
      <c r="W818" s="175"/>
      <c r="X818" s="175"/>
      <c r="Y818" s="175"/>
      <c r="Z818" s="175"/>
    </row>
    <row r="819" ht="13.5" customHeight="1">
      <c r="A819" s="174"/>
      <c r="B819" s="174"/>
      <c r="C819" s="174"/>
      <c r="D819" s="175"/>
      <c r="E819" s="176"/>
      <c r="F819" s="177"/>
      <c r="G819" s="177"/>
      <c r="H819" s="182"/>
      <c r="I819" s="175"/>
      <c r="J819" s="180"/>
      <c r="K819" s="176"/>
      <c r="L819" s="176"/>
      <c r="M819" s="176"/>
      <c r="N819" s="175"/>
      <c r="O819" s="175"/>
      <c r="P819" s="175"/>
      <c r="Q819" s="175"/>
      <c r="R819" s="175"/>
      <c r="S819" s="175"/>
      <c r="T819" s="175"/>
      <c r="U819" s="175"/>
      <c r="V819" s="175"/>
      <c r="W819" s="175"/>
      <c r="X819" s="175"/>
      <c r="Y819" s="175"/>
      <c r="Z819" s="175"/>
    </row>
    <row r="820" ht="13.5" customHeight="1">
      <c r="A820" s="174"/>
      <c r="B820" s="174"/>
      <c r="C820" s="174"/>
      <c r="D820" s="175"/>
      <c r="E820" s="176"/>
      <c r="F820" s="177"/>
      <c r="G820" s="177"/>
      <c r="H820" s="182"/>
      <c r="I820" s="175"/>
      <c r="J820" s="180"/>
      <c r="K820" s="176"/>
      <c r="L820" s="176"/>
      <c r="M820" s="176"/>
      <c r="N820" s="175"/>
      <c r="O820" s="175"/>
      <c r="P820" s="175"/>
      <c r="Q820" s="175"/>
      <c r="R820" s="175"/>
      <c r="S820" s="175"/>
      <c r="T820" s="175"/>
      <c r="U820" s="175"/>
      <c r="V820" s="175"/>
      <c r="W820" s="175"/>
      <c r="X820" s="175"/>
      <c r="Y820" s="175"/>
      <c r="Z820" s="175"/>
    </row>
    <row r="821" ht="13.5" customHeight="1">
      <c r="A821" s="174"/>
      <c r="B821" s="174"/>
      <c r="C821" s="174"/>
      <c r="D821" s="175"/>
      <c r="E821" s="176"/>
      <c r="F821" s="177"/>
      <c r="G821" s="177"/>
      <c r="H821" s="182"/>
      <c r="I821" s="175"/>
      <c r="J821" s="180"/>
      <c r="K821" s="176"/>
      <c r="L821" s="176"/>
      <c r="M821" s="176"/>
      <c r="N821" s="175"/>
      <c r="O821" s="175"/>
      <c r="P821" s="175"/>
      <c r="Q821" s="175"/>
      <c r="R821" s="175"/>
      <c r="S821" s="175"/>
      <c r="T821" s="175"/>
      <c r="U821" s="175"/>
      <c r="V821" s="175"/>
      <c r="W821" s="175"/>
      <c r="X821" s="175"/>
      <c r="Y821" s="175"/>
      <c r="Z821" s="175"/>
    </row>
    <row r="822" ht="13.5" customHeight="1">
      <c r="A822" s="174"/>
      <c r="B822" s="174"/>
      <c r="C822" s="174"/>
      <c r="D822" s="175"/>
      <c r="E822" s="176"/>
      <c r="F822" s="177"/>
      <c r="G822" s="177"/>
      <c r="H822" s="182"/>
      <c r="I822" s="175"/>
      <c r="J822" s="180"/>
      <c r="K822" s="176"/>
      <c r="L822" s="176"/>
      <c r="M822" s="176"/>
      <c r="N822" s="175"/>
      <c r="O822" s="175"/>
      <c r="P822" s="175"/>
      <c r="Q822" s="175"/>
      <c r="R822" s="175"/>
      <c r="S822" s="175"/>
      <c r="T822" s="175"/>
      <c r="U822" s="175"/>
      <c r="V822" s="175"/>
      <c r="W822" s="175"/>
      <c r="X822" s="175"/>
      <c r="Y822" s="175"/>
      <c r="Z822" s="175"/>
    </row>
    <row r="823" ht="13.5" customHeight="1">
      <c r="A823" s="174"/>
      <c r="B823" s="174"/>
      <c r="C823" s="174"/>
      <c r="D823" s="175"/>
      <c r="E823" s="176"/>
      <c r="F823" s="177"/>
      <c r="G823" s="177"/>
      <c r="H823" s="182"/>
      <c r="I823" s="175"/>
      <c r="J823" s="180"/>
      <c r="K823" s="176"/>
      <c r="L823" s="176"/>
      <c r="M823" s="176"/>
      <c r="N823" s="175"/>
      <c r="O823" s="175"/>
      <c r="P823" s="175"/>
      <c r="Q823" s="175"/>
      <c r="R823" s="175"/>
      <c r="S823" s="175"/>
      <c r="T823" s="175"/>
      <c r="U823" s="175"/>
      <c r="V823" s="175"/>
      <c r="W823" s="175"/>
      <c r="X823" s="175"/>
      <c r="Y823" s="175"/>
      <c r="Z823" s="175"/>
    </row>
    <row r="824" ht="13.5" customHeight="1">
      <c r="A824" s="174"/>
      <c r="B824" s="174"/>
      <c r="C824" s="174"/>
      <c r="D824" s="175"/>
      <c r="E824" s="176"/>
      <c r="F824" s="177"/>
      <c r="G824" s="177"/>
      <c r="H824" s="182"/>
      <c r="I824" s="175"/>
      <c r="J824" s="180"/>
      <c r="K824" s="176"/>
      <c r="L824" s="176"/>
      <c r="M824" s="176"/>
      <c r="N824" s="175"/>
      <c r="O824" s="175"/>
      <c r="P824" s="175"/>
      <c r="Q824" s="175"/>
      <c r="R824" s="175"/>
      <c r="S824" s="175"/>
      <c r="T824" s="175"/>
      <c r="U824" s="175"/>
      <c r="V824" s="175"/>
      <c r="W824" s="175"/>
      <c r="X824" s="175"/>
      <c r="Y824" s="175"/>
      <c r="Z824" s="175"/>
    </row>
    <row r="825" ht="13.5" customHeight="1">
      <c r="A825" s="174"/>
      <c r="B825" s="174"/>
      <c r="C825" s="174"/>
      <c r="D825" s="175"/>
      <c r="E825" s="176"/>
      <c r="F825" s="177"/>
      <c r="G825" s="177"/>
      <c r="H825" s="182"/>
      <c r="I825" s="175"/>
      <c r="J825" s="180"/>
      <c r="K825" s="176"/>
      <c r="L825" s="176"/>
      <c r="M825" s="176"/>
      <c r="N825" s="175"/>
      <c r="O825" s="175"/>
      <c r="P825" s="175"/>
      <c r="Q825" s="175"/>
      <c r="R825" s="175"/>
      <c r="S825" s="175"/>
      <c r="T825" s="175"/>
      <c r="U825" s="175"/>
      <c r="V825" s="175"/>
      <c r="W825" s="175"/>
      <c r="X825" s="175"/>
      <c r="Y825" s="175"/>
      <c r="Z825" s="175"/>
    </row>
    <row r="826" ht="13.5" customHeight="1">
      <c r="A826" s="174"/>
      <c r="B826" s="174"/>
      <c r="C826" s="174"/>
      <c r="D826" s="175"/>
      <c r="E826" s="176"/>
      <c r="F826" s="177"/>
      <c r="G826" s="177"/>
      <c r="H826" s="182"/>
      <c r="I826" s="175"/>
      <c r="J826" s="180"/>
      <c r="K826" s="176"/>
      <c r="L826" s="176"/>
      <c r="M826" s="176"/>
      <c r="N826" s="175"/>
      <c r="O826" s="175"/>
      <c r="P826" s="175"/>
      <c r="Q826" s="175"/>
      <c r="R826" s="175"/>
      <c r="S826" s="175"/>
      <c r="T826" s="175"/>
      <c r="U826" s="175"/>
      <c r="V826" s="175"/>
      <c r="W826" s="175"/>
      <c r="X826" s="175"/>
      <c r="Y826" s="175"/>
      <c r="Z826" s="175"/>
    </row>
    <row r="827" ht="13.5" customHeight="1">
      <c r="A827" s="174"/>
      <c r="B827" s="174"/>
      <c r="C827" s="174"/>
      <c r="D827" s="175"/>
      <c r="E827" s="176"/>
      <c r="F827" s="177"/>
      <c r="G827" s="177"/>
      <c r="H827" s="182"/>
      <c r="I827" s="175"/>
      <c r="J827" s="180"/>
      <c r="K827" s="176"/>
      <c r="L827" s="176"/>
      <c r="M827" s="176"/>
      <c r="N827" s="175"/>
      <c r="O827" s="175"/>
      <c r="P827" s="175"/>
      <c r="Q827" s="175"/>
      <c r="R827" s="175"/>
      <c r="S827" s="175"/>
      <c r="T827" s="175"/>
      <c r="U827" s="175"/>
      <c r="V827" s="175"/>
      <c r="W827" s="175"/>
      <c r="X827" s="175"/>
      <c r="Y827" s="175"/>
      <c r="Z827" s="175"/>
    </row>
    <row r="828" ht="13.5" customHeight="1">
      <c r="A828" s="174"/>
      <c r="B828" s="174"/>
      <c r="C828" s="174"/>
      <c r="D828" s="175"/>
      <c r="E828" s="176"/>
      <c r="F828" s="177"/>
      <c r="G828" s="177"/>
      <c r="H828" s="182"/>
      <c r="I828" s="175"/>
      <c r="J828" s="180"/>
      <c r="K828" s="176"/>
      <c r="L828" s="176"/>
      <c r="M828" s="176"/>
      <c r="N828" s="175"/>
      <c r="O828" s="175"/>
      <c r="P828" s="175"/>
      <c r="Q828" s="175"/>
      <c r="R828" s="175"/>
      <c r="S828" s="175"/>
      <c r="T828" s="175"/>
      <c r="U828" s="175"/>
      <c r="V828" s="175"/>
      <c r="W828" s="175"/>
      <c r="X828" s="175"/>
      <c r="Y828" s="175"/>
      <c r="Z828" s="175"/>
    </row>
    <row r="829" ht="13.5" customHeight="1">
      <c r="A829" s="174"/>
      <c r="B829" s="174"/>
      <c r="C829" s="174"/>
      <c r="D829" s="175"/>
      <c r="E829" s="176"/>
      <c r="F829" s="177"/>
      <c r="G829" s="177"/>
      <c r="H829" s="182"/>
      <c r="I829" s="175"/>
      <c r="J829" s="180"/>
      <c r="K829" s="176"/>
      <c r="L829" s="176"/>
      <c r="M829" s="176"/>
      <c r="N829" s="175"/>
      <c r="O829" s="175"/>
      <c r="P829" s="175"/>
      <c r="Q829" s="175"/>
      <c r="R829" s="175"/>
      <c r="S829" s="175"/>
      <c r="T829" s="175"/>
      <c r="U829" s="175"/>
      <c r="V829" s="175"/>
      <c r="W829" s="175"/>
      <c r="X829" s="175"/>
      <c r="Y829" s="175"/>
      <c r="Z829" s="175"/>
    </row>
    <row r="830" ht="13.5" customHeight="1">
      <c r="A830" s="174"/>
      <c r="B830" s="174"/>
      <c r="C830" s="174"/>
      <c r="D830" s="175"/>
      <c r="E830" s="176"/>
      <c r="F830" s="177"/>
      <c r="G830" s="177"/>
      <c r="H830" s="182"/>
      <c r="I830" s="175"/>
      <c r="J830" s="180"/>
      <c r="K830" s="176"/>
      <c r="L830" s="176"/>
      <c r="M830" s="176"/>
      <c r="N830" s="175"/>
      <c r="O830" s="175"/>
      <c r="P830" s="175"/>
      <c r="Q830" s="175"/>
      <c r="R830" s="175"/>
      <c r="S830" s="175"/>
      <c r="T830" s="175"/>
      <c r="U830" s="175"/>
      <c r="V830" s="175"/>
      <c r="W830" s="175"/>
      <c r="X830" s="175"/>
      <c r="Y830" s="175"/>
      <c r="Z830" s="175"/>
    </row>
    <row r="831" ht="13.5" customHeight="1">
      <c r="A831" s="174"/>
      <c r="B831" s="174"/>
      <c r="C831" s="174"/>
      <c r="D831" s="175"/>
      <c r="E831" s="176"/>
      <c r="F831" s="177"/>
      <c r="G831" s="177"/>
      <c r="H831" s="182"/>
      <c r="I831" s="175"/>
      <c r="J831" s="180"/>
      <c r="K831" s="176"/>
      <c r="L831" s="176"/>
      <c r="M831" s="176"/>
      <c r="N831" s="175"/>
      <c r="O831" s="175"/>
      <c r="P831" s="175"/>
      <c r="Q831" s="175"/>
      <c r="R831" s="175"/>
      <c r="S831" s="175"/>
      <c r="T831" s="175"/>
      <c r="U831" s="175"/>
      <c r="V831" s="175"/>
      <c r="W831" s="175"/>
      <c r="X831" s="175"/>
      <c r="Y831" s="175"/>
      <c r="Z831" s="175"/>
    </row>
    <row r="832" ht="13.5" customHeight="1">
      <c r="A832" s="174"/>
      <c r="B832" s="174"/>
      <c r="C832" s="174"/>
      <c r="D832" s="175"/>
      <c r="E832" s="176"/>
      <c r="F832" s="177"/>
      <c r="G832" s="177"/>
      <c r="H832" s="182"/>
      <c r="I832" s="175"/>
      <c r="J832" s="180"/>
      <c r="K832" s="176"/>
      <c r="L832" s="176"/>
      <c r="M832" s="176"/>
      <c r="N832" s="175"/>
      <c r="O832" s="175"/>
      <c r="P832" s="175"/>
      <c r="Q832" s="175"/>
      <c r="R832" s="175"/>
      <c r="S832" s="175"/>
      <c r="T832" s="175"/>
      <c r="U832" s="175"/>
      <c r="V832" s="175"/>
      <c r="W832" s="175"/>
      <c r="X832" s="175"/>
      <c r="Y832" s="175"/>
      <c r="Z832" s="175"/>
    </row>
    <row r="833" ht="13.5" customHeight="1">
      <c r="A833" s="174"/>
      <c r="B833" s="174"/>
      <c r="C833" s="174"/>
      <c r="D833" s="175"/>
      <c r="E833" s="176"/>
      <c r="F833" s="177"/>
      <c r="G833" s="177"/>
      <c r="H833" s="182"/>
      <c r="I833" s="175"/>
      <c r="J833" s="180"/>
      <c r="K833" s="176"/>
      <c r="L833" s="176"/>
      <c r="M833" s="176"/>
      <c r="N833" s="175"/>
      <c r="O833" s="175"/>
      <c r="P833" s="175"/>
      <c r="Q833" s="175"/>
      <c r="R833" s="175"/>
      <c r="S833" s="175"/>
      <c r="T833" s="175"/>
      <c r="U833" s="175"/>
      <c r="V833" s="175"/>
      <c r="W833" s="175"/>
      <c r="X833" s="175"/>
      <c r="Y833" s="175"/>
      <c r="Z833" s="175"/>
    </row>
    <row r="834" ht="13.5" customHeight="1">
      <c r="A834" s="174"/>
      <c r="B834" s="174"/>
      <c r="C834" s="174"/>
      <c r="D834" s="175"/>
      <c r="E834" s="176"/>
      <c r="F834" s="177"/>
      <c r="G834" s="177"/>
      <c r="H834" s="182"/>
      <c r="I834" s="175"/>
      <c r="J834" s="180"/>
      <c r="K834" s="176"/>
      <c r="L834" s="176"/>
      <c r="M834" s="176"/>
      <c r="N834" s="175"/>
      <c r="O834" s="175"/>
      <c r="P834" s="175"/>
      <c r="Q834" s="175"/>
      <c r="R834" s="175"/>
      <c r="S834" s="175"/>
      <c r="T834" s="175"/>
      <c r="U834" s="175"/>
      <c r="V834" s="175"/>
      <c r="W834" s="175"/>
      <c r="X834" s="175"/>
      <c r="Y834" s="175"/>
      <c r="Z834" s="175"/>
    </row>
    <row r="835" ht="13.5" customHeight="1">
      <c r="A835" s="174"/>
      <c r="B835" s="174"/>
      <c r="C835" s="174"/>
      <c r="D835" s="175"/>
      <c r="E835" s="176"/>
      <c r="F835" s="177"/>
      <c r="G835" s="177"/>
      <c r="H835" s="182"/>
      <c r="I835" s="175"/>
      <c r="J835" s="180"/>
      <c r="K835" s="176"/>
      <c r="L835" s="176"/>
      <c r="M835" s="176"/>
      <c r="N835" s="175"/>
      <c r="O835" s="175"/>
      <c r="P835" s="175"/>
      <c r="Q835" s="175"/>
      <c r="R835" s="175"/>
      <c r="S835" s="175"/>
      <c r="T835" s="175"/>
      <c r="U835" s="175"/>
      <c r="V835" s="175"/>
      <c r="W835" s="175"/>
      <c r="X835" s="175"/>
      <c r="Y835" s="175"/>
      <c r="Z835" s="175"/>
    </row>
    <row r="836" ht="13.5" customHeight="1">
      <c r="A836" s="174"/>
      <c r="B836" s="174"/>
      <c r="C836" s="174"/>
      <c r="D836" s="175"/>
      <c r="E836" s="176"/>
      <c r="F836" s="177"/>
      <c r="G836" s="177"/>
      <c r="H836" s="182"/>
      <c r="I836" s="175"/>
      <c r="J836" s="180"/>
      <c r="K836" s="176"/>
      <c r="L836" s="176"/>
      <c r="M836" s="176"/>
      <c r="N836" s="175"/>
      <c r="O836" s="175"/>
      <c r="P836" s="175"/>
      <c r="Q836" s="175"/>
      <c r="R836" s="175"/>
      <c r="S836" s="175"/>
      <c r="T836" s="175"/>
      <c r="U836" s="175"/>
      <c r="V836" s="175"/>
      <c r="W836" s="175"/>
      <c r="X836" s="175"/>
      <c r="Y836" s="175"/>
      <c r="Z836" s="175"/>
    </row>
    <row r="837" ht="13.5" customHeight="1">
      <c r="A837" s="174"/>
      <c r="B837" s="174"/>
      <c r="C837" s="174"/>
      <c r="D837" s="175"/>
      <c r="E837" s="176"/>
      <c r="F837" s="177"/>
      <c r="G837" s="177"/>
      <c r="H837" s="182"/>
      <c r="I837" s="175"/>
      <c r="J837" s="180"/>
      <c r="K837" s="176"/>
      <c r="L837" s="176"/>
      <c r="M837" s="176"/>
      <c r="N837" s="175"/>
      <c r="O837" s="175"/>
      <c r="P837" s="175"/>
      <c r="Q837" s="175"/>
      <c r="R837" s="175"/>
      <c r="S837" s="175"/>
      <c r="T837" s="175"/>
      <c r="U837" s="175"/>
      <c r="V837" s="175"/>
      <c r="W837" s="175"/>
      <c r="X837" s="175"/>
      <c r="Y837" s="175"/>
      <c r="Z837" s="175"/>
    </row>
    <row r="838" ht="13.5" customHeight="1">
      <c r="A838" s="174"/>
      <c r="B838" s="174"/>
      <c r="C838" s="174"/>
      <c r="D838" s="175"/>
      <c r="E838" s="176"/>
      <c r="F838" s="177"/>
      <c r="G838" s="177"/>
      <c r="H838" s="182"/>
      <c r="I838" s="175"/>
      <c r="J838" s="180"/>
      <c r="K838" s="176"/>
      <c r="L838" s="176"/>
      <c r="M838" s="176"/>
      <c r="N838" s="175"/>
      <c r="O838" s="175"/>
      <c r="P838" s="175"/>
      <c r="Q838" s="175"/>
      <c r="R838" s="175"/>
      <c r="S838" s="175"/>
      <c r="T838" s="175"/>
      <c r="U838" s="175"/>
      <c r="V838" s="175"/>
      <c r="W838" s="175"/>
      <c r="X838" s="175"/>
      <c r="Y838" s="175"/>
      <c r="Z838" s="175"/>
    </row>
    <row r="839" ht="13.5" customHeight="1">
      <c r="A839" s="174"/>
      <c r="B839" s="174"/>
      <c r="C839" s="174"/>
      <c r="D839" s="175"/>
      <c r="E839" s="176"/>
      <c r="F839" s="177"/>
      <c r="G839" s="177"/>
      <c r="H839" s="182"/>
      <c r="I839" s="175"/>
      <c r="J839" s="180"/>
      <c r="K839" s="176"/>
      <c r="L839" s="176"/>
      <c r="M839" s="176"/>
      <c r="N839" s="175"/>
      <c r="O839" s="175"/>
      <c r="P839" s="175"/>
      <c r="Q839" s="175"/>
      <c r="R839" s="175"/>
      <c r="S839" s="175"/>
      <c r="T839" s="175"/>
      <c r="U839" s="175"/>
      <c r="V839" s="175"/>
      <c r="W839" s="175"/>
      <c r="X839" s="175"/>
      <c r="Y839" s="175"/>
      <c r="Z839" s="175"/>
    </row>
    <row r="840" ht="13.5" customHeight="1">
      <c r="A840" s="174"/>
      <c r="B840" s="174"/>
      <c r="C840" s="174"/>
      <c r="D840" s="175"/>
      <c r="E840" s="176"/>
      <c r="F840" s="177"/>
      <c r="G840" s="177"/>
      <c r="H840" s="182"/>
      <c r="I840" s="175"/>
      <c r="J840" s="180"/>
      <c r="K840" s="176"/>
      <c r="L840" s="176"/>
      <c r="M840" s="176"/>
      <c r="N840" s="175"/>
      <c r="O840" s="175"/>
      <c r="P840" s="175"/>
      <c r="Q840" s="175"/>
      <c r="R840" s="175"/>
      <c r="S840" s="175"/>
      <c r="T840" s="175"/>
      <c r="U840" s="175"/>
      <c r="V840" s="175"/>
      <c r="W840" s="175"/>
      <c r="X840" s="175"/>
      <c r="Y840" s="175"/>
      <c r="Z840" s="175"/>
    </row>
    <row r="841" ht="13.5" customHeight="1">
      <c r="A841" s="174"/>
      <c r="B841" s="174"/>
      <c r="C841" s="174"/>
      <c r="D841" s="175"/>
      <c r="E841" s="176"/>
      <c r="F841" s="177"/>
      <c r="G841" s="177"/>
      <c r="H841" s="182"/>
      <c r="I841" s="175"/>
      <c r="J841" s="180"/>
      <c r="K841" s="176"/>
      <c r="L841" s="176"/>
      <c r="M841" s="176"/>
      <c r="N841" s="175"/>
      <c r="O841" s="175"/>
      <c r="P841" s="175"/>
      <c r="Q841" s="175"/>
      <c r="R841" s="175"/>
      <c r="S841" s="175"/>
      <c r="T841" s="175"/>
      <c r="U841" s="175"/>
      <c r="V841" s="175"/>
      <c r="W841" s="175"/>
      <c r="X841" s="175"/>
      <c r="Y841" s="175"/>
      <c r="Z841" s="175"/>
    </row>
    <row r="842" ht="13.5" customHeight="1">
      <c r="A842" s="174"/>
      <c r="B842" s="174"/>
      <c r="C842" s="174"/>
      <c r="D842" s="175"/>
      <c r="E842" s="176"/>
      <c r="F842" s="177"/>
      <c r="G842" s="177"/>
      <c r="H842" s="182"/>
      <c r="I842" s="175"/>
      <c r="J842" s="180"/>
      <c r="K842" s="176"/>
      <c r="L842" s="176"/>
      <c r="M842" s="176"/>
      <c r="N842" s="175"/>
      <c r="O842" s="175"/>
      <c r="P842" s="175"/>
      <c r="Q842" s="175"/>
      <c r="R842" s="175"/>
      <c r="S842" s="175"/>
      <c r="T842" s="175"/>
      <c r="U842" s="175"/>
      <c r="V842" s="175"/>
      <c r="W842" s="175"/>
      <c r="X842" s="175"/>
      <c r="Y842" s="175"/>
      <c r="Z842" s="175"/>
    </row>
    <row r="843" ht="13.5" customHeight="1">
      <c r="A843" s="174"/>
      <c r="B843" s="174"/>
      <c r="C843" s="174"/>
      <c r="D843" s="175"/>
      <c r="E843" s="176"/>
      <c r="F843" s="177"/>
      <c r="G843" s="177"/>
      <c r="H843" s="182"/>
      <c r="I843" s="175"/>
      <c r="J843" s="180"/>
      <c r="K843" s="176"/>
      <c r="L843" s="176"/>
      <c r="M843" s="176"/>
      <c r="N843" s="175"/>
      <c r="O843" s="175"/>
      <c r="P843" s="175"/>
      <c r="Q843" s="175"/>
      <c r="R843" s="175"/>
      <c r="S843" s="175"/>
      <c r="T843" s="175"/>
      <c r="U843" s="175"/>
      <c r="V843" s="175"/>
      <c r="W843" s="175"/>
      <c r="X843" s="175"/>
      <c r="Y843" s="175"/>
      <c r="Z843" s="175"/>
    </row>
    <row r="844" ht="13.5" customHeight="1">
      <c r="A844" s="174"/>
      <c r="B844" s="174"/>
      <c r="C844" s="174"/>
      <c r="D844" s="175"/>
      <c r="E844" s="176"/>
      <c r="F844" s="177"/>
      <c r="G844" s="177"/>
      <c r="H844" s="182"/>
      <c r="I844" s="175"/>
      <c r="J844" s="180"/>
      <c r="K844" s="176"/>
      <c r="L844" s="176"/>
      <c r="M844" s="176"/>
      <c r="N844" s="175"/>
      <c r="O844" s="175"/>
      <c r="P844" s="175"/>
      <c r="Q844" s="175"/>
      <c r="R844" s="175"/>
      <c r="S844" s="175"/>
      <c r="T844" s="175"/>
      <c r="U844" s="175"/>
      <c r="V844" s="175"/>
      <c r="W844" s="175"/>
      <c r="X844" s="175"/>
      <c r="Y844" s="175"/>
      <c r="Z844" s="175"/>
    </row>
    <row r="845" ht="13.5" customHeight="1">
      <c r="A845" s="174"/>
      <c r="B845" s="174"/>
      <c r="C845" s="174"/>
      <c r="D845" s="175"/>
      <c r="E845" s="176"/>
      <c r="F845" s="177"/>
      <c r="G845" s="177"/>
      <c r="H845" s="182"/>
      <c r="I845" s="175"/>
      <c r="J845" s="180"/>
      <c r="K845" s="176"/>
      <c r="L845" s="176"/>
      <c r="M845" s="176"/>
      <c r="N845" s="175"/>
      <c r="O845" s="175"/>
      <c r="P845" s="175"/>
      <c r="Q845" s="175"/>
      <c r="R845" s="175"/>
      <c r="S845" s="175"/>
      <c r="T845" s="175"/>
      <c r="U845" s="175"/>
      <c r="V845" s="175"/>
      <c r="W845" s="175"/>
      <c r="X845" s="175"/>
      <c r="Y845" s="175"/>
      <c r="Z845" s="175"/>
    </row>
    <row r="846" ht="13.5" customHeight="1">
      <c r="A846" s="174"/>
      <c r="B846" s="174"/>
      <c r="C846" s="174"/>
      <c r="D846" s="175"/>
      <c r="E846" s="176"/>
      <c r="F846" s="177"/>
      <c r="G846" s="177"/>
      <c r="H846" s="182"/>
      <c r="I846" s="175"/>
      <c r="J846" s="180"/>
      <c r="K846" s="176"/>
      <c r="L846" s="176"/>
      <c r="M846" s="176"/>
      <c r="N846" s="175"/>
      <c r="O846" s="175"/>
      <c r="P846" s="175"/>
      <c r="Q846" s="175"/>
      <c r="R846" s="175"/>
      <c r="S846" s="175"/>
      <c r="T846" s="175"/>
      <c r="U846" s="175"/>
      <c r="V846" s="175"/>
      <c r="W846" s="175"/>
      <c r="X846" s="175"/>
      <c r="Y846" s="175"/>
      <c r="Z846" s="175"/>
    </row>
    <row r="847" ht="13.5" customHeight="1">
      <c r="A847" s="174"/>
      <c r="B847" s="174"/>
      <c r="C847" s="174"/>
      <c r="D847" s="175"/>
      <c r="E847" s="176"/>
      <c r="F847" s="177"/>
      <c r="G847" s="177"/>
      <c r="H847" s="182"/>
      <c r="I847" s="175"/>
      <c r="J847" s="180"/>
      <c r="K847" s="176"/>
      <c r="L847" s="176"/>
      <c r="M847" s="176"/>
      <c r="N847" s="175"/>
      <c r="O847" s="175"/>
      <c r="P847" s="175"/>
      <c r="Q847" s="175"/>
      <c r="R847" s="175"/>
      <c r="S847" s="175"/>
      <c r="T847" s="175"/>
      <c r="U847" s="175"/>
      <c r="V847" s="175"/>
      <c r="W847" s="175"/>
      <c r="X847" s="175"/>
      <c r="Y847" s="175"/>
      <c r="Z847" s="175"/>
    </row>
    <row r="848" ht="13.5" customHeight="1">
      <c r="A848" s="174"/>
      <c r="B848" s="174"/>
      <c r="C848" s="174"/>
      <c r="D848" s="175"/>
      <c r="E848" s="176"/>
      <c r="F848" s="177"/>
      <c r="G848" s="177"/>
      <c r="H848" s="182"/>
      <c r="I848" s="175"/>
      <c r="J848" s="180"/>
      <c r="K848" s="176"/>
      <c r="L848" s="176"/>
      <c r="M848" s="176"/>
      <c r="N848" s="175"/>
      <c r="O848" s="175"/>
      <c r="P848" s="175"/>
      <c r="Q848" s="175"/>
      <c r="R848" s="175"/>
      <c r="S848" s="175"/>
      <c r="T848" s="175"/>
      <c r="U848" s="175"/>
      <c r="V848" s="175"/>
      <c r="W848" s="175"/>
      <c r="X848" s="175"/>
      <c r="Y848" s="175"/>
      <c r="Z848" s="175"/>
    </row>
    <row r="849" ht="13.5" customHeight="1">
      <c r="A849" s="174"/>
      <c r="B849" s="174"/>
      <c r="C849" s="174"/>
      <c r="D849" s="175"/>
      <c r="E849" s="176"/>
      <c r="F849" s="177"/>
      <c r="G849" s="177"/>
      <c r="H849" s="182"/>
      <c r="I849" s="175"/>
      <c r="J849" s="180"/>
      <c r="K849" s="176"/>
      <c r="L849" s="176"/>
      <c r="M849" s="176"/>
      <c r="N849" s="175"/>
      <c r="O849" s="175"/>
      <c r="P849" s="175"/>
      <c r="Q849" s="175"/>
      <c r="R849" s="175"/>
      <c r="S849" s="175"/>
      <c r="T849" s="175"/>
      <c r="U849" s="175"/>
      <c r="V849" s="175"/>
      <c r="W849" s="175"/>
      <c r="X849" s="175"/>
      <c r="Y849" s="175"/>
      <c r="Z849" s="175"/>
    </row>
    <row r="850" ht="13.5" customHeight="1">
      <c r="A850" s="174"/>
      <c r="B850" s="174"/>
      <c r="C850" s="174"/>
      <c r="D850" s="175"/>
      <c r="E850" s="176"/>
      <c r="F850" s="177"/>
      <c r="G850" s="177"/>
      <c r="H850" s="182"/>
      <c r="I850" s="175"/>
      <c r="J850" s="180"/>
      <c r="K850" s="176"/>
      <c r="L850" s="176"/>
      <c r="M850" s="176"/>
      <c r="N850" s="175"/>
      <c r="O850" s="175"/>
      <c r="P850" s="175"/>
      <c r="Q850" s="175"/>
      <c r="R850" s="175"/>
      <c r="S850" s="175"/>
      <c r="T850" s="175"/>
      <c r="U850" s="175"/>
      <c r="V850" s="175"/>
      <c r="W850" s="175"/>
      <c r="X850" s="175"/>
      <c r="Y850" s="175"/>
      <c r="Z850" s="175"/>
    </row>
    <row r="851" ht="13.5" customHeight="1">
      <c r="A851" s="174"/>
      <c r="B851" s="174"/>
      <c r="C851" s="174"/>
      <c r="D851" s="175"/>
      <c r="E851" s="176"/>
      <c r="F851" s="177"/>
      <c r="G851" s="177"/>
      <c r="H851" s="182"/>
      <c r="I851" s="175"/>
      <c r="J851" s="180"/>
      <c r="K851" s="176"/>
      <c r="L851" s="176"/>
      <c r="M851" s="176"/>
      <c r="N851" s="175"/>
      <c r="O851" s="175"/>
      <c r="P851" s="175"/>
      <c r="Q851" s="175"/>
      <c r="R851" s="175"/>
      <c r="S851" s="175"/>
      <c r="T851" s="175"/>
      <c r="U851" s="175"/>
      <c r="V851" s="175"/>
      <c r="W851" s="175"/>
      <c r="X851" s="175"/>
      <c r="Y851" s="175"/>
      <c r="Z851" s="175"/>
    </row>
    <row r="852" ht="13.5" customHeight="1">
      <c r="A852" s="174"/>
      <c r="B852" s="174"/>
      <c r="C852" s="174"/>
      <c r="D852" s="175"/>
      <c r="E852" s="176"/>
      <c r="F852" s="177"/>
      <c r="G852" s="177"/>
      <c r="H852" s="182"/>
      <c r="I852" s="175"/>
      <c r="J852" s="180"/>
      <c r="K852" s="176"/>
      <c r="L852" s="176"/>
      <c r="M852" s="176"/>
      <c r="N852" s="175"/>
      <c r="O852" s="175"/>
      <c r="P852" s="175"/>
      <c r="Q852" s="175"/>
      <c r="R852" s="175"/>
      <c r="S852" s="175"/>
      <c r="T852" s="175"/>
      <c r="U852" s="175"/>
      <c r="V852" s="175"/>
      <c r="W852" s="175"/>
      <c r="X852" s="175"/>
      <c r="Y852" s="175"/>
      <c r="Z852" s="175"/>
    </row>
    <row r="853" ht="13.5" customHeight="1">
      <c r="A853" s="174"/>
      <c r="B853" s="174"/>
      <c r="C853" s="174"/>
      <c r="D853" s="175"/>
      <c r="E853" s="176"/>
      <c r="F853" s="177"/>
      <c r="G853" s="177"/>
      <c r="H853" s="182"/>
      <c r="I853" s="175"/>
      <c r="J853" s="180"/>
      <c r="K853" s="176"/>
      <c r="L853" s="176"/>
      <c r="M853" s="176"/>
      <c r="N853" s="175"/>
      <c r="O853" s="175"/>
      <c r="P853" s="175"/>
      <c r="Q853" s="175"/>
      <c r="R853" s="175"/>
      <c r="S853" s="175"/>
      <c r="T853" s="175"/>
      <c r="U853" s="175"/>
      <c r="V853" s="175"/>
      <c r="W853" s="175"/>
      <c r="X853" s="175"/>
      <c r="Y853" s="175"/>
      <c r="Z853" s="175"/>
    </row>
    <row r="854" ht="13.5" customHeight="1">
      <c r="A854" s="174"/>
      <c r="B854" s="174"/>
      <c r="C854" s="174"/>
      <c r="D854" s="175"/>
      <c r="E854" s="176"/>
      <c r="F854" s="177"/>
      <c r="G854" s="177"/>
      <c r="H854" s="182"/>
      <c r="I854" s="175"/>
      <c r="J854" s="180"/>
      <c r="K854" s="176"/>
      <c r="L854" s="176"/>
      <c r="M854" s="176"/>
      <c r="N854" s="175"/>
      <c r="O854" s="175"/>
      <c r="P854" s="175"/>
      <c r="Q854" s="175"/>
      <c r="R854" s="175"/>
      <c r="S854" s="175"/>
      <c r="T854" s="175"/>
      <c r="U854" s="175"/>
      <c r="V854" s="175"/>
      <c r="W854" s="175"/>
      <c r="X854" s="175"/>
      <c r="Y854" s="175"/>
      <c r="Z854" s="175"/>
    </row>
    <row r="855" ht="13.5" customHeight="1">
      <c r="A855" s="174"/>
      <c r="B855" s="174"/>
      <c r="C855" s="174"/>
      <c r="D855" s="175"/>
      <c r="E855" s="176"/>
      <c r="F855" s="177"/>
      <c r="G855" s="177"/>
      <c r="H855" s="182"/>
      <c r="I855" s="175"/>
      <c r="J855" s="180"/>
      <c r="K855" s="176"/>
      <c r="L855" s="176"/>
      <c r="M855" s="176"/>
      <c r="N855" s="175"/>
      <c r="O855" s="175"/>
      <c r="P855" s="175"/>
      <c r="Q855" s="175"/>
      <c r="R855" s="175"/>
      <c r="S855" s="175"/>
      <c r="T855" s="175"/>
      <c r="U855" s="175"/>
      <c r="V855" s="175"/>
      <c r="W855" s="175"/>
      <c r="X855" s="175"/>
      <c r="Y855" s="175"/>
      <c r="Z855" s="175"/>
    </row>
    <row r="856" ht="13.5" customHeight="1">
      <c r="A856" s="174"/>
      <c r="B856" s="174"/>
      <c r="C856" s="174"/>
      <c r="D856" s="175"/>
      <c r="E856" s="176"/>
      <c r="F856" s="177"/>
      <c r="G856" s="177"/>
      <c r="H856" s="182"/>
      <c r="I856" s="175"/>
      <c r="J856" s="180"/>
      <c r="K856" s="176"/>
      <c r="L856" s="176"/>
      <c r="M856" s="176"/>
      <c r="N856" s="175"/>
      <c r="O856" s="175"/>
      <c r="P856" s="175"/>
      <c r="Q856" s="175"/>
      <c r="R856" s="175"/>
      <c r="S856" s="175"/>
      <c r="T856" s="175"/>
      <c r="U856" s="175"/>
      <c r="V856" s="175"/>
      <c r="W856" s="175"/>
      <c r="X856" s="175"/>
      <c r="Y856" s="175"/>
      <c r="Z856" s="175"/>
    </row>
    <row r="857" ht="13.5" customHeight="1">
      <c r="A857" s="174"/>
      <c r="B857" s="174"/>
      <c r="C857" s="174"/>
      <c r="D857" s="175"/>
      <c r="E857" s="176"/>
      <c r="F857" s="177"/>
      <c r="G857" s="177"/>
      <c r="H857" s="182"/>
      <c r="I857" s="175"/>
      <c r="J857" s="180"/>
      <c r="K857" s="176"/>
      <c r="L857" s="176"/>
      <c r="M857" s="176"/>
      <c r="N857" s="175"/>
      <c r="O857" s="175"/>
      <c r="P857" s="175"/>
      <c r="Q857" s="175"/>
      <c r="R857" s="175"/>
      <c r="S857" s="175"/>
      <c r="T857" s="175"/>
      <c r="U857" s="175"/>
      <c r="V857" s="175"/>
      <c r="W857" s="175"/>
      <c r="X857" s="175"/>
      <c r="Y857" s="175"/>
      <c r="Z857" s="175"/>
    </row>
    <row r="858" ht="13.5" customHeight="1">
      <c r="A858" s="174"/>
      <c r="B858" s="174"/>
      <c r="C858" s="174"/>
      <c r="D858" s="175"/>
      <c r="E858" s="176"/>
      <c r="F858" s="177"/>
      <c r="G858" s="177"/>
      <c r="H858" s="182"/>
      <c r="I858" s="175"/>
      <c r="J858" s="180"/>
      <c r="K858" s="176"/>
      <c r="L858" s="176"/>
      <c r="M858" s="176"/>
      <c r="N858" s="175"/>
      <c r="O858" s="175"/>
      <c r="P858" s="175"/>
      <c r="Q858" s="175"/>
      <c r="R858" s="175"/>
      <c r="S858" s="175"/>
      <c r="T858" s="175"/>
      <c r="U858" s="175"/>
      <c r="V858" s="175"/>
      <c r="W858" s="175"/>
      <c r="X858" s="175"/>
      <c r="Y858" s="175"/>
      <c r="Z858" s="175"/>
    </row>
    <row r="859" ht="13.5" customHeight="1">
      <c r="A859" s="174"/>
      <c r="B859" s="174"/>
      <c r="C859" s="174"/>
      <c r="D859" s="175"/>
      <c r="E859" s="176"/>
      <c r="F859" s="177"/>
      <c r="G859" s="177"/>
      <c r="H859" s="182"/>
      <c r="I859" s="175"/>
      <c r="J859" s="180"/>
      <c r="K859" s="176"/>
      <c r="L859" s="176"/>
      <c r="M859" s="176"/>
      <c r="N859" s="175"/>
      <c r="O859" s="175"/>
      <c r="P859" s="175"/>
      <c r="Q859" s="175"/>
      <c r="R859" s="175"/>
      <c r="S859" s="175"/>
      <c r="T859" s="175"/>
      <c r="U859" s="175"/>
      <c r="V859" s="175"/>
      <c r="W859" s="175"/>
      <c r="X859" s="175"/>
      <c r="Y859" s="175"/>
      <c r="Z859" s="175"/>
    </row>
    <row r="860" ht="13.5" customHeight="1">
      <c r="A860" s="174"/>
      <c r="B860" s="174"/>
      <c r="C860" s="174"/>
      <c r="D860" s="175"/>
      <c r="E860" s="176"/>
      <c r="F860" s="177"/>
      <c r="G860" s="177"/>
      <c r="H860" s="182"/>
      <c r="I860" s="175"/>
      <c r="J860" s="180"/>
      <c r="K860" s="176"/>
      <c r="L860" s="176"/>
      <c r="M860" s="176"/>
      <c r="N860" s="175"/>
      <c r="O860" s="175"/>
      <c r="P860" s="175"/>
      <c r="Q860" s="175"/>
      <c r="R860" s="175"/>
      <c r="S860" s="175"/>
      <c r="T860" s="175"/>
      <c r="U860" s="175"/>
      <c r="V860" s="175"/>
      <c r="W860" s="175"/>
      <c r="X860" s="175"/>
      <c r="Y860" s="175"/>
      <c r="Z860" s="175"/>
    </row>
    <row r="861" ht="13.5" customHeight="1">
      <c r="A861" s="174"/>
      <c r="B861" s="174"/>
      <c r="C861" s="174"/>
      <c r="D861" s="175"/>
      <c r="E861" s="176"/>
      <c r="F861" s="177"/>
      <c r="G861" s="177"/>
      <c r="H861" s="182"/>
      <c r="I861" s="175"/>
      <c r="J861" s="180"/>
      <c r="K861" s="176"/>
      <c r="L861" s="176"/>
      <c r="M861" s="176"/>
      <c r="N861" s="175"/>
      <c r="O861" s="175"/>
      <c r="P861" s="175"/>
      <c r="Q861" s="175"/>
      <c r="R861" s="175"/>
      <c r="S861" s="175"/>
      <c r="T861" s="175"/>
      <c r="U861" s="175"/>
      <c r="V861" s="175"/>
      <c r="W861" s="175"/>
      <c r="X861" s="175"/>
      <c r="Y861" s="175"/>
      <c r="Z861" s="175"/>
    </row>
    <row r="862" ht="13.5" customHeight="1">
      <c r="A862" s="174"/>
      <c r="B862" s="174"/>
      <c r="C862" s="174"/>
      <c r="D862" s="175"/>
      <c r="E862" s="176"/>
      <c r="F862" s="177"/>
      <c r="G862" s="177"/>
      <c r="H862" s="182"/>
      <c r="I862" s="175"/>
      <c r="J862" s="180"/>
      <c r="K862" s="176"/>
      <c r="L862" s="176"/>
      <c r="M862" s="176"/>
      <c r="N862" s="175"/>
      <c r="O862" s="175"/>
      <c r="P862" s="175"/>
      <c r="Q862" s="175"/>
      <c r="R862" s="175"/>
      <c r="S862" s="175"/>
      <c r="T862" s="175"/>
      <c r="U862" s="175"/>
      <c r="V862" s="175"/>
      <c r="W862" s="175"/>
      <c r="X862" s="175"/>
      <c r="Y862" s="175"/>
      <c r="Z862" s="175"/>
    </row>
    <row r="863" ht="13.5" customHeight="1">
      <c r="A863" s="174"/>
      <c r="B863" s="174"/>
      <c r="C863" s="174"/>
      <c r="D863" s="175"/>
      <c r="E863" s="176"/>
      <c r="F863" s="177"/>
      <c r="G863" s="177"/>
      <c r="H863" s="182"/>
      <c r="I863" s="175"/>
      <c r="J863" s="180"/>
      <c r="K863" s="176"/>
      <c r="L863" s="176"/>
      <c r="M863" s="176"/>
      <c r="N863" s="175"/>
      <c r="O863" s="175"/>
      <c r="P863" s="175"/>
      <c r="Q863" s="175"/>
      <c r="R863" s="175"/>
      <c r="S863" s="175"/>
      <c r="T863" s="175"/>
      <c r="U863" s="175"/>
      <c r="V863" s="175"/>
      <c r="W863" s="175"/>
      <c r="X863" s="175"/>
      <c r="Y863" s="175"/>
      <c r="Z863" s="175"/>
    </row>
    <row r="864" ht="13.5" customHeight="1">
      <c r="A864" s="174"/>
      <c r="B864" s="174"/>
      <c r="C864" s="174"/>
      <c r="D864" s="175"/>
      <c r="E864" s="176"/>
      <c r="F864" s="177"/>
      <c r="G864" s="177"/>
      <c r="H864" s="182"/>
      <c r="I864" s="175"/>
      <c r="J864" s="180"/>
      <c r="K864" s="176"/>
      <c r="L864" s="176"/>
      <c r="M864" s="176"/>
      <c r="N864" s="175"/>
      <c r="O864" s="175"/>
      <c r="P864" s="175"/>
      <c r="Q864" s="175"/>
      <c r="R864" s="175"/>
      <c r="S864" s="175"/>
      <c r="T864" s="175"/>
      <c r="U864" s="175"/>
      <c r="V864" s="175"/>
      <c r="W864" s="175"/>
      <c r="X864" s="175"/>
      <c r="Y864" s="175"/>
      <c r="Z864" s="175"/>
    </row>
    <row r="865" ht="13.5" customHeight="1">
      <c r="A865" s="174"/>
      <c r="B865" s="174"/>
      <c r="C865" s="174"/>
      <c r="D865" s="175"/>
      <c r="E865" s="176"/>
      <c r="F865" s="177"/>
      <c r="G865" s="177"/>
      <c r="H865" s="182"/>
      <c r="I865" s="175"/>
      <c r="J865" s="180"/>
      <c r="K865" s="176"/>
      <c r="L865" s="176"/>
      <c r="M865" s="176"/>
      <c r="N865" s="175"/>
      <c r="O865" s="175"/>
      <c r="P865" s="175"/>
      <c r="Q865" s="175"/>
      <c r="R865" s="175"/>
      <c r="S865" s="175"/>
      <c r="T865" s="175"/>
      <c r="U865" s="175"/>
      <c r="V865" s="175"/>
      <c r="W865" s="175"/>
      <c r="X865" s="175"/>
      <c r="Y865" s="175"/>
      <c r="Z865" s="175"/>
    </row>
    <row r="866" ht="13.5" customHeight="1">
      <c r="A866" s="174"/>
      <c r="B866" s="174"/>
      <c r="C866" s="174"/>
      <c r="D866" s="175"/>
      <c r="E866" s="176"/>
      <c r="F866" s="177"/>
      <c r="G866" s="177"/>
      <c r="H866" s="182"/>
      <c r="I866" s="175"/>
      <c r="J866" s="180"/>
      <c r="K866" s="176"/>
      <c r="L866" s="176"/>
      <c r="M866" s="176"/>
      <c r="N866" s="175"/>
      <c r="O866" s="175"/>
      <c r="P866" s="175"/>
      <c r="Q866" s="175"/>
      <c r="R866" s="175"/>
      <c r="S866" s="175"/>
      <c r="T866" s="175"/>
      <c r="U866" s="175"/>
      <c r="V866" s="175"/>
      <c r="W866" s="175"/>
      <c r="X866" s="175"/>
      <c r="Y866" s="175"/>
      <c r="Z866" s="175"/>
    </row>
    <row r="867" ht="13.5" customHeight="1">
      <c r="A867" s="174"/>
      <c r="B867" s="174"/>
      <c r="C867" s="174"/>
      <c r="D867" s="175"/>
      <c r="E867" s="176"/>
      <c r="F867" s="177"/>
      <c r="G867" s="177"/>
      <c r="H867" s="182"/>
      <c r="I867" s="175"/>
      <c r="J867" s="180"/>
      <c r="K867" s="176"/>
      <c r="L867" s="176"/>
      <c r="M867" s="176"/>
      <c r="N867" s="175"/>
      <c r="O867" s="175"/>
      <c r="P867" s="175"/>
      <c r="Q867" s="175"/>
      <c r="R867" s="175"/>
      <c r="S867" s="175"/>
      <c r="T867" s="175"/>
      <c r="U867" s="175"/>
      <c r="V867" s="175"/>
      <c r="W867" s="175"/>
      <c r="X867" s="175"/>
      <c r="Y867" s="175"/>
      <c r="Z867" s="175"/>
    </row>
    <row r="868" ht="13.5" customHeight="1">
      <c r="A868" s="174"/>
      <c r="B868" s="174"/>
      <c r="C868" s="174"/>
      <c r="D868" s="175"/>
      <c r="E868" s="176"/>
      <c r="F868" s="177"/>
      <c r="G868" s="177"/>
      <c r="H868" s="182"/>
      <c r="I868" s="175"/>
      <c r="J868" s="180"/>
      <c r="K868" s="176"/>
      <c r="L868" s="176"/>
      <c r="M868" s="176"/>
      <c r="N868" s="175"/>
      <c r="O868" s="175"/>
      <c r="P868" s="175"/>
      <c r="Q868" s="175"/>
      <c r="R868" s="175"/>
      <c r="S868" s="175"/>
      <c r="T868" s="175"/>
      <c r="U868" s="175"/>
      <c r="V868" s="175"/>
      <c r="W868" s="175"/>
      <c r="X868" s="175"/>
      <c r="Y868" s="175"/>
      <c r="Z868" s="175"/>
    </row>
    <row r="869" ht="13.5" customHeight="1">
      <c r="A869" s="174"/>
      <c r="B869" s="174"/>
      <c r="C869" s="174"/>
      <c r="D869" s="175"/>
      <c r="E869" s="176"/>
      <c r="F869" s="177"/>
      <c r="G869" s="177"/>
      <c r="H869" s="182"/>
      <c r="I869" s="175"/>
      <c r="J869" s="180"/>
      <c r="K869" s="176"/>
      <c r="L869" s="176"/>
      <c r="M869" s="176"/>
      <c r="N869" s="175"/>
      <c r="O869" s="175"/>
      <c r="P869" s="175"/>
      <c r="Q869" s="175"/>
      <c r="R869" s="175"/>
      <c r="S869" s="175"/>
      <c r="T869" s="175"/>
      <c r="U869" s="175"/>
      <c r="V869" s="175"/>
      <c r="W869" s="175"/>
      <c r="X869" s="175"/>
      <c r="Y869" s="175"/>
      <c r="Z869" s="175"/>
    </row>
    <row r="870" ht="13.5" customHeight="1">
      <c r="A870" s="174"/>
      <c r="B870" s="174"/>
      <c r="C870" s="174"/>
      <c r="D870" s="175"/>
      <c r="E870" s="176"/>
      <c r="F870" s="177"/>
      <c r="G870" s="177"/>
      <c r="H870" s="182"/>
      <c r="I870" s="175"/>
      <c r="J870" s="180"/>
      <c r="K870" s="176"/>
      <c r="L870" s="176"/>
      <c r="M870" s="176"/>
      <c r="N870" s="175"/>
      <c r="O870" s="175"/>
      <c r="P870" s="175"/>
      <c r="Q870" s="175"/>
      <c r="R870" s="175"/>
      <c r="S870" s="175"/>
      <c r="T870" s="175"/>
      <c r="U870" s="175"/>
      <c r="V870" s="175"/>
      <c r="W870" s="175"/>
      <c r="X870" s="175"/>
      <c r="Y870" s="175"/>
      <c r="Z870" s="175"/>
    </row>
    <row r="871" ht="13.5" customHeight="1">
      <c r="A871" s="174"/>
      <c r="B871" s="174"/>
      <c r="C871" s="174"/>
      <c r="D871" s="175"/>
      <c r="E871" s="176"/>
      <c r="F871" s="177"/>
      <c r="G871" s="177"/>
      <c r="H871" s="182"/>
      <c r="I871" s="175"/>
      <c r="J871" s="180"/>
      <c r="K871" s="176"/>
      <c r="L871" s="176"/>
      <c r="M871" s="176"/>
      <c r="N871" s="175"/>
      <c r="O871" s="175"/>
      <c r="P871" s="175"/>
      <c r="Q871" s="175"/>
      <c r="R871" s="175"/>
      <c r="S871" s="175"/>
      <c r="T871" s="175"/>
      <c r="U871" s="175"/>
      <c r="V871" s="175"/>
      <c r="W871" s="175"/>
      <c r="X871" s="175"/>
      <c r="Y871" s="175"/>
      <c r="Z871" s="175"/>
    </row>
    <row r="872" ht="13.5" customHeight="1">
      <c r="A872" s="174"/>
      <c r="B872" s="174"/>
      <c r="C872" s="174"/>
      <c r="D872" s="175"/>
      <c r="E872" s="176"/>
      <c r="F872" s="177"/>
      <c r="G872" s="177"/>
      <c r="H872" s="182"/>
      <c r="I872" s="175"/>
      <c r="J872" s="180"/>
      <c r="K872" s="176"/>
      <c r="L872" s="176"/>
      <c r="M872" s="176"/>
      <c r="N872" s="175"/>
      <c r="O872" s="175"/>
      <c r="P872" s="175"/>
      <c r="Q872" s="175"/>
      <c r="R872" s="175"/>
      <c r="S872" s="175"/>
      <c r="T872" s="175"/>
      <c r="U872" s="175"/>
      <c r="V872" s="175"/>
      <c r="W872" s="175"/>
      <c r="X872" s="175"/>
      <c r="Y872" s="175"/>
      <c r="Z872" s="175"/>
    </row>
    <row r="873" ht="13.5" customHeight="1">
      <c r="A873" s="174"/>
      <c r="B873" s="174"/>
      <c r="C873" s="174"/>
      <c r="D873" s="175"/>
      <c r="E873" s="176"/>
      <c r="F873" s="177"/>
      <c r="G873" s="177"/>
      <c r="H873" s="182"/>
      <c r="I873" s="175"/>
      <c r="J873" s="180"/>
      <c r="K873" s="176"/>
      <c r="L873" s="176"/>
      <c r="M873" s="176"/>
      <c r="N873" s="175"/>
      <c r="O873" s="175"/>
      <c r="P873" s="175"/>
      <c r="Q873" s="175"/>
      <c r="R873" s="175"/>
      <c r="S873" s="175"/>
      <c r="T873" s="175"/>
      <c r="U873" s="175"/>
      <c r="V873" s="175"/>
      <c r="W873" s="175"/>
      <c r="X873" s="175"/>
      <c r="Y873" s="175"/>
      <c r="Z873" s="175"/>
    </row>
    <row r="874" ht="13.5" customHeight="1">
      <c r="A874" s="174"/>
      <c r="B874" s="174"/>
      <c r="C874" s="174"/>
      <c r="D874" s="175"/>
      <c r="E874" s="176"/>
      <c r="F874" s="177"/>
      <c r="G874" s="177"/>
      <c r="H874" s="182"/>
      <c r="I874" s="175"/>
      <c r="J874" s="180"/>
      <c r="K874" s="176"/>
      <c r="L874" s="176"/>
      <c r="M874" s="176"/>
      <c r="N874" s="175"/>
      <c r="O874" s="175"/>
      <c r="P874" s="175"/>
      <c r="Q874" s="175"/>
      <c r="R874" s="175"/>
      <c r="S874" s="175"/>
      <c r="T874" s="175"/>
      <c r="U874" s="175"/>
      <c r="V874" s="175"/>
      <c r="W874" s="175"/>
      <c r="X874" s="175"/>
      <c r="Y874" s="175"/>
      <c r="Z874" s="175"/>
    </row>
    <row r="875" ht="13.5" customHeight="1">
      <c r="A875" s="174"/>
      <c r="B875" s="174"/>
      <c r="C875" s="174"/>
      <c r="D875" s="175"/>
      <c r="E875" s="176"/>
      <c r="F875" s="177"/>
      <c r="G875" s="177"/>
      <c r="H875" s="182"/>
      <c r="I875" s="175"/>
      <c r="J875" s="180"/>
      <c r="K875" s="176"/>
      <c r="L875" s="176"/>
      <c r="M875" s="176"/>
      <c r="N875" s="175"/>
      <c r="O875" s="175"/>
      <c r="P875" s="175"/>
      <c r="Q875" s="175"/>
      <c r="R875" s="175"/>
      <c r="S875" s="175"/>
      <c r="T875" s="175"/>
      <c r="U875" s="175"/>
      <c r="V875" s="175"/>
      <c r="W875" s="175"/>
      <c r="X875" s="175"/>
      <c r="Y875" s="175"/>
      <c r="Z875" s="175"/>
    </row>
    <row r="876" ht="13.5" customHeight="1">
      <c r="A876" s="174"/>
      <c r="B876" s="174"/>
      <c r="C876" s="174"/>
      <c r="D876" s="175"/>
      <c r="E876" s="176"/>
      <c r="F876" s="177"/>
      <c r="G876" s="177"/>
      <c r="H876" s="182"/>
      <c r="I876" s="175"/>
      <c r="J876" s="180"/>
      <c r="K876" s="176"/>
      <c r="L876" s="176"/>
      <c r="M876" s="176"/>
      <c r="N876" s="175"/>
      <c r="O876" s="175"/>
      <c r="P876" s="175"/>
      <c r="Q876" s="175"/>
      <c r="R876" s="175"/>
      <c r="S876" s="175"/>
      <c r="T876" s="175"/>
      <c r="U876" s="175"/>
      <c r="V876" s="175"/>
      <c r="W876" s="175"/>
      <c r="X876" s="175"/>
      <c r="Y876" s="175"/>
      <c r="Z876" s="175"/>
    </row>
    <row r="877" ht="13.5" customHeight="1">
      <c r="A877" s="174"/>
      <c r="B877" s="174"/>
      <c r="C877" s="174"/>
      <c r="D877" s="175"/>
      <c r="E877" s="176"/>
      <c r="F877" s="177"/>
      <c r="G877" s="177"/>
      <c r="H877" s="182"/>
      <c r="I877" s="175"/>
      <c r="J877" s="180"/>
      <c r="K877" s="176"/>
      <c r="L877" s="176"/>
      <c r="M877" s="176"/>
      <c r="N877" s="175"/>
      <c r="O877" s="175"/>
      <c r="P877" s="175"/>
      <c r="Q877" s="175"/>
      <c r="R877" s="175"/>
      <c r="S877" s="175"/>
      <c r="T877" s="175"/>
      <c r="U877" s="175"/>
      <c r="V877" s="175"/>
      <c r="W877" s="175"/>
      <c r="X877" s="175"/>
      <c r="Y877" s="175"/>
      <c r="Z877" s="175"/>
    </row>
    <row r="878" ht="13.5" customHeight="1">
      <c r="A878" s="174"/>
      <c r="B878" s="174"/>
      <c r="C878" s="174"/>
      <c r="D878" s="175"/>
      <c r="E878" s="176"/>
      <c r="F878" s="177"/>
      <c r="G878" s="177"/>
      <c r="H878" s="182"/>
      <c r="I878" s="175"/>
      <c r="J878" s="180"/>
      <c r="K878" s="176"/>
      <c r="L878" s="176"/>
      <c r="M878" s="176"/>
      <c r="N878" s="175"/>
      <c r="O878" s="175"/>
      <c r="P878" s="175"/>
      <c r="Q878" s="175"/>
      <c r="R878" s="175"/>
      <c r="S878" s="175"/>
      <c r="T878" s="175"/>
      <c r="U878" s="175"/>
      <c r="V878" s="175"/>
      <c r="W878" s="175"/>
      <c r="X878" s="175"/>
      <c r="Y878" s="175"/>
      <c r="Z878" s="175"/>
    </row>
    <row r="879" ht="13.5" customHeight="1">
      <c r="A879" s="174"/>
      <c r="B879" s="174"/>
      <c r="C879" s="174"/>
      <c r="D879" s="175"/>
      <c r="E879" s="176"/>
      <c r="F879" s="177"/>
      <c r="G879" s="177"/>
      <c r="H879" s="182"/>
      <c r="I879" s="175"/>
      <c r="J879" s="180"/>
      <c r="K879" s="176"/>
      <c r="L879" s="176"/>
      <c r="M879" s="176"/>
      <c r="N879" s="175"/>
      <c r="O879" s="175"/>
      <c r="P879" s="175"/>
      <c r="Q879" s="175"/>
      <c r="R879" s="175"/>
      <c r="S879" s="175"/>
      <c r="T879" s="175"/>
      <c r="U879" s="175"/>
      <c r="V879" s="175"/>
      <c r="W879" s="175"/>
      <c r="X879" s="175"/>
      <c r="Y879" s="175"/>
      <c r="Z879" s="175"/>
    </row>
    <row r="880" ht="13.5" customHeight="1">
      <c r="A880" s="174"/>
      <c r="B880" s="174"/>
      <c r="C880" s="174"/>
      <c r="D880" s="175"/>
      <c r="E880" s="176"/>
      <c r="F880" s="177"/>
      <c r="G880" s="177"/>
      <c r="H880" s="182"/>
      <c r="I880" s="175"/>
      <c r="J880" s="180"/>
      <c r="K880" s="176"/>
      <c r="L880" s="176"/>
      <c r="M880" s="176"/>
      <c r="N880" s="175"/>
      <c r="O880" s="175"/>
      <c r="P880" s="175"/>
      <c r="Q880" s="175"/>
      <c r="R880" s="175"/>
      <c r="S880" s="175"/>
      <c r="T880" s="175"/>
      <c r="U880" s="175"/>
      <c r="V880" s="175"/>
      <c r="W880" s="175"/>
      <c r="X880" s="175"/>
      <c r="Y880" s="175"/>
      <c r="Z880" s="175"/>
    </row>
    <row r="881" ht="13.5" customHeight="1">
      <c r="A881" s="174"/>
      <c r="B881" s="174"/>
      <c r="C881" s="174"/>
      <c r="D881" s="175"/>
      <c r="E881" s="176"/>
      <c r="F881" s="177"/>
      <c r="G881" s="177"/>
      <c r="H881" s="182"/>
      <c r="I881" s="175"/>
      <c r="J881" s="180"/>
      <c r="K881" s="176"/>
      <c r="L881" s="176"/>
      <c r="M881" s="176"/>
      <c r="N881" s="175"/>
      <c r="O881" s="175"/>
      <c r="P881" s="175"/>
      <c r="Q881" s="175"/>
      <c r="R881" s="175"/>
      <c r="S881" s="175"/>
      <c r="T881" s="175"/>
      <c r="U881" s="175"/>
      <c r="V881" s="175"/>
      <c r="W881" s="175"/>
      <c r="X881" s="175"/>
      <c r="Y881" s="175"/>
      <c r="Z881" s="175"/>
    </row>
    <row r="882" ht="13.5" customHeight="1">
      <c r="A882" s="174"/>
      <c r="B882" s="174"/>
      <c r="C882" s="174"/>
      <c r="D882" s="175"/>
      <c r="E882" s="176"/>
      <c r="F882" s="177"/>
      <c r="G882" s="177"/>
      <c r="H882" s="182"/>
      <c r="I882" s="175"/>
      <c r="J882" s="180"/>
      <c r="K882" s="176"/>
      <c r="L882" s="176"/>
      <c r="M882" s="176"/>
      <c r="N882" s="175"/>
      <c r="O882" s="175"/>
      <c r="P882" s="175"/>
      <c r="Q882" s="175"/>
      <c r="R882" s="175"/>
      <c r="S882" s="175"/>
      <c r="T882" s="175"/>
      <c r="U882" s="175"/>
      <c r="V882" s="175"/>
      <c r="W882" s="175"/>
      <c r="X882" s="175"/>
      <c r="Y882" s="175"/>
      <c r="Z882" s="175"/>
    </row>
    <row r="883" ht="13.5" customHeight="1">
      <c r="A883" s="174"/>
      <c r="B883" s="174"/>
      <c r="C883" s="174"/>
      <c r="D883" s="175"/>
      <c r="E883" s="176"/>
      <c r="F883" s="177"/>
      <c r="G883" s="177"/>
      <c r="H883" s="182"/>
      <c r="I883" s="175"/>
      <c r="J883" s="180"/>
      <c r="K883" s="176"/>
      <c r="L883" s="176"/>
      <c r="M883" s="176"/>
      <c r="N883" s="175"/>
      <c r="O883" s="175"/>
      <c r="P883" s="175"/>
      <c r="Q883" s="175"/>
      <c r="R883" s="175"/>
      <c r="S883" s="175"/>
      <c r="T883" s="175"/>
      <c r="U883" s="175"/>
      <c r="V883" s="175"/>
      <c r="W883" s="175"/>
      <c r="X883" s="175"/>
      <c r="Y883" s="175"/>
      <c r="Z883" s="175"/>
    </row>
    <row r="884" ht="13.5" customHeight="1">
      <c r="A884" s="174"/>
      <c r="B884" s="174"/>
      <c r="C884" s="174"/>
      <c r="D884" s="175"/>
      <c r="E884" s="176"/>
      <c r="F884" s="177"/>
      <c r="G884" s="177"/>
      <c r="H884" s="182"/>
      <c r="I884" s="175"/>
      <c r="J884" s="180"/>
      <c r="K884" s="176"/>
      <c r="L884" s="176"/>
      <c r="M884" s="176"/>
      <c r="N884" s="175"/>
      <c r="O884" s="175"/>
      <c r="P884" s="175"/>
      <c r="Q884" s="175"/>
      <c r="R884" s="175"/>
      <c r="S884" s="175"/>
      <c r="T884" s="175"/>
      <c r="U884" s="175"/>
      <c r="V884" s="175"/>
      <c r="W884" s="175"/>
      <c r="X884" s="175"/>
      <c r="Y884" s="175"/>
      <c r="Z884" s="175"/>
    </row>
    <row r="885" ht="13.5" customHeight="1">
      <c r="A885" s="174"/>
      <c r="B885" s="174"/>
      <c r="C885" s="174"/>
      <c r="D885" s="175"/>
      <c r="E885" s="176"/>
      <c r="F885" s="177"/>
      <c r="G885" s="177"/>
      <c r="H885" s="182"/>
      <c r="I885" s="175"/>
      <c r="J885" s="180"/>
      <c r="K885" s="176"/>
      <c r="L885" s="176"/>
      <c r="M885" s="176"/>
      <c r="N885" s="175"/>
      <c r="O885" s="175"/>
      <c r="P885" s="175"/>
      <c r="Q885" s="175"/>
      <c r="R885" s="175"/>
      <c r="S885" s="175"/>
      <c r="T885" s="175"/>
      <c r="U885" s="175"/>
      <c r="V885" s="175"/>
      <c r="W885" s="175"/>
      <c r="X885" s="175"/>
      <c r="Y885" s="175"/>
      <c r="Z885" s="175"/>
    </row>
    <row r="886" ht="13.5" customHeight="1">
      <c r="A886" s="174"/>
      <c r="B886" s="174"/>
      <c r="C886" s="174"/>
      <c r="D886" s="175"/>
      <c r="E886" s="176"/>
      <c r="F886" s="177"/>
      <c r="G886" s="177"/>
      <c r="H886" s="182"/>
      <c r="I886" s="175"/>
      <c r="J886" s="180"/>
      <c r="K886" s="176"/>
      <c r="L886" s="176"/>
      <c r="M886" s="176"/>
      <c r="N886" s="175"/>
      <c r="O886" s="175"/>
      <c r="P886" s="175"/>
      <c r="Q886" s="175"/>
      <c r="R886" s="175"/>
      <c r="S886" s="175"/>
      <c r="T886" s="175"/>
      <c r="U886" s="175"/>
      <c r="V886" s="175"/>
      <c r="W886" s="175"/>
      <c r="X886" s="175"/>
      <c r="Y886" s="175"/>
      <c r="Z886" s="175"/>
    </row>
    <row r="887" ht="13.5" customHeight="1">
      <c r="A887" s="174"/>
      <c r="B887" s="174"/>
      <c r="C887" s="174"/>
      <c r="D887" s="175"/>
      <c r="E887" s="176"/>
      <c r="F887" s="177"/>
      <c r="G887" s="177"/>
      <c r="H887" s="182"/>
      <c r="I887" s="175"/>
      <c r="J887" s="180"/>
      <c r="K887" s="176"/>
      <c r="L887" s="176"/>
      <c r="M887" s="176"/>
      <c r="N887" s="175"/>
      <c r="O887" s="175"/>
      <c r="P887" s="175"/>
      <c r="Q887" s="175"/>
      <c r="R887" s="175"/>
      <c r="S887" s="175"/>
      <c r="T887" s="175"/>
      <c r="U887" s="175"/>
      <c r="V887" s="175"/>
      <c r="W887" s="175"/>
      <c r="X887" s="175"/>
      <c r="Y887" s="175"/>
      <c r="Z887" s="175"/>
    </row>
    <row r="888" ht="13.5" customHeight="1">
      <c r="A888" s="174"/>
      <c r="B888" s="174"/>
      <c r="C888" s="174"/>
      <c r="D888" s="175"/>
      <c r="E888" s="176"/>
      <c r="F888" s="177"/>
      <c r="G888" s="177"/>
      <c r="H888" s="182"/>
      <c r="I888" s="175"/>
      <c r="J888" s="180"/>
      <c r="K888" s="176"/>
      <c r="L888" s="176"/>
      <c r="M888" s="176"/>
      <c r="N888" s="175"/>
      <c r="O888" s="175"/>
      <c r="P888" s="175"/>
      <c r="Q888" s="175"/>
      <c r="R888" s="175"/>
      <c r="S888" s="175"/>
      <c r="T888" s="175"/>
      <c r="U888" s="175"/>
      <c r="V888" s="175"/>
      <c r="W888" s="175"/>
      <c r="X888" s="175"/>
      <c r="Y888" s="175"/>
      <c r="Z888" s="175"/>
    </row>
    <row r="889" ht="13.5" customHeight="1">
      <c r="A889" s="174"/>
      <c r="B889" s="174"/>
      <c r="C889" s="174"/>
      <c r="D889" s="175"/>
      <c r="E889" s="176"/>
      <c r="F889" s="177"/>
      <c r="G889" s="177"/>
      <c r="H889" s="182"/>
      <c r="I889" s="175"/>
      <c r="J889" s="180"/>
      <c r="K889" s="176"/>
      <c r="L889" s="176"/>
      <c r="M889" s="176"/>
      <c r="N889" s="175"/>
      <c r="O889" s="175"/>
      <c r="P889" s="175"/>
      <c r="Q889" s="175"/>
      <c r="R889" s="175"/>
      <c r="S889" s="175"/>
      <c r="T889" s="175"/>
      <c r="U889" s="175"/>
      <c r="V889" s="175"/>
      <c r="W889" s="175"/>
      <c r="X889" s="175"/>
      <c r="Y889" s="175"/>
      <c r="Z889" s="175"/>
    </row>
    <row r="890" ht="13.5" customHeight="1">
      <c r="A890" s="174"/>
      <c r="B890" s="174"/>
      <c r="C890" s="174"/>
      <c r="D890" s="175"/>
      <c r="E890" s="176"/>
      <c r="F890" s="177"/>
      <c r="G890" s="177"/>
      <c r="H890" s="182"/>
      <c r="I890" s="175"/>
      <c r="J890" s="180"/>
      <c r="K890" s="176"/>
      <c r="L890" s="176"/>
      <c r="M890" s="176"/>
      <c r="N890" s="175"/>
      <c r="O890" s="175"/>
      <c r="P890" s="175"/>
      <c r="Q890" s="175"/>
      <c r="R890" s="175"/>
      <c r="S890" s="175"/>
      <c r="T890" s="175"/>
      <c r="U890" s="175"/>
      <c r="V890" s="175"/>
      <c r="W890" s="175"/>
      <c r="X890" s="175"/>
      <c r="Y890" s="175"/>
      <c r="Z890" s="175"/>
    </row>
    <row r="891" ht="13.5" customHeight="1">
      <c r="A891" s="174"/>
      <c r="B891" s="174"/>
      <c r="C891" s="174"/>
      <c r="D891" s="175"/>
      <c r="E891" s="176"/>
      <c r="F891" s="177"/>
      <c r="G891" s="177"/>
      <c r="H891" s="182"/>
      <c r="I891" s="175"/>
      <c r="J891" s="180"/>
      <c r="K891" s="176"/>
      <c r="L891" s="176"/>
      <c r="M891" s="176"/>
      <c r="N891" s="175"/>
      <c r="O891" s="175"/>
      <c r="P891" s="175"/>
      <c r="Q891" s="175"/>
      <c r="R891" s="175"/>
      <c r="S891" s="175"/>
      <c r="T891" s="175"/>
      <c r="U891" s="175"/>
      <c r="V891" s="175"/>
      <c r="W891" s="175"/>
      <c r="X891" s="175"/>
      <c r="Y891" s="175"/>
      <c r="Z891" s="175"/>
    </row>
    <row r="892" ht="13.5" customHeight="1">
      <c r="A892" s="174"/>
      <c r="B892" s="174"/>
      <c r="C892" s="174"/>
      <c r="D892" s="175"/>
      <c r="E892" s="176"/>
      <c r="F892" s="177"/>
      <c r="G892" s="177"/>
      <c r="H892" s="182"/>
      <c r="I892" s="175"/>
      <c r="J892" s="180"/>
      <c r="K892" s="176"/>
      <c r="L892" s="176"/>
      <c r="M892" s="176"/>
      <c r="N892" s="175"/>
      <c r="O892" s="175"/>
      <c r="P892" s="175"/>
      <c r="Q892" s="175"/>
      <c r="R892" s="175"/>
      <c r="S892" s="175"/>
      <c r="T892" s="175"/>
      <c r="U892" s="175"/>
      <c r="V892" s="175"/>
      <c r="W892" s="175"/>
      <c r="X892" s="175"/>
      <c r="Y892" s="175"/>
      <c r="Z892" s="175"/>
    </row>
    <row r="893" ht="13.5" customHeight="1">
      <c r="A893" s="174"/>
      <c r="B893" s="174"/>
      <c r="C893" s="174"/>
      <c r="D893" s="175"/>
      <c r="E893" s="176"/>
      <c r="F893" s="177"/>
      <c r="G893" s="177"/>
      <c r="H893" s="182"/>
      <c r="I893" s="175"/>
      <c r="J893" s="180"/>
      <c r="K893" s="176"/>
      <c r="L893" s="176"/>
      <c r="M893" s="176"/>
      <c r="N893" s="175"/>
      <c r="O893" s="175"/>
      <c r="P893" s="175"/>
      <c r="Q893" s="175"/>
      <c r="R893" s="175"/>
      <c r="S893" s="175"/>
      <c r="T893" s="175"/>
      <c r="U893" s="175"/>
      <c r="V893" s="175"/>
      <c r="W893" s="175"/>
      <c r="X893" s="175"/>
      <c r="Y893" s="175"/>
      <c r="Z893" s="175"/>
    </row>
    <row r="894" ht="13.5" customHeight="1">
      <c r="A894" s="174"/>
      <c r="B894" s="174"/>
      <c r="C894" s="174"/>
      <c r="D894" s="175"/>
      <c r="E894" s="176"/>
      <c r="F894" s="177"/>
      <c r="G894" s="177"/>
      <c r="H894" s="182"/>
      <c r="I894" s="175"/>
      <c r="J894" s="180"/>
      <c r="K894" s="176"/>
      <c r="L894" s="176"/>
      <c r="M894" s="176"/>
      <c r="N894" s="175"/>
      <c r="O894" s="175"/>
      <c r="P894" s="175"/>
      <c r="Q894" s="175"/>
      <c r="R894" s="175"/>
      <c r="S894" s="175"/>
      <c r="T894" s="175"/>
      <c r="U894" s="175"/>
      <c r="V894" s="175"/>
      <c r="W894" s="175"/>
      <c r="X894" s="175"/>
      <c r="Y894" s="175"/>
      <c r="Z894" s="175"/>
    </row>
    <row r="895" ht="13.5" customHeight="1">
      <c r="A895" s="174"/>
      <c r="B895" s="174"/>
      <c r="C895" s="174"/>
      <c r="D895" s="175"/>
      <c r="E895" s="176"/>
      <c r="F895" s="177"/>
      <c r="G895" s="177"/>
      <c r="H895" s="182"/>
      <c r="I895" s="175"/>
      <c r="J895" s="180"/>
      <c r="K895" s="176"/>
      <c r="L895" s="176"/>
      <c r="M895" s="176"/>
      <c r="N895" s="175"/>
      <c r="O895" s="175"/>
      <c r="P895" s="175"/>
      <c r="Q895" s="175"/>
      <c r="R895" s="175"/>
      <c r="S895" s="175"/>
      <c r="T895" s="175"/>
      <c r="U895" s="175"/>
      <c r="V895" s="175"/>
      <c r="W895" s="175"/>
      <c r="X895" s="175"/>
      <c r="Y895" s="175"/>
      <c r="Z895" s="175"/>
    </row>
    <row r="896" ht="13.5" customHeight="1">
      <c r="A896" s="174"/>
      <c r="B896" s="174"/>
      <c r="C896" s="174"/>
      <c r="D896" s="175"/>
      <c r="E896" s="176"/>
      <c r="F896" s="177"/>
      <c r="G896" s="177"/>
      <c r="H896" s="182"/>
      <c r="I896" s="175"/>
      <c r="J896" s="180"/>
      <c r="K896" s="176"/>
      <c r="L896" s="176"/>
      <c r="M896" s="176"/>
      <c r="N896" s="175"/>
      <c r="O896" s="175"/>
      <c r="P896" s="175"/>
      <c r="Q896" s="175"/>
      <c r="R896" s="175"/>
      <c r="S896" s="175"/>
      <c r="T896" s="175"/>
      <c r="U896" s="175"/>
      <c r="V896" s="175"/>
      <c r="W896" s="175"/>
      <c r="X896" s="175"/>
      <c r="Y896" s="175"/>
      <c r="Z896" s="175"/>
    </row>
    <row r="897" ht="13.5" customHeight="1">
      <c r="A897" s="174"/>
      <c r="B897" s="174"/>
      <c r="C897" s="174"/>
      <c r="D897" s="175"/>
      <c r="E897" s="176"/>
      <c r="F897" s="177"/>
      <c r="G897" s="177"/>
      <c r="H897" s="182"/>
      <c r="I897" s="175"/>
      <c r="J897" s="180"/>
      <c r="K897" s="176"/>
      <c r="L897" s="176"/>
      <c r="M897" s="176"/>
      <c r="N897" s="175"/>
      <c r="O897" s="175"/>
      <c r="P897" s="175"/>
      <c r="Q897" s="175"/>
      <c r="R897" s="175"/>
      <c r="S897" s="175"/>
      <c r="T897" s="175"/>
      <c r="U897" s="175"/>
      <c r="V897" s="175"/>
      <c r="W897" s="175"/>
      <c r="X897" s="175"/>
      <c r="Y897" s="175"/>
      <c r="Z897" s="175"/>
    </row>
    <row r="898" ht="13.5" customHeight="1">
      <c r="A898" s="174"/>
      <c r="B898" s="174"/>
      <c r="C898" s="174"/>
      <c r="D898" s="175"/>
      <c r="E898" s="176"/>
      <c r="F898" s="177"/>
      <c r="G898" s="177"/>
      <c r="H898" s="182"/>
      <c r="I898" s="175"/>
      <c r="J898" s="180"/>
      <c r="K898" s="176"/>
      <c r="L898" s="176"/>
      <c r="M898" s="176"/>
      <c r="N898" s="175"/>
      <c r="O898" s="175"/>
      <c r="P898" s="175"/>
      <c r="Q898" s="175"/>
      <c r="R898" s="175"/>
      <c r="S898" s="175"/>
      <c r="T898" s="175"/>
      <c r="U898" s="175"/>
      <c r="V898" s="175"/>
      <c r="W898" s="175"/>
      <c r="X898" s="175"/>
      <c r="Y898" s="175"/>
      <c r="Z898" s="175"/>
    </row>
    <row r="899" ht="13.5" customHeight="1">
      <c r="A899" s="174"/>
      <c r="B899" s="174"/>
      <c r="C899" s="174"/>
      <c r="D899" s="175"/>
      <c r="E899" s="176"/>
      <c r="F899" s="177"/>
      <c r="G899" s="177"/>
      <c r="H899" s="182"/>
      <c r="I899" s="175"/>
      <c r="J899" s="180"/>
      <c r="K899" s="176"/>
      <c r="L899" s="176"/>
      <c r="M899" s="176"/>
      <c r="N899" s="175"/>
      <c r="O899" s="175"/>
      <c r="P899" s="175"/>
      <c r="Q899" s="175"/>
      <c r="R899" s="175"/>
      <c r="S899" s="175"/>
      <c r="T899" s="175"/>
      <c r="U899" s="175"/>
      <c r="V899" s="175"/>
      <c r="W899" s="175"/>
      <c r="X899" s="175"/>
      <c r="Y899" s="175"/>
      <c r="Z899" s="175"/>
    </row>
    <row r="900" ht="13.5" customHeight="1">
      <c r="A900" s="174"/>
      <c r="B900" s="174"/>
      <c r="C900" s="174"/>
      <c r="D900" s="175"/>
      <c r="E900" s="176"/>
      <c r="F900" s="177"/>
      <c r="G900" s="177"/>
      <c r="H900" s="182"/>
      <c r="I900" s="175"/>
      <c r="J900" s="180"/>
      <c r="K900" s="176"/>
      <c r="L900" s="176"/>
      <c r="M900" s="176"/>
      <c r="N900" s="175"/>
      <c r="O900" s="175"/>
      <c r="P900" s="175"/>
      <c r="Q900" s="175"/>
      <c r="R900" s="175"/>
      <c r="S900" s="175"/>
      <c r="T900" s="175"/>
      <c r="U900" s="175"/>
      <c r="V900" s="175"/>
      <c r="W900" s="175"/>
      <c r="X900" s="175"/>
      <c r="Y900" s="175"/>
      <c r="Z900" s="175"/>
    </row>
    <row r="901" ht="13.5" customHeight="1">
      <c r="A901" s="174"/>
      <c r="B901" s="174"/>
      <c r="C901" s="174"/>
      <c r="D901" s="175"/>
      <c r="E901" s="176"/>
      <c r="F901" s="177"/>
      <c r="G901" s="177"/>
      <c r="H901" s="182"/>
      <c r="I901" s="175"/>
      <c r="J901" s="180"/>
      <c r="K901" s="176"/>
      <c r="L901" s="176"/>
      <c r="M901" s="176"/>
      <c r="N901" s="175"/>
      <c r="O901" s="175"/>
      <c r="P901" s="175"/>
      <c r="Q901" s="175"/>
      <c r="R901" s="175"/>
      <c r="S901" s="175"/>
      <c r="T901" s="175"/>
      <c r="U901" s="175"/>
      <c r="V901" s="175"/>
      <c r="W901" s="175"/>
      <c r="X901" s="175"/>
      <c r="Y901" s="175"/>
      <c r="Z901" s="175"/>
    </row>
    <row r="902" ht="13.5" customHeight="1">
      <c r="A902" s="174"/>
      <c r="B902" s="174"/>
      <c r="C902" s="174"/>
      <c r="D902" s="175"/>
      <c r="E902" s="176"/>
      <c r="F902" s="177"/>
      <c r="G902" s="177"/>
      <c r="H902" s="182"/>
      <c r="I902" s="175"/>
      <c r="J902" s="180"/>
      <c r="K902" s="176"/>
      <c r="L902" s="176"/>
      <c r="M902" s="176"/>
      <c r="N902" s="175"/>
      <c r="O902" s="175"/>
      <c r="P902" s="175"/>
      <c r="Q902" s="175"/>
      <c r="R902" s="175"/>
      <c r="S902" s="175"/>
      <c r="T902" s="175"/>
      <c r="U902" s="175"/>
      <c r="V902" s="175"/>
      <c r="W902" s="175"/>
      <c r="X902" s="175"/>
      <c r="Y902" s="175"/>
      <c r="Z902" s="175"/>
    </row>
    <row r="903" ht="13.5" customHeight="1">
      <c r="A903" s="174"/>
      <c r="B903" s="174"/>
      <c r="C903" s="174"/>
      <c r="D903" s="175"/>
      <c r="E903" s="176"/>
      <c r="F903" s="177"/>
      <c r="G903" s="177"/>
      <c r="H903" s="182"/>
      <c r="I903" s="175"/>
      <c r="J903" s="180"/>
      <c r="K903" s="176"/>
      <c r="L903" s="176"/>
      <c r="M903" s="176"/>
      <c r="N903" s="175"/>
      <c r="O903" s="175"/>
      <c r="P903" s="175"/>
      <c r="Q903" s="175"/>
      <c r="R903" s="175"/>
      <c r="S903" s="175"/>
      <c r="T903" s="175"/>
      <c r="U903" s="175"/>
      <c r="V903" s="175"/>
      <c r="W903" s="175"/>
      <c r="X903" s="175"/>
      <c r="Y903" s="175"/>
      <c r="Z903" s="175"/>
    </row>
    <row r="904" ht="13.5" customHeight="1">
      <c r="A904" s="174"/>
      <c r="B904" s="174"/>
      <c r="C904" s="174"/>
      <c r="D904" s="175"/>
      <c r="E904" s="176"/>
      <c r="F904" s="177"/>
      <c r="G904" s="177"/>
      <c r="H904" s="182"/>
      <c r="I904" s="175"/>
      <c r="J904" s="180"/>
      <c r="K904" s="176"/>
      <c r="L904" s="176"/>
      <c r="M904" s="176"/>
      <c r="N904" s="175"/>
      <c r="O904" s="175"/>
      <c r="P904" s="175"/>
      <c r="Q904" s="175"/>
      <c r="R904" s="175"/>
      <c r="S904" s="175"/>
      <c r="T904" s="175"/>
      <c r="U904" s="175"/>
      <c r="V904" s="175"/>
      <c r="W904" s="175"/>
      <c r="X904" s="175"/>
      <c r="Y904" s="175"/>
      <c r="Z904" s="175"/>
    </row>
    <row r="905" ht="13.5" customHeight="1">
      <c r="A905" s="174"/>
      <c r="B905" s="174"/>
      <c r="C905" s="174"/>
      <c r="D905" s="175"/>
      <c r="E905" s="176"/>
      <c r="F905" s="177"/>
      <c r="G905" s="177"/>
      <c r="H905" s="182"/>
      <c r="I905" s="175"/>
      <c r="J905" s="180"/>
      <c r="K905" s="176"/>
      <c r="L905" s="176"/>
      <c r="M905" s="176"/>
      <c r="N905" s="175"/>
      <c r="O905" s="175"/>
      <c r="P905" s="175"/>
      <c r="Q905" s="175"/>
      <c r="R905" s="175"/>
      <c r="S905" s="175"/>
      <c r="T905" s="175"/>
      <c r="U905" s="175"/>
      <c r="V905" s="175"/>
      <c r="W905" s="175"/>
      <c r="X905" s="175"/>
      <c r="Y905" s="175"/>
      <c r="Z905" s="175"/>
    </row>
    <row r="906" ht="13.5" customHeight="1">
      <c r="A906" s="174"/>
      <c r="B906" s="174"/>
      <c r="C906" s="174"/>
      <c r="D906" s="175"/>
      <c r="E906" s="176"/>
      <c r="F906" s="177"/>
      <c r="G906" s="177"/>
      <c r="H906" s="182"/>
      <c r="I906" s="175"/>
      <c r="J906" s="180"/>
      <c r="K906" s="176"/>
      <c r="L906" s="176"/>
      <c r="M906" s="176"/>
      <c r="N906" s="175"/>
      <c r="O906" s="175"/>
      <c r="P906" s="175"/>
      <c r="Q906" s="175"/>
      <c r="R906" s="175"/>
      <c r="S906" s="175"/>
      <c r="T906" s="175"/>
      <c r="U906" s="175"/>
      <c r="V906" s="175"/>
      <c r="W906" s="175"/>
      <c r="X906" s="175"/>
      <c r="Y906" s="175"/>
      <c r="Z906" s="175"/>
    </row>
    <row r="907" ht="13.5" customHeight="1">
      <c r="A907" s="174"/>
      <c r="B907" s="174"/>
      <c r="C907" s="174"/>
      <c r="D907" s="175"/>
      <c r="E907" s="176"/>
      <c r="F907" s="177"/>
      <c r="G907" s="177"/>
      <c r="H907" s="182"/>
      <c r="I907" s="175"/>
      <c r="J907" s="180"/>
      <c r="K907" s="176"/>
      <c r="L907" s="176"/>
      <c r="M907" s="176"/>
      <c r="N907" s="175"/>
      <c r="O907" s="175"/>
      <c r="P907" s="175"/>
      <c r="Q907" s="175"/>
      <c r="R907" s="175"/>
      <c r="S907" s="175"/>
      <c r="T907" s="175"/>
      <c r="U907" s="175"/>
      <c r="V907" s="175"/>
      <c r="W907" s="175"/>
      <c r="X907" s="175"/>
      <c r="Y907" s="175"/>
      <c r="Z907" s="175"/>
    </row>
    <row r="908" ht="13.5" customHeight="1">
      <c r="A908" s="174"/>
      <c r="B908" s="174"/>
      <c r="C908" s="174"/>
      <c r="D908" s="175"/>
      <c r="E908" s="176"/>
      <c r="F908" s="177"/>
      <c r="G908" s="177"/>
      <c r="H908" s="182"/>
      <c r="I908" s="175"/>
      <c r="J908" s="180"/>
      <c r="K908" s="176"/>
      <c r="L908" s="176"/>
      <c r="M908" s="176"/>
      <c r="N908" s="175"/>
      <c r="O908" s="175"/>
      <c r="P908" s="175"/>
      <c r="Q908" s="175"/>
      <c r="R908" s="175"/>
      <c r="S908" s="175"/>
      <c r="T908" s="175"/>
      <c r="U908" s="175"/>
      <c r="V908" s="175"/>
      <c r="W908" s="175"/>
      <c r="X908" s="175"/>
      <c r="Y908" s="175"/>
      <c r="Z908" s="175"/>
    </row>
    <row r="909" ht="13.5" customHeight="1">
      <c r="A909" s="174"/>
      <c r="B909" s="174"/>
      <c r="C909" s="174"/>
      <c r="D909" s="175"/>
      <c r="E909" s="176"/>
      <c r="F909" s="177"/>
      <c r="G909" s="177"/>
      <c r="H909" s="182"/>
      <c r="I909" s="175"/>
      <c r="J909" s="180"/>
      <c r="K909" s="176"/>
      <c r="L909" s="176"/>
      <c r="M909" s="176"/>
      <c r="N909" s="175"/>
      <c r="O909" s="175"/>
      <c r="P909" s="175"/>
      <c r="Q909" s="175"/>
      <c r="R909" s="175"/>
      <c r="S909" s="175"/>
      <c r="T909" s="175"/>
      <c r="U909" s="175"/>
      <c r="V909" s="175"/>
      <c r="W909" s="175"/>
      <c r="X909" s="175"/>
      <c r="Y909" s="175"/>
      <c r="Z909" s="175"/>
    </row>
    <row r="910" ht="13.5" customHeight="1">
      <c r="A910" s="174"/>
      <c r="B910" s="174"/>
      <c r="C910" s="174"/>
      <c r="D910" s="175"/>
      <c r="E910" s="176"/>
      <c r="F910" s="177"/>
      <c r="G910" s="177"/>
      <c r="H910" s="182"/>
      <c r="I910" s="175"/>
      <c r="J910" s="180"/>
      <c r="K910" s="176"/>
      <c r="L910" s="176"/>
      <c r="M910" s="176"/>
      <c r="N910" s="175"/>
      <c r="O910" s="175"/>
      <c r="P910" s="175"/>
      <c r="Q910" s="175"/>
      <c r="R910" s="175"/>
      <c r="S910" s="175"/>
      <c r="T910" s="175"/>
      <c r="U910" s="175"/>
      <c r="V910" s="175"/>
      <c r="W910" s="175"/>
      <c r="X910" s="175"/>
      <c r="Y910" s="175"/>
      <c r="Z910" s="175"/>
    </row>
    <row r="911" ht="13.5" customHeight="1">
      <c r="A911" s="174"/>
      <c r="B911" s="174"/>
      <c r="C911" s="174"/>
      <c r="D911" s="175"/>
      <c r="E911" s="176"/>
      <c r="F911" s="177"/>
      <c r="G911" s="177"/>
      <c r="H911" s="182"/>
      <c r="I911" s="175"/>
      <c r="J911" s="180"/>
      <c r="K911" s="176"/>
      <c r="L911" s="176"/>
      <c r="M911" s="176"/>
      <c r="N911" s="175"/>
      <c r="O911" s="175"/>
      <c r="P911" s="175"/>
      <c r="Q911" s="175"/>
      <c r="R911" s="175"/>
      <c r="S911" s="175"/>
      <c r="T911" s="175"/>
      <c r="U911" s="175"/>
      <c r="V911" s="175"/>
      <c r="W911" s="175"/>
      <c r="X911" s="175"/>
      <c r="Y911" s="175"/>
      <c r="Z911" s="175"/>
    </row>
    <row r="912" ht="13.5" customHeight="1">
      <c r="A912" s="174"/>
      <c r="B912" s="174"/>
      <c r="C912" s="174"/>
      <c r="D912" s="175"/>
      <c r="E912" s="176"/>
      <c r="F912" s="177"/>
      <c r="G912" s="177"/>
      <c r="H912" s="182"/>
      <c r="I912" s="175"/>
      <c r="J912" s="180"/>
      <c r="K912" s="176"/>
      <c r="L912" s="176"/>
      <c r="M912" s="176"/>
      <c r="N912" s="175"/>
      <c r="O912" s="175"/>
      <c r="P912" s="175"/>
      <c r="Q912" s="175"/>
      <c r="R912" s="175"/>
      <c r="S912" s="175"/>
      <c r="T912" s="175"/>
      <c r="U912" s="175"/>
      <c r="V912" s="175"/>
      <c r="W912" s="175"/>
      <c r="X912" s="175"/>
      <c r="Y912" s="175"/>
      <c r="Z912" s="175"/>
    </row>
    <row r="913" ht="13.5" customHeight="1">
      <c r="A913" s="174"/>
      <c r="B913" s="174"/>
      <c r="C913" s="174"/>
      <c r="D913" s="175"/>
      <c r="E913" s="176"/>
      <c r="F913" s="177"/>
      <c r="G913" s="177"/>
      <c r="H913" s="182"/>
      <c r="I913" s="175"/>
      <c r="J913" s="180"/>
      <c r="K913" s="176"/>
      <c r="L913" s="176"/>
      <c r="M913" s="176"/>
      <c r="N913" s="175"/>
      <c r="O913" s="175"/>
      <c r="P913" s="175"/>
      <c r="Q913" s="175"/>
      <c r="R913" s="175"/>
      <c r="S913" s="175"/>
      <c r="T913" s="175"/>
      <c r="U913" s="175"/>
      <c r="V913" s="175"/>
      <c r="W913" s="175"/>
      <c r="X913" s="175"/>
      <c r="Y913" s="175"/>
      <c r="Z913" s="175"/>
    </row>
    <row r="914" ht="13.5" customHeight="1">
      <c r="A914" s="174"/>
      <c r="B914" s="174"/>
      <c r="C914" s="174"/>
      <c r="D914" s="175"/>
      <c r="E914" s="176"/>
      <c r="F914" s="177"/>
      <c r="G914" s="177"/>
      <c r="H914" s="182"/>
      <c r="I914" s="175"/>
      <c r="J914" s="180"/>
      <c r="K914" s="176"/>
      <c r="L914" s="176"/>
      <c r="M914" s="176"/>
      <c r="N914" s="175"/>
      <c r="O914" s="175"/>
      <c r="P914" s="175"/>
      <c r="Q914" s="175"/>
      <c r="R914" s="175"/>
      <c r="S914" s="175"/>
      <c r="T914" s="175"/>
      <c r="U914" s="175"/>
      <c r="V914" s="175"/>
      <c r="W914" s="175"/>
      <c r="X914" s="175"/>
      <c r="Y914" s="175"/>
      <c r="Z914" s="175"/>
    </row>
    <row r="915" ht="13.5" customHeight="1">
      <c r="A915" s="174"/>
      <c r="B915" s="174"/>
      <c r="C915" s="174"/>
      <c r="D915" s="175"/>
      <c r="E915" s="176"/>
      <c r="F915" s="177"/>
      <c r="G915" s="177"/>
      <c r="H915" s="182"/>
      <c r="I915" s="175"/>
      <c r="J915" s="180"/>
      <c r="K915" s="176"/>
      <c r="L915" s="176"/>
      <c r="M915" s="176"/>
      <c r="N915" s="175"/>
      <c r="O915" s="175"/>
      <c r="P915" s="175"/>
      <c r="Q915" s="175"/>
      <c r="R915" s="175"/>
      <c r="S915" s="175"/>
      <c r="T915" s="175"/>
      <c r="U915" s="175"/>
      <c r="V915" s="175"/>
      <c r="W915" s="175"/>
      <c r="X915" s="175"/>
      <c r="Y915" s="175"/>
      <c r="Z915" s="175"/>
    </row>
    <row r="916" ht="13.5" customHeight="1">
      <c r="A916" s="174"/>
      <c r="B916" s="174"/>
      <c r="C916" s="174"/>
      <c r="D916" s="175"/>
      <c r="E916" s="176"/>
      <c r="F916" s="177"/>
      <c r="G916" s="177"/>
      <c r="H916" s="182"/>
      <c r="I916" s="175"/>
      <c r="J916" s="180"/>
      <c r="K916" s="176"/>
      <c r="L916" s="176"/>
      <c r="M916" s="176"/>
      <c r="N916" s="175"/>
      <c r="O916" s="175"/>
      <c r="P916" s="175"/>
      <c r="Q916" s="175"/>
      <c r="R916" s="175"/>
      <c r="S916" s="175"/>
      <c r="T916" s="175"/>
      <c r="U916" s="175"/>
      <c r="V916" s="175"/>
      <c r="W916" s="175"/>
      <c r="X916" s="175"/>
      <c r="Y916" s="175"/>
      <c r="Z916" s="175"/>
    </row>
    <row r="917" ht="13.5" customHeight="1">
      <c r="A917" s="174"/>
      <c r="B917" s="174"/>
      <c r="C917" s="174"/>
      <c r="D917" s="175"/>
      <c r="E917" s="176"/>
      <c r="F917" s="177"/>
      <c r="G917" s="177"/>
      <c r="H917" s="182"/>
      <c r="I917" s="175"/>
      <c r="J917" s="180"/>
      <c r="K917" s="176"/>
      <c r="L917" s="176"/>
      <c r="M917" s="176"/>
      <c r="N917" s="175"/>
      <c r="O917" s="175"/>
      <c r="P917" s="175"/>
      <c r="Q917" s="175"/>
      <c r="R917" s="175"/>
      <c r="S917" s="175"/>
      <c r="T917" s="175"/>
      <c r="U917" s="175"/>
      <c r="V917" s="175"/>
      <c r="W917" s="175"/>
      <c r="X917" s="175"/>
      <c r="Y917" s="175"/>
      <c r="Z917" s="175"/>
    </row>
    <row r="918" ht="13.5" customHeight="1">
      <c r="A918" s="174"/>
      <c r="B918" s="174"/>
      <c r="C918" s="174"/>
      <c r="D918" s="175"/>
      <c r="E918" s="176"/>
      <c r="F918" s="177"/>
      <c r="G918" s="177"/>
      <c r="H918" s="182"/>
      <c r="I918" s="175"/>
      <c r="J918" s="180"/>
      <c r="K918" s="176"/>
      <c r="L918" s="176"/>
      <c r="M918" s="176"/>
      <c r="N918" s="175"/>
      <c r="O918" s="175"/>
      <c r="P918" s="175"/>
      <c r="Q918" s="175"/>
      <c r="R918" s="175"/>
      <c r="S918" s="175"/>
      <c r="T918" s="175"/>
      <c r="U918" s="175"/>
      <c r="V918" s="175"/>
      <c r="W918" s="175"/>
      <c r="X918" s="175"/>
      <c r="Y918" s="175"/>
      <c r="Z918" s="175"/>
    </row>
    <row r="919" ht="13.5" customHeight="1">
      <c r="A919" s="174"/>
      <c r="B919" s="174"/>
      <c r="C919" s="174"/>
      <c r="D919" s="175"/>
      <c r="E919" s="176"/>
      <c r="F919" s="177"/>
      <c r="G919" s="177"/>
      <c r="H919" s="182"/>
      <c r="I919" s="175"/>
      <c r="J919" s="180"/>
      <c r="K919" s="176"/>
      <c r="L919" s="176"/>
      <c r="M919" s="176"/>
      <c r="N919" s="175"/>
      <c r="O919" s="175"/>
      <c r="P919" s="175"/>
      <c r="Q919" s="175"/>
      <c r="R919" s="175"/>
      <c r="S919" s="175"/>
      <c r="T919" s="175"/>
      <c r="U919" s="175"/>
      <c r="V919" s="175"/>
      <c r="W919" s="175"/>
      <c r="X919" s="175"/>
      <c r="Y919" s="175"/>
      <c r="Z919" s="175"/>
    </row>
    <row r="920" ht="13.5" customHeight="1">
      <c r="A920" s="174"/>
      <c r="B920" s="174"/>
      <c r="C920" s="174"/>
      <c r="D920" s="175"/>
      <c r="E920" s="176"/>
      <c r="F920" s="177"/>
      <c r="G920" s="177"/>
      <c r="H920" s="182"/>
      <c r="I920" s="175"/>
      <c r="J920" s="180"/>
      <c r="K920" s="176"/>
      <c r="L920" s="176"/>
      <c r="M920" s="176"/>
      <c r="N920" s="175"/>
      <c r="O920" s="175"/>
      <c r="P920" s="175"/>
      <c r="Q920" s="175"/>
      <c r="R920" s="175"/>
      <c r="S920" s="175"/>
      <c r="T920" s="175"/>
      <c r="U920" s="175"/>
      <c r="V920" s="175"/>
      <c r="W920" s="175"/>
      <c r="X920" s="175"/>
      <c r="Y920" s="175"/>
      <c r="Z920" s="175"/>
    </row>
    <row r="921" ht="13.5" customHeight="1">
      <c r="A921" s="174"/>
      <c r="B921" s="174"/>
      <c r="C921" s="174"/>
      <c r="D921" s="175"/>
      <c r="E921" s="176"/>
      <c r="F921" s="177"/>
      <c r="G921" s="177"/>
      <c r="H921" s="182"/>
      <c r="I921" s="175"/>
      <c r="J921" s="180"/>
      <c r="K921" s="176"/>
      <c r="L921" s="176"/>
      <c r="M921" s="176"/>
      <c r="N921" s="175"/>
      <c r="O921" s="175"/>
      <c r="P921" s="175"/>
      <c r="Q921" s="175"/>
      <c r="R921" s="175"/>
      <c r="S921" s="175"/>
      <c r="T921" s="175"/>
      <c r="U921" s="175"/>
      <c r="V921" s="175"/>
      <c r="W921" s="175"/>
      <c r="X921" s="175"/>
      <c r="Y921" s="175"/>
      <c r="Z921" s="175"/>
    </row>
    <row r="922" ht="13.5" customHeight="1">
      <c r="A922" s="174"/>
      <c r="B922" s="174"/>
      <c r="C922" s="174"/>
      <c r="D922" s="175"/>
      <c r="E922" s="176"/>
      <c r="F922" s="177"/>
      <c r="G922" s="177"/>
      <c r="H922" s="182"/>
      <c r="I922" s="175"/>
      <c r="J922" s="180"/>
      <c r="K922" s="176"/>
      <c r="L922" s="176"/>
      <c r="M922" s="176"/>
      <c r="N922" s="175"/>
      <c r="O922" s="175"/>
      <c r="P922" s="175"/>
      <c r="Q922" s="175"/>
      <c r="R922" s="175"/>
      <c r="S922" s="175"/>
      <c r="T922" s="175"/>
      <c r="U922" s="175"/>
      <c r="V922" s="175"/>
      <c r="W922" s="175"/>
      <c r="X922" s="175"/>
      <c r="Y922" s="175"/>
      <c r="Z922" s="175"/>
    </row>
    <row r="923" ht="13.5" customHeight="1">
      <c r="A923" s="174"/>
      <c r="B923" s="174"/>
      <c r="C923" s="174"/>
      <c r="D923" s="175"/>
      <c r="E923" s="176"/>
      <c r="F923" s="177"/>
      <c r="G923" s="177"/>
      <c r="H923" s="182"/>
      <c r="I923" s="175"/>
      <c r="J923" s="180"/>
      <c r="K923" s="176"/>
      <c r="L923" s="176"/>
      <c r="M923" s="176"/>
      <c r="N923" s="175"/>
      <c r="O923" s="175"/>
      <c r="P923" s="175"/>
      <c r="Q923" s="175"/>
      <c r="R923" s="175"/>
      <c r="S923" s="175"/>
      <c r="T923" s="175"/>
      <c r="U923" s="175"/>
      <c r="V923" s="175"/>
      <c r="W923" s="175"/>
      <c r="X923" s="175"/>
      <c r="Y923" s="175"/>
      <c r="Z923" s="175"/>
    </row>
    <row r="924" ht="13.5" customHeight="1">
      <c r="A924" s="174"/>
      <c r="B924" s="174"/>
      <c r="C924" s="174"/>
      <c r="D924" s="175"/>
      <c r="E924" s="176"/>
      <c r="F924" s="177"/>
      <c r="G924" s="177"/>
      <c r="H924" s="182"/>
      <c r="I924" s="175"/>
      <c r="J924" s="180"/>
      <c r="K924" s="176"/>
      <c r="L924" s="176"/>
      <c r="M924" s="176"/>
      <c r="N924" s="175"/>
      <c r="O924" s="175"/>
      <c r="P924" s="175"/>
      <c r="Q924" s="175"/>
      <c r="R924" s="175"/>
      <c r="S924" s="175"/>
      <c r="T924" s="175"/>
      <c r="U924" s="175"/>
      <c r="V924" s="175"/>
      <c r="W924" s="175"/>
      <c r="X924" s="175"/>
      <c r="Y924" s="175"/>
      <c r="Z924" s="175"/>
    </row>
    <row r="925" ht="13.5" customHeight="1">
      <c r="A925" s="174"/>
      <c r="B925" s="174"/>
      <c r="C925" s="174"/>
      <c r="D925" s="175"/>
      <c r="E925" s="176"/>
      <c r="F925" s="177"/>
      <c r="G925" s="177"/>
      <c r="H925" s="182"/>
      <c r="I925" s="175"/>
      <c r="J925" s="180"/>
      <c r="K925" s="176"/>
      <c r="L925" s="176"/>
      <c r="M925" s="176"/>
      <c r="N925" s="175"/>
      <c r="O925" s="175"/>
      <c r="P925" s="175"/>
      <c r="Q925" s="175"/>
      <c r="R925" s="175"/>
      <c r="S925" s="175"/>
      <c r="T925" s="175"/>
      <c r="U925" s="175"/>
      <c r="V925" s="175"/>
      <c r="W925" s="175"/>
      <c r="X925" s="175"/>
      <c r="Y925" s="175"/>
      <c r="Z925" s="175"/>
    </row>
    <row r="926" ht="13.5" customHeight="1">
      <c r="A926" s="174"/>
      <c r="B926" s="174"/>
      <c r="C926" s="174"/>
      <c r="D926" s="175"/>
      <c r="E926" s="176"/>
      <c r="F926" s="177"/>
      <c r="G926" s="177"/>
      <c r="H926" s="182"/>
      <c r="I926" s="175"/>
      <c r="J926" s="180"/>
      <c r="K926" s="176"/>
      <c r="L926" s="176"/>
      <c r="M926" s="176"/>
      <c r="N926" s="175"/>
      <c r="O926" s="175"/>
      <c r="P926" s="175"/>
      <c r="Q926" s="175"/>
      <c r="R926" s="175"/>
      <c r="S926" s="175"/>
      <c r="T926" s="175"/>
      <c r="U926" s="175"/>
      <c r="V926" s="175"/>
      <c r="W926" s="175"/>
      <c r="X926" s="175"/>
      <c r="Y926" s="175"/>
      <c r="Z926" s="175"/>
    </row>
    <row r="927" ht="13.5" customHeight="1">
      <c r="A927" s="174"/>
      <c r="B927" s="174"/>
      <c r="C927" s="174"/>
      <c r="D927" s="175"/>
      <c r="E927" s="176"/>
      <c r="F927" s="177"/>
      <c r="G927" s="177"/>
      <c r="H927" s="182"/>
      <c r="I927" s="175"/>
      <c r="J927" s="180"/>
      <c r="K927" s="176"/>
      <c r="L927" s="176"/>
      <c r="M927" s="176"/>
      <c r="N927" s="175"/>
      <c r="O927" s="175"/>
      <c r="P927" s="175"/>
      <c r="Q927" s="175"/>
      <c r="R927" s="175"/>
      <c r="S927" s="175"/>
      <c r="T927" s="175"/>
      <c r="U927" s="175"/>
      <c r="V927" s="175"/>
      <c r="W927" s="175"/>
      <c r="X927" s="175"/>
      <c r="Y927" s="175"/>
      <c r="Z927" s="175"/>
    </row>
    <row r="928" ht="13.5" customHeight="1">
      <c r="A928" s="174"/>
      <c r="B928" s="174"/>
      <c r="C928" s="174"/>
      <c r="D928" s="175"/>
      <c r="E928" s="176"/>
      <c r="F928" s="177"/>
      <c r="G928" s="177"/>
      <c r="H928" s="182"/>
      <c r="I928" s="175"/>
      <c r="J928" s="180"/>
      <c r="K928" s="176"/>
      <c r="L928" s="176"/>
      <c r="M928" s="176"/>
      <c r="N928" s="175"/>
      <c r="O928" s="175"/>
      <c r="P928" s="175"/>
      <c r="Q928" s="175"/>
      <c r="R928" s="175"/>
      <c r="S928" s="175"/>
      <c r="T928" s="175"/>
      <c r="U928" s="175"/>
      <c r="V928" s="175"/>
      <c r="W928" s="175"/>
      <c r="X928" s="175"/>
      <c r="Y928" s="175"/>
      <c r="Z928" s="175"/>
    </row>
    <row r="929" ht="13.5" customHeight="1">
      <c r="A929" s="174"/>
      <c r="B929" s="174"/>
      <c r="C929" s="174"/>
      <c r="D929" s="175"/>
      <c r="E929" s="176"/>
      <c r="F929" s="177"/>
      <c r="G929" s="177"/>
      <c r="H929" s="182"/>
      <c r="I929" s="175"/>
      <c r="J929" s="180"/>
      <c r="K929" s="176"/>
      <c r="L929" s="176"/>
      <c r="M929" s="176"/>
      <c r="N929" s="175"/>
      <c r="O929" s="175"/>
      <c r="P929" s="175"/>
      <c r="Q929" s="175"/>
      <c r="R929" s="175"/>
      <c r="S929" s="175"/>
      <c r="T929" s="175"/>
      <c r="U929" s="175"/>
      <c r="V929" s="175"/>
      <c r="W929" s="175"/>
      <c r="X929" s="175"/>
      <c r="Y929" s="175"/>
      <c r="Z929" s="175"/>
    </row>
    <row r="930" ht="13.5" customHeight="1">
      <c r="A930" s="174"/>
      <c r="B930" s="174"/>
      <c r="C930" s="174"/>
      <c r="D930" s="175"/>
      <c r="E930" s="176"/>
      <c r="F930" s="177"/>
      <c r="G930" s="177"/>
      <c r="H930" s="182"/>
      <c r="I930" s="175"/>
      <c r="J930" s="180"/>
      <c r="K930" s="176"/>
      <c r="L930" s="176"/>
      <c r="M930" s="176"/>
      <c r="N930" s="175"/>
      <c r="O930" s="175"/>
      <c r="P930" s="175"/>
      <c r="Q930" s="175"/>
      <c r="R930" s="175"/>
      <c r="S930" s="175"/>
      <c r="T930" s="175"/>
      <c r="U930" s="175"/>
      <c r="V930" s="175"/>
      <c r="W930" s="175"/>
      <c r="X930" s="175"/>
      <c r="Y930" s="175"/>
      <c r="Z930" s="175"/>
    </row>
    <row r="931" ht="13.5" customHeight="1">
      <c r="A931" s="174"/>
      <c r="B931" s="174"/>
      <c r="C931" s="174"/>
      <c r="D931" s="175"/>
      <c r="E931" s="176"/>
      <c r="F931" s="177"/>
      <c r="G931" s="177"/>
      <c r="H931" s="182"/>
      <c r="I931" s="175"/>
      <c r="J931" s="180"/>
      <c r="K931" s="176"/>
      <c r="L931" s="176"/>
      <c r="M931" s="176"/>
      <c r="N931" s="175"/>
      <c r="O931" s="175"/>
      <c r="P931" s="175"/>
      <c r="Q931" s="175"/>
      <c r="R931" s="175"/>
      <c r="S931" s="175"/>
      <c r="T931" s="175"/>
      <c r="U931" s="175"/>
      <c r="V931" s="175"/>
      <c r="W931" s="175"/>
      <c r="X931" s="175"/>
      <c r="Y931" s="175"/>
      <c r="Z931" s="175"/>
    </row>
    <row r="932" ht="13.5" customHeight="1">
      <c r="A932" s="174"/>
      <c r="B932" s="174"/>
      <c r="C932" s="174"/>
      <c r="D932" s="175"/>
      <c r="E932" s="176"/>
      <c r="F932" s="177"/>
      <c r="G932" s="177"/>
      <c r="H932" s="182"/>
      <c r="I932" s="175"/>
      <c r="J932" s="180"/>
      <c r="K932" s="176"/>
      <c r="L932" s="176"/>
      <c r="M932" s="176"/>
      <c r="N932" s="175"/>
      <c r="O932" s="175"/>
      <c r="P932" s="175"/>
      <c r="Q932" s="175"/>
      <c r="R932" s="175"/>
      <c r="S932" s="175"/>
      <c r="T932" s="175"/>
      <c r="U932" s="175"/>
      <c r="V932" s="175"/>
      <c r="W932" s="175"/>
      <c r="X932" s="175"/>
      <c r="Y932" s="175"/>
      <c r="Z932" s="175"/>
    </row>
    <row r="933" ht="13.5" customHeight="1">
      <c r="A933" s="174"/>
      <c r="B933" s="174"/>
      <c r="C933" s="174"/>
      <c r="D933" s="175"/>
      <c r="E933" s="176"/>
      <c r="F933" s="177"/>
      <c r="G933" s="177"/>
      <c r="H933" s="182"/>
      <c r="I933" s="175"/>
      <c r="J933" s="180"/>
      <c r="K933" s="176"/>
      <c r="L933" s="176"/>
      <c r="M933" s="176"/>
      <c r="N933" s="175"/>
      <c r="O933" s="175"/>
      <c r="P933" s="175"/>
      <c r="Q933" s="175"/>
      <c r="R933" s="175"/>
      <c r="S933" s="175"/>
      <c r="T933" s="175"/>
      <c r="U933" s="175"/>
      <c r="V933" s="175"/>
      <c r="W933" s="175"/>
      <c r="X933" s="175"/>
      <c r="Y933" s="175"/>
      <c r="Z933" s="175"/>
    </row>
    <row r="934" ht="13.5" customHeight="1">
      <c r="A934" s="174"/>
      <c r="B934" s="174"/>
      <c r="C934" s="174"/>
      <c r="D934" s="175"/>
      <c r="E934" s="176"/>
      <c r="F934" s="177"/>
      <c r="G934" s="177"/>
      <c r="H934" s="182"/>
      <c r="I934" s="175"/>
      <c r="J934" s="180"/>
      <c r="K934" s="176"/>
      <c r="L934" s="176"/>
      <c r="M934" s="176"/>
      <c r="N934" s="175"/>
      <c r="O934" s="175"/>
      <c r="P934" s="175"/>
      <c r="Q934" s="175"/>
      <c r="R934" s="175"/>
      <c r="S934" s="175"/>
      <c r="T934" s="175"/>
      <c r="U934" s="175"/>
      <c r="V934" s="175"/>
      <c r="W934" s="175"/>
      <c r="X934" s="175"/>
      <c r="Y934" s="175"/>
      <c r="Z934" s="175"/>
    </row>
    <row r="935" ht="13.5" customHeight="1">
      <c r="A935" s="174"/>
      <c r="B935" s="174"/>
      <c r="C935" s="174"/>
      <c r="D935" s="175"/>
      <c r="E935" s="176"/>
      <c r="F935" s="177"/>
      <c r="G935" s="177"/>
      <c r="H935" s="182"/>
      <c r="I935" s="175"/>
      <c r="J935" s="180"/>
      <c r="K935" s="176"/>
      <c r="L935" s="176"/>
      <c r="M935" s="176"/>
      <c r="N935" s="175"/>
      <c r="O935" s="175"/>
      <c r="P935" s="175"/>
      <c r="Q935" s="175"/>
      <c r="R935" s="175"/>
      <c r="S935" s="175"/>
      <c r="T935" s="175"/>
      <c r="U935" s="175"/>
      <c r="V935" s="175"/>
      <c r="W935" s="175"/>
      <c r="X935" s="175"/>
      <c r="Y935" s="175"/>
      <c r="Z935" s="175"/>
    </row>
    <row r="936" ht="13.5" customHeight="1">
      <c r="A936" s="174"/>
      <c r="B936" s="174"/>
      <c r="C936" s="174"/>
      <c r="D936" s="175"/>
      <c r="E936" s="176"/>
      <c r="F936" s="177"/>
      <c r="G936" s="177"/>
      <c r="H936" s="182"/>
      <c r="I936" s="175"/>
      <c r="J936" s="180"/>
      <c r="K936" s="176"/>
      <c r="L936" s="176"/>
      <c r="M936" s="176"/>
      <c r="N936" s="175"/>
      <c r="O936" s="175"/>
      <c r="P936" s="175"/>
      <c r="Q936" s="175"/>
      <c r="R936" s="175"/>
      <c r="S936" s="175"/>
      <c r="T936" s="175"/>
      <c r="U936" s="175"/>
      <c r="V936" s="175"/>
      <c r="W936" s="175"/>
      <c r="X936" s="175"/>
      <c r="Y936" s="175"/>
      <c r="Z936" s="175"/>
    </row>
    <row r="937" ht="13.5" customHeight="1">
      <c r="A937" s="174"/>
      <c r="B937" s="174"/>
      <c r="C937" s="174"/>
      <c r="D937" s="175"/>
      <c r="E937" s="176"/>
      <c r="F937" s="177"/>
      <c r="G937" s="177"/>
      <c r="H937" s="182"/>
      <c r="I937" s="175"/>
      <c r="J937" s="180"/>
      <c r="K937" s="176"/>
      <c r="L937" s="176"/>
      <c r="M937" s="176"/>
      <c r="N937" s="175"/>
      <c r="O937" s="175"/>
      <c r="P937" s="175"/>
      <c r="Q937" s="175"/>
      <c r="R937" s="175"/>
      <c r="S937" s="175"/>
      <c r="T937" s="175"/>
      <c r="U937" s="175"/>
      <c r="V937" s="175"/>
      <c r="W937" s="175"/>
      <c r="X937" s="175"/>
      <c r="Y937" s="175"/>
      <c r="Z937" s="175"/>
    </row>
    <row r="938" ht="13.5" customHeight="1">
      <c r="A938" s="174"/>
      <c r="B938" s="174"/>
      <c r="C938" s="174"/>
      <c r="D938" s="175"/>
      <c r="E938" s="176"/>
      <c r="F938" s="177"/>
      <c r="G938" s="177"/>
      <c r="H938" s="182"/>
      <c r="I938" s="175"/>
      <c r="J938" s="180"/>
      <c r="K938" s="176"/>
      <c r="L938" s="176"/>
      <c r="M938" s="176"/>
      <c r="N938" s="175"/>
      <c r="O938" s="175"/>
      <c r="P938" s="175"/>
      <c r="Q938" s="175"/>
      <c r="R938" s="175"/>
      <c r="S938" s="175"/>
      <c r="T938" s="175"/>
      <c r="U938" s="175"/>
      <c r="V938" s="175"/>
      <c r="W938" s="175"/>
      <c r="X938" s="175"/>
      <c r="Y938" s="175"/>
      <c r="Z938" s="175"/>
    </row>
    <row r="939" ht="13.5" customHeight="1">
      <c r="A939" s="174"/>
      <c r="B939" s="174"/>
      <c r="C939" s="174"/>
      <c r="D939" s="175"/>
      <c r="E939" s="176"/>
      <c r="F939" s="177"/>
      <c r="G939" s="177"/>
      <c r="H939" s="182"/>
      <c r="I939" s="175"/>
      <c r="J939" s="180"/>
      <c r="K939" s="176"/>
      <c r="L939" s="176"/>
      <c r="M939" s="176"/>
      <c r="N939" s="175"/>
      <c r="O939" s="175"/>
      <c r="P939" s="175"/>
      <c r="Q939" s="175"/>
      <c r="R939" s="175"/>
      <c r="S939" s="175"/>
      <c r="T939" s="175"/>
      <c r="U939" s="175"/>
      <c r="V939" s="175"/>
      <c r="W939" s="175"/>
      <c r="X939" s="175"/>
      <c r="Y939" s="175"/>
      <c r="Z939" s="175"/>
    </row>
    <row r="940" ht="13.5" customHeight="1">
      <c r="A940" s="174"/>
      <c r="B940" s="174"/>
      <c r="C940" s="174"/>
      <c r="D940" s="175"/>
      <c r="E940" s="176"/>
      <c r="F940" s="177"/>
      <c r="G940" s="177"/>
      <c r="H940" s="182"/>
      <c r="I940" s="175"/>
      <c r="J940" s="180"/>
      <c r="K940" s="176"/>
      <c r="L940" s="176"/>
      <c r="M940" s="176"/>
      <c r="N940" s="175"/>
      <c r="O940" s="175"/>
      <c r="P940" s="175"/>
      <c r="Q940" s="175"/>
      <c r="R940" s="175"/>
      <c r="S940" s="175"/>
      <c r="T940" s="175"/>
      <c r="U940" s="175"/>
      <c r="V940" s="175"/>
      <c r="W940" s="175"/>
      <c r="X940" s="175"/>
      <c r="Y940" s="175"/>
      <c r="Z940" s="175"/>
    </row>
    <row r="941" ht="13.5" customHeight="1">
      <c r="A941" s="174"/>
      <c r="B941" s="174"/>
      <c r="C941" s="174"/>
      <c r="D941" s="175"/>
      <c r="E941" s="176"/>
      <c r="F941" s="177"/>
      <c r="G941" s="177"/>
      <c r="H941" s="182"/>
      <c r="I941" s="175"/>
      <c r="J941" s="180"/>
      <c r="K941" s="176"/>
      <c r="L941" s="176"/>
      <c r="M941" s="176"/>
      <c r="N941" s="175"/>
      <c r="O941" s="175"/>
      <c r="P941" s="175"/>
      <c r="Q941" s="175"/>
      <c r="R941" s="175"/>
      <c r="S941" s="175"/>
      <c r="T941" s="175"/>
      <c r="U941" s="175"/>
      <c r="V941" s="175"/>
      <c r="W941" s="175"/>
      <c r="X941" s="175"/>
      <c r="Y941" s="175"/>
      <c r="Z941" s="175"/>
    </row>
    <row r="942" ht="13.5" customHeight="1">
      <c r="A942" s="174"/>
      <c r="B942" s="174"/>
      <c r="C942" s="174"/>
      <c r="D942" s="175"/>
      <c r="E942" s="176"/>
      <c r="F942" s="177"/>
      <c r="G942" s="177"/>
      <c r="H942" s="182"/>
      <c r="I942" s="175"/>
      <c r="J942" s="180"/>
      <c r="K942" s="176"/>
      <c r="L942" s="176"/>
      <c r="M942" s="176"/>
      <c r="N942" s="175"/>
      <c r="O942" s="175"/>
      <c r="P942" s="175"/>
      <c r="Q942" s="175"/>
      <c r="R942" s="175"/>
      <c r="S942" s="175"/>
      <c r="T942" s="175"/>
      <c r="U942" s="175"/>
      <c r="V942" s="175"/>
      <c r="W942" s="175"/>
      <c r="X942" s="175"/>
      <c r="Y942" s="175"/>
      <c r="Z942" s="175"/>
    </row>
    <row r="943" ht="13.5" customHeight="1">
      <c r="A943" s="174"/>
      <c r="B943" s="174"/>
      <c r="C943" s="174"/>
      <c r="D943" s="175"/>
      <c r="E943" s="176"/>
      <c r="F943" s="177"/>
      <c r="G943" s="177"/>
      <c r="H943" s="182"/>
      <c r="I943" s="175"/>
      <c r="J943" s="180"/>
      <c r="K943" s="176"/>
      <c r="L943" s="176"/>
      <c r="M943" s="176"/>
      <c r="N943" s="175"/>
      <c r="O943" s="175"/>
      <c r="P943" s="175"/>
      <c r="Q943" s="175"/>
      <c r="R943" s="175"/>
      <c r="S943" s="175"/>
      <c r="T943" s="175"/>
      <c r="U943" s="175"/>
      <c r="V943" s="175"/>
      <c r="W943" s="175"/>
      <c r="X943" s="175"/>
      <c r="Y943" s="175"/>
      <c r="Z943" s="175"/>
    </row>
    <row r="944" ht="13.5" customHeight="1">
      <c r="A944" s="174"/>
      <c r="B944" s="174"/>
      <c r="C944" s="174"/>
      <c r="D944" s="175"/>
      <c r="E944" s="176"/>
      <c r="F944" s="177"/>
      <c r="G944" s="177"/>
      <c r="H944" s="182"/>
      <c r="I944" s="175"/>
      <c r="J944" s="180"/>
      <c r="K944" s="176"/>
      <c r="L944" s="176"/>
      <c r="M944" s="176"/>
      <c r="N944" s="175"/>
      <c r="O944" s="175"/>
      <c r="P944" s="175"/>
      <c r="Q944" s="175"/>
      <c r="R944" s="175"/>
      <c r="S944" s="175"/>
      <c r="T944" s="175"/>
      <c r="U944" s="175"/>
      <c r="V944" s="175"/>
      <c r="W944" s="175"/>
      <c r="X944" s="175"/>
      <c r="Y944" s="175"/>
      <c r="Z944" s="175"/>
    </row>
    <row r="945" ht="13.5" customHeight="1">
      <c r="A945" s="174"/>
      <c r="B945" s="174"/>
      <c r="C945" s="174"/>
      <c r="D945" s="175"/>
      <c r="E945" s="176"/>
      <c r="F945" s="177"/>
      <c r="G945" s="177"/>
      <c r="H945" s="182"/>
      <c r="I945" s="175"/>
      <c r="J945" s="180"/>
      <c r="K945" s="176"/>
      <c r="L945" s="176"/>
      <c r="M945" s="176"/>
      <c r="N945" s="175"/>
      <c r="O945" s="175"/>
      <c r="P945" s="175"/>
      <c r="Q945" s="175"/>
      <c r="R945" s="175"/>
      <c r="S945" s="175"/>
      <c r="T945" s="175"/>
      <c r="U945" s="175"/>
      <c r="V945" s="175"/>
      <c r="W945" s="175"/>
      <c r="X945" s="175"/>
      <c r="Y945" s="175"/>
      <c r="Z945" s="175"/>
    </row>
    <row r="946" ht="13.5" customHeight="1">
      <c r="A946" s="174"/>
      <c r="B946" s="174"/>
      <c r="C946" s="174"/>
      <c r="D946" s="175"/>
      <c r="E946" s="176"/>
      <c r="F946" s="177"/>
      <c r="G946" s="177"/>
      <c r="H946" s="182"/>
      <c r="I946" s="175"/>
      <c r="J946" s="180"/>
      <c r="K946" s="176"/>
      <c r="L946" s="176"/>
      <c r="M946" s="176"/>
      <c r="N946" s="175"/>
      <c r="O946" s="175"/>
      <c r="P946" s="175"/>
      <c r="Q946" s="175"/>
      <c r="R946" s="175"/>
      <c r="S946" s="175"/>
      <c r="T946" s="175"/>
      <c r="U946" s="175"/>
      <c r="V946" s="175"/>
      <c r="W946" s="175"/>
      <c r="X946" s="175"/>
      <c r="Y946" s="175"/>
      <c r="Z946" s="175"/>
    </row>
    <row r="947" ht="13.5" customHeight="1">
      <c r="A947" s="174"/>
      <c r="B947" s="174"/>
      <c r="C947" s="174"/>
      <c r="D947" s="175"/>
      <c r="E947" s="176"/>
      <c r="F947" s="177"/>
      <c r="G947" s="177"/>
      <c r="H947" s="182"/>
      <c r="I947" s="175"/>
      <c r="J947" s="180"/>
      <c r="K947" s="176"/>
      <c r="L947" s="176"/>
      <c r="M947" s="176"/>
      <c r="N947" s="175"/>
      <c r="O947" s="175"/>
      <c r="P947" s="175"/>
      <c r="Q947" s="175"/>
      <c r="R947" s="175"/>
      <c r="S947" s="175"/>
      <c r="T947" s="175"/>
      <c r="U947" s="175"/>
      <c r="V947" s="175"/>
      <c r="W947" s="175"/>
      <c r="X947" s="175"/>
      <c r="Y947" s="175"/>
      <c r="Z947" s="175"/>
    </row>
    <row r="948" ht="13.5" customHeight="1">
      <c r="A948" s="174"/>
      <c r="B948" s="174"/>
      <c r="C948" s="174"/>
      <c r="D948" s="175"/>
      <c r="E948" s="176"/>
      <c r="F948" s="177"/>
      <c r="G948" s="177"/>
      <c r="H948" s="182"/>
      <c r="I948" s="175"/>
      <c r="J948" s="180"/>
      <c r="K948" s="176"/>
      <c r="L948" s="176"/>
      <c r="M948" s="176"/>
      <c r="N948" s="175"/>
      <c r="O948" s="175"/>
      <c r="P948" s="175"/>
      <c r="Q948" s="175"/>
      <c r="R948" s="175"/>
      <c r="S948" s="175"/>
      <c r="T948" s="175"/>
      <c r="U948" s="175"/>
      <c r="V948" s="175"/>
      <c r="W948" s="175"/>
      <c r="X948" s="175"/>
      <c r="Y948" s="175"/>
      <c r="Z948" s="175"/>
    </row>
    <row r="949" ht="13.5" customHeight="1">
      <c r="A949" s="174"/>
      <c r="B949" s="174"/>
      <c r="C949" s="174"/>
      <c r="D949" s="175"/>
      <c r="E949" s="176"/>
      <c r="F949" s="177"/>
      <c r="G949" s="177"/>
      <c r="H949" s="182"/>
      <c r="I949" s="175"/>
      <c r="J949" s="180"/>
      <c r="K949" s="176"/>
      <c r="L949" s="176"/>
      <c r="M949" s="176"/>
      <c r="N949" s="175"/>
      <c r="O949" s="175"/>
      <c r="P949" s="175"/>
      <c r="Q949" s="175"/>
      <c r="R949" s="175"/>
      <c r="S949" s="175"/>
      <c r="T949" s="175"/>
      <c r="U949" s="175"/>
      <c r="V949" s="175"/>
      <c r="W949" s="175"/>
      <c r="X949" s="175"/>
      <c r="Y949" s="175"/>
      <c r="Z949" s="175"/>
    </row>
    <row r="950" ht="13.5" customHeight="1">
      <c r="A950" s="174"/>
      <c r="B950" s="174"/>
      <c r="C950" s="174"/>
      <c r="D950" s="175"/>
      <c r="E950" s="176"/>
      <c r="F950" s="177"/>
      <c r="G950" s="177"/>
      <c r="H950" s="182"/>
      <c r="I950" s="175"/>
      <c r="J950" s="180"/>
      <c r="K950" s="176"/>
      <c r="L950" s="176"/>
      <c r="M950" s="176"/>
      <c r="N950" s="175"/>
      <c r="O950" s="175"/>
      <c r="P950" s="175"/>
      <c r="Q950" s="175"/>
      <c r="R950" s="175"/>
      <c r="S950" s="175"/>
      <c r="T950" s="175"/>
      <c r="U950" s="175"/>
      <c r="V950" s="175"/>
      <c r="W950" s="175"/>
      <c r="X950" s="175"/>
      <c r="Y950" s="175"/>
      <c r="Z950" s="175"/>
    </row>
    <row r="951" ht="13.5" customHeight="1">
      <c r="A951" s="174"/>
      <c r="B951" s="174"/>
      <c r="C951" s="174"/>
      <c r="D951" s="175"/>
      <c r="E951" s="176"/>
      <c r="F951" s="177"/>
      <c r="G951" s="177"/>
      <c r="H951" s="182"/>
      <c r="I951" s="175"/>
      <c r="J951" s="180"/>
      <c r="K951" s="176"/>
      <c r="L951" s="176"/>
      <c r="M951" s="176"/>
      <c r="N951" s="175"/>
      <c r="O951" s="175"/>
      <c r="P951" s="175"/>
      <c r="Q951" s="175"/>
      <c r="R951" s="175"/>
      <c r="S951" s="175"/>
      <c r="T951" s="175"/>
      <c r="U951" s="175"/>
      <c r="V951" s="175"/>
      <c r="W951" s="175"/>
      <c r="X951" s="175"/>
      <c r="Y951" s="175"/>
      <c r="Z951" s="175"/>
    </row>
    <row r="952" ht="13.5" customHeight="1">
      <c r="A952" s="174"/>
      <c r="B952" s="174"/>
      <c r="C952" s="174"/>
      <c r="D952" s="175"/>
      <c r="E952" s="176"/>
      <c r="F952" s="177"/>
      <c r="G952" s="177"/>
      <c r="H952" s="182"/>
      <c r="I952" s="175"/>
      <c r="J952" s="180"/>
      <c r="K952" s="176"/>
      <c r="L952" s="176"/>
      <c r="M952" s="176"/>
      <c r="N952" s="175"/>
      <c r="O952" s="175"/>
      <c r="P952" s="175"/>
      <c r="Q952" s="175"/>
      <c r="R952" s="175"/>
      <c r="S952" s="175"/>
      <c r="T952" s="175"/>
      <c r="U952" s="175"/>
      <c r="V952" s="175"/>
      <c r="W952" s="175"/>
      <c r="X952" s="175"/>
      <c r="Y952" s="175"/>
      <c r="Z952" s="175"/>
    </row>
    <row r="953" ht="13.5" customHeight="1">
      <c r="A953" s="174"/>
      <c r="B953" s="174"/>
      <c r="C953" s="174"/>
      <c r="D953" s="175"/>
      <c r="E953" s="176"/>
      <c r="F953" s="177"/>
      <c r="G953" s="177"/>
      <c r="H953" s="182"/>
      <c r="I953" s="175"/>
      <c r="J953" s="180"/>
      <c r="K953" s="176"/>
      <c r="L953" s="176"/>
      <c r="M953" s="176"/>
      <c r="N953" s="175"/>
      <c r="O953" s="175"/>
      <c r="P953" s="175"/>
      <c r="Q953" s="175"/>
      <c r="R953" s="175"/>
      <c r="S953" s="175"/>
      <c r="T953" s="175"/>
      <c r="U953" s="175"/>
      <c r="V953" s="175"/>
      <c r="W953" s="175"/>
      <c r="X953" s="175"/>
      <c r="Y953" s="175"/>
      <c r="Z953" s="175"/>
    </row>
    <row r="954" ht="13.5" customHeight="1">
      <c r="A954" s="174"/>
      <c r="B954" s="174"/>
      <c r="C954" s="174"/>
      <c r="D954" s="175"/>
      <c r="E954" s="176"/>
      <c r="F954" s="177"/>
      <c r="G954" s="177"/>
      <c r="H954" s="182"/>
      <c r="I954" s="175"/>
      <c r="J954" s="180"/>
      <c r="K954" s="176"/>
      <c r="L954" s="176"/>
      <c r="M954" s="176"/>
      <c r="N954" s="175"/>
      <c r="O954" s="175"/>
      <c r="P954" s="175"/>
      <c r="Q954" s="175"/>
      <c r="R954" s="175"/>
      <c r="S954" s="175"/>
      <c r="T954" s="175"/>
      <c r="U954" s="175"/>
      <c r="V954" s="175"/>
      <c r="W954" s="175"/>
      <c r="X954" s="175"/>
      <c r="Y954" s="175"/>
      <c r="Z954" s="175"/>
    </row>
    <row r="955" ht="13.5" customHeight="1">
      <c r="A955" s="174"/>
      <c r="B955" s="174"/>
      <c r="C955" s="174"/>
      <c r="D955" s="175"/>
      <c r="E955" s="176"/>
      <c r="F955" s="177"/>
      <c r="G955" s="177"/>
      <c r="H955" s="182"/>
      <c r="I955" s="175"/>
      <c r="J955" s="180"/>
      <c r="K955" s="176"/>
      <c r="L955" s="176"/>
      <c r="M955" s="176"/>
      <c r="N955" s="175"/>
      <c r="O955" s="175"/>
      <c r="P955" s="175"/>
      <c r="Q955" s="175"/>
      <c r="R955" s="175"/>
      <c r="S955" s="175"/>
      <c r="T955" s="175"/>
      <c r="U955" s="175"/>
      <c r="V955" s="175"/>
      <c r="W955" s="175"/>
      <c r="X955" s="175"/>
      <c r="Y955" s="175"/>
      <c r="Z955" s="175"/>
    </row>
    <row r="956" ht="13.5" customHeight="1">
      <c r="A956" s="174"/>
      <c r="B956" s="174"/>
      <c r="C956" s="174"/>
      <c r="D956" s="175"/>
      <c r="E956" s="176"/>
      <c r="F956" s="177"/>
      <c r="G956" s="177"/>
      <c r="H956" s="182"/>
      <c r="I956" s="175"/>
      <c r="J956" s="180"/>
      <c r="K956" s="176"/>
      <c r="L956" s="176"/>
      <c r="M956" s="176"/>
      <c r="N956" s="175"/>
      <c r="O956" s="175"/>
      <c r="P956" s="175"/>
      <c r="Q956" s="175"/>
      <c r="R956" s="175"/>
      <c r="S956" s="175"/>
      <c r="T956" s="175"/>
      <c r="U956" s="175"/>
      <c r="V956" s="175"/>
      <c r="W956" s="175"/>
      <c r="X956" s="175"/>
      <c r="Y956" s="175"/>
      <c r="Z956" s="175"/>
    </row>
    <row r="957" ht="13.5" customHeight="1">
      <c r="A957" s="174"/>
      <c r="B957" s="174"/>
      <c r="C957" s="174"/>
      <c r="D957" s="175"/>
      <c r="E957" s="176"/>
      <c r="F957" s="177"/>
      <c r="G957" s="177"/>
      <c r="H957" s="182"/>
      <c r="I957" s="175"/>
      <c r="J957" s="180"/>
      <c r="K957" s="176"/>
      <c r="L957" s="176"/>
      <c r="M957" s="176"/>
      <c r="N957" s="175"/>
      <c r="O957" s="175"/>
      <c r="P957" s="175"/>
      <c r="Q957" s="175"/>
      <c r="R957" s="175"/>
      <c r="S957" s="175"/>
      <c r="T957" s="175"/>
      <c r="U957" s="175"/>
      <c r="V957" s="175"/>
      <c r="W957" s="175"/>
      <c r="X957" s="175"/>
      <c r="Y957" s="175"/>
      <c r="Z957" s="175"/>
    </row>
    <row r="958" ht="13.5" customHeight="1">
      <c r="A958" s="174"/>
      <c r="B958" s="174"/>
      <c r="C958" s="174"/>
      <c r="D958" s="175"/>
      <c r="E958" s="176"/>
      <c r="F958" s="177"/>
      <c r="G958" s="177"/>
      <c r="H958" s="182"/>
      <c r="I958" s="175"/>
      <c r="J958" s="180"/>
      <c r="K958" s="176"/>
      <c r="L958" s="176"/>
      <c r="M958" s="176"/>
      <c r="N958" s="175"/>
      <c r="O958" s="175"/>
      <c r="P958" s="175"/>
      <c r="Q958" s="175"/>
      <c r="R958" s="175"/>
      <c r="S958" s="175"/>
      <c r="T958" s="175"/>
      <c r="U958" s="175"/>
      <c r="V958" s="175"/>
      <c r="W958" s="175"/>
      <c r="X958" s="175"/>
      <c r="Y958" s="175"/>
      <c r="Z958" s="175"/>
    </row>
    <row r="959" ht="13.5" customHeight="1">
      <c r="A959" s="174"/>
      <c r="B959" s="174"/>
      <c r="C959" s="174"/>
      <c r="D959" s="175"/>
      <c r="E959" s="176"/>
      <c r="F959" s="177"/>
      <c r="G959" s="177"/>
      <c r="H959" s="182"/>
      <c r="I959" s="175"/>
      <c r="J959" s="180"/>
      <c r="K959" s="176"/>
      <c r="L959" s="176"/>
      <c r="M959" s="176"/>
      <c r="N959" s="175"/>
      <c r="O959" s="175"/>
      <c r="P959" s="175"/>
      <c r="Q959" s="175"/>
      <c r="R959" s="175"/>
      <c r="S959" s="175"/>
      <c r="T959" s="175"/>
      <c r="U959" s="175"/>
      <c r="V959" s="175"/>
      <c r="W959" s="175"/>
      <c r="X959" s="175"/>
      <c r="Y959" s="175"/>
      <c r="Z959" s="175"/>
    </row>
    <row r="960" ht="13.5" customHeight="1">
      <c r="A960" s="174"/>
      <c r="B960" s="174"/>
      <c r="C960" s="174"/>
      <c r="D960" s="175"/>
      <c r="E960" s="176"/>
      <c r="F960" s="177"/>
      <c r="G960" s="177"/>
      <c r="H960" s="182"/>
      <c r="I960" s="175"/>
      <c r="J960" s="180"/>
      <c r="K960" s="176"/>
      <c r="L960" s="176"/>
      <c r="M960" s="176"/>
      <c r="N960" s="175"/>
      <c r="O960" s="175"/>
      <c r="P960" s="175"/>
      <c r="Q960" s="175"/>
      <c r="R960" s="175"/>
      <c r="S960" s="175"/>
      <c r="T960" s="175"/>
      <c r="U960" s="175"/>
      <c r="V960" s="175"/>
      <c r="W960" s="175"/>
      <c r="X960" s="175"/>
      <c r="Y960" s="175"/>
      <c r="Z960" s="175"/>
    </row>
    <row r="961" ht="13.5" customHeight="1">
      <c r="A961" s="174"/>
      <c r="B961" s="174"/>
      <c r="C961" s="174"/>
      <c r="D961" s="175"/>
      <c r="E961" s="176"/>
      <c r="F961" s="177"/>
      <c r="G961" s="177"/>
      <c r="H961" s="182"/>
      <c r="I961" s="175"/>
      <c r="J961" s="180"/>
      <c r="K961" s="176"/>
      <c r="L961" s="176"/>
      <c r="M961" s="176"/>
      <c r="N961" s="175"/>
      <c r="O961" s="175"/>
      <c r="P961" s="175"/>
      <c r="Q961" s="175"/>
      <c r="R961" s="175"/>
      <c r="S961" s="175"/>
      <c r="T961" s="175"/>
      <c r="U961" s="175"/>
      <c r="V961" s="175"/>
      <c r="W961" s="175"/>
      <c r="X961" s="175"/>
      <c r="Y961" s="175"/>
      <c r="Z961" s="175"/>
    </row>
    <row r="962" ht="13.5" customHeight="1">
      <c r="A962" s="174"/>
      <c r="B962" s="174"/>
      <c r="C962" s="174"/>
      <c r="D962" s="175"/>
      <c r="E962" s="176"/>
      <c r="F962" s="177"/>
      <c r="G962" s="177"/>
      <c r="H962" s="182"/>
      <c r="I962" s="175"/>
      <c r="J962" s="180"/>
      <c r="K962" s="176"/>
      <c r="L962" s="176"/>
      <c r="M962" s="176"/>
      <c r="N962" s="175"/>
      <c r="O962" s="175"/>
      <c r="P962" s="175"/>
      <c r="Q962" s="175"/>
      <c r="R962" s="175"/>
      <c r="S962" s="175"/>
      <c r="T962" s="175"/>
      <c r="U962" s="175"/>
      <c r="V962" s="175"/>
      <c r="W962" s="175"/>
      <c r="X962" s="175"/>
      <c r="Y962" s="175"/>
      <c r="Z962" s="175"/>
    </row>
    <row r="963" ht="13.5" customHeight="1">
      <c r="A963" s="174"/>
      <c r="B963" s="174"/>
      <c r="C963" s="174"/>
      <c r="D963" s="175"/>
      <c r="E963" s="176"/>
      <c r="F963" s="177"/>
      <c r="G963" s="177"/>
      <c r="H963" s="182"/>
      <c r="I963" s="175"/>
      <c r="J963" s="180"/>
      <c r="K963" s="176"/>
      <c r="L963" s="176"/>
      <c r="M963" s="176"/>
      <c r="N963" s="175"/>
      <c r="O963" s="175"/>
      <c r="P963" s="175"/>
      <c r="Q963" s="175"/>
      <c r="R963" s="175"/>
      <c r="S963" s="175"/>
      <c r="T963" s="175"/>
      <c r="U963" s="175"/>
      <c r="V963" s="175"/>
      <c r="W963" s="175"/>
      <c r="X963" s="175"/>
      <c r="Y963" s="175"/>
      <c r="Z963" s="175"/>
    </row>
    <row r="964" ht="13.5" customHeight="1">
      <c r="A964" s="174"/>
      <c r="B964" s="174"/>
      <c r="C964" s="174"/>
      <c r="D964" s="175"/>
      <c r="E964" s="176"/>
      <c r="F964" s="177"/>
      <c r="G964" s="177"/>
      <c r="H964" s="182"/>
      <c r="I964" s="175"/>
      <c r="J964" s="180"/>
      <c r="K964" s="176"/>
      <c r="L964" s="176"/>
      <c r="M964" s="176"/>
      <c r="N964" s="175"/>
      <c r="O964" s="175"/>
      <c r="P964" s="175"/>
      <c r="Q964" s="175"/>
      <c r="R964" s="175"/>
      <c r="S964" s="175"/>
      <c r="T964" s="175"/>
      <c r="U964" s="175"/>
      <c r="V964" s="175"/>
      <c r="W964" s="175"/>
      <c r="X964" s="175"/>
      <c r="Y964" s="175"/>
      <c r="Z964" s="175"/>
    </row>
    <row r="965" ht="13.5" customHeight="1">
      <c r="A965" s="174"/>
      <c r="B965" s="174"/>
      <c r="C965" s="174"/>
      <c r="D965" s="175"/>
      <c r="E965" s="176"/>
      <c r="F965" s="177"/>
      <c r="G965" s="177"/>
      <c r="H965" s="182"/>
      <c r="I965" s="175"/>
      <c r="J965" s="180"/>
      <c r="K965" s="176"/>
      <c r="L965" s="176"/>
      <c r="M965" s="176"/>
      <c r="N965" s="175"/>
      <c r="O965" s="175"/>
      <c r="P965" s="175"/>
      <c r="Q965" s="175"/>
      <c r="R965" s="175"/>
      <c r="S965" s="175"/>
      <c r="T965" s="175"/>
      <c r="U965" s="175"/>
      <c r="V965" s="175"/>
      <c r="W965" s="175"/>
      <c r="X965" s="175"/>
      <c r="Y965" s="175"/>
      <c r="Z965" s="175"/>
    </row>
    <row r="966" ht="13.5" customHeight="1">
      <c r="A966" s="174"/>
      <c r="B966" s="174"/>
      <c r="C966" s="174"/>
      <c r="D966" s="175"/>
      <c r="E966" s="176"/>
      <c r="F966" s="177"/>
      <c r="G966" s="177"/>
      <c r="H966" s="182"/>
      <c r="I966" s="175"/>
      <c r="J966" s="180"/>
      <c r="K966" s="176"/>
      <c r="L966" s="176"/>
      <c r="M966" s="176"/>
      <c r="N966" s="175"/>
      <c r="O966" s="175"/>
      <c r="P966" s="175"/>
      <c r="Q966" s="175"/>
      <c r="R966" s="175"/>
      <c r="S966" s="175"/>
      <c r="T966" s="175"/>
      <c r="U966" s="175"/>
      <c r="V966" s="175"/>
      <c r="W966" s="175"/>
      <c r="X966" s="175"/>
      <c r="Y966" s="175"/>
      <c r="Z966" s="175"/>
    </row>
    <row r="967" ht="13.5" customHeight="1">
      <c r="A967" s="174"/>
      <c r="B967" s="174"/>
      <c r="C967" s="174"/>
      <c r="D967" s="175"/>
      <c r="E967" s="176"/>
      <c r="F967" s="177"/>
      <c r="G967" s="177"/>
      <c r="H967" s="182"/>
      <c r="I967" s="175"/>
      <c r="J967" s="180"/>
      <c r="K967" s="176"/>
      <c r="L967" s="176"/>
      <c r="M967" s="176"/>
      <c r="N967" s="175"/>
      <c r="O967" s="175"/>
      <c r="P967" s="175"/>
      <c r="Q967" s="175"/>
      <c r="R967" s="175"/>
      <c r="S967" s="175"/>
      <c r="T967" s="175"/>
      <c r="U967" s="175"/>
      <c r="V967" s="175"/>
      <c r="W967" s="175"/>
      <c r="X967" s="175"/>
      <c r="Y967" s="175"/>
      <c r="Z967" s="175"/>
    </row>
    <row r="968" ht="13.5" customHeight="1">
      <c r="A968" s="174"/>
      <c r="B968" s="174"/>
      <c r="C968" s="174"/>
      <c r="D968" s="175"/>
      <c r="E968" s="176"/>
      <c r="F968" s="177"/>
      <c r="G968" s="177"/>
      <c r="H968" s="182"/>
      <c r="I968" s="175"/>
      <c r="J968" s="180"/>
      <c r="K968" s="176"/>
      <c r="L968" s="176"/>
      <c r="M968" s="176"/>
      <c r="N968" s="175"/>
      <c r="O968" s="175"/>
      <c r="P968" s="175"/>
      <c r="Q968" s="175"/>
      <c r="R968" s="175"/>
      <c r="S968" s="175"/>
      <c r="T968" s="175"/>
      <c r="U968" s="175"/>
      <c r="V968" s="175"/>
      <c r="W968" s="175"/>
      <c r="X968" s="175"/>
      <c r="Y968" s="175"/>
      <c r="Z968" s="175"/>
    </row>
    <row r="969" ht="13.5" customHeight="1">
      <c r="A969" s="174"/>
      <c r="B969" s="174"/>
      <c r="C969" s="174"/>
      <c r="D969" s="175"/>
      <c r="E969" s="176"/>
      <c r="F969" s="177"/>
      <c r="G969" s="177"/>
      <c r="H969" s="182"/>
      <c r="I969" s="175"/>
      <c r="J969" s="180"/>
      <c r="K969" s="176"/>
      <c r="L969" s="176"/>
      <c r="M969" s="176"/>
      <c r="N969" s="175"/>
      <c r="O969" s="175"/>
      <c r="P969" s="175"/>
      <c r="Q969" s="175"/>
      <c r="R969" s="175"/>
      <c r="S969" s="175"/>
      <c r="T969" s="175"/>
      <c r="U969" s="175"/>
      <c r="V969" s="175"/>
      <c r="W969" s="175"/>
      <c r="X969" s="175"/>
      <c r="Y969" s="175"/>
      <c r="Z969" s="175"/>
    </row>
    <row r="970" ht="13.5" customHeight="1">
      <c r="A970" s="174"/>
      <c r="B970" s="174"/>
      <c r="C970" s="174"/>
      <c r="D970" s="175"/>
      <c r="E970" s="176"/>
      <c r="F970" s="177"/>
      <c r="G970" s="177"/>
      <c r="H970" s="182"/>
      <c r="I970" s="175"/>
      <c r="J970" s="180"/>
      <c r="K970" s="176"/>
      <c r="L970" s="176"/>
      <c r="M970" s="176"/>
      <c r="N970" s="175"/>
      <c r="O970" s="175"/>
      <c r="P970" s="175"/>
      <c r="Q970" s="175"/>
      <c r="R970" s="175"/>
      <c r="S970" s="175"/>
      <c r="T970" s="175"/>
      <c r="U970" s="175"/>
      <c r="V970" s="175"/>
      <c r="W970" s="175"/>
      <c r="X970" s="175"/>
      <c r="Y970" s="175"/>
      <c r="Z970" s="175"/>
    </row>
    <row r="971" ht="13.5" customHeight="1">
      <c r="A971" s="174"/>
      <c r="B971" s="174"/>
      <c r="C971" s="174"/>
      <c r="D971" s="175"/>
      <c r="E971" s="176"/>
      <c r="F971" s="177"/>
      <c r="G971" s="177"/>
      <c r="H971" s="182"/>
      <c r="I971" s="175"/>
      <c r="J971" s="180"/>
      <c r="K971" s="176"/>
      <c r="L971" s="176"/>
      <c r="M971" s="176"/>
      <c r="N971" s="175"/>
      <c r="O971" s="175"/>
      <c r="P971" s="175"/>
      <c r="Q971" s="175"/>
      <c r="R971" s="175"/>
      <c r="S971" s="175"/>
      <c r="T971" s="175"/>
      <c r="U971" s="175"/>
      <c r="V971" s="175"/>
      <c r="W971" s="175"/>
      <c r="X971" s="175"/>
      <c r="Y971" s="175"/>
      <c r="Z971" s="175"/>
    </row>
    <row r="972" ht="13.5" customHeight="1">
      <c r="A972" s="174"/>
      <c r="B972" s="174"/>
      <c r="C972" s="174"/>
      <c r="D972" s="175"/>
      <c r="E972" s="176"/>
      <c r="F972" s="177"/>
      <c r="G972" s="177"/>
      <c r="H972" s="182"/>
      <c r="I972" s="175"/>
      <c r="J972" s="180"/>
      <c r="K972" s="176"/>
      <c r="L972" s="176"/>
      <c r="M972" s="176"/>
      <c r="N972" s="175"/>
      <c r="O972" s="175"/>
      <c r="P972" s="175"/>
      <c r="Q972" s="175"/>
      <c r="R972" s="175"/>
      <c r="S972" s="175"/>
      <c r="T972" s="175"/>
      <c r="U972" s="175"/>
      <c r="V972" s="175"/>
      <c r="W972" s="175"/>
      <c r="X972" s="175"/>
      <c r="Y972" s="175"/>
      <c r="Z972" s="175"/>
    </row>
    <row r="973" ht="13.5" customHeight="1">
      <c r="A973" s="174"/>
      <c r="B973" s="174"/>
      <c r="C973" s="174"/>
      <c r="D973" s="175"/>
      <c r="E973" s="176"/>
      <c r="F973" s="177"/>
      <c r="G973" s="177"/>
      <c r="H973" s="182"/>
      <c r="I973" s="175"/>
      <c r="J973" s="180"/>
      <c r="K973" s="176"/>
      <c r="L973" s="176"/>
      <c r="M973" s="176"/>
      <c r="N973" s="175"/>
      <c r="O973" s="175"/>
      <c r="P973" s="175"/>
      <c r="Q973" s="175"/>
      <c r="R973" s="175"/>
      <c r="S973" s="175"/>
      <c r="T973" s="175"/>
      <c r="U973" s="175"/>
      <c r="V973" s="175"/>
      <c r="W973" s="175"/>
      <c r="X973" s="175"/>
      <c r="Y973" s="175"/>
      <c r="Z973" s="175"/>
    </row>
    <row r="974" ht="13.5" customHeight="1">
      <c r="A974" s="174"/>
      <c r="B974" s="174"/>
      <c r="C974" s="174"/>
      <c r="D974" s="175"/>
      <c r="E974" s="176"/>
      <c r="F974" s="177"/>
      <c r="G974" s="177"/>
      <c r="H974" s="182"/>
      <c r="I974" s="175"/>
      <c r="J974" s="180"/>
      <c r="K974" s="176"/>
      <c r="L974" s="176"/>
      <c r="M974" s="176"/>
      <c r="N974" s="175"/>
      <c r="O974" s="175"/>
      <c r="P974" s="175"/>
      <c r="Q974" s="175"/>
      <c r="R974" s="175"/>
      <c r="S974" s="175"/>
      <c r="T974" s="175"/>
      <c r="U974" s="175"/>
      <c r="V974" s="175"/>
      <c r="W974" s="175"/>
      <c r="X974" s="175"/>
      <c r="Y974" s="175"/>
      <c r="Z974" s="175"/>
    </row>
    <row r="975" ht="13.5" customHeight="1">
      <c r="A975" s="174"/>
      <c r="B975" s="174"/>
      <c r="C975" s="174"/>
      <c r="D975" s="175"/>
      <c r="E975" s="176"/>
      <c r="F975" s="177"/>
      <c r="G975" s="177"/>
      <c r="H975" s="182"/>
      <c r="I975" s="175"/>
      <c r="J975" s="180"/>
      <c r="K975" s="176"/>
      <c r="L975" s="176"/>
      <c r="M975" s="176"/>
      <c r="N975" s="175"/>
      <c r="O975" s="175"/>
      <c r="P975" s="175"/>
      <c r="Q975" s="175"/>
      <c r="R975" s="175"/>
      <c r="S975" s="175"/>
      <c r="T975" s="175"/>
      <c r="U975" s="175"/>
      <c r="V975" s="175"/>
      <c r="W975" s="175"/>
      <c r="X975" s="175"/>
      <c r="Y975" s="175"/>
      <c r="Z975" s="175"/>
    </row>
    <row r="976" ht="13.5" customHeight="1">
      <c r="A976" s="174"/>
      <c r="B976" s="174"/>
      <c r="C976" s="174"/>
      <c r="D976" s="175"/>
      <c r="E976" s="176"/>
      <c r="F976" s="177"/>
      <c r="G976" s="177"/>
      <c r="H976" s="182"/>
      <c r="I976" s="175"/>
      <c r="J976" s="180"/>
      <c r="K976" s="176"/>
      <c r="L976" s="176"/>
      <c r="M976" s="176"/>
      <c r="N976" s="175"/>
      <c r="O976" s="175"/>
      <c r="P976" s="175"/>
      <c r="Q976" s="175"/>
      <c r="R976" s="175"/>
      <c r="S976" s="175"/>
      <c r="T976" s="175"/>
      <c r="U976" s="175"/>
      <c r="V976" s="175"/>
      <c r="W976" s="175"/>
      <c r="X976" s="175"/>
      <c r="Y976" s="175"/>
      <c r="Z976" s="175"/>
    </row>
    <row r="977" ht="13.5" customHeight="1">
      <c r="A977" s="174"/>
      <c r="B977" s="174"/>
      <c r="C977" s="174"/>
      <c r="D977" s="175"/>
      <c r="E977" s="176"/>
      <c r="F977" s="177"/>
      <c r="G977" s="177"/>
      <c r="H977" s="182"/>
      <c r="I977" s="175"/>
      <c r="J977" s="180"/>
      <c r="K977" s="176"/>
      <c r="L977" s="176"/>
      <c r="M977" s="176"/>
      <c r="N977" s="175"/>
      <c r="O977" s="175"/>
      <c r="P977" s="175"/>
      <c r="Q977" s="175"/>
      <c r="R977" s="175"/>
      <c r="S977" s="175"/>
      <c r="T977" s="175"/>
      <c r="U977" s="175"/>
      <c r="V977" s="175"/>
      <c r="W977" s="175"/>
      <c r="X977" s="175"/>
      <c r="Y977" s="175"/>
      <c r="Z977" s="175"/>
    </row>
    <row r="978" ht="13.5" customHeight="1">
      <c r="A978" s="174"/>
      <c r="B978" s="174"/>
      <c r="C978" s="174"/>
      <c r="D978" s="175"/>
      <c r="E978" s="176"/>
      <c r="F978" s="177"/>
      <c r="G978" s="177"/>
      <c r="H978" s="182"/>
      <c r="I978" s="175"/>
      <c r="J978" s="180"/>
      <c r="K978" s="176"/>
      <c r="L978" s="176"/>
      <c r="M978" s="176"/>
      <c r="N978" s="175"/>
      <c r="O978" s="175"/>
      <c r="P978" s="175"/>
      <c r="Q978" s="175"/>
      <c r="R978" s="175"/>
      <c r="S978" s="175"/>
      <c r="T978" s="175"/>
      <c r="U978" s="175"/>
      <c r="V978" s="175"/>
      <c r="W978" s="175"/>
      <c r="X978" s="175"/>
      <c r="Y978" s="175"/>
      <c r="Z978" s="175"/>
    </row>
    <row r="979" ht="13.5" customHeight="1">
      <c r="A979" s="174"/>
      <c r="B979" s="174"/>
      <c r="C979" s="174"/>
      <c r="D979" s="175"/>
      <c r="E979" s="176"/>
      <c r="F979" s="177"/>
      <c r="G979" s="177"/>
      <c r="H979" s="182"/>
      <c r="I979" s="175"/>
      <c r="J979" s="180"/>
      <c r="K979" s="176"/>
      <c r="L979" s="176"/>
      <c r="M979" s="176"/>
      <c r="N979" s="175"/>
      <c r="O979" s="175"/>
      <c r="P979" s="175"/>
      <c r="Q979" s="175"/>
      <c r="R979" s="175"/>
      <c r="S979" s="175"/>
      <c r="T979" s="175"/>
      <c r="U979" s="175"/>
      <c r="V979" s="175"/>
      <c r="W979" s="175"/>
      <c r="X979" s="175"/>
      <c r="Y979" s="175"/>
      <c r="Z979" s="175"/>
    </row>
    <row r="980" ht="13.5" customHeight="1">
      <c r="A980" s="174"/>
      <c r="B980" s="174"/>
      <c r="C980" s="174"/>
      <c r="D980" s="175"/>
      <c r="E980" s="176"/>
      <c r="F980" s="177"/>
      <c r="G980" s="177"/>
      <c r="H980" s="182"/>
      <c r="I980" s="175"/>
      <c r="J980" s="180"/>
      <c r="K980" s="176"/>
      <c r="L980" s="176"/>
      <c r="M980" s="176"/>
      <c r="N980" s="175"/>
      <c r="O980" s="175"/>
      <c r="P980" s="175"/>
      <c r="Q980" s="175"/>
      <c r="R980" s="175"/>
      <c r="S980" s="175"/>
      <c r="T980" s="175"/>
      <c r="U980" s="175"/>
      <c r="V980" s="175"/>
      <c r="W980" s="175"/>
      <c r="X980" s="175"/>
      <c r="Y980" s="175"/>
      <c r="Z980" s="175"/>
    </row>
    <row r="981" ht="13.5" customHeight="1">
      <c r="A981" s="174"/>
      <c r="B981" s="174"/>
      <c r="C981" s="174"/>
      <c r="D981" s="175"/>
      <c r="E981" s="176"/>
      <c r="F981" s="177"/>
      <c r="G981" s="177"/>
      <c r="H981" s="182"/>
      <c r="I981" s="175"/>
      <c r="J981" s="180"/>
      <c r="K981" s="176"/>
      <c r="L981" s="176"/>
      <c r="M981" s="176"/>
      <c r="N981" s="175"/>
      <c r="O981" s="175"/>
      <c r="P981" s="175"/>
      <c r="Q981" s="175"/>
      <c r="R981" s="175"/>
      <c r="S981" s="175"/>
      <c r="T981" s="175"/>
      <c r="U981" s="175"/>
      <c r="V981" s="175"/>
      <c r="W981" s="175"/>
      <c r="X981" s="175"/>
      <c r="Y981" s="175"/>
      <c r="Z981" s="175"/>
    </row>
    <row r="982" ht="13.5" customHeight="1">
      <c r="A982" s="174"/>
      <c r="B982" s="174"/>
      <c r="C982" s="174"/>
      <c r="D982" s="175"/>
      <c r="E982" s="176"/>
      <c r="F982" s="177"/>
      <c r="G982" s="177"/>
      <c r="H982" s="182"/>
      <c r="I982" s="175"/>
      <c r="J982" s="180"/>
      <c r="K982" s="176"/>
      <c r="L982" s="176"/>
      <c r="M982" s="176"/>
      <c r="N982" s="175"/>
      <c r="O982" s="175"/>
      <c r="P982" s="175"/>
      <c r="Q982" s="175"/>
      <c r="R982" s="175"/>
      <c r="S982" s="175"/>
      <c r="T982" s="175"/>
      <c r="U982" s="175"/>
      <c r="V982" s="175"/>
      <c r="W982" s="175"/>
      <c r="X982" s="175"/>
      <c r="Y982" s="175"/>
      <c r="Z982" s="175"/>
    </row>
    <row r="983" ht="13.5" customHeight="1">
      <c r="A983" s="174"/>
      <c r="B983" s="174"/>
      <c r="C983" s="174"/>
      <c r="D983" s="175"/>
      <c r="E983" s="176"/>
      <c r="F983" s="177"/>
      <c r="G983" s="177"/>
      <c r="H983" s="182"/>
      <c r="I983" s="175"/>
      <c r="J983" s="180"/>
      <c r="K983" s="176"/>
      <c r="L983" s="176"/>
      <c r="M983" s="176"/>
      <c r="N983" s="175"/>
      <c r="O983" s="175"/>
      <c r="P983" s="175"/>
      <c r="Q983" s="175"/>
      <c r="R983" s="175"/>
      <c r="S983" s="175"/>
      <c r="T983" s="175"/>
      <c r="U983" s="175"/>
      <c r="V983" s="175"/>
      <c r="W983" s="175"/>
      <c r="X983" s="175"/>
      <c r="Y983" s="175"/>
      <c r="Z983" s="175"/>
    </row>
    <row r="984" ht="13.5" customHeight="1">
      <c r="A984" s="174"/>
      <c r="B984" s="174"/>
      <c r="C984" s="174"/>
      <c r="D984" s="175"/>
      <c r="E984" s="176"/>
      <c r="F984" s="177"/>
      <c r="G984" s="177"/>
      <c r="H984" s="182"/>
      <c r="I984" s="175"/>
      <c r="J984" s="180"/>
      <c r="K984" s="176"/>
      <c r="L984" s="176"/>
      <c r="M984" s="176"/>
      <c r="N984" s="175"/>
      <c r="O984" s="175"/>
      <c r="P984" s="175"/>
      <c r="Q984" s="175"/>
      <c r="R984" s="175"/>
      <c r="S984" s="175"/>
      <c r="T984" s="175"/>
      <c r="U984" s="175"/>
      <c r="V984" s="175"/>
      <c r="W984" s="175"/>
      <c r="X984" s="175"/>
      <c r="Y984" s="175"/>
      <c r="Z984" s="175"/>
    </row>
    <row r="985" ht="13.5" customHeight="1">
      <c r="A985" s="174"/>
      <c r="B985" s="174"/>
      <c r="C985" s="174"/>
      <c r="D985" s="175"/>
      <c r="E985" s="176"/>
      <c r="F985" s="177"/>
      <c r="G985" s="177"/>
      <c r="H985" s="182"/>
      <c r="I985" s="175"/>
      <c r="J985" s="180"/>
      <c r="K985" s="176"/>
      <c r="L985" s="176"/>
      <c r="M985" s="176"/>
      <c r="N985" s="175"/>
      <c r="O985" s="175"/>
      <c r="P985" s="175"/>
      <c r="Q985" s="175"/>
      <c r="R985" s="175"/>
      <c r="S985" s="175"/>
      <c r="T985" s="175"/>
      <c r="U985" s="175"/>
      <c r="V985" s="175"/>
      <c r="W985" s="175"/>
      <c r="X985" s="175"/>
      <c r="Y985" s="175"/>
      <c r="Z985" s="175"/>
    </row>
    <row r="986" ht="13.5" customHeight="1">
      <c r="A986" s="174"/>
      <c r="B986" s="174"/>
      <c r="C986" s="174"/>
      <c r="D986" s="175"/>
      <c r="E986" s="176"/>
      <c r="F986" s="177"/>
      <c r="G986" s="177"/>
      <c r="H986" s="182"/>
      <c r="I986" s="175"/>
      <c r="J986" s="180"/>
      <c r="K986" s="176"/>
      <c r="L986" s="176"/>
      <c r="M986" s="176"/>
      <c r="N986" s="175"/>
      <c r="O986" s="175"/>
      <c r="P986" s="175"/>
      <c r="Q986" s="175"/>
      <c r="R986" s="175"/>
      <c r="S986" s="175"/>
      <c r="T986" s="175"/>
      <c r="U986" s="175"/>
      <c r="V986" s="175"/>
      <c r="W986" s="175"/>
      <c r="X986" s="175"/>
      <c r="Y986" s="175"/>
      <c r="Z986" s="175"/>
    </row>
    <row r="987" ht="13.5" customHeight="1">
      <c r="A987" s="174"/>
      <c r="B987" s="174"/>
      <c r="C987" s="174"/>
      <c r="D987" s="175"/>
      <c r="E987" s="176"/>
      <c r="F987" s="177"/>
      <c r="G987" s="177"/>
      <c r="H987" s="182"/>
      <c r="I987" s="175"/>
      <c r="J987" s="180"/>
      <c r="K987" s="176"/>
      <c r="L987" s="176"/>
      <c r="M987" s="176"/>
      <c r="N987" s="175"/>
      <c r="O987" s="175"/>
      <c r="P987" s="175"/>
      <c r="Q987" s="175"/>
      <c r="R987" s="175"/>
      <c r="S987" s="175"/>
      <c r="T987" s="175"/>
      <c r="U987" s="175"/>
      <c r="V987" s="175"/>
      <c r="W987" s="175"/>
      <c r="X987" s="175"/>
      <c r="Y987" s="175"/>
      <c r="Z987" s="175"/>
    </row>
    <row r="988" ht="13.5" customHeight="1">
      <c r="A988" s="174"/>
      <c r="B988" s="174"/>
      <c r="C988" s="174"/>
      <c r="D988" s="175"/>
      <c r="E988" s="176"/>
      <c r="F988" s="177"/>
      <c r="G988" s="177"/>
      <c r="H988" s="182"/>
      <c r="I988" s="175"/>
      <c r="J988" s="180"/>
      <c r="K988" s="176"/>
      <c r="L988" s="176"/>
      <c r="M988" s="176"/>
      <c r="N988" s="175"/>
      <c r="O988" s="175"/>
      <c r="P988" s="175"/>
      <c r="Q988" s="175"/>
      <c r="R988" s="175"/>
      <c r="S988" s="175"/>
      <c r="T988" s="175"/>
      <c r="U988" s="175"/>
      <c r="V988" s="175"/>
      <c r="W988" s="175"/>
      <c r="X988" s="175"/>
      <c r="Y988" s="175"/>
      <c r="Z988" s="175"/>
    </row>
    <row r="989" ht="13.5" customHeight="1">
      <c r="A989" s="174"/>
      <c r="B989" s="174"/>
      <c r="C989" s="174"/>
      <c r="D989" s="175"/>
      <c r="E989" s="176"/>
      <c r="F989" s="177"/>
      <c r="G989" s="177"/>
      <c r="H989" s="182"/>
      <c r="I989" s="175"/>
      <c r="J989" s="180"/>
      <c r="K989" s="176"/>
      <c r="L989" s="176"/>
      <c r="M989" s="176"/>
      <c r="N989" s="175"/>
      <c r="O989" s="175"/>
      <c r="P989" s="175"/>
      <c r="Q989" s="175"/>
      <c r="R989" s="175"/>
      <c r="S989" s="175"/>
      <c r="T989" s="175"/>
      <c r="U989" s="175"/>
      <c r="V989" s="175"/>
      <c r="W989" s="175"/>
      <c r="X989" s="175"/>
      <c r="Y989" s="175"/>
      <c r="Z989" s="175"/>
    </row>
    <row r="990" ht="13.5" customHeight="1">
      <c r="A990" s="174"/>
      <c r="B990" s="174"/>
      <c r="C990" s="174"/>
      <c r="D990" s="175"/>
      <c r="E990" s="176"/>
      <c r="F990" s="177"/>
      <c r="G990" s="177"/>
      <c r="H990" s="182"/>
      <c r="I990" s="175"/>
      <c r="J990" s="180"/>
      <c r="K990" s="176"/>
      <c r="L990" s="176"/>
      <c r="M990" s="176"/>
      <c r="N990" s="175"/>
      <c r="O990" s="175"/>
      <c r="P990" s="175"/>
      <c r="Q990" s="175"/>
      <c r="R990" s="175"/>
      <c r="S990" s="175"/>
      <c r="T990" s="175"/>
      <c r="U990" s="175"/>
      <c r="V990" s="175"/>
      <c r="W990" s="175"/>
      <c r="X990" s="175"/>
      <c r="Y990" s="175"/>
      <c r="Z990" s="175"/>
    </row>
    <row r="991" ht="13.5" customHeight="1">
      <c r="A991" s="174"/>
      <c r="B991" s="174"/>
      <c r="C991" s="174"/>
      <c r="D991" s="175"/>
      <c r="E991" s="176"/>
      <c r="F991" s="177"/>
      <c r="G991" s="177"/>
      <c r="H991" s="182"/>
      <c r="I991" s="175"/>
      <c r="J991" s="180"/>
      <c r="K991" s="176"/>
      <c r="L991" s="176"/>
      <c r="M991" s="176"/>
      <c r="N991" s="175"/>
      <c r="O991" s="175"/>
      <c r="P991" s="175"/>
      <c r="Q991" s="175"/>
      <c r="R991" s="175"/>
      <c r="S991" s="175"/>
      <c r="T991" s="175"/>
      <c r="U991" s="175"/>
      <c r="V991" s="175"/>
      <c r="W991" s="175"/>
      <c r="X991" s="175"/>
      <c r="Y991" s="175"/>
      <c r="Z991" s="175"/>
    </row>
    <row r="992" ht="13.5" customHeight="1">
      <c r="A992" s="174"/>
      <c r="B992" s="174"/>
      <c r="C992" s="174"/>
      <c r="D992" s="175"/>
      <c r="E992" s="176"/>
      <c r="F992" s="177"/>
      <c r="G992" s="177"/>
      <c r="H992" s="182"/>
      <c r="I992" s="175"/>
      <c r="J992" s="180"/>
      <c r="K992" s="176"/>
      <c r="L992" s="176"/>
      <c r="M992" s="176"/>
      <c r="N992" s="175"/>
      <c r="O992" s="175"/>
      <c r="P992" s="175"/>
      <c r="Q992" s="175"/>
      <c r="R992" s="175"/>
      <c r="S992" s="175"/>
      <c r="T992" s="175"/>
      <c r="U992" s="175"/>
      <c r="V992" s="175"/>
      <c r="W992" s="175"/>
      <c r="X992" s="175"/>
      <c r="Y992" s="175"/>
      <c r="Z992" s="175"/>
    </row>
    <row r="993" ht="13.5" customHeight="1">
      <c r="A993" s="174"/>
      <c r="B993" s="174"/>
      <c r="C993" s="174"/>
      <c r="D993" s="175"/>
      <c r="E993" s="176"/>
      <c r="F993" s="177"/>
      <c r="G993" s="177"/>
      <c r="H993" s="182"/>
      <c r="I993" s="175"/>
      <c r="J993" s="180"/>
      <c r="K993" s="176"/>
      <c r="L993" s="176"/>
      <c r="M993" s="176"/>
      <c r="N993" s="175"/>
      <c r="O993" s="175"/>
      <c r="P993" s="175"/>
      <c r="Q993" s="175"/>
      <c r="R993" s="175"/>
      <c r="S993" s="175"/>
      <c r="T993" s="175"/>
      <c r="U993" s="175"/>
      <c r="V993" s="175"/>
      <c r="W993" s="175"/>
      <c r="X993" s="175"/>
      <c r="Y993" s="175"/>
      <c r="Z993" s="175"/>
    </row>
    <row r="994" ht="13.5" customHeight="1">
      <c r="A994" s="174"/>
      <c r="B994" s="174"/>
      <c r="C994" s="174"/>
      <c r="D994" s="175"/>
      <c r="E994" s="176"/>
      <c r="F994" s="177"/>
      <c r="G994" s="177"/>
      <c r="H994" s="182"/>
      <c r="I994" s="175"/>
      <c r="J994" s="180"/>
      <c r="K994" s="176"/>
      <c r="L994" s="176"/>
      <c r="M994" s="176"/>
      <c r="N994" s="175"/>
      <c r="O994" s="175"/>
      <c r="P994" s="175"/>
      <c r="Q994" s="175"/>
      <c r="R994" s="175"/>
      <c r="S994" s="175"/>
      <c r="T994" s="175"/>
      <c r="U994" s="175"/>
      <c r="V994" s="175"/>
      <c r="W994" s="175"/>
      <c r="X994" s="175"/>
      <c r="Y994" s="175"/>
      <c r="Z994" s="175"/>
    </row>
    <row r="995" ht="13.5" customHeight="1">
      <c r="A995" s="174"/>
      <c r="B995" s="174"/>
      <c r="C995" s="174"/>
      <c r="D995" s="175"/>
      <c r="E995" s="176"/>
      <c r="F995" s="177"/>
      <c r="G995" s="177"/>
      <c r="H995" s="182"/>
      <c r="I995" s="175"/>
      <c r="J995" s="180"/>
      <c r="K995" s="176"/>
      <c r="L995" s="176"/>
      <c r="M995" s="176"/>
      <c r="N995" s="175"/>
      <c r="O995" s="175"/>
      <c r="P995" s="175"/>
      <c r="Q995" s="175"/>
      <c r="R995" s="175"/>
      <c r="S995" s="175"/>
      <c r="T995" s="175"/>
      <c r="U995" s="175"/>
      <c r="V995" s="175"/>
      <c r="W995" s="175"/>
      <c r="X995" s="175"/>
      <c r="Y995" s="175"/>
      <c r="Z995" s="175"/>
    </row>
    <row r="996" ht="13.5" customHeight="1">
      <c r="A996" s="174"/>
      <c r="B996" s="174"/>
      <c r="C996" s="174"/>
      <c r="D996" s="175"/>
      <c r="E996" s="176"/>
      <c r="F996" s="177"/>
      <c r="G996" s="177"/>
      <c r="H996" s="182"/>
      <c r="I996" s="175"/>
      <c r="J996" s="180"/>
      <c r="K996" s="176"/>
      <c r="L996" s="176"/>
      <c r="M996" s="176"/>
      <c r="N996" s="175"/>
      <c r="O996" s="175"/>
      <c r="P996" s="175"/>
      <c r="Q996" s="175"/>
      <c r="R996" s="175"/>
      <c r="S996" s="175"/>
      <c r="T996" s="175"/>
      <c r="U996" s="175"/>
      <c r="V996" s="175"/>
      <c r="W996" s="175"/>
      <c r="X996" s="175"/>
      <c r="Y996" s="175"/>
      <c r="Z996" s="175"/>
    </row>
    <row r="997" ht="13.5" customHeight="1">
      <c r="A997" s="174"/>
      <c r="B997" s="174"/>
      <c r="C997" s="174"/>
      <c r="D997" s="175"/>
      <c r="E997" s="176"/>
      <c r="F997" s="177"/>
      <c r="G997" s="177"/>
      <c r="H997" s="182"/>
      <c r="I997" s="175"/>
      <c r="J997" s="180"/>
      <c r="K997" s="176"/>
      <c r="L997" s="176"/>
      <c r="M997" s="176"/>
      <c r="N997" s="175"/>
      <c r="O997" s="175"/>
      <c r="P997" s="175"/>
      <c r="Q997" s="175"/>
      <c r="R997" s="175"/>
      <c r="S997" s="175"/>
      <c r="T997" s="175"/>
      <c r="U997" s="175"/>
      <c r="V997" s="175"/>
      <c r="W997" s="175"/>
      <c r="X997" s="175"/>
      <c r="Y997" s="175"/>
      <c r="Z997" s="175"/>
    </row>
    <row r="998" ht="13.5" customHeight="1">
      <c r="A998" s="174"/>
      <c r="B998" s="174"/>
      <c r="C998" s="174"/>
      <c r="D998" s="175"/>
      <c r="E998" s="176"/>
      <c r="F998" s="177"/>
      <c r="G998" s="177"/>
      <c r="H998" s="182"/>
      <c r="I998" s="175"/>
      <c r="J998" s="180"/>
      <c r="K998" s="176"/>
      <c r="L998" s="176"/>
      <c r="M998" s="176"/>
      <c r="N998" s="175"/>
      <c r="O998" s="175"/>
      <c r="P998" s="175"/>
      <c r="Q998" s="175"/>
      <c r="R998" s="175"/>
      <c r="S998" s="175"/>
      <c r="T998" s="175"/>
      <c r="U998" s="175"/>
      <c r="V998" s="175"/>
      <c r="W998" s="175"/>
      <c r="X998" s="175"/>
      <c r="Y998" s="175"/>
      <c r="Z998" s="175"/>
    </row>
    <row r="999" ht="13.5" customHeight="1">
      <c r="A999" s="174"/>
      <c r="B999" s="174"/>
      <c r="C999" s="174"/>
      <c r="D999" s="175"/>
      <c r="E999" s="176"/>
      <c r="F999" s="177"/>
      <c r="G999" s="177"/>
      <c r="H999" s="182"/>
      <c r="I999" s="175"/>
      <c r="J999" s="180"/>
      <c r="K999" s="176"/>
      <c r="L999" s="176"/>
      <c r="M999" s="176"/>
      <c r="N999" s="175"/>
      <c r="O999" s="175"/>
      <c r="P999" s="175"/>
      <c r="Q999" s="175"/>
      <c r="R999" s="175"/>
      <c r="S999" s="175"/>
      <c r="T999" s="175"/>
      <c r="U999" s="175"/>
      <c r="V999" s="175"/>
      <c r="W999" s="175"/>
      <c r="X999" s="175"/>
      <c r="Y999" s="175"/>
      <c r="Z999" s="175"/>
    </row>
    <row r="1000" ht="13.5" customHeight="1">
      <c r="A1000" s="174"/>
      <c r="B1000" s="174"/>
      <c r="C1000" s="174"/>
      <c r="D1000" s="175"/>
      <c r="E1000" s="176"/>
      <c r="F1000" s="177"/>
      <c r="G1000" s="177"/>
      <c r="H1000" s="182"/>
      <c r="I1000" s="175"/>
      <c r="J1000" s="180"/>
      <c r="K1000" s="176"/>
      <c r="L1000" s="176"/>
      <c r="M1000" s="176"/>
      <c r="N1000" s="175"/>
      <c r="O1000" s="175"/>
      <c r="P1000" s="175"/>
      <c r="Q1000" s="175"/>
      <c r="R1000" s="175"/>
      <c r="S1000" s="175"/>
      <c r="T1000" s="175"/>
      <c r="U1000" s="175"/>
      <c r="V1000" s="175"/>
      <c r="W1000" s="175"/>
      <c r="X1000" s="175"/>
      <c r="Y1000" s="175"/>
      <c r="Z1000" s="175"/>
    </row>
    <row r="1001" ht="13.5" customHeight="1">
      <c r="A1001" s="174"/>
      <c r="B1001" s="174"/>
      <c r="C1001" s="174"/>
      <c r="D1001" s="175"/>
      <c r="E1001" s="176"/>
      <c r="F1001" s="177"/>
      <c r="G1001" s="177"/>
      <c r="H1001" s="182"/>
      <c r="I1001" s="175"/>
      <c r="J1001" s="180"/>
      <c r="K1001" s="176"/>
      <c r="L1001" s="176"/>
      <c r="M1001" s="176"/>
      <c r="N1001" s="175"/>
      <c r="O1001" s="175"/>
      <c r="P1001" s="175"/>
      <c r="Q1001" s="175"/>
      <c r="R1001" s="175"/>
      <c r="S1001" s="175"/>
      <c r="T1001" s="175"/>
      <c r="U1001" s="175"/>
      <c r="V1001" s="175"/>
      <c r="W1001" s="175"/>
      <c r="X1001" s="175"/>
      <c r="Y1001" s="175"/>
      <c r="Z1001" s="175"/>
    </row>
    <row r="1002" ht="13.5" customHeight="1">
      <c r="A1002" s="174"/>
      <c r="B1002" s="174"/>
      <c r="C1002" s="174"/>
      <c r="D1002" s="175"/>
      <c r="E1002" s="176"/>
      <c r="F1002" s="177"/>
      <c r="G1002" s="177"/>
      <c r="H1002" s="182"/>
      <c r="I1002" s="175"/>
      <c r="J1002" s="180"/>
      <c r="K1002" s="176"/>
      <c r="L1002" s="176"/>
      <c r="M1002" s="176"/>
      <c r="N1002" s="175"/>
      <c r="O1002" s="175"/>
      <c r="P1002" s="175"/>
      <c r="Q1002" s="175"/>
      <c r="R1002" s="175"/>
      <c r="S1002" s="175"/>
      <c r="T1002" s="175"/>
      <c r="U1002" s="175"/>
      <c r="V1002" s="175"/>
      <c r="W1002" s="175"/>
      <c r="X1002" s="175"/>
      <c r="Y1002" s="175"/>
      <c r="Z1002" s="175"/>
    </row>
    <row r="1003" ht="13.5" customHeight="1">
      <c r="A1003" s="174"/>
      <c r="B1003" s="174"/>
      <c r="C1003" s="174"/>
      <c r="D1003" s="175"/>
      <c r="E1003" s="176"/>
      <c r="F1003" s="177"/>
      <c r="G1003" s="177"/>
      <c r="H1003" s="182"/>
      <c r="I1003" s="175"/>
      <c r="J1003" s="180"/>
      <c r="K1003" s="176"/>
      <c r="L1003" s="176"/>
      <c r="M1003" s="176"/>
      <c r="N1003" s="175"/>
      <c r="O1003" s="175"/>
      <c r="P1003" s="175"/>
      <c r="Q1003" s="175"/>
      <c r="R1003" s="175"/>
      <c r="S1003" s="175"/>
      <c r="T1003" s="175"/>
      <c r="U1003" s="175"/>
      <c r="V1003" s="175"/>
      <c r="W1003" s="175"/>
      <c r="X1003" s="175"/>
      <c r="Y1003" s="175"/>
      <c r="Z1003" s="175"/>
    </row>
    <row r="1004" ht="13.5" customHeight="1">
      <c r="A1004" s="174"/>
      <c r="B1004" s="174"/>
      <c r="C1004" s="174"/>
      <c r="D1004" s="175"/>
      <c r="E1004" s="176"/>
      <c r="F1004" s="177"/>
      <c r="G1004" s="177"/>
      <c r="H1004" s="182"/>
      <c r="I1004" s="175"/>
      <c r="J1004" s="180"/>
      <c r="K1004" s="176"/>
      <c r="L1004" s="176"/>
      <c r="M1004" s="176"/>
      <c r="N1004" s="175"/>
      <c r="O1004" s="175"/>
      <c r="P1004" s="175"/>
      <c r="Q1004" s="175"/>
      <c r="R1004" s="175"/>
      <c r="S1004" s="175"/>
      <c r="T1004" s="175"/>
      <c r="U1004" s="175"/>
      <c r="V1004" s="175"/>
      <c r="W1004" s="175"/>
      <c r="X1004" s="175"/>
      <c r="Y1004" s="175"/>
      <c r="Z1004" s="175"/>
    </row>
    <row r="1005" ht="13.5" customHeight="1">
      <c r="A1005" s="174"/>
      <c r="B1005" s="174"/>
      <c r="C1005" s="174"/>
      <c r="D1005" s="175"/>
      <c r="E1005" s="176"/>
      <c r="F1005" s="177"/>
      <c r="G1005" s="177"/>
      <c r="H1005" s="182"/>
      <c r="I1005" s="175"/>
      <c r="J1005" s="180"/>
      <c r="K1005" s="176"/>
      <c r="L1005" s="176"/>
      <c r="M1005" s="176"/>
      <c r="N1005" s="175"/>
      <c r="O1005" s="175"/>
      <c r="P1005" s="175"/>
      <c r="Q1005" s="175"/>
      <c r="R1005" s="175"/>
      <c r="S1005" s="175"/>
      <c r="T1005" s="175"/>
      <c r="U1005" s="175"/>
      <c r="V1005" s="175"/>
      <c r="W1005" s="175"/>
      <c r="X1005" s="175"/>
      <c r="Y1005" s="175"/>
      <c r="Z1005" s="175"/>
    </row>
    <row r="1006" ht="13.5" customHeight="1">
      <c r="A1006" s="174"/>
      <c r="B1006" s="174"/>
      <c r="C1006" s="174"/>
      <c r="D1006" s="175"/>
      <c r="E1006" s="176"/>
      <c r="F1006" s="177"/>
      <c r="G1006" s="177"/>
      <c r="H1006" s="182"/>
      <c r="I1006" s="175"/>
      <c r="J1006" s="180"/>
      <c r="K1006" s="176"/>
      <c r="L1006" s="176"/>
      <c r="M1006" s="176"/>
      <c r="N1006" s="175"/>
      <c r="O1006" s="175"/>
      <c r="P1006" s="175"/>
      <c r="Q1006" s="175"/>
      <c r="R1006" s="175"/>
      <c r="S1006" s="175"/>
      <c r="T1006" s="175"/>
      <c r="U1006" s="175"/>
      <c r="V1006" s="175"/>
      <c r="W1006" s="175"/>
      <c r="X1006" s="175"/>
      <c r="Y1006" s="175"/>
      <c r="Z1006" s="175"/>
    </row>
    <row r="1007" ht="13.5" customHeight="1">
      <c r="A1007" s="174"/>
      <c r="B1007" s="174"/>
      <c r="C1007" s="174"/>
      <c r="D1007" s="175"/>
      <c r="E1007" s="176"/>
      <c r="F1007" s="177"/>
      <c r="G1007" s="177"/>
      <c r="H1007" s="182"/>
      <c r="I1007" s="175"/>
      <c r="J1007" s="180"/>
      <c r="K1007" s="176"/>
      <c r="L1007" s="176"/>
      <c r="M1007" s="176"/>
      <c r="N1007" s="175"/>
      <c r="O1007" s="175"/>
      <c r="P1007" s="175"/>
      <c r="Q1007" s="175"/>
      <c r="R1007" s="175"/>
      <c r="S1007" s="175"/>
      <c r="T1007" s="175"/>
      <c r="U1007" s="175"/>
      <c r="V1007" s="175"/>
      <c r="W1007" s="175"/>
      <c r="X1007" s="175"/>
      <c r="Y1007" s="175"/>
      <c r="Z1007" s="175"/>
    </row>
    <row r="1008" ht="13.5" customHeight="1">
      <c r="A1008" s="174"/>
      <c r="B1008" s="174"/>
      <c r="C1008" s="174"/>
      <c r="D1008" s="175"/>
      <c r="E1008" s="176"/>
      <c r="F1008" s="177"/>
      <c r="G1008" s="177"/>
      <c r="H1008" s="182"/>
      <c r="I1008" s="175"/>
      <c r="J1008" s="180"/>
      <c r="K1008" s="176"/>
      <c r="L1008" s="176"/>
      <c r="M1008" s="176"/>
      <c r="N1008" s="175"/>
      <c r="O1008" s="175"/>
      <c r="P1008" s="175"/>
      <c r="Q1008" s="175"/>
      <c r="R1008" s="175"/>
      <c r="S1008" s="175"/>
      <c r="T1008" s="175"/>
      <c r="U1008" s="175"/>
      <c r="V1008" s="175"/>
      <c r="W1008" s="175"/>
      <c r="X1008" s="175"/>
      <c r="Y1008" s="175"/>
      <c r="Z1008" s="175"/>
    </row>
  </sheetData>
  <autoFilter ref="$A$7:$J$293"/>
  <mergeCells count="1">
    <mergeCell ref="A6:J6"/>
  </mergeCells>
  <conditionalFormatting sqref="A46:F52 A97 A200:H215 A269:E294 F269:F289 G46:I50 G276:H294 I279:I294 J46:J51 J214:J217 J276:J294">
    <cfRule type="expression" dxfId="0" priority="1">
      <formula>$B46="SUBETAPA"</formula>
    </cfRule>
  </conditionalFormatting>
  <conditionalFormatting sqref="A98:A102">
    <cfRule type="expression" dxfId="0" priority="2">
      <formula>$B98="SUBETAPA"</formula>
    </cfRule>
  </conditionalFormatting>
  <conditionalFormatting sqref="A107">
    <cfRule type="expression" dxfId="0" priority="3">
      <formula>$B107="SUBETAPA"</formula>
    </cfRule>
  </conditionalFormatting>
  <conditionalFormatting sqref="A108:A112">
    <cfRule type="expression" dxfId="0" priority="4">
      <formula>$B108="SUBETAPA"</formula>
    </cfRule>
  </conditionalFormatting>
  <conditionalFormatting sqref="A114">
    <cfRule type="expression" dxfId="0" priority="5">
      <formula>$B114="SUBETAPA"</formula>
    </cfRule>
  </conditionalFormatting>
  <conditionalFormatting sqref="A114:A117 A212:G214 G280:I294">
    <cfRule type="expression" dxfId="1" priority="6">
      <formula>$B114="CÉLULA CONSTRUTIVA"</formula>
    </cfRule>
  </conditionalFormatting>
  <conditionalFormatting sqref="A114:A117 A212:G214 G280:I294">
    <cfRule type="expression" dxfId="2" priority="7">
      <formula>$B114="ETAPA"</formula>
    </cfRule>
  </conditionalFormatting>
  <conditionalFormatting sqref="A119">
    <cfRule type="expression" dxfId="0" priority="8">
      <formula>$B119="SUBETAPA"</formula>
    </cfRule>
  </conditionalFormatting>
  <conditionalFormatting sqref="A120:A124">
    <cfRule type="expression" dxfId="0" priority="9">
      <formula>$B120="SUBETAPA"</formula>
    </cfRule>
  </conditionalFormatting>
  <conditionalFormatting sqref="A126">
    <cfRule type="expression" dxfId="0" priority="10">
      <formula>$B126="SUBETAPA"</formula>
    </cfRule>
  </conditionalFormatting>
  <conditionalFormatting sqref="A126:A129">
    <cfRule type="expression" dxfId="1" priority="11">
      <formula>$B126="CÉLULA CONSTRUTIVA"</formula>
    </cfRule>
  </conditionalFormatting>
  <conditionalFormatting sqref="A126:A129">
    <cfRule type="expression" dxfId="2" priority="12">
      <formula>$B126="ETAPA"</formula>
    </cfRule>
  </conditionalFormatting>
  <conditionalFormatting sqref="A147:A148">
    <cfRule type="expression" dxfId="0" priority="13">
      <formula>$B147="SUBETAPA"</formula>
    </cfRule>
  </conditionalFormatting>
  <conditionalFormatting sqref="A151:A152">
    <cfRule type="expression" dxfId="0" priority="14">
      <formula>$B151="SUBETAPA"</formula>
    </cfRule>
  </conditionalFormatting>
  <conditionalFormatting sqref="A151:A152">
    <cfRule type="expression" dxfId="2" priority="15">
      <formula>$B151="ETAPA"</formula>
    </cfRule>
  </conditionalFormatting>
  <conditionalFormatting sqref="A154">
    <cfRule type="expression" dxfId="0" priority="16">
      <formula>$B154="SUBETAPA"</formula>
    </cfRule>
  </conditionalFormatting>
  <conditionalFormatting sqref="A84:B84">
    <cfRule type="expression" dxfId="0" priority="17">
      <formula>$B84="SUBETAPA"</formula>
    </cfRule>
  </conditionalFormatting>
  <conditionalFormatting sqref="A84:B84">
    <cfRule type="expression" dxfId="2" priority="18">
      <formula>$B84="ETAPA"</formula>
    </cfRule>
  </conditionalFormatting>
  <conditionalFormatting sqref="A87:B88">
    <cfRule type="expression" dxfId="0" priority="19">
      <formula>$B87="SUBETAPA"</formula>
    </cfRule>
  </conditionalFormatting>
  <conditionalFormatting sqref="A87:B88">
    <cfRule type="expression" dxfId="2" priority="20">
      <formula>$B87="ETAPA"</formula>
    </cfRule>
  </conditionalFormatting>
  <conditionalFormatting sqref="A92:B93">
    <cfRule type="expression" dxfId="0" priority="21">
      <formula>$B92="SUBETAPA"</formula>
    </cfRule>
  </conditionalFormatting>
  <conditionalFormatting sqref="A107:B112">
    <cfRule type="expression" dxfId="2" priority="22">
      <formula>$B107="ETAPA"</formula>
    </cfRule>
  </conditionalFormatting>
  <conditionalFormatting sqref="A119:B124">
    <cfRule type="expression" dxfId="2" priority="23">
      <formula>$B119="ETAPA"</formula>
    </cfRule>
  </conditionalFormatting>
  <conditionalFormatting sqref="A22:F28 A31:B41 A63:C73 A80:E83 A90:F91 A94:F94 A104:A105 A143:B144 A157:F170 A197:J197 C31:G36 C143:C146 C149:C150 C153 C155:C156 D66:F69 D143:E144 F80:F81 F143:F146 F149:F150 F152:F153 F155:F156 G25:I28 G80:H82 G163:I163 H29:I35 H63:H64 H66:J69 H94:I95 I80:J81 J22:J42">
    <cfRule type="expression" dxfId="2" priority="24">
      <formula>$B22="ETAPA"</formula>
    </cfRule>
  </conditionalFormatting>
  <conditionalFormatting sqref="A155:B155">
    <cfRule type="expression" dxfId="1" priority="25">
      <formula>$B155="CÉLULA CONSTRUTIVA"</formula>
    </cfRule>
  </conditionalFormatting>
  <conditionalFormatting sqref="A155:B155">
    <cfRule type="expression" dxfId="2" priority="26">
      <formula>$B155="ETAPA"</formula>
    </cfRule>
  </conditionalFormatting>
  <conditionalFormatting sqref="A8:F11 A239:B243 A271:E294 C46 D239:J243 F278:F289 H214 J46:J51 J214:J217 J276:J294">
    <cfRule type="expression" dxfId="1" priority="27">
      <formula>$B8="CÉLULA CONSTRUTIVA"</formula>
    </cfRule>
  </conditionalFormatting>
  <conditionalFormatting sqref="A191:C192">
    <cfRule type="expression" dxfId="1" priority="28">
      <formula>$B191="CÉLULA CONSTRUTIVA"</formula>
    </cfRule>
  </conditionalFormatting>
  <conditionalFormatting sqref="A194:C195">
    <cfRule type="expression" dxfId="2" priority="29">
      <formula>$B194="ETAPA"</formula>
    </cfRule>
  </conditionalFormatting>
  <conditionalFormatting sqref="A194:C195">
    <cfRule type="expression" dxfId="1" priority="30">
      <formula>$B194="CÉLULA CONSTRUTIVA"</formula>
    </cfRule>
  </conditionalFormatting>
  <conditionalFormatting sqref="A8:E11">
    <cfRule type="expression" dxfId="2" priority="31">
      <formula>$B8="ETAPA"</formula>
    </cfRule>
  </conditionalFormatting>
  <conditionalFormatting sqref="A34:E36">
    <cfRule type="expression" dxfId="1" priority="32">
      <formula>$B34="CÉLULA CONSTRUTIVA"</formula>
    </cfRule>
  </conditionalFormatting>
  <conditionalFormatting sqref="A86:E86">
    <cfRule type="expression" dxfId="2" priority="33">
      <formula>$B86="ETAPA"</formula>
    </cfRule>
  </conditionalFormatting>
  <conditionalFormatting sqref="A46:I50 A132:E132 B104:B105 B114:B117 F132:F137 G132:J132 I104:J105 I114:J117 J36:J42 J163">
    <cfRule type="expression" dxfId="1" priority="34">
      <formula>$B36="CÉLULA CONSTRUTIVA"</formula>
    </cfRule>
  </conditionalFormatting>
  <conditionalFormatting sqref="A142:E142">
    <cfRule type="expression" dxfId="1" priority="35">
      <formula>$B142="CÉLULA CONSTRUTIVA"</formula>
    </cfRule>
  </conditionalFormatting>
  <conditionalFormatting sqref="A142:E142">
    <cfRule type="expression" dxfId="2" priority="36">
      <formula>$B142="ETAPA"</formula>
    </cfRule>
  </conditionalFormatting>
  <conditionalFormatting sqref="A147:E148">
    <cfRule type="expression" dxfId="2" priority="37">
      <formula>$B147="ETAPA"</formula>
    </cfRule>
  </conditionalFormatting>
  <conditionalFormatting sqref="A154:E154">
    <cfRule type="expression" dxfId="2" priority="38">
      <formula>$B154="ETAPA"</formula>
    </cfRule>
  </conditionalFormatting>
  <conditionalFormatting sqref="A196:E196">
    <cfRule type="expression" dxfId="1" priority="39">
      <formula>$B196="CÉLULA CONSTRUTIVA"</formula>
    </cfRule>
  </conditionalFormatting>
  <conditionalFormatting sqref="A196:E196">
    <cfRule type="expression" dxfId="2" priority="40">
      <formula>$B196="ETAPA"</formula>
    </cfRule>
  </conditionalFormatting>
  <conditionalFormatting sqref="A198:E199">
    <cfRule type="expression" dxfId="1" priority="41">
      <formula>$B198="CÉLULA CONSTRUTIVA"</formula>
    </cfRule>
  </conditionalFormatting>
  <conditionalFormatting sqref="A200:E200">
    <cfRule type="expression" dxfId="2" priority="42">
      <formula>$B200="ETAPA"</formula>
    </cfRule>
  </conditionalFormatting>
  <conditionalFormatting sqref="A200:E200">
    <cfRule type="expression" dxfId="1" priority="43">
      <formula>$B200="CÉLULA CONSTRUTIVA"</formula>
    </cfRule>
  </conditionalFormatting>
  <conditionalFormatting sqref="A12:F16">
    <cfRule type="expression" dxfId="1" priority="44">
      <formula>$B12="CÉLULA CONSTRUTIVA"</formula>
    </cfRule>
  </conditionalFormatting>
  <conditionalFormatting sqref="A12:F16">
    <cfRule type="expression" dxfId="2" priority="45">
      <formula>$B12="ETAPA"</formula>
    </cfRule>
  </conditionalFormatting>
  <conditionalFormatting sqref="A89:F89">
    <cfRule type="expression" dxfId="1" priority="46">
      <formula>$B89="CÉLULA CONSTRUTIVA"</formula>
    </cfRule>
  </conditionalFormatting>
  <conditionalFormatting sqref="A89:F89">
    <cfRule type="expression" dxfId="2" priority="47">
      <formula>$B89="ETAPA"</formula>
    </cfRule>
  </conditionalFormatting>
  <conditionalFormatting sqref="A96:F96">
    <cfRule type="expression" dxfId="1" priority="48">
      <formula>$B96="CÉLULA CONSTRUTIVA"</formula>
    </cfRule>
  </conditionalFormatting>
  <conditionalFormatting sqref="A96:F96">
    <cfRule type="expression" dxfId="2" priority="49">
      <formula>$B96="ETAPA"</formula>
    </cfRule>
  </conditionalFormatting>
  <conditionalFormatting sqref="A106:F106 A113:F113">
    <cfRule type="expression" dxfId="1" priority="50">
      <formula>$B106="CÉLULA CONSTRUTIVA"</formula>
    </cfRule>
  </conditionalFormatting>
  <conditionalFormatting sqref="A106:F106 A113:F113">
    <cfRule type="expression" dxfId="2" priority="51">
      <formula>$B106="ETAPA"</formula>
    </cfRule>
  </conditionalFormatting>
  <conditionalFormatting sqref="A125:F125">
    <cfRule type="expression" dxfId="1" priority="52">
      <formula>$B125="CÉLULA CONSTRUTIVA"</formula>
    </cfRule>
  </conditionalFormatting>
  <conditionalFormatting sqref="A125:F125">
    <cfRule type="expression" dxfId="2" priority="53">
      <formula>$B125="ETAPA"</formula>
    </cfRule>
  </conditionalFormatting>
  <conditionalFormatting sqref="A171:F181">
    <cfRule type="expression" dxfId="2" priority="54">
      <formula>$B171="ETAPA"</formula>
    </cfRule>
  </conditionalFormatting>
  <conditionalFormatting sqref="A231:F232">
    <cfRule type="expression" dxfId="2" priority="55">
      <formula>$B231="ETAPA"</formula>
    </cfRule>
  </conditionalFormatting>
  <conditionalFormatting sqref="A245:F247">
    <cfRule type="expression" dxfId="2" priority="56">
      <formula>$B245="ETAPA"</formula>
    </cfRule>
  </conditionalFormatting>
  <conditionalFormatting sqref="A29:G30">
    <cfRule type="expression" dxfId="2" priority="57">
      <formula>$B29="ETAPA"</formula>
    </cfRule>
  </conditionalFormatting>
  <conditionalFormatting sqref="A53:G53">
    <cfRule type="expression" dxfId="0" priority="58">
      <formula>$B53="SUBETAPA"</formula>
    </cfRule>
  </conditionalFormatting>
  <conditionalFormatting sqref="A53:G53">
    <cfRule type="expression" dxfId="1" priority="59">
      <formula>$B53="CÉLULA CONSTRUTIVA"</formula>
    </cfRule>
  </conditionalFormatting>
  <conditionalFormatting sqref="A53:G53">
    <cfRule type="expression" dxfId="2" priority="60">
      <formula>$B53="ETAPA"</formula>
    </cfRule>
  </conditionalFormatting>
  <conditionalFormatting sqref="A61:G61">
    <cfRule type="expression" dxfId="1" priority="61">
      <formula>$B61="CÉLULA CONSTRUTIVA"</formula>
    </cfRule>
  </conditionalFormatting>
  <conditionalFormatting sqref="A84:G84">
    <cfRule type="expression" dxfId="1" priority="62">
      <formula>$B84="CÉLULA CONSTRUTIVA"</formula>
    </cfRule>
  </conditionalFormatting>
  <conditionalFormatting sqref="A92:G93">
    <cfRule type="expression" dxfId="2" priority="63">
      <formula>$B92="ETAPA"</formula>
    </cfRule>
  </conditionalFormatting>
  <conditionalFormatting sqref="A95:G95">
    <cfRule type="expression" dxfId="1" priority="64">
      <formula>$B95="CÉLULA CONSTRUTIVA"</formula>
    </cfRule>
  </conditionalFormatting>
  <conditionalFormatting sqref="A95:G95">
    <cfRule type="expression" dxfId="2" priority="65">
      <formula>$B95="ETAPA"</formula>
    </cfRule>
  </conditionalFormatting>
  <conditionalFormatting sqref="A103:G103">
    <cfRule type="expression" dxfId="1" priority="66">
      <formula>$B103="CÉLULA CONSTRUTIVA"</formula>
    </cfRule>
  </conditionalFormatting>
  <conditionalFormatting sqref="A103:G103">
    <cfRule type="expression" dxfId="2" priority="67">
      <formula>$B103="ETAPA"</formula>
    </cfRule>
  </conditionalFormatting>
  <conditionalFormatting sqref="A130:G130">
    <cfRule type="expression" dxfId="2" priority="68">
      <formula>$B130="ETAPA"</formula>
    </cfRule>
  </conditionalFormatting>
  <conditionalFormatting sqref="A140:G140">
    <cfRule type="expression" dxfId="2" priority="69">
      <formula>$B140="ETAPA"</formula>
    </cfRule>
  </conditionalFormatting>
  <conditionalFormatting sqref="A216:G216">
    <cfRule type="expression" dxfId="2" priority="70">
      <formula>$B216="ETAPA"</formula>
    </cfRule>
  </conditionalFormatting>
  <conditionalFormatting sqref="A216:G218">
    <cfRule type="expression" dxfId="1" priority="71">
      <formula>$B216="CÉLULA CONSTRUTIVA"</formula>
    </cfRule>
  </conditionalFormatting>
  <conditionalFormatting sqref="A217:G218">
    <cfRule type="expression" dxfId="2" priority="72">
      <formula>$B217="ETAPA"</formula>
    </cfRule>
  </conditionalFormatting>
  <conditionalFormatting sqref="A249:G250">
    <cfRule type="expression" dxfId="1" priority="73">
      <formula>$B249="CÉLULA CONSTRUTIVA"</formula>
    </cfRule>
  </conditionalFormatting>
  <conditionalFormatting sqref="A249:G250">
    <cfRule type="expression" dxfId="2" priority="74">
      <formula>$B249="ETAPA"</formula>
    </cfRule>
  </conditionalFormatting>
  <conditionalFormatting sqref="A61:H61">
    <cfRule type="expression" dxfId="2" priority="75">
      <formula>$B61="ETAPA"</formula>
    </cfRule>
  </conditionalFormatting>
  <conditionalFormatting sqref="A87:H88">
    <cfRule type="expression" dxfId="1" priority="76">
      <formula>$B87="CÉLULA CONSTRUTIVA"</formula>
    </cfRule>
  </conditionalFormatting>
  <conditionalFormatting sqref="A92:H93">
    <cfRule type="expression" dxfId="1" priority="77">
      <formula>$B92="CÉLULA CONSTRUTIVA"</formula>
    </cfRule>
  </conditionalFormatting>
  <conditionalFormatting sqref="A97:H102">
    <cfRule type="expression" dxfId="1" priority="78">
      <formula>$B97="CÉLULA CONSTRUTIVA"</formula>
    </cfRule>
  </conditionalFormatting>
  <conditionalFormatting sqref="A107:H112">
    <cfRule type="expression" dxfId="1" priority="79">
      <formula>$B107="CÉLULA CONSTRUTIVA"</formula>
    </cfRule>
  </conditionalFormatting>
  <conditionalFormatting sqref="A119:H124">
    <cfRule type="expression" dxfId="1" priority="80">
      <formula>$B119="CÉLULA CONSTRUTIVA"</formula>
    </cfRule>
  </conditionalFormatting>
  <conditionalFormatting sqref="A147:H148">
    <cfRule type="expression" dxfId="1" priority="81">
      <formula>$B147="CÉLULA CONSTRUTIVA"</formula>
    </cfRule>
  </conditionalFormatting>
  <conditionalFormatting sqref="A151:H152">
    <cfRule type="expression" dxfId="1" priority="82">
      <formula>$B151="CÉLULA CONSTRUTIVA"</formula>
    </cfRule>
  </conditionalFormatting>
  <conditionalFormatting sqref="A154:H154">
    <cfRule type="expression" dxfId="1" priority="83">
      <formula>$B154="CÉLULA CONSTRUTIVA"</formula>
    </cfRule>
  </conditionalFormatting>
  <conditionalFormatting sqref="A233:H234">
    <cfRule type="expression" dxfId="2" priority="84">
      <formula>$B233="ETAPA"</formula>
    </cfRule>
  </conditionalFormatting>
  <conditionalFormatting sqref="A244:H244">
    <cfRule type="expression" dxfId="2" priority="85">
      <formula>$B244="ETAPA"</formula>
    </cfRule>
  </conditionalFormatting>
  <conditionalFormatting sqref="A244:H244">
    <cfRule type="expression" dxfId="1" priority="86">
      <formula>$B244="CÉLULA CONSTRUTIVA"</formula>
    </cfRule>
  </conditionalFormatting>
  <conditionalFormatting sqref="A245:H245">
    <cfRule type="expression" dxfId="1" priority="87">
      <formula>$B245="CÉLULA CONSTRUTIVA"</formula>
    </cfRule>
  </conditionalFormatting>
  <conditionalFormatting sqref="A17:I17">
    <cfRule type="expression" dxfId="0" priority="88">
      <formula>$B17="SUBETAPA"</formula>
    </cfRule>
  </conditionalFormatting>
  <conditionalFormatting sqref="A17:I21">
    <cfRule type="expression" dxfId="1" priority="89">
      <formula>$B17="CÉLULA CONSTRUTIVA"</formula>
    </cfRule>
  </conditionalFormatting>
  <conditionalFormatting sqref="A17:I21">
    <cfRule type="expression" dxfId="2" priority="90">
      <formula>$B17="ETAPA"</formula>
    </cfRule>
  </conditionalFormatting>
  <conditionalFormatting sqref="A42:I42 A118:J118 A133:I137 J163">
    <cfRule type="expression" dxfId="1" priority="91">
      <formula>$B42="CÉLULA CONSTRUTIVA"</formula>
    </cfRule>
  </conditionalFormatting>
  <conditionalFormatting sqref="A42:I42 A118:J118 A133:I137 J163">
    <cfRule type="expression" dxfId="2" priority="92">
      <formula>$B42="ETAPA"</formula>
    </cfRule>
  </conditionalFormatting>
  <conditionalFormatting sqref="A91:I91">
    <cfRule type="expression" dxfId="1" priority="93">
      <formula>$B91="CÉLULA CONSTRUTIVA"</formula>
    </cfRule>
  </conditionalFormatting>
  <conditionalFormatting sqref="A181:I181">
    <cfRule type="expression" dxfId="0" priority="94">
      <formula>$B181="SUBETAPA"</formula>
    </cfRule>
  </conditionalFormatting>
  <conditionalFormatting sqref="A181:I181">
    <cfRule type="expression" dxfId="1" priority="95">
      <formula>$B181="CÉLULA CONSTRUTIVA"</formula>
    </cfRule>
  </conditionalFormatting>
  <conditionalFormatting sqref="A176:I177 A178:G178 A179:I180 A182:I182">
    <cfRule type="expression" dxfId="1" priority="96">
      <formula>$B176="CÉLULA CONSTRUTIVA"</formula>
    </cfRule>
  </conditionalFormatting>
  <conditionalFormatting sqref="A182:I182">
    <cfRule type="expression" dxfId="2" priority="97">
      <formula>$B182="ETAPA"</formula>
    </cfRule>
  </conditionalFormatting>
  <conditionalFormatting sqref="A182:I182">
    <cfRule type="expression" dxfId="0" priority="98">
      <formula>$B182="SUBETAPA"</formula>
    </cfRule>
  </conditionalFormatting>
  <conditionalFormatting sqref="A227:I230">
    <cfRule type="expression" dxfId="1" priority="99">
      <formula>$B227="CÉLULA CONSTRUTIVA"</formula>
    </cfRule>
  </conditionalFormatting>
  <conditionalFormatting sqref="A231:I232">
    <cfRule type="expression" dxfId="1" priority="100">
      <formula>$B231="CÉLULA CONSTRUTIVA"</formula>
    </cfRule>
  </conditionalFormatting>
  <conditionalFormatting sqref="A235:I235">
    <cfRule type="expression" dxfId="1" priority="101">
      <formula>$B235="CÉLULA CONSTRUTIVA"</formula>
    </cfRule>
  </conditionalFormatting>
  <conditionalFormatting sqref="A244:I244">
    <cfRule type="expression" dxfId="0" priority="102">
      <formula>$B244="SUBETAPA"</formula>
    </cfRule>
  </conditionalFormatting>
  <conditionalFormatting sqref="A245:I245">
    <cfRule type="expression" dxfId="0" priority="103">
      <formula>$B245="SUBETAPA"</formula>
    </cfRule>
  </conditionalFormatting>
  <conditionalFormatting sqref="A253:J253 A254:I263">
    <cfRule type="expression" dxfId="2" priority="104">
      <formula>$B253="ETAPA"</formula>
    </cfRule>
  </conditionalFormatting>
  <conditionalFormatting sqref="A25:J33 A63:E73 A74:F83 A86:F86 A90:J90 A104:A105 A162:F175 A197:J197 A203:J211 A215:J215 A219:J222 A269:J269 A270:I270 C239:C243 G79:I82 G163:I163 G278:H279 I279 J66:J70 J80 J278:J279">
    <cfRule type="expression" dxfId="1" priority="105">
      <formula>$B25="CÉLULA CONSTRUTIVA"</formula>
    </cfRule>
  </conditionalFormatting>
  <conditionalFormatting sqref="A43:J45">
    <cfRule type="expression" dxfId="1" priority="106">
      <formula>$B43="CÉLULA CONSTRUTIVA"</formula>
    </cfRule>
  </conditionalFormatting>
  <conditionalFormatting sqref="A43:J45">
    <cfRule type="expression" dxfId="0" priority="107">
      <formula>$B43="SUBETAPA"</formula>
    </cfRule>
  </conditionalFormatting>
  <conditionalFormatting sqref="A43:J45">
    <cfRule type="expression" dxfId="2" priority="108">
      <formula>$B43="ETAPA"</formula>
    </cfRule>
  </conditionalFormatting>
  <conditionalFormatting sqref="A54:J57">
    <cfRule type="expression" dxfId="1" priority="109">
      <formula>$B54="CÉLULA CONSTRUTIVA"</formula>
    </cfRule>
  </conditionalFormatting>
  <conditionalFormatting sqref="A54:J57">
    <cfRule type="expression" dxfId="2" priority="110">
      <formula>$B54="ETAPA"</formula>
    </cfRule>
  </conditionalFormatting>
  <conditionalFormatting sqref="A56:J56">
    <cfRule type="expression" dxfId="0" priority="111">
      <formula>$B56="SUBETAPA"</formula>
    </cfRule>
  </conditionalFormatting>
  <conditionalFormatting sqref="A58:J58">
    <cfRule type="expression" dxfId="0" priority="112">
      <formula>$B58="SUBETAPA"</formula>
    </cfRule>
  </conditionalFormatting>
  <conditionalFormatting sqref="A58:J60">
    <cfRule type="expression" dxfId="1" priority="113">
      <formula>$B58="CÉLULA CONSTRUTIVA"</formula>
    </cfRule>
  </conditionalFormatting>
  <conditionalFormatting sqref="A58:J60">
    <cfRule type="expression" dxfId="2" priority="114">
      <formula>$B58="ETAPA"</formula>
    </cfRule>
  </conditionalFormatting>
  <conditionalFormatting sqref="A62:J62">
    <cfRule type="expression" dxfId="1" priority="115">
      <formula>$B62="CÉLULA CONSTRUTIVA"</formula>
    </cfRule>
  </conditionalFormatting>
  <conditionalFormatting sqref="A62:J62">
    <cfRule type="expression" dxfId="0" priority="116">
      <formula>$B62="SUBETAPA"</formula>
    </cfRule>
  </conditionalFormatting>
  <conditionalFormatting sqref="A62:J62">
    <cfRule type="expression" dxfId="2" priority="117">
      <formula>$B62="ETAPA"</formula>
    </cfRule>
  </conditionalFormatting>
  <conditionalFormatting sqref="A106:J106 A113:J113">
    <cfRule type="expression" dxfId="0" priority="118">
      <formula>$B106="SUBETAPA"</formula>
    </cfRule>
  </conditionalFormatting>
  <conditionalFormatting sqref="A125:J125">
    <cfRule type="expression" dxfId="0" priority="119">
      <formula>$B125="SUBETAPA"</formula>
    </cfRule>
  </conditionalFormatting>
  <conditionalFormatting sqref="A155:J155">
    <cfRule type="expression" dxfId="0" priority="120">
      <formula>$B155="SUBETAPA"</formula>
    </cfRule>
  </conditionalFormatting>
  <conditionalFormatting sqref="A183:J183">
    <cfRule type="expression" dxfId="2" priority="121">
      <formula>$B183="ETAPA"</formula>
    </cfRule>
  </conditionalFormatting>
  <conditionalFormatting sqref="A184:J185">
    <cfRule type="expression" dxfId="0" priority="122">
      <formula>$B184="SUBETAPA"</formula>
    </cfRule>
  </conditionalFormatting>
  <conditionalFormatting sqref="A184:J185">
    <cfRule type="expression" dxfId="2" priority="123">
      <formula>$B184="ETAPA"</formula>
    </cfRule>
  </conditionalFormatting>
  <conditionalFormatting sqref="A184:J190">
    <cfRule type="expression" dxfId="1" priority="124">
      <formula>$B184="CÉLULA CONSTRUTIVA"</formula>
    </cfRule>
  </conditionalFormatting>
  <conditionalFormatting sqref="A201:J201 C202:C206">
    <cfRule type="expression" dxfId="1" priority="125">
      <formula>$B201="CÉLULA CONSTRUTIVA"</formula>
    </cfRule>
  </conditionalFormatting>
  <conditionalFormatting sqref="A201:J201 C202:C206">
    <cfRule type="expression" dxfId="2" priority="126">
      <formula>$B201="ETAPA"</formula>
    </cfRule>
  </conditionalFormatting>
  <conditionalFormatting sqref="A202:J202">
    <cfRule type="expression" dxfId="1" priority="127">
      <formula>$B202="CÉLULA CONSTRUTIVA"</formula>
    </cfRule>
  </conditionalFormatting>
  <conditionalFormatting sqref="A202:J202">
    <cfRule type="expression" dxfId="2" priority="128">
      <formula>$B202="ETAPA"</formula>
    </cfRule>
  </conditionalFormatting>
  <conditionalFormatting sqref="A145:B146 A203:J206 A209:J211 A215:J215 A219:J222 A269:J269 A270:I270 D145:J145 D146:I146 G278:H279 I279:J279">
    <cfRule type="expression" dxfId="2" priority="129">
      <formula>$B145="ETAPA"</formula>
    </cfRule>
  </conditionalFormatting>
  <conditionalFormatting sqref="A216:J216">
    <cfRule type="expression" dxfId="0" priority="130">
      <formula>$B216="SUBETAPA"</formula>
    </cfRule>
  </conditionalFormatting>
  <conditionalFormatting sqref="A235:J235">
    <cfRule type="expression" dxfId="2" priority="131">
      <formula>$B235="ETAPA"</formula>
    </cfRule>
  </conditionalFormatting>
  <conditionalFormatting sqref="A238:J243">
    <cfRule type="expression" dxfId="0" priority="132">
      <formula>$B238="SUBETAPA"</formula>
    </cfRule>
  </conditionalFormatting>
  <conditionalFormatting sqref="A239:J243">
    <cfRule type="expression" dxfId="2" priority="133">
      <formula>$B239="ETAPA"</formula>
    </cfRule>
  </conditionalFormatting>
  <conditionalFormatting sqref="A246:J248">
    <cfRule type="expression" dxfId="1" priority="134">
      <formula>$B246="CÉLULA CONSTRUTIVA"</formula>
    </cfRule>
  </conditionalFormatting>
  <conditionalFormatting sqref="A8:F16 A18:F42 A54:J55 A57:J57 A59:J60 A61:D61 A63:F78 A79:J83 A86:J86 A89:J89 A90:F91 A94:J96 A103:F103 A104:B105 A115:A117 A118:J118 A130:E130 A138:E144 A145:H146 A149:J150 A153:J153 A156:F179 A180:J180 A183:I183 A186:E199 A217:E226 A227:I230 A231:J232 A235:J237 A246:J250 B114:B117 F138:F146 F186:F192 F195:J199 F217:J224 F225:I225 F291:F294 G8:G11 G14:I16 G18:G36 G39:G42 G48 G51:J52 G63:J64 G90:J90 G130:G131 G138:J141 G142:H144 G156:J158 G162:J164 G170:G179 G186:H186 G187:J192 G269:J269 G270:I270 G271:J275 H18:I35 H39:J41 H61:I61 H66:J69 H131:J131 H170:H172 I104:J105 I276:I277 J18:J42 J65:J70 J142 J176:J179 J224:J230">
    <cfRule type="expression" dxfId="0" priority="135">
      <formula>$B8="SUBETAPA"</formula>
    </cfRule>
  </conditionalFormatting>
  <conditionalFormatting sqref="A248:J248">
    <cfRule type="expression" dxfId="2" priority="136">
      <formula>$B248="ETAPA"</formula>
    </cfRule>
  </conditionalFormatting>
  <conditionalFormatting sqref="A251:J252">
    <cfRule type="expression" dxfId="2" priority="137">
      <formula>$B251="ETAPA"</formula>
    </cfRule>
  </conditionalFormatting>
  <conditionalFormatting sqref="A251:J253">
    <cfRule type="expression" dxfId="0" priority="138">
      <formula>$B251="SUBETAPA"</formula>
    </cfRule>
  </conditionalFormatting>
  <conditionalFormatting sqref="A251:J253">
    <cfRule type="expression" dxfId="1" priority="139">
      <formula>$B251="CÉLULA CONSTRUTIVA"</formula>
    </cfRule>
  </conditionalFormatting>
  <conditionalFormatting sqref="A264:J268">
    <cfRule type="expression" dxfId="0" priority="140">
      <formula>$B264="SUBETAPA"</formula>
    </cfRule>
  </conditionalFormatting>
  <conditionalFormatting sqref="A264:J268">
    <cfRule type="expression" dxfId="1" priority="141">
      <formula>$B264="CÉLULA CONSTRUTIVA"</formula>
    </cfRule>
  </conditionalFormatting>
  <conditionalFormatting sqref="A264:J268">
    <cfRule type="expression" dxfId="2" priority="142">
      <formula>$B264="ETAPA"</formula>
    </cfRule>
  </conditionalFormatting>
  <conditionalFormatting sqref="B119:B124">
    <cfRule type="expression" dxfId="0" priority="143">
      <formula>$B119="SUBETAPA"</formula>
    </cfRule>
  </conditionalFormatting>
  <conditionalFormatting sqref="B126:B129 I126:J129">
    <cfRule type="expression" dxfId="1" priority="144">
      <formula>$B126="CÉLULA CONSTRUTIVA"</formula>
    </cfRule>
  </conditionalFormatting>
  <conditionalFormatting sqref="B126:B129 I126:J129">
    <cfRule type="expression" dxfId="2" priority="145">
      <formula>$B126="ETAPA"</formula>
    </cfRule>
  </conditionalFormatting>
  <conditionalFormatting sqref="B147:B148">
    <cfRule type="expression" dxfId="0" priority="146">
      <formula>$B147="SUBETAPA"</formula>
    </cfRule>
  </conditionalFormatting>
  <conditionalFormatting sqref="B151:B152">
    <cfRule type="expression" dxfId="0" priority="147">
      <formula>$B151="SUBETAPA"</formula>
    </cfRule>
  </conditionalFormatting>
  <conditionalFormatting sqref="B154">
    <cfRule type="expression" dxfId="0" priority="148">
      <formula>$B154="SUBETAPA"</formula>
    </cfRule>
  </conditionalFormatting>
  <conditionalFormatting sqref="B151:D152">
    <cfRule type="expression" dxfId="2" priority="149">
      <formula>$B151="ETAPA"</formula>
    </cfRule>
  </conditionalFormatting>
  <conditionalFormatting sqref="B97:G102">
    <cfRule type="expression" dxfId="0" priority="150">
      <formula>$B97="SUBETAPA"</formula>
    </cfRule>
  </conditionalFormatting>
  <conditionalFormatting sqref="B107:G112">
    <cfRule type="expression" dxfId="0" priority="151">
      <formula>$B107="SUBETAPA"</formula>
    </cfRule>
  </conditionalFormatting>
  <conditionalFormatting sqref="C12">
    <cfRule type="expression" dxfId="2" priority="152">
      <formula>$B12="ETAPA"</formula>
    </cfRule>
  </conditionalFormatting>
  <conditionalFormatting sqref="C12">
    <cfRule type="expression" dxfId="1" priority="153">
      <formula>$B12="CÉLULA CONSTRUTIVA"</formula>
    </cfRule>
  </conditionalFormatting>
  <conditionalFormatting sqref="A47:H48 A97:B102 A271:E294 C46:C50 F278:F289 H214 I47:I50 J46:J51 J214 J276:J294">
    <cfRule type="expression" dxfId="2" priority="154">
      <formula>$B46="ETAPA"</formula>
    </cfRule>
  </conditionalFormatting>
  <conditionalFormatting sqref="C84:E84">
    <cfRule type="expression" dxfId="2" priority="155">
      <formula>$B84="ETAPA"</formula>
    </cfRule>
  </conditionalFormatting>
  <conditionalFormatting sqref="C97:E102">
    <cfRule type="expression" dxfId="2" priority="156">
      <formula>$B97="ETAPA"</formula>
    </cfRule>
  </conditionalFormatting>
  <conditionalFormatting sqref="C107:E112">
    <cfRule type="expression" dxfId="2" priority="157">
      <formula>$B107="ETAPA"</formula>
    </cfRule>
  </conditionalFormatting>
  <conditionalFormatting sqref="C114:E114 C115:G117">
    <cfRule type="expression" dxfId="2" priority="158">
      <formula>$B114="ETAPA"</formula>
    </cfRule>
  </conditionalFormatting>
  <conditionalFormatting sqref="C119:E124">
    <cfRule type="expression" dxfId="2" priority="159">
      <formula>$B119="ETAPA"</formula>
    </cfRule>
  </conditionalFormatting>
  <conditionalFormatting sqref="C126:E126">
    <cfRule type="expression" dxfId="2" priority="160">
      <formula>$B126="ETAPA"</formula>
    </cfRule>
  </conditionalFormatting>
  <conditionalFormatting sqref="C87:F87">
    <cfRule type="expression" dxfId="2" priority="161">
      <formula>$B87="ETAPA"</formula>
    </cfRule>
  </conditionalFormatting>
  <conditionalFormatting sqref="C84:G84">
    <cfRule type="expression" dxfId="0" priority="162">
      <formula>$B84="SUBETAPA"</formula>
    </cfRule>
  </conditionalFormatting>
  <conditionalFormatting sqref="C87:G87">
    <cfRule type="expression" dxfId="0" priority="163">
      <formula>$B87="SUBETAPA"</formula>
    </cfRule>
  </conditionalFormatting>
  <conditionalFormatting sqref="C88:G88">
    <cfRule type="expression" dxfId="2" priority="164">
      <formula>$B88="ETAPA"</formula>
    </cfRule>
  </conditionalFormatting>
  <conditionalFormatting sqref="C88:G88">
    <cfRule type="expression" dxfId="0" priority="165">
      <formula>$B88="SUBETAPA"</formula>
    </cfRule>
  </conditionalFormatting>
  <conditionalFormatting sqref="C92:G93">
    <cfRule type="expression" dxfId="0" priority="166">
      <formula>$B92="SUBETAPA"</formula>
    </cfRule>
  </conditionalFormatting>
  <conditionalFormatting sqref="C104:G105">
    <cfRule type="expression" dxfId="2" priority="167">
      <formula>$B104="ETAPA"</formula>
    </cfRule>
  </conditionalFormatting>
  <conditionalFormatting sqref="C114:G114 C116">
    <cfRule type="expression" dxfId="1" priority="168">
      <formula>$B114="CÉLULA CONSTRUTIVA"</formula>
    </cfRule>
  </conditionalFormatting>
  <conditionalFormatting sqref="C114:G114 C116">
    <cfRule type="expression" dxfId="0" priority="169">
      <formula>$B114="SUBETAPA"</formula>
    </cfRule>
  </conditionalFormatting>
  <conditionalFormatting sqref="C126:G126">
    <cfRule type="expression" dxfId="1" priority="170">
      <formula>$B126="CÉLULA CONSTRUTIVA"</formula>
    </cfRule>
  </conditionalFormatting>
  <conditionalFormatting sqref="C126:G126">
    <cfRule type="expression" dxfId="0" priority="171">
      <formula>$B126="SUBETAPA"</formula>
    </cfRule>
  </conditionalFormatting>
  <conditionalFormatting sqref="C127:G129">
    <cfRule type="expression" dxfId="1" priority="172">
      <formula>$B127="CÉLULA CONSTRUTIVA"</formula>
    </cfRule>
  </conditionalFormatting>
  <conditionalFormatting sqref="C127:G129">
    <cfRule type="expression" dxfId="0" priority="173">
      <formula>$B127="SUBETAPA"</formula>
    </cfRule>
  </conditionalFormatting>
  <conditionalFormatting sqref="C147:H148">
    <cfRule type="expression" dxfId="0" priority="174">
      <formula>$B147="SUBETAPA"</formula>
    </cfRule>
  </conditionalFormatting>
  <conditionalFormatting sqref="C154:H154">
    <cfRule type="expression" dxfId="0" priority="175">
      <formula>$B154="SUBETAPA"</formula>
    </cfRule>
  </conditionalFormatting>
  <conditionalFormatting sqref="C119:J124">
    <cfRule type="expression" dxfId="0" priority="176">
      <formula>$B119="SUBETAPA"</formula>
    </cfRule>
  </conditionalFormatting>
  <conditionalFormatting sqref="D32">
    <cfRule type="expression" dxfId="2" priority="177">
      <formula>$B32="ETAPA"</formula>
    </cfRule>
  </conditionalFormatting>
  <conditionalFormatting sqref="D105">
    <cfRule type="expression" dxfId="1" priority="178">
      <formula>$B105="CÉLULA CONSTRUTIVA"</formula>
    </cfRule>
  </conditionalFormatting>
  <conditionalFormatting sqref="D105">
    <cfRule type="expression" dxfId="0" priority="179">
      <formula>$B105="SUBETAPA"</formula>
    </cfRule>
  </conditionalFormatting>
  <conditionalFormatting sqref="D141">
    <cfRule type="expression" dxfId="1" priority="180">
      <formula>$B141="CÉLULA CONSTRUTIVA"</formula>
    </cfRule>
  </conditionalFormatting>
  <conditionalFormatting sqref="D141">
    <cfRule type="expression" dxfId="2" priority="181">
      <formula>$B141="ETAPA"</formula>
    </cfRule>
  </conditionalFormatting>
  <conditionalFormatting sqref="D191:D195">
    <cfRule type="expression" dxfId="1" priority="182">
      <formula>$B191="CÉLULA CONSTRUTIVA"</formula>
    </cfRule>
  </conditionalFormatting>
  <conditionalFormatting sqref="D191:D195">
    <cfRule type="expression" dxfId="2" priority="183">
      <formula>$B191="ETAPA"</formula>
    </cfRule>
  </conditionalFormatting>
  <conditionalFormatting sqref="D63:E65">
    <cfRule type="expression" dxfId="2" priority="184">
      <formula>$B63="ETAPA"</formula>
    </cfRule>
  </conditionalFormatting>
  <conditionalFormatting sqref="D155:I155">
    <cfRule type="expression" dxfId="1" priority="185">
      <formula>$B155="CÉLULA CONSTRUTIVA"</formula>
    </cfRule>
  </conditionalFormatting>
  <conditionalFormatting sqref="D155:I155">
    <cfRule type="expression" dxfId="2" priority="186">
      <formula>$B155="ETAPA"</formula>
    </cfRule>
  </conditionalFormatting>
  <conditionalFormatting sqref="D156:I156">
    <cfRule type="expression" dxfId="2" priority="187">
      <formula>$B156="ETAPA"</formula>
    </cfRule>
  </conditionalFormatting>
  <conditionalFormatting sqref="D156:I156 D157:J158 D159:I159 D160:J160 D161:I161">
    <cfRule type="expression" dxfId="1" priority="188">
      <formula>$B156="CÉLULA CONSTRUTIVA"</formula>
    </cfRule>
  </conditionalFormatting>
  <conditionalFormatting sqref="A145:B146 A149:B150 A153:B153 A156:B156 D145:J145 D146:I146 D149:I150 D153:I153">
    <cfRule type="expression" dxfId="1" priority="189">
      <formula>$B145="CÉLULA CONSTRUTIVA"</formula>
    </cfRule>
  </conditionalFormatting>
  <conditionalFormatting sqref="E83">
    <cfRule type="expression" dxfId="2" priority="190">
      <formula>$B83="ETAPA"</formula>
    </cfRule>
  </conditionalFormatting>
  <conditionalFormatting sqref="E151">
    <cfRule type="expression" dxfId="0" priority="191">
      <formula>$B151="SUBETAPA"</formula>
    </cfRule>
  </conditionalFormatting>
  <conditionalFormatting sqref="E159">
    <cfRule type="expression" dxfId="1" priority="192">
      <formula>$B159="CÉLULA CONSTRUTIVA"</formula>
    </cfRule>
  </conditionalFormatting>
  <conditionalFormatting sqref="E159">
    <cfRule type="expression" dxfId="2" priority="193">
      <formula>$B159="ETAPA"</formula>
    </cfRule>
  </conditionalFormatting>
  <conditionalFormatting sqref="E152:F152">
    <cfRule type="expression" dxfId="0" priority="194">
      <formula>$B152="SUBETAPA"</formula>
    </cfRule>
  </conditionalFormatting>
  <conditionalFormatting sqref="E61:G61">
    <cfRule type="expression" dxfId="0" priority="195">
      <formula>$B61="SUBETAPA"</formula>
    </cfRule>
  </conditionalFormatting>
  <conditionalFormatting sqref="E131:G131">
    <cfRule type="expression" dxfId="2" priority="196">
      <formula>$B131="ETAPA"</formula>
    </cfRule>
  </conditionalFormatting>
  <conditionalFormatting sqref="E151:G151">
    <cfRule type="expression" dxfId="2" priority="197">
      <formula>$B151="ETAPA"</formula>
    </cfRule>
  </conditionalFormatting>
  <conditionalFormatting sqref="E152:G152">
    <cfRule type="expression" dxfId="2" priority="198">
      <formula>$B152="ETAPA"</formula>
    </cfRule>
  </conditionalFormatting>
  <conditionalFormatting sqref="E254:I259">
    <cfRule type="expression" dxfId="0" priority="199">
      <formula>$B254="SUBETAPA"</formula>
    </cfRule>
  </conditionalFormatting>
  <conditionalFormatting sqref="E254:I259">
    <cfRule type="expression" dxfId="1" priority="200">
      <formula>$B254="CÉLULA CONSTRUTIVA"</formula>
    </cfRule>
  </conditionalFormatting>
  <conditionalFormatting sqref="E191:J193">
    <cfRule type="expression" dxfId="1" priority="201">
      <formula>$B191="CÉLULA CONSTRUTIVA"</formula>
    </cfRule>
  </conditionalFormatting>
  <conditionalFormatting sqref="E193:J193">
    <cfRule type="expression" dxfId="2" priority="202">
      <formula>$B193="ETAPA"</formula>
    </cfRule>
  </conditionalFormatting>
  <conditionalFormatting sqref="F8:F11">
    <cfRule type="expression" dxfId="2" priority="203">
      <formula>$B8="ETAPA"</formula>
    </cfRule>
  </conditionalFormatting>
  <conditionalFormatting sqref="F82:F83 F86">
    <cfRule type="expression" dxfId="2" priority="204">
      <formula>$B82="ETAPA"</formula>
    </cfRule>
  </conditionalFormatting>
  <conditionalFormatting sqref="F130:F131">
    <cfRule type="expression" dxfId="0" priority="205">
      <formula>$B130="SUBETAPA"</formula>
    </cfRule>
  </conditionalFormatting>
  <conditionalFormatting sqref="A132:E132 F132:F137 G132:J132">
    <cfRule type="expression" dxfId="0" priority="206">
      <formula>$B132="SUBETAPA"</formula>
    </cfRule>
  </conditionalFormatting>
  <conditionalFormatting sqref="F142">
    <cfRule type="expression" dxfId="1" priority="207">
      <formula>$B142="CÉLULA CONSTRUTIVA"</formula>
    </cfRule>
  </conditionalFormatting>
  <conditionalFormatting sqref="F142">
    <cfRule type="expression" dxfId="2" priority="208">
      <formula>$B142="ETAPA"</formula>
    </cfRule>
  </conditionalFormatting>
  <conditionalFormatting sqref="A143:B144 C143:C146 C149:C150 C153 C155:C156 D143:E144 F143:F146 F149:F150 F152:F153 F155:F156">
    <cfRule type="expression" dxfId="1" priority="209">
      <formula>$B143="CÉLULA CONSTRUTIVA"</formula>
    </cfRule>
  </conditionalFormatting>
  <conditionalFormatting sqref="C151:D152 F151">
    <cfRule type="expression" dxfId="0" priority="210">
      <formula>$B151="SUBETAPA"</formula>
    </cfRule>
  </conditionalFormatting>
  <conditionalFormatting sqref="F198:F200">
    <cfRule type="expression" dxfId="1" priority="211">
      <formula>$B198="CÉLULA CONSTRUTIVA"</formula>
    </cfRule>
  </conditionalFormatting>
  <conditionalFormatting sqref="F198:F200">
    <cfRule type="expression" dxfId="2" priority="212">
      <formula>$B198="ETAPA"</formula>
    </cfRule>
  </conditionalFormatting>
  <conditionalFormatting sqref="F237:F238">
    <cfRule type="expression" dxfId="2" priority="213">
      <formula>$B237="ETAPA"</formula>
    </cfRule>
  </conditionalFormatting>
  <conditionalFormatting sqref="F273:F275">
    <cfRule type="expression" dxfId="1" priority="214">
      <formula>$B273="CÉLULA CONSTRUTIVA"</formula>
    </cfRule>
  </conditionalFormatting>
  <conditionalFormatting sqref="F273:F275">
    <cfRule type="expression" dxfId="2" priority="215">
      <formula>$B273="ETAPA"</formula>
    </cfRule>
  </conditionalFormatting>
  <conditionalFormatting sqref="F63:G64">
    <cfRule type="expression" dxfId="2" priority="216">
      <formula>$B63="ETAPA"</formula>
    </cfRule>
  </conditionalFormatting>
  <conditionalFormatting sqref="F84:G84">
    <cfRule type="expression" dxfId="2" priority="217">
      <formula>$B84="ETAPA"</formula>
    </cfRule>
  </conditionalFormatting>
  <conditionalFormatting sqref="F114:G114">
    <cfRule type="expression" dxfId="2" priority="218">
      <formula>$B114="ETAPA"</formula>
    </cfRule>
  </conditionalFormatting>
  <conditionalFormatting sqref="F126:G126">
    <cfRule type="expression" dxfId="2" priority="219">
      <formula>$B126="ETAPA"</formula>
    </cfRule>
  </conditionalFormatting>
  <conditionalFormatting sqref="F97:H102">
    <cfRule type="expression" dxfId="2" priority="220">
      <formula>$B97="ETAPA"</formula>
    </cfRule>
  </conditionalFormatting>
  <conditionalFormatting sqref="F107:H112">
    <cfRule type="expression" dxfId="2" priority="221">
      <formula>$B107="ETAPA"</formula>
    </cfRule>
  </conditionalFormatting>
  <conditionalFormatting sqref="F119:H124">
    <cfRule type="expression" dxfId="2" priority="222">
      <formula>$B119="ETAPA"</formula>
    </cfRule>
  </conditionalFormatting>
  <conditionalFormatting sqref="F130:H131">
    <cfRule type="expression" dxfId="1" priority="223">
      <formula>$B130="CÉLULA CONSTRUTIVA"</formula>
    </cfRule>
  </conditionalFormatting>
  <conditionalFormatting sqref="F147:H148">
    <cfRule type="expression" dxfId="2" priority="224">
      <formula>$B147="ETAPA"</formula>
    </cfRule>
  </conditionalFormatting>
  <conditionalFormatting sqref="F154:H154">
    <cfRule type="expression" dxfId="2" priority="225">
      <formula>$B154="ETAPA"</formula>
    </cfRule>
  </conditionalFormatting>
  <conditionalFormatting sqref="F63:I64">
    <cfRule type="expression" dxfId="1" priority="226">
      <formula>$B63="CÉLULA CONSTRUTIVA"</formula>
    </cfRule>
  </conditionalFormatting>
  <conditionalFormatting sqref="F227:I230">
    <cfRule type="expression" dxfId="2" priority="227">
      <formula>$B227="ETAPA"</formula>
    </cfRule>
  </conditionalFormatting>
  <conditionalFormatting sqref="F65:J65 J70">
    <cfRule type="expression" dxfId="2" priority="228">
      <formula>$B65="ETAPA"</formula>
    </cfRule>
  </conditionalFormatting>
  <conditionalFormatting sqref="F65:J65">
    <cfRule type="expression" dxfId="1" priority="229">
      <formula>$B65="CÉLULA CONSTRUTIVA"</formula>
    </cfRule>
  </conditionalFormatting>
  <conditionalFormatting sqref="F66:J69">
    <cfRule type="expression" dxfId="1" priority="230">
      <formula>$B66="CÉLULA CONSTRUTIVA"</formula>
    </cfRule>
  </conditionalFormatting>
  <conditionalFormatting sqref="F192:J192">
    <cfRule type="expression" dxfId="2" priority="231">
      <formula>$B192="ETAPA"</formula>
    </cfRule>
  </conditionalFormatting>
  <conditionalFormatting sqref="F193:J193">
    <cfRule type="expression" dxfId="0" priority="232">
      <formula>$B193="SUBETAPA"</formula>
    </cfRule>
  </conditionalFormatting>
  <conditionalFormatting sqref="A254:D261 A262:I263 E260:I261 F194:J194">
    <cfRule type="expression" dxfId="0" priority="233">
      <formula>$B194="SUBETAPA"</formula>
    </cfRule>
  </conditionalFormatting>
  <conditionalFormatting sqref="A254:D261 A262:I263 E260:I261 F194:J194">
    <cfRule type="expression" dxfId="1" priority="234">
      <formula>$B194="CÉLULA CONSTRUTIVA"</formula>
    </cfRule>
  </conditionalFormatting>
  <conditionalFormatting sqref="F195:J196">
    <cfRule type="expression" dxfId="1" priority="235">
      <formula>$B195="CÉLULA CONSTRUTIVA"</formula>
    </cfRule>
  </conditionalFormatting>
  <conditionalFormatting sqref="F223:J224">
    <cfRule type="expression" dxfId="1" priority="236">
      <formula>$B223="CÉLULA CONSTRUTIVA"</formula>
    </cfRule>
  </conditionalFormatting>
  <conditionalFormatting sqref="F223:J224">
    <cfRule type="expression" dxfId="2" priority="237">
      <formula>$B223="ETAPA"</formula>
    </cfRule>
  </conditionalFormatting>
  <conditionalFormatting sqref="F226:J226">
    <cfRule type="expression" dxfId="0" priority="238">
      <formula>$B226="SUBETAPA"</formula>
    </cfRule>
  </conditionalFormatting>
  <conditionalFormatting sqref="F226:J226">
    <cfRule type="expression" dxfId="1" priority="239">
      <formula>$B226="CÉLULA CONSTRUTIVA"</formula>
    </cfRule>
  </conditionalFormatting>
  <conditionalFormatting sqref="F226:J226">
    <cfRule type="expression" dxfId="2" priority="240">
      <formula>$B226="ETAPA"</formula>
    </cfRule>
  </conditionalFormatting>
  <conditionalFormatting sqref="G8:G9">
    <cfRule type="expression" dxfId="1" priority="241">
      <formula>$B8="CÉLULA CONSTRUTIVA"</formula>
    </cfRule>
  </conditionalFormatting>
  <conditionalFormatting sqref="G8:G10">
    <cfRule type="expression" dxfId="2" priority="242">
      <formula>$B8="ETAPA"</formula>
    </cfRule>
  </conditionalFormatting>
  <conditionalFormatting sqref="G10">
    <cfRule type="expression" dxfId="1" priority="243">
      <formula>$B10="CÉLULA CONSTRUTIVA"</formula>
    </cfRule>
  </conditionalFormatting>
  <conditionalFormatting sqref="G66">
    <cfRule type="expression" dxfId="1" priority="244">
      <formula>$B66="CÉLULA CONSTRUTIVA"</formula>
    </cfRule>
  </conditionalFormatting>
  <conditionalFormatting sqref="G66">
    <cfRule type="expression" dxfId="2" priority="245">
      <formula>$B66="ETAPA"</formula>
    </cfRule>
  </conditionalFormatting>
  <conditionalFormatting sqref="G66">
    <cfRule type="expression" dxfId="0" priority="246">
      <formula>$B66="SUBETAPA"</formula>
    </cfRule>
  </conditionalFormatting>
  <conditionalFormatting sqref="G66">
    <cfRule type="expression" dxfId="1" priority="247">
      <formula>$B66="CÉLULA CONSTRUTIVA"</formula>
    </cfRule>
  </conditionalFormatting>
  <conditionalFormatting sqref="G66">
    <cfRule type="expression" dxfId="2" priority="248">
      <formula>$B66="ETAPA"</formula>
    </cfRule>
  </conditionalFormatting>
  <conditionalFormatting sqref="G66:G69">
    <cfRule type="expression" dxfId="2" priority="249">
      <formula>$B66="ETAPA"</formula>
    </cfRule>
  </conditionalFormatting>
  <conditionalFormatting sqref="A85:J85 G67 H114:H117">
    <cfRule type="expression" dxfId="1" priority="250">
      <formula>$B67="CÉLULA CONSTRUTIVA"</formula>
    </cfRule>
  </conditionalFormatting>
  <conditionalFormatting sqref="A85:J85 G67 H114:H117">
    <cfRule type="expression" dxfId="2" priority="251">
      <formula>$B67="ETAPA"</formula>
    </cfRule>
  </conditionalFormatting>
  <conditionalFormatting sqref="A85:J85 G67 G69 H114:J117">
    <cfRule type="expression" dxfId="0" priority="252">
      <formula>$B67="SUBETAPA"</formula>
    </cfRule>
  </conditionalFormatting>
  <conditionalFormatting sqref="G67:G69">
    <cfRule type="expression" dxfId="1" priority="253">
      <formula>$B67="CÉLULA CONSTRUTIVA"</formula>
    </cfRule>
  </conditionalFormatting>
  <conditionalFormatting sqref="G67:G69">
    <cfRule type="expression" dxfId="2" priority="254">
      <formula>$B67="ETAPA"</formula>
    </cfRule>
  </conditionalFormatting>
  <conditionalFormatting sqref="G68">
    <cfRule type="expression" dxfId="1" priority="255">
      <formula>$B68="CÉLULA CONSTRUTIVA"</formula>
    </cfRule>
  </conditionalFormatting>
  <conditionalFormatting sqref="G68">
    <cfRule type="expression" dxfId="2" priority="256">
      <formula>$B68="ETAPA"</formula>
    </cfRule>
  </conditionalFormatting>
  <conditionalFormatting sqref="G68">
    <cfRule type="expression" dxfId="0" priority="257">
      <formula>$B68="SUBETAPA"</formula>
    </cfRule>
  </conditionalFormatting>
  <conditionalFormatting sqref="G74:G75">
    <cfRule type="expression" dxfId="0" priority="258">
      <formula>$B74="SUBETAPA"</formula>
    </cfRule>
  </conditionalFormatting>
  <conditionalFormatting sqref="G74:G76">
    <cfRule type="expression" dxfId="1" priority="259">
      <formula>$B74="CÉLULA CONSTRUTIVA"</formula>
    </cfRule>
  </conditionalFormatting>
  <conditionalFormatting sqref="G74:G76">
    <cfRule type="expression" dxfId="2" priority="260">
      <formula>$B74="ETAPA"</formula>
    </cfRule>
  </conditionalFormatting>
  <conditionalFormatting sqref="G76">
    <cfRule type="expression" dxfId="1" priority="261">
      <formula>$B76="CÉLULA CONSTRUTIVA"</formula>
    </cfRule>
  </conditionalFormatting>
  <conditionalFormatting sqref="G76">
    <cfRule type="expression" dxfId="2" priority="262">
      <formula>$B76="ETAPA"</formula>
    </cfRule>
  </conditionalFormatting>
  <conditionalFormatting sqref="G76">
    <cfRule type="expression" dxfId="0" priority="263">
      <formula>$B76="SUBETAPA"</formula>
    </cfRule>
  </conditionalFormatting>
  <conditionalFormatting sqref="G76:G78">
    <cfRule type="expression" dxfId="1" priority="264">
      <formula>$B76="CÉLULA CONSTRUTIVA"</formula>
    </cfRule>
  </conditionalFormatting>
  <conditionalFormatting sqref="G76:G78">
    <cfRule type="expression" dxfId="2" priority="265">
      <formula>$B76="ETAPA"</formula>
    </cfRule>
  </conditionalFormatting>
  <conditionalFormatting sqref="G77:G78">
    <cfRule type="expression" dxfId="1" priority="266">
      <formula>$B77="CÉLULA CONSTRUTIVA"</formula>
    </cfRule>
  </conditionalFormatting>
  <conditionalFormatting sqref="G77:G78">
    <cfRule type="expression" dxfId="2" priority="267">
      <formula>$B77="ETAPA"</formula>
    </cfRule>
  </conditionalFormatting>
  <conditionalFormatting sqref="G77:G78">
    <cfRule type="expression" dxfId="1" priority="268">
      <formula>$B77="CÉLULA CONSTRUTIVA"</formula>
    </cfRule>
  </conditionalFormatting>
  <conditionalFormatting sqref="G77:G78">
    <cfRule type="expression" dxfId="2" priority="269">
      <formula>$B77="ETAPA"</formula>
    </cfRule>
  </conditionalFormatting>
  <conditionalFormatting sqref="G77:G78">
    <cfRule type="expression" dxfId="0" priority="270">
      <formula>$B77="SUBETAPA"</formula>
    </cfRule>
  </conditionalFormatting>
  <conditionalFormatting sqref="G87">
    <cfRule type="expression" dxfId="2" priority="271">
      <formula>$B87="ETAPA"</formula>
    </cfRule>
  </conditionalFormatting>
  <conditionalFormatting sqref="G94">
    <cfRule type="expression" dxfId="2" priority="272">
      <formula>$B94="ETAPA"</formula>
    </cfRule>
  </conditionalFormatting>
  <conditionalFormatting sqref="G103">
    <cfRule type="expression" dxfId="0" priority="273">
      <formula>$B103="SUBETAPA"</formula>
    </cfRule>
  </conditionalFormatting>
  <conditionalFormatting sqref="G171:G174">
    <cfRule type="expression" dxfId="1" priority="274">
      <formula>$B171="CÉLULA CONSTRUTIVA"</formula>
    </cfRule>
  </conditionalFormatting>
  <conditionalFormatting sqref="G171:G174">
    <cfRule type="expression" dxfId="2" priority="275">
      <formula>$B171="ETAPA"</formula>
    </cfRule>
  </conditionalFormatting>
  <conditionalFormatting sqref="G273:G274">
    <cfRule type="expression" dxfId="1" priority="276">
      <formula>$B273="CÉLULA CONSTRUTIVA"</formula>
    </cfRule>
  </conditionalFormatting>
  <conditionalFormatting sqref="G273:G274">
    <cfRule type="expression" dxfId="2" priority="277">
      <formula>$B273="ETAPA"</formula>
    </cfRule>
  </conditionalFormatting>
  <conditionalFormatting sqref="G294">
    <cfRule type="expression" dxfId="0" priority="278">
      <formula>$B291="SUBETAPA"</formula>
    </cfRule>
  </conditionalFormatting>
  <conditionalFormatting sqref="G294">
    <cfRule type="expression" dxfId="1" priority="279">
      <formula>$B291="CÉLULA CONSTRUTIVA"</formula>
    </cfRule>
  </conditionalFormatting>
  <conditionalFormatting sqref="G294">
    <cfRule type="expression" dxfId="2" priority="280">
      <formula>$B291="ETAPA"</formula>
    </cfRule>
  </conditionalFormatting>
  <conditionalFormatting sqref="G37:H38">
    <cfRule type="expression" dxfId="2" priority="281">
      <formula>$B37="ETAPA"</formula>
    </cfRule>
  </conditionalFormatting>
  <conditionalFormatting sqref="G144:H144 J144">
    <cfRule type="expression" dxfId="1" priority="282">
      <formula>$B144="CÉLULA CONSTRUTIVA"</formula>
    </cfRule>
  </conditionalFormatting>
  <conditionalFormatting sqref="G144:H144 J144">
    <cfRule type="expression" dxfId="2" priority="283">
      <formula>$B144="ETAPA"</formula>
    </cfRule>
  </conditionalFormatting>
  <conditionalFormatting sqref="G151:H152">
    <cfRule type="expression" dxfId="0" priority="284">
      <formula>$B151="SUBETAPA"</formula>
    </cfRule>
  </conditionalFormatting>
  <conditionalFormatting sqref="G181:H181">
    <cfRule type="expression" dxfId="2" priority="285">
      <formula>$B181="ETAPA"</formula>
    </cfRule>
  </conditionalFormatting>
  <conditionalFormatting sqref="G11:I11">
    <cfRule type="expression" dxfId="1" priority="286">
      <formula>$B11="CÉLULA CONSTRUTIVA"</formula>
    </cfRule>
  </conditionalFormatting>
  <conditionalFormatting sqref="G11:I11">
    <cfRule type="expression" dxfId="2" priority="287">
      <formula>$B11="ETAPA"</formula>
    </cfRule>
  </conditionalFormatting>
  <conditionalFormatting sqref="G14:I16">
    <cfRule type="expression" dxfId="2" priority="288">
      <formula>$B14="ETAPA"</formula>
    </cfRule>
  </conditionalFormatting>
  <conditionalFormatting sqref="G159:I159">
    <cfRule type="expression" dxfId="2" priority="289">
      <formula>$B159="ETAPA"</formula>
    </cfRule>
  </conditionalFormatting>
  <conditionalFormatting sqref="G161:I161 G162:J162">
    <cfRule type="expression" dxfId="2" priority="290">
      <formula>$B161="ETAPA"</formula>
    </cfRule>
  </conditionalFormatting>
  <conditionalFormatting sqref="F194:J194 G170:I170">
    <cfRule type="expression" dxfId="2" priority="291">
      <formula>$B170="ETAPA"</formula>
    </cfRule>
  </conditionalFormatting>
  <conditionalFormatting sqref="G200:I200">
    <cfRule type="expression" dxfId="2" priority="292">
      <formula>$B200="ETAPA"</formula>
    </cfRule>
  </conditionalFormatting>
  <conditionalFormatting sqref="G12:J13">
    <cfRule type="expression" dxfId="0" priority="293">
      <formula>$B12="SUBETAPA"</formula>
    </cfRule>
  </conditionalFormatting>
  <conditionalFormatting sqref="G12:J13">
    <cfRule type="expression" dxfId="1" priority="294">
      <formula>$B12="CÉLULA CONSTRUTIVA"</formula>
    </cfRule>
  </conditionalFormatting>
  <conditionalFormatting sqref="G12:J13">
    <cfRule type="expression" dxfId="2" priority="295">
      <formula>$B12="ETAPA"</formula>
    </cfRule>
  </conditionalFormatting>
  <conditionalFormatting sqref="G24:J24">
    <cfRule type="expression" dxfId="1" priority="296">
      <formula>$B24="CÉLULA CONSTRUTIVA"</formula>
    </cfRule>
  </conditionalFormatting>
  <conditionalFormatting sqref="G24:J24">
    <cfRule type="expression" dxfId="2" priority="297">
      <formula>$B24="ETAPA"</formula>
    </cfRule>
  </conditionalFormatting>
  <conditionalFormatting sqref="G37:J38">
    <cfRule type="expression" dxfId="0" priority="298">
      <formula>$B37="SUBETAPA"</formula>
    </cfRule>
  </conditionalFormatting>
  <conditionalFormatting sqref="G65:J65 G70:J70">
    <cfRule type="expression" dxfId="0" priority="299">
      <formula>$B65="SUBETAPA"</formula>
    </cfRule>
  </conditionalFormatting>
  <conditionalFormatting sqref="G71:J73">
    <cfRule type="expression" dxfId="0" priority="300">
      <formula>$B71="SUBETAPA"</formula>
    </cfRule>
  </conditionalFormatting>
  <conditionalFormatting sqref="G73:J73">
    <cfRule type="expression" dxfId="1" priority="301">
      <formula>$B73="CÉLULA CONSTRUTIVA"</formula>
    </cfRule>
  </conditionalFormatting>
  <conditionalFormatting sqref="G73:J73">
    <cfRule type="expression" dxfId="2" priority="302">
      <formula>$B73="ETAPA"</formula>
    </cfRule>
  </conditionalFormatting>
  <conditionalFormatting sqref="G83:J83 G86:J86 G89:J89 I87:J88">
    <cfRule type="expression" dxfId="1" priority="303">
      <formula>$B83="CÉLULA CONSTRUTIVA"</formula>
    </cfRule>
  </conditionalFormatting>
  <conditionalFormatting sqref="G83:J83 G86:J86 G89:J89 I87:J88">
    <cfRule type="expression" dxfId="2" priority="304">
      <formula>$B83="ETAPA"</formula>
    </cfRule>
  </conditionalFormatting>
  <conditionalFormatting sqref="G91:J91">
    <cfRule type="expression" dxfId="0" priority="305">
      <formula>$B91="SUBETAPA"</formula>
    </cfRule>
  </conditionalFormatting>
  <conditionalFormatting sqref="G96:J96 I97:J102">
    <cfRule type="expression" dxfId="2" priority="306">
      <formula>$B96="ETAPA"</formula>
    </cfRule>
  </conditionalFormatting>
  <conditionalFormatting sqref="G106:J106 G113:J113 I107:J112">
    <cfRule type="expression" dxfId="1" priority="307">
      <formula>$B106="CÉLULA CONSTRUTIVA"</formula>
    </cfRule>
  </conditionalFormatting>
  <conditionalFormatting sqref="G106:J106 G113:J113 I107:J112">
    <cfRule type="expression" dxfId="2" priority="308">
      <formula>$B106="ETAPA"</formula>
    </cfRule>
  </conditionalFormatting>
  <conditionalFormatting sqref="G125:J125">
    <cfRule type="expression" dxfId="1" priority="309">
      <formula>$B125="CÉLULA CONSTRUTIVA"</formula>
    </cfRule>
  </conditionalFormatting>
  <conditionalFormatting sqref="G125:J125">
    <cfRule type="expression" dxfId="2" priority="310">
      <formula>$B125="ETAPA"</formula>
    </cfRule>
  </conditionalFormatting>
  <conditionalFormatting sqref="G139:J139">
    <cfRule type="expression" dxfId="2" priority="311">
      <formula>$B139="ETAPA"</formula>
    </cfRule>
  </conditionalFormatting>
  <conditionalFormatting sqref="G139:J141">
    <cfRule type="expression" dxfId="1" priority="312">
      <formula>$B139="CÉLULA CONSTRUTIVA"</formula>
    </cfRule>
  </conditionalFormatting>
  <conditionalFormatting sqref="G159:J160">
    <cfRule type="expression" dxfId="0" priority="313">
      <formula>$B159="SUBETAPA"</formula>
    </cfRule>
  </conditionalFormatting>
  <conditionalFormatting sqref="G161:J161">
    <cfRule type="expression" dxfId="0" priority="314">
      <formula>$B161="SUBETAPA"</formula>
    </cfRule>
  </conditionalFormatting>
  <conditionalFormatting sqref="G162:J162 G164:J164">
    <cfRule type="expression" dxfId="1" priority="315">
      <formula>$B162="CÉLULA CONSTRUTIVA"</formula>
    </cfRule>
  </conditionalFormatting>
  <conditionalFormatting sqref="G164:J165">
    <cfRule type="expression" dxfId="2" priority="316">
      <formula>$B164="ETAPA"</formula>
    </cfRule>
  </conditionalFormatting>
  <conditionalFormatting sqref="G165:J166">
    <cfRule type="expression" dxfId="0" priority="317">
      <formula>$B165="SUBETAPA"</formula>
    </cfRule>
  </conditionalFormatting>
  <conditionalFormatting sqref="G165:J166">
    <cfRule type="expression" dxfId="1" priority="318">
      <formula>$B165="CÉLULA CONSTRUTIVA"</formula>
    </cfRule>
  </conditionalFormatting>
  <conditionalFormatting sqref="G166:J169">
    <cfRule type="expression" dxfId="2" priority="319">
      <formula>$B166="ETAPA"</formula>
    </cfRule>
  </conditionalFormatting>
  <conditionalFormatting sqref="G167:J168">
    <cfRule type="expression" dxfId="0" priority="320">
      <formula>$B167="SUBETAPA"</formula>
    </cfRule>
  </conditionalFormatting>
  <conditionalFormatting sqref="G167:I168 G169:J169">
    <cfRule type="expression" dxfId="1" priority="321">
      <formula>$B167="CÉLULA CONSTRUTIVA"</formula>
    </cfRule>
  </conditionalFormatting>
  <conditionalFormatting sqref="G169:J169">
    <cfRule type="expression" dxfId="0" priority="322">
      <formula>$B169="SUBETAPA"</formula>
    </cfRule>
  </conditionalFormatting>
  <conditionalFormatting sqref="G175:J175">
    <cfRule type="expression" dxfId="1" priority="323">
      <formula>$B175="CÉLULA CONSTRUTIVA"</formula>
    </cfRule>
  </conditionalFormatting>
  <conditionalFormatting sqref="G187:J190">
    <cfRule type="expression" dxfId="2" priority="324">
      <formula>$B187="ETAPA"</formula>
    </cfRule>
  </conditionalFormatting>
  <conditionalFormatting sqref="G198:J200">
    <cfRule type="expression" dxfId="1" priority="325">
      <formula>$B198="CÉLULA CONSTRUTIVA"</formula>
    </cfRule>
  </conditionalFormatting>
  <conditionalFormatting sqref="G236:J238">
    <cfRule type="expression" dxfId="2" priority="326">
      <formula>$B236="ETAPA"</formula>
    </cfRule>
  </conditionalFormatting>
  <conditionalFormatting sqref="G275:J275">
    <cfRule type="expression" dxfId="1" priority="327">
      <formula>$B275="CÉLULA CONSTRUTIVA"</formula>
    </cfRule>
  </conditionalFormatting>
  <conditionalFormatting sqref="G275:J275">
    <cfRule type="expression" dxfId="2" priority="328">
      <formula>$B275="ETAPA"</formula>
    </cfRule>
  </conditionalFormatting>
  <conditionalFormatting sqref="H8:H10">
    <cfRule type="expression" dxfId="0" priority="329">
      <formula>$B8="SUBETAPA"</formula>
    </cfRule>
  </conditionalFormatting>
  <conditionalFormatting sqref="H8:H10">
    <cfRule type="expression" dxfId="1" priority="330">
      <formula>$B8="CÉLULA CONSTRUTIVA"</formula>
    </cfRule>
  </conditionalFormatting>
  <conditionalFormatting sqref="H8:H10">
    <cfRule type="expression" dxfId="2" priority="331">
      <formula>$B8="ETAPA"</formula>
    </cfRule>
  </conditionalFormatting>
  <conditionalFormatting sqref="H36">
    <cfRule type="expression" dxfId="1" priority="332">
      <formula>$B36="CÉLULA CONSTRUTIVA"</formula>
    </cfRule>
  </conditionalFormatting>
  <conditionalFormatting sqref="H36">
    <cfRule type="expression" dxfId="2" priority="333">
      <formula>$B36="ETAPA"</formula>
    </cfRule>
  </conditionalFormatting>
  <conditionalFormatting sqref="H87:H88">
    <cfRule type="expression" dxfId="2" priority="334">
      <formula>$B87="ETAPA"</formula>
    </cfRule>
  </conditionalFormatting>
  <conditionalFormatting sqref="H92:H93">
    <cfRule type="expression" dxfId="2" priority="335">
      <formula>$B92="ETAPA"</formula>
    </cfRule>
  </conditionalFormatting>
  <conditionalFormatting sqref="H97:H102">
    <cfRule type="expression" dxfId="0" priority="336">
      <formula>$B97="SUBETAPA"</formula>
    </cfRule>
  </conditionalFormatting>
  <conditionalFormatting sqref="H104:H105">
    <cfRule type="expression" dxfId="1" priority="337">
      <formula>$B104="CÉLULA CONSTRUTIVA"</formula>
    </cfRule>
  </conditionalFormatting>
  <conditionalFormatting sqref="H104:H105">
    <cfRule type="expression" dxfId="2" priority="338">
      <formula>$B104="ETAPA"</formula>
    </cfRule>
  </conditionalFormatting>
  <conditionalFormatting sqref="H104:H105">
    <cfRule type="expression" dxfId="0" priority="339">
      <formula>$B104="SUBETAPA"</formula>
    </cfRule>
  </conditionalFormatting>
  <conditionalFormatting sqref="H126:H129">
    <cfRule type="expression" dxfId="1" priority="340">
      <formula>$B126="CÉLULA CONSTRUTIVA"</formula>
    </cfRule>
  </conditionalFormatting>
  <conditionalFormatting sqref="H126:H129">
    <cfRule type="expression" dxfId="2" priority="341">
      <formula>$B126="ETAPA"</formula>
    </cfRule>
  </conditionalFormatting>
  <conditionalFormatting sqref="H126:H129">
    <cfRule type="expression" dxfId="0" priority="342">
      <formula>$B126="SUBETAPA"</formula>
    </cfRule>
  </conditionalFormatting>
  <conditionalFormatting sqref="H130">
    <cfRule type="expression" dxfId="2" priority="343">
      <formula>$B130="ETAPA"</formula>
    </cfRule>
  </conditionalFormatting>
  <conditionalFormatting sqref="H151:H152">
    <cfRule type="expression" dxfId="2" priority="344">
      <formula>$B151="ETAPA"</formula>
    </cfRule>
  </conditionalFormatting>
  <conditionalFormatting sqref="H178">
    <cfRule type="expression" dxfId="2" priority="345">
      <formula>$B178="ETAPA"</formula>
    </cfRule>
  </conditionalFormatting>
  <conditionalFormatting sqref="H130:I130">
    <cfRule type="expression" dxfId="0" priority="346">
      <formula>$B130="SUBETAPA"</formula>
    </cfRule>
  </conditionalFormatting>
  <conditionalFormatting sqref="H174:I179">
    <cfRule type="expression" dxfId="0" priority="347">
      <formula>$B174="SUBETAPA"</formula>
    </cfRule>
  </conditionalFormatting>
  <conditionalFormatting sqref="H178:I178">
    <cfRule type="expression" dxfId="1" priority="348">
      <formula>$B178="CÉLULA CONSTRUTIVA"</formula>
    </cfRule>
  </conditionalFormatting>
  <conditionalFormatting sqref="H11:J11">
    <cfRule type="expression" dxfId="0" priority="349">
      <formula>$B11="SUBETAPA"</formula>
    </cfRule>
  </conditionalFormatting>
  <conditionalFormatting sqref="H36:J36">
    <cfRule type="expression" dxfId="0" priority="350">
      <formula>$B36="SUBETAPA"</formula>
    </cfRule>
  </conditionalFormatting>
  <conditionalFormatting sqref="H53:J53">
    <cfRule type="expression" dxfId="0" priority="351">
      <formula>$B53="SUBETAPA"</formula>
    </cfRule>
  </conditionalFormatting>
  <conditionalFormatting sqref="H53:J53">
    <cfRule type="expression" dxfId="1" priority="352">
      <formula>$B53="CÉLULA CONSTRUTIVA"</formula>
    </cfRule>
  </conditionalFormatting>
  <conditionalFormatting sqref="H53:J53">
    <cfRule type="expression" dxfId="2" priority="353">
      <formula>$B53="ETAPA"</formula>
    </cfRule>
  </conditionalFormatting>
  <conditionalFormatting sqref="A74:F78 A79:J79 H74:J78">
    <cfRule type="expression" dxfId="2" priority="354">
      <formula>$B74="ETAPA"</formula>
    </cfRule>
  </conditionalFormatting>
  <conditionalFormatting sqref="H74:J78 J200:J206 J208:J211 J238:J244">
    <cfRule type="expression" dxfId="0" priority="355">
      <formula>$B74="SUBETAPA"</formula>
    </cfRule>
  </conditionalFormatting>
  <conditionalFormatting sqref="H84:J84">
    <cfRule type="expression" dxfId="1" priority="356">
      <formula>$B84="CÉLULA CONSTRUTIVA"</formula>
    </cfRule>
  </conditionalFormatting>
  <conditionalFormatting sqref="H84:J84">
    <cfRule type="expression" dxfId="2" priority="357">
      <formula>$B84="ETAPA"</formula>
    </cfRule>
  </conditionalFormatting>
  <conditionalFormatting sqref="H84:J84">
    <cfRule type="expression" dxfId="0" priority="358">
      <formula>$B84="SUBETAPA"</formula>
    </cfRule>
  </conditionalFormatting>
  <conditionalFormatting sqref="H87:J88">
    <cfRule type="expression" dxfId="0" priority="359">
      <formula>$B87="SUBETAPA"</formula>
    </cfRule>
  </conditionalFormatting>
  <conditionalFormatting sqref="H92:J93">
    <cfRule type="expression" dxfId="0" priority="360">
      <formula>$B92="SUBETAPA"</formula>
    </cfRule>
  </conditionalFormatting>
  <conditionalFormatting sqref="H103:J103">
    <cfRule type="expression" dxfId="0" priority="361">
      <formula>$B103="SUBETAPA"</formula>
    </cfRule>
  </conditionalFormatting>
  <conditionalFormatting sqref="H103:J103">
    <cfRule type="expression" dxfId="1" priority="362">
      <formula>$B103="CÉLULA CONSTRUTIVA"</formula>
    </cfRule>
  </conditionalFormatting>
  <conditionalFormatting sqref="H103:J103">
    <cfRule type="expression" dxfId="2" priority="363">
      <formula>$B103="ETAPA"</formula>
    </cfRule>
  </conditionalFormatting>
  <conditionalFormatting sqref="H107:J112">
    <cfRule type="expression" dxfId="0" priority="364">
      <formula>$B107="SUBETAPA"</formula>
    </cfRule>
  </conditionalFormatting>
  <conditionalFormatting sqref="H140:J141">
    <cfRule type="expression" dxfId="2" priority="365">
      <formula>$B140="ETAPA"</formula>
    </cfRule>
  </conditionalFormatting>
  <conditionalFormatting sqref="H142:J143">
    <cfRule type="expression" dxfId="1" priority="366">
      <formula>$B142="CÉLULA CONSTRUTIVA"</formula>
    </cfRule>
  </conditionalFormatting>
  <conditionalFormatting sqref="A131:E131 A223:E226 H173:J173 I244:I245 J179:J180 J244">
    <cfRule type="expression" dxfId="1" priority="367">
      <formula>$B131="CÉLULA CONSTRUTIVA"</formula>
    </cfRule>
  </conditionalFormatting>
  <conditionalFormatting sqref="H174:J174">
    <cfRule type="expression" dxfId="1" priority="368">
      <formula>$B174="CÉLULA CONSTRUTIVA"</formula>
    </cfRule>
  </conditionalFormatting>
  <conditionalFormatting sqref="H216:J216">
    <cfRule type="expression" dxfId="1" priority="369">
      <formula>$B216="CÉLULA CONSTRUTIVA"</formula>
    </cfRule>
  </conditionalFormatting>
  <conditionalFormatting sqref="H216:J216">
    <cfRule type="expression" dxfId="2" priority="370">
      <formula>$B216="ETAPA"</formula>
    </cfRule>
  </conditionalFormatting>
  <conditionalFormatting sqref="H217:J217">
    <cfRule type="expression" dxfId="2" priority="371">
      <formula>$B217="ETAPA"</formula>
    </cfRule>
  </conditionalFormatting>
  <conditionalFormatting sqref="H249:J250">
    <cfRule type="expression" dxfId="1" priority="372">
      <formula>$B249="CÉLULA CONSTRUTIVA"</formula>
    </cfRule>
  </conditionalFormatting>
  <conditionalFormatting sqref="H249:J250">
    <cfRule type="expression" dxfId="2" priority="373">
      <formula>$B249="ETAPA"</formula>
    </cfRule>
  </conditionalFormatting>
  <conditionalFormatting sqref="I36:I37">
    <cfRule type="expression" dxfId="2" priority="374">
      <formula>$B36="ETAPA"</formula>
    </cfRule>
  </conditionalFormatting>
  <conditionalFormatting sqref="I63:I64">
    <cfRule type="expression" dxfId="2" priority="375">
      <formula>$B63="ETAPA"</formula>
    </cfRule>
  </conditionalFormatting>
  <conditionalFormatting sqref="I144">
    <cfRule type="expression" dxfId="0" priority="376">
      <formula>$B144="SUBETAPA"</formula>
    </cfRule>
  </conditionalFormatting>
  <conditionalFormatting sqref="I144">
    <cfRule type="expression" dxfId="1" priority="377">
      <formula>$B144="CÉLULA CONSTRUTIVA"</formula>
    </cfRule>
  </conditionalFormatting>
  <conditionalFormatting sqref="I144">
    <cfRule type="expression" dxfId="2" priority="378">
      <formula>$B144="ETAPA"</formula>
    </cfRule>
  </conditionalFormatting>
  <conditionalFormatting sqref="I214">
    <cfRule type="expression" dxfId="0" priority="379">
      <formula>#REF!="SUBETAPA"</formula>
    </cfRule>
  </conditionalFormatting>
  <conditionalFormatting sqref="I214">
    <cfRule type="expression" dxfId="1" priority="380">
      <formula>#REF!="CÉLULA CONSTRUTIVA"</formula>
    </cfRule>
  </conditionalFormatting>
  <conditionalFormatting sqref="I214">
    <cfRule type="expression" dxfId="2" priority="381">
      <formula>#REF!="ETAPA"</formula>
    </cfRule>
  </conditionalFormatting>
  <conditionalFormatting sqref="I277">
    <cfRule type="expression" dxfId="0" priority="382">
      <formula>$B278="SUBETAPA"</formula>
    </cfRule>
  </conditionalFormatting>
  <conditionalFormatting sqref="I277">
    <cfRule type="expression" dxfId="1" priority="383">
      <formula>$B278="CÉLULA CONSTRUTIVA"</formula>
    </cfRule>
  </conditionalFormatting>
  <conditionalFormatting sqref="I277">
    <cfRule type="expression" dxfId="2" priority="384">
      <formula>$B278="ETAPA"</formula>
    </cfRule>
  </conditionalFormatting>
  <conditionalFormatting sqref="A191:C193 E194:E195 G142:H143 H273:J274 I8:J10">
    <cfRule type="expression" dxfId="2" priority="385">
      <formula>$B8="ETAPA"</formula>
    </cfRule>
  </conditionalFormatting>
  <conditionalFormatting sqref="I8:J10">
    <cfRule type="expression" dxfId="0" priority="386">
      <formula>$B8="SUBETAPA"</formula>
    </cfRule>
  </conditionalFormatting>
  <conditionalFormatting sqref="A193:C193 E194:E195 F34:G36 G142:G143 H273:J273 I10:J10">
    <cfRule type="expression" dxfId="1" priority="387">
      <formula>$B10="CÉLULA CONSTRUTIVA"</formula>
    </cfRule>
  </conditionalFormatting>
  <conditionalFormatting sqref="I36:J38">
    <cfRule type="expression" dxfId="1" priority="388">
      <formula>$B36="CÉLULA CONSTRUTIVA"</formula>
    </cfRule>
  </conditionalFormatting>
  <conditionalFormatting sqref="I82:J82">
    <cfRule type="expression" dxfId="2" priority="389">
      <formula>$B82="ETAPA"</formula>
    </cfRule>
  </conditionalFormatting>
  <conditionalFormatting sqref="I90:J90">
    <cfRule type="expression" dxfId="2" priority="390">
      <formula>$B90="ETAPA"</formula>
    </cfRule>
  </conditionalFormatting>
  <conditionalFormatting sqref="I91:J91">
    <cfRule type="expression" dxfId="2" priority="391">
      <formula>$B91="ETAPA"</formula>
    </cfRule>
  </conditionalFormatting>
  <conditionalFormatting sqref="I92:J93">
    <cfRule type="expression" dxfId="1" priority="392">
      <formula>$B92="CÉLULA CONSTRUTIVA"</formula>
    </cfRule>
  </conditionalFormatting>
  <conditionalFormatting sqref="I92:J93">
    <cfRule type="expression" dxfId="2" priority="393">
      <formula>$B92="ETAPA"</formula>
    </cfRule>
  </conditionalFormatting>
  <conditionalFormatting sqref="G96:J96 I97:J102">
    <cfRule type="expression" dxfId="1" priority="394">
      <formula>$B96="CÉLULA CONSTRUTIVA"</formula>
    </cfRule>
  </conditionalFormatting>
  <conditionalFormatting sqref="I97:J102">
    <cfRule type="expression" dxfId="0" priority="395">
      <formula>$B97="SUBETAPA"</formula>
    </cfRule>
  </conditionalFormatting>
  <conditionalFormatting sqref="I119:J124">
    <cfRule type="expression" dxfId="1" priority="396">
      <formula>$B119="CÉLULA CONSTRUTIVA"</formula>
    </cfRule>
  </conditionalFormatting>
  <conditionalFormatting sqref="I119:J124">
    <cfRule type="expression" dxfId="2" priority="397">
      <formula>$B119="ETAPA"</formula>
    </cfRule>
  </conditionalFormatting>
  <conditionalFormatting sqref="A127:A129 B126:B129 I126:J129">
    <cfRule type="expression" dxfId="0" priority="398">
      <formula>$B126="SUBETAPA"</formula>
    </cfRule>
  </conditionalFormatting>
  <conditionalFormatting sqref="I130:J130">
    <cfRule type="expression" dxfId="2" priority="399">
      <formula>$B130="ETAPA"</formula>
    </cfRule>
  </conditionalFormatting>
  <conditionalFormatting sqref="A22:F24 A37:H41 A51:J52 A94:G94 A130:E130 A138:F141 A157:C161 A183:I183 A236:I238 F71:F73 F225:I225 F271:J272 F276:I277 F291:F294 G14:I16 G22:I23 G71:J72 G138:I138 G170 H34:J35 H61:I61 H94:J95 H170:I172 H212:J213 H217:J218 H274:J274 I8:J9 I39:J41 I130:J131 J18:J23 J74:J79 J81:J82 J136:J138 J176:J183 J192 J225:J232">
    <cfRule type="expression" dxfId="1" priority="400">
      <formula>$B8="CÉLULA CONSTRUTIVA"</formula>
    </cfRule>
  </conditionalFormatting>
  <conditionalFormatting sqref="I142:J143 I145:J145 I146 J144:J146">
    <cfRule type="expression" dxfId="0" priority="401">
      <formula>$B142="SUBETAPA"</formula>
    </cfRule>
  </conditionalFormatting>
  <conditionalFormatting sqref="I142:J143">
    <cfRule type="expression" dxfId="2" priority="402">
      <formula>$B142="ETAPA"</formula>
    </cfRule>
  </conditionalFormatting>
  <conditionalFormatting sqref="I147:J148">
    <cfRule type="expression" dxfId="0" priority="403">
      <formula>$B147="SUBETAPA"</formula>
    </cfRule>
  </conditionalFormatting>
  <conditionalFormatting sqref="I147:J148">
    <cfRule type="expression" dxfId="1" priority="404">
      <formula>$B147="CÉLULA CONSTRUTIVA"</formula>
    </cfRule>
  </conditionalFormatting>
  <conditionalFormatting sqref="I147:J148">
    <cfRule type="expression" dxfId="2" priority="405">
      <formula>$B147="ETAPA"</formula>
    </cfRule>
  </conditionalFormatting>
  <conditionalFormatting sqref="I151:J152">
    <cfRule type="expression" dxfId="0" priority="406">
      <formula>$B151="SUBETAPA"</formula>
    </cfRule>
  </conditionalFormatting>
  <conditionalFormatting sqref="I151:J152">
    <cfRule type="expression" dxfId="1" priority="407">
      <formula>$B151="CÉLULA CONSTRUTIVA"</formula>
    </cfRule>
  </conditionalFormatting>
  <conditionalFormatting sqref="I151:J152">
    <cfRule type="expression" dxfId="2" priority="408">
      <formula>$B151="ETAPA"</formula>
    </cfRule>
  </conditionalFormatting>
  <conditionalFormatting sqref="I154:J154">
    <cfRule type="expression" dxfId="0" priority="409">
      <formula>$B154="SUBETAPA"</formula>
    </cfRule>
  </conditionalFormatting>
  <conditionalFormatting sqref="I154:J154">
    <cfRule type="expression" dxfId="1" priority="410">
      <formula>$B154="CÉLULA CONSTRUTIVA"</formula>
    </cfRule>
  </conditionalFormatting>
  <conditionalFormatting sqref="I154:J154">
    <cfRule type="expression" dxfId="2" priority="411">
      <formula>$B154="ETAPA"</formula>
    </cfRule>
  </conditionalFormatting>
  <conditionalFormatting sqref="I170:J170">
    <cfRule type="expression" dxfId="0" priority="412">
      <formula>$B170="SUBETAPA"</formula>
    </cfRule>
  </conditionalFormatting>
  <conditionalFormatting sqref="I171:J172">
    <cfRule type="expression" dxfId="0" priority="413">
      <formula>$B171="SUBETAPA"</formula>
    </cfRule>
  </conditionalFormatting>
  <conditionalFormatting sqref="I174:J175">
    <cfRule type="expression" dxfId="2" priority="414">
      <formula>$B174="ETAPA"</formula>
    </cfRule>
  </conditionalFormatting>
  <conditionalFormatting sqref="I186:J186">
    <cfRule type="expression" dxfId="0" priority="415">
      <formula>$B186="SUBETAPA"</formula>
    </cfRule>
  </conditionalFormatting>
  <conditionalFormatting sqref="I200:J213 I215:J215">
    <cfRule type="expression" dxfId="0" priority="416">
      <formula>$B200="SUBETAPA"</formula>
    </cfRule>
  </conditionalFormatting>
  <conditionalFormatting sqref="I233:J234">
    <cfRule type="expression" dxfId="2" priority="417">
      <formula>$B233="ETAPA"</formula>
    </cfRule>
  </conditionalFormatting>
  <conditionalFormatting sqref="I244:J244">
    <cfRule type="expression" dxfId="2" priority="418">
      <formula>$B244="ETAPA"</formula>
    </cfRule>
  </conditionalFormatting>
  <conditionalFormatting sqref="I246:J247">
    <cfRule type="expression" dxfId="2" priority="419">
      <formula>$B246="ETAPA"</formula>
    </cfRule>
  </conditionalFormatting>
  <conditionalFormatting sqref="J1:J5 J7:J9 J22:J33 J36:J41 J51:J52 J81:J82 J90 J94 J138 J171:J173 J191 J198:J207 J209:J213 J215 J246:J247 J269 J271:J272 J276:J277 J283:J294">
    <cfRule type="containsText" dxfId="3" priority="420" operator="containsText" text="Finalizado">
      <formula>NOT(ISERROR(SEARCH(("Finalizado"),(J1))))</formula>
    </cfRule>
  </conditionalFormatting>
  <conditionalFormatting sqref="J1:J5 J22:J33 J36:J41 J46:J52 J54:J55 J81:J82 J90 J94 J138 J171:J173 J191 J198:J211 J215 J236 J276:J277 J283:J294">
    <cfRule type="containsText" dxfId="6" priority="421" operator="containsText" text="Pendente">
      <formula>NOT(ISERROR(SEARCH(("Pendente"),(J1))))</formula>
    </cfRule>
  </conditionalFormatting>
  <conditionalFormatting sqref="J7:J9">
    <cfRule type="containsText" dxfId="6" priority="422" operator="containsText" text="Pendente">
      <formula>NOT(ISERROR(SEARCH(("Pendente"),(J7))))</formula>
    </cfRule>
  </conditionalFormatting>
  <conditionalFormatting sqref="J7:J10 J46:J52 J219:J224">
    <cfRule type="containsText" dxfId="3" priority="423" operator="containsText" text="Lançado">
      <formula>NOT(ISERROR(SEARCH(("Lançado"),(J7))))</formula>
    </cfRule>
  </conditionalFormatting>
  <conditionalFormatting sqref="J7:J10 J46:J52 J219:J224">
    <cfRule type="containsText" dxfId="5" priority="424" operator="containsText" text="N/A">
      <formula>NOT(ISERROR(SEARCH(("N/A"),(J7))))</formula>
    </cfRule>
  </conditionalFormatting>
  <conditionalFormatting sqref="J10 J65:J70 J104:J117 J219:J224">
    <cfRule type="containsText" dxfId="3" priority="425" operator="containsText" text="Finalizado">
      <formula>NOT(ISERROR(SEARCH(("Finalizado"),(J10))))</formula>
    </cfRule>
  </conditionalFormatting>
  <conditionalFormatting sqref="J10 J65:J70 J104:J117 J219:J225">
    <cfRule type="containsText" dxfId="4" priority="426" operator="containsText" text="em andamento">
      <formula>NOT(ISERROR(SEARCH(("em andamento"),(J10))))</formula>
    </cfRule>
  </conditionalFormatting>
  <conditionalFormatting sqref="J10 J65:J70 J104:J117 J219:J224">
    <cfRule type="containsText" dxfId="6" priority="427" operator="containsText" text="Pendente">
      <formula>NOT(ISERROR(SEARCH(("Pendente"),(J10))))</formula>
    </cfRule>
  </conditionalFormatting>
  <conditionalFormatting sqref="J11">
    <cfRule type="expression" dxfId="0" priority="428">
      <formula>$B11="SUBETAPA"</formula>
    </cfRule>
  </conditionalFormatting>
  <conditionalFormatting sqref="J11">
    <cfRule type="expression" dxfId="1" priority="429">
      <formula>$B11="CÉLULA CONSTRUTIVA"</formula>
    </cfRule>
  </conditionalFormatting>
  <conditionalFormatting sqref="J11">
    <cfRule type="expression" dxfId="2" priority="430">
      <formula>$B11="ETAPA"</formula>
    </cfRule>
  </conditionalFormatting>
  <conditionalFormatting sqref="J11">
    <cfRule type="containsText" dxfId="3" priority="431" operator="containsText" text="Lançado">
      <formula>NOT(ISERROR(SEARCH(("Lançado"),(J11))))</formula>
    </cfRule>
  </conditionalFormatting>
  <conditionalFormatting sqref="J11">
    <cfRule type="containsText" dxfId="5" priority="432" operator="containsText" text="N/A">
      <formula>NOT(ISERROR(SEARCH(("N/A"),(J11))))</formula>
    </cfRule>
  </conditionalFormatting>
  <conditionalFormatting sqref="J11">
    <cfRule type="containsText" dxfId="6" priority="433" operator="containsText" text="Pendente">
      <formula>NOT(ISERROR(SEARCH(("Pendente"),(J11))))</formula>
    </cfRule>
  </conditionalFormatting>
  <conditionalFormatting sqref="J11">
    <cfRule type="containsText" dxfId="3" priority="434" operator="containsText" text="Finalizado">
      <formula>NOT(ISERROR(SEARCH(("Finalizado"),(J11))))</formula>
    </cfRule>
  </conditionalFormatting>
  <conditionalFormatting sqref="J11">
    <cfRule type="containsText" dxfId="4" priority="435" operator="containsText" text="em andamento">
      <formula>NOT(ISERROR(SEARCH(("em andamento"),(J11))))</formula>
    </cfRule>
  </conditionalFormatting>
  <conditionalFormatting sqref="J11">
    <cfRule type="containsText" dxfId="3" priority="436" operator="containsText" text="Lançado">
      <formula>NOT(ISERROR(SEARCH(("Lançado"),(J11))))</formula>
    </cfRule>
  </conditionalFormatting>
  <conditionalFormatting sqref="J11">
    <cfRule type="containsText" dxfId="5" priority="437" operator="containsText" text="N/A">
      <formula>NOT(ISERROR(SEARCH(("N/A"),(J11))))</formula>
    </cfRule>
  </conditionalFormatting>
  <conditionalFormatting sqref="J11">
    <cfRule type="containsText" dxfId="6" priority="438" operator="containsText" text="Pendente">
      <formula>NOT(ISERROR(SEARCH(("Pendente"),(J11))))</formula>
    </cfRule>
  </conditionalFormatting>
  <conditionalFormatting sqref="J11">
    <cfRule type="containsText" dxfId="3" priority="439" operator="containsText" text="Finalizado">
      <formula>NOT(ISERROR(SEARCH(("Finalizado"),(J11))))</formula>
    </cfRule>
  </conditionalFormatting>
  <conditionalFormatting sqref="J11">
    <cfRule type="containsText" dxfId="4" priority="440" operator="containsText" text="em andamento">
      <formula>NOT(ISERROR(SEARCH(("em andamento"),(J11))))</formula>
    </cfRule>
  </conditionalFormatting>
  <conditionalFormatting sqref="J11">
    <cfRule type="containsText" dxfId="3" priority="441" operator="containsText" text="Lançado">
      <formula>NOT(ISERROR(SEARCH(("Lançado"),(J11))))</formula>
    </cfRule>
  </conditionalFormatting>
  <conditionalFormatting sqref="J11">
    <cfRule type="containsText" dxfId="5" priority="442" operator="containsText" text="N/A">
      <formula>NOT(ISERROR(SEARCH(("N/A"),(J11))))</formula>
    </cfRule>
  </conditionalFormatting>
  <conditionalFormatting sqref="J11">
    <cfRule type="containsText" dxfId="6" priority="443" operator="containsText" text="Pendente">
      <formula>NOT(ISERROR(SEARCH(("Pendente"),(J11))))</formula>
    </cfRule>
  </conditionalFormatting>
  <conditionalFormatting sqref="J11">
    <cfRule type="containsText" dxfId="3" priority="444" operator="containsText" text="Finalizado">
      <formula>NOT(ISERROR(SEARCH(("Finalizado"),(J11))))</formula>
    </cfRule>
  </conditionalFormatting>
  <conditionalFormatting sqref="J11">
    <cfRule type="containsText" dxfId="4" priority="445" operator="containsText" text="em andamento">
      <formula>NOT(ISERROR(SEARCH(("em andamento"),(J11))))</formula>
    </cfRule>
  </conditionalFormatting>
  <conditionalFormatting sqref="J11">
    <cfRule type="expression" dxfId="1" priority="446">
      <formula>$B11="CÉLULA CONSTRUTIVA"</formula>
    </cfRule>
  </conditionalFormatting>
  <conditionalFormatting sqref="J11">
    <cfRule type="expression" dxfId="2" priority="447">
      <formula>$B11="ETAPA"</formula>
    </cfRule>
  </conditionalFormatting>
  <conditionalFormatting sqref="J12:J13 J18:J21 J162 J229:J230 J235">
    <cfRule type="containsText" dxfId="6" priority="448" operator="containsText" text="Pendente">
      <formula>NOT(ISERROR(SEARCH(("Pendente"),(J12))))</formula>
    </cfRule>
  </conditionalFormatting>
  <conditionalFormatting sqref="J14:J17">
    <cfRule type="expression" dxfId="0" priority="449">
      <formula>$B14="SUBETAPA"</formula>
    </cfRule>
  </conditionalFormatting>
  <conditionalFormatting sqref="J14:J17">
    <cfRule type="expression" dxfId="1" priority="450">
      <formula>$B14="CÉLULA CONSTRUTIVA"</formula>
    </cfRule>
  </conditionalFormatting>
  <conditionalFormatting sqref="J14:J17">
    <cfRule type="expression" dxfId="2" priority="451">
      <formula>$B14="ETAPA"</formula>
    </cfRule>
  </conditionalFormatting>
  <conditionalFormatting sqref="J14:J17">
    <cfRule type="containsText" dxfId="3" priority="452" operator="containsText" text="Lançado">
      <formula>NOT(ISERROR(SEARCH(("Lançado"),(J14))))</formula>
    </cfRule>
  </conditionalFormatting>
  <conditionalFormatting sqref="J14:J17">
    <cfRule type="containsText" dxfId="5" priority="453" operator="containsText" text="N/A">
      <formula>NOT(ISERROR(SEARCH(("N/A"),(J14))))</formula>
    </cfRule>
  </conditionalFormatting>
  <conditionalFormatting sqref="J14:J17">
    <cfRule type="containsText" dxfId="6" priority="454" operator="containsText" text="Pendente">
      <formula>NOT(ISERROR(SEARCH(("Pendente"),(J14))))</formula>
    </cfRule>
  </conditionalFormatting>
  <conditionalFormatting sqref="J14:J17">
    <cfRule type="containsText" dxfId="3" priority="455" operator="containsText" text="Finalizado">
      <formula>NOT(ISERROR(SEARCH(("Finalizado"),(J14))))</formula>
    </cfRule>
  </conditionalFormatting>
  <conditionalFormatting sqref="J14:J17">
    <cfRule type="containsText" dxfId="4" priority="456" operator="containsText" text="em andamento">
      <formula>NOT(ISERROR(SEARCH(("em andamento"),(J14))))</formula>
    </cfRule>
  </conditionalFormatting>
  <conditionalFormatting sqref="J14:J17">
    <cfRule type="containsText" dxfId="3" priority="457" operator="containsText" text="Lançado">
      <formula>NOT(ISERROR(SEARCH(("Lançado"),(J14))))</formula>
    </cfRule>
  </conditionalFormatting>
  <conditionalFormatting sqref="J14:J17">
    <cfRule type="containsText" dxfId="5" priority="458" operator="containsText" text="N/A">
      <formula>NOT(ISERROR(SEARCH(("N/A"),(J14))))</formula>
    </cfRule>
  </conditionalFormatting>
  <conditionalFormatting sqref="J14:J17">
    <cfRule type="containsText" dxfId="6" priority="459" operator="containsText" text="Pendente">
      <formula>NOT(ISERROR(SEARCH(("Pendente"),(J14))))</formula>
    </cfRule>
  </conditionalFormatting>
  <conditionalFormatting sqref="J14:J17">
    <cfRule type="containsText" dxfId="3" priority="460" operator="containsText" text="Finalizado">
      <formula>NOT(ISERROR(SEARCH(("Finalizado"),(J14))))</formula>
    </cfRule>
  </conditionalFormatting>
  <conditionalFormatting sqref="J14:J17">
    <cfRule type="containsText" dxfId="4" priority="461" operator="containsText" text="em andamento">
      <formula>NOT(ISERROR(SEARCH(("em andamento"),(J14))))</formula>
    </cfRule>
  </conditionalFormatting>
  <conditionalFormatting sqref="J14:J17">
    <cfRule type="containsText" dxfId="3" priority="462" operator="containsText" text="Lançado">
      <formula>NOT(ISERROR(SEARCH(("Lançado"),(J14))))</formula>
    </cfRule>
  </conditionalFormatting>
  <conditionalFormatting sqref="J14:J17">
    <cfRule type="containsText" dxfId="5" priority="463" operator="containsText" text="N/A">
      <formula>NOT(ISERROR(SEARCH(("N/A"),(J14))))</formula>
    </cfRule>
  </conditionalFormatting>
  <conditionalFormatting sqref="J14:J17">
    <cfRule type="containsText" dxfId="6" priority="464" operator="containsText" text="Pendente">
      <formula>NOT(ISERROR(SEARCH(("Pendente"),(J14))))</formula>
    </cfRule>
  </conditionalFormatting>
  <conditionalFormatting sqref="J14:J17">
    <cfRule type="containsText" dxfId="3" priority="465" operator="containsText" text="Finalizado">
      <formula>NOT(ISERROR(SEARCH(("Finalizado"),(J14))))</formula>
    </cfRule>
  </conditionalFormatting>
  <conditionalFormatting sqref="J14:J17">
    <cfRule type="containsText" dxfId="4" priority="466" operator="containsText" text="em andamento">
      <formula>NOT(ISERROR(SEARCH(("em andamento"),(J14))))</formula>
    </cfRule>
  </conditionalFormatting>
  <conditionalFormatting sqref="J14:J17">
    <cfRule type="expression" dxfId="0" priority="467">
      <formula>$B14="SUBETAPA"</formula>
    </cfRule>
  </conditionalFormatting>
  <conditionalFormatting sqref="J14:J17">
    <cfRule type="expression" dxfId="1" priority="468">
      <formula>$B14="CÉLULA CONSTRUTIVA"</formula>
    </cfRule>
  </conditionalFormatting>
  <conditionalFormatting sqref="J14:J17">
    <cfRule type="expression" dxfId="2" priority="469">
      <formula>$B14="ETAPA"</formula>
    </cfRule>
  </conditionalFormatting>
  <conditionalFormatting sqref="J18:J21 J24:J28 J30:J33 J36:J38 J173 J200:J206 J208:J211 J215 J218:J222 J227:J230 J235">
    <cfRule type="containsText" dxfId="4" priority="470" operator="containsText" text="em andamento">
      <formula>NOT(ISERROR(SEARCH(("em andamento"),(J18))))</formula>
    </cfRule>
  </conditionalFormatting>
  <conditionalFormatting sqref="J18:J21 J24:J28 J30:J33 J36:J38 J173 J200:J206 J208:J211 J215 J219:J222 J229:J230 J235">
    <cfRule type="containsText" dxfId="3" priority="471" operator="containsText" text="Finalizado">
      <formula>NOT(ISERROR(SEARCH(("Finalizado"),(J18))))</formula>
    </cfRule>
  </conditionalFormatting>
  <conditionalFormatting sqref="J18:J21 J24:J28 J30:J33 J36:J38 J173 J200:J206 J208:J213 J215 J219:J222 J229:J230 J235">
    <cfRule type="containsText" dxfId="6" priority="472" operator="containsText" text="Pendente">
      <formula>NOT(ISERROR(SEARCH(("Pendente"),(J18))))</formula>
    </cfRule>
  </conditionalFormatting>
  <conditionalFormatting sqref="J18:J21 J24:J28 J30:J33 J36:J38 J173 J200:J211 J215 J219:J222 J229:J230 J235 J271:J273">
    <cfRule type="containsText" dxfId="3" priority="473" operator="containsText" text="Lançado">
      <formula>NOT(ISERROR(SEARCH(("Lançado"),(J18))))</formula>
    </cfRule>
  </conditionalFormatting>
  <conditionalFormatting sqref="J18:J21 J24:J28 J30:J33 J36:J38 J173 J200:J211 J215 J219:J222 J229:J230 J235 J271:J273">
    <cfRule type="containsText" dxfId="5" priority="474" operator="containsText" text="N/A">
      <formula>NOT(ISERROR(SEARCH(("N/A"),(J18))))</formula>
    </cfRule>
  </conditionalFormatting>
  <conditionalFormatting sqref="J18:J21">
    <cfRule type="expression" dxfId="0" priority="475">
      <formula>$B18="SUBETAPA"</formula>
    </cfRule>
  </conditionalFormatting>
  <conditionalFormatting sqref="J18:J21">
    <cfRule type="expression" dxfId="1" priority="476">
      <formula>$B18="CÉLULA CONSTRUTIVA"</formula>
    </cfRule>
  </conditionalFormatting>
  <conditionalFormatting sqref="J18:J21">
    <cfRule type="expression" dxfId="2" priority="477">
      <formula>$B18="ETAPA"</formula>
    </cfRule>
  </conditionalFormatting>
  <conditionalFormatting sqref="J12:J13 J18:J33">
    <cfRule type="containsText" dxfId="4" priority="478" operator="containsText" text="em andamento">
      <formula>NOT(ISERROR(SEARCH(("em andamento"),(J12))))</formula>
    </cfRule>
  </conditionalFormatting>
  <conditionalFormatting sqref="J18:J42 J194:J200 J208">
    <cfRule type="containsText" dxfId="3" priority="479" operator="containsText" text="Lançado">
      <formula>NOT(ISERROR(SEARCH(("Lançado"),(J18))))</formula>
    </cfRule>
  </conditionalFormatting>
  <conditionalFormatting sqref="J18:J42 J194:J200 J208">
    <cfRule type="containsText" dxfId="5" priority="480" operator="containsText" text="N/A">
      <formula>NOT(ISERROR(SEARCH(("N/A"),(J18))))</formula>
    </cfRule>
  </conditionalFormatting>
  <conditionalFormatting sqref="J24 J30 J36:J38 J173 J200 J208 J229:J230 J235">
    <cfRule type="containsText" dxfId="6" priority="481" operator="containsText" text="Pendente">
      <formula>NOT(ISERROR(SEARCH(("Pendente"),(J24))))</formula>
    </cfRule>
  </conditionalFormatting>
  <conditionalFormatting sqref="J24">
    <cfRule type="expression" dxfId="0" priority="482">
      <formula>$B24="SUBETAPA"</formula>
    </cfRule>
  </conditionalFormatting>
  <conditionalFormatting sqref="J24">
    <cfRule type="expression" dxfId="1" priority="483">
      <formula>$B24="CÉLULA CONSTRUTIVA"</formula>
    </cfRule>
  </conditionalFormatting>
  <conditionalFormatting sqref="J24">
    <cfRule type="expression" dxfId="2" priority="484">
      <formula>$B24="ETAPA"</formula>
    </cfRule>
  </conditionalFormatting>
  <conditionalFormatting sqref="J24">
    <cfRule type="containsText" dxfId="3" priority="485" operator="containsText" text="Lançado">
      <formula>NOT(ISERROR(SEARCH(("Lançado"),(J24))))</formula>
    </cfRule>
  </conditionalFormatting>
  <conditionalFormatting sqref="J24">
    <cfRule type="containsText" dxfId="5" priority="486" operator="containsText" text="N/A">
      <formula>NOT(ISERROR(SEARCH(("N/A"),(J24))))</formula>
    </cfRule>
  </conditionalFormatting>
  <conditionalFormatting sqref="J24">
    <cfRule type="containsText" dxfId="6" priority="487" operator="containsText" text="Pendente">
      <formula>NOT(ISERROR(SEARCH(("Pendente"),(J24))))</formula>
    </cfRule>
  </conditionalFormatting>
  <conditionalFormatting sqref="J24">
    <cfRule type="containsText" dxfId="3" priority="488" operator="containsText" text="Finalizado">
      <formula>NOT(ISERROR(SEARCH(("Finalizado"),(J24))))</formula>
    </cfRule>
  </conditionalFormatting>
  <conditionalFormatting sqref="J24">
    <cfRule type="containsText" dxfId="4" priority="489" operator="containsText" text="em andamento">
      <formula>NOT(ISERROR(SEARCH(("em andamento"),(J24))))</formula>
    </cfRule>
  </conditionalFormatting>
  <conditionalFormatting sqref="J24">
    <cfRule type="containsText" dxfId="3" priority="490" operator="containsText" text="Lançado">
      <formula>NOT(ISERROR(SEARCH(("Lançado"),(J24))))</formula>
    </cfRule>
  </conditionalFormatting>
  <conditionalFormatting sqref="J24">
    <cfRule type="containsText" dxfId="5" priority="491" operator="containsText" text="N/A">
      <formula>NOT(ISERROR(SEARCH(("N/A"),(J24))))</formula>
    </cfRule>
  </conditionalFormatting>
  <conditionalFormatting sqref="J24">
    <cfRule type="containsText" dxfId="6" priority="492" operator="containsText" text="Pendente">
      <formula>NOT(ISERROR(SEARCH(("Pendente"),(J24))))</formula>
    </cfRule>
  </conditionalFormatting>
  <conditionalFormatting sqref="J24">
    <cfRule type="containsText" dxfId="3" priority="493" operator="containsText" text="Finalizado">
      <formula>NOT(ISERROR(SEARCH(("Finalizado"),(J24))))</formula>
    </cfRule>
  </conditionalFormatting>
  <conditionalFormatting sqref="J24">
    <cfRule type="containsText" dxfId="4" priority="494" operator="containsText" text="em andamento">
      <formula>NOT(ISERROR(SEARCH(("em andamento"),(J24))))</formula>
    </cfRule>
  </conditionalFormatting>
  <conditionalFormatting sqref="J24">
    <cfRule type="containsText" dxfId="3" priority="495" operator="containsText" text="Lançado">
      <formula>NOT(ISERROR(SEARCH(("Lançado"),(J24))))</formula>
    </cfRule>
  </conditionalFormatting>
  <conditionalFormatting sqref="J24">
    <cfRule type="containsText" dxfId="5" priority="496" operator="containsText" text="N/A">
      <formula>NOT(ISERROR(SEARCH(("N/A"),(J24))))</formula>
    </cfRule>
  </conditionalFormatting>
  <conditionalFormatting sqref="J24">
    <cfRule type="containsText" dxfId="6" priority="497" operator="containsText" text="Pendente">
      <formula>NOT(ISERROR(SEARCH(("Pendente"),(J24))))</formula>
    </cfRule>
  </conditionalFormatting>
  <conditionalFormatting sqref="J24">
    <cfRule type="containsText" dxfId="3" priority="498" operator="containsText" text="Finalizado">
      <formula>NOT(ISERROR(SEARCH(("Finalizado"),(J24))))</formula>
    </cfRule>
  </conditionalFormatting>
  <conditionalFormatting sqref="J24">
    <cfRule type="containsText" dxfId="4" priority="499" operator="containsText" text="em andamento">
      <formula>NOT(ISERROR(SEARCH(("em andamento"),(J24))))</formula>
    </cfRule>
  </conditionalFormatting>
  <conditionalFormatting sqref="J24">
    <cfRule type="expression" dxfId="0" priority="500">
      <formula>$B24="SUBETAPA"</formula>
    </cfRule>
  </conditionalFormatting>
  <conditionalFormatting sqref="J24">
    <cfRule type="expression" dxfId="1" priority="501">
      <formula>$B24="CÉLULA CONSTRUTIVA"</formula>
    </cfRule>
  </conditionalFormatting>
  <conditionalFormatting sqref="J24">
    <cfRule type="expression" dxfId="0" priority="502">
      <formula>$B24="SUBETAPA"</formula>
    </cfRule>
  </conditionalFormatting>
  <conditionalFormatting sqref="J24">
    <cfRule type="expression" dxfId="1" priority="503">
      <formula>$B24="CÉLULA CONSTRUTIVA"</formula>
    </cfRule>
  </conditionalFormatting>
  <conditionalFormatting sqref="J24">
    <cfRule type="containsText" dxfId="3" priority="504" operator="containsText" text="Lançado">
      <formula>NOT(ISERROR(SEARCH(("Lançado"),(J24))))</formula>
    </cfRule>
  </conditionalFormatting>
  <conditionalFormatting sqref="J24">
    <cfRule type="containsText" dxfId="5" priority="505" operator="containsText" text="N/A">
      <formula>NOT(ISERROR(SEARCH(("N/A"),(J24))))</formula>
    </cfRule>
  </conditionalFormatting>
  <conditionalFormatting sqref="J24">
    <cfRule type="expression" dxfId="0" priority="506">
      <formula>$B24="SUBETAPA"</formula>
    </cfRule>
  </conditionalFormatting>
  <conditionalFormatting sqref="J24">
    <cfRule type="expression" dxfId="1" priority="507">
      <formula>$B24="CÉLULA CONSTRUTIVA"</formula>
    </cfRule>
  </conditionalFormatting>
  <conditionalFormatting sqref="J24">
    <cfRule type="expression" dxfId="2" priority="508">
      <formula>$B24="ETAPA"</formula>
    </cfRule>
  </conditionalFormatting>
  <conditionalFormatting sqref="J24">
    <cfRule type="containsText" dxfId="3" priority="509" operator="containsText" text="Lançado">
      <formula>NOT(ISERROR(SEARCH(("Lançado"),(J24))))</formula>
    </cfRule>
  </conditionalFormatting>
  <conditionalFormatting sqref="J24">
    <cfRule type="containsText" dxfId="5" priority="510" operator="containsText" text="N/A">
      <formula>NOT(ISERROR(SEARCH(("N/A"),(J24))))</formula>
    </cfRule>
  </conditionalFormatting>
  <conditionalFormatting sqref="J24">
    <cfRule type="containsText" dxfId="6" priority="511" operator="containsText" text="Pendente">
      <formula>NOT(ISERROR(SEARCH(("Pendente"),(J24))))</formula>
    </cfRule>
  </conditionalFormatting>
  <conditionalFormatting sqref="J24">
    <cfRule type="containsText" dxfId="3" priority="512" operator="containsText" text="Finalizado">
      <formula>NOT(ISERROR(SEARCH(("Finalizado"),(J24))))</formula>
    </cfRule>
  </conditionalFormatting>
  <conditionalFormatting sqref="J24">
    <cfRule type="containsText" dxfId="4" priority="513" operator="containsText" text="em andamento">
      <formula>NOT(ISERROR(SEARCH(("em andamento"),(J24))))</formula>
    </cfRule>
  </conditionalFormatting>
  <conditionalFormatting sqref="J24">
    <cfRule type="containsText" dxfId="3" priority="514" operator="containsText" text="Lançado">
      <formula>NOT(ISERROR(SEARCH(("Lançado"),(J24))))</formula>
    </cfRule>
  </conditionalFormatting>
  <conditionalFormatting sqref="J24">
    <cfRule type="containsText" dxfId="5" priority="515" operator="containsText" text="N/A">
      <formula>NOT(ISERROR(SEARCH(("N/A"),(J24))))</formula>
    </cfRule>
  </conditionalFormatting>
  <conditionalFormatting sqref="J24">
    <cfRule type="containsText" dxfId="6" priority="516" operator="containsText" text="Pendente">
      <formula>NOT(ISERROR(SEARCH(("Pendente"),(J24))))</formula>
    </cfRule>
  </conditionalFormatting>
  <conditionalFormatting sqref="J24">
    <cfRule type="containsText" dxfId="3" priority="517" operator="containsText" text="Finalizado">
      <formula>NOT(ISERROR(SEARCH(("Finalizado"),(J24))))</formula>
    </cfRule>
  </conditionalFormatting>
  <conditionalFormatting sqref="J24">
    <cfRule type="containsText" dxfId="4" priority="518" operator="containsText" text="em andamento">
      <formula>NOT(ISERROR(SEARCH(("em andamento"),(J24))))</formula>
    </cfRule>
  </conditionalFormatting>
  <conditionalFormatting sqref="J24">
    <cfRule type="containsText" dxfId="3" priority="519" operator="containsText" text="Lançado">
      <formula>NOT(ISERROR(SEARCH(("Lançado"),(J24))))</formula>
    </cfRule>
  </conditionalFormatting>
  <conditionalFormatting sqref="J24">
    <cfRule type="containsText" dxfId="5" priority="520" operator="containsText" text="N/A">
      <formula>NOT(ISERROR(SEARCH(("N/A"),(J24))))</formula>
    </cfRule>
  </conditionalFormatting>
  <conditionalFormatting sqref="J24">
    <cfRule type="containsText" dxfId="6" priority="521" operator="containsText" text="Pendente">
      <formula>NOT(ISERROR(SEARCH(("Pendente"),(J24))))</formula>
    </cfRule>
  </conditionalFormatting>
  <conditionalFormatting sqref="J24">
    <cfRule type="containsText" dxfId="3" priority="522" operator="containsText" text="Finalizado">
      <formula>NOT(ISERROR(SEARCH(("Finalizado"),(J24))))</formula>
    </cfRule>
  </conditionalFormatting>
  <conditionalFormatting sqref="J24">
    <cfRule type="containsText" dxfId="4" priority="523" operator="containsText" text="em andamento">
      <formula>NOT(ISERROR(SEARCH(("em andamento"),(J24))))</formula>
    </cfRule>
  </conditionalFormatting>
  <conditionalFormatting sqref="J24">
    <cfRule type="expression" dxfId="0" priority="524">
      <formula>$B24="SUBETAPA"</formula>
    </cfRule>
  </conditionalFormatting>
  <conditionalFormatting sqref="J24">
    <cfRule type="expression" dxfId="0" priority="525">
      <formula>$B24="SUBETAPA"</formula>
    </cfRule>
  </conditionalFormatting>
  <conditionalFormatting sqref="J18:J21 J24:J28 J30:J33 J36:J38 J173 J208 J227:J230 J235">
    <cfRule type="containsText" dxfId="3" priority="526" operator="containsText" text="Finalizado">
      <formula>NOT(ISERROR(SEARCH(("Finalizado"),(J18))))</formula>
    </cfRule>
  </conditionalFormatting>
  <conditionalFormatting sqref="J24:J28">
    <cfRule type="expression" dxfId="1" priority="527">
      <formula>$B24="CÉLULA CONSTRUTIVA"</formula>
    </cfRule>
  </conditionalFormatting>
  <conditionalFormatting sqref="J30">
    <cfRule type="expression" dxfId="0" priority="528">
      <formula>$B30="SUBETAPA"</formula>
    </cfRule>
  </conditionalFormatting>
  <conditionalFormatting sqref="J30">
    <cfRule type="expression" dxfId="1" priority="529">
      <formula>$B30="CÉLULA CONSTRUTIVA"</formula>
    </cfRule>
  </conditionalFormatting>
  <conditionalFormatting sqref="J30">
    <cfRule type="expression" dxfId="2" priority="530">
      <formula>$B30="ETAPA"</formula>
    </cfRule>
  </conditionalFormatting>
  <conditionalFormatting sqref="J30">
    <cfRule type="containsText" dxfId="3" priority="531" operator="containsText" text="Lançado">
      <formula>NOT(ISERROR(SEARCH(("Lançado"),(J30))))</formula>
    </cfRule>
  </conditionalFormatting>
  <conditionalFormatting sqref="J30">
    <cfRule type="containsText" dxfId="5" priority="532" operator="containsText" text="N/A">
      <formula>NOT(ISERROR(SEARCH(("N/A"),(J30))))</formula>
    </cfRule>
  </conditionalFormatting>
  <conditionalFormatting sqref="J30">
    <cfRule type="containsText" dxfId="6" priority="533" operator="containsText" text="Pendente">
      <formula>NOT(ISERROR(SEARCH(("Pendente"),(J30))))</formula>
    </cfRule>
  </conditionalFormatting>
  <conditionalFormatting sqref="J30">
    <cfRule type="containsText" dxfId="3" priority="534" operator="containsText" text="Finalizado">
      <formula>NOT(ISERROR(SEARCH(("Finalizado"),(J30))))</formula>
    </cfRule>
  </conditionalFormatting>
  <conditionalFormatting sqref="J30">
    <cfRule type="containsText" dxfId="4" priority="535" operator="containsText" text="em andamento">
      <formula>NOT(ISERROR(SEARCH(("em andamento"),(J30))))</formula>
    </cfRule>
  </conditionalFormatting>
  <conditionalFormatting sqref="J30">
    <cfRule type="containsText" dxfId="3" priority="536" operator="containsText" text="Lançado">
      <formula>NOT(ISERROR(SEARCH(("Lançado"),(J30))))</formula>
    </cfRule>
  </conditionalFormatting>
  <conditionalFormatting sqref="J30">
    <cfRule type="containsText" dxfId="5" priority="537" operator="containsText" text="N/A">
      <formula>NOT(ISERROR(SEARCH(("N/A"),(J30))))</formula>
    </cfRule>
  </conditionalFormatting>
  <conditionalFormatting sqref="J30">
    <cfRule type="containsText" dxfId="6" priority="538" operator="containsText" text="Pendente">
      <formula>NOT(ISERROR(SEARCH(("Pendente"),(J30))))</formula>
    </cfRule>
  </conditionalFormatting>
  <conditionalFormatting sqref="J30">
    <cfRule type="containsText" dxfId="3" priority="539" operator="containsText" text="Finalizado">
      <formula>NOT(ISERROR(SEARCH(("Finalizado"),(J30))))</formula>
    </cfRule>
  </conditionalFormatting>
  <conditionalFormatting sqref="J30">
    <cfRule type="containsText" dxfId="4" priority="540" operator="containsText" text="em andamento">
      <formula>NOT(ISERROR(SEARCH(("em andamento"),(J30))))</formula>
    </cfRule>
  </conditionalFormatting>
  <conditionalFormatting sqref="J30">
    <cfRule type="containsText" dxfId="3" priority="541" operator="containsText" text="Lançado">
      <formula>NOT(ISERROR(SEARCH(("Lançado"),(J30))))</formula>
    </cfRule>
  </conditionalFormatting>
  <conditionalFormatting sqref="J30">
    <cfRule type="containsText" dxfId="5" priority="542" operator="containsText" text="N/A">
      <formula>NOT(ISERROR(SEARCH(("N/A"),(J30))))</formula>
    </cfRule>
  </conditionalFormatting>
  <conditionalFormatting sqref="J30">
    <cfRule type="containsText" dxfId="6" priority="543" operator="containsText" text="Pendente">
      <formula>NOT(ISERROR(SEARCH(("Pendente"),(J30))))</formula>
    </cfRule>
  </conditionalFormatting>
  <conditionalFormatting sqref="J30">
    <cfRule type="containsText" dxfId="3" priority="544" operator="containsText" text="Finalizado">
      <formula>NOT(ISERROR(SEARCH(("Finalizado"),(J30))))</formula>
    </cfRule>
  </conditionalFormatting>
  <conditionalFormatting sqref="J30">
    <cfRule type="containsText" dxfId="4" priority="545" operator="containsText" text="em andamento">
      <formula>NOT(ISERROR(SEARCH(("em andamento"),(J30))))</formula>
    </cfRule>
  </conditionalFormatting>
  <conditionalFormatting sqref="J30">
    <cfRule type="expression" dxfId="0" priority="546">
      <formula>$B30="SUBETAPA"</formula>
    </cfRule>
  </conditionalFormatting>
  <conditionalFormatting sqref="J30">
    <cfRule type="expression" dxfId="1" priority="547">
      <formula>$B30="CÉLULA CONSTRUTIVA"</formula>
    </cfRule>
  </conditionalFormatting>
  <conditionalFormatting sqref="J34:J36">
    <cfRule type="containsText" dxfId="6" priority="548" operator="containsText" text="Pendente">
      <formula>NOT(ISERROR(SEARCH(("Pendente"),(J34))))</formula>
    </cfRule>
  </conditionalFormatting>
  <conditionalFormatting sqref="J34:J36">
    <cfRule type="containsText" dxfId="3" priority="549" operator="containsText" text="Finalizado">
      <formula>NOT(ISERROR(SEARCH(("Finalizado"),(J34))))</formula>
    </cfRule>
  </conditionalFormatting>
  <conditionalFormatting sqref="J34:J36">
    <cfRule type="containsText" dxfId="4" priority="550" operator="containsText" text="em andamento">
      <formula>NOT(ISERROR(SEARCH(("em andamento"),(J34))))</formula>
    </cfRule>
  </conditionalFormatting>
  <conditionalFormatting sqref="J36">
    <cfRule type="containsText" dxfId="3" priority="551" operator="containsText" text="Lançado">
      <formula>NOT(ISERROR(SEARCH(("Lançado"),(J36))))</formula>
    </cfRule>
  </conditionalFormatting>
  <conditionalFormatting sqref="J36">
    <cfRule type="containsText" dxfId="5" priority="552" operator="containsText" text="N/A">
      <formula>NOT(ISERROR(SEARCH(("N/A"),(J36))))</formula>
    </cfRule>
  </conditionalFormatting>
  <conditionalFormatting sqref="J36">
    <cfRule type="containsText" dxfId="6" priority="553" operator="containsText" text="Pendente">
      <formula>NOT(ISERROR(SEARCH(("Pendente"),(J36))))</formula>
    </cfRule>
  </conditionalFormatting>
  <conditionalFormatting sqref="J36">
    <cfRule type="containsText" dxfId="3" priority="554" operator="containsText" text="Finalizado">
      <formula>NOT(ISERROR(SEARCH(("Finalizado"),(J36))))</formula>
    </cfRule>
  </conditionalFormatting>
  <conditionalFormatting sqref="J36">
    <cfRule type="containsText" dxfId="4" priority="555" operator="containsText" text="em andamento">
      <formula>NOT(ISERROR(SEARCH(("em andamento"),(J36))))</formula>
    </cfRule>
  </conditionalFormatting>
  <conditionalFormatting sqref="J36">
    <cfRule type="expression" dxfId="1" priority="556">
      <formula>$B36="CÉLULA CONSTRUTIVA"</formula>
    </cfRule>
  </conditionalFormatting>
  <conditionalFormatting sqref="J36">
    <cfRule type="expression" dxfId="2" priority="557">
      <formula>$B36="ETAPA"</formula>
    </cfRule>
  </conditionalFormatting>
  <conditionalFormatting sqref="J36:J38">
    <cfRule type="expression" dxfId="0" priority="558">
      <formula>$B36="SUBETAPA"</formula>
    </cfRule>
  </conditionalFormatting>
  <conditionalFormatting sqref="J36:J38">
    <cfRule type="expression" dxfId="1" priority="559">
      <formula>$B36="CÉLULA CONSTRUTIVA"</formula>
    </cfRule>
  </conditionalFormatting>
  <conditionalFormatting sqref="J36:J38">
    <cfRule type="expression" dxfId="2" priority="560">
      <formula>$B36="ETAPA"</formula>
    </cfRule>
  </conditionalFormatting>
  <conditionalFormatting sqref="J36:J38">
    <cfRule type="containsText" dxfId="3" priority="561" operator="containsText" text="Lançado">
      <formula>NOT(ISERROR(SEARCH(("Lançado"),(J36))))</formula>
    </cfRule>
  </conditionalFormatting>
  <conditionalFormatting sqref="J36:J38">
    <cfRule type="containsText" dxfId="5" priority="562" operator="containsText" text="N/A">
      <formula>NOT(ISERROR(SEARCH(("N/A"),(J36))))</formula>
    </cfRule>
  </conditionalFormatting>
  <conditionalFormatting sqref="J36:J38">
    <cfRule type="containsText" dxfId="6" priority="563" operator="containsText" text="Pendente">
      <formula>NOT(ISERROR(SEARCH(("Pendente"),(J36))))</formula>
    </cfRule>
  </conditionalFormatting>
  <conditionalFormatting sqref="J36:J38">
    <cfRule type="containsText" dxfId="3" priority="564" operator="containsText" text="Finalizado">
      <formula>NOT(ISERROR(SEARCH(("Finalizado"),(J36))))</formula>
    </cfRule>
  </conditionalFormatting>
  <conditionalFormatting sqref="J36:J38">
    <cfRule type="containsText" dxfId="4" priority="565" operator="containsText" text="em andamento">
      <formula>NOT(ISERROR(SEARCH(("em andamento"),(J36))))</formula>
    </cfRule>
  </conditionalFormatting>
  <conditionalFormatting sqref="J36:J38">
    <cfRule type="containsText" dxfId="3" priority="566" operator="containsText" text="Lançado">
      <formula>NOT(ISERROR(SEARCH(("Lançado"),(J36))))</formula>
    </cfRule>
  </conditionalFormatting>
  <conditionalFormatting sqref="J36:J38">
    <cfRule type="containsText" dxfId="5" priority="567" operator="containsText" text="N/A">
      <formula>NOT(ISERROR(SEARCH(("N/A"),(J36))))</formula>
    </cfRule>
  </conditionalFormatting>
  <conditionalFormatting sqref="J36:J38">
    <cfRule type="containsText" dxfId="6" priority="568" operator="containsText" text="Pendente">
      <formula>NOT(ISERROR(SEARCH(("Pendente"),(J36))))</formula>
    </cfRule>
  </conditionalFormatting>
  <conditionalFormatting sqref="J36:J38">
    <cfRule type="containsText" dxfId="3" priority="569" operator="containsText" text="Finalizado">
      <formula>NOT(ISERROR(SEARCH(("Finalizado"),(J36))))</formula>
    </cfRule>
  </conditionalFormatting>
  <conditionalFormatting sqref="J36:J38">
    <cfRule type="containsText" dxfId="4" priority="570" operator="containsText" text="em andamento">
      <formula>NOT(ISERROR(SEARCH(("em andamento"),(J36))))</formula>
    </cfRule>
  </conditionalFormatting>
  <conditionalFormatting sqref="J36:J38">
    <cfRule type="containsText" dxfId="3" priority="571" operator="containsText" text="Lançado">
      <formula>NOT(ISERROR(SEARCH(("Lançado"),(J36))))</formula>
    </cfRule>
  </conditionalFormatting>
  <conditionalFormatting sqref="J36:J38">
    <cfRule type="containsText" dxfId="5" priority="572" operator="containsText" text="N/A">
      <formula>NOT(ISERROR(SEARCH(("N/A"),(J36))))</formula>
    </cfRule>
  </conditionalFormatting>
  <conditionalFormatting sqref="J36:J38">
    <cfRule type="containsText" dxfId="6" priority="573" operator="containsText" text="Pendente">
      <formula>NOT(ISERROR(SEARCH(("Pendente"),(J36))))</formula>
    </cfRule>
  </conditionalFormatting>
  <conditionalFormatting sqref="J36:J38">
    <cfRule type="containsText" dxfId="3" priority="574" operator="containsText" text="Finalizado">
      <formula>NOT(ISERROR(SEARCH(("Finalizado"),(J36))))</formula>
    </cfRule>
  </conditionalFormatting>
  <conditionalFormatting sqref="J36:J38">
    <cfRule type="containsText" dxfId="4" priority="575" operator="containsText" text="em andamento">
      <formula>NOT(ISERROR(SEARCH(("em andamento"),(J36))))</formula>
    </cfRule>
  </conditionalFormatting>
  <conditionalFormatting sqref="J36:J38">
    <cfRule type="expression" dxfId="0" priority="576">
      <formula>$B36="SUBETAPA"</formula>
    </cfRule>
  </conditionalFormatting>
  <conditionalFormatting sqref="J36:J38">
    <cfRule type="expression" dxfId="1" priority="577">
      <formula>$B36="CÉLULA CONSTRUTIVA"</formula>
    </cfRule>
  </conditionalFormatting>
  <conditionalFormatting sqref="J36:J38">
    <cfRule type="expression" dxfId="0" priority="578">
      <formula>$B36="SUBETAPA"</formula>
    </cfRule>
  </conditionalFormatting>
  <conditionalFormatting sqref="J36:J38">
    <cfRule type="expression" dxfId="1" priority="579">
      <formula>$B36="CÉLULA CONSTRUTIVA"</formula>
    </cfRule>
  </conditionalFormatting>
  <conditionalFormatting sqref="J36:J38">
    <cfRule type="containsText" dxfId="3" priority="580" operator="containsText" text="Lançado">
      <formula>NOT(ISERROR(SEARCH(("Lançado"),(J36))))</formula>
    </cfRule>
  </conditionalFormatting>
  <conditionalFormatting sqref="J36:J38">
    <cfRule type="containsText" dxfId="5" priority="581" operator="containsText" text="N/A">
      <formula>NOT(ISERROR(SEARCH(("N/A"),(J36))))</formula>
    </cfRule>
  </conditionalFormatting>
  <conditionalFormatting sqref="J36:J38">
    <cfRule type="containsText" dxfId="6" priority="582" operator="containsText" text="Pendente">
      <formula>NOT(ISERROR(SEARCH(("Pendente"),(J36))))</formula>
    </cfRule>
  </conditionalFormatting>
  <conditionalFormatting sqref="J36:J38">
    <cfRule type="containsText" dxfId="3" priority="583" operator="containsText" text="Finalizado">
      <formula>NOT(ISERROR(SEARCH(("Finalizado"),(J36))))</formula>
    </cfRule>
  </conditionalFormatting>
  <conditionalFormatting sqref="J36:J38">
    <cfRule type="containsText" dxfId="4" priority="584" operator="containsText" text="em andamento">
      <formula>NOT(ISERROR(SEARCH(("em andamento"),(J36))))</formula>
    </cfRule>
  </conditionalFormatting>
  <conditionalFormatting sqref="J36:J38">
    <cfRule type="containsText" dxfId="3" priority="585" operator="containsText" text="Lançado">
      <formula>NOT(ISERROR(SEARCH(("Lançado"),(J36))))</formula>
    </cfRule>
  </conditionalFormatting>
  <conditionalFormatting sqref="J36:J38">
    <cfRule type="containsText" dxfId="5" priority="586" operator="containsText" text="N/A">
      <formula>NOT(ISERROR(SEARCH(("N/A"),(J36))))</formula>
    </cfRule>
  </conditionalFormatting>
  <conditionalFormatting sqref="J36:J38">
    <cfRule type="containsText" dxfId="6" priority="587" operator="containsText" text="Pendente">
      <formula>NOT(ISERROR(SEARCH(("Pendente"),(J36))))</formula>
    </cfRule>
  </conditionalFormatting>
  <conditionalFormatting sqref="J36:J38">
    <cfRule type="containsText" dxfId="3" priority="588" operator="containsText" text="Finalizado">
      <formula>NOT(ISERROR(SEARCH(("Finalizado"),(J36))))</formula>
    </cfRule>
  </conditionalFormatting>
  <conditionalFormatting sqref="J36:J38">
    <cfRule type="containsText" dxfId="4" priority="589" operator="containsText" text="em andamento">
      <formula>NOT(ISERROR(SEARCH(("em andamento"),(J36))))</formula>
    </cfRule>
  </conditionalFormatting>
  <conditionalFormatting sqref="J36:J38">
    <cfRule type="containsText" dxfId="3" priority="590" operator="containsText" text="Lançado">
      <formula>NOT(ISERROR(SEARCH(("Lançado"),(J36))))</formula>
    </cfRule>
  </conditionalFormatting>
  <conditionalFormatting sqref="J36:J38">
    <cfRule type="containsText" dxfId="5" priority="591" operator="containsText" text="N/A">
      <formula>NOT(ISERROR(SEARCH(("N/A"),(J36))))</formula>
    </cfRule>
  </conditionalFormatting>
  <conditionalFormatting sqref="J36:J38">
    <cfRule type="containsText" dxfId="6" priority="592" operator="containsText" text="Pendente">
      <formula>NOT(ISERROR(SEARCH(("Pendente"),(J36))))</formula>
    </cfRule>
  </conditionalFormatting>
  <conditionalFormatting sqref="J36:J38">
    <cfRule type="containsText" dxfId="3" priority="593" operator="containsText" text="Finalizado">
      <formula>NOT(ISERROR(SEARCH(("Finalizado"),(J36))))</formula>
    </cfRule>
  </conditionalFormatting>
  <conditionalFormatting sqref="J36:J38">
    <cfRule type="containsText" dxfId="4" priority="594" operator="containsText" text="em andamento">
      <formula>NOT(ISERROR(SEARCH(("em andamento"),(J36))))</formula>
    </cfRule>
  </conditionalFormatting>
  <conditionalFormatting sqref="J36:J38">
    <cfRule type="expression" dxfId="0" priority="595">
      <formula>$B36="SUBETAPA"</formula>
    </cfRule>
  </conditionalFormatting>
  <conditionalFormatting sqref="J36:J38">
    <cfRule type="expression" dxfId="1" priority="596">
      <formula>$B36="CÉLULA CONSTRUTIVA"</formula>
    </cfRule>
  </conditionalFormatting>
  <conditionalFormatting sqref="A46:I46 A132:E132 B104:B105 B114:B117 F132:F137 G132:J132 I104:J105 I114:J117 J36:J42 J163">
    <cfRule type="expression" dxfId="2" priority="597">
      <formula>$B36="ETAPA"</formula>
    </cfRule>
  </conditionalFormatting>
  <conditionalFormatting sqref="A233:J234 J30:J33 J42">
    <cfRule type="expression" dxfId="1" priority="598">
      <formula>$B30="CÉLULA CONSTRUTIVA"</formula>
    </cfRule>
  </conditionalFormatting>
  <conditionalFormatting sqref="A233:J234 J42">
    <cfRule type="expression" dxfId="0" priority="599">
      <formula>$B42="SUBETAPA"</formula>
    </cfRule>
  </conditionalFormatting>
  <conditionalFormatting sqref="J42 J46:J50">
    <cfRule type="containsText" dxfId="3" priority="600" operator="containsText" text="Finalizado">
      <formula>NOT(ISERROR(SEARCH(("Finalizado"),(J42))))</formula>
    </cfRule>
  </conditionalFormatting>
  <conditionalFormatting sqref="J42 J46:J50">
    <cfRule type="containsText" dxfId="4" priority="601" operator="containsText" text="em andamento">
      <formula>NOT(ISERROR(SEARCH(("em andamento"),(J42))))</formula>
    </cfRule>
  </conditionalFormatting>
  <conditionalFormatting sqref="J42 J46:J50">
    <cfRule type="containsText" dxfId="3" priority="602" operator="containsText" text="Lançado">
      <formula>NOT(ISERROR(SEARCH(("Lançado"),(J42))))</formula>
    </cfRule>
  </conditionalFormatting>
  <conditionalFormatting sqref="J42 J46:J50">
    <cfRule type="containsText" dxfId="5" priority="603" operator="containsText" text="N/A">
      <formula>NOT(ISERROR(SEARCH(("N/A"),(J42))))</formula>
    </cfRule>
  </conditionalFormatting>
  <conditionalFormatting sqref="J42 J46:J50">
    <cfRule type="containsText" dxfId="6" priority="604" operator="containsText" text="Pendente">
      <formula>NOT(ISERROR(SEARCH(("Pendente"),(J42))))</formula>
    </cfRule>
  </conditionalFormatting>
  <conditionalFormatting sqref="J42 J46:J50">
    <cfRule type="containsText" dxfId="3" priority="605" operator="containsText" text="Finalizado">
      <formula>NOT(ISERROR(SEARCH(("Finalizado"),(J42))))</formula>
    </cfRule>
  </conditionalFormatting>
  <conditionalFormatting sqref="J42 J46:J50">
    <cfRule type="containsText" dxfId="4" priority="606" operator="containsText" text="em andamento">
      <formula>NOT(ISERROR(SEARCH(("em andamento"),(J42))))</formula>
    </cfRule>
  </conditionalFormatting>
  <conditionalFormatting sqref="J42 J46:J50">
    <cfRule type="containsText" dxfId="6" priority="607" operator="containsText" text="Pendente">
      <formula>NOT(ISERROR(SEARCH(("Pendente"),(J42))))</formula>
    </cfRule>
  </conditionalFormatting>
  <conditionalFormatting sqref="J42 J46:J50">
    <cfRule type="containsText" dxfId="3" priority="608" operator="containsText" text="Finalizado">
      <formula>NOT(ISERROR(SEARCH(("Finalizado"),(J42))))</formula>
    </cfRule>
  </conditionalFormatting>
  <conditionalFormatting sqref="J42 J46:J50">
    <cfRule type="containsText" dxfId="4" priority="609" operator="containsText" text="em andamento">
      <formula>NOT(ISERROR(SEARCH(("em andamento"),(J42))))</formula>
    </cfRule>
  </conditionalFormatting>
  <conditionalFormatting sqref="J42">
    <cfRule type="containsText" dxfId="6" priority="610" operator="containsText" text="Pendente">
      <formula>NOT(ISERROR(SEARCH(("Pendente"),(J42))))</formula>
    </cfRule>
  </conditionalFormatting>
  <conditionalFormatting sqref="J42">
    <cfRule type="containsText" dxfId="3" priority="611" operator="containsText" text="Lançado">
      <formula>NOT(ISERROR(SEARCH(("Lançado"),(J42))))</formula>
    </cfRule>
  </conditionalFormatting>
  <conditionalFormatting sqref="J42">
    <cfRule type="containsText" dxfId="5" priority="612" operator="containsText" text="N/A">
      <formula>NOT(ISERROR(SEARCH(("N/A"),(J42))))</formula>
    </cfRule>
  </conditionalFormatting>
  <conditionalFormatting sqref="J43:J45">
    <cfRule type="expression" dxfId="1" priority="613">
      <formula>$B43="CÉLULA CONSTRUTIVA"</formula>
    </cfRule>
  </conditionalFormatting>
  <conditionalFormatting sqref="J43:J45">
    <cfRule type="containsText" dxfId="6" priority="614" operator="containsText" text="Pendente">
      <formula>NOT(ISERROR(SEARCH(("Pendente"),(J43))))</formula>
    </cfRule>
  </conditionalFormatting>
  <conditionalFormatting sqref="J43:J45">
    <cfRule type="containsText" dxfId="3" priority="615" operator="containsText" text="Finalizado">
      <formula>NOT(ISERROR(SEARCH(("Finalizado"),(J43))))</formula>
    </cfRule>
  </conditionalFormatting>
  <conditionalFormatting sqref="J43:J45">
    <cfRule type="containsText" dxfId="4" priority="616" operator="containsText" text="em andamento">
      <formula>NOT(ISERROR(SEARCH(("em andamento"),(J43))))</formula>
    </cfRule>
  </conditionalFormatting>
  <conditionalFormatting sqref="J43:J45">
    <cfRule type="containsText" dxfId="3" priority="617" operator="containsText" text="Finalizado">
      <formula>NOT(ISERROR(SEARCH(("Finalizado"),(J43))))</formula>
    </cfRule>
  </conditionalFormatting>
  <conditionalFormatting sqref="J43:J45">
    <cfRule type="containsText" dxfId="4" priority="618" operator="containsText" text="em andamento">
      <formula>NOT(ISERROR(SEARCH(("em andamento"),(J43))))</formula>
    </cfRule>
  </conditionalFormatting>
  <conditionalFormatting sqref="J43:J45">
    <cfRule type="containsText" dxfId="3" priority="619" operator="containsText" text="Lançado">
      <formula>NOT(ISERROR(SEARCH(("Lançado"),(J43))))</formula>
    </cfRule>
  </conditionalFormatting>
  <conditionalFormatting sqref="J43:J45">
    <cfRule type="containsText" dxfId="5" priority="620" operator="containsText" text="N/A">
      <formula>NOT(ISERROR(SEARCH(("N/A"),(J43))))</formula>
    </cfRule>
  </conditionalFormatting>
  <conditionalFormatting sqref="J43:J45">
    <cfRule type="containsText" dxfId="3" priority="621" operator="containsText" text="Finalizado">
      <formula>NOT(ISERROR(SEARCH(("Finalizado"),(J43))))</formula>
    </cfRule>
  </conditionalFormatting>
  <conditionalFormatting sqref="J43:J45">
    <cfRule type="containsText" dxfId="4" priority="622" operator="containsText" text="em andamento">
      <formula>NOT(ISERROR(SEARCH(("em andamento"),(J43))))</formula>
    </cfRule>
  </conditionalFormatting>
  <conditionalFormatting sqref="J43:J45">
    <cfRule type="containsText" dxfId="6" priority="623" operator="containsText" text="Pendente">
      <formula>NOT(ISERROR(SEARCH(("Pendente"),(J43))))</formula>
    </cfRule>
  </conditionalFormatting>
  <conditionalFormatting sqref="J43:J45">
    <cfRule type="expression" dxfId="0" priority="624">
      <formula>$B43="SUBETAPA"</formula>
    </cfRule>
  </conditionalFormatting>
  <conditionalFormatting sqref="J53">
    <cfRule type="expression" dxfId="0" priority="625">
      <formula>$B53="SUBETAPA"</formula>
    </cfRule>
  </conditionalFormatting>
  <conditionalFormatting sqref="J53">
    <cfRule type="expression" dxfId="1" priority="626">
      <formula>$B53="CÉLULA CONSTRUTIVA"</formula>
    </cfRule>
  </conditionalFormatting>
  <conditionalFormatting sqref="J53">
    <cfRule type="expression" dxfId="2" priority="627">
      <formula>$B53="ETAPA"</formula>
    </cfRule>
  </conditionalFormatting>
  <conditionalFormatting sqref="J53">
    <cfRule type="containsText" dxfId="3" priority="628" operator="containsText" text="Lançado">
      <formula>NOT(ISERROR(SEARCH(("Lançado"),(J53))))</formula>
    </cfRule>
  </conditionalFormatting>
  <conditionalFormatting sqref="J53">
    <cfRule type="containsText" dxfId="5" priority="629" operator="containsText" text="N/A">
      <formula>NOT(ISERROR(SEARCH(("N/A"),(J53))))</formula>
    </cfRule>
  </conditionalFormatting>
  <conditionalFormatting sqref="J53">
    <cfRule type="containsText" dxfId="6" priority="630" operator="containsText" text="Pendente">
      <formula>NOT(ISERROR(SEARCH(("Pendente"),(J53))))</formula>
    </cfRule>
  </conditionalFormatting>
  <conditionalFormatting sqref="J53">
    <cfRule type="containsText" dxfId="3" priority="631" operator="containsText" text="Finalizado">
      <formula>NOT(ISERROR(SEARCH(("Finalizado"),(J53))))</formula>
    </cfRule>
  </conditionalFormatting>
  <conditionalFormatting sqref="J53">
    <cfRule type="containsText" dxfId="4" priority="632" operator="containsText" text="em andamento">
      <formula>NOT(ISERROR(SEARCH(("em andamento"),(J53))))</formula>
    </cfRule>
  </conditionalFormatting>
  <conditionalFormatting sqref="J53">
    <cfRule type="containsText" dxfId="3" priority="633" operator="containsText" text="Lançado">
      <formula>NOT(ISERROR(SEARCH(("Lançado"),(J53))))</formula>
    </cfRule>
  </conditionalFormatting>
  <conditionalFormatting sqref="J53">
    <cfRule type="containsText" dxfId="5" priority="634" operator="containsText" text="N/A">
      <formula>NOT(ISERROR(SEARCH(("N/A"),(J53))))</formula>
    </cfRule>
  </conditionalFormatting>
  <conditionalFormatting sqref="J53">
    <cfRule type="containsText" dxfId="6" priority="635" operator="containsText" text="Pendente">
      <formula>NOT(ISERROR(SEARCH(("Pendente"),(J53))))</formula>
    </cfRule>
  </conditionalFormatting>
  <conditionalFormatting sqref="J53">
    <cfRule type="containsText" dxfId="3" priority="636" operator="containsText" text="Finalizado">
      <formula>NOT(ISERROR(SEARCH(("Finalizado"),(J53))))</formula>
    </cfRule>
  </conditionalFormatting>
  <conditionalFormatting sqref="J53">
    <cfRule type="containsText" dxfId="4" priority="637" operator="containsText" text="em andamento">
      <formula>NOT(ISERROR(SEARCH(("em andamento"),(J53))))</formula>
    </cfRule>
  </conditionalFormatting>
  <conditionalFormatting sqref="J53">
    <cfRule type="containsText" dxfId="3" priority="638" operator="containsText" text="Lançado">
      <formula>NOT(ISERROR(SEARCH(("Lançado"),(J53))))</formula>
    </cfRule>
  </conditionalFormatting>
  <conditionalFormatting sqref="J53">
    <cfRule type="containsText" dxfId="5" priority="639" operator="containsText" text="N/A">
      <formula>NOT(ISERROR(SEARCH(("N/A"),(J53))))</formula>
    </cfRule>
  </conditionalFormatting>
  <conditionalFormatting sqref="J53">
    <cfRule type="containsText" dxfId="6" priority="640" operator="containsText" text="Pendente">
      <formula>NOT(ISERROR(SEARCH(("Pendente"),(J53))))</formula>
    </cfRule>
  </conditionalFormatting>
  <conditionalFormatting sqref="J53">
    <cfRule type="containsText" dxfId="3" priority="641" operator="containsText" text="Finalizado">
      <formula>NOT(ISERROR(SEARCH(("Finalizado"),(J53))))</formula>
    </cfRule>
  </conditionalFormatting>
  <conditionalFormatting sqref="J53">
    <cfRule type="containsText" dxfId="4" priority="642" operator="containsText" text="em andamento">
      <formula>NOT(ISERROR(SEARCH(("em andamento"),(J53))))</formula>
    </cfRule>
  </conditionalFormatting>
  <conditionalFormatting sqref="J54:J55 J57 J59:J60 J74:J78">
    <cfRule type="containsText" dxfId="4" priority="643" operator="containsText" text="em andamento">
      <formula>NOT(ISERROR(SEARCH(("em andamento"),(J54))))</formula>
    </cfRule>
  </conditionalFormatting>
  <conditionalFormatting sqref="J54:J55 J57 J59:J60 J74:J78">
    <cfRule type="containsText" dxfId="3" priority="644" operator="containsText" text="Finalizado">
      <formula>NOT(ISERROR(SEARCH(("Finalizado"),(J54))))</formula>
    </cfRule>
  </conditionalFormatting>
  <conditionalFormatting sqref="J54:J55 J57 J59:J60 J74:J78">
    <cfRule type="containsText" dxfId="4" priority="645" operator="containsText" text="em andamento">
      <formula>NOT(ISERROR(SEARCH(("em andamento"),(J54))))</formula>
    </cfRule>
  </conditionalFormatting>
  <conditionalFormatting sqref="J54:J55 J57 J59:J60 J74:J78">
    <cfRule type="containsText" dxfId="3" priority="646" operator="containsText" text="Lançado">
      <formula>NOT(ISERROR(SEARCH(("Lançado"),(J54))))</formula>
    </cfRule>
  </conditionalFormatting>
  <conditionalFormatting sqref="J54:J55 J57 J59:J60 J74:J78">
    <cfRule type="containsText" dxfId="5" priority="647" operator="containsText" text="N/A">
      <formula>NOT(ISERROR(SEARCH(("N/A"),(J54))))</formula>
    </cfRule>
  </conditionalFormatting>
  <conditionalFormatting sqref="J54:J55 J57 J59:J60 J74:J78">
    <cfRule type="containsText" dxfId="3" priority="648" operator="containsText" text="Finalizado">
      <formula>NOT(ISERROR(SEARCH(("Finalizado"),(J54))))</formula>
    </cfRule>
  </conditionalFormatting>
  <conditionalFormatting sqref="J54:J55 J57 J59:J60 J74:J78">
    <cfRule type="containsText" dxfId="4" priority="649" operator="containsText" text="em andamento">
      <formula>NOT(ISERROR(SEARCH(("em andamento"),(J54))))</formula>
    </cfRule>
  </conditionalFormatting>
  <conditionalFormatting sqref="J56">
    <cfRule type="expression" dxfId="0" priority="650">
      <formula>$B56="SUBETAPA"</formula>
    </cfRule>
  </conditionalFormatting>
  <conditionalFormatting sqref="J56">
    <cfRule type="expression" dxfId="1" priority="651">
      <formula>$B56="CÉLULA CONSTRUTIVA"</formula>
    </cfRule>
  </conditionalFormatting>
  <conditionalFormatting sqref="J56">
    <cfRule type="expression" dxfId="2" priority="652">
      <formula>$B56="ETAPA"</formula>
    </cfRule>
  </conditionalFormatting>
  <conditionalFormatting sqref="J56">
    <cfRule type="containsText" dxfId="3" priority="653" operator="containsText" text="Lançado">
      <formula>NOT(ISERROR(SEARCH(("Lançado"),(J56))))</formula>
    </cfRule>
  </conditionalFormatting>
  <conditionalFormatting sqref="J56">
    <cfRule type="containsText" dxfId="5" priority="654" operator="containsText" text="N/A">
      <formula>NOT(ISERROR(SEARCH(("N/A"),(J56))))</formula>
    </cfRule>
  </conditionalFormatting>
  <conditionalFormatting sqref="J56">
    <cfRule type="containsText" dxfId="6" priority="655" operator="containsText" text="Pendente">
      <formula>NOT(ISERROR(SEARCH(("Pendente"),(J56))))</formula>
    </cfRule>
  </conditionalFormatting>
  <conditionalFormatting sqref="J56">
    <cfRule type="containsText" dxfId="3" priority="656" operator="containsText" text="Finalizado">
      <formula>NOT(ISERROR(SEARCH(("Finalizado"),(J56))))</formula>
    </cfRule>
  </conditionalFormatting>
  <conditionalFormatting sqref="J56">
    <cfRule type="containsText" dxfId="4" priority="657" operator="containsText" text="em andamento">
      <formula>NOT(ISERROR(SEARCH(("em andamento"),(J56))))</formula>
    </cfRule>
  </conditionalFormatting>
  <conditionalFormatting sqref="J56">
    <cfRule type="containsText" dxfId="3" priority="658" operator="containsText" text="Lançado">
      <formula>NOT(ISERROR(SEARCH(("Lançado"),(J56))))</formula>
    </cfRule>
  </conditionalFormatting>
  <conditionalFormatting sqref="J56">
    <cfRule type="containsText" dxfId="5" priority="659" operator="containsText" text="N/A">
      <formula>NOT(ISERROR(SEARCH(("N/A"),(J56))))</formula>
    </cfRule>
  </conditionalFormatting>
  <conditionalFormatting sqref="J56">
    <cfRule type="containsText" dxfId="6" priority="660" operator="containsText" text="Pendente">
      <formula>NOT(ISERROR(SEARCH(("Pendente"),(J56))))</formula>
    </cfRule>
  </conditionalFormatting>
  <conditionalFormatting sqref="J56">
    <cfRule type="containsText" dxfId="3" priority="661" operator="containsText" text="Finalizado">
      <formula>NOT(ISERROR(SEARCH(("Finalizado"),(J56))))</formula>
    </cfRule>
  </conditionalFormatting>
  <conditionalFormatting sqref="J56">
    <cfRule type="containsText" dxfId="4" priority="662" operator="containsText" text="em andamento">
      <formula>NOT(ISERROR(SEARCH(("em andamento"),(J56))))</formula>
    </cfRule>
  </conditionalFormatting>
  <conditionalFormatting sqref="J56">
    <cfRule type="containsText" dxfId="3" priority="663" operator="containsText" text="Lançado">
      <formula>NOT(ISERROR(SEARCH(("Lançado"),(J56))))</formula>
    </cfRule>
  </conditionalFormatting>
  <conditionalFormatting sqref="J56">
    <cfRule type="containsText" dxfId="5" priority="664" operator="containsText" text="N/A">
      <formula>NOT(ISERROR(SEARCH(("N/A"),(J56))))</formula>
    </cfRule>
  </conditionalFormatting>
  <conditionalFormatting sqref="J56">
    <cfRule type="containsText" dxfId="3" priority="665" operator="containsText" text="Finalizado">
      <formula>NOT(ISERROR(SEARCH(("Finalizado"),(J56))))</formula>
    </cfRule>
  </conditionalFormatting>
  <conditionalFormatting sqref="J56">
    <cfRule type="containsText" dxfId="4" priority="666" operator="containsText" text="em andamento">
      <formula>NOT(ISERROR(SEARCH(("em andamento"),(J56))))</formula>
    </cfRule>
  </conditionalFormatting>
  <conditionalFormatting sqref="J56:J57">
    <cfRule type="containsText" dxfId="6" priority="667" operator="containsText" text="Pendente">
      <formula>NOT(ISERROR(SEARCH(("Pendente"),(J56))))</formula>
    </cfRule>
  </conditionalFormatting>
  <conditionalFormatting sqref="J54:J55 J57 J59:J60 J74:J78">
    <cfRule type="containsText" dxfId="3" priority="668" operator="containsText" text="Finalizado">
      <formula>NOT(ISERROR(SEARCH(("Finalizado"),(J54))))</formula>
    </cfRule>
  </conditionalFormatting>
  <conditionalFormatting sqref="J58">
    <cfRule type="expression" dxfId="0" priority="669">
      <formula>$B58="SUBETAPA"</formula>
    </cfRule>
  </conditionalFormatting>
  <conditionalFormatting sqref="J58">
    <cfRule type="expression" dxfId="1" priority="670">
      <formula>$B58="CÉLULA CONSTRUTIVA"</formula>
    </cfRule>
  </conditionalFormatting>
  <conditionalFormatting sqref="J58">
    <cfRule type="expression" dxfId="2" priority="671">
      <formula>$B58="ETAPA"</formula>
    </cfRule>
  </conditionalFormatting>
  <conditionalFormatting sqref="J58">
    <cfRule type="containsText" dxfId="3" priority="672" operator="containsText" text="Lançado">
      <formula>NOT(ISERROR(SEARCH(("Lançado"),(J58))))</formula>
    </cfRule>
  </conditionalFormatting>
  <conditionalFormatting sqref="J58">
    <cfRule type="containsText" dxfId="5" priority="673" operator="containsText" text="N/A">
      <formula>NOT(ISERROR(SEARCH(("N/A"),(J58))))</formula>
    </cfRule>
  </conditionalFormatting>
  <conditionalFormatting sqref="J58">
    <cfRule type="containsText" dxfId="6" priority="674" operator="containsText" text="Pendente">
      <formula>NOT(ISERROR(SEARCH(("Pendente"),(J58))))</formula>
    </cfRule>
  </conditionalFormatting>
  <conditionalFormatting sqref="J58">
    <cfRule type="containsText" dxfId="3" priority="675" operator="containsText" text="Finalizado">
      <formula>NOT(ISERROR(SEARCH(("Finalizado"),(J58))))</formula>
    </cfRule>
  </conditionalFormatting>
  <conditionalFormatting sqref="J58">
    <cfRule type="containsText" dxfId="4" priority="676" operator="containsText" text="em andamento">
      <formula>NOT(ISERROR(SEARCH(("em andamento"),(J58))))</formula>
    </cfRule>
  </conditionalFormatting>
  <conditionalFormatting sqref="J58">
    <cfRule type="containsText" dxfId="3" priority="677" operator="containsText" text="Lançado">
      <formula>NOT(ISERROR(SEARCH(("Lançado"),(J58))))</formula>
    </cfRule>
  </conditionalFormatting>
  <conditionalFormatting sqref="J58">
    <cfRule type="containsText" dxfId="5" priority="678" operator="containsText" text="N/A">
      <formula>NOT(ISERROR(SEARCH(("N/A"),(J58))))</formula>
    </cfRule>
  </conditionalFormatting>
  <conditionalFormatting sqref="J58">
    <cfRule type="containsText" dxfId="6" priority="679" operator="containsText" text="Pendente">
      <formula>NOT(ISERROR(SEARCH(("Pendente"),(J58))))</formula>
    </cfRule>
  </conditionalFormatting>
  <conditionalFormatting sqref="J58">
    <cfRule type="containsText" dxfId="3" priority="680" operator="containsText" text="Finalizado">
      <formula>NOT(ISERROR(SEARCH(("Finalizado"),(J58))))</formula>
    </cfRule>
  </conditionalFormatting>
  <conditionalFormatting sqref="J58">
    <cfRule type="containsText" dxfId="4" priority="681" operator="containsText" text="em andamento">
      <formula>NOT(ISERROR(SEARCH(("em andamento"),(J58))))</formula>
    </cfRule>
  </conditionalFormatting>
  <conditionalFormatting sqref="J58">
    <cfRule type="containsText" dxfId="3" priority="682" operator="containsText" text="Lançado">
      <formula>NOT(ISERROR(SEARCH(("Lançado"),(J58))))</formula>
    </cfRule>
  </conditionalFormatting>
  <conditionalFormatting sqref="J58">
    <cfRule type="containsText" dxfId="5" priority="683" operator="containsText" text="N/A">
      <formula>NOT(ISERROR(SEARCH(("N/A"),(J58))))</formula>
    </cfRule>
  </conditionalFormatting>
  <conditionalFormatting sqref="J58">
    <cfRule type="containsText" dxfId="3" priority="684" operator="containsText" text="Finalizado">
      <formula>NOT(ISERROR(SEARCH(("Finalizado"),(J58))))</formula>
    </cfRule>
  </conditionalFormatting>
  <conditionalFormatting sqref="J58">
    <cfRule type="containsText" dxfId="4" priority="685" operator="containsText" text="em andamento">
      <formula>NOT(ISERROR(SEARCH(("em andamento"),(J58))))</formula>
    </cfRule>
  </conditionalFormatting>
  <conditionalFormatting sqref="J58:J60">
    <cfRule type="containsText" dxfId="6" priority="686" operator="containsText" text="Pendente">
      <formula>NOT(ISERROR(SEARCH(("Pendente"),(J58))))</formula>
    </cfRule>
  </conditionalFormatting>
  <conditionalFormatting sqref="J61">
    <cfRule type="expression" dxfId="0" priority="687">
      <formula>$B61="SUBETAPA"</formula>
    </cfRule>
  </conditionalFormatting>
  <conditionalFormatting sqref="J61">
    <cfRule type="expression" dxfId="1" priority="688">
      <formula>$B61="CÉLULA CONSTRUTIVA"</formula>
    </cfRule>
  </conditionalFormatting>
  <conditionalFormatting sqref="J61">
    <cfRule type="expression" dxfId="2" priority="689">
      <formula>$B61="ETAPA"</formula>
    </cfRule>
  </conditionalFormatting>
  <conditionalFormatting sqref="J61">
    <cfRule type="containsText" dxfId="3" priority="690" operator="containsText" text="Lançado">
      <formula>NOT(ISERROR(SEARCH(("Lançado"),(J61))))</formula>
    </cfRule>
  </conditionalFormatting>
  <conditionalFormatting sqref="J61">
    <cfRule type="containsText" dxfId="5" priority="691" operator="containsText" text="N/A">
      <formula>NOT(ISERROR(SEARCH(("N/A"),(J61))))</formula>
    </cfRule>
  </conditionalFormatting>
  <conditionalFormatting sqref="J61">
    <cfRule type="containsText" dxfId="6" priority="692" operator="containsText" text="Pendente">
      <formula>NOT(ISERROR(SEARCH(("Pendente"),(J61))))</formula>
    </cfRule>
  </conditionalFormatting>
  <conditionalFormatting sqref="J61">
    <cfRule type="containsText" dxfId="3" priority="693" operator="containsText" text="Finalizado">
      <formula>NOT(ISERROR(SEARCH(("Finalizado"),(J61))))</formula>
    </cfRule>
  </conditionalFormatting>
  <conditionalFormatting sqref="J61">
    <cfRule type="containsText" dxfId="4" priority="694" operator="containsText" text="em andamento">
      <formula>NOT(ISERROR(SEARCH(("em andamento"),(J61))))</formula>
    </cfRule>
  </conditionalFormatting>
  <conditionalFormatting sqref="J61">
    <cfRule type="containsText" dxfId="3" priority="695" operator="containsText" text="Lançado">
      <formula>NOT(ISERROR(SEARCH(("Lançado"),(J61))))</formula>
    </cfRule>
  </conditionalFormatting>
  <conditionalFormatting sqref="J61">
    <cfRule type="containsText" dxfId="5" priority="696" operator="containsText" text="N/A">
      <formula>NOT(ISERROR(SEARCH(("N/A"),(J61))))</formula>
    </cfRule>
  </conditionalFormatting>
  <conditionalFormatting sqref="J61">
    <cfRule type="containsText" dxfId="6" priority="697" operator="containsText" text="Pendente">
      <formula>NOT(ISERROR(SEARCH(("Pendente"),(J61))))</formula>
    </cfRule>
  </conditionalFormatting>
  <conditionalFormatting sqref="J61">
    <cfRule type="containsText" dxfId="3" priority="698" operator="containsText" text="Finalizado">
      <formula>NOT(ISERROR(SEARCH(("Finalizado"),(J61))))</formula>
    </cfRule>
  </conditionalFormatting>
  <conditionalFormatting sqref="J61">
    <cfRule type="containsText" dxfId="4" priority="699" operator="containsText" text="em andamento">
      <formula>NOT(ISERROR(SEARCH(("em andamento"),(J61))))</formula>
    </cfRule>
  </conditionalFormatting>
  <conditionalFormatting sqref="J61">
    <cfRule type="containsText" dxfId="3" priority="700" operator="containsText" text="Lançado">
      <formula>NOT(ISERROR(SEARCH(("Lançado"),(J61))))</formula>
    </cfRule>
  </conditionalFormatting>
  <conditionalFormatting sqref="J61">
    <cfRule type="containsText" dxfId="5" priority="701" operator="containsText" text="N/A">
      <formula>NOT(ISERROR(SEARCH(("N/A"),(J61))))</formula>
    </cfRule>
  </conditionalFormatting>
  <conditionalFormatting sqref="J61">
    <cfRule type="containsText" dxfId="6" priority="702" operator="containsText" text="Pendente">
      <formula>NOT(ISERROR(SEARCH(("Pendente"),(J61))))</formula>
    </cfRule>
  </conditionalFormatting>
  <conditionalFormatting sqref="J61">
    <cfRule type="containsText" dxfId="3" priority="703" operator="containsText" text="Finalizado">
      <formula>NOT(ISERROR(SEARCH(("Finalizado"),(J61))))</formula>
    </cfRule>
  </conditionalFormatting>
  <conditionalFormatting sqref="J61">
    <cfRule type="containsText" dxfId="4" priority="704" operator="containsText" text="em andamento">
      <formula>NOT(ISERROR(SEARCH(("em andamento"),(J61))))</formula>
    </cfRule>
  </conditionalFormatting>
  <conditionalFormatting sqref="J61">
    <cfRule type="expression" dxfId="0" priority="705">
      <formula>$B61="SUBETAPA"</formula>
    </cfRule>
  </conditionalFormatting>
  <conditionalFormatting sqref="J61">
    <cfRule type="expression" dxfId="1" priority="706">
      <formula>$B61="CÉLULA CONSTRUTIVA"</formula>
    </cfRule>
  </conditionalFormatting>
  <conditionalFormatting sqref="J61">
    <cfRule type="expression" dxfId="2" priority="707">
      <formula>$B61="ETAPA"</formula>
    </cfRule>
  </conditionalFormatting>
  <conditionalFormatting sqref="J62">
    <cfRule type="expression" dxfId="1" priority="708">
      <formula>$B62="CÉLULA CONSTRUTIVA"</formula>
    </cfRule>
  </conditionalFormatting>
  <conditionalFormatting sqref="J62">
    <cfRule type="containsText" dxfId="6" priority="709" operator="containsText" text="Pendente">
      <formula>NOT(ISERROR(SEARCH(("Pendente"),(J62))))</formula>
    </cfRule>
  </conditionalFormatting>
  <conditionalFormatting sqref="J62">
    <cfRule type="containsText" dxfId="3" priority="710" operator="containsText" text="Finalizado">
      <formula>NOT(ISERROR(SEARCH(("Finalizado"),(J62))))</formula>
    </cfRule>
  </conditionalFormatting>
  <conditionalFormatting sqref="J62">
    <cfRule type="containsText" dxfId="4" priority="711" operator="containsText" text="em andamento">
      <formula>NOT(ISERROR(SEARCH(("em andamento"),(J62))))</formula>
    </cfRule>
  </conditionalFormatting>
  <conditionalFormatting sqref="J62">
    <cfRule type="containsText" dxfId="3" priority="712" operator="containsText" text="Finalizado">
      <formula>NOT(ISERROR(SEARCH(("Finalizado"),(J62))))</formula>
    </cfRule>
  </conditionalFormatting>
  <conditionalFormatting sqref="J62">
    <cfRule type="containsText" dxfId="4" priority="713" operator="containsText" text="em andamento">
      <formula>NOT(ISERROR(SEARCH(("em andamento"),(J62))))</formula>
    </cfRule>
  </conditionalFormatting>
  <conditionalFormatting sqref="J62">
    <cfRule type="containsText" dxfId="3" priority="714" operator="containsText" text="Lançado">
      <formula>NOT(ISERROR(SEARCH(("Lançado"),(J62))))</formula>
    </cfRule>
  </conditionalFormatting>
  <conditionalFormatting sqref="J62">
    <cfRule type="containsText" dxfId="5" priority="715" operator="containsText" text="N/A">
      <formula>NOT(ISERROR(SEARCH(("N/A"),(J62))))</formula>
    </cfRule>
  </conditionalFormatting>
  <conditionalFormatting sqref="J62">
    <cfRule type="containsText" dxfId="3" priority="716" operator="containsText" text="Finalizado">
      <formula>NOT(ISERROR(SEARCH(("Finalizado"),(J62))))</formula>
    </cfRule>
  </conditionalFormatting>
  <conditionalFormatting sqref="J62">
    <cfRule type="containsText" dxfId="4" priority="717" operator="containsText" text="em andamento">
      <formula>NOT(ISERROR(SEARCH(("em andamento"),(J62))))</formula>
    </cfRule>
  </conditionalFormatting>
  <conditionalFormatting sqref="J62">
    <cfRule type="containsText" dxfId="6" priority="718" operator="containsText" text="Pendente">
      <formula>NOT(ISERROR(SEARCH(("Pendente"),(J62))))</formula>
    </cfRule>
  </conditionalFormatting>
  <conditionalFormatting sqref="J62">
    <cfRule type="expression" dxfId="0" priority="719">
      <formula>$B62="SUBETAPA"</formula>
    </cfRule>
  </conditionalFormatting>
  <conditionalFormatting sqref="D70:J70 J63:J65">
    <cfRule type="expression" dxfId="2" priority="720">
      <formula>$B63="ETAPA"</formula>
    </cfRule>
  </conditionalFormatting>
  <conditionalFormatting sqref="F70:J70 J63:J65">
    <cfRule type="expression" dxfId="1" priority="721">
      <formula>$B63="CÉLULA CONSTRUTIVA"</formula>
    </cfRule>
  </conditionalFormatting>
  <conditionalFormatting sqref="J63:J65 J70">
    <cfRule type="containsText" dxfId="6" priority="722" operator="containsText" text="Pendente">
      <formula>NOT(ISERROR(SEARCH(("Pendente"),(J63))))</formula>
    </cfRule>
  </conditionalFormatting>
  <conditionalFormatting sqref="J63:J65 J70">
    <cfRule type="containsText" dxfId="3" priority="723" operator="containsText" text="Finalizado">
      <formula>NOT(ISERROR(SEARCH(("Finalizado"),(J63))))</formula>
    </cfRule>
  </conditionalFormatting>
  <conditionalFormatting sqref="J63:J65 J70">
    <cfRule type="containsText" dxfId="4" priority="724" operator="containsText" text="em andamento">
      <formula>NOT(ISERROR(SEARCH(("em andamento"),(J63))))</formula>
    </cfRule>
  </conditionalFormatting>
  <conditionalFormatting sqref="J63:J72">
    <cfRule type="containsText" dxfId="3" priority="725" operator="containsText" text="Lançado">
      <formula>NOT(ISERROR(SEARCH(("Lançado"),(J63))))</formula>
    </cfRule>
  </conditionalFormatting>
  <conditionalFormatting sqref="J63:J72">
    <cfRule type="containsText" dxfId="5" priority="726" operator="containsText" text="N/A">
      <formula>NOT(ISERROR(SEARCH(("N/A"),(J63))))</formula>
    </cfRule>
  </conditionalFormatting>
  <conditionalFormatting sqref="J65 J70">
    <cfRule type="containsText" dxfId="3" priority="727" operator="containsText" text="Lançado">
      <formula>NOT(ISERROR(SEARCH(("Lançado"),(J65))))</formula>
    </cfRule>
  </conditionalFormatting>
  <conditionalFormatting sqref="J65 J70">
    <cfRule type="containsText" dxfId="5" priority="728" operator="containsText" text="N/A">
      <formula>NOT(ISERROR(SEARCH(("N/A"),(J65))))</formula>
    </cfRule>
  </conditionalFormatting>
  <conditionalFormatting sqref="J65 J70">
    <cfRule type="containsText" dxfId="6" priority="729" operator="containsText" text="Pendente">
      <formula>NOT(ISERROR(SEARCH(("Pendente"),(J65))))</formula>
    </cfRule>
  </conditionalFormatting>
  <conditionalFormatting sqref="J65:J70">
    <cfRule type="containsText" dxfId="3" priority="730" operator="containsText" text="Finalizado">
      <formula>NOT(ISERROR(SEARCH(("Finalizado"),(J65))))</formula>
    </cfRule>
  </conditionalFormatting>
  <conditionalFormatting sqref="J65:J70">
    <cfRule type="containsText" dxfId="4" priority="731" operator="containsText" text="em andamento">
      <formula>NOT(ISERROR(SEARCH(("em andamento"),(J65))))</formula>
    </cfRule>
  </conditionalFormatting>
  <conditionalFormatting sqref="J66:J69">
    <cfRule type="containsText" dxfId="3" priority="732" operator="containsText" text="Finalizado">
      <formula>NOT(ISERROR(SEARCH(("Finalizado"),(J66))))</formula>
    </cfRule>
  </conditionalFormatting>
  <conditionalFormatting sqref="J66:J69">
    <cfRule type="containsText" dxfId="4" priority="733" operator="containsText" text="em andamento">
      <formula>NOT(ISERROR(SEARCH(("em andamento"),(J66))))</formula>
    </cfRule>
  </conditionalFormatting>
  <conditionalFormatting sqref="J66:J69">
    <cfRule type="containsText" dxfId="6" priority="734" operator="containsText" text="Pendente">
      <formula>NOT(ISERROR(SEARCH(("Pendente"),(J66))))</formula>
    </cfRule>
  </conditionalFormatting>
  <conditionalFormatting sqref="J71:J72">
    <cfRule type="containsText" dxfId="6" priority="735" operator="containsText" text="Pendente">
      <formula>NOT(ISERROR(SEARCH(("Pendente"),(J71))))</formula>
    </cfRule>
  </conditionalFormatting>
  <conditionalFormatting sqref="J71:J72">
    <cfRule type="containsText" dxfId="3" priority="736" operator="containsText" text="Finalizado">
      <formula>NOT(ISERROR(SEARCH(("Finalizado"),(J71))))</formula>
    </cfRule>
  </conditionalFormatting>
  <conditionalFormatting sqref="J71:J72">
    <cfRule type="containsText" dxfId="4" priority="737" operator="containsText" text="em andamento">
      <formula>NOT(ISERROR(SEARCH(("em andamento"),(J71))))</formula>
    </cfRule>
  </conditionalFormatting>
  <conditionalFormatting sqref="J73">
    <cfRule type="expression" dxfId="0" priority="738">
      <formula>$B73="SUBETAPA"</formula>
    </cfRule>
  </conditionalFormatting>
  <conditionalFormatting sqref="J73">
    <cfRule type="expression" dxfId="1" priority="739">
      <formula>$B73="CÉLULA CONSTRUTIVA"</formula>
    </cfRule>
  </conditionalFormatting>
  <conditionalFormatting sqref="J73">
    <cfRule type="expression" dxfId="2" priority="740">
      <formula>$B73="ETAPA"</formula>
    </cfRule>
  </conditionalFormatting>
  <conditionalFormatting sqref="J73">
    <cfRule type="containsText" dxfId="3" priority="741" operator="containsText" text="Lançado">
      <formula>NOT(ISERROR(SEARCH(("Lançado"),(J73))))</formula>
    </cfRule>
  </conditionalFormatting>
  <conditionalFormatting sqref="J73">
    <cfRule type="containsText" dxfId="5" priority="742" operator="containsText" text="N/A">
      <formula>NOT(ISERROR(SEARCH(("N/A"),(J73))))</formula>
    </cfRule>
  </conditionalFormatting>
  <conditionalFormatting sqref="J73">
    <cfRule type="containsText" dxfId="6" priority="743" operator="containsText" text="Pendente">
      <formula>NOT(ISERROR(SEARCH(("Pendente"),(J73))))</formula>
    </cfRule>
  </conditionalFormatting>
  <conditionalFormatting sqref="J73">
    <cfRule type="containsText" dxfId="3" priority="744" operator="containsText" text="Finalizado">
      <formula>NOT(ISERROR(SEARCH(("Finalizado"),(J73))))</formula>
    </cfRule>
  </conditionalFormatting>
  <conditionalFormatting sqref="J73">
    <cfRule type="containsText" dxfId="4" priority="745" operator="containsText" text="em andamento">
      <formula>NOT(ISERROR(SEARCH(("em andamento"),(J73))))</formula>
    </cfRule>
  </conditionalFormatting>
  <conditionalFormatting sqref="J73">
    <cfRule type="containsText" dxfId="3" priority="746" operator="containsText" text="Lançado">
      <formula>NOT(ISERROR(SEARCH(("Lançado"),(J73))))</formula>
    </cfRule>
  </conditionalFormatting>
  <conditionalFormatting sqref="J73">
    <cfRule type="containsText" dxfId="5" priority="747" operator="containsText" text="N/A">
      <formula>NOT(ISERROR(SEARCH(("N/A"),(J73))))</formula>
    </cfRule>
  </conditionalFormatting>
  <conditionalFormatting sqref="J73">
    <cfRule type="containsText" dxfId="6" priority="748" operator="containsText" text="Pendente">
      <formula>NOT(ISERROR(SEARCH(("Pendente"),(J73))))</formula>
    </cfRule>
  </conditionalFormatting>
  <conditionalFormatting sqref="J73">
    <cfRule type="containsText" dxfId="3" priority="749" operator="containsText" text="Finalizado">
      <formula>NOT(ISERROR(SEARCH(("Finalizado"),(J73))))</formula>
    </cfRule>
  </conditionalFormatting>
  <conditionalFormatting sqref="J73">
    <cfRule type="containsText" dxfId="4" priority="750" operator="containsText" text="em andamento">
      <formula>NOT(ISERROR(SEARCH(("em andamento"),(J73))))</formula>
    </cfRule>
  </conditionalFormatting>
  <conditionalFormatting sqref="J73">
    <cfRule type="containsText" dxfId="3" priority="751" operator="containsText" text="Lançado">
      <formula>NOT(ISERROR(SEARCH(("Lançado"),(J73))))</formula>
    </cfRule>
  </conditionalFormatting>
  <conditionalFormatting sqref="J73">
    <cfRule type="containsText" dxfId="5" priority="752" operator="containsText" text="N/A">
      <formula>NOT(ISERROR(SEARCH(("N/A"),(J73))))</formula>
    </cfRule>
  </conditionalFormatting>
  <conditionalFormatting sqref="J73">
    <cfRule type="containsText" dxfId="6" priority="753" operator="containsText" text="Pendente">
      <formula>NOT(ISERROR(SEARCH(("Pendente"),(J73))))</formula>
    </cfRule>
  </conditionalFormatting>
  <conditionalFormatting sqref="J73">
    <cfRule type="containsText" dxfId="3" priority="754" operator="containsText" text="Finalizado">
      <formula>NOT(ISERROR(SEARCH(("Finalizado"),(J73))))</formula>
    </cfRule>
  </conditionalFormatting>
  <conditionalFormatting sqref="J73">
    <cfRule type="containsText" dxfId="4" priority="755" operator="containsText" text="em andamento">
      <formula>NOT(ISERROR(SEARCH(("em andamento"),(J73))))</formula>
    </cfRule>
  </conditionalFormatting>
  <conditionalFormatting sqref="J54:J55 J57 J59:J60 J74:J78">
    <cfRule type="expression" dxfId="0" priority="756">
      <formula>$B54="SUBETAPA"</formula>
    </cfRule>
  </conditionalFormatting>
  <conditionalFormatting sqref="J57 J59:J60 J74:J78">
    <cfRule type="containsText" dxfId="6" priority="757" operator="containsText" text="Pendente">
      <formula>NOT(ISERROR(SEARCH(("Pendente"),(J57))))</formula>
    </cfRule>
  </conditionalFormatting>
  <conditionalFormatting sqref="J74:J80">
    <cfRule type="containsText" dxfId="6" priority="758" operator="containsText" text="Pendente">
      <formula>NOT(ISERROR(SEARCH(("Pendente"),(J74))))</formula>
    </cfRule>
  </conditionalFormatting>
  <conditionalFormatting sqref="J79:J80">
    <cfRule type="containsText" dxfId="3" priority="759" operator="containsText" text="Finalizado">
      <formula>NOT(ISERROR(SEARCH(("Finalizado"),(J79))))</formula>
    </cfRule>
  </conditionalFormatting>
  <conditionalFormatting sqref="J79:J80">
    <cfRule type="containsText" dxfId="4" priority="760" operator="containsText" text="em andamento">
      <formula>NOT(ISERROR(SEARCH(("em andamento"),(J79))))</formula>
    </cfRule>
  </conditionalFormatting>
  <conditionalFormatting sqref="J80">
    <cfRule type="expression" dxfId="1" priority="761">
      <formula>$B80="CÉLULA CONSTRUTIVA"</formula>
    </cfRule>
  </conditionalFormatting>
  <conditionalFormatting sqref="J80">
    <cfRule type="expression" dxfId="2" priority="762">
      <formula>$B80="ETAPA"</formula>
    </cfRule>
  </conditionalFormatting>
  <conditionalFormatting sqref="J80">
    <cfRule type="expression" dxfId="1" priority="763">
      <formula>$B80="CÉLULA CONSTRUTIVA"</formula>
    </cfRule>
  </conditionalFormatting>
  <conditionalFormatting sqref="J80">
    <cfRule type="expression" dxfId="2" priority="764">
      <formula>$B80="ETAPA"</formula>
    </cfRule>
  </conditionalFormatting>
  <conditionalFormatting sqref="J80">
    <cfRule type="containsText" dxfId="3" priority="765" operator="containsText" text="Lançado">
      <formula>NOT(ISERROR(SEARCH(("Lançado"),(J80))))</formula>
    </cfRule>
  </conditionalFormatting>
  <conditionalFormatting sqref="J80">
    <cfRule type="containsText" dxfId="5" priority="766" operator="containsText" text="N/A">
      <formula>NOT(ISERROR(SEARCH(("N/A"),(J80))))</formula>
    </cfRule>
  </conditionalFormatting>
  <conditionalFormatting sqref="J80">
    <cfRule type="containsText" dxfId="6" priority="767" operator="containsText" text="Pendente">
      <formula>NOT(ISERROR(SEARCH(("Pendente"),(J80))))</formula>
    </cfRule>
  </conditionalFormatting>
  <conditionalFormatting sqref="J80">
    <cfRule type="containsText" dxfId="3" priority="768" operator="containsText" text="Finalizado">
      <formula>NOT(ISERROR(SEARCH(("Finalizado"),(J80))))</formula>
    </cfRule>
  </conditionalFormatting>
  <conditionalFormatting sqref="J80">
    <cfRule type="containsText" dxfId="4" priority="769" operator="containsText" text="em andamento">
      <formula>NOT(ISERROR(SEARCH(("em andamento"),(J80))))</formula>
    </cfRule>
  </conditionalFormatting>
  <conditionalFormatting sqref="J80">
    <cfRule type="containsText" dxfId="3" priority="770" operator="containsText" text="Lançado">
      <formula>NOT(ISERROR(SEARCH(("Lançado"),(J80))))</formula>
    </cfRule>
  </conditionalFormatting>
  <conditionalFormatting sqref="J80">
    <cfRule type="containsText" dxfId="5" priority="771" operator="containsText" text="N/A">
      <formula>NOT(ISERROR(SEARCH(("N/A"),(J80))))</formula>
    </cfRule>
  </conditionalFormatting>
  <conditionalFormatting sqref="J80">
    <cfRule type="containsText" dxfId="6" priority="772" operator="containsText" text="Pendente">
      <formula>NOT(ISERROR(SEARCH(("Pendente"),(J80))))</formula>
    </cfRule>
  </conditionalFormatting>
  <conditionalFormatting sqref="J80">
    <cfRule type="containsText" dxfId="3" priority="773" operator="containsText" text="Finalizado">
      <formula>NOT(ISERROR(SEARCH(("Finalizado"),(J80))))</formula>
    </cfRule>
  </conditionalFormatting>
  <conditionalFormatting sqref="J80">
    <cfRule type="containsText" dxfId="4" priority="774" operator="containsText" text="em andamento">
      <formula>NOT(ISERROR(SEARCH(("em andamento"),(J80))))</formula>
    </cfRule>
  </conditionalFormatting>
  <conditionalFormatting sqref="J80">
    <cfRule type="containsText" dxfId="3" priority="775" operator="containsText" text="Lançado">
      <formula>NOT(ISERROR(SEARCH(("Lançado"),(J80))))</formula>
    </cfRule>
  </conditionalFormatting>
  <conditionalFormatting sqref="J80">
    <cfRule type="containsText" dxfId="5" priority="776" operator="containsText" text="N/A">
      <formula>NOT(ISERROR(SEARCH(("N/A"),(J80))))</formula>
    </cfRule>
  </conditionalFormatting>
  <conditionalFormatting sqref="J80">
    <cfRule type="containsText" dxfId="6" priority="777" operator="containsText" text="Pendente">
      <formula>NOT(ISERROR(SEARCH(("Pendente"),(J80))))</formula>
    </cfRule>
  </conditionalFormatting>
  <conditionalFormatting sqref="J80">
    <cfRule type="containsText" dxfId="3" priority="778" operator="containsText" text="Finalizado">
      <formula>NOT(ISERROR(SEARCH(("Finalizado"),(J80))))</formula>
    </cfRule>
  </conditionalFormatting>
  <conditionalFormatting sqref="J80">
    <cfRule type="containsText" dxfId="4" priority="779" operator="containsText" text="em andamento">
      <formula>NOT(ISERROR(SEARCH(("em andamento"),(J80))))</formula>
    </cfRule>
  </conditionalFormatting>
  <conditionalFormatting sqref="J80">
    <cfRule type="expression" dxfId="0" priority="780">
      <formula>$B80="SUBETAPA"</formula>
    </cfRule>
  </conditionalFormatting>
  <conditionalFormatting sqref="J82 J86:J90">
    <cfRule type="containsText" dxfId="6" priority="781" operator="containsText" text="Pendente">
      <formula>NOT(ISERROR(SEARCH(("Pendente"),(J82))))</formula>
    </cfRule>
  </conditionalFormatting>
  <conditionalFormatting sqref="J82 J86:J90">
    <cfRule type="containsText" dxfId="3" priority="782" operator="containsText" text="Finalizado">
      <formula>NOT(ISERROR(SEARCH(("Finalizado"),(J82))))</formula>
    </cfRule>
  </conditionalFormatting>
  <conditionalFormatting sqref="J82 J86:J90">
    <cfRule type="containsText" dxfId="4" priority="783" operator="containsText" text="em andamento">
      <formula>NOT(ISERROR(SEARCH(("em andamento"),(J82))))</formula>
    </cfRule>
  </conditionalFormatting>
  <conditionalFormatting sqref="J82">
    <cfRule type="expression" dxfId="0" priority="784">
      <formula>$B82="SUBETAPA"</formula>
    </cfRule>
  </conditionalFormatting>
  <conditionalFormatting sqref="J82:J83">
    <cfRule type="expression" dxfId="1" priority="785">
      <formula>$B82="CÉLULA CONSTRUTIVA"</formula>
    </cfRule>
  </conditionalFormatting>
  <conditionalFormatting sqref="J82:J83">
    <cfRule type="containsText" dxfId="3" priority="786" operator="containsText" text="Lançado">
      <formula>NOT(ISERROR(SEARCH(("Lançado"),(J82))))</formula>
    </cfRule>
  </conditionalFormatting>
  <conditionalFormatting sqref="J82:J83">
    <cfRule type="containsText" dxfId="5" priority="787" operator="containsText" text="N/A">
      <formula>NOT(ISERROR(SEARCH(("N/A"),(J82))))</formula>
    </cfRule>
  </conditionalFormatting>
  <conditionalFormatting sqref="J83 J197 J273">
    <cfRule type="containsText" dxfId="3" priority="788" operator="containsText" text="Finalizado">
      <formula>NOT(ISERROR(SEARCH(("Finalizado"),(J83))))</formula>
    </cfRule>
  </conditionalFormatting>
  <conditionalFormatting sqref="J83 J197 J273">
    <cfRule type="containsText" dxfId="4" priority="789" operator="containsText" text="em andamento">
      <formula>NOT(ISERROR(SEARCH(("em andamento"),(J83))))</formula>
    </cfRule>
  </conditionalFormatting>
  <conditionalFormatting sqref="J83 J197 J273">
    <cfRule type="containsText" dxfId="6" priority="790" operator="containsText" text="Pendente">
      <formula>NOT(ISERROR(SEARCH(("Pendente"),(J83))))</formula>
    </cfRule>
  </conditionalFormatting>
  <conditionalFormatting sqref="J83 J197 J273">
    <cfRule type="containsText" dxfId="3" priority="791" operator="containsText" text="Finalizado">
      <formula>NOT(ISERROR(SEARCH(("Finalizado"),(J83))))</formula>
    </cfRule>
  </conditionalFormatting>
  <conditionalFormatting sqref="J83 J197 J273">
    <cfRule type="containsText" dxfId="4" priority="792" operator="containsText" text="em andamento">
      <formula>NOT(ISERROR(SEARCH(("em andamento"),(J83))))</formula>
    </cfRule>
  </conditionalFormatting>
  <conditionalFormatting sqref="J83 J197 J273:J282">
    <cfRule type="containsText" dxfId="3" priority="793" operator="containsText" text="Lançado">
      <formula>NOT(ISERROR(SEARCH(("Lançado"),(J83))))</formula>
    </cfRule>
  </conditionalFormatting>
  <conditionalFormatting sqref="J83 J197 J273:J282">
    <cfRule type="containsText" dxfId="5" priority="794" operator="containsText" text="N/A">
      <formula>NOT(ISERROR(SEARCH(("N/A"),(J83))))</formula>
    </cfRule>
  </conditionalFormatting>
  <conditionalFormatting sqref="J83 J197 J273">
    <cfRule type="containsText" dxfId="6" priority="795" operator="containsText" text="Pendente">
      <formula>NOT(ISERROR(SEARCH(("Pendente"),(J83))))</formula>
    </cfRule>
  </conditionalFormatting>
  <conditionalFormatting sqref="J83 J273">
    <cfRule type="containsText" dxfId="3" priority="796" operator="containsText" text="Lançado">
      <formula>NOT(ISERROR(SEARCH(("Lançado"),(J83))))</formula>
    </cfRule>
  </conditionalFormatting>
  <conditionalFormatting sqref="J83 J273">
    <cfRule type="containsText" dxfId="5" priority="797" operator="containsText" text="N/A">
      <formula>NOT(ISERROR(SEARCH(("N/A"),(J83))))</formula>
    </cfRule>
  </conditionalFormatting>
  <conditionalFormatting sqref="J83">
    <cfRule type="containsText" dxfId="6" priority="798" operator="containsText" text="Pendente">
      <formula>NOT(ISERROR(SEARCH(("Pendente"),(J83))))</formula>
    </cfRule>
  </conditionalFormatting>
  <conditionalFormatting sqref="J83">
    <cfRule type="containsText" dxfId="3" priority="799" operator="containsText" text="Finalizado">
      <formula>NOT(ISERROR(SEARCH(("Finalizado"),(J83))))</formula>
    </cfRule>
  </conditionalFormatting>
  <conditionalFormatting sqref="J83">
    <cfRule type="containsText" dxfId="4" priority="800" operator="containsText" text="em andamento">
      <formula>NOT(ISERROR(SEARCH(("em andamento"),(J83))))</formula>
    </cfRule>
  </conditionalFormatting>
  <conditionalFormatting sqref="J84:J85">
    <cfRule type="containsText" dxfId="6" priority="801" operator="containsText" text="Pendente">
      <formula>NOT(ISERROR(SEARCH(("Pendente"),(J84))))</formula>
    </cfRule>
  </conditionalFormatting>
  <conditionalFormatting sqref="J84:J85">
    <cfRule type="containsText" dxfId="3" priority="802" operator="containsText" text="Finalizado">
      <formula>NOT(ISERROR(SEARCH(("Finalizado"),(J84))))</formula>
    </cfRule>
  </conditionalFormatting>
  <conditionalFormatting sqref="J84:J85">
    <cfRule type="containsText" dxfId="4" priority="803" operator="containsText" text="em andamento">
      <formula>NOT(ISERROR(SEARCH(("em andamento"),(J84))))</formula>
    </cfRule>
  </conditionalFormatting>
  <conditionalFormatting sqref="J84:J85">
    <cfRule type="containsText" dxfId="3" priority="804" operator="containsText" text="Finalizado">
      <formula>NOT(ISERROR(SEARCH(("Finalizado"),(J84))))</formula>
    </cfRule>
  </conditionalFormatting>
  <conditionalFormatting sqref="J84:J85">
    <cfRule type="containsText" dxfId="4" priority="805" operator="containsText" text="em andamento">
      <formula>NOT(ISERROR(SEARCH(("em andamento"),(J84))))</formula>
    </cfRule>
  </conditionalFormatting>
  <conditionalFormatting sqref="J84:J85">
    <cfRule type="containsText" dxfId="3" priority="806" operator="containsText" text="Lançado">
      <formula>NOT(ISERROR(SEARCH(("Lançado"),(J84))))</formula>
    </cfRule>
  </conditionalFormatting>
  <conditionalFormatting sqref="J84:J85">
    <cfRule type="containsText" dxfId="5" priority="807" operator="containsText" text="N/A">
      <formula>NOT(ISERROR(SEARCH(("N/A"),(J84))))</formula>
    </cfRule>
  </conditionalFormatting>
  <conditionalFormatting sqref="J84:J85">
    <cfRule type="containsText" dxfId="3" priority="808" operator="containsText" text="Finalizado">
      <formula>NOT(ISERROR(SEARCH(("Finalizado"),(J84))))</formula>
    </cfRule>
  </conditionalFormatting>
  <conditionalFormatting sqref="J84:J85">
    <cfRule type="containsText" dxfId="4" priority="809" operator="containsText" text="em andamento">
      <formula>NOT(ISERROR(SEARCH(("em andamento"),(J84))))</formula>
    </cfRule>
  </conditionalFormatting>
  <conditionalFormatting sqref="J84:J85">
    <cfRule type="containsText" dxfId="6" priority="810" operator="containsText" text="Pendente">
      <formula>NOT(ISERROR(SEARCH(("Pendente"),(J84))))</formula>
    </cfRule>
  </conditionalFormatting>
  <conditionalFormatting sqref="J83 J86:J89">
    <cfRule type="expression" dxfId="0" priority="811">
      <formula>$B83="SUBETAPA"</formula>
    </cfRule>
  </conditionalFormatting>
  <conditionalFormatting sqref="J86:J89">
    <cfRule type="containsText" dxfId="3" priority="812" operator="containsText" text="Lançado">
      <formula>NOT(ISERROR(SEARCH(("Lançado"),(J86))))</formula>
    </cfRule>
  </conditionalFormatting>
  <conditionalFormatting sqref="J86:J89">
    <cfRule type="containsText" dxfId="5" priority="813" operator="containsText" text="N/A">
      <formula>NOT(ISERROR(SEARCH(("N/A"),(J86))))</formula>
    </cfRule>
  </conditionalFormatting>
  <conditionalFormatting sqref="J86:J89">
    <cfRule type="containsText" dxfId="6" priority="814" operator="containsText" text="Pendente">
      <formula>NOT(ISERROR(SEARCH(("Pendente"),(J86))))</formula>
    </cfRule>
  </conditionalFormatting>
  <conditionalFormatting sqref="J86:J89">
    <cfRule type="containsText" dxfId="3" priority="815" operator="containsText" text="Finalizado">
      <formula>NOT(ISERROR(SEARCH(("Finalizado"),(J86))))</formula>
    </cfRule>
  </conditionalFormatting>
  <conditionalFormatting sqref="J86:J89">
    <cfRule type="containsText" dxfId="4" priority="816" operator="containsText" text="em andamento">
      <formula>NOT(ISERROR(SEARCH(("em andamento"),(J86))))</formula>
    </cfRule>
  </conditionalFormatting>
  <conditionalFormatting sqref="J86:J89">
    <cfRule type="containsText" dxfId="6" priority="817" operator="containsText" text="Pendente">
      <formula>NOT(ISERROR(SEARCH(("Pendente"),(J86))))</formula>
    </cfRule>
  </conditionalFormatting>
  <conditionalFormatting sqref="J86:J89">
    <cfRule type="containsText" dxfId="3" priority="818" operator="containsText" text="Finalizado">
      <formula>NOT(ISERROR(SEARCH(("Finalizado"),(J86))))</formula>
    </cfRule>
  </conditionalFormatting>
  <conditionalFormatting sqref="J86:J89">
    <cfRule type="containsText" dxfId="4" priority="819" operator="containsText" text="em andamento">
      <formula>NOT(ISERROR(SEARCH(("em andamento"),(J86))))</formula>
    </cfRule>
  </conditionalFormatting>
  <conditionalFormatting sqref="J86:J91">
    <cfRule type="expression" dxfId="1" priority="820">
      <formula>$B86="CÉLULA CONSTRUTIVA"</formula>
    </cfRule>
  </conditionalFormatting>
  <conditionalFormatting sqref="J86:J91">
    <cfRule type="expression" dxfId="2" priority="821">
      <formula>$B86="ETAPA"</formula>
    </cfRule>
  </conditionalFormatting>
  <conditionalFormatting sqref="J91">
    <cfRule type="expression" dxfId="0" priority="822">
      <formula>$B91="SUBETAPA"</formula>
    </cfRule>
  </conditionalFormatting>
  <conditionalFormatting sqref="J91">
    <cfRule type="expression" dxfId="1" priority="823">
      <formula>$B91="CÉLULA CONSTRUTIVA"</formula>
    </cfRule>
  </conditionalFormatting>
  <conditionalFormatting sqref="J91">
    <cfRule type="containsText" dxfId="3" priority="824" operator="containsText" text="Lançado">
      <formula>NOT(ISERROR(SEARCH(("Lançado"),(J91))))</formula>
    </cfRule>
  </conditionalFormatting>
  <conditionalFormatting sqref="J91">
    <cfRule type="containsText" dxfId="5" priority="825" operator="containsText" text="N/A">
      <formula>NOT(ISERROR(SEARCH(("N/A"),(J91))))</formula>
    </cfRule>
  </conditionalFormatting>
  <conditionalFormatting sqref="J91">
    <cfRule type="containsText" dxfId="6" priority="826" operator="containsText" text="Pendente">
      <formula>NOT(ISERROR(SEARCH(("Pendente"),(J91))))</formula>
    </cfRule>
  </conditionalFormatting>
  <conditionalFormatting sqref="J91">
    <cfRule type="containsText" dxfId="3" priority="827" operator="containsText" text="Finalizado">
      <formula>NOT(ISERROR(SEARCH(("Finalizado"),(J91))))</formula>
    </cfRule>
  </conditionalFormatting>
  <conditionalFormatting sqref="J91">
    <cfRule type="containsText" dxfId="4" priority="828" operator="containsText" text="em andamento">
      <formula>NOT(ISERROR(SEARCH(("em andamento"),(J91))))</formula>
    </cfRule>
  </conditionalFormatting>
  <conditionalFormatting sqref="J91">
    <cfRule type="containsText" dxfId="3" priority="829" operator="containsText" text="Lançado">
      <formula>NOT(ISERROR(SEARCH(("Lançado"),(J91))))</formula>
    </cfRule>
  </conditionalFormatting>
  <conditionalFormatting sqref="J91">
    <cfRule type="containsText" dxfId="5" priority="830" operator="containsText" text="N/A">
      <formula>NOT(ISERROR(SEARCH(("N/A"),(J91))))</formula>
    </cfRule>
  </conditionalFormatting>
  <conditionalFormatting sqref="J91">
    <cfRule type="containsText" dxfId="6" priority="831" operator="containsText" text="Pendente">
      <formula>NOT(ISERROR(SEARCH(("Pendente"),(J91))))</formula>
    </cfRule>
  </conditionalFormatting>
  <conditionalFormatting sqref="J91">
    <cfRule type="containsText" dxfId="3" priority="832" operator="containsText" text="Finalizado">
      <formula>NOT(ISERROR(SEARCH(("Finalizado"),(J91))))</formula>
    </cfRule>
  </conditionalFormatting>
  <conditionalFormatting sqref="J91">
    <cfRule type="containsText" dxfId="4" priority="833" operator="containsText" text="em andamento">
      <formula>NOT(ISERROR(SEARCH(("em andamento"),(J91))))</formula>
    </cfRule>
  </conditionalFormatting>
  <conditionalFormatting sqref="J91">
    <cfRule type="containsText" dxfId="6" priority="834" operator="containsText" text="Pendente">
      <formula>NOT(ISERROR(SEARCH(("Pendente"),(J91))))</formula>
    </cfRule>
  </conditionalFormatting>
  <conditionalFormatting sqref="J91">
    <cfRule type="containsText" dxfId="3" priority="835" operator="containsText" text="Finalizado">
      <formula>NOT(ISERROR(SEARCH(("Finalizado"),(J91))))</formula>
    </cfRule>
  </conditionalFormatting>
  <conditionalFormatting sqref="J91">
    <cfRule type="containsText" dxfId="4" priority="836" operator="containsText" text="em andamento">
      <formula>NOT(ISERROR(SEARCH(("em andamento"),(J91))))</formula>
    </cfRule>
  </conditionalFormatting>
  <conditionalFormatting sqref="J91">
    <cfRule type="containsText" dxfId="3" priority="837" operator="containsText" text="Lançado">
      <formula>NOT(ISERROR(SEARCH(("Lançado"),(J91))))</formula>
    </cfRule>
  </conditionalFormatting>
  <conditionalFormatting sqref="J91">
    <cfRule type="containsText" dxfId="5" priority="838" operator="containsText" text="N/A">
      <formula>NOT(ISERROR(SEARCH(("N/A"),(J91))))</formula>
    </cfRule>
  </conditionalFormatting>
  <conditionalFormatting sqref="J92:J93">
    <cfRule type="containsText" dxfId="3" priority="839" operator="containsText" text="Lançado">
      <formula>NOT(ISERROR(SEARCH(("Lançado"),(J92))))</formula>
    </cfRule>
  </conditionalFormatting>
  <conditionalFormatting sqref="J92:J93">
    <cfRule type="containsText" dxfId="5" priority="840" operator="containsText" text="N/A">
      <formula>NOT(ISERROR(SEARCH(("N/A"),(J92))))</formula>
    </cfRule>
  </conditionalFormatting>
  <conditionalFormatting sqref="J92:J93">
    <cfRule type="containsText" dxfId="6" priority="841" operator="containsText" text="Pendente">
      <formula>NOT(ISERROR(SEARCH(("Pendente"),(J92))))</formula>
    </cfRule>
  </conditionalFormatting>
  <conditionalFormatting sqref="J92:J93">
    <cfRule type="containsText" dxfId="3" priority="842" operator="containsText" text="Finalizado">
      <formula>NOT(ISERROR(SEARCH(("Finalizado"),(J92))))</formula>
    </cfRule>
  </conditionalFormatting>
  <conditionalFormatting sqref="J92:J93">
    <cfRule type="containsText" dxfId="4" priority="843" operator="containsText" text="em andamento">
      <formula>NOT(ISERROR(SEARCH(("em andamento"),(J92))))</formula>
    </cfRule>
  </conditionalFormatting>
  <conditionalFormatting sqref="J92:J93">
    <cfRule type="containsText" dxfId="3" priority="844" operator="containsText" text="Lançado">
      <formula>NOT(ISERROR(SEARCH(("Lançado"),(J92))))</formula>
    </cfRule>
  </conditionalFormatting>
  <conditionalFormatting sqref="J92:J93">
    <cfRule type="containsText" dxfId="5" priority="845" operator="containsText" text="N/A">
      <formula>NOT(ISERROR(SEARCH(("N/A"),(J92))))</formula>
    </cfRule>
  </conditionalFormatting>
  <conditionalFormatting sqref="J92:J93">
    <cfRule type="containsText" dxfId="6" priority="846" operator="containsText" text="Pendente">
      <formula>NOT(ISERROR(SEARCH(("Pendente"),(J92))))</formula>
    </cfRule>
  </conditionalFormatting>
  <conditionalFormatting sqref="J92:J93">
    <cfRule type="containsText" dxfId="3" priority="847" operator="containsText" text="Finalizado">
      <formula>NOT(ISERROR(SEARCH(("Finalizado"),(J92))))</formula>
    </cfRule>
  </conditionalFormatting>
  <conditionalFormatting sqref="J92:J93">
    <cfRule type="containsText" dxfId="4" priority="848" operator="containsText" text="em andamento">
      <formula>NOT(ISERROR(SEARCH(("em andamento"),(J92))))</formula>
    </cfRule>
  </conditionalFormatting>
  <conditionalFormatting sqref="J92:J93">
    <cfRule type="expression" dxfId="0" priority="849">
      <formula>$B92="SUBETAPA"</formula>
    </cfRule>
  </conditionalFormatting>
  <conditionalFormatting sqref="J92:J93">
    <cfRule type="expression" dxfId="1" priority="850">
      <formula>$B92="CÉLULA CONSTRUTIVA"</formula>
    </cfRule>
  </conditionalFormatting>
  <conditionalFormatting sqref="J92:J93">
    <cfRule type="containsText" dxfId="6" priority="851" operator="containsText" text="Pendente">
      <formula>NOT(ISERROR(SEARCH(("Pendente"),(J92))))</formula>
    </cfRule>
  </conditionalFormatting>
  <conditionalFormatting sqref="J92:J93">
    <cfRule type="containsText" dxfId="3" priority="852" operator="containsText" text="Finalizado">
      <formula>NOT(ISERROR(SEARCH(("Finalizado"),(J92))))</formula>
    </cfRule>
  </conditionalFormatting>
  <conditionalFormatting sqref="J92:J93">
    <cfRule type="containsText" dxfId="4" priority="853" operator="containsText" text="em andamento">
      <formula>NOT(ISERROR(SEARCH(("em andamento"),(J92))))</formula>
    </cfRule>
  </conditionalFormatting>
  <conditionalFormatting sqref="J92:J117">
    <cfRule type="expression" dxfId="2" priority="854">
      <formula>$B92="ETAPA"</formula>
    </cfRule>
  </conditionalFormatting>
  <conditionalFormatting sqref="J95:J102">
    <cfRule type="containsText" dxfId="6" priority="855" operator="containsText" text="Pendente">
      <formula>NOT(ISERROR(SEARCH(("Pendente"),(J95))))</formula>
    </cfRule>
  </conditionalFormatting>
  <conditionalFormatting sqref="J95:J102">
    <cfRule type="containsText" dxfId="3" priority="856" operator="containsText" text="Finalizado">
      <formula>NOT(ISERROR(SEARCH(("Finalizado"),(J95))))</formula>
    </cfRule>
  </conditionalFormatting>
  <conditionalFormatting sqref="J95:J102">
    <cfRule type="containsText" dxfId="4" priority="857" operator="containsText" text="em andamento">
      <formula>NOT(ISERROR(SEARCH(("em andamento"),(J95))))</formula>
    </cfRule>
  </conditionalFormatting>
  <conditionalFormatting sqref="J96:J102 J278:J282">
    <cfRule type="containsText" dxfId="6" priority="858" operator="containsText" text="Pendente">
      <formula>NOT(ISERROR(SEARCH(("Pendente"),(J96))))</formula>
    </cfRule>
  </conditionalFormatting>
  <conditionalFormatting sqref="J96:J102 J278:J282">
    <cfRule type="containsText" dxfId="3" priority="859" operator="containsText" text="Finalizado">
      <formula>NOT(ISERROR(SEARCH(("Finalizado"),(J96))))</formula>
    </cfRule>
  </conditionalFormatting>
  <conditionalFormatting sqref="J96:J102 J278:J282">
    <cfRule type="containsText" dxfId="4" priority="860" operator="containsText" text="em andamento">
      <formula>NOT(ISERROR(SEARCH(("em andamento"),(J96))))</formula>
    </cfRule>
  </conditionalFormatting>
  <conditionalFormatting sqref="J96:J102">
    <cfRule type="containsText" dxfId="3" priority="861" operator="containsText" text="Lançado">
      <formula>NOT(ISERROR(SEARCH(("Lançado"),(J96))))</formula>
    </cfRule>
  </conditionalFormatting>
  <conditionalFormatting sqref="J96:J102">
    <cfRule type="containsText" dxfId="5" priority="862" operator="containsText" text="N/A">
      <formula>NOT(ISERROR(SEARCH(("N/A"),(J96))))</formula>
    </cfRule>
  </conditionalFormatting>
  <conditionalFormatting sqref="J96:J117">
    <cfRule type="expression" dxfId="0" priority="863">
      <formula>$B96="SUBETAPA"</formula>
    </cfRule>
  </conditionalFormatting>
  <conditionalFormatting sqref="J96:J117">
    <cfRule type="expression" dxfId="1" priority="864">
      <formula>$B96="CÉLULA CONSTRUTIVA"</formula>
    </cfRule>
  </conditionalFormatting>
  <conditionalFormatting sqref="J96:J118">
    <cfRule type="containsText" dxfId="3" priority="865" operator="containsText" text="Lançado">
      <formula>NOT(ISERROR(SEARCH(("Lançado"),(J96))))</formula>
    </cfRule>
  </conditionalFormatting>
  <conditionalFormatting sqref="J96:J118">
    <cfRule type="containsText" dxfId="5" priority="866" operator="containsText" text="N/A">
      <formula>NOT(ISERROR(SEARCH(("N/A"),(J96))))</formula>
    </cfRule>
  </conditionalFormatting>
  <conditionalFormatting sqref="J96:J118">
    <cfRule type="containsText" dxfId="6" priority="867" operator="containsText" text="Pendente">
      <formula>NOT(ISERROR(SEARCH(("Pendente"),(J96))))</formula>
    </cfRule>
  </conditionalFormatting>
  <conditionalFormatting sqref="J96:J118">
    <cfRule type="containsText" dxfId="3" priority="868" operator="containsText" text="Finalizado">
      <formula>NOT(ISERROR(SEARCH(("Finalizado"),(J96))))</formula>
    </cfRule>
  </conditionalFormatting>
  <conditionalFormatting sqref="J96:J118">
    <cfRule type="containsText" dxfId="4" priority="869" operator="containsText" text="em andamento">
      <formula>NOT(ISERROR(SEARCH(("em andamento"),(J96))))</formula>
    </cfRule>
  </conditionalFormatting>
  <conditionalFormatting sqref="J103 J278:J281">
    <cfRule type="containsText" dxfId="3" priority="870" operator="containsText" text="Lançado">
      <formula>NOT(ISERROR(SEARCH(("Lançado"),(J103))))</formula>
    </cfRule>
  </conditionalFormatting>
  <conditionalFormatting sqref="J103 J278:J281">
    <cfRule type="containsText" dxfId="5" priority="871" operator="containsText" text="N/A">
      <formula>NOT(ISERROR(SEARCH(("N/A"),(J103))))</formula>
    </cfRule>
  </conditionalFormatting>
  <conditionalFormatting sqref="J103 J278:J281">
    <cfRule type="containsText" dxfId="6" priority="872" operator="containsText" text="Pendente">
      <formula>NOT(ISERROR(SEARCH(("Pendente"),(J103))))</formula>
    </cfRule>
  </conditionalFormatting>
  <conditionalFormatting sqref="J103 J278:J281">
    <cfRule type="containsText" dxfId="3" priority="873" operator="containsText" text="Finalizado">
      <formula>NOT(ISERROR(SEARCH(("Finalizado"),(J103))))</formula>
    </cfRule>
  </conditionalFormatting>
  <conditionalFormatting sqref="J103 J278:J281">
    <cfRule type="containsText" dxfId="4" priority="874" operator="containsText" text="em andamento">
      <formula>NOT(ISERROR(SEARCH(("em andamento"),(J103))))</formula>
    </cfRule>
  </conditionalFormatting>
  <conditionalFormatting sqref="J103 J278:J281">
    <cfRule type="containsText" dxfId="3" priority="875" operator="containsText" text="Lançado">
      <formula>NOT(ISERROR(SEARCH(("Lançado"),(J103))))</formula>
    </cfRule>
  </conditionalFormatting>
  <conditionalFormatting sqref="J103 J278:J281">
    <cfRule type="containsText" dxfId="5" priority="876" operator="containsText" text="N/A">
      <formula>NOT(ISERROR(SEARCH(("N/A"),(J103))))</formula>
    </cfRule>
  </conditionalFormatting>
  <conditionalFormatting sqref="J103 J278:J282">
    <cfRule type="containsText" dxfId="6" priority="877" operator="containsText" text="Pendente">
      <formula>NOT(ISERROR(SEARCH(("Pendente"),(J103))))</formula>
    </cfRule>
  </conditionalFormatting>
  <conditionalFormatting sqref="J103 J278:J286">
    <cfRule type="containsText" dxfId="3" priority="878" operator="containsText" text="Finalizado">
      <formula>NOT(ISERROR(SEARCH(("Finalizado"),(J103))))</formula>
    </cfRule>
  </conditionalFormatting>
  <conditionalFormatting sqref="J103 J278:J286">
    <cfRule type="containsText" dxfId="4" priority="879" operator="containsText" text="em andamento">
      <formula>NOT(ISERROR(SEARCH(("em andamento"),(J103))))</formula>
    </cfRule>
  </conditionalFormatting>
  <conditionalFormatting sqref="J1:J5 J79:J82 J86:J90 J94:J102 J104:J117 J191">
    <cfRule type="containsText" dxfId="3" priority="880" operator="containsText" text="Lançado">
      <formula>NOT(ISERROR(SEARCH(("Lançado"),(J1))))</formula>
    </cfRule>
  </conditionalFormatting>
  <conditionalFormatting sqref="J1:J5 J79:J82 J86:J90 J94:J102 J104:J117 J191">
    <cfRule type="containsText" dxfId="5" priority="881" operator="containsText" text="N/A">
      <formula>NOT(ISERROR(SEARCH(("N/A"),(J1))))</formula>
    </cfRule>
  </conditionalFormatting>
  <conditionalFormatting sqref="J118 J130">
    <cfRule type="expression" dxfId="0" priority="882">
      <formula>$B118="SUBETAPA"</formula>
    </cfRule>
  </conditionalFormatting>
  <conditionalFormatting sqref="J118">
    <cfRule type="containsText" dxfId="3" priority="883" operator="containsText" text="Lançado">
      <formula>NOT(ISERROR(SEARCH(("Lançado"),(J118))))</formula>
    </cfRule>
  </conditionalFormatting>
  <conditionalFormatting sqref="J118">
    <cfRule type="containsText" dxfId="5" priority="884" operator="containsText" text="N/A">
      <formula>NOT(ISERROR(SEARCH(("N/A"),(J118))))</formula>
    </cfRule>
  </conditionalFormatting>
  <conditionalFormatting sqref="J118">
    <cfRule type="containsText" dxfId="6" priority="885" operator="containsText" text="Pendente">
      <formula>NOT(ISERROR(SEARCH(("Pendente"),(J118))))</formula>
    </cfRule>
  </conditionalFormatting>
  <conditionalFormatting sqref="J118">
    <cfRule type="containsText" dxfId="3" priority="886" operator="containsText" text="Finalizado">
      <formula>NOT(ISERROR(SEARCH(("Finalizado"),(J118))))</formula>
    </cfRule>
  </conditionalFormatting>
  <conditionalFormatting sqref="J118">
    <cfRule type="containsText" dxfId="4" priority="887" operator="containsText" text="em andamento">
      <formula>NOT(ISERROR(SEARCH(("em andamento"),(J118))))</formula>
    </cfRule>
  </conditionalFormatting>
  <conditionalFormatting sqref="J118">
    <cfRule type="expression" dxfId="1" priority="888">
      <formula>$B118="CÉLULA CONSTRUTIVA"</formula>
    </cfRule>
  </conditionalFormatting>
  <conditionalFormatting sqref="J118">
    <cfRule type="expression" dxfId="2" priority="889">
      <formula>$B118="ETAPA"</formula>
    </cfRule>
  </conditionalFormatting>
  <conditionalFormatting sqref="J118">
    <cfRule type="containsText" dxfId="3" priority="890" operator="containsText" text="Lançado">
      <formula>NOT(ISERROR(SEARCH(("Lançado"),(J118))))</formula>
    </cfRule>
  </conditionalFormatting>
  <conditionalFormatting sqref="J118">
    <cfRule type="containsText" dxfId="5" priority="891" operator="containsText" text="N/A">
      <formula>NOT(ISERROR(SEARCH(("N/A"),(J118))))</formula>
    </cfRule>
  </conditionalFormatting>
  <conditionalFormatting sqref="J118">
    <cfRule type="containsText" dxfId="6" priority="892" operator="containsText" text="Pendente">
      <formula>NOT(ISERROR(SEARCH(("Pendente"),(J118))))</formula>
    </cfRule>
  </conditionalFormatting>
  <conditionalFormatting sqref="J118">
    <cfRule type="containsText" dxfId="3" priority="893" operator="containsText" text="Finalizado">
      <formula>NOT(ISERROR(SEARCH(("Finalizado"),(J118))))</formula>
    </cfRule>
  </conditionalFormatting>
  <conditionalFormatting sqref="J118">
    <cfRule type="containsText" dxfId="4" priority="894" operator="containsText" text="em andamento">
      <formula>NOT(ISERROR(SEARCH(("em andamento"),(J118))))</formula>
    </cfRule>
  </conditionalFormatting>
  <conditionalFormatting sqref="J119:J124">
    <cfRule type="containsText" dxfId="3" priority="895" operator="containsText" text="Lançado">
      <formula>NOT(ISERROR(SEARCH(("Lançado"),(J119))))</formula>
    </cfRule>
  </conditionalFormatting>
  <conditionalFormatting sqref="J119:J124">
    <cfRule type="containsText" dxfId="5" priority="896" operator="containsText" text="N/A">
      <formula>NOT(ISERROR(SEARCH(("N/A"),(J119))))</formula>
    </cfRule>
  </conditionalFormatting>
  <conditionalFormatting sqref="J119:J124">
    <cfRule type="containsText" dxfId="6" priority="897" operator="containsText" text="Pendente">
      <formula>NOT(ISERROR(SEARCH(("Pendente"),(J119))))</formula>
    </cfRule>
  </conditionalFormatting>
  <conditionalFormatting sqref="J119:J124">
    <cfRule type="containsText" dxfId="3" priority="898" operator="containsText" text="Finalizado">
      <formula>NOT(ISERROR(SEARCH(("Finalizado"),(J119))))</formula>
    </cfRule>
  </conditionalFormatting>
  <conditionalFormatting sqref="J119:J124">
    <cfRule type="containsText" dxfId="4" priority="899" operator="containsText" text="em andamento">
      <formula>NOT(ISERROR(SEARCH(("em andamento"),(J119))))</formula>
    </cfRule>
  </conditionalFormatting>
  <conditionalFormatting sqref="J119:J124">
    <cfRule type="expression" dxfId="2" priority="900">
      <formula>$B119="ETAPA"</formula>
    </cfRule>
  </conditionalFormatting>
  <conditionalFormatting sqref="J119:J124">
    <cfRule type="containsText" dxfId="3" priority="901" operator="containsText" text="Lançado">
      <formula>NOT(ISERROR(SEARCH(("Lançado"),(J119))))</formula>
    </cfRule>
  </conditionalFormatting>
  <conditionalFormatting sqref="J119:J124">
    <cfRule type="containsText" dxfId="5" priority="902" operator="containsText" text="N/A">
      <formula>NOT(ISERROR(SEARCH(("N/A"),(J119))))</formula>
    </cfRule>
  </conditionalFormatting>
  <conditionalFormatting sqref="J119:J124">
    <cfRule type="containsText" dxfId="6" priority="903" operator="containsText" text="Pendente">
      <formula>NOT(ISERROR(SEARCH(("Pendente"),(J119))))</formula>
    </cfRule>
  </conditionalFormatting>
  <conditionalFormatting sqref="J119:J124">
    <cfRule type="containsText" dxfId="3" priority="904" operator="containsText" text="Finalizado">
      <formula>NOT(ISERROR(SEARCH(("Finalizado"),(J119))))</formula>
    </cfRule>
  </conditionalFormatting>
  <conditionalFormatting sqref="J119:J124">
    <cfRule type="containsText" dxfId="4" priority="905" operator="containsText" text="em andamento">
      <formula>NOT(ISERROR(SEARCH(("em andamento"),(J119))))</formula>
    </cfRule>
  </conditionalFormatting>
  <conditionalFormatting sqref="J119:J124">
    <cfRule type="expression" dxfId="0" priority="906">
      <formula>$B119="SUBETAPA"</formula>
    </cfRule>
  </conditionalFormatting>
  <conditionalFormatting sqref="J119:J124">
    <cfRule type="expression" dxfId="1" priority="907">
      <formula>$B119="CÉLULA CONSTRUTIVA"</formula>
    </cfRule>
  </conditionalFormatting>
  <conditionalFormatting sqref="J119:J124">
    <cfRule type="containsText" dxfId="3" priority="908" operator="containsText" text="Lançado">
      <formula>NOT(ISERROR(SEARCH(("Lançado"),(J119))))</formula>
    </cfRule>
  </conditionalFormatting>
  <conditionalFormatting sqref="J119:J124">
    <cfRule type="containsText" dxfId="5" priority="909" operator="containsText" text="N/A">
      <formula>NOT(ISERROR(SEARCH(("N/A"),(J119))))</formula>
    </cfRule>
  </conditionalFormatting>
  <conditionalFormatting sqref="J119:J124">
    <cfRule type="containsText" dxfId="6" priority="910" operator="containsText" text="Pendente">
      <formula>NOT(ISERROR(SEARCH(("Pendente"),(J119))))</formula>
    </cfRule>
  </conditionalFormatting>
  <conditionalFormatting sqref="J119:J124">
    <cfRule type="containsText" dxfId="3" priority="911" operator="containsText" text="Finalizado">
      <formula>NOT(ISERROR(SEARCH(("Finalizado"),(J119))))</formula>
    </cfRule>
  </conditionalFormatting>
  <conditionalFormatting sqref="J119:J124">
    <cfRule type="containsText" dxfId="4" priority="912" operator="containsText" text="em andamento">
      <formula>NOT(ISERROR(SEARCH(("em andamento"),(J119))))</formula>
    </cfRule>
  </conditionalFormatting>
  <conditionalFormatting sqref="C127:G129 J125:J129">
    <cfRule type="expression" dxfId="2" priority="913">
      <formula>$B125="ETAPA"</formula>
    </cfRule>
  </conditionalFormatting>
  <conditionalFormatting sqref="J125:J129">
    <cfRule type="containsText" dxfId="6" priority="914" operator="containsText" text="Pendente">
      <formula>NOT(ISERROR(SEARCH(("Pendente"),(J125))))</formula>
    </cfRule>
  </conditionalFormatting>
  <conditionalFormatting sqref="J125:J129">
    <cfRule type="containsText" dxfId="3" priority="915" operator="containsText" text="Finalizado">
      <formula>NOT(ISERROR(SEARCH(("Finalizado"),(J125))))</formula>
    </cfRule>
  </conditionalFormatting>
  <conditionalFormatting sqref="J125:J129">
    <cfRule type="containsText" dxfId="4" priority="916" operator="containsText" text="em andamento">
      <formula>NOT(ISERROR(SEARCH(("em andamento"),(J125))))</formula>
    </cfRule>
  </conditionalFormatting>
  <conditionalFormatting sqref="J125:J129">
    <cfRule type="containsText" dxfId="3" priority="917" operator="containsText" text="Lançado">
      <formula>NOT(ISERROR(SEARCH(("Lançado"),(J125))))</formula>
    </cfRule>
  </conditionalFormatting>
  <conditionalFormatting sqref="J125:J129">
    <cfRule type="containsText" dxfId="5" priority="918" operator="containsText" text="N/A">
      <formula>NOT(ISERROR(SEARCH(("N/A"),(J125))))</formula>
    </cfRule>
  </conditionalFormatting>
  <conditionalFormatting sqref="J125:J129">
    <cfRule type="expression" dxfId="0" priority="919">
      <formula>$B125="SUBETAPA"</formula>
    </cfRule>
  </conditionalFormatting>
  <conditionalFormatting sqref="J125:J129">
    <cfRule type="expression" dxfId="1" priority="920">
      <formula>$B125="CÉLULA CONSTRUTIVA"</formula>
    </cfRule>
  </conditionalFormatting>
  <conditionalFormatting sqref="J125:J129">
    <cfRule type="containsText" dxfId="3" priority="921" operator="containsText" text="Lançado">
      <formula>NOT(ISERROR(SEARCH(("Lançado"),(J125))))</formula>
    </cfRule>
  </conditionalFormatting>
  <conditionalFormatting sqref="J125:J129">
    <cfRule type="containsText" dxfId="5" priority="922" operator="containsText" text="N/A">
      <formula>NOT(ISERROR(SEARCH(("N/A"),(J125))))</formula>
    </cfRule>
  </conditionalFormatting>
  <conditionalFormatting sqref="J125:J129">
    <cfRule type="containsText" dxfId="6" priority="923" operator="containsText" text="Pendente">
      <formula>NOT(ISERROR(SEARCH(("Pendente"),(J125))))</formula>
    </cfRule>
  </conditionalFormatting>
  <conditionalFormatting sqref="J125:J129">
    <cfRule type="containsText" dxfId="3" priority="924" operator="containsText" text="Finalizado">
      <formula>NOT(ISERROR(SEARCH(("Finalizado"),(J125))))</formula>
    </cfRule>
  </conditionalFormatting>
  <conditionalFormatting sqref="J125:J129">
    <cfRule type="containsText" dxfId="4" priority="925" operator="containsText" text="em andamento">
      <formula>NOT(ISERROR(SEARCH(("em andamento"),(J125))))</formula>
    </cfRule>
  </conditionalFormatting>
  <conditionalFormatting sqref="J130:J132">
    <cfRule type="containsText" dxfId="3" priority="926" operator="containsText" text="Lançado">
      <formula>NOT(ISERROR(SEARCH(("Lançado"),(J130))))</formula>
    </cfRule>
  </conditionalFormatting>
  <conditionalFormatting sqref="J130:J132">
    <cfRule type="containsText" dxfId="5" priority="927" operator="containsText" text="N/A">
      <formula>NOT(ISERROR(SEARCH(("N/A"),(J130))))</formula>
    </cfRule>
  </conditionalFormatting>
  <conditionalFormatting sqref="J130:J132">
    <cfRule type="containsText" dxfId="6" priority="928" operator="containsText" text="Pendente">
      <formula>NOT(ISERROR(SEARCH(("Pendente"),(J130))))</formula>
    </cfRule>
  </conditionalFormatting>
  <conditionalFormatting sqref="J130:J132">
    <cfRule type="containsText" dxfId="3" priority="929" operator="containsText" text="Finalizado">
      <formula>NOT(ISERROR(SEARCH(("Finalizado"),(J130))))</formula>
    </cfRule>
  </conditionalFormatting>
  <conditionalFormatting sqref="J130:J132">
    <cfRule type="containsText" dxfId="4" priority="930" operator="containsText" text="em andamento">
      <formula>NOT(ISERROR(SEARCH(("em andamento"),(J130))))</formula>
    </cfRule>
  </conditionalFormatting>
  <conditionalFormatting sqref="J132">
    <cfRule type="containsText" dxfId="3" priority="931" operator="containsText" text="Lançado">
      <formula>NOT(ISERROR(SEARCH(("Lançado"),(J132))))</formula>
    </cfRule>
  </conditionalFormatting>
  <conditionalFormatting sqref="J132">
    <cfRule type="containsText" dxfId="5" priority="932" operator="containsText" text="N/A">
      <formula>NOT(ISERROR(SEARCH(("N/A"),(J132))))</formula>
    </cfRule>
  </conditionalFormatting>
  <conditionalFormatting sqref="J132">
    <cfRule type="containsText" dxfId="6" priority="933" operator="containsText" text="Pendente">
      <formula>NOT(ISERROR(SEARCH(("Pendente"),(J132))))</formula>
    </cfRule>
  </conditionalFormatting>
  <conditionalFormatting sqref="J132">
    <cfRule type="containsText" dxfId="3" priority="934" operator="containsText" text="Finalizado">
      <formula>NOT(ISERROR(SEARCH(("Finalizado"),(J132))))</formula>
    </cfRule>
  </conditionalFormatting>
  <conditionalFormatting sqref="J132">
    <cfRule type="containsText" dxfId="4" priority="935" operator="containsText" text="em andamento">
      <formula>NOT(ISERROR(SEARCH(("em andamento"),(J132))))</formula>
    </cfRule>
  </conditionalFormatting>
  <conditionalFormatting sqref="J132:J135">
    <cfRule type="expression" dxfId="0" priority="936">
      <formula>$B132="SUBETAPA"</formula>
    </cfRule>
  </conditionalFormatting>
  <conditionalFormatting sqref="J132:J135">
    <cfRule type="expression" dxfId="1" priority="937">
      <formula>$B132="CÉLULA CONSTRUTIVA"</formula>
    </cfRule>
  </conditionalFormatting>
  <conditionalFormatting sqref="J132:J135">
    <cfRule type="expression" dxfId="2" priority="938">
      <formula>$B132="ETAPA"</formula>
    </cfRule>
  </conditionalFormatting>
  <conditionalFormatting sqref="J132:J137">
    <cfRule type="containsText" dxfId="3" priority="939" operator="containsText" text="Lançado">
      <formula>NOT(ISERROR(SEARCH(("Lançado"),(J132))))</formula>
    </cfRule>
  </conditionalFormatting>
  <conditionalFormatting sqref="J132:J137">
    <cfRule type="containsText" dxfId="5" priority="940" operator="containsText" text="N/A">
      <formula>NOT(ISERROR(SEARCH(("N/A"),(J132))))</formula>
    </cfRule>
  </conditionalFormatting>
  <conditionalFormatting sqref="J132:J137">
    <cfRule type="containsText" dxfId="6" priority="941" operator="containsText" text="Pendente">
      <formula>NOT(ISERROR(SEARCH(("Pendente"),(J132))))</formula>
    </cfRule>
  </conditionalFormatting>
  <conditionalFormatting sqref="J132:J137">
    <cfRule type="containsText" dxfId="3" priority="942" operator="containsText" text="Finalizado">
      <formula>NOT(ISERROR(SEARCH(("Finalizado"),(J132))))</formula>
    </cfRule>
  </conditionalFormatting>
  <conditionalFormatting sqref="J132:J137">
    <cfRule type="containsText" dxfId="4" priority="943" operator="containsText" text="em andamento">
      <formula>NOT(ISERROR(SEARCH(("em andamento"),(J132))))</formula>
    </cfRule>
  </conditionalFormatting>
  <conditionalFormatting sqref="J133:J135">
    <cfRule type="expression" dxfId="0" priority="944">
      <formula>$B133="SUBETAPA"</formula>
    </cfRule>
  </conditionalFormatting>
  <conditionalFormatting sqref="J133:J135">
    <cfRule type="expression" dxfId="1" priority="945">
      <formula>$B133="CÉLULA CONSTRUTIVA"</formula>
    </cfRule>
  </conditionalFormatting>
  <conditionalFormatting sqref="J133:J135">
    <cfRule type="expression" dxfId="2" priority="946">
      <formula>$B133="ETAPA"</formula>
    </cfRule>
  </conditionalFormatting>
  <conditionalFormatting sqref="J133:J135">
    <cfRule type="containsText" dxfId="3" priority="947" operator="containsText" text="Lançado">
      <formula>NOT(ISERROR(SEARCH(("Lançado"),(J133))))</formula>
    </cfRule>
  </conditionalFormatting>
  <conditionalFormatting sqref="J133:J135">
    <cfRule type="containsText" dxfId="5" priority="948" operator="containsText" text="N/A">
      <formula>NOT(ISERROR(SEARCH(("N/A"),(J133))))</formula>
    </cfRule>
  </conditionalFormatting>
  <conditionalFormatting sqref="J133:J135">
    <cfRule type="containsText" dxfId="6" priority="949" operator="containsText" text="Pendente">
      <formula>NOT(ISERROR(SEARCH(("Pendente"),(J133))))</formula>
    </cfRule>
  </conditionalFormatting>
  <conditionalFormatting sqref="J133:J135">
    <cfRule type="containsText" dxfId="3" priority="950" operator="containsText" text="Finalizado">
      <formula>NOT(ISERROR(SEARCH(("Finalizado"),(J133))))</formula>
    </cfRule>
  </conditionalFormatting>
  <conditionalFormatting sqref="J133:J135">
    <cfRule type="containsText" dxfId="4" priority="951" operator="containsText" text="em andamento">
      <formula>NOT(ISERROR(SEARCH(("em andamento"),(J133))))</formula>
    </cfRule>
  </conditionalFormatting>
  <conditionalFormatting sqref="J133:J137">
    <cfRule type="containsText" dxfId="3" priority="952" operator="containsText" text="Lançado">
      <formula>NOT(ISERROR(SEARCH(("Lançado"),(J133))))</formula>
    </cfRule>
  </conditionalFormatting>
  <conditionalFormatting sqref="J133:J137">
    <cfRule type="containsText" dxfId="5" priority="953" operator="containsText" text="N/A">
      <formula>NOT(ISERROR(SEARCH(("N/A"),(J133))))</formula>
    </cfRule>
  </conditionalFormatting>
  <conditionalFormatting sqref="J133:J137">
    <cfRule type="containsText" dxfId="6" priority="954" operator="containsText" text="Pendente">
      <formula>NOT(ISERROR(SEARCH(("Pendente"),(J133))))</formula>
    </cfRule>
  </conditionalFormatting>
  <conditionalFormatting sqref="J133:J137">
    <cfRule type="containsText" dxfId="3" priority="955" operator="containsText" text="Finalizado">
      <formula>NOT(ISERROR(SEARCH(("Finalizado"),(J133))))</formula>
    </cfRule>
  </conditionalFormatting>
  <conditionalFormatting sqref="J133:J137">
    <cfRule type="containsText" dxfId="4" priority="956" operator="containsText" text="em andamento">
      <formula>NOT(ISERROR(SEARCH(("em andamento"),(J133))))</formula>
    </cfRule>
  </conditionalFormatting>
  <conditionalFormatting sqref="J136:J137">
    <cfRule type="containsText" dxfId="3" priority="957" operator="containsText" text="Lançado">
      <formula>NOT(ISERROR(SEARCH(("Lançado"),(J136))))</formula>
    </cfRule>
  </conditionalFormatting>
  <conditionalFormatting sqref="J136:J137">
    <cfRule type="containsText" dxfId="5" priority="958" operator="containsText" text="N/A">
      <formula>NOT(ISERROR(SEARCH(("N/A"),(J136))))</formula>
    </cfRule>
  </conditionalFormatting>
  <conditionalFormatting sqref="J136:J137">
    <cfRule type="containsText" dxfId="6" priority="959" operator="containsText" text="Pendente">
      <formula>NOT(ISERROR(SEARCH(("Pendente"),(J136))))</formula>
    </cfRule>
  </conditionalFormatting>
  <conditionalFormatting sqref="J136:J137">
    <cfRule type="containsText" dxfId="3" priority="960" operator="containsText" text="Finalizado">
      <formula>NOT(ISERROR(SEARCH(("Finalizado"),(J136))))</formula>
    </cfRule>
  </conditionalFormatting>
  <conditionalFormatting sqref="J136:J137">
    <cfRule type="containsText" dxfId="4" priority="961" operator="containsText" text="em andamento">
      <formula>NOT(ISERROR(SEARCH(("em andamento"),(J136))))</formula>
    </cfRule>
  </conditionalFormatting>
  <conditionalFormatting sqref="J136:J138">
    <cfRule type="expression" dxfId="2" priority="962">
      <formula>$B136="ETAPA"</formula>
    </cfRule>
  </conditionalFormatting>
  <conditionalFormatting sqref="J136:J140">
    <cfRule type="expression" dxfId="0" priority="963">
      <formula>$B136="SUBETAPA"</formula>
    </cfRule>
  </conditionalFormatting>
  <conditionalFormatting sqref="J138:J140">
    <cfRule type="expression" dxfId="1" priority="964">
      <formula>$B138="CÉLULA CONSTRUTIVA"</formula>
    </cfRule>
  </conditionalFormatting>
  <conditionalFormatting sqref="J138:J140">
    <cfRule type="containsText" dxfId="3" priority="965" operator="containsText" text="Lançado">
      <formula>NOT(ISERROR(SEARCH(("Lançado"),(J138))))</formula>
    </cfRule>
  </conditionalFormatting>
  <conditionalFormatting sqref="J138:J140">
    <cfRule type="containsText" dxfId="5" priority="966" operator="containsText" text="N/A">
      <formula>NOT(ISERROR(SEARCH(("N/A"),(J138))))</formula>
    </cfRule>
  </conditionalFormatting>
  <conditionalFormatting sqref="J139">
    <cfRule type="containsText" dxfId="3" priority="967" operator="containsText" text="Lançado">
      <formula>NOT(ISERROR(SEARCH(("Lançado"),(J139))))</formula>
    </cfRule>
  </conditionalFormatting>
  <conditionalFormatting sqref="J139">
    <cfRule type="containsText" dxfId="5" priority="968" operator="containsText" text="N/A">
      <formula>NOT(ISERROR(SEARCH(("N/A"),(J139))))</formula>
    </cfRule>
  </conditionalFormatting>
  <conditionalFormatting sqref="J139">
    <cfRule type="containsText" dxfId="6" priority="969" operator="containsText" text="Pendente">
      <formula>NOT(ISERROR(SEARCH(("Pendente"),(J139))))</formula>
    </cfRule>
  </conditionalFormatting>
  <conditionalFormatting sqref="J139">
    <cfRule type="containsText" dxfId="3" priority="970" operator="containsText" text="Finalizado">
      <formula>NOT(ISERROR(SEARCH(("Finalizado"),(J139))))</formula>
    </cfRule>
  </conditionalFormatting>
  <conditionalFormatting sqref="J139">
    <cfRule type="containsText" dxfId="4" priority="971" operator="containsText" text="em andamento">
      <formula>NOT(ISERROR(SEARCH(("em andamento"),(J139))))</formula>
    </cfRule>
  </conditionalFormatting>
  <conditionalFormatting sqref="J139">
    <cfRule type="containsText" dxfId="3" priority="972" operator="containsText" text="Lançado">
      <formula>NOT(ISERROR(SEARCH(("Lançado"),(J139))))</formula>
    </cfRule>
  </conditionalFormatting>
  <conditionalFormatting sqref="J139">
    <cfRule type="containsText" dxfId="5" priority="973" operator="containsText" text="N/A">
      <formula>NOT(ISERROR(SEARCH(("N/A"),(J139))))</formula>
    </cfRule>
  </conditionalFormatting>
  <conditionalFormatting sqref="J139">
    <cfRule type="containsText" dxfId="6" priority="974" operator="containsText" text="Pendente">
      <formula>NOT(ISERROR(SEARCH(("Pendente"),(J139))))</formula>
    </cfRule>
  </conditionalFormatting>
  <conditionalFormatting sqref="J139">
    <cfRule type="containsText" dxfId="3" priority="975" operator="containsText" text="Finalizado">
      <formula>NOT(ISERROR(SEARCH(("Finalizado"),(J139))))</formula>
    </cfRule>
  </conditionalFormatting>
  <conditionalFormatting sqref="J139">
    <cfRule type="containsText" dxfId="4" priority="976" operator="containsText" text="em andamento">
      <formula>NOT(ISERROR(SEARCH(("em andamento"),(J139))))</formula>
    </cfRule>
  </conditionalFormatting>
  <conditionalFormatting sqref="J139:J140">
    <cfRule type="expression" dxfId="2" priority="977">
      <formula>$B139="ETAPA"</formula>
    </cfRule>
  </conditionalFormatting>
  <conditionalFormatting sqref="J139:J140">
    <cfRule type="containsText" dxfId="6" priority="978" operator="containsText" text="Pendente">
      <formula>NOT(ISERROR(SEARCH(("Pendente"),(J139))))</formula>
    </cfRule>
  </conditionalFormatting>
  <conditionalFormatting sqref="J139:J140">
    <cfRule type="containsText" dxfId="3" priority="979" operator="containsText" text="Finalizado">
      <formula>NOT(ISERROR(SEARCH(("Finalizado"),(J139))))</formula>
    </cfRule>
  </conditionalFormatting>
  <conditionalFormatting sqref="J139:J140">
    <cfRule type="containsText" dxfId="4" priority="980" operator="containsText" text="em andamento">
      <formula>NOT(ISERROR(SEARCH(("em andamento"),(J139))))</formula>
    </cfRule>
  </conditionalFormatting>
  <conditionalFormatting sqref="J140:J142">
    <cfRule type="expression" dxfId="0" priority="981">
      <formula>$B140="SUBETAPA"</formula>
    </cfRule>
  </conditionalFormatting>
  <conditionalFormatting sqref="J140:J142">
    <cfRule type="expression" dxfId="1" priority="982">
      <formula>$B140="CÉLULA CONSTRUTIVA"</formula>
    </cfRule>
  </conditionalFormatting>
  <conditionalFormatting sqref="J140:J142">
    <cfRule type="expression" dxfId="2" priority="983">
      <formula>$B140="ETAPA"</formula>
    </cfRule>
  </conditionalFormatting>
  <conditionalFormatting sqref="J141">
    <cfRule type="containsText" dxfId="3" priority="984" operator="containsText" text="Lançado">
      <formula>NOT(ISERROR(SEARCH(("Lançado"),(J141))))</formula>
    </cfRule>
  </conditionalFormatting>
  <conditionalFormatting sqref="J141">
    <cfRule type="containsText" dxfId="5" priority="985" operator="containsText" text="N/A">
      <formula>NOT(ISERROR(SEARCH(("N/A"),(J141))))</formula>
    </cfRule>
  </conditionalFormatting>
  <conditionalFormatting sqref="J141">
    <cfRule type="containsText" dxfId="6" priority="986" operator="containsText" text="Pendente">
      <formula>NOT(ISERROR(SEARCH(("Pendente"),(J141))))</formula>
    </cfRule>
  </conditionalFormatting>
  <conditionalFormatting sqref="J141">
    <cfRule type="containsText" dxfId="3" priority="987" operator="containsText" text="Finalizado">
      <formula>NOT(ISERROR(SEARCH(("Finalizado"),(J141))))</formula>
    </cfRule>
  </conditionalFormatting>
  <conditionalFormatting sqref="J141">
    <cfRule type="containsText" dxfId="4" priority="988" operator="containsText" text="em andamento">
      <formula>NOT(ISERROR(SEARCH(("em andamento"),(J141))))</formula>
    </cfRule>
  </conditionalFormatting>
  <conditionalFormatting sqref="J141">
    <cfRule type="containsText" dxfId="3" priority="989" operator="containsText" text="Lançado">
      <formula>NOT(ISERROR(SEARCH(("Lançado"),(J141))))</formula>
    </cfRule>
  </conditionalFormatting>
  <conditionalFormatting sqref="J141">
    <cfRule type="containsText" dxfId="5" priority="990" operator="containsText" text="N/A">
      <formula>NOT(ISERROR(SEARCH(("N/A"),(J141))))</formula>
    </cfRule>
  </conditionalFormatting>
  <conditionalFormatting sqref="J141">
    <cfRule type="containsText" dxfId="6" priority="991" operator="containsText" text="Pendente">
      <formula>NOT(ISERROR(SEARCH(("Pendente"),(J141))))</formula>
    </cfRule>
  </conditionalFormatting>
  <conditionalFormatting sqref="J141">
    <cfRule type="containsText" dxfId="3" priority="992" operator="containsText" text="Finalizado">
      <formula>NOT(ISERROR(SEARCH(("Finalizado"),(J141))))</formula>
    </cfRule>
  </conditionalFormatting>
  <conditionalFormatting sqref="J141">
    <cfRule type="containsText" dxfId="4" priority="993" operator="containsText" text="em andamento">
      <formula>NOT(ISERROR(SEARCH(("em andamento"),(J141))))</formula>
    </cfRule>
  </conditionalFormatting>
  <conditionalFormatting sqref="J141">
    <cfRule type="containsText" dxfId="3" priority="994" operator="containsText" text="Lançado">
      <formula>NOT(ISERROR(SEARCH(("Lançado"),(J141))))</formula>
    </cfRule>
  </conditionalFormatting>
  <conditionalFormatting sqref="J141">
    <cfRule type="containsText" dxfId="5" priority="995" operator="containsText" text="N/A">
      <formula>NOT(ISERROR(SEARCH(("N/A"),(J141))))</formula>
    </cfRule>
  </conditionalFormatting>
  <conditionalFormatting sqref="J141">
    <cfRule type="containsText" dxfId="6" priority="996" operator="containsText" text="Pendente">
      <formula>NOT(ISERROR(SEARCH(("Pendente"),(J141))))</formula>
    </cfRule>
  </conditionalFormatting>
  <conditionalFormatting sqref="J141">
    <cfRule type="containsText" dxfId="3" priority="997" operator="containsText" text="Finalizado">
      <formula>NOT(ISERROR(SEARCH(("Finalizado"),(J141))))</formula>
    </cfRule>
  </conditionalFormatting>
  <conditionalFormatting sqref="J141">
    <cfRule type="containsText" dxfId="4" priority="998" operator="containsText" text="em andamento">
      <formula>NOT(ISERROR(SEARCH(("em andamento"),(J141))))</formula>
    </cfRule>
  </conditionalFormatting>
  <conditionalFormatting sqref="J142">
    <cfRule type="expression" dxfId="1" priority="999">
      <formula>$B142="CÉLULA CONSTRUTIVA"</formula>
    </cfRule>
  </conditionalFormatting>
  <conditionalFormatting sqref="J142">
    <cfRule type="expression" dxfId="2" priority="1000">
      <formula>$B142="ETAPA"</formula>
    </cfRule>
  </conditionalFormatting>
  <conditionalFormatting sqref="J142:J145">
    <cfRule type="containsText" dxfId="3" priority="1001" operator="containsText" text="Lançado">
      <formula>NOT(ISERROR(SEARCH(("Lançado"),(J142))))</formula>
    </cfRule>
  </conditionalFormatting>
  <conditionalFormatting sqref="J142:J145">
    <cfRule type="containsText" dxfId="5" priority="1002" operator="containsText" text="N/A">
      <formula>NOT(ISERROR(SEARCH(("N/A"),(J142))))</formula>
    </cfRule>
  </conditionalFormatting>
  <conditionalFormatting sqref="J142:J145">
    <cfRule type="containsText" dxfId="6" priority="1003" operator="containsText" text="Pendente">
      <formula>NOT(ISERROR(SEARCH(("Pendente"),(J142))))</formula>
    </cfRule>
  </conditionalFormatting>
  <conditionalFormatting sqref="J142:J145">
    <cfRule type="containsText" dxfId="3" priority="1004" operator="containsText" text="Finalizado">
      <formula>NOT(ISERROR(SEARCH(("Finalizado"),(J142))))</formula>
    </cfRule>
  </conditionalFormatting>
  <conditionalFormatting sqref="J142:J145">
    <cfRule type="containsText" dxfId="4" priority="1005" operator="containsText" text="em andamento">
      <formula>NOT(ISERROR(SEARCH(("em andamento"),(J142))))</formula>
    </cfRule>
  </conditionalFormatting>
  <conditionalFormatting sqref="J144">
    <cfRule type="expression" dxfId="2" priority="1006">
      <formula>$B144="ETAPA"</formula>
    </cfRule>
  </conditionalFormatting>
  <conditionalFormatting sqref="J144:J145 J194:J197 J273:J275">
    <cfRule type="containsText" dxfId="6" priority="1007" operator="containsText" text="Pendente">
      <formula>NOT(ISERROR(SEARCH(("Pendente"),(J144))))</formula>
    </cfRule>
  </conditionalFormatting>
  <conditionalFormatting sqref="J144:J145 J194:J197 J273:J275">
    <cfRule type="containsText" dxfId="3" priority="1008" operator="containsText" text="Finalizado">
      <formula>NOT(ISERROR(SEARCH(("Finalizado"),(J144))))</formula>
    </cfRule>
  </conditionalFormatting>
  <conditionalFormatting sqref="J144:J145 J194:J197 J273:J275">
    <cfRule type="containsText" dxfId="4" priority="1009" operator="containsText" text="em andamento">
      <formula>NOT(ISERROR(SEARCH(("em andamento"),(J144))))</formula>
    </cfRule>
  </conditionalFormatting>
  <conditionalFormatting sqref="J144:J145">
    <cfRule type="expression" dxfId="1" priority="1010">
      <formula>$B144="CÉLULA CONSTRUTIVA"</formula>
    </cfRule>
  </conditionalFormatting>
  <conditionalFormatting sqref="J144:J145">
    <cfRule type="expression" dxfId="2" priority="1011">
      <formula>$B144="ETAPA"</formula>
    </cfRule>
  </conditionalFormatting>
  <conditionalFormatting sqref="J144:J145">
    <cfRule type="containsText" dxfId="3" priority="1012" operator="containsText" text="Lançado">
      <formula>NOT(ISERROR(SEARCH(("Lançado"),(J144))))</formula>
    </cfRule>
  </conditionalFormatting>
  <conditionalFormatting sqref="J144:J145">
    <cfRule type="containsText" dxfId="5" priority="1013" operator="containsText" text="N/A">
      <formula>NOT(ISERROR(SEARCH(("N/A"),(J144))))</formula>
    </cfRule>
  </conditionalFormatting>
  <conditionalFormatting sqref="J144:J145">
    <cfRule type="containsText" dxfId="6" priority="1014" operator="containsText" text="Pendente">
      <formula>NOT(ISERROR(SEARCH(("Pendente"),(J144))))</formula>
    </cfRule>
  </conditionalFormatting>
  <conditionalFormatting sqref="J144:J145">
    <cfRule type="containsText" dxfId="3" priority="1015" operator="containsText" text="Finalizado">
      <formula>NOT(ISERROR(SEARCH(("Finalizado"),(J144))))</formula>
    </cfRule>
  </conditionalFormatting>
  <conditionalFormatting sqref="J144:J145">
    <cfRule type="containsText" dxfId="4" priority="1016" operator="containsText" text="em andamento">
      <formula>NOT(ISERROR(SEARCH(("em andamento"),(J144))))</formula>
    </cfRule>
  </conditionalFormatting>
  <conditionalFormatting sqref="J144:J145">
    <cfRule type="containsText" dxfId="3" priority="1017" operator="containsText" text="Lançado">
      <formula>NOT(ISERROR(SEARCH(("Lançado"),(J144))))</formula>
    </cfRule>
  </conditionalFormatting>
  <conditionalFormatting sqref="J144:J145">
    <cfRule type="containsText" dxfId="5" priority="1018" operator="containsText" text="N/A">
      <formula>NOT(ISERROR(SEARCH(("N/A"),(J144))))</formula>
    </cfRule>
  </conditionalFormatting>
  <conditionalFormatting sqref="J144:J145">
    <cfRule type="containsText" dxfId="6" priority="1019" operator="containsText" text="Pendente">
      <formula>NOT(ISERROR(SEARCH(("Pendente"),(J144))))</formula>
    </cfRule>
  </conditionalFormatting>
  <conditionalFormatting sqref="J144:J145">
    <cfRule type="containsText" dxfId="3" priority="1020" operator="containsText" text="Finalizado">
      <formula>NOT(ISERROR(SEARCH(("Finalizado"),(J144))))</formula>
    </cfRule>
  </conditionalFormatting>
  <conditionalFormatting sqref="J144:J145">
    <cfRule type="containsText" dxfId="4" priority="1021" operator="containsText" text="em andamento">
      <formula>NOT(ISERROR(SEARCH(("em andamento"),(J144))))</formula>
    </cfRule>
  </conditionalFormatting>
  <conditionalFormatting sqref="J144:J145">
    <cfRule type="containsText" dxfId="3" priority="1022" operator="containsText" text="Lançado">
      <formula>NOT(ISERROR(SEARCH(("Lançado"),(J144))))</formula>
    </cfRule>
  </conditionalFormatting>
  <conditionalFormatting sqref="J144:J145">
    <cfRule type="containsText" dxfId="5" priority="1023" operator="containsText" text="N/A">
      <formula>NOT(ISERROR(SEARCH(("N/A"),(J144))))</formula>
    </cfRule>
  </conditionalFormatting>
  <conditionalFormatting sqref="D149:J150 D153:J153 J144:J146 J155:J157">
    <cfRule type="expression" dxfId="2" priority="1024">
      <formula>$B144="ETAPA"</formula>
    </cfRule>
  </conditionalFormatting>
  <conditionalFormatting sqref="J144:J146 J149:J150 J153 J155:J156">
    <cfRule type="expression" dxfId="2" priority="1025">
      <formula>$B144="ETAPA"</formula>
    </cfRule>
  </conditionalFormatting>
  <conditionalFormatting sqref="J144:J146 J149:J150 J153 J155:J156">
    <cfRule type="containsText" dxfId="3" priority="1026" operator="containsText" text="Lançado">
      <formula>NOT(ISERROR(SEARCH(("Lançado"),(J144))))</formula>
    </cfRule>
  </conditionalFormatting>
  <conditionalFormatting sqref="J144:J146 J149:J150 J153 J155:J156">
    <cfRule type="containsText" dxfId="5" priority="1027" operator="containsText" text="N/A">
      <formula>NOT(ISERROR(SEARCH(("N/A"),(J144))))</formula>
    </cfRule>
  </conditionalFormatting>
  <conditionalFormatting sqref="J144:J146 J149:J150 J153 J155:J156">
    <cfRule type="containsText" dxfId="6" priority="1028" operator="containsText" text="Pendente">
      <formula>NOT(ISERROR(SEARCH(("Pendente"),(J144))))</formula>
    </cfRule>
  </conditionalFormatting>
  <conditionalFormatting sqref="J144:J146 J149:J150 J153 J155:J156">
    <cfRule type="containsText" dxfId="3" priority="1029" operator="containsText" text="Finalizado">
      <formula>NOT(ISERROR(SEARCH(("Finalizado"),(J144))))</formula>
    </cfRule>
  </conditionalFormatting>
  <conditionalFormatting sqref="J144:J146 J149:J150 J153 J155:J156">
    <cfRule type="containsText" dxfId="4" priority="1030" operator="containsText" text="em andamento">
      <formula>NOT(ISERROR(SEARCH(("em andamento"),(J144))))</formula>
    </cfRule>
  </conditionalFormatting>
  <conditionalFormatting sqref="J144:J146 J149:J150 J153 J155:J156">
    <cfRule type="containsText" dxfId="3" priority="1031" operator="containsText" text="Lançado">
      <formula>NOT(ISERROR(SEARCH(("Lançado"),(J144))))</formula>
    </cfRule>
  </conditionalFormatting>
  <conditionalFormatting sqref="J144:J146 J149:J150 J153 J155:J156">
    <cfRule type="containsText" dxfId="5" priority="1032" operator="containsText" text="N/A">
      <formula>NOT(ISERROR(SEARCH(("N/A"),(J144))))</formula>
    </cfRule>
  </conditionalFormatting>
  <conditionalFormatting sqref="J144:J146 J149:J150 J153 J155:J156">
    <cfRule type="containsText" dxfId="6" priority="1033" operator="containsText" text="Pendente">
      <formula>NOT(ISERROR(SEARCH(("Pendente"),(J144))))</formula>
    </cfRule>
  </conditionalFormatting>
  <conditionalFormatting sqref="J144:J146 J149:J150 J153 J155:J156">
    <cfRule type="containsText" dxfId="3" priority="1034" operator="containsText" text="Finalizado">
      <formula>NOT(ISERROR(SEARCH(("Finalizado"),(J144))))</formula>
    </cfRule>
  </conditionalFormatting>
  <conditionalFormatting sqref="J144:J146 J149:J150 J153 J155:J156">
    <cfRule type="containsText" dxfId="4" priority="1035" operator="containsText" text="em andamento">
      <formula>NOT(ISERROR(SEARCH(("em andamento"),(J144))))</formula>
    </cfRule>
  </conditionalFormatting>
  <conditionalFormatting sqref="J144:J146 J149:J150 J153 J155:J156">
    <cfRule type="containsText" dxfId="3" priority="1036" operator="containsText" text="Lançado">
      <formula>NOT(ISERROR(SEARCH(("Lançado"),(J144))))</formula>
    </cfRule>
  </conditionalFormatting>
  <conditionalFormatting sqref="J144:J146 J149:J150 J153 J155:J156">
    <cfRule type="containsText" dxfId="5" priority="1037" operator="containsText" text="N/A">
      <formula>NOT(ISERROR(SEARCH(("N/A"),(J144))))</formula>
    </cfRule>
  </conditionalFormatting>
  <conditionalFormatting sqref="J144:J146 J149:J150 J153 J155:J156">
    <cfRule type="containsText" dxfId="6" priority="1038" operator="containsText" text="Pendente">
      <formula>NOT(ISERROR(SEARCH(("Pendente"),(J144))))</formula>
    </cfRule>
  </conditionalFormatting>
  <conditionalFormatting sqref="J144:J146 J149:J150 J153 J155:J156">
    <cfRule type="containsText" dxfId="3" priority="1039" operator="containsText" text="Finalizado">
      <formula>NOT(ISERROR(SEARCH(("Finalizado"),(J144))))</formula>
    </cfRule>
  </conditionalFormatting>
  <conditionalFormatting sqref="J144:J146 J149:J150 J153 J155:J156">
    <cfRule type="containsText" dxfId="4" priority="1040" operator="containsText" text="em andamento">
      <formula>NOT(ISERROR(SEARCH(("em andamento"),(J144))))</formula>
    </cfRule>
  </conditionalFormatting>
  <conditionalFormatting sqref="J144:J146 J149:J150 J153 J155:J157">
    <cfRule type="expression" dxfId="0" priority="1041">
      <formula>$B144="SUBETAPA"</formula>
    </cfRule>
  </conditionalFormatting>
  <conditionalFormatting sqref="J144:J146 J149:J150 J153 J155:J157">
    <cfRule type="expression" dxfId="1" priority="1042">
      <formula>$B144="CÉLULA CONSTRUTIVA"</formula>
    </cfRule>
  </conditionalFormatting>
  <conditionalFormatting sqref="J144:J146">
    <cfRule type="expression" dxfId="1" priority="1043">
      <formula>$B144="CÉLULA CONSTRUTIVA"</formula>
    </cfRule>
  </conditionalFormatting>
  <conditionalFormatting sqref="J147:J148">
    <cfRule type="expression" dxfId="2" priority="1044">
      <formula>$B147="ETAPA"</formula>
    </cfRule>
  </conditionalFormatting>
  <conditionalFormatting sqref="J147:J148">
    <cfRule type="containsText" dxfId="3" priority="1045" operator="containsText" text="Lançado">
      <formula>NOT(ISERROR(SEARCH(("Lançado"),(J147))))</formula>
    </cfRule>
  </conditionalFormatting>
  <conditionalFormatting sqref="J147:J148">
    <cfRule type="containsText" dxfId="5" priority="1046" operator="containsText" text="N/A">
      <formula>NOT(ISERROR(SEARCH(("N/A"),(J147))))</formula>
    </cfRule>
  </conditionalFormatting>
  <conditionalFormatting sqref="J147:J148">
    <cfRule type="containsText" dxfId="6" priority="1047" operator="containsText" text="Pendente">
      <formula>NOT(ISERROR(SEARCH(("Pendente"),(J147))))</formula>
    </cfRule>
  </conditionalFormatting>
  <conditionalFormatting sqref="J147:J148">
    <cfRule type="containsText" dxfId="3" priority="1048" operator="containsText" text="Finalizado">
      <formula>NOT(ISERROR(SEARCH(("Finalizado"),(J147))))</formula>
    </cfRule>
  </conditionalFormatting>
  <conditionalFormatting sqref="J147:J148">
    <cfRule type="containsText" dxfId="4" priority="1049" operator="containsText" text="em andamento">
      <formula>NOT(ISERROR(SEARCH(("em andamento"),(J147))))</formula>
    </cfRule>
  </conditionalFormatting>
  <conditionalFormatting sqref="J147:J148">
    <cfRule type="containsText" dxfId="3" priority="1050" operator="containsText" text="Lançado">
      <formula>NOT(ISERROR(SEARCH(("Lançado"),(J147))))</formula>
    </cfRule>
  </conditionalFormatting>
  <conditionalFormatting sqref="J147:J148">
    <cfRule type="containsText" dxfId="5" priority="1051" operator="containsText" text="N/A">
      <formula>NOT(ISERROR(SEARCH(("N/A"),(J147))))</formula>
    </cfRule>
  </conditionalFormatting>
  <conditionalFormatting sqref="J147:J148">
    <cfRule type="containsText" dxfId="6" priority="1052" operator="containsText" text="Pendente">
      <formula>NOT(ISERROR(SEARCH(("Pendente"),(J147))))</formula>
    </cfRule>
  </conditionalFormatting>
  <conditionalFormatting sqref="J147:J148">
    <cfRule type="containsText" dxfId="3" priority="1053" operator="containsText" text="Finalizado">
      <formula>NOT(ISERROR(SEARCH(("Finalizado"),(J147))))</formula>
    </cfRule>
  </conditionalFormatting>
  <conditionalFormatting sqref="J147:J148">
    <cfRule type="containsText" dxfId="4" priority="1054" operator="containsText" text="em andamento">
      <formula>NOT(ISERROR(SEARCH(("em andamento"),(J147))))</formula>
    </cfRule>
  </conditionalFormatting>
  <conditionalFormatting sqref="J147:J148">
    <cfRule type="expression" dxfId="0" priority="1055">
      <formula>$B147="SUBETAPA"</formula>
    </cfRule>
  </conditionalFormatting>
  <conditionalFormatting sqref="J147:J148">
    <cfRule type="containsText" dxfId="3" priority="1056" operator="containsText" text="Lançado">
      <formula>NOT(ISERROR(SEARCH(("Lançado"),(J147))))</formula>
    </cfRule>
  </conditionalFormatting>
  <conditionalFormatting sqref="J147:J148">
    <cfRule type="containsText" dxfId="5" priority="1057" operator="containsText" text="N/A">
      <formula>NOT(ISERROR(SEARCH(("N/A"),(J147))))</formula>
    </cfRule>
  </conditionalFormatting>
  <conditionalFormatting sqref="J147:J148">
    <cfRule type="containsText" dxfId="6" priority="1058" operator="containsText" text="Pendente">
      <formula>NOT(ISERROR(SEARCH(("Pendente"),(J147))))</formula>
    </cfRule>
  </conditionalFormatting>
  <conditionalFormatting sqref="J147:J148">
    <cfRule type="containsText" dxfId="3" priority="1059" operator="containsText" text="Finalizado">
      <formula>NOT(ISERROR(SEARCH(("Finalizado"),(J147))))</formula>
    </cfRule>
  </conditionalFormatting>
  <conditionalFormatting sqref="J147:J148">
    <cfRule type="containsText" dxfId="4" priority="1060" operator="containsText" text="em andamento">
      <formula>NOT(ISERROR(SEARCH(("em andamento"),(J147))))</formula>
    </cfRule>
  </conditionalFormatting>
  <conditionalFormatting sqref="J147:J150">
    <cfRule type="expression" dxfId="1" priority="1061">
      <formula>$B147="CÉLULA CONSTRUTIVA"</formula>
    </cfRule>
  </conditionalFormatting>
  <conditionalFormatting sqref="J151:J152">
    <cfRule type="expression" dxfId="2" priority="1062">
      <formula>$B151="ETAPA"</formula>
    </cfRule>
  </conditionalFormatting>
  <conditionalFormatting sqref="J151:J152">
    <cfRule type="containsText" dxfId="3" priority="1063" operator="containsText" text="Lançado">
      <formula>NOT(ISERROR(SEARCH(("Lançado"),(J151))))</formula>
    </cfRule>
  </conditionalFormatting>
  <conditionalFormatting sqref="J151:J152">
    <cfRule type="containsText" dxfId="5" priority="1064" operator="containsText" text="N/A">
      <formula>NOT(ISERROR(SEARCH(("N/A"),(J151))))</formula>
    </cfRule>
  </conditionalFormatting>
  <conditionalFormatting sqref="J151:J152">
    <cfRule type="containsText" dxfId="6" priority="1065" operator="containsText" text="Pendente">
      <formula>NOT(ISERROR(SEARCH(("Pendente"),(J151))))</formula>
    </cfRule>
  </conditionalFormatting>
  <conditionalFormatting sqref="J151:J152">
    <cfRule type="containsText" dxfId="3" priority="1066" operator="containsText" text="Finalizado">
      <formula>NOT(ISERROR(SEARCH(("Finalizado"),(J151))))</formula>
    </cfRule>
  </conditionalFormatting>
  <conditionalFormatting sqref="J151:J152">
    <cfRule type="containsText" dxfId="4" priority="1067" operator="containsText" text="em andamento">
      <formula>NOT(ISERROR(SEARCH(("em andamento"),(J151))))</formula>
    </cfRule>
  </conditionalFormatting>
  <conditionalFormatting sqref="J151:J152">
    <cfRule type="containsText" dxfId="3" priority="1068" operator="containsText" text="Lançado">
      <formula>NOT(ISERROR(SEARCH(("Lançado"),(J151))))</formula>
    </cfRule>
  </conditionalFormatting>
  <conditionalFormatting sqref="J151:J152">
    <cfRule type="containsText" dxfId="5" priority="1069" operator="containsText" text="N/A">
      <formula>NOT(ISERROR(SEARCH(("N/A"),(J151))))</formula>
    </cfRule>
  </conditionalFormatting>
  <conditionalFormatting sqref="J151:J152">
    <cfRule type="containsText" dxfId="6" priority="1070" operator="containsText" text="Pendente">
      <formula>NOT(ISERROR(SEARCH(("Pendente"),(J151))))</formula>
    </cfRule>
  </conditionalFormatting>
  <conditionalFormatting sqref="J151:J152">
    <cfRule type="containsText" dxfId="3" priority="1071" operator="containsText" text="Finalizado">
      <formula>NOT(ISERROR(SEARCH(("Finalizado"),(J151))))</formula>
    </cfRule>
  </conditionalFormatting>
  <conditionalFormatting sqref="J151:J152">
    <cfRule type="containsText" dxfId="4" priority="1072" operator="containsText" text="em andamento">
      <formula>NOT(ISERROR(SEARCH(("em andamento"),(J151))))</formula>
    </cfRule>
  </conditionalFormatting>
  <conditionalFormatting sqref="J151:J152">
    <cfRule type="expression" dxfId="0" priority="1073">
      <formula>$B151="SUBETAPA"</formula>
    </cfRule>
  </conditionalFormatting>
  <conditionalFormatting sqref="J151:J152">
    <cfRule type="containsText" dxfId="3" priority="1074" operator="containsText" text="Lançado">
      <formula>NOT(ISERROR(SEARCH(("Lançado"),(J151))))</formula>
    </cfRule>
  </conditionalFormatting>
  <conditionalFormatting sqref="J151:J152">
    <cfRule type="containsText" dxfId="5" priority="1075" operator="containsText" text="N/A">
      <formula>NOT(ISERROR(SEARCH(("N/A"),(J151))))</formula>
    </cfRule>
  </conditionalFormatting>
  <conditionalFormatting sqref="J151:J152">
    <cfRule type="containsText" dxfId="6" priority="1076" operator="containsText" text="Pendente">
      <formula>NOT(ISERROR(SEARCH(("Pendente"),(J151))))</formula>
    </cfRule>
  </conditionalFormatting>
  <conditionalFormatting sqref="J151:J152">
    <cfRule type="containsText" dxfId="3" priority="1077" operator="containsText" text="Finalizado">
      <formula>NOT(ISERROR(SEARCH(("Finalizado"),(J151))))</formula>
    </cfRule>
  </conditionalFormatting>
  <conditionalFormatting sqref="J151:J152">
    <cfRule type="containsText" dxfId="4" priority="1078" operator="containsText" text="em andamento">
      <formula>NOT(ISERROR(SEARCH(("em andamento"),(J151))))</formula>
    </cfRule>
  </conditionalFormatting>
  <conditionalFormatting sqref="J151:J153">
    <cfRule type="expression" dxfId="1" priority="1079">
      <formula>$B151="CÉLULA CONSTRUTIVA"</formula>
    </cfRule>
  </conditionalFormatting>
  <conditionalFormatting sqref="J154">
    <cfRule type="expression" dxfId="2" priority="1080">
      <formula>$B154="ETAPA"</formula>
    </cfRule>
  </conditionalFormatting>
  <conditionalFormatting sqref="J154">
    <cfRule type="containsText" dxfId="3" priority="1081" operator="containsText" text="Lançado">
      <formula>NOT(ISERROR(SEARCH(("Lançado"),(J154))))</formula>
    </cfRule>
  </conditionalFormatting>
  <conditionalFormatting sqref="J154">
    <cfRule type="containsText" dxfId="5" priority="1082" operator="containsText" text="N/A">
      <formula>NOT(ISERROR(SEARCH(("N/A"),(J154))))</formula>
    </cfRule>
  </conditionalFormatting>
  <conditionalFormatting sqref="J154">
    <cfRule type="containsText" dxfId="6" priority="1083" operator="containsText" text="Pendente">
      <formula>NOT(ISERROR(SEARCH(("Pendente"),(J154))))</formula>
    </cfRule>
  </conditionalFormatting>
  <conditionalFormatting sqref="J154">
    <cfRule type="containsText" dxfId="3" priority="1084" operator="containsText" text="Finalizado">
      <formula>NOT(ISERROR(SEARCH(("Finalizado"),(J154))))</formula>
    </cfRule>
  </conditionalFormatting>
  <conditionalFormatting sqref="J154">
    <cfRule type="containsText" dxfId="4" priority="1085" operator="containsText" text="em andamento">
      <formula>NOT(ISERROR(SEARCH(("em andamento"),(J154))))</formula>
    </cfRule>
  </conditionalFormatting>
  <conditionalFormatting sqref="J154">
    <cfRule type="containsText" dxfId="3" priority="1086" operator="containsText" text="Lançado">
      <formula>NOT(ISERROR(SEARCH(("Lançado"),(J154))))</formula>
    </cfRule>
  </conditionalFormatting>
  <conditionalFormatting sqref="J154">
    <cfRule type="containsText" dxfId="5" priority="1087" operator="containsText" text="N/A">
      <formula>NOT(ISERROR(SEARCH(("N/A"),(J154))))</formula>
    </cfRule>
  </conditionalFormatting>
  <conditionalFormatting sqref="J154">
    <cfRule type="containsText" dxfId="6" priority="1088" operator="containsText" text="Pendente">
      <formula>NOT(ISERROR(SEARCH(("Pendente"),(J154))))</formula>
    </cfRule>
  </conditionalFormatting>
  <conditionalFormatting sqref="J154">
    <cfRule type="containsText" dxfId="3" priority="1089" operator="containsText" text="Finalizado">
      <formula>NOT(ISERROR(SEARCH(("Finalizado"),(J154))))</formula>
    </cfRule>
  </conditionalFormatting>
  <conditionalFormatting sqref="J154">
    <cfRule type="containsText" dxfId="4" priority="1090" operator="containsText" text="em andamento">
      <formula>NOT(ISERROR(SEARCH(("em andamento"),(J154))))</formula>
    </cfRule>
  </conditionalFormatting>
  <conditionalFormatting sqref="J154">
    <cfRule type="expression" dxfId="0" priority="1091">
      <formula>$B154="SUBETAPA"</formula>
    </cfRule>
  </conditionalFormatting>
  <conditionalFormatting sqref="J154">
    <cfRule type="containsText" dxfId="3" priority="1092" operator="containsText" text="Lançado">
      <formula>NOT(ISERROR(SEARCH(("Lançado"),(J154))))</formula>
    </cfRule>
  </conditionalFormatting>
  <conditionalFormatting sqref="J154">
    <cfRule type="containsText" dxfId="5" priority="1093" operator="containsText" text="N/A">
      <formula>NOT(ISERROR(SEARCH(("N/A"),(J154))))</formula>
    </cfRule>
  </conditionalFormatting>
  <conditionalFormatting sqref="J154">
    <cfRule type="containsText" dxfId="6" priority="1094" operator="containsText" text="Pendente">
      <formula>NOT(ISERROR(SEARCH(("Pendente"),(J154))))</formula>
    </cfRule>
  </conditionalFormatting>
  <conditionalFormatting sqref="J154">
    <cfRule type="containsText" dxfId="3" priority="1095" operator="containsText" text="Finalizado">
      <formula>NOT(ISERROR(SEARCH(("Finalizado"),(J154))))</formula>
    </cfRule>
  </conditionalFormatting>
  <conditionalFormatting sqref="J154">
    <cfRule type="containsText" dxfId="4" priority="1096" operator="containsText" text="em andamento">
      <formula>NOT(ISERROR(SEARCH(("em andamento"),(J154))))</formula>
    </cfRule>
  </conditionalFormatting>
  <conditionalFormatting sqref="J154:J156">
    <cfRule type="expression" dxfId="1" priority="1097">
      <formula>$B154="CÉLULA CONSTRUTIVA"</formula>
    </cfRule>
  </conditionalFormatting>
  <conditionalFormatting sqref="J157:J158 J160">
    <cfRule type="containsText" dxfId="3" priority="1098" operator="containsText" text="Lançado">
      <formula>NOT(ISERROR(SEARCH(("Lançado"),(J157))))</formula>
    </cfRule>
  </conditionalFormatting>
  <conditionalFormatting sqref="J157:J158 J160">
    <cfRule type="containsText" dxfId="5" priority="1099" operator="containsText" text="N/A">
      <formula>NOT(ISERROR(SEARCH(("N/A"),(J157))))</formula>
    </cfRule>
  </conditionalFormatting>
  <conditionalFormatting sqref="J157:J158 J160">
    <cfRule type="containsText" dxfId="6" priority="1100" operator="containsText" text="Pendente">
      <formula>NOT(ISERROR(SEARCH(("Pendente"),(J157))))</formula>
    </cfRule>
  </conditionalFormatting>
  <conditionalFormatting sqref="J157:J158 J160">
    <cfRule type="containsText" dxfId="3" priority="1101" operator="containsText" text="Finalizado">
      <formula>NOT(ISERROR(SEARCH(("Finalizado"),(J157))))</formula>
    </cfRule>
  </conditionalFormatting>
  <conditionalFormatting sqref="J157:J158 J160">
    <cfRule type="containsText" dxfId="4" priority="1102" operator="containsText" text="em andamento">
      <formula>NOT(ISERROR(SEARCH(("em andamento"),(J157))))</formula>
    </cfRule>
  </conditionalFormatting>
  <conditionalFormatting sqref="J159">
    <cfRule type="expression" dxfId="1" priority="1103">
      <formula>$B159="CÉLULA CONSTRUTIVA"</formula>
    </cfRule>
  </conditionalFormatting>
  <conditionalFormatting sqref="J159">
    <cfRule type="expression" dxfId="2" priority="1104">
      <formula>$B159="ETAPA"</formula>
    </cfRule>
  </conditionalFormatting>
  <conditionalFormatting sqref="J159">
    <cfRule type="containsText" dxfId="3" priority="1105" operator="containsText" text="Lançado">
      <formula>NOT(ISERROR(SEARCH(("Lançado"),(J159))))</formula>
    </cfRule>
  </conditionalFormatting>
  <conditionalFormatting sqref="J159">
    <cfRule type="containsText" dxfId="5" priority="1106" operator="containsText" text="N/A">
      <formula>NOT(ISERROR(SEARCH(("N/A"),(J159))))</formula>
    </cfRule>
  </conditionalFormatting>
  <conditionalFormatting sqref="J159">
    <cfRule type="containsText" dxfId="6" priority="1107" operator="containsText" text="Pendente">
      <formula>NOT(ISERROR(SEARCH(("Pendente"),(J159))))</formula>
    </cfRule>
  </conditionalFormatting>
  <conditionalFormatting sqref="J159">
    <cfRule type="containsText" dxfId="3" priority="1108" operator="containsText" text="Finalizado">
      <formula>NOT(ISERROR(SEARCH(("Finalizado"),(J159))))</formula>
    </cfRule>
  </conditionalFormatting>
  <conditionalFormatting sqref="J159">
    <cfRule type="containsText" dxfId="4" priority="1109" operator="containsText" text="em andamento">
      <formula>NOT(ISERROR(SEARCH(("em andamento"),(J159))))</formula>
    </cfRule>
  </conditionalFormatting>
  <conditionalFormatting sqref="J159">
    <cfRule type="containsText" dxfId="3" priority="1110" operator="containsText" text="Lançado">
      <formula>NOT(ISERROR(SEARCH(("Lançado"),(J159))))</formula>
    </cfRule>
  </conditionalFormatting>
  <conditionalFormatting sqref="J159">
    <cfRule type="containsText" dxfId="5" priority="1111" operator="containsText" text="N/A">
      <formula>NOT(ISERROR(SEARCH(("N/A"),(J159))))</formula>
    </cfRule>
  </conditionalFormatting>
  <conditionalFormatting sqref="J159">
    <cfRule type="containsText" dxfId="6" priority="1112" operator="containsText" text="Pendente">
      <formula>NOT(ISERROR(SEARCH(("Pendente"),(J159))))</formula>
    </cfRule>
  </conditionalFormatting>
  <conditionalFormatting sqref="J159">
    <cfRule type="containsText" dxfId="3" priority="1113" operator="containsText" text="Finalizado">
      <formula>NOT(ISERROR(SEARCH(("Finalizado"),(J159))))</formula>
    </cfRule>
  </conditionalFormatting>
  <conditionalFormatting sqref="J159">
    <cfRule type="containsText" dxfId="4" priority="1114" operator="containsText" text="em andamento">
      <formula>NOT(ISERROR(SEARCH(("em andamento"),(J159))))</formula>
    </cfRule>
  </conditionalFormatting>
  <conditionalFormatting sqref="J159">
    <cfRule type="expression" dxfId="0" priority="1115">
      <formula>$B159="SUBETAPA"</formula>
    </cfRule>
  </conditionalFormatting>
  <conditionalFormatting sqref="J159">
    <cfRule type="containsText" dxfId="3" priority="1116" operator="containsText" text="Lançado">
      <formula>NOT(ISERROR(SEARCH(("Lançado"),(J159))))</formula>
    </cfRule>
  </conditionalFormatting>
  <conditionalFormatting sqref="J159">
    <cfRule type="containsText" dxfId="5" priority="1117" operator="containsText" text="N/A">
      <formula>NOT(ISERROR(SEARCH(("N/A"),(J159))))</formula>
    </cfRule>
  </conditionalFormatting>
  <conditionalFormatting sqref="J159">
    <cfRule type="containsText" dxfId="6" priority="1118" operator="containsText" text="Pendente">
      <formula>NOT(ISERROR(SEARCH(("Pendente"),(J159))))</formula>
    </cfRule>
  </conditionalFormatting>
  <conditionalFormatting sqref="J159">
    <cfRule type="containsText" dxfId="3" priority="1119" operator="containsText" text="Finalizado">
      <formula>NOT(ISERROR(SEARCH(("Finalizado"),(J159))))</formula>
    </cfRule>
  </conditionalFormatting>
  <conditionalFormatting sqref="J159">
    <cfRule type="containsText" dxfId="4" priority="1120" operator="containsText" text="em andamento">
      <formula>NOT(ISERROR(SEARCH(("em andamento"),(J159))))</formula>
    </cfRule>
  </conditionalFormatting>
  <conditionalFormatting sqref="J159">
    <cfRule type="expression" dxfId="1" priority="1121">
      <formula>$B159="CÉLULA CONSTRUTIVA"</formula>
    </cfRule>
  </conditionalFormatting>
  <conditionalFormatting sqref="J159">
    <cfRule type="expression" dxfId="2" priority="1122">
      <formula>$B159="ETAPA"</formula>
    </cfRule>
  </conditionalFormatting>
  <conditionalFormatting sqref="J161">
    <cfRule type="expression" dxfId="1" priority="1123">
      <formula>$B161="CÉLULA CONSTRUTIVA"</formula>
    </cfRule>
  </conditionalFormatting>
  <conditionalFormatting sqref="J161">
    <cfRule type="expression" dxfId="2" priority="1124">
      <formula>$B161="ETAPA"</formula>
    </cfRule>
  </conditionalFormatting>
  <conditionalFormatting sqref="J161">
    <cfRule type="containsText" dxfId="3" priority="1125" operator="containsText" text="Lançado">
      <formula>NOT(ISERROR(SEARCH(("Lançado"),(J161))))</formula>
    </cfRule>
  </conditionalFormatting>
  <conditionalFormatting sqref="J161">
    <cfRule type="containsText" dxfId="5" priority="1126" operator="containsText" text="N/A">
      <formula>NOT(ISERROR(SEARCH(("N/A"),(J161))))</formula>
    </cfRule>
  </conditionalFormatting>
  <conditionalFormatting sqref="J161">
    <cfRule type="containsText" dxfId="6" priority="1127" operator="containsText" text="Pendente">
      <formula>NOT(ISERROR(SEARCH(("Pendente"),(J161))))</formula>
    </cfRule>
  </conditionalFormatting>
  <conditionalFormatting sqref="J161">
    <cfRule type="containsText" dxfId="3" priority="1128" operator="containsText" text="Finalizado">
      <formula>NOT(ISERROR(SEARCH(("Finalizado"),(J161))))</formula>
    </cfRule>
  </conditionalFormatting>
  <conditionalFormatting sqref="J161">
    <cfRule type="containsText" dxfId="4" priority="1129" operator="containsText" text="em andamento">
      <formula>NOT(ISERROR(SEARCH(("em andamento"),(J161))))</formula>
    </cfRule>
  </conditionalFormatting>
  <conditionalFormatting sqref="J161">
    <cfRule type="containsText" dxfId="3" priority="1130" operator="containsText" text="Lançado">
      <formula>NOT(ISERROR(SEARCH(("Lançado"),(J161))))</formula>
    </cfRule>
  </conditionalFormatting>
  <conditionalFormatting sqref="J161">
    <cfRule type="containsText" dxfId="5" priority="1131" operator="containsText" text="N/A">
      <formula>NOT(ISERROR(SEARCH(("N/A"),(J161))))</formula>
    </cfRule>
  </conditionalFormatting>
  <conditionalFormatting sqref="J161">
    <cfRule type="containsText" dxfId="6" priority="1132" operator="containsText" text="Pendente">
      <formula>NOT(ISERROR(SEARCH(("Pendente"),(J161))))</formula>
    </cfRule>
  </conditionalFormatting>
  <conditionalFormatting sqref="J161">
    <cfRule type="containsText" dxfId="3" priority="1133" operator="containsText" text="Finalizado">
      <formula>NOT(ISERROR(SEARCH(("Finalizado"),(J161))))</formula>
    </cfRule>
  </conditionalFormatting>
  <conditionalFormatting sqref="J161">
    <cfRule type="containsText" dxfId="4" priority="1134" operator="containsText" text="em andamento">
      <formula>NOT(ISERROR(SEARCH(("em andamento"),(J161))))</formula>
    </cfRule>
  </conditionalFormatting>
  <conditionalFormatting sqref="J161">
    <cfRule type="expression" dxfId="0" priority="1135">
      <formula>$B161="SUBETAPA"</formula>
    </cfRule>
  </conditionalFormatting>
  <conditionalFormatting sqref="J161">
    <cfRule type="containsText" dxfId="3" priority="1136" operator="containsText" text="Lançado">
      <formula>NOT(ISERROR(SEARCH(("Lançado"),(J161))))</formula>
    </cfRule>
  </conditionalFormatting>
  <conditionalFormatting sqref="J161">
    <cfRule type="containsText" dxfId="5" priority="1137" operator="containsText" text="N/A">
      <formula>NOT(ISERROR(SEARCH(("N/A"),(J161))))</formula>
    </cfRule>
  </conditionalFormatting>
  <conditionalFormatting sqref="J161">
    <cfRule type="containsText" dxfId="6" priority="1138" operator="containsText" text="Pendente">
      <formula>NOT(ISERROR(SEARCH(("Pendente"),(J161))))</formula>
    </cfRule>
  </conditionalFormatting>
  <conditionalFormatting sqref="J161">
    <cfRule type="containsText" dxfId="3" priority="1139" operator="containsText" text="Finalizado">
      <formula>NOT(ISERROR(SEARCH(("Finalizado"),(J161))))</formula>
    </cfRule>
  </conditionalFormatting>
  <conditionalFormatting sqref="J161">
    <cfRule type="containsText" dxfId="4" priority="1140" operator="containsText" text="em andamento">
      <formula>NOT(ISERROR(SEARCH(("em andamento"),(J161))))</formula>
    </cfRule>
  </conditionalFormatting>
  <conditionalFormatting sqref="J161">
    <cfRule type="expression" dxfId="1" priority="1141">
      <formula>$B161="CÉLULA CONSTRUTIVA"</formula>
    </cfRule>
  </conditionalFormatting>
  <conditionalFormatting sqref="J161">
    <cfRule type="expression" dxfId="2" priority="1142">
      <formula>$B161="ETAPA"</formula>
    </cfRule>
  </conditionalFormatting>
  <conditionalFormatting sqref="J12:J13 J18:J21 J162 J208 J229:J230 J235">
    <cfRule type="containsText" dxfId="3" priority="1143" operator="containsText" text="Finalizado">
      <formula>NOT(ISERROR(SEARCH(("Finalizado"),(J12))))</formula>
    </cfRule>
  </conditionalFormatting>
  <conditionalFormatting sqref="A133:I137 H42:I42 J163">
    <cfRule type="expression" dxfId="0" priority="1144">
      <formula>$B42="SUBETAPA"</formula>
    </cfRule>
  </conditionalFormatting>
  <conditionalFormatting sqref="J163">
    <cfRule type="containsText" dxfId="3" priority="1145" operator="containsText" text="Lançado">
      <formula>NOT(ISERROR(SEARCH(("Lançado"),(J163))))</formula>
    </cfRule>
  </conditionalFormatting>
  <conditionalFormatting sqref="J163">
    <cfRule type="containsText" dxfId="5" priority="1146" operator="containsText" text="N/A">
      <formula>NOT(ISERROR(SEARCH(("N/A"),(J163))))</formula>
    </cfRule>
  </conditionalFormatting>
  <conditionalFormatting sqref="J163">
    <cfRule type="containsText" dxfId="6" priority="1147" operator="containsText" text="Pendente">
      <formula>NOT(ISERROR(SEARCH(("Pendente"),(J163))))</formula>
    </cfRule>
  </conditionalFormatting>
  <conditionalFormatting sqref="J163">
    <cfRule type="containsText" dxfId="3" priority="1148" operator="containsText" text="Finalizado">
      <formula>NOT(ISERROR(SEARCH(("Finalizado"),(J163))))</formula>
    </cfRule>
  </conditionalFormatting>
  <conditionalFormatting sqref="J163">
    <cfRule type="containsText" dxfId="4" priority="1149" operator="containsText" text="em andamento">
      <formula>NOT(ISERROR(SEARCH(("em andamento"),(J163))))</formula>
    </cfRule>
  </conditionalFormatting>
  <conditionalFormatting sqref="J163">
    <cfRule type="containsText" dxfId="3" priority="1150" operator="containsText" text="Lançado">
      <formula>NOT(ISERROR(SEARCH(("Lançado"),(J163))))</formula>
    </cfRule>
  </conditionalFormatting>
  <conditionalFormatting sqref="J163">
    <cfRule type="containsText" dxfId="5" priority="1151" operator="containsText" text="N/A">
      <formula>NOT(ISERROR(SEARCH(("N/A"),(J163))))</formula>
    </cfRule>
  </conditionalFormatting>
  <conditionalFormatting sqref="J163">
    <cfRule type="containsText" dxfId="6" priority="1152" operator="containsText" text="Pendente">
      <formula>NOT(ISERROR(SEARCH(("Pendente"),(J163))))</formula>
    </cfRule>
  </conditionalFormatting>
  <conditionalFormatting sqref="J163">
    <cfRule type="containsText" dxfId="3" priority="1153" operator="containsText" text="Finalizado">
      <formula>NOT(ISERROR(SEARCH(("Finalizado"),(J163))))</formula>
    </cfRule>
  </conditionalFormatting>
  <conditionalFormatting sqref="J163">
    <cfRule type="containsText" dxfId="4" priority="1154" operator="containsText" text="em andamento">
      <formula>NOT(ISERROR(SEARCH(("em andamento"),(J163))))</formula>
    </cfRule>
  </conditionalFormatting>
  <conditionalFormatting sqref="J163">
    <cfRule type="containsText" dxfId="3" priority="1155" operator="containsText" text="Lançado">
      <formula>NOT(ISERROR(SEARCH(("Lançado"),(J163))))</formula>
    </cfRule>
  </conditionalFormatting>
  <conditionalFormatting sqref="J163">
    <cfRule type="containsText" dxfId="5" priority="1156" operator="containsText" text="N/A">
      <formula>NOT(ISERROR(SEARCH(("N/A"),(J163))))</formula>
    </cfRule>
  </conditionalFormatting>
  <conditionalFormatting sqref="J163">
    <cfRule type="containsText" dxfId="6" priority="1157" operator="containsText" text="Pendente">
      <formula>NOT(ISERROR(SEARCH(("Pendente"),(J163))))</formula>
    </cfRule>
  </conditionalFormatting>
  <conditionalFormatting sqref="J163">
    <cfRule type="containsText" dxfId="3" priority="1158" operator="containsText" text="Finalizado">
      <formula>NOT(ISERROR(SEARCH(("Finalizado"),(J163))))</formula>
    </cfRule>
  </conditionalFormatting>
  <conditionalFormatting sqref="J163">
    <cfRule type="containsText" dxfId="4" priority="1159" operator="containsText" text="em andamento">
      <formula>NOT(ISERROR(SEARCH(("em andamento"),(J163))))</formula>
    </cfRule>
  </conditionalFormatting>
  <conditionalFormatting sqref="J164 J166 J169">
    <cfRule type="containsText" dxfId="6" priority="1160" operator="containsText" text="Pendente">
      <formula>NOT(ISERROR(SEARCH(("Pendente"),(J164))))</formula>
    </cfRule>
  </conditionalFormatting>
  <conditionalFormatting sqref="J164 J166 J169">
    <cfRule type="containsText" dxfId="3" priority="1161" operator="containsText" text="Finalizado">
      <formula>NOT(ISERROR(SEARCH(("Finalizado"),(J164))))</formula>
    </cfRule>
  </conditionalFormatting>
  <conditionalFormatting sqref="J164 J166 J169">
    <cfRule type="containsText" dxfId="4" priority="1162" operator="containsText" text="em andamento">
      <formula>NOT(ISERROR(SEARCH(("em andamento"),(J164))))</formula>
    </cfRule>
  </conditionalFormatting>
  <conditionalFormatting sqref="J165">
    <cfRule type="expression" dxfId="1" priority="1163">
      <formula>$B165="CÉLULA CONSTRUTIVA"</formula>
    </cfRule>
  </conditionalFormatting>
  <conditionalFormatting sqref="J165">
    <cfRule type="expression" dxfId="2" priority="1164">
      <formula>$B165="ETAPA"</formula>
    </cfRule>
  </conditionalFormatting>
  <conditionalFormatting sqref="J165">
    <cfRule type="containsText" dxfId="3" priority="1165" operator="containsText" text="Lançado">
      <formula>NOT(ISERROR(SEARCH(("Lançado"),(J165))))</formula>
    </cfRule>
  </conditionalFormatting>
  <conditionalFormatting sqref="J165">
    <cfRule type="containsText" dxfId="5" priority="1166" operator="containsText" text="N/A">
      <formula>NOT(ISERROR(SEARCH(("N/A"),(J165))))</formula>
    </cfRule>
  </conditionalFormatting>
  <conditionalFormatting sqref="J165">
    <cfRule type="containsText" dxfId="6" priority="1167" operator="containsText" text="Pendente">
      <formula>NOT(ISERROR(SEARCH(("Pendente"),(J165))))</formula>
    </cfRule>
  </conditionalFormatting>
  <conditionalFormatting sqref="J165">
    <cfRule type="containsText" dxfId="3" priority="1168" operator="containsText" text="Finalizado">
      <formula>NOT(ISERROR(SEARCH(("Finalizado"),(J165))))</formula>
    </cfRule>
  </conditionalFormatting>
  <conditionalFormatting sqref="J165">
    <cfRule type="containsText" dxfId="4" priority="1169" operator="containsText" text="em andamento">
      <formula>NOT(ISERROR(SEARCH(("em andamento"),(J165))))</formula>
    </cfRule>
  </conditionalFormatting>
  <conditionalFormatting sqref="J165">
    <cfRule type="containsText" dxfId="3" priority="1170" operator="containsText" text="Lançado">
      <formula>NOT(ISERROR(SEARCH(("Lançado"),(J165))))</formula>
    </cfRule>
  </conditionalFormatting>
  <conditionalFormatting sqref="J165">
    <cfRule type="containsText" dxfId="5" priority="1171" operator="containsText" text="N/A">
      <formula>NOT(ISERROR(SEARCH(("N/A"),(J165))))</formula>
    </cfRule>
  </conditionalFormatting>
  <conditionalFormatting sqref="J165">
    <cfRule type="containsText" dxfId="6" priority="1172" operator="containsText" text="Pendente">
      <formula>NOT(ISERROR(SEARCH(("Pendente"),(J165))))</formula>
    </cfRule>
  </conditionalFormatting>
  <conditionalFormatting sqref="J165">
    <cfRule type="containsText" dxfId="3" priority="1173" operator="containsText" text="Finalizado">
      <formula>NOT(ISERROR(SEARCH(("Finalizado"),(J165))))</formula>
    </cfRule>
  </conditionalFormatting>
  <conditionalFormatting sqref="J165">
    <cfRule type="containsText" dxfId="4" priority="1174" operator="containsText" text="em andamento">
      <formula>NOT(ISERROR(SEARCH(("em andamento"),(J165))))</formula>
    </cfRule>
  </conditionalFormatting>
  <conditionalFormatting sqref="J165">
    <cfRule type="expression" dxfId="0" priority="1175">
      <formula>$B165="SUBETAPA"</formula>
    </cfRule>
  </conditionalFormatting>
  <conditionalFormatting sqref="J165">
    <cfRule type="containsText" dxfId="3" priority="1176" operator="containsText" text="Lançado">
      <formula>NOT(ISERROR(SEARCH(("Lançado"),(J165))))</formula>
    </cfRule>
  </conditionalFormatting>
  <conditionalFormatting sqref="J165">
    <cfRule type="containsText" dxfId="5" priority="1177" operator="containsText" text="N/A">
      <formula>NOT(ISERROR(SEARCH(("N/A"),(J165))))</formula>
    </cfRule>
  </conditionalFormatting>
  <conditionalFormatting sqref="J165">
    <cfRule type="containsText" dxfId="6" priority="1178" operator="containsText" text="Pendente">
      <formula>NOT(ISERROR(SEARCH(("Pendente"),(J165))))</formula>
    </cfRule>
  </conditionalFormatting>
  <conditionalFormatting sqref="J165">
    <cfRule type="containsText" dxfId="3" priority="1179" operator="containsText" text="Finalizado">
      <formula>NOT(ISERROR(SEARCH(("Finalizado"),(J165))))</formula>
    </cfRule>
  </conditionalFormatting>
  <conditionalFormatting sqref="J165">
    <cfRule type="containsText" dxfId="4" priority="1180" operator="containsText" text="em andamento">
      <formula>NOT(ISERROR(SEARCH(("em andamento"),(J165))))</formula>
    </cfRule>
  </conditionalFormatting>
  <conditionalFormatting sqref="J167:J168">
    <cfRule type="expression" dxfId="1" priority="1181">
      <formula>$B167="CÉLULA CONSTRUTIVA"</formula>
    </cfRule>
  </conditionalFormatting>
  <conditionalFormatting sqref="J167:J168">
    <cfRule type="expression" dxfId="2" priority="1182">
      <formula>$B167="ETAPA"</formula>
    </cfRule>
  </conditionalFormatting>
  <conditionalFormatting sqref="J167:J168">
    <cfRule type="containsText" dxfId="3" priority="1183" operator="containsText" text="Lançado">
      <formula>NOT(ISERROR(SEARCH(("Lançado"),(J167))))</formula>
    </cfRule>
  </conditionalFormatting>
  <conditionalFormatting sqref="J167:J168">
    <cfRule type="containsText" dxfId="5" priority="1184" operator="containsText" text="N/A">
      <formula>NOT(ISERROR(SEARCH(("N/A"),(J167))))</formula>
    </cfRule>
  </conditionalFormatting>
  <conditionalFormatting sqref="J167:J168">
    <cfRule type="containsText" dxfId="6" priority="1185" operator="containsText" text="Pendente">
      <formula>NOT(ISERROR(SEARCH(("Pendente"),(J167))))</formula>
    </cfRule>
  </conditionalFormatting>
  <conditionalFormatting sqref="J167:J168">
    <cfRule type="containsText" dxfId="3" priority="1186" operator="containsText" text="Finalizado">
      <formula>NOT(ISERROR(SEARCH(("Finalizado"),(J167))))</formula>
    </cfRule>
  </conditionalFormatting>
  <conditionalFormatting sqref="J167:J168">
    <cfRule type="containsText" dxfId="4" priority="1187" operator="containsText" text="em andamento">
      <formula>NOT(ISERROR(SEARCH(("em andamento"),(J167))))</formula>
    </cfRule>
  </conditionalFormatting>
  <conditionalFormatting sqref="J167:J168">
    <cfRule type="containsText" dxfId="3" priority="1188" operator="containsText" text="Lançado">
      <formula>NOT(ISERROR(SEARCH(("Lançado"),(J167))))</formula>
    </cfRule>
  </conditionalFormatting>
  <conditionalFormatting sqref="J167:J168">
    <cfRule type="containsText" dxfId="5" priority="1189" operator="containsText" text="N/A">
      <formula>NOT(ISERROR(SEARCH(("N/A"),(J167))))</formula>
    </cfRule>
  </conditionalFormatting>
  <conditionalFormatting sqref="J167:J168">
    <cfRule type="containsText" dxfId="6" priority="1190" operator="containsText" text="Pendente">
      <formula>NOT(ISERROR(SEARCH(("Pendente"),(J167))))</formula>
    </cfRule>
  </conditionalFormatting>
  <conditionalFormatting sqref="J167:J168">
    <cfRule type="containsText" dxfId="3" priority="1191" operator="containsText" text="Finalizado">
      <formula>NOT(ISERROR(SEARCH(("Finalizado"),(J167))))</formula>
    </cfRule>
  </conditionalFormatting>
  <conditionalFormatting sqref="J167:J168">
    <cfRule type="containsText" dxfId="4" priority="1192" operator="containsText" text="em andamento">
      <formula>NOT(ISERROR(SEARCH(("em andamento"),(J167))))</formula>
    </cfRule>
  </conditionalFormatting>
  <conditionalFormatting sqref="J167:J168">
    <cfRule type="expression" dxfId="0" priority="1193">
      <formula>$B167="SUBETAPA"</formula>
    </cfRule>
  </conditionalFormatting>
  <conditionalFormatting sqref="J167:J168">
    <cfRule type="containsText" dxfId="3" priority="1194" operator="containsText" text="Lançado">
      <formula>NOT(ISERROR(SEARCH(("Lançado"),(J167))))</formula>
    </cfRule>
  </conditionalFormatting>
  <conditionalFormatting sqref="J167:J168">
    <cfRule type="containsText" dxfId="5" priority="1195" operator="containsText" text="N/A">
      <formula>NOT(ISERROR(SEARCH(("N/A"),(J167))))</formula>
    </cfRule>
  </conditionalFormatting>
  <conditionalFormatting sqref="J167:J168">
    <cfRule type="containsText" dxfId="6" priority="1196" operator="containsText" text="Pendente">
      <formula>NOT(ISERROR(SEARCH(("Pendente"),(J167))))</formula>
    </cfRule>
  </conditionalFormatting>
  <conditionalFormatting sqref="J167:J168">
    <cfRule type="containsText" dxfId="3" priority="1197" operator="containsText" text="Finalizado">
      <formula>NOT(ISERROR(SEARCH(("Finalizado"),(J167))))</formula>
    </cfRule>
  </conditionalFormatting>
  <conditionalFormatting sqref="J167:J168">
    <cfRule type="containsText" dxfId="4" priority="1198" operator="containsText" text="em andamento">
      <formula>NOT(ISERROR(SEARCH(("em andamento"),(J167))))</formula>
    </cfRule>
  </conditionalFormatting>
  <conditionalFormatting sqref="J167:J168">
    <cfRule type="expression" dxfId="1" priority="1199">
      <formula>$B167="CÉLULA CONSTRUTIVA"</formula>
    </cfRule>
  </conditionalFormatting>
  <conditionalFormatting sqref="J164 J166 J169">
    <cfRule type="containsText" dxfId="3" priority="1200" operator="containsText" text="Lançado">
      <formula>NOT(ISERROR(SEARCH(("Lançado"),(J164))))</formula>
    </cfRule>
  </conditionalFormatting>
  <conditionalFormatting sqref="J164 J166 J169">
    <cfRule type="containsText" dxfId="5" priority="1201" operator="containsText" text="N/A">
      <formula>NOT(ISERROR(SEARCH(("N/A"),(J164))))</formula>
    </cfRule>
  </conditionalFormatting>
  <conditionalFormatting sqref="J170">
    <cfRule type="expression" dxfId="1" priority="1202">
      <formula>$B170="CÉLULA CONSTRUTIVA"</formula>
    </cfRule>
  </conditionalFormatting>
  <conditionalFormatting sqref="J170">
    <cfRule type="expression" dxfId="2" priority="1203">
      <formula>$B170="ETAPA"</formula>
    </cfRule>
  </conditionalFormatting>
  <conditionalFormatting sqref="J170">
    <cfRule type="containsText" dxfId="3" priority="1204" operator="containsText" text="Lançado">
      <formula>NOT(ISERROR(SEARCH(("Lançado"),(J170))))</formula>
    </cfRule>
  </conditionalFormatting>
  <conditionalFormatting sqref="J170">
    <cfRule type="containsText" dxfId="5" priority="1205" operator="containsText" text="N/A">
      <formula>NOT(ISERROR(SEARCH(("N/A"),(J170))))</formula>
    </cfRule>
  </conditionalFormatting>
  <conditionalFormatting sqref="J170">
    <cfRule type="containsText" dxfId="6" priority="1206" operator="containsText" text="Pendente">
      <formula>NOT(ISERROR(SEARCH(("Pendente"),(J170))))</formula>
    </cfRule>
  </conditionalFormatting>
  <conditionalFormatting sqref="J170">
    <cfRule type="containsText" dxfId="3" priority="1207" operator="containsText" text="Finalizado">
      <formula>NOT(ISERROR(SEARCH(("Finalizado"),(J170))))</formula>
    </cfRule>
  </conditionalFormatting>
  <conditionalFormatting sqref="J170">
    <cfRule type="containsText" dxfId="4" priority="1208" operator="containsText" text="em andamento">
      <formula>NOT(ISERROR(SEARCH(("em andamento"),(J170))))</formula>
    </cfRule>
  </conditionalFormatting>
  <conditionalFormatting sqref="J170">
    <cfRule type="containsText" dxfId="3" priority="1209" operator="containsText" text="Lançado">
      <formula>NOT(ISERROR(SEARCH(("Lançado"),(J170))))</formula>
    </cfRule>
  </conditionalFormatting>
  <conditionalFormatting sqref="J170">
    <cfRule type="containsText" dxfId="5" priority="1210" operator="containsText" text="N/A">
      <formula>NOT(ISERROR(SEARCH(("N/A"),(J170))))</formula>
    </cfRule>
  </conditionalFormatting>
  <conditionalFormatting sqref="J170">
    <cfRule type="containsText" dxfId="6" priority="1211" operator="containsText" text="Pendente">
      <formula>NOT(ISERROR(SEARCH(("Pendente"),(J170))))</formula>
    </cfRule>
  </conditionalFormatting>
  <conditionalFormatting sqref="J170">
    <cfRule type="containsText" dxfId="3" priority="1212" operator="containsText" text="Finalizado">
      <formula>NOT(ISERROR(SEARCH(("Finalizado"),(J170))))</formula>
    </cfRule>
  </conditionalFormatting>
  <conditionalFormatting sqref="J170">
    <cfRule type="containsText" dxfId="4" priority="1213" operator="containsText" text="em andamento">
      <formula>NOT(ISERROR(SEARCH(("em andamento"),(J170))))</formula>
    </cfRule>
  </conditionalFormatting>
  <conditionalFormatting sqref="J170">
    <cfRule type="expression" dxfId="0" priority="1214">
      <formula>$B170="SUBETAPA"</formula>
    </cfRule>
  </conditionalFormatting>
  <conditionalFormatting sqref="J170">
    <cfRule type="containsText" dxfId="3" priority="1215" operator="containsText" text="Lançado">
      <formula>NOT(ISERROR(SEARCH(("Lançado"),(J170))))</formula>
    </cfRule>
  </conditionalFormatting>
  <conditionalFormatting sqref="J170">
    <cfRule type="containsText" dxfId="5" priority="1216" operator="containsText" text="N/A">
      <formula>NOT(ISERROR(SEARCH(("N/A"),(J170))))</formula>
    </cfRule>
  </conditionalFormatting>
  <conditionalFormatting sqref="J170">
    <cfRule type="containsText" dxfId="6" priority="1217" operator="containsText" text="Pendente">
      <formula>NOT(ISERROR(SEARCH(("Pendente"),(J170))))</formula>
    </cfRule>
  </conditionalFormatting>
  <conditionalFormatting sqref="J170">
    <cfRule type="containsText" dxfId="3" priority="1218" operator="containsText" text="Finalizado">
      <formula>NOT(ISERROR(SEARCH(("Finalizado"),(J170))))</formula>
    </cfRule>
  </conditionalFormatting>
  <conditionalFormatting sqref="J170">
    <cfRule type="containsText" dxfId="4" priority="1219" operator="containsText" text="em andamento">
      <formula>NOT(ISERROR(SEARCH(("em andamento"),(J170))))</formula>
    </cfRule>
  </conditionalFormatting>
  <conditionalFormatting sqref="J170">
    <cfRule type="expression" dxfId="2" priority="1220">
      <formula>$B170="ETAPA"</formula>
    </cfRule>
  </conditionalFormatting>
  <conditionalFormatting sqref="J170:J173">
    <cfRule type="expression" dxfId="1" priority="1221">
      <formula>$B170="CÉLULA CONSTRUTIVA"</formula>
    </cfRule>
  </conditionalFormatting>
  <conditionalFormatting sqref="J1:J5 J7:J9 J36:J41 J51:J52 J81:J82 J90 J94 J138 J171:J173 J191 J198:J211 J215 J269 J271:J272 J276:J277 J287:J294">
    <cfRule type="containsText" dxfId="4" priority="1222" operator="containsText" text="em andamento">
      <formula>NOT(ISERROR(SEARCH(("em andamento"),(J1))))</formula>
    </cfRule>
  </conditionalFormatting>
  <conditionalFormatting sqref="J12:J13 J162 J171:J173 J229:J230 J235:J236">
    <cfRule type="containsText" dxfId="3" priority="1223" operator="containsText" text="Lançado">
      <formula>NOT(ISERROR(SEARCH(("Lançado"),(J12))))</formula>
    </cfRule>
  </conditionalFormatting>
  <conditionalFormatting sqref="J12:J13 J162 J171:J173 J229:J230 J235:J236">
    <cfRule type="containsText" dxfId="5" priority="1224" operator="containsText" text="N/A">
      <formula>NOT(ISERROR(SEARCH(("N/A"),(J12))))</formula>
    </cfRule>
  </conditionalFormatting>
  <conditionalFormatting sqref="J172">
    <cfRule type="expression" dxfId="1" priority="1225">
      <formula>$B172="CÉLULA CONSTRUTIVA"</formula>
    </cfRule>
  </conditionalFormatting>
  <conditionalFormatting sqref="J172">
    <cfRule type="expression" dxfId="2" priority="1226">
      <formula>$B172="ETAPA"</formula>
    </cfRule>
  </conditionalFormatting>
  <conditionalFormatting sqref="J172:J175">
    <cfRule type="expression" dxfId="0" priority="1227">
      <formula>$B172="SUBETAPA"</formula>
    </cfRule>
  </conditionalFormatting>
  <conditionalFormatting sqref="J174">
    <cfRule type="containsText" dxfId="3" priority="1228" operator="containsText" text="Lançado">
      <formula>NOT(ISERROR(SEARCH(("Lançado"),(J174))))</formula>
    </cfRule>
  </conditionalFormatting>
  <conditionalFormatting sqref="J174">
    <cfRule type="containsText" dxfId="5" priority="1229" operator="containsText" text="N/A">
      <formula>NOT(ISERROR(SEARCH(("N/A"),(J174))))</formula>
    </cfRule>
  </conditionalFormatting>
  <conditionalFormatting sqref="J174">
    <cfRule type="containsText" dxfId="6" priority="1230" operator="containsText" text="Pendente">
      <formula>NOT(ISERROR(SEARCH(("Pendente"),(J174))))</formula>
    </cfRule>
  </conditionalFormatting>
  <conditionalFormatting sqref="J174">
    <cfRule type="containsText" dxfId="3" priority="1231" operator="containsText" text="Finalizado">
      <formula>NOT(ISERROR(SEARCH(("Finalizado"),(J174))))</formula>
    </cfRule>
  </conditionalFormatting>
  <conditionalFormatting sqref="J174">
    <cfRule type="containsText" dxfId="4" priority="1232" operator="containsText" text="em andamento">
      <formula>NOT(ISERROR(SEARCH(("em andamento"),(J174))))</formula>
    </cfRule>
  </conditionalFormatting>
  <conditionalFormatting sqref="J175">
    <cfRule type="expression" dxfId="1" priority="1233">
      <formula>$B175="CÉLULA CONSTRUTIVA"</formula>
    </cfRule>
  </conditionalFormatting>
  <conditionalFormatting sqref="J175">
    <cfRule type="expression" dxfId="2" priority="1234">
      <formula>$B175="ETAPA"</formula>
    </cfRule>
  </conditionalFormatting>
  <conditionalFormatting sqref="J175">
    <cfRule type="containsText" dxfId="3" priority="1235" operator="containsText" text="Lançado">
      <formula>NOT(ISERROR(SEARCH(("Lançado"),(J175))))</formula>
    </cfRule>
  </conditionalFormatting>
  <conditionalFormatting sqref="J175">
    <cfRule type="containsText" dxfId="5" priority="1236" operator="containsText" text="N/A">
      <formula>NOT(ISERROR(SEARCH(("N/A"),(J175))))</formula>
    </cfRule>
  </conditionalFormatting>
  <conditionalFormatting sqref="J175">
    <cfRule type="containsText" dxfId="6" priority="1237" operator="containsText" text="Pendente">
      <formula>NOT(ISERROR(SEARCH(("Pendente"),(J175))))</formula>
    </cfRule>
  </conditionalFormatting>
  <conditionalFormatting sqref="J175">
    <cfRule type="containsText" dxfId="3" priority="1238" operator="containsText" text="Finalizado">
      <formula>NOT(ISERROR(SEARCH(("Finalizado"),(J175))))</formula>
    </cfRule>
  </conditionalFormatting>
  <conditionalFormatting sqref="J175">
    <cfRule type="containsText" dxfId="4" priority="1239" operator="containsText" text="em andamento">
      <formula>NOT(ISERROR(SEARCH(("em andamento"),(J175))))</formula>
    </cfRule>
  </conditionalFormatting>
  <conditionalFormatting sqref="J175">
    <cfRule type="containsText" dxfId="3" priority="1240" operator="containsText" text="Lançado">
      <formula>NOT(ISERROR(SEARCH(("Lançado"),(J175))))</formula>
    </cfRule>
  </conditionalFormatting>
  <conditionalFormatting sqref="J175">
    <cfRule type="containsText" dxfId="5" priority="1241" operator="containsText" text="N/A">
      <formula>NOT(ISERROR(SEARCH(("N/A"),(J175))))</formula>
    </cfRule>
  </conditionalFormatting>
  <conditionalFormatting sqref="J175">
    <cfRule type="containsText" dxfId="6" priority="1242" operator="containsText" text="Pendente">
      <formula>NOT(ISERROR(SEARCH(("Pendente"),(J175))))</formula>
    </cfRule>
  </conditionalFormatting>
  <conditionalFormatting sqref="J175">
    <cfRule type="containsText" dxfId="3" priority="1243" operator="containsText" text="Finalizado">
      <formula>NOT(ISERROR(SEARCH(("Finalizado"),(J175))))</formula>
    </cfRule>
  </conditionalFormatting>
  <conditionalFormatting sqref="J175">
    <cfRule type="containsText" dxfId="4" priority="1244" operator="containsText" text="em andamento">
      <formula>NOT(ISERROR(SEARCH(("em andamento"),(J175))))</formula>
    </cfRule>
  </conditionalFormatting>
  <conditionalFormatting sqref="J175">
    <cfRule type="containsText" dxfId="3" priority="1245" operator="containsText" text="Lançado">
      <formula>NOT(ISERROR(SEARCH(("Lançado"),(J175))))</formula>
    </cfRule>
  </conditionalFormatting>
  <conditionalFormatting sqref="J175">
    <cfRule type="containsText" dxfId="5" priority="1246" operator="containsText" text="N/A">
      <formula>NOT(ISERROR(SEARCH(("N/A"),(J175))))</formula>
    </cfRule>
  </conditionalFormatting>
  <conditionalFormatting sqref="J175">
    <cfRule type="containsText" dxfId="6" priority="1247" operator="containsText" text="Pendente">
      <formula>NOT(ISERROR(SEARCH(("Pendente"),(J175))))</formula>
    </cfRule>
  </conditionalFormatting>
  <conditionalFormatting sqref="J175">
    <cfRule type="containsText" dxfId="3" priority="1248" operator="containsText" text="Finalizado">
      <formula>NOT(ISERROR(SEARCH(("Finalizado"),(J175))))</formula>
    </cfRule>
  </conditionalFormatting>
  <conditionalFormatting sqref="J175:J176">
    <cfRule type="containsText" dxfId="4" priority="1249" operator="containsText" text="em andamento">
      <formula>NOT(ISERROR(SEARCH(("em andamento"),(J175))))</formula>
    </cfRule>
  </conditionalFormatting>
  <conditionalFormatting sqref="I181:J181 J176:J178">
    <cfRule type="expression" dxfId="2" priority="1250">
      <formula>$B176="ETAPA"</formula>
    </cfRule>
  </conditionalFormatting>
  <conditionalFormatting sqref="J176:J178 J181">
    <cfRule type="containsText" dxfId="6" priority="1251" operator="containsText" text="Pendente">
      <formula>NOT(ISERROR(SEARCH(("Pendente"),(J176))))</formula>
    </cfRule>
  </conditionalFormatting>
  <conditionalFormatting sqref="J177:J178 J181">
    <cfRule type="containsText" dxfId="3" priority="1252" operator="containsText" text="Finalizado">
      <formula>NOT(ISERROR(SEARCH(("Finalizado"),(J177))))</formula>
    </cfRule>
  </conditionalFormatting>
  <conditionalFormatting sqref="J177:J178 J181">
    <cfRule type="containsText" dxfId="4" priority="1253" operator="containsText" text="em andamento">
      <formula>NOT(ISERROR(SEARCH(("em andamento"),(J177))))</formula>
    </cfRule>
  </conditionalFormatting>
  <conditionalFormatting sqref="J178 J181">
    <cfRule type="containsText" dxfId="3" priority="1254" operator="containsText" text="Lançado">
      <formula>NOT(ISERROR(SEARCH(("Lançado"),(J178))))</formula>
    </cfRule>
  </conditionalFormatting>
  <conditionalFormatting sqref="J178 J181">
    <cfRule type="containsText" dxfId="5" priority="1255" operator="containsText" text="N/A">
      <formula>NOT(ISERROR(SEARCH(("N/A"),(J178))))</formula>
    </cfRule>
  </conditionalFormatting>
  <conditionalFormatting sqref="J178 J181">
    <cfRule type="containsText" dxfId="6" priority="1256" operator="containsText" text="Pendente">
      <formula>NOT(ISERROR(SEARCH(("Pendente"),(J178))))</formula>
    </cfRule>
  </conditionalFormatting>
  <conditionalFormatting sqref="J178 J181">
    <cfRule type="containsText" dxfId="3" priority="1257" operator="containsText" text="Finalizado">
      <formula>NOT(ISERROR(SEARCH(("Finalizado"),(J178))))</formula>
    </cfRule>
  </conditionalFormatting>
  <conditionalFormatting sqref="J178 J181">
    <cfRule type="containsText" dxfId="4" priority="1258" operator="containsText" text="em andamento">
      <formula>NOT(ISERROR(SEARCH(("em andamento"),(J178))))</formula>
    </cfRule>
  </conditionalFormatting>
  <conditionalFormatting sqref="J178 J181">
    <cfRule type="containsText" dxfId="3" priority="1259" operator="containsText" text="Lançado">
      <formula>NOT(ISERROR(SEARCH(("Lançado"),(J178))))</formula>
    </cfRule>
  </conditionalFormatting>
  <conditionalFormatting sqref="J178 J181">
    <cfRule type="containsText" dxfId="5" priority="1260" operator="containsText" text="N/A">
      <formula>NOT(ISERROR(SEARCH(("N/A"),(J178))))</formula>
    </cfRule>
  </conditionalFormatting>
  <conditionalFormatting sqref="J178 J181">
    <cfRule type="containsText" dxfId="6" priority="1261" operator="containsText" text="Pendente">
      <formula>NOT(ISERROR(SEARCH(("Pendente"),(J178))))</formula>
    </cfRule>
  </conditionalFormatting>
  <conditionalFormatting sqref="J178">
    <cfRule type="expression" dxfId="0" priority="1262">
      <formula>$B178="SUBETAPA"</formula>
    </cfRule>
  </conditionalFormatting>
  <conditionalFormatting sqref="J178:J182">
    <cfRule type="containsText" dxfId="3" priority="1263" operator="containsText" text="Finalizado">
      <formula>NOT(ISERROR(SEARCH(("Finalizado"),(J178))))</formula>
    </cfRule>
  </conditionalFormatting>
  <conditionalFormatting sqref="J178:J182">
    <cfRule type="containsText" dxfId="4" priority="1264" operator="containsText" text="em andamento">
      <formula>NOT(ISERROR(SEARCH(("em andamento"),(J178))))</formula>
    </cfRule>
  </conditionalFormatting>
  <conditionalFormatting sqref="J178:J182">
    <cfRule type="containsText" dxfId="3" priority="1265" operator="containsText" text="Lançado">
      <formula>NOT(ISERROR(SEARCH(("Lançado"),(J178))))</formula>
    </cfRule>
  </conditionalFormatting>
  <conditionalFormatting sqref="J178:J182">
    <cfRule type="containsText" dxfId="5" priority="1266" operator="containsText" text="N/A">
      <formula>NOT(ISERROR(SEARCH(("N/A"),(J178))))</formula>
    </cfRule>
  </conditionalFormatting>
  <conditionalFormatting sqref="A131:E131 H173:J173 J179:J180">
    <cfRule type="expression" dxfId="0" priority="1267">
      <formula>$B131="SUBETAPA"</formula>
    </cfRule>
  </conditionalFormatting>
  <conditionalFormatting sqref="J179:J180">
    <cfRule type="containsText" dxfId="6" priority="1268" operator="containsText" text="Pendente">
      <formula>NOT(ISERROR(SEARCH(("Pendente"),(J179))))</formula>
    </cfRule>
  </conditionalFormatting>
  <conditionalFormatting sqref="J179:J180">
    <cfRule type="containsText" dxfId="3" priority="1269" operator="containsText" text="Finalizado">
      <formula>NOT(ISERROR(SEARCH(("Finalizado"),(J179))))</formula>
    </cfRule>
  </conditionalFormatting>
  <conditionalFormatting sqref="J179:J180">
    <cfRule type="containsText" dxfId="4" priority="1270" operator="containsText" text="em andamento">
      <formula>NOT(ISERROR(SEARCH(("em andamento"),(J179))))</formula>
    </cfRule>
  </conditionalFormatting>
  <conditionalFormatting sqref="J179:J180">
    <cfRule type="containsText" dxfId="3" priority="1271" operator="containsText" text="Lançado">
      <formula>NOT(ISERROR(SEARCH(("Lançado"),(J179))))</formula>
    </cfRule>
  </conditionalFormatting>
  <conditionalFormatting sqref="J179:J180">
    <cfRule type="containsText" dxfId="5" priority="1272" operator="containsText" text="N/A">
      <formula>NOT(ISERROR(SEARCH(("N/A"),(J179))))</formula>
    </cfRule>
  </conditionalFormatting>
  <conditionalFormatting sqref="J179:J180">
    <cfRule type="containsText" dxfId="6" priority="1273" operator="containsText" text="Pendente">
      <formula>NOT(ISERROR(SEARCH(("Pendente"),(J179))))</formula>
    </cfRule>
  </conditionalFormatting>
  <conditionalFormatting sqref="J179:J180">
    <cfRule type="containsText" dxfId="3" priority="1274" operator="containsText" text="Finalizado">
      <formula>NOT(ISERROR(SEARCH(("Finalizado"),(J179))))</formula>
    </cfRule>
  </conditionalFormatting>
  <conditionalFormatting sqref="J179:J180">
    <cfRule type="containsText" dxfId="4" priority="1275" operator="containsText" text="em andamento">
      <formula>NOT(ISERROR(SEARCH(("em andamento"),(J179))))</formula>
    </cfRule>
  </conditionalFormatting>
  <conditionalFormatting sqref="J181:J183">
    <cfRule type="expression" dxfId="0" priority="1276">
      <formula>$B181="SUBETAPA"</formula>
    </cfRule>
  </conditionalFormatting>
  <conditionalFormatting sqref="J182">
    <cfRule type="containsText" dxfId="6" priority="1277" operator="containsText" text="Pendente">
      <formula>NOT(ISERROR(SEARCH(("Pendente"),(J182))))</formula>
    </cfRule>
  </conditionalFormatting>
  <conditionalFormatting sqref="J182">
    <cfRule type="containsText" dxfId="3" priority="1278" operator="containsText" text="Finalizado">
      <formula>NOT(ISERROR(SEARCH(("Finalizado"),(J182))))</formula>
    </cfRule>
  </conditionalFormatting>
  <conditionalFormatting sqref="J182">
    <cfRule type="containsText" dxfId="4" priority="1279" operator="containsText" text="em andamento">
      <formula>NOT(ISERROR(SEARCH(("em andamento"),(J182))))</formula>
    </cfRule>
  </conditionalFormatting>
  <conditionalFormatting sqref="J182">
    <cfRule type="expression" dxfId="0" priority="1280">
      <formula>$B182="SUBETAPA"</formula>
    </cfRule>
  </conditionalFormatting>
  <conditionalFormatting sqref="J182">
    <cfRule type="expression" dxfId="1" priority="1281">
      <formula>$B182="CÉLULA CONSTRUTIVA"</formula>
    </cfRule>
  </conditionalFormatting>
  <conditionalFormatting sqref="J182:J185">
    <cfRule type="containsText" dxfId="3" priority="1282" operator="containsText" text="Lançado">
      <formula>NOT(ISERROR(SEARCH(("Lançado"),(J182))))</formula>
    </cfRule>
  </conditionalFormatting>
  <conditionalFormatting sqref="J182:J185">
    <cfRule type="containsText" dxfId="5" priority="1283" operator="containsText" text="N/A">
      <formula>NOT(ISERROR(SEARCH(("N/A"),(J182))))</formula>
    </cfRule>
  </conditionalFormatting>
  <conditionalFormatting sqref="J182:J185">
    <cfRule type="containsText" dxfId="6" priority="1284" operator="containsText" text="Pendente">
      <formula>NOT(ISERROR(SEARCH(("Pendente"),(J182))))</formula>
    </cfRule>
  </conditionalFormatting>
  <conditionalFormatting sqref="J182:J185">
    <cfRule type="containsText" dxfId="3" priority="1285" operator="containsText" text="Finalizado">
      <formula>NOT(ISERROR(SEARCH(("Finalizado"),(J182))))</formula>
    </cfRule>
  </conditionalFormatting>
  <conditionalFormatting sqref="J182:J185">
    <cfRule type="containsText" dxfId="4" priority="1286" operator="containsText" text="em andamento">
      <formula>NOT(ISERROR(SEARCH(("em andamento"),(J182))))</formula>
    </cfRule>
  </conditionalFormatting>
  <conditionalFormatting sqref="J184:J185">
    <cfRule type="expression" dxfId="0" priority="1287">
      <formula>$B184="SUBETAPA"</formula>
    </cfRule>
  </conditionalFormatting>
  <conditionalFormatting sqref="J184:J185">
    <cfRule type="expression" dxfId="1" priority="1288">
      <formula>$B184="CÉLULA CONSTRUTIVA"</formula>
    </cfRule>
  </conditionalFormatting>
  <conditionalFormatting sqref="J184:J185">
    <cfRule type="expression" dxfId="2" priority="1289">
      <formula>$B184="ETAPA"</formula>
    </cfRule>
  </conditionalFormatting>
  <conditionalFormatting sqref="J184:J185">
    <cfRule type="containsText" dxfId="3" priority="1290" operator="containsText" text="Lançado">
      <formula>NOT(ISERROR(SEARCH(("Lançado"),(J184))))</formula>
    </cfRule>
  </conditionalFormatting>
  <conditionalFormatting sqref="J184:J185">
    <cfRule type="containsText" dxfId="5" priority="1291" operator="containsText" text="N/A">
      <formula>NOT(ISERROR(SEARCH(("N/A"),(J184))))</formula>
    </cfRule>
  </conditionalFormatting>
  <conditionalFormatting sqref="J184:J185">
    <cfRule type="containsText" dxfId="6" priority="1292" operator="containsText" text="Pendente">
      <formula>NOT(ISERROR(SEARCH(("Pendente"),(J184))))</formula>
    </cfRule>
  </conditionalFormatting>
  <conditionalFormatting sqref="J184:J185">
    <cfRule type="containsText" dxfId="3" priority="1293" operator="containsText" text="Finalizado">
      <formula>NOT(ISERROR(SEARCH(("Finalizado"),(J184))))</formula>
    </cfRule>
  </conditionalFormatting>
  <conditionalFormatting sqref="J184:J185">
    <cfRule type="containsText" dxfId="4" priority="1294" operator="containsText" text="em andamento">
      <formula>NOT(ISERROR(SEARCH(("em andamento"),(J184))))</formula>
    </cfRule>
  </conditionalFormatting>
  <conditionalFormatting sqref="J184:J185">
    <cfRule type="containsText" dxfId="3" priority="1295" operator="containsText" text="Lançado">
      <formula>NOT(ISERROR(SEARCH(("Lançado"),(J184))))</formula>
    </cfRule>
  </conditionalFormatting>
  <conditionalFormatting sqref="J184:J185">
    <cfRule type="containsText" dxfId="5" priority="1296" operator="containsText" text="N/A">
      <formula>NOT(ISERROR(SEARCH(("N/A"),(J184))))</formula>
    </cfRule>
  </conditionalFormatting>
  <conditionalFormatting sqref="J184:J185">
    <cfRule type="containsText" dxfId="3" priority="1297" operator="containsText" text="Finalizado">
      <formula>NOT(ISERROR(SEARCH(("Finalizado"),(J184))))</formula>
    </cfRule>
  </conditionalFormatting>
  <conditionalFormatting sqref="J184:J185">
    <cfRule type="containsText" dxfId="4" priority="1298" operator="containsText" text="em andamento">
      <formula>NOT(ISERROR(SEARCH(("em andamento"),(J184))))</formula>
    </cfRule>
  </conditionalFormatting>
  <conditionalFormatting sqref="J184:J186">
    <cfRule type="containsText" dxfId="6" priority="1299" operator="containsText" text="Pendente">
      <formula>NOT(ISERROR(SEARCH(("Pendente"),(J184))))</formula>
    </cfRule>
  </conditionalFormatting>
  <conditionalFormatting sqref="J176 J186 J218:J222 J224:J225 J236:J237">
    <cfRule type="containsText" dxfId="3" priority="1300" operator="containsText" text="Finalizado">
      <formula>NOT(ISERROR(SEARCH(("Finalizado"),(J176))))</formula>
    </cfRule>
  </conditionalFormatting>
  <conditionalFormatting sqref="J186">
    <cfRule type="expression" dxfId="0" priority="1301">
      <formula>$B186="SUBETAPA"</formula>
    </cfRule>
  </conditionalFormatting>
  <conditionalFormatting sqref="J186">
    <cfRule type="expression" dxfId="1" priority="1302">
      <formula>$B186="CÉLULA CONSTRUTIVA"</formula>
    </cfRule>
  </conditionalFormatting>
  <conditionalFormatting sqref="J186">
    <cfRule type="expression" dxfId="2" priority="1303">
      <formula>$B186="ETAPA"</formula>
    </cfRule>
  </conditionalFormatting>
  <conditionalFormatting sqref="J186">
    <cfRule type="expression" dxfId="0" priority="1304">
      <formula>$B186="SUBETAPA"</formula>
    </cfRule>
  </conditionalFormatting>
  <conditionalFormatting sqref="J186">
    <cfRule type="expression" dxfId="1" priority="1305">
      <formula>$B186="CÉLULA CONSTRUTIVA"</formula>
    </cfRule>
  </conditionalFormatting>
  <conditionalFormatting sqref="J186">
    <cfRule type="expression" dxfId="2" priority="1306">
      <formula>$B186="ETAPA"</formula>
    </cfRule>
  </conditionalFormatting>
  <conditionalFormatting sqref="J186">
    <cfRule type="expression" dxfId="0" priority="1307">
      <formula>$B186="SUBETAPA"</formula>
    </cfRule>
  </conditionalFormatting>
  <conditionalFormatting sqref="J186">
    <cfRule type="expression" dxfId="1" priority="1308">
      <formula>$B186="CÉLULA CONSTRUTIVA"</formula>
    </cfRule>
  </conditionalFormatting>
  <conditionalFormatting sqref="J186">
    <cfRule type="expression" dxfId="2" priority="1309">
      <formula>$B186="ETAPA"</formula>
    </cfRule>
  </conditionalFormatting>
  <conditionalFormatting sqref="J186">
    <cfRule type="expression" dxfId="0" priority="1310">
      <formula>$B186="SUBETAPA"</formula>
    </cfRule>
  </conditionalFormatting>
  <conditionalFormatting sqref="J186">
    <cfRule type="expression" dxfId="1" priority="1311">
      <formula>$B186="CÉLULA CONSTRUTIVA"</formula>
    </cfRule>
  </conditionalFormatting>
  <conditionalFormatting sqref="J186">
    <cfRule type="expression" dxfId="2" priority="1312">
      <formula>$B186="ETAPA"</formula>
    </cfRule>
  </conditionalFormatting>
  <conditionalFormatting sqref="J186:J190">
    <cfRule type="expression" dxfId="0" priority="1313">
      <formula>$B186="SUBETAPA"</formula>
    </cfRule>
  </conditionalFormatting>
  <conditionalFormatting sqref="J186:J190">
    <cfRule type="expression" dxfId="1" priority="1314">
      <formula>$B186="CÉLULA CONSTRUTIVA"</formula>
    </cfRule>
  </conditionalFormatting>
  <conditionalFormatting sqref="J186:J190">
    <cfRule type="expression" dxfId="2" priority="1315">
      <formula>$B186="ETAPA"</formula>
    </cfRule>
  </conditionalFormatting>
  <conditionalFormatting sqref="J187:J190">
    <cfRule type="containsText" dxfId="3" priority="1316" operator="containsText" text="Lançado">
      <formula>NOT(ISERROR(SEARCH(("Lançado"),(J187))))</formula>
    </cfRule>
  </conditionalFormatting>
  <conditionalFormatting sqref="J187:J190">
    <cfRule type="containsText" dxfId="5" priority="1317" operator="containsText" text="N/A">
      <formula>NOT(ISERROR(SEARCH(("N/A"),(J187))))</formula>
    </cfRule>
  </conditionalFormatting>
  <conditionalFormatting sqref="J187:J190">
    <cfRule type="containsText" dxfId="6" priority="1318" operator="containsText" text="Pendente">
      <formula>NOT(ISERROR(SEARCH(("Pendente"),(J187))))</formula>
    </cfRule>
  </conditionalFormatting>
  <conditionalFormatting sqref="J187:J190">
    <cfRule type="containsText" dxfId="3" priority="1319" operator="containsText" text="Finalizado">
      <formula>NOT(ISERROR(SEARCH(("Finalizado"),(J187))))</formula>
    </cfRule>
  </conditionalFormatting>
  <conditionalFormatting sqref="J187:J190">
    <cfRule type="containsText" dxfId="4" priority="1320" operator="containsText" text="em andamento">
      <formula>NOT(ISERROR(SEARCH(("em andamento"),(J187))))</formula>
    </cfRule>
  </conditionalFormatting>
  <conditionalFormatting sqref="J187:J190">
    <cfRule type="containsText" dxfId="3" priority="1321" operator="containsText" text="Lançado">
      <formula>NOT(ISERROR(SEARCH(("Lançado"),(J187))))</formula>
    </cfRule>
  </conditionalFormatting>
  <conditionalFormatting sqref="J187:J190">
    <cfRule type="containsText" dxfId="5" priority="1322" operator="containsText" text="N/A">
      <formula>NOT(ISERROR(SEARCH(("N/A"),(J187))))</formula>
    </cfRule>
  </conditionalFormatting>
  <conditionalFormatting sqref="J187:J190">
    <cfRule type="containsText" dxfId="6" priority="1323" operator="containsText" text="Pendente">
      <formula>NOT(ISERROR(SEARCH(("Pendente"),(J187))))</formula>
    </cfRule>
  </conditionalFormatting>
  <conditionalFormatting sqref="J187:J190">
    <cfRule type="containsText" dxfId="3" priority="1324" operator="containsText" text="Finalizado">
      <formula>NOT(ISERROR(SEARCH(("Finalizado"),(J187))))</formula>
    </cfRule>
  </conditionalFormatting>
  <conditionalFormatting sqref="J187:J190">
    <cfRule type="containsText" dxfId="4" priority="1325" operator="containsText" text="em andamento">
      <formula>NOT(ISERROR(SEARCH(("em andamento"),(J187))))</formula>
    </cfRule>
  </conditionalFormatting>
  <conditionalFormatting sqref="J187:J190">
    <cfRule type="containsText" dxfId="3" priority="1326" operator="containsText" text="Lançado">
      <formula>NOT(ISERROR(SEARCH(("Lançado"),(J187))))</formula>
    </cfRule>
  </conditionalFormatting>
  <conditionalFormatting sqref="J187:J190">
    <cfRule type="containsText" dxfId="5" priority="1327" operator="containsText" text="N/A">
      <formula>NOT(ISERROR(SEARCH(("N/A"),(J187))))</formula>
    </cfRule>
  </conditionalFormatting>
  <conditionalFormatting sqref="J187:J192">
    <cfRule type="containsText" dxfId="6" priority="1328" operator="containsText" text="Pendente">
      <formula>NOT(ISERROR(SEARCH(("Pendente"),(J187))))</formula>
    </cfRule>
  </conditionalFormatting>
  <conditionalFormatting sqref="J187:J192">
    <cfRule type="containsText" dxfId="3" priority="1329" operator="containsText" text="Finalizado">
      <formula>NOT(ISERROR(SEARCH(("Finalizado"),(J187))))</formula>
    </cfRule>
  </conditionalFormatting>
  <conditionalFormatting sqref="J187:J192">
    <cfRule type="containsText" dxfId="4" priority="1330" operator="containsText" text="em andamento">
      <formula>NOT(ISERROR(SEARCH(("em andamento"),(J187))))</formula>
    </cfRule>
  </conditionalFormatting>
  <conditionalFormatting sqref="A49:H52 A131:D131 A138:F139 A141:G141 A149:B150 A153:B153 A156:B156 A186:D190 A198:E199 A207:J208 A223:E230 A236:E238 C37:F41 D71:F73 E186:E192 F186:F191 F195:I196 F225:J225 F236 F271:J272 F276:I277 F291:F294 G22:I23 G39:H41 G71:J72 G90:H91 G138:J138 G157:J158 G160:J160 G175:G179 G180:J180 G186:J186 G191:I191 G198:I199 G231:J232 G245:H247 H131:J131 H171:H177 H179 H212:J213 H218:J218 I38:I41 I51:J52 I61 I171:J173 I176:I179 I245 J178:J179 J181:J182 J191:J192 J198:J200 J227:J230">
    <cfRule type="expression" dxfId="2" priority="1331">
      <formula>$B22="ETAPA"</formula>
    </cfRule>
  </conditionalFormatting>
  <conditionalFormatting sqref="J191:J192">
    <cfRule type="containsText" dxfId="3" priority="1332" operator="containsText" text="Lançado">
      <formula>NOT(ISERROR(SEARCH(("Lançado"),(J191))))</formula>
    </cfRule>
  </conditionalFormatting>
  <conditionalFormatting sqref="J191:J192">
    <cfRule type="containsText" dxfId="5" priority="1333" operator="containsText" text="N/A">
      <formula>NOT(ISERROR(SEARCH(("N/A"),(J191))))</formula>
    </cfRule>
  </conditionalFormatting>
  <conditionalFormatting sqref="J192 J194">
    <cfRule type="containsText" dxfId="6" priority="1334" operator="containsText" text="Pendente">
      <formula>NOT(ISERROR(SEARCH(("Pendente"),(J192))))</formula>
    </cfRule>
  </conditionalFormatting>
  <conditionalFormatting sqref="J192 J194">
    <cfRule type="containsText" dxfId="3" priority="1335" operator="containsText" text="Finalizado">
      <formula>NOT(ISERROR(SEARCH(("Finalizado"),(J192))))</formula>
    </cfRule>
  </conditionalFormatting>
  <conditionalFormatting sqref="J192 J194">
    <cfRule type="containsText" dxfId="4" priority="1336" operator="containsText" text="em andamento">
      <formula>NOT(ISERROR(SEARCH(("em andamento"),(J192))))</formula>
    </cfRule>
  </conditionalFormatting>
  <conditionalFormatting sqref="J192">
    <cfRule type="containsText" dxfId="3" priority="1337" operator="containsText" text="Lançado">
      <formula>NOT(ISERROR(SEARCH(("Lançado"),(J192))))</formula>
    </cfRule>
  </conditionalFormatting>
  <conditionalFormatting sqref="J192">
    <cfRule type="containsText" dxfId="5" priority="1338" operator="containsText" text="N/A">
      <formula>NOT(ISERROR(SEARCH(("N/A"),(J192))))</formula>
    </cfRule>
  </conditionalFormatting>
  <conditionalFormatting sqref="J192:J194">
    <cfRule type="containsText" dxfId="3" priority="1339" operator="containsText" text="Lançado">
      <formula>NOT(ISERROR(SEARCH(("Lançado"),(J192))))</formula>
    </cfRule>
  </conditionalFormatting>
  <conditionalFormatting sqref="J192:J194">
    <cfRule type="containsText" dxfId="5" priority="1340" operator="containsText" text="N/A">
      <formula>NOT(ISERROR(SEARCH(("N/A"),(J192))))</formula>
    </cfRule>
  </conditionalFormatting>
  <conditionalFormatting sqref="J192:J194">
    <cfRule type="containsText" dxfId="6" priority="1341" operator="containsText" text="Pendente">
      <formula>NOT(ISERROR(SEARCH(("Pendente"),(J192))))</formula>
    </cfRule>
  </conditionalFormatting>
  <conditionalFormatting sqref="J192:J194">
    <cfRule type="containsText" dxfId="3" priority="1342" operator="containsText" text="Finalizado">
      <formula>NOT(ISERROR(SEARCH(("Finalizado"),(J192))))</formula>
    </cfRule>
  </conditionalFormatting>
  <conditionalFormatting sqref="J192:J194">
    <cfRule type="containsText" dxfId="4" priority="1343" operator="containsText" text="em andamento">
      <formula>NOT(ISERROR(SEARCH(("em andamento"),(J192))))</formula>
    </cfRule>
  </conditionalFormatting>
  <conditionalFormatting sqref="J193">
    <cfRule type="containsText" dxfId="3" priority="1344" operator="containsText" text="Lançado">
      <formula>NOT(ISERROR(SEARCH(("Lançado"),(J193))))</formula>
    </cfRule>
  </conditionalFormatting>
  <conditionalFormatting sqref="J193">
    <cfRule type="containsText" dxfId="5" priority="1345" operator="containsText" text="N/A">
      <formula>NOT(ISERROR(SEARCH(("N/A"),(J193))))</formula>
    </cfRule>
  </conditionalFormatting>
  <conditionalFormatting sqref="J193">
    <cfRule type="containsText" dxfId="6" priority="1346" operator="containsText" text="Pendente">
      <formula>NOT(ISERROR(SEARCH(("Pendente"),(J193))))</formula>
    </cfRule>
  </conditionalFormatting>
  <conditionalFormatting sqref="J193">
    <cfRule type="containsText" dxfId="3" priority="1347" operator="containsText" text="Finalizado">
      <formula>NOT(ISERROR(SEARCH(("Finalizado"),(J193))))</formula>
    </cfRule>
  </conditionalFormatting>
  <conditionalFormatting sqref="J193">
    <cfRule type="containsText" dxfId="4" priority="1348" operator="containsText" text="em andamento">
      <formula>NOT(ISERROR(SEARCH(("em andamento"),(J193))))</formula>
    </cfRule>
  </conditionalFormatting>
  <conditionalFormatting sqref="J194:J196">
    <cfRule type="expression" dxfId="0" priority="1349">
      <formula>$B194="SUBETAPA"</formula>
    </cfRule>
  </conditionalFormatting>
  <conditionalFormatting sqref="J194:J196">
    <cfRule type="expression" dxfId="1" priority="1350">
      <formula>$B194="CÉLULA CONSTRUTIVA"</formula>
    </cfRule>
  </conditionalFormatting>
  <conditionalFormatting sqref="J194:J196">
    <cfRule type="expression" dxfId="2" priority="1351">
      <formula>$B194="ETAPA"</formula>
    </cfRule>
  </conditionalFormatting>
  <conditionalFormatting sqref="J195:J196">
    <cfRule type="expression" dxfId="1" priority="1352">
      <formula>$B195="CÉLULA CONSTRUTIVA"</formula>
    </cfRule>
  </conditionalFormatting>
  <conditionalFormatting sqref="J195:J196">
    <cfRule type="expression" dxfId="2" priority="1353">
      <formula>$B195="ETAPA"</formula>
    </cfRule>
  </conditionalFormatting>
  <conditionalFormatting sqref="J195:J196">
    <cfRule type="containsText" dxfId="3" priority="1354" operator="containsText" text="Lançado">
      <formula>NOT(ISERROR(SEARCH(("Lançado"),(J195))))</formula>
    </cfRule>
  </conditionalFormatting>
  <conditionalFormatting sqref="J195:J196">
    <cfRule type="containsText" dxfId="5" priority="1355" operator="containsText" text="N/A">
      <formula>NOT(ISERROR(SEARCH(("N/A"),(J195))))</formula>
    </cfRule>
  </conditionalFormatting>
  <conditionalFormatting sqref="J195:J196">
    <cfRule type="containsText" dxfId="6" priority="1356" operator="containsText" text="Pendente">
      <formula>NOT(ISERROR(SEARCH(("Pendente"),(J195))))</formula>
    </cfRule>
  </conditionalFormatting>
  <conditionalFormatting sqref="J195:J196">
    <cfRule type="containsText" dxfId="3" priority="1357" operator="containsText" text="Finalizado">
      <formula>NOT(ISERROR(SEARCH(("Finalizado"),(J195))))</formula>
    </cfRule>
  </conditionalFormatting>
  <conditionalFormatting sqref="J195:J196">
    <cfRule type="containsText" dxfId="4" priority="1358" operator="containsText" text="em andamento">
      <formula>NOT(ISERROR(SEARCH(("em andamento"),(J195))))</formula>
    </cfRule>
  </conditionalFormatting>
  <conditionalFormatting sqref="J212:J214 J216:J218">
    <cfRule type="containsText" dxfId="6" priority="1359" operator="containsText" text="Pendente">
      <formula>NOT(ISERROR(SEARCH(("Pendente"),(J212))))</formula>
    </cfRule>
  </conditionalFormatting>
  <conditionalFormatting sqref="J212:J214 J216:J218">
    <cfRule type="containsText" dxfId="3" priority="1360" operator="containsText" text="Finalizado">
      <formula>NOT(ISERROR(SEARCH(("Finalizado"),(J212))))</formula>
    </cfRule>
  </conditionalFormatting>
  <conditionalFormatting sqref="J212:J214 J216:J218">
    <cfRule type="containsText" dxfId="4" priority="1361" operator="containsText" text="em andamento">
      <formula>NOT(ISERROR(SEARCH(("em andamento"),(J212))))</formula>
    </cfRule>
  </conditionalFormatting>
  <conditionalFormatting sqref="J212:J214 J216:J218">
    <cfRule type="containsText" dxfId="3" priority="1362" operator="containsText" text="Lançado">
      <formula>NOT(ISERROR(SEARCH(("Lançado"),(J212))))</formula>
    </cfRule>
  </conditionalFormatting>
  <conditionalFormatting sqref="J212:J214 J216:J218">
    <cfRule type="containsText" dxfId="5" priority="1363" operator="containsText" text="N/A">
      <formula>NOT(ISERROR(SEARCH(("N/A"),(J212))))</formula>
    </cfRule>
  </conditionalFormatting>
  <conditionalFormatting sqref="J214 J216:J217">
    <cfRule type="expression" dxfId="2" priority="1364">
      <formula>$B214="ETAPA"</formula>
    </cfRule>
  </conditionalFormatting>
  <conditionalFormatting sqref="J214 J216:J217">
    <cfRule type="containsText" dxfId="3" priority="1365" operator="containsText" text="Lançado">
      <formula>NOT(ISERROR(SEARCH(("Lançado"),(J214))))</formula>
    </cfRule>
  </conditionalFormatting>
  <conditionalFormatting sqref="J214 J216:J217">
    <cfRule type="containsText" dxfId="5" priority="1366" operator="containsText" text="N/A">
      <formula>NOT(ISERROR(SEARCH(("N/A"),(J214))))</formula>
    </cfRule>
  </conditionalFormatting>
  <conditionalFormatting sqref="J214 J216:J217">
    <cfRule type="containsText" dxfId="6" priority="1367" operator="containsText" text="Pendente">
      <formula>NOT(ISERROR(SEARCH(("Pendente"),(J214))))</formula>
    </cfRule>
  </conditionalFormatting>
  <conditionalFormatting sqref="J214 J216:J217">
    <cfRule type="containsText" dxfId="3" priority="1368" operator="containsText" text="Finalizado">
      <formula>NOT(ISERROR(SEARCH(("Finalizado"),(J214))))</formula>
    </cfRule>
  </conditionalFormatting>
  <conditionalFormatting sqref="J214 J216:J217">
    <cfRule type="containsText" dxfId="4" priority="1369" operator="containsText" text="em andamento">
      <formula>NOT(ISERROR(SEARCH(("em andamento"),(J214))))</formula>
    </cfRule>
  </conditionalFormatting>
  <conditionalFormatting sqref="J214 J216:J217">
    <cfRule type="containsText" dxfId="3" priority="1370" operator="containsText" text="Lançado">
      <formula>NOT(ISERROR(SEARCH(("Lançado"),(J214))))</formula>
    </cfRule>
  </conditionalFormatting>
  <conditionalFormatting sqref="J214 J216:J217">
    <cfRule type="containsText" dxfId="5" priority="1371" operator="containsText" text="N/A">
      <formula>NOT(ISERROR(SEARCH(("N/A"),(J214))))</formula>
    </cfRule>
  </conditionalFormatting>
  <conditionalFormatting sqref="J214 J216:J217">
    <cfRule type="containsText" dxfId="6" priority="1372" operator="containsText" text="Pendente">
      <formula>NOT(ISERROR(SEARCH(("Pendente"),(J214))))</formula>
    </cfRule>
  </conditionalFormatting>
  <conditionalFormatting sqref="J214 J216:J217">
    <cfRule type="containsText" dxfId="3" priority="1373" operator="containsText" text="Finalizado">
      <formula>NOT(ISERROR(SEARCH(("Finalizado"),(J214))))</formula>
    </cfRule>
  </conditionalFormatting>
  <conditionalFormatting sqref="J214 J216:J217">
    <cfRule type="containsText" dxfId="4" priority="1374" operator="containsText" text="em andamento">
      <formula>NOT(ISERROR(SEARCH(("em andamento"),(J214))))</formula>
    </cfRule>
  </conditionalFormatting>
  <conditionalFormatting sqref="J186 J218 J223:J225 J227:J228 J236:J237">
    <cfRule type="containsText" dxfId="3" priority="1375" operator="containsText" text="Lançado">
      <formula>NOT(ISERROR(SEARCH(("Lançado"),(J186))))</formula>
    </cfRule>
  </conditionalFormatting>
  <conditionalFormatting sqref="J186 J218 J223:J225 J227:J228 J236:J237">
    <cfRule type="containsText" dxfId="5" priority="1376" operator="containsText" text="N/A">
      <formula>NOT(ISERROR(SEARCH(("N/A"),(J186))))</formula>
    </cfRule>
  </conditionalFormatting>
  <conditionalFormatting sqref="J223:J224">
    <cfRule type="containsText" dxfId="6" priority="1377" operator="containsText" text="Pendente">
      <formula>NOT(ISERROR(SEARCH(("Pendente"),(J223))))</formula>
    </cfRule>
  </conditionalFormatting>
  <conditionalFormatting sqref="J223:J224">
    <cfRule type="containsText" dxfId="3" priority="1378" operator="containsText" text="Finalizado">
      <formula>NOT(ISERROR(SEARCH(("Finalizado"),(J223))))</formula>
    </cfRule>
  </conditionalFormatting>
  <conditionalFormatting sqref="J223:J224">
    <cfRule type="containsText" dxfId="4" priority="1379" operator="containsText" text="em andamento">
      <formula>NOT(ISERROR(SEARCH(("em andamento"),(J223))))</formula>
    </cfRule>
  </conditionalFormatting>
  <conditionalFormatting sqref="J224">
    <cfRule type="expression" dxfId="1" priority="1380">
      <formula>$B224="CÉLULA CONSTRUTIVA"</formula>
    </cfRule>
  </conditionalFormatting>
  <conditionalFormatting sqref="J224">
    <cfRule type="expression" dxfId="2" priority="1381">
      <formula>$B224="ETAPA"</formula>
    </cfRule>
  </conditionalFormatting>
  <conditionalFormatting sqref="J224">
    <cfRule type="containsText" dxfId="3" priority="1382" operator="containsText" text="Lançado">
      <formula>NOT(ISERROR(SEARCH(("Lançado"),(J224))))</formula>
    </cfRule>
  </conditionalFormatting>
  <conditionalFormatting sqref="J224">
    <cfRule type="containsText" dxfId="5" priority="1383" operator="containsText" text="N/A">
      <formula>NOT(ISERROR(SEARCH(("N/A"),(J224))))</formula>
    </cfRule>
  </conditionalFormatting>
  <conditionalFormatting sqref="J224">
    <cfRule type="containsText" dxfId="6" priority="1384" operator="containsText" text="Pendente">
      <formula>NOT(ISERROR(SEARCH(("Pendente"),(J224))))</formula>
    </cfRule>
  </conditionalFormatting>
  <conditionalFormatting sqref="J224">
    <cfRule type="containsText" dxfId="3" priority="1385" operator="containsText" text="Finalizado">
      <formula>NOT(ISERROR(SEARCH(("Finalizado"),(J224))))</formula>
    </cfRule>
  </conditionalFormatting>
  <conditionalFormatting sqref="J224">
    <cfRule type="containsText" dxfId="4" priority="1386" operator="containsText" text="em andamento">
      <formula>NOT(ISERROR(SEARCH(("em andamento"),(J224))))</formula>
    </cfRule>
  </conditionalFormatting>
  <conditionalFormatting sqref="J224">
    <cfRule type="expression" dxfId="0" priority="1387">
      <formula>$B224="SUBETAPA"</formula>
    </cfRule>
  </conditionalFormatting>
  <conditionalFormatting sqref="J224">
    <cfRule type="expression" dxfId="1" priority="1388">
      <formula>$B224="CÉLULA CONSTRUTIVA"</formula>
    </cfRule>
  </conditionalFormatting>
  <conditionalFormatting sqref="J224">
    <cfRule type="expression" dxfId="2" priority="1389">
      <formula>$B224="ETAPA"</formula>
    </cfRule>
  </conditionalFormatting>
  <conditionalFormatting sqref="J224">
    <cfRule type="containsText" dxfId="3" priority="1390" operator="containsText" text="Lançado">
      <formula>NOT(ISERROR(SEARCH(("Lançado"),(J224))))</formula>
    </cfRule>
  </conditionalFormatting>
  <conditionalFormatting sqref="J224">
    <cfRule type="containsText" dxfId="5" priority="1391" operator="containsText" text="N/A">
      <formula>NOT(ISERROR(SEARCH(("N/A"),(J224))))</formula>
    </cfRule>
  </conditionalFormatting>
  <conditionalFormatting sqref="J224">
    <cfRule type="containsText" dxfId="6" priority="1392" operator="containsText" text="Pendente">
      <formula>NOT(ISERROR(SEARCH(("Pendente"),(J224))))</formula>
    </cfRule>
  </conditionalFormatting>
  <conditionalFormatting sqref="J224">
    <cfRule type="containsText" dxfId="3" priority="1393" operator="containsText" text="Finalizado">
      <formula>NOT(ISERROR(SEARCH(("Finalizado"),(J224))))</formula>
    </cfRule>
  </conditionalFormatting>
  <conditionalFormatting sqref="J224">
    <cfRule type="containsText" dxfId="4" priority="1394" operator="containsText" text="em andamento">
      <formula>NOT(ISERROR(SEARCH(("em andamento"),(J224))))</formula>
    </cfRule>
  </conditionalFormatting>
  <conditionalFormatting sqref="J224:J226">
    <cfRule type="containsText" dxfId="3" priority="1395" operator="containsText" text="Lançado">
      <formula>NOT(ISERROR(SEARCH(("Lançado"),(J224))))</formula>
    </cfRule>
  </conditionalFormatting>
  <conditionalFormatting sqref="J224:J226">
    <cfRule type="containsText" dxfId="5" priority="1396" operator="containsText" text="N/A">
      <formula>NOT(ISERROR(SEARCH(("N/A"),(J224))))</formula>
    </cfRule>
  </conditionalFormatting>
  <conditionalFormatting sqref="J224:J226">
    <cfRule type="containsText" dxfId="6" priority="1397" operator="containsText" text="Pendente">
      <formula>NOT(ISERROR(SEARCH(("Pendente"),(J224))))</formula>
    </cfRule>
  </conditionalFormatting>
  <conditionalFormatting sqref="J224:J226">
    <cfRule type="containsText" dxfId="3" priority="1398" operator="containsText" text="Finalizado">
      <formula>NOT(ISERROR(SEARCH(("Finalizado"),(J224))))</formula>
    </cfRule>
  </conditionalFormatting>
  <conditionalFormatting sqref="J224:J226">
    <cfRule type="containsText" dxfId="4" priority="1399" operator="containsText" text="em andamento">
      <formula>NOT(ISERROR(SEARCH(("em andamento"),(J224))))</formula>
    </cfRule>
  </conditionalFormatting>
  <conditionalFormatting sqref="J226">
    <cfRule type="expression" dxfId="2" priority="1400">
      <formula>$B226="ETAPA"</formula>
    </cfRule>
  </conditionalFormatting>
  <conditionalFormatting sqref="J226">
    <cfRule type="containsText" dxfId="3" priority="1401" operator="containsText" text="Lançado">
      <formula>NOT(ISERROR(SEARCH(("Lançado"),(J226))))</formula>
    </cfRule>
  </conditionalFormatting>
  <conditionalFormatting sqref="J226">
    <cfRule type="containsText" dxfId="5" priority="1402" operator="containsText" text="N/A">
      <formula>NOT(ISERROR(SEARCH(("N/A"),(J226))))</formula>
    </cfRule>
  </conditionalFormatting>
  <conditionalFormatting sqref="J226">
    <cfRule type="containsText" dxfId="6" priority="1403" operator="containsText" text="Pendente">
      <formula>NOT(ISERROR(SEARCH(("Pendente"),(J226))))</formula>
    </cfRule>
  </conditionalFormatting>
  <conditionalFormatting sqref="J226">
    <cfRule type="containsText" dxfId="3" priority="1404" operator="containsText" text="Finalizado">
      <formula>NOT(ISERROR(SEARCH(("Finalizado"),(J226))))</formula>
    </cfRule>
  </conditionalFormatting>
  <conditionalFormatting sqref="J226">
    <cfRule type="containsText" dxfId="4" priority="1405" operator="containsText" text="em andamento">
      <formula>NOT(ISERROR(SEARCH(("em andamento"),(J226))))</formula>
    </cfRule>
  </conditionalFormatting>
  <conditionalFormatting sqref="J226">
    <cfRule type="containsText" dxfId="3" priority="1406" operator="containsText" text="Lançado">
      <formula>NOT(ISERROR(SEARCH(("Lançado"),(J226))))</formula>
    </cfRule>
  </conditionalFormatting>
  <conditionalFormatting sqref="J226">
    <cfRule type="containsText" dxfId="5" priority="1407" operator="containsText" text="N/A">
      <formula>NOT(ISERROR(SEARCH(("N/A"),(J226))))</formula>
    </cfRule>
  </conditionalFormatting>
  <conditionalFormatting sqref="J226:J228">
    <cfRule type="containsText" dxfId="6" priority="1408" operator="containsText" text="Pendente">
      <formula>NOT(ISERROR(SEARCH(("Pendente"),(J226))))</formula>
    </cfRule>
  </conditionalFormatting>
  <conditionalFormatting sqref="J226:J228">
    <cfRule type="containsText" dxfId="3" priority="1409" operator="containsText" text="Finalizado">
      <formula>NOT(ISERROR(SEARCH(("Finalizado"),(J226))))</formula>
    </cfRule>
  </conditionalFormatting>
  <conditionalFormatting sqref="J226:J228">
    <cfRule type="containsText" dxfId="4" priority="1410" operator="containsText" text="em andamento">
      <formula>NOT(ISERROR(SEARCH(("em andamento"),(J226))))</formula>
    </cfRule>
  </conditionalFormatting>
  <conditionalFormatting sqref="J162 J229:J230 J235">
    <cfRule type="containsText" dxfId="4" priority="1411" operator="containsText" text="em andamento">
      <formula>NOT(ISERROR(SEARCH(("em andamento"),(J162))))</formula>
    </cfRule>
  </conditionalFormatting>
  <conditionalFormatting sqref="J229:J230 J233:J235">
    <cfRule type="expression" dxfId="1" priority="1412">
      <formula>$B229="CÉLULA CONSTRUTIVA"</formula>
    </cfRule>
  </conditionalFormatting>
  <conditionalFormatting sqref="J229:J230 J233:J236">
    <cfRule type="expression" dxfId="0" priority="1413">
      <formula>$B229="SUBETAPA"</formula>
    </cfRule>
  </conditionalFormatting>
  <conditionalFormatting sqref="J231:J232">
    <cfRule type="expression" dxfId="0" priority="1414">
      <formula>$B231="SUBETAPA"</formula>
    </cfRule>
  </conditionalFormatting>
  <conditionalFormatting sqref="J231:J232">
    <cfRule type="expression" dxfId="1" priority="1415">
      <formula>$B231="CÉLULA CONSTRUTIVA"</formula>
    </cfRule>
  </conditionalFormatting>
  <conditionalFormatting sqref="J231:J232">
    <cfRule type="containsText" dxfId="3" priority="1416" operator="containsText" text="Finalizado">
      <formula>NOT(ISERROR(SEARCH(("Finalizado"),(J231))))</formula>
    </cfRule>
  </conditionalFormatting>
  <conditionalFormatting sqref="J231:J232">
    <cfRule type="containsText" dxfId="4" priority="1417" operator="containsText" text="em andamento">
      <formula>NOT(ISERROR(SEARCH(("em andamento"),(J231))))</formula>
    </cfRule>
  </conditionalFormatting>
  <conditionalFormatting sqref="J231:J232">
    <cfRule type="containsText" dxfId="3" priority="1418" operator="containsText" text="Lançado">
      <formula>NOT(ISERROR(SEARCH(("Lançado"),(J231))))</formula>
    </cfRule>
  </conditionalFormatting>
  <conditionalFormatting sqref="J231:J232">
    <cfRule type="containsText" dxfId="5" priority="1419" operator="containsText" text="N/A">
      <formula>NOT(ISERROR(SEARCH(("N/A"),(J231))))</formula>
    </cfRule>
  </conditionalFormatting>
  <conditionalFormatting sqref="J231:J232">
    <cfRule type="containsText" dxfId="6" priority="1420" operator="containsText" text="Pendente">
      <formula>NOT(ISERROR(SEARCH(("Pendente"),(J231))))</formula>
    </cfRule>
  </conditionalFormatting>
  <conditionalFormatting sqref="J231:J232">
    <cfRule type="containsText" dxfId="3" priority="1421" operator="containsText" text="Finalizado">
      <formula>NOT(ISERROR(SEARCH(("Finalizado"),(J231))))</formula>
    </cfRule>
  </conditionalFormatting>
  <conditionalFormatting sqref="J231:J232">
    <cfRule type="containsText" dxfId="4" priority="1422" operator="containsText" text="em andamento">
      <formula>NOT(ISERROR(SEARCH(("em andamento"),(J231))))</formula>
    </cfRule>
  </conditionalFormatting>
  <conditionalFormatting sqref="J231:J232">
    <cfRule type="containsText" dxfId="3" priority="1423" operator="containsText" text="Lançado">
      <formula>NOT(ISERROR(SEARCH(("Lançado"),(J231))))</formula>
    </cfRule>
  </conditionalFormatting>
  <conditionalFormatting sqref="J231:J232">
    <cfRule type="containsText" dxfId="5" priority="1424" operator="containsText" text="N/A">
      <formula>NOT(ISERROR(SEARCH(("N/A"),(J231))))</formula>
    </cfRule>
  </conditionalFormatting>
  <conditionalFormatting sqref="J231:J232">
    <cfRule type="containsText" dxfId="6" priority="1425" operator="containsText" text="Pendente">
      <formula>NOT(ISERROR(SEARCH(("Pendente"),(J231))))</formula>
    </cfRule>
  </conditionalFormatting>
  <conditionalFormatting sqref="J231:J232">
    <cfRule type="containsText" dxfId="3" priority="1426" operator="containsText" text="Finalizado">
      <formula>NOT(ISERROR(SEARCH(("Finalizado"),(J231))))</formula>
    </cfRule>
  </conditionalFormatting>
  <conditionalFormatting sqref="J231:J232">
    <cfRule type="containsText" dxfId="4" priority="1427" operator="containsText" text="em andamento">
      <formula>NOT(ISERROR(SEARCH(("em andamento"),(J231))))</formula>
    </cfRule>
  </conditionalFormatting>
  <conditionalFormatting sqref="J233:J234">
    <cfRule type="containsText" dxfId="3" priority="1428" operator="containsText" text="Lançado">
      <formula>NOT(ISERROR(SEARCH(("Lançado"),(J233))))</formula>
    </cfRule>
  </conditionalFormatting>
  <conditionalFormatting sqref="J233:J234">
    <cfRule type="containsText" dxfId="5" priority="1429" operator="containsText" text="N/A">
      <formula>NOT(ISERROR(SEARCH(("N/A"),(J233))))</formula>
    </cfRule>
  </conditionalFormatting>
  <conditionalFormatting sqref="J233:J234">
    <cfRule type="containsText" dxfId="6" priority="1430" operator="containsText" text="Pendente">
      <formula>NOT(ISERROR(SEARCH(("Pendente"),(J233))))</formula>
    </cfRule>
  </conditionalFormatting>
  <conditionalFormatting sqref="J233:J234">
    <cfRule type="containsText" dxfId="3" priority="1431" operator="containsText" text="Finalizado">
      <formula>NOT(ISERROR(SEARCH(("Finalizado"),(J233))))</formula>
    </cfRule>
  </conditionalFormatting>
  <conditionalFormatting sqref="J233:J234">
    <cfRule type="containsText" dxfId="4" priority="1432" operator="containsText" text="em andamento">
      <formula>NOT(ISERROR(SEARCH(("em andamento"),(J233))))</formula>
    </cfRule>
  </conditionalFormatting>
  <conditionalFormatting sqref="J233:J234">
    <cfRule type="containsText" dxfId="3" priority="1433" operator="containsText" text="Lançado">
      <formula>NOT(ISERROR(SEARCH(("Lançado"),(J233))))</formula>
    </cfRule>
  </conditionalFormatting>
  <conditionalFormatting sqref="J233:J234">
    <cfRule type="containsText" dxfId="5" priority="1434" operator="containsText" text="N/A">
      <formula>NOT(ISERROR(SEARCH(("N/A"),(J233))))</formula>
    </cfRule>
  </conditionalFormatting>
  <conditionalFormatting sqref="J233:J234">
    <cfRule type="containsText" dxfId="6" priority="1435" operator="containsText" text="Pendente">
      <formula>NOT(ISERROR(SEARCH(("Pendente"),(J233))))</formula>
    </cfRule>
  </conditionalFormatting>
  <conditionalFormatting sqref="J233:J234">
    <cfRule type="containsText" dxfId="3" priority="1436" operator="containsText" text="Finalizado">
      <formula>NOT(ISERROR(SEARCH(("Finalizado"),(J233))))</formula>
    </cfRule>
  </conditionalFormatting>
  <conditionalFormatting sqref="J233:J234">
    <cfRule type="containsText" dxfId="4" priority="1437" operator="containsText" text="em andamento">
      <formula>NOT(ISERROR(SEARCH(("em andamento"),(J233))))</formula>
    </cfRule>
  </conditionalFormatting>
  <conditionalFormatting sqref="J235:J236">
    <cfRule type="expression" dxfId="1" priority="1438">
      <formula>$B235="CÉLULA CONSTRUTIVA"</formula>
    </cfRule>
  </conditionalFormatting>
  <conditionalFormatting sqref="J236">
    <cfRule type="containsText" dxfId="6" priority="1439" operator="containsText" text="Pendente">
      <formula>NOT(ISERROR(SEARCH(("Pendente"),(J236))))</formula>
    </cfRule>
  </conditionalFormatting>
  <conditionalFormatting sqref="J236">
    <cfRule type="containsText" dxfId="3" priority="1440" operator="containsText" text="Finalizado">
      <formula>NOT(ISERROR(SEARCH(("Finalizado"),(J236))))</formula>
    </cfRule>
  </conditionalFormatting>
  <conditionalFormatting sqref="J236">
    <cfRule type="containsText" dxfId="4" priority="1441" operator="containsText" text="em andamento">
      <formula>NOT(ISERROR(SEARCH(("em andamento"),(J236))))</formula>
    </cfRule>
  </conditionalFormatting>
  <conditionalFormatting sqref="J236">
    <cfRule type="containsText" dxfId="3" priority="1442" operator="containsText" text="Finalizado">
      <formula>NOT(ISERROR(SEARCH(("Finalizado"),(J236))))</formula>
    </cfRule>
  </conditionalFormatting>
  <conditionalFormatting sqref="J236">
    <cfRule type="containsText" dxfId="4" priority="1443" operator="containsText" text="em andamento">
      <formula>NOT(ISERROR(SEARCH(("em andamento"),(J236))))</formula>
    </cfRule>
  </conditionalFormatting>
  <conditionalFormatting sqref="J186 J236:J237 J246:J247 J269">
    <cfRule type="containsText" dxfId="4" priority="1444" operator="containsText" text="em andamento">
      <formula>NOT(ISERROR(SEARCH(("em andamento"),(J186))))</formula>
    </cfRule>
  </conditionalFormatting>
  <conditionalFormatting sqref="H74:J78 J200:J206 J208:J211 J236:J243">
    <cfRule type="expression" dxfId="1" priority="1445">
      <formula>$B74="CÉLULA CONSTRUTIVA"</formula>
    </cfRule>
  </conditionalFormatting>
  <conditionalFormatting sqref="J227:J228 J236:J243">
    <cfRule type="containsText" dxfId="3" priority="1446" operator="containsText" text="Lançado">
      <formula>NOT(ISERROR(SEARCH(("Lançado"),(J227))))</formula>
    </cfRule>
  </conditionalFormatting>
  <conditionalFormatting sqref="J227:J228 J236:J243">
    <cfRule type="containsText" dxfId="5" priority="1447" operator="containsText" text="N/A">
      <formula>NOT(ISERROR(SEARCH(("N/A"),(J227))))</formula>
    </cfRule>
  </conditionalFormatting>
  <conditionalFormatting sqref="J237:J243">
    <cfRule type="containsText" dxfId="6" priority="1448" operator="containsText" text="Pendente">
      <formula>NOT(ISERROR(SEARCH(("Pendente"),(J237))))</formula>
    </cfRule>
  </conditionalFormatting>
  <conditionalFormatting sqref="J237:J243">
    <cfRule type="containsText" dxfId="3" priority="1449" operator="containsText" text="Finalizado">
      <formula>NOT(ISERROR(SEARCH(("Finalizado"),(J237))))</formula>
    </cfRule>
  </conditionalFormatting>
  <conditionalFormatting sqref="J237:J243">
    <cfRule type="containsText" dxfId="4" priority="1450" operator="containsText" text="em andamento">
      <formula>NOT(ISERROR(SEARCH(("em andamento"),(J237))))</formula>
    </cfRule>
  </conditionalFormatting>
  <conditionalFormatting sqref="J238">
    <cfRule type="containsText" dxfId="3" priority="1451" operator="containsText" text="Lançado">
      <formula>NOT(ISERROR(SEARCH(("Lançado"),(J238))))</formula>
    </cfRule>
  </conditionalFormatting>
  <conditionalFormatting sqref="J238">
    <cfRule type="containsText" dxfId="5" priority="1452" operator="containsText" text="N/A">
      <formula>NOT(ISERROR(SEARCH(("N/A"),(J238))))</formula>
    </cfRule>
  </conditionalFormatting>
  <conditionalFormatting sqref="J238">
    <cfRule type="containsText" dxfId="6" priority="1453" operator="containsText" text="Pendente">
      <formula>NOT(ISERROR(SEARCH(("Pendente"),(J238))))</formula>
    </cfRule>
  </conditionalFormatting>
  <conditionalFormatting sqref="J238">
    <cfRule type="containsText" dxfId="3" priority="1454" operator="containsText" text="Finalizado">
      <formula>NOT(ISERROR(SEARCH(("Finalizado"),(J238))))</formula>
    </cfRule>
  </conditionalFormatting>
  <conditionalFormatting sqref="J238">
    <cfRule type="containsText" dxfId="4" priority="1455" operator="containsText" text="em andamento">
      <formula>NOT(ISERROR(SEARCH(("em andamento"),(J238))))</formula>
    </cfRule>
  </conditionalFormatting>
  <conditionalFormatting sqref="J238">
    <cfRule type="expression" dxfId="1" priority="1456">
      <formula>$B238="CÉLULA CONSTRUTIVA"</formula>
    </cfRule>
  </conditionalFormatting>
  <conditionalFormatting sqref="J238">
    <cfRule type="expression" dxfId="2" priority="1457">
      <formula>$B238="ETAPA"</formula>
    </cfRule>
  </conditionalFormatting>
  <conditionalFormatting sqref="J238:J243">
    <cfRule type="containsText" dxfId="6" priority="1458" operator="containsText" text="Pendente">
      <formula>NOT(ISERROR(SEARCH(("Pendente"),(J238))))</formula>
    </cfRule>
  </conditionalFormatting>
  <conditionalFormatting sqref="J238:J243">
    <cfRule type="containsText" dxfId="3" priority="1459" operator="containsText" text="Finalizado">
      <formula>NOT(ISERROR(SEARCH(("Finalizado"),(J238))))</formula>
    </cfRule>
  </conditionalFormatting>
  <conditionalFormatting sqref="J238:J243">
    <cfRule type="containsText" dxfId="4" priority="1460" operator="containsText" text="em andamento">
      <formula>NOT(ISERROR(SEARCH(("em andamento"),(J238))))</formula>
    </cfRule>
  </conditionalFormatting>
  <conditionalFormatting sqref="J238:J244">
    <cfRule type="containsText" dxfId="3" priority="1461" operator="containsText" text="Lançado">
      <formula>NOT(ISERROR(SEARCH(("Lançado"),(J238))))</formula>
    </cfRule>
  </conditionalFormatting>
  <conditionalFormatting sqref="J238:J244">
    <cfRule type="containsText" dxfId="5" priority="1462" operator="containsText" text="N/A">
      <formula>NOT(ISERROR(SEARCH(("N/A"),(J238))))</formula>
    </cfRule>
  </conditionalFormatting>
  <conditionalFormatting sqref="J239:J244">
    <cfRule type="containsText" dxfId="6" priority="1463" operator="containsText" text="Pendente">
      <formula>NOT(ISERROR(SEARCH(("Pendente"),(J239))))</formula>
    </cfRule>
  </conditionalFormatting>
  <conditionalFormatting sqref="J239:J244">
    <cfRule type="containsText" dxfId="3" priority="1464" operator="containsText" text="Finalizado">
      <formula>NOT(ISERROR(SEARCH(("Finalizado"),(J239))))</formula>
    </cfRule>
  </conditionalFormatting>
  <conditionalFormatting sqref="J239:J244">
    <cfRule type="containsText" dxfId="4" priority="1465" operator="containsText" text="em andamento">
      <formula>NOT(ISERROR(SEARCH(("em andamento"),(J239))))</formula>
    </cfRule>
  </conditionalFormatting>
  <conditionalFormatting sqref="J244:J245">
    <cfRule type="containsText" dxfId="3" priority="1466" operator="containsText" text="Lançado">
      <formula>NOT(ISERROR(SEARCH(("Lançado"),(J244))))</formula>
    </cfRule>
  </conditionalFormatting>
  <conditionalFormatting sqref="J244:J245">
    <cfRule type="containsText" dxfId="5" priority="1467" operator="containsText" text="N/A">
      <formula>NOT(ISERROR(SEARCH(("N/A"),(J244))))</formula>
    </cfRule>
  </conditionalFormatting>
  <conditionalFormatting sqref="J244:J245">
    <cfRule type="containsText" dxfId="6" priority="1468" operator="containsText" text="Pendente">
      <formula>NOT(ISERROR(SEARCH(("Pendente"),(J244))))</formula>
    </cfRule>
  </conditionalFormatting>
  <conditionalFormatting sqref="J244:J245">
    <cfRule type="containsText" dxfId="3" priority="1469" operator="containsText" text="Finalizado">
      <formula>NOT(ISERROR(SEARCH(("Finalizado"),(J244))))</formula>
    </cfRule>
  </conditionalFormatting>
  <conditionalFormatting sqref="J244:J245">
    <cfRule type="containsText" dxfId="4" priority="1470" operator="containsText" text="em andamento">
      <formula>NOT(ISERROR(SEARCH(("em andamento"),(J244))))</formula>
    </cfRule>
  </conditionalFormatting>
  <conditionalFormatting sqref="J245">
    <cfRule type="expression" dxfId="0" priority="1471">
      <formula>$B245="SUBETAPA"</formula>
    </cfRule>
  </conditionalFormatting>
  <conditionalFormatting sqref="J245">
    <cfRule type="expression" dxfId="1" priority="1472">
      <formula>$B245="CÉLULA CONSTRUTIVA"</formula>
    </cfRule>
  </conditionalFormatting>
  <conditionalFormatting sqref="J245">
    <cfRule type="expression" dxfId="2" priority="1473">
      <formula>$B245="ETAPA"</formula>
    </cfRule>
  </conditionalFormatting>
  <conditionalFormatting sqref="J245">
    <cfRule type="containsText" dxfId="3" priority="1474" operator="containsText" text="Lançado">
      <formula>NOT(ISERROR(SEARCH(("Lançado"),(J245))))</formula>
    </cfRule>
  </conditionalFormatting>
  <conditionalFormatting sqref="J245">
    <cfRule type="containsText" dxfId="5" priority="1475" operator="containsText" text="N/A">
      <formula>NOT(ISERROR(SEARCH(("N/A"),(J245))))</formula>
    </cfRule>
  </conditionalFormatting>
  <conditionalFormatting sqref="J245">
    <cfRule type="containsText" dxfId="6" priority="1476" operator="containsText" text="Pendente">
      <formula>NOT(ISERROR(SEARCH(("Pendente"),(J245))))</formula>
    </cfRule>
  </conditionalFormatting>
  <conditionalFormatting sqref="J245">
    <cfRule type="containsText" dxfId="3" priority="1477" operator="containsText" text="Finalizado">
      <formula>NOT(ISERROR(SEARCH(("Finalizado"),(J245))))</formula>
    </cfRule>
  </conditionalFormatting>
  <conditionalFormatting sqref="J245">
    <cfRule type="containsText" dxfId="4" priority="1478" operator="containsText" text="em andamento">
      <formula>NOT(ISERROR(SEARCH(("em andamento"),(J245))))</formula>
    </cfRule>
  </conditionalFormatting>
  <conditionalFormatting sqref="J245">
    <cfRule type="containsText" dxfId="3" priority="1479" operator="containsText" text="Lançado">
      <formula>NOT(ISERROR(SEARCH(("Lançado"),(J245))))</formula>
    </cfRule>
  </conditionalFormatting>
  <conditionalFormatting sqref="J245">
    <cfRule type="containsText" dxfId="5" priority="1480" operator="containsText" text="N/A">
      <formula>NOT(ISERROR(SEARCH(("N/A"),(J245))))</formula>
    </cfRule>
  </conditionalFormatting>
  <conditionalFormatting sqref="J245">
    <cfRule type="expression" dxfId="0" priority="1481">
      <formula>$B245="SUBETAPA"</formula>
    </cfRule>
  </conditionalFormatting>
  <conditionalFormatting sqref="J245">
    <cfRule type="expression" dxfId="1" priority="1482">
      <formula>$B245="CÉLULA CONSTRUTIVA"</formula>
    </cfRule>
  </conditionalFormatting>
  <conditionalFormatting sqref="J245">
    <cfRule type="expression" dxfId="2" priority="1483">
      <formula>$B245="ETAPA"</formula>
    </cfRule>
  </conditionalFormatting>
  <conditionalFormatting sqref="J245:J248">
    <cfRule type="containsText" dxfId="6" priority="1484" operator="containsText" text="Pendente">
      <formula>NOT(ISERROR(SEARCH(("Pendente"),(J245))))</formula>
    </cfRule>
  </conditionalFormatting>
  <conditionalFormatting sqref="J245:J248">
    <cfRule type="containsText" dxfId="3" priority="1485" operator="containsText" text="Finalizado">
      <formula>NOT(ISERROR(SEARCH(("Finalizado"),(J245))))</formula>
    </cfRule>
  </conditionalFormatting>
  <conditionalFormatting sqref="J245:J248">
    <cfRule type="containsText" dxfId="4" priority="1486" operator="containsText" text="em andamento">
      <formula>NOT(ISERROR(SEARCH(("em andamento"),(J245))))</formula>
    </cfRule>
  </conditionalFormatting>
  <conditionalFormatting sqref="J218:J222 J224:J225 J227:J228 J236:J237 J246:J247 J269">
    <cfRule type="containsText" dxfId="6" priority="1487" operator="containsText" text="Pendente">
      <formula>NOT(ISERROR(SEARCH(("Pendente"),(J218))))</formula>
    </cfRule>
  </conditionalFormatting>
  <conditionalFormatting sqref="J176:J177 J239:J243 J246:J252 J269">
    <cfRule type="containsText" dxfId="3" priority="1488" operator="containsText" text="Lançado">
      <formula>NOT(ISERROR(SEARCH(("Lançado"),(J176))))</formula>
    </cfRule>
  </conditionalFormatting>
  <conditionalFormatting sqref="J176:J177 J239:J243 J246:J252 J269">
    <cfRule type="containsText" dxfId="5" priority="1489" operator="containsText" text="N/A">
      <formula>NOT(ISERROR(SEARCH(("N/A"),(J176))))</formula>
    </cfRule>
  </conditionalFormatting>
  <conditionalFormatting sqref="J247">
    <cfRule type="containsText" dxfId="3" priority="1490" operator="containsText" text="Lançado">
      <formula>NOT(ISERROR(SEARCH(("Lançado"),(J247))))</formula>
    </cfRule>
  </conditionalFormatting>
  <conditionalFormatting sqref="J247">
    <cfRule type="containsText" dxfId="5" priority="1491" operator="containsText" text="N/A">
      <formula>NOT(ISERROR(SEARCH(("N/A"),(J247))))</formula>
    </cfRule>
  </conditionalFormatting>
  <conditionalFormatting sqref="J247">
    <cfRule type="containsText" dxfId="6" priority="1492" operator="containsText" text="Pendente">
      <formula>NOT(ISERROR(SEARCH(("Pendente"),(J247))))</formula>
    </cfRule>
  </conditionalFormatting>
  <conditionalFormatting sqref="J247">
    <cfRule type="containsText" dxfId="3" priority="1493" operator="containsText" text="Finalizado">
      <formula>NOT(ISERROR(SEARCH(("Finalizado"),(J247))))</formula>
    </cfRule>
  </conditionalFormatting>
  <conditionalFormatting sqref="J247">
    <cfRule type="containsText" dxfId="4" priority="1494" operator="containsText" text="em andamento">
      <formula>NOT(ISERROR(SEARCH(("em andamento"),(J247))))</formula>
    </cfRule>
  </conditionalFormatting>
  <conditionalFormatting sqref="J247:J248">
    <cfRule type="expression" dxfId="0" priority="1495">
      <formula>$B247="SUBETAPA"</formula>
    </cfRule>
  </conditionalFormatting>
  <conditionalFormatting sqref="J247:J248">
    <cfRule type="expression" dxfId="1" priority="1496">
      <formula>$B247="CÉLULA CONSTRUTIVA"</formula>
    </cfRule>
  </conditionalFormatting>
  <conditionalFormatting sqref="J248">
    <cfRule type="expression" dxfId="2" priority="1497">
      <formula>$B248="ETAPA"</formula>
    </cfRule>
  </conditionalFormatting>
  <conditionalFormatting sqref="J248">
    <cfRule type="containsText" dxfId="3" priority="1498" operator="containsText" text="Lançado">
      <formula>NOT(ISERROR(SEARCH(("Lançado"),(J248))))</formula>
    </cfRule>
  </conditionalFormatting>
  <conditionalFormatting sqref="J248">
    <cfRule type="containsText" dxfId="5" priority="1499" operator="containsText" text="N/A">
      <formula>NOT(ISERROR(SEARCH(("N/A"),(J248))))</formula>
    </cfRule>
  </conditionalFormatting>
  <conditionalFormatting sqref="J248">
    <cfRule type="containsText" dxfId="6" priority="1500" operator="containsText" text="Pendente">
      <formula>NOT(ISERROR(SEARCH(("Pendente"),(J248))))</formula>
    </cfRule>
  </conditionalFormatting>
  <conditionalFormatting sqref="J248">
    <cfRule type="containsText" dxfId="3" priority="1501" operator="containsText" text="Finalizado">
      <formula>NOT(ISERROR(SEARCH(("Finalizado"),(J248))))</formula>
    </cfRule>
  </conditionalFormatting>
  <conditionalFormatting sqref="J248">
    <cfRule type="containsText" dxfId="4" priority="1502" operator="containsText" text="em andamento">
      <formula>NOT(ISERROR(SEARCH(("em andamento"),(J248))))</formula>
    </cfRule>
  </conditionalFormatting>
  <conditionalFormatting sqref="J248">
    <cfRule type="containsText" dxfId="3" priority="1503" operator="containsText" text="Lançado">
      <formula>NOT(ISERROR(SEARCH(("Lançado"),(J248))))</formula>
    </cfRule>
  </conditionalFormatting>
  <conditionalFormatting sqref="J248">
    <cfRule type="containsText" dxfId="5" priority="1504" operator="containsText" text="N/A">
      <formula>NOT(ISERROR(SEARCH(("N/A"),(J248))))</formula>
    </cfRule>
  </conditionalFormatting>
  <conditionalFormatting sqref="J248">
    <cfRule type="containsText" dxfId="6" priority="1505" operator="containsText" text="Pendente">
      <formula>NOT(ISERROR(SEARCH(("Pendente"),(J248))))</formula>
    </cfRule>
  </conditionalFormatting>
  <conditionalFormatting sqref="J248:J252">
    <cfRule type="containsText" dxfId="3" priority="1506" operator="containsText" text="Finalizado">
      <formula>NOT(ISERROR(SEARCH(("Finalizado"),(J248))))</formula>
    </cfRule>
  </conditionalFormatting>
  <conditionalFormatting sqref="J248:J252">
    <cfRule type="containsText" dxfId="4" priority="1507" operator="containsText" text="em andamento">
      <formula>NOT(ISERROR(SEARCH(("em andamento"),(J248))))</formula>
    </cfRule>
  </conditionalFormatting>
  <conditionalFormatting sqref="J249:J252">
    <cfRule type="containsText" dxfId="3" priority="1508" operator="containsText" text="Lançado">
      <formula>NOT(ISERROR(SEARCH(("Lançado"),(J249))))</formula>
    </cfRule>
  </conditionalFormatting>
  <conditionalFormatting sqref="J249:J252">
    <cfRule type="containsText" dxfId="5" priority="1509" operator="containsText" text="N/A">
      <formula>NOT(ISERROR(SEARCH(("N/A"),(J249))))</formula>
    </cfRule>
  </conditionalFormatting>
  <conditionalFormatting sqref="J249:J252">
    <cfRule type="containsText" dxfId="6" priority="1510" operator="containsText" text="Pendente">
      <formula>NOT(ISERROR(SEARCH(("Pendente"),(J249))))</formula>
    </cfRule>
  </conditionalFormatting>
  <conditionalFormatting sqref="J249:J252">
    <cfRule type="containsText" dxfId="3" priority="1511" operator="containsText" text="Finalizado">
      <formula>NOT(ISERROR(SEARCH(("Finalizado"),(J249))))</formula>
    </cfRule>
  </conditionalFormatting>
  <conditionalFormatting sqref="J249:J252">
    <cfRule type="containsText" dxfId="4" priority="1512" operator="containsText" text="em andamento">
      <formula>NOT(ISERROR(SEARCH(("em andamento"),(J249))))</formula>
    </cfRule>
  </conditionalFormatting>
  <conditionalFormatting sqref="J249:J253">
    <cfRule type="containsText" dxfId="6" priority="1513" operator="containsText" text="Pendente">
      <formula>NOT(ISERROR(SEARCH(("Pendente"),(J249))))</formula>
    </cfRule>
  </conditionalFormatting>
  <conditionalFormatting sqref="J250">
    <cfRule type="expression" dxfId="0" priority="1514">
      <formula>$B250="SUBETAPA"</formula>
    </cfRule>
  </conditionalFormatting>
  <conditionalFormatting sqref="J250">
    <cfRule type="expression" dxfId="1" priority="1515">
      <formula>$B250="CÉLULA CONSTRUTIVA"</formula>
    </cfRule>
  </conditionalFormatting>
  <conditionalFormatting sqref="J250">
    <cfRule type="containsText" dxfId="3" priority="1516" operator="containsText" text="Lançado">
      <formula>NOT(ISERROR(SEARCH(("Lançado"),(J250))))</formula>
    </cfRule>
  </conditionalFormatting>
  <conditionalFormatting sqref="J250">
    <cfRule type="containsText" dxfId="5" priority="1517" operator="containsText" text="N/A">
      <formula>NOT(ISERROR(SEARCH(("N/A"),(J250))))</formula>
    </cfRule>
  </conditionalFormatting>
  <conditionalFormatting sqref="J250:J251">
    <cfRule type="containsText" dxfId="6" priority="1518" operator="containsText" text="Pendente">
      <formula>NOT(ISERROR(SEARCH(("Pendente"),(J250))))</formula>
    </cfRule>
  </conditionalFormatting>
  <conditionalFormatting sqref="J250:J251">
    <cfRule type="containsText" dxfId="3" priority="1519" operator="containsText" text="Finalizado">
      <formula>NOT(ISERROR(SEARCH(("Finalizado"),(J250))))</formula>
    </cfRule>
  </conditionalFormatting>
  <conditionalFormatting sqref="J250:J251">
    <cfRule type="containsText" dxfId="4" priority="1520" operator="containsText" text="em andamento">
      <formula>NOT(ISERROR(SEARCH(("em andamento"),(J250))))</formula>
    </cfRule>
  </conditionalFormatting>
  <conditionalFormatting sqref="J251:J252">
    <cfRule type="expression" dxfId="0" priority="1521">
      <formula>$B251="SUBETAPA"</formula>
    </cfRule>
  </conditionalFormatting>
  <conditionalFormatting sqref="J251:J252">
    <cfRule type="expression" dxfId="1" priority="1522">
      <formula>$B251="CÉLULA CONSTRUTIVA"</formula>
    </cfRule>
  </conditionalFormatting>
  <conditionalFormatting sqref="J251:J252">
    <cfRule type="expression" dxfId="2" priority="1523">
      <formula>$B251="ETAPA"</formula>
    </cfRule>
  </conditionalFormatting>
  <conditionalFormatting sqref="J251:J252">
    <cfRule type="containsText" dxfId="6" priority="1524" operator="containsText" text="Pendente">
      <formula>NOT(ISERROR(SEARCH(("Pendente"),(J251))))</formula>
    </cfRule>
  </conditionalFormatting>
  <conditionalFormatting sqref="J251:J252">
    <cfRule type="containsText" dxfId="3" priority="1525" operator="containsText" text="Finalizado">
      <formula>NOT(ISERROR(SEARCH(("Finalizado"),(J251))))</formula>
    </cfRule>
  </conditionalFormatting>
  <conditionalFormatting sqref="J251:J252">
    <cfRule type="containsText" dxfId="4" priority="1526" operator="containsText" text="em andamento">
      <formula>NOT(ISERROR(SEARCH(("em andamento"),(J251))))</formula>
    </cfRule>
  </conditionalFormatting>
  <conditionalFormatting sqref="J251:J252">
    <cfRule type="expression" dxfId="0" priority="1527">
      <formula>$B251="SUBETAPA"</formula>
    </cfRule>
  </conditionalFormatting>
  <conditionalFormatting sqref="J251:J252">
    <cfRule type="expression" dxfId="1" priority="1528">
      <formula>$B251="CÉLULA CONSTRUTIVA"</formula>
    </cfRule>
  </conditionalFormatting>
  <conditionalFormatting sqref="J251:J252">
    <cfRule type="expression" dxfId="2" priority="1529">
      <formula>$B251="ETAPA"</formula>
    </cfRule>
  </conditionalFormatting>
  <conditionalFormatting sqref="J251:J252">
    <cfRule type="containsText" dxfId="3" priority="1530" operator="containsText" text="Lançado">
      <formula>NOT(ISERROR(SEARCH(("Lançado"),(J251))))</formula>
    </cfRule>
  </conditionalFormatting>
  <conditionalFormatting sqref="J251:J252">
    <cfRule type="containsText" dxfId="5" priority="1531" operator="containsText" text="N/A">
      <formula>NOT(ISERROR(SEARCH(("N/A"),(J251))))</formula>
    </cfRule>
  </conditionalFormatting>
  <conditionalFormatting sqref="J251:J252">
    <cfRule type="containsText" dxfId="6" priority="1532" operator="containsText" text="Pendente">
      <formula>NOT(ISERROR(SEARCH(("Pendente"),(J251))))</formula>
    </cfRule>
  </conditionalFormatting>
  <conditionalFormatting sqref="J251:J252">
    <cfRule type="containsText" dxfId="3" priority="1533" operator="containsText" text="Finalizado">
      <formula>NOT(ISERROR(SEARCH(("Finalizado"),(J251))))</formula>
    </cfRule>
  </conditionalFormatting>
  <conditionalFormatting sqref="J251:J252">
    <cfRule type="containsText" dxfId="4" priority="1534" operator="containsText" text="em andamento">
      <formula>NOT(ISERROR(SEARCH(("em andamento"),(J251))))</formula>
    </cfRule>
  </conditionalFormatting>
  <conditionalFormatting sqref="J251:J252">
    <cfRule type="containsText" dxfId="3" priority="1535" operator="containsText" text="Lançado">
      <formula>NOT(ISERROR(SEARCH(("Lançado"),(J251))))</formula>
    </cfRule>
  </conditionalFormatting>
  <conditionalFormatting sqref="J251:J252">
    <cfRule type="containsText" dxfId="5" priority="1536" operator="containsText" text="N/A">
      <formula>NOT(ISERROR(SEARCH(("N/A"),(J251))))</formula>
    </cfRule>
  </conditionalFormatting>
  <conditionalFormatting sqref="J251:J252">
    <cfRule type="containsText" dxfId="6" priority="1537" operator="containsText" text="Pendente">
      <formula>NOT(ISERROR(SEARCH(("Pendente"),(J251))))</formula>
    </cfRule>
  </conditionalFormatting>
  <conditionalFormatting sqref="J251:J252">
    <cfRule type="expression" dxfId="0" priority="1538">
      <formula>$B251="SUBETAPA"</formula>
    </cfRule>
  </conditionalFormatting>
  <conditionalFormatting sqref="J251:J252">
    <cfRule type="expression" dxfId="1" priority="1539">
      <formula>$B251="CÉLULA CONSTRUTIVA"</formula>
    </cfRule>
  </conditionalFormatting>
  <conditionalFormatting sqref="J251:J252">
    <cfRule type="expression" dxfId="2" priority="1540">
      <formula>$B251="ETAPA"</formula>
    </cfRule>
  </conditionalFormatting>
  <conditionalFormatting sqref="J251:J252">
    <cfRule type="containsText" dxfId="3" priority="1541" operator="containsText" text="Lançado">
      <formula>NOT(ISERROR(SEARCH(("Lançado"),(J251))))</formula>
    </cfRule>
  </conditionalFormatting>
  <conditionalFormatting sqref="J251:J252">
    <cfRule type="containsText" dxfId="5" priority="1542" operator="containsText" text="N/A">
      <formula>NOT(ISERROR(SEARCH(("N/A"),(J251))))</formula>
    </cfRule>
  </conditionalFormatting>
  <conditionalFormatting sqref="J252">
    <cfRule type="containsText" dxfId="6" priority="1543" operator="containsText" text="Pendente">
      <formula>NOT(ISERROR(SEARCH(("Pendente"),(J252))))</formula>
    </cfRule>
  </conditionalFormatting>
  <conditionalFormatting sqref="J252">
    <cfRule type="containsText" dxfId="3" priority="1544" operator="containsText" text="Finalizado">
      <formula>NOT(ISERROR(SEARCH(("Finalizado"),(J252))))</formula>
    </cfRule>
  </conditionalFormatting>
  <conditionalFormatting sqref="J252">
    <cfRule type="containsText" dxfId="4" priority="1545" operator="containsText" text="em andamento">
      <formula>NOT(ISERROR(SEARCH(("em andamento"),(J252))))</formula>
    </cfRule>
  </conditionalFormatting>
  <conditionalFormatting sqref="J252">
    <cfRule type="containsText" dxfId="3" priority="1546" operator="containsText" text="Lançado">
      <formula>NOT(ISERROR(SEARCH(("Lançado"),(J252))))</formula>
    </cfRule>
  </conditionalFormatting>
  <conditionalFormatting sqref="J252">
    <cfRule type="containsText" dxfId="5" priority="1547" operator="containsText" text="N/A">
      <formula>NOT(ISERROR(SEARCH(("N/A"),(J252))))</formula>
    </cfRule>
  </conditionalFormatting>
  <conditionalFormatting sqref="J252:J253">
    <cfRule type="containsText" dxfId="6" priority="1548" operator="containsText" text="Pendente">
      <formula>NOT(ISERROR(SEARCH(("Pendente"),(J252))))</formula>
    </cfRule>
  </conditionalFormatting>
  <conditionalFormatting sqref="J252:J253">
    <cfRule type="containsText" dxfId="3" priority="1549" operator="containsText" text="Finalizado">
      <formula>NOT(ISERROR(SEARCH(("Finalizado"),(J252))))</formula>
    </cfRule>
  </conditionalFormatting>
  <conditionalFormatting sqref="J252:J253">
    <cfRule type="containsText" dxfId="4" priority="1550" operator="containsText" text="em andamento">
      <formula>NOT(ISERROR(SEARCH(("em andamento"),(J252))))</formula>
    </cfRule>
  </conditionalFormatting>
  <conditionalFormatting sqref="J253">
    <cfRule type="containsText" dxfId="3" priority="1551" operator="containsText" text="Lançado">
      <formula>NOT(ISERROR(SEARCH(("Lançado"),(J253))))</formula>
    </cfRule>
  </conditionalFormatting>
  <conditionalFormatting sqref="J253">
    <cfRule type="containsText" dxfId="5" priority="1552" operator="containsText" text="N/A">
      <formula>NOT(ISERROR(SEARCH(("N/A"),(J253))))</formula>
    </cfRule>
  </conditionalFormatting>
  <conditionalFormatting sqref="J253">
    <cfRule type="containsText" dxfId="3" priority="1553" operator="containsText" text="Finalizado">
      <formula>NOT(ISERROR(SEARCH(("Finalizado"),(J253))))</formula>
    </cfRule>
  </conditionalFormatting>
  <conditionalFormatting sqref="J253">
    <cfRule type="containsText" dxfId="4" priority="1554" operator="containsText" text="em andamento">
      <formula>NOT(ISERROR(SEARCH(("em andamento"),(J253))))</formula>
    </cfRule>
  </conditionalFormatting>
  <conditionalFormatting sqref="J253">
    <cfRule type="containsText" dxfId="3" priority="1555" operator="containsText" text="Lançado">
      <formula>NOT(ISERROR(SEARCH(("Lançado"),(J253))))</formula>
    </cfRule>
  </conditionalFormatting>
  <conditionalFormatting sqref="J253">
    <cfRule type="containsText" dxfId="5" priority="1556" operator="containsText" text="N/A">
      <formula>NOT(ISERROR(SEARCH(("N/A"),(J253))))</formula>
    </cfRule>
  </conditionalFormatting>
  <conditionalFormatting sqref="J254:J263">
    <cfRule type="expression" dxfId="0" priority="1557">
      <formula>$B254="SUBETAPA"</formula>
    </cfRule>
  </conditionalFormatting>
  <conditionalFormatting sqref="J254:J263">
    <cfRule type="expression" dxfId="1" priority="1558">
      <formula>$B254="CÉLULA CONSTRUTIVA"</formula>
    </cfRule>
  </conditionalFormatting>
  <conditionalFormatting sqref="J254:J263">
    <cfRule type="expression" dxfId="2" priority="1559">
      <formula>$B254="ETAPA"</formula>
    </cfRule>
  </conditionalFormatting>
  <conditionalFormatting sqref="J254:J263">
    <cfRule type="containsText" dxfId="3" priority="1560" operator="containsText" text="Lançado">
      <formula>NOT(ISERROR(SEARCH(("Lançado"),(J254))))</formula>
    </cfRule>
  </conditionalFormatting>
  <conditionalFormatting sqref="J254:J263">
    <cfRule type="containsText" dxfId="5" priority="1561" operator="containsText" text="N/A">
      <formula>NOT(ISERROR(SEARCH(("N/A"),(J254))))</formula>
    </cfRule>
  </conditionalFormatting>
  <conditionalFormatting sqref="J254:J263">
    <cfRule type="containsText" dxfId="6" priority="1562" operator="containsText" text="Pendente">
      <formula>NOT(ISERROR(SEARCH(("Pendente"),(J254))))</formula>
    </cfRule>
  </conditionalFormatting>
  <conditionalFormatting sqref="J254:J263">
    <cfRule type="containsText" dxfId="3" priority="1563" operator="containsText" text="Finalizado">
      <formula>NOT(ISERROR(SEARCH(("Finalizado"),(J254))))</formula>
    </cfRule>
  </conditionalFormatting>
  <conditionalFormatting sqref="J254:J263">
    <cfRule type="containsText" dxfId="4" priority="1564" operator="containsText" text="em andamento">
      <formula>NOT(ISERROR(SEARCH(("em andamento"),(J254))))</formula>
    </cfRule>
  </conditionalFormatting>
  <conditionalFormatting sqref="J254:J263">
    <cfRule type="expression" dxfId="0" priority="1565">
      <formula>$B254="SUBETAPA"</formula>
    </cfRule>
  </conditionalFormatting>
  <conditionalFormatting sqref="J254:J263">
    <cfRule type="expression" dxfId="1" priority="1566">
      <formula>$B254="CÉLULA CONSTRUTIVA"</formula>
    </cfRule>
  </conditionalFormatting>
  <conditionalFormatting sqref="J254:J263">
    <cfRule type="expression" dxfId="2" priority="1567">
      <formula>$B254="ETAPA"</formula>
    </cfRule>
  </conditionalFormatting>
  <conditionalFormatting sqref="J254:J263">
    <cfRule type="containsText" dxfId="3" priority="1568" operator="containsText" text="Lançado">
      <formula>NOT(ISERROR(SEARCH(("Lançado"),(J254))))</formula>
    </cfRule>
  </conditionalFormatting>
  <conditionalFormatting sqref="J254:J263">
    <cfRule type="containsText" dxfId="5" priority="1569" operator="containsText" text="N/A">
      <formula>NOT(ISERROR(SEARCH(("N/A"),(J254))))</formula>
    </cfRule>
  </conditionalFormatting>
  <conditionalFormatting sqref="J254:J263">
    <cfRule type="containsText" dxfId="6" priority="1570" operator="containsText" text="Pendente">
      <formula>NOT(ISERROR(SEARCH(("Pendente"),(J254))))</formula>
    </cfRule>
  </conditionalFormatting>
  <conditionalFormatting sqref="J254:J263">
    <cfRule type="containsText" dxfId="3" priority="1571" operator="containsText" text="Finalizado">
      <formula>NOT(ISERROR(SEARCH(("Finalizado"),(J254))))</formula>
    </cfRule>
  </conditionalFormatting>
  <conditionalFormatting sqref="J254:J263">
    <cfRule type="containsText" dxfId="4" priority="1572" operator="containsText" text="em andamento">
      <formula>NOT(ISERROR(SEARCH(("em andamento"),(J254))))</formula>
    </cfRule>
  </conditionalFormatting>
  <conditionalFormatting sqref="J254:J264">
    <cfRule type="containsText" dxfId="3" priority="1573" operator="containsText" text="Lançado">
      <formula>NOT(ISERROR(SEARCH(("Lançado"),(J254))))</formula>
    </cfRule>
  </conditionalFormatting>
  <conditionalFormatting sqref="J254:J264">
    <cfRule type="containsText" dxfId="5" priority="1574" operator="containsText" text="N/A">
      <formula>NOT(ISERROR(SEARCH(("N/A"),(J254))))</formula>
    </cfRule>
  </conditionalFormatting>
  <conditionalFormatting sqref="J254:J264">
    <cfRule type="containsText" dxfId="6" priority="1575" operator="containsText" text="Pendente">
      <formula>NOT(ISERROR(SEARCH(("Pendente"),(J254))))</formula>
    </cfRule>
  </conditionalFormatting>
  <conditionalFormatting sqref="J254:J264">
    <cfRule type="containsText" dxfId="3" priority="1576" operator="containsText" text="Finalizado">
      <formula>NOT(ISERROR(SEARCH(("Finalizado"),(J254))))</formula>
    </cfRule>
  </conditionalFormatting>
  <conditionalFormatting sqref="J254:J264">
    <cfRule type="containsText" dxfId="4" priority="1577" operator="containsText" text="em andamento">
      <formula>NOT(ISERROR(SEARCH(("em andamento"),(J254))))</formula>
    </cfRule>
  </conditionalFormatting>
  <conditionalFormatting sqref="J264">
    <cfRule type="containsText" dxfId="3" priority="1578" operator="containsText" text="Lançado">
      <formula>NOT(ISERROR(SEARCH(("Lançado"),(J264))))</formula>
    </cfRule>
  </conditionalFormatting>
  <conditionalFormatting sqref="J264">
    <cfRule type="containsText" dxfId="5" priority="1579" operator="containsText" text="N/A">
      <formula>NOT(ISERROR(SEARCH(("N/A"),(J264))))</formula>
    </cfRule>
  </conditionalFormatting>
  <conditionalFormatting sqref="J264">
    <cfRule type="containsText" dxfId="6" priority="1580" operator="containsText" text="Pendente">
      <formula>NOT(ISERROR(SEARCH(("Pendente"),(J264))))</formula>
    </cfRule>
  </conditionalFormatting>
  <conditionalFormatting sqref="J264">
    <cfRule type="containsText" dxfId="3" priority="1581" operator="containsText" text="Finalizado">
      <formula>NOT(ISERROR(SEARCH(("Finalizado"),(J264))))</formula>
    </cfRule>
  </conditionalFormatting>
  <conditionalFormatting sqref="J264">
    <cfRule type="containsText" dxfId="4" priority="1582" operator="containsText" text="em andamento">
      <formula>NOT(ISERROR(SEARCH(("em andamento"),(J264))))</formula>
    </cfRule>
  </conditionalFormatting>
  <conditionalFormatting sqref="J265:J268">
    <cfRule type="expression" dxfId="0" priority="1583">
      <formula>$B265="SUBETAPA"</formula>
    </cfRule>
  </conditionalFormatting>
  <conditionalFormatting sqref="J265:J268">
    <cfRule type="expression" dxfId="1" priority="1584">
      <formula>$B265="CÉLULA CONSTRUTIVA"</formula>
    </cfRule>
  </conditionalFormatting>
  <conditionalFormatting sqref="J265:J268">
    <cfRule type="expression" dxfId="2" priority="1585">
      <formula>$B265="ETAPA"</formula>
    </cfRule>
  </conditionalFormatting>
  <conditionalFormatting sqref="J265:J268">
    <cfRule type="containsText" dxfId="3" priority="1586" operator="containsText" text="Lançado">
      <formula>NOT(ISERROR(SEARCH(("Lançado"),(J265))))</formula>
    </cfRule>
  </conditionalFormatting>
  <conditionalFormatting sqref="J265:J268">
    <cfRule type="containsText" dxfId="5" priority="1587" operator="containsText" text="N/A">
      <formula>NOT(ISERROR(SEARCH(("N/A"),(J265))))</formula>
    </cfRule>
  </conditionalFormatting>
  <conditionalFormatting sqref="J265:J268">
    <cfRule type="containsText" dxfId="6" priority="1588" operator="containsText" text="Pendente">
      <formula>NOT(ISERROR(SEARCH(("Pendente"),(J265))))</formula>
    </cfRule>
  </conditionalFormatting>
  <conditionalFormatting sqref="J265:J268">
    <cfRule type="containsText" dxfId="3" priority="1589" operator="containsText" text="Finalizado">
      <formula>NOT(ISERROR(SEARCH(("Finalizado"),(J265))))</formula>
    </cfRule>
  </conditionalFormatting>
  <conditionalFormatting sqref="J265:J268">
    <cfRule type="containsText" dxfId="4" priority="1590" operator="containsText" text="em andamento">
      <formula>NOT(ISERROR(SEARCH(("em andamento"),(J265))))</formula>
    </cfRule>
  </conditionalFormatting>
  <conditionalFormatting sqref="J265:J268">
    <cfRule type="containsText" dxfId="3" priority="1591" operator="containsText" text="Lançado">
      <formula>NOT(ISERROR(SEARCH(("Lançado"),(J265))))</formula>
    </cfRule>
  </conditionalFormatting>
  <conditionalFormatting sqref="J265:J268">
    <cfRule type="containsText" dxfId="5" priority="1592" operator="containsText" text="N/A">
      <formula>NOT(ISERROR(SEARCH(("N/A"),(J265))))</formula>
    </cfRule>
  </conditionalFormatting>
  <conditionalFormatting sqref="J265:J268">
    <cfRule type="containsText" dxfId="6" priority="1593" operator="containsText" text="Pendente">
      <formula>NOT(ISERROR(SEARCH(("Pendente"),(J265))))</formula>
    </cfRule>
  </conditionalFormatting>
  <conditionalFormatting sqref="J265:J268">
    <cfRule type="containsText" dxfId="3" priority="1594" operator="containsText" text="Finalizado">
      <formula>NOT(ISERROR(SEARCH(("Finalizado"),(J265))))</formula>
    </cfRule>
  </conditionalFormatting>
  <conditionalFormatting sqref="J265:J268">
    <cfRule type="containsText" dxfId="4" priority="1595" operator="containsText" text="em andamento">
      <formula>NOT(ISERROR(SEARCH(("em andamento"),(J265))))</formula>
    </cfRule>
  </conditionalFormatting>
  <conditionalFormatting sqref="J265:J268">
    <cfRule type="containsText" dxfId="3" priority="1596" operator="containsText" text="Lançado">
      <formula>NOT(ISERROR(SEARCH(("Lançado"),(J265))))</formula>
    </cfRule>
  </conditionalFormatting>
  <conditionalFormatting sqref="J265:J268">
    <cfRule type="containsText" dxfId="5" priority="1597" operator="containsText" text="N/A">
      <formula>NOT(ISERROR(SEARCH(("N/A"),(J265))))</formula>
    </cfRule>
  </conditionalFormatting>
  <conditionalFormatting sqref="J265:J268">
    <cfRule type="containsText" dxfId="6" priority="1598" operator="containsText" text="Pendente">
      <formula>NOT(ISERROR(SEARCH(("Pendente"),(J265))))</formula>
    </cfRule>
  </conditionalFormatting>
  <conditionalFormatting sqref="J265:J268">
    <cfRule type="containsText" dxfId="3" priority="1599" operator="containsText" text="Finalizado">
      <formula>NOT(ISERROR(SEARCH(("Finalizado"),(J265))))</formula>
    </cfRule>
  </conditionalFormatting>
  <conditionalFormatting sqref="J265:J268">
    <cfRule type="containsText" dxfId="4" priority="1600" operator="containsText" text="em andamento">
      <formula>NOT(ISERROR(SEARCH(("em andamento"),(J265))))</formula>
    </cfRule>
  </conditionalFormatting>
  <conditionalFormatting sqref="J270">
    <cfRule type="expression" dxfId="0" priority="1601">
      <formula>$B270="SUBETAPA"</formula>
    </cfRule>
  </conditionalFormatting>
  <conditionalFormatting sqref="J270">
    <cfRule type="expression" dxfId="1" priority="1602">
      <formula>$B270="CÉLULA CONSTRUTIVA"</formula>
    </cfRule>
  </conditionalFormatting>
  <conditionalFormatting sqref="J270">
    <cfRule type="expression" dxfId="2" priority="1603">
      <formula>$B270="ETAPA"</formula>
    </cfRule>
  </conditionalFormatting>
  <conditionalFormatting sqref="J270">
    <cfRule type="containsText" dxfId="3" priority="1604" operator="containsText" text="Lançado">
      <formula>NOT(ISERROR(SEARCH(("Lançado"),(J270))))</formula>
    </cfRule>
  </conditionalFormatting>
  <conditionalFormatting sqref="J270">
    <cfRule type="containsText" dxfId="5" priority="1605" operator="containsText" text="N/A">
      <formula>NOT(ISERROR(SEARCH(("N/A"),(J270))))</formula>
    </cfRule>
  </conditionalFormatting>
  <conditionalFormatting sqref="J270">
    <cfRule type="containsText" dxfId="6" priority="1606" operator="containsText" text="Pendente">
      <formula>NOT(ISERROR(SEARCH(("Pendente"),(J270))))</formula>
    </cfRule>
  </conditionalFormatting>
  <conditionalFormatting sqref="J270">
    <cfRule type="containsText" dxfId="3" priority="1607" operator="containsText" text="Finalizado">
      <formula>NOT(ISERROR(SEARCH(("Finalizado"),(J270))))</formula>
    </cfRule>
  </conditionalFormatting>
  <conditionalFormatting sqref="J270">
    <cfRule type="containsText" dxfId="4" priority="1608" operator="containsText" text="em andamento">
      <formula>NOT(ISERROR(SEARCH(("em andamento"),(J270))))</formula>
    </cfRule>
  </conditionalFormatting>
  <conditionalFormatting sqref="J270">
    <cfRule type="expression" dxfId="0" priority="1609">
      <formula>$B270="SUBETAPA"</formula>
    </cfRule>
  </conditionalFormatting>
  <conditionalFormatting sqref="J270">
    <cfRule type="expression" dxfId="1" priority="1610">
      <formula>$B270="CÉLULA CONSTRUTIVA"</formula>
    </cfRule>
  </conditionalFormatting>
  <conditionalFormatting sqref="J270">
    <cfRule type="expression" dxfId="2" priority="1611">
      <formula>$B270="ETAPA"</formula>
    </cfRule>
  </conditionalFormatting>
  <conditionalFormatting sqref="J270">
    <cfRule type="containsText" dxfId="3" priority="1612" operator="containsText" text="Lançado">
      <formula>NOT(ISERROR(SEARCH(("Lançado"),(J270))))</formula>
    </cfRule>
  </conditionalFormatting>
  <conditionalFormatting sqref="J270">
    <cfRule type="containsText" dxfId="5" priority="1613" operator="containsText" text="N/A">
      <formula>NOT(ISERROR(SEARCH(("N/A"),(J270))))</formula>
    </cfRule>
  </conditionalFormatting>
  <conditionalFormatting sqref="J270">
    <cfRule type="containsText" dxfId="6" priority="1614" operator="containsText" text="Pendente">
      <formula>NOT(ISERROR(SEARCH(("Pendente"),(J270))))</formula>
    </cfRule>
  </conditionalFormatting>
  <conditionalFormatting sqref="J270">
    <cfRule type="containsText" dxfId="3" priority="1615" operator="containsText" text="Finalizado">
      <formula>NOT(ISERROR(SEARCH(("Finalizado"),(J270))))</formula>
    </cfRule>
  </conditionalFormatting>
  <conditionalFormatting sqref="J270">
    <cfRule type="containsText" dxfId="4" priority="1616" operator="containsText" text="em andamento">
      <formula>NOT(ISERROR(SEARCH(("em andamento"),(J270))))</formula>
    </cfRule>
  </conditionalFormatting>
  <conditionalFormatting sqref="J270">
    <cfRule type="containsText" dxfId="3" priority="1617" operator="containsText" text="Lançado">
      <formula>NOT(ISERROR(SEARCH(("Lançado"),(J270))))</formula>
    </cfRule>
  </conditionalFormatting>
  <conditionalFormatting sqref="J270">
    <cfRule type="containsText" dxfId="5" priority="1618" operator="containsText" text="N/A">
      <formula>NOT(ISERROR(SEARCH(("N/A"),(J270))))</formula>
    </cfRule>
  </conditionalFormatting>
  <conditionalFormatting sqref="J270">
    <cfRule type="containsText" dxfId="6" priority="1619" operator="containsText" text="Pendente">
      <formula>NOT(ISERROR(SEARCH(("Pendente"),(J270))))</formula>
    </cfRule>
  </conditionalFormatting>
  <conditionalFormatting sqref="J270">
    <cfRule type="containsText" dxfId="3" priority="1620" operator="containsText" text="Finalizado">
      <formula>NOT(ISERROR(SEARCH(("Finalizado"),(J270))))</formula>
    </cfRule>
  </conditionalFormatting>
  <conditionalFormatting sqref="J270">
    <cfRule type="containsText" dxfId="4" priority="1621" operator="containsText" text="em andamento">
      <formula>NOT(ISERROR(SEARCH(("em andamento"),(J270))))</formula>
    </cfRule>
  </conditionalFormatting>
  <conditionalFormatting sqref="J271:J272">
    <cfRule type="containsText" dxfId="6" priority="1622" operator="containsText" text="Pendente">
      <formula>NOT(ISERROR(SEARCH(("Pendente"),(J271))))</formula>
    </cfRule>
  </conditionalFormatting>
  <conditionalFormatting sqref="C104:G104 C105 C115:G115 C117 D116:G117 E105:G105 J273">
    <cfRule type="expression" dxfId="1" priority="1623">
      <formula>$B104="CÉLULA CONSTRUTIVA"</formula>
    </cfRule>
  </conditionalFormatting>
  <conditionalFormatting sqref="C104:G104 C105 C115:G115 C117 D116:G117 E105:G105 J273">
    <cfRule type="expression" dxfId="0" priority="1624">
      <formula>$B104="SUBETAPA"</formula>
    </cfRule>
  </conditionalFormatting>
  <conditionalFormatting sqref="J83 J273">
    <cfRule type="expression" dxfId="2" priority="1625">
      <formula>$B83="ETAPA"</formula>
    </cfRule>
  </conditionalFormatting>
  <conditionalFormatting sqref="J275">
    <cfRule type="expression" dxfId="0" priority="1626">
      <formula>$B275="SUBETAPA"</formula>
    </cfRule>
  </conditionalFormatting>
  <conditionalFormatting sqref="J275">
    <cfRule type="expression" dxfId="1" priority="1627">
      <formula>$B275="CÉLULA CONSTRUTIVA"</formula>
    </cfRule>
  </conditionalFormatting>
  <conditionalFormatting sqref="J275">
    <cfRule type="expression" dxfId="2" priority="1628">
      <formula>$B275="ETAPA"</formula>
    </cfRule>
  </conditionalFormatting>
  <conditionalFormatting sqref="J275">
    <cfRule type="containsText" dxfId="3" priority="1629" operator="containsText" text="Lançado">
      <formula>NOT(ISERROR(SEARCH(("Lançado"),(J275))))</formula>
    </cfRule>
  </conditionalFormatting>
  <conditionalFormatting sqref="J275">
    <cfRule type="containsText" dxfId="5" priority="1630" operator="containsText" text="N/A">
      <formula>NOT(ISERROR(SEARCH(("N/A"),(J275))))</formula>
    </cfRule>
  </conditionalFormatting>
  <conditionalFormatting sqref="J275">
    <cfRule type="containsText" dxfId="6" priority="1631" operator="containsText" text="Pendente">
      <formula>NOT(ISERROR(SEARCH(("Pendente"),(J275))))</formula>
    </cfRule>
  </conditionalFormatting>
  <conditionalFormatting sqref="J275">
    <cfRule type="containsText" dxfId="3" priority="1632" operator="containsText" text="Finalizado">
      <formula>NOT(ISERROR(SEARCH(("Finalizado"),(J275))))</formula>
    </cfRule>
  </conditionalFormatting>
  <conditionalFormatting sqref="J275">
    <cfRule type="containsText" dxfId="4" priority="1633" operator="containsText" text="em andamento">
      <formula>NOT(ISERROR(SEARCH(("em andamento"),(J275))))</formula>
    </cfRule>
  </conditionalFormatting>
  <conditionalFormatting sqref="J275">
    <cfRule type="containsText" dxfId="3" priority="1634" operator="containsText" text="Lançado">
      <formula>NOT(ISERROR(SEARCH(("Lançado"),(J275))))</formula>
    </cfRule>
  </conditionalFormatting>
  <conditionalFormatting sqref="J275">
    <cfRule type="containsText" dxfId="5" priority="1635" operator="containsText" text="N/A">
      <formula>NOT(ISERROR(SEARCH(("N/A"),(J275))))</formula>
    </cfRule>
  </conditionalFormatting>
  <conditionalFormatting sqref="J275">
    <cfRule type="containsText" dxfId="6" priority="1636" operator="containsText" text="Pendente">
      <formula>NOT(ISERROR(SEARCH(("Pendente"),(J275))))</formula>
    </cfRule>
  </conditionalFormatting>
  <conditionalFormatting sqref="J275">
    <cfRule type="containsText" dxfId="3" priority="1637" operator="containsText" text="Finalizado">
      <formula>NOT(ISERROR(SEARCH(("Finalizado"),(J275))))</formula>
    </cfRule>
  </conditionalFormatting>
  <conditionalFormatting sqref="J275">
    <cfRule type="containsText" dxfId="4" priority="1638" operator="containsText" text="em andamento">
      <formula>NOT(ISERROR(SEARCH(("em andamento"),(J275))))</formula>
    </cfRule>
  </conditionalFormatting>
  <conditionalFormatting sqref="J279">
    <cfRule type="containsText" dxfId="3" priority="1639" operator="containsText" text="Lançado">
      <formula>NOT(ISERROR(SEARCH(("Lançado"),(J279))))</formula>
    </cfRule>
  </conditionalFormatting>
  <conditionalFormatting sqref="J279">
    <cfRule type="containsText" dxfId="5" priority="1640" operator="containsText" text="N/A">
      <formula>NOT(ISERROR(SEARCH(("N/A"),(J279))))</formula>
    </cfRule>
  </conditionalFormatting>
  <conditionalFormatting sqref="J279">
    <cfRule type="containsText" dxfId="6" priority="1641" operator="containsText" text="Pendente">
      <formula>NOT(ISERROR(SEARCH(("Pendente"),(J279))))</formula>
    </cfRule>
  </conditionalFormatting>
  <conditionalFormatting sqref="J279">
    <cfRule type="containsText" dxfId="3" priority="1642" operator="containsText" text="Finalizado">
      <formula>NOT(ISERROR(SEARCH(("Finalizado"),(J279))))</formula>
    </cfRule>
  </conditionalFormatting>
  <conditionalFormatting sqref="J279">
    <cfRule type="containsText" dxfId="4" priority="1643" operator="containsText" text="em andamento">
      <formula>NOT(ISERROR(SEARCH(("em andamento"),(J279))))</formula>
    </cfRule>
  </conditionalFormatting>
  <conditionalFormatting sqref="J282:J294">
    <cfRule type="containsText" dxfId="3" priority="1644" operator="containsText" text="Lançado">
      <formula>NOT(ISERROR(SEARCH(("Lançado"),(J282))))</formula>
    </cfRule>
  </conditionalFormatting>
  <conditionalFormatting sqref="J282:J294">
    <cfRule type="containsText" dxfId="5" priority="1645" operator="containsText" text="N/A">
      <formula>NOT(ISERROR(SEARCH(("N/A"),(J282))))</formula>
    </cfRule>
  </conditionalFormatting>
  <dataValidations>
    <dataValidation type="list" allowBlank="1" showErrorMessage="1" sqref="J10 J13">
      <formula1>$L$2:$L$5</formula1>
    </dataValidation>
    <dataValidation type="list" allowBlank="1" showErrorMessage="1" sqref="J11 J14:J51 J53:J63 J65:J70 J73:J78 J80:J93 J95:J129 J131:J142 J144:J159 J161 J163 J165 J167:J168 J170 J172:J206 J208:J273 J275:J286">
      <formula1>"Finalizado,Em Andamento,Pendente,N/A,Lançado ERP"</formula1>
    </dataValidation>
    <dataValidation type="list" allowBlank="1" showErrorMessage="1" sqref="B8:B294">
      <formula1>"UNIDADE CONSTRUTIVA,CÉLULA CONSTRUTIVA,ETAPA,SUBETAPA,SERVIÇO"</formula1>
    </dataValidation>
  </dataValidations>
  <printOptions horizontalCentered="1"/>
  <pageMargins bottom="0.7874015748031497" footer="0.0" header="0.0" left="0.5118110236220472" right="0.5118110236220472" top="0.7874015748031497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5A5A5"/>
    <outlinePr summaryBelow="0"/>
    <pageSetUpPr fitToPage="1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 outlineLevelCol="1" outlineLevelRow="2"/>
  <cols>
    <col customWidth="1" hidden="1" min="1" max="5" width="4.0" outlineLevel="1"/>
    <col collapsed="1" customWidth="1" min="6" max="6" width="3.13"/>
    <col customWidth="1" min="7" max="7" width="7.25"/>
    <col customWidth="1" min="8" max="8" width="12.88" outlineLevel="1"/>
    <col customWidth="1" min="9" max="9" width="12.25"/>
    <col customWidth="1" min="10" max="10" width="73.75"/>
    <col customWidth="1" min="11" max="11" width="6.88"/>
    <col customWidth="1" min="12" max="12" width="16.25"/>
    <col customWidth="1" min="13" max="13" width="15.13"/>
    <col customWidth="1" min="14" max="14" width="13.88"/>
    <col customWidth="1" min="15" max="15" width="54.88" outlineLevel="1"/>
    <col customWidth="1" min="16" max="16" width="17.63"/>
    <col customWidth="1" min="17" max="20" width="10.0"/>
    <col customWidth="1" min="21" max="26" width="9.13"/>
  </cols>
  <sheetData>
    <row r="1" ht="6.75" customHeight="1">
      <c r="A1" s="47"/>
      <c r="B1" s="47"/>
      <c r="C1" s="47"/>
      <c r="D1" s="47"/>
      <c r="E1" s="47"/>
      <c r="F1" s="47"/>
      <c r="G1" s="113"/>
      <c r="H1" s="113"/>
      <c r="I1" s="113"/>
      <c r="J1" s="114"/>
      <c r="K1" s="115"/>
      <c r="L1" s="114"/>
      <c r="M1" s="114"/>
      <c r="N1" s="116"/>
      <c r="O1" s="114"/>
      <c r="P1" s="117"/>
      <c r="Q1" s="117"/>
      <c r="R1" s="117"/>
      <c r="S1" s="183"/>
      <c r="T1" s="146"/>
      <c r="U1" s="146"/>
      <c r="V1" s="47"/>
      <c r="W1" s="47"/>
      <c r="X1" s="47"/>
      <c r="Y1" s="47"/>
      <c r="Z1" s="47"/>
    </row>
    <row r="2" ht="17.25" customHeight="1">
      <c r="A2" s="118"/>
      <c r="B2" s="118"/>
      <c r="C2" s="118"/>
      <c r="D2" s="118"/>
      <c r="E2" s="118"/>
      <c r="F2" s="118"/>
      <c r="G2" s="119"/>
      <c r="H2" s="120"/>
      <c r="I2" s="120"/>
      <c r="J2" s="120"/>
      <c r="K2" s="121"/>
      <c r="L2" s="121"/>
      <c r="M2" s="121"/>
      <c r="N2" s="122"/>
      <c r="O2" s="123"/>
      <c r="P2" s="124"/>
      <c r="Q2" s="184"/>
      <c r="R2" s="184"/>
      <c r="S2" s="183"/>
      <c r="T2" s="146"/>
      <c r="U2" s="146"/>
      <c r="V2" s="118"/>
      <c r="W2" s="118"/>
      <c r="X2" s="118"/>
      <c r="Y2" s="118"/>
      <c r="Z2" s="118"/>
    </row>
    <row r="3" ht="18.0" customHeight="1">
      <c r="A3" s="118"/>
      <c r="B3" s="118"/>
      <c r="C3" s="118"/>
      <c r="D3" s="118"/>
      <c r="E3" s="118"/>
      <c r="F3" s="118"/>
      <c r="G3" s="125"/>
      <c r="H3" s="126"/>
      <c r="I3" s="126"/>
      <c r="J3" s="126"/>
      <c r="K3" s="127"/>
      <c r="L3" s="127"/>
      <c r="M3" s="127"/>
      <c r="N3" s="128"/>
      <c r="O3" s="129"/>
      <c r="P3" s="130"/>
      <c r="Q3" s="184"/>
      <c r="R3" s="184"/>
      <c r="S3" s="183"/>
      <c r="T3" s="146"/>
      <c r="U3" s="146"/>
      <c r="V3" s="118"/>
      <c r="W3" s="118"/>
      <c r="X3" s="118"/>
      <c r="Y3" s="118"/>
      <c r="Z3" s="118"/>
    </row>
    <row r="4" ht="15.0" customHeight="1">
      <c r="A4" s="26"/>
      <c r="B4" s="26"/>
      <c r="C4" s="26"/>
      <c r="D4" s="26"/>
      <c r="E4" s="26"/>
      <c r="F4" s="26"/>
      <c r="G4" s="131" t="s">
        <v>86</v>
      </c>
      <c r="H4" s="132"/>
      <c r="I4" s="17" t="str">
        <f>'Ger_Tec e Adm'!I4</f>
        <v>PARKSIDE RIO BRANCO</v>
      </c>
      <c r="J4" s="133"/>
      <c r="K4" s="26"/>
      <c r="L4" s="26"/>
      <c r="M4" s="26"/>
      <c r="N4" s="134"/>
      <c r="O4" s="132" t="s">
        <v>87</v>
      </c>
      <c r="P4" s="135" t="s">
        <v>88</v>
      </c>
      <c r="Q4" s="185"/>
      <c r="R4" s="185"/>
      <c r="S4" s="183"/>
      <c r="T4" s="146"/>
      <c r="U4" s="146"/>
      <c r="V4" s="26"/>
      <c r="W4" s="26"/>
      <c r="X4" s="26"/>
      <c r="Y4" s="26"/>
      <c r="Z4" s="26"/>
    </row>
    <row r="5" ht="15.0" customHeight="1">
      <c r="A5" s="17"/>
      <c r="B5" s="17"/>
      <c r="C5" s="17"/>
      <c r="D5" s="17"/>
      <c r="E5" s="17"/>
      <c r="F5" s="17"/>
      <c r="G5" s="136" t="s">
        <v>89</v>
      </c>
      <c r="H5" s="137"/>
      <c r="I5" s="138" t="str">
        <f>'Ger_Tec e Adm'!I5</f>
        <v>PARKSIDE</v>
      </c>
      <c r="J5" s="138"/>
      <c r="K5" s="17"/>
      <c r="L5" s="17"/>
      <c r="M5" s="17"/>
      <c r="N5" s="139"/>
      <c r="O5" s="140" t="s">
        <v>174</v>
      </c>
      <c r="P5" s="141"/>
      <c r="Q5" s="185"/>
      <c r="R5" s="185"/>
      <c r="S5" s="183"/>
      <c r="T5" s="146"/>
      <c r="U5" s="146"/>
      <c r="V5" s="17"/>
      <c r="W5" s="17"/>
      <c r="X5" s="17"/>
      <c r="Y5" s="17"/>
      <c r="Z5" s="17"/>
    </row>
    <row r="6" ht="18.0" customHeight="1">
      <c r="A6" s="142" t="s">
        <v>90</v>
      </c>
      <c r="B6" s="142" t="s">
        <v>91</v>
      </c>
      <c r="C6" s="142" t="s">
        <v>92</v>
      </c>
      <c r="D6" s="142" t="s">
        <v>93</v>
      </c>
      <c r="E6" s="142" t="s">
        <v>94</v>
      </c>
      <c r="F6" s="17"/>
      <c r="G6" s="143" t="s">
        <v>53</v>
      </c>
      <c r="H6" s="144"/>
      <c r="I6" s="144"/>
      <c r="J6" s="144"/>
      <c r="K6" s="144"/>
      <c r="L6" s="144"/>
      <c r="M6" s="144"/>
      <c r="N6" s="144"/>
      <c r="O6" s="144"/>
      <c r="P6" s="145"/>
      <c r="Q6" s="183"/>
      <c r="R6" s="183"/>
      <c r="S6" s="183"/>
      <c r="T6" s="146"/>
      <c r="U6" s="146"/>
      <c r="V6" s="146"/>
      <c r="W6" s="146"/>
      <c r="X6" s="146"/>
      <c r="Y6" s="146"/>
      <c r="Z6" s="146"/>
    </row>
    <row r="7" ht="24.0" customHeight="1">
      <c r="A7" s="147">
        <v>0.0</v>
      </c>
      <c r="B7" s="147">
        <v>0.0</v>
      </c>
      <c r="C7" s="147">
        <v>0.0</v>
      </c>
      <c r="D7" s="148">
        <v>0.0</v>
      </c>
      <c r="E7" s="148">
        <v>0.0</v>
      </c>
      <c r="F7" s="12"/>
      <c r="G7" s="149" t="s">
        <v>95</v>
      </c>
      <c r="H7" s="150" t="s">
        <v>96</v>
      </c>
      <c r="I7" s="151" t="s">
        <v>97</v>
      </c>
      <c r="J7" s="152" t="s">
        <v>23</v>
      </c>
      <c r="K7" s="153" t="s">
        <v>24</v>
      </c>
      <c r="L7" s="154" t="s">
        <v>98</v>
      </c>
      <c r="M7" s="154" t="s">
        <v>99</v>
      </c>
      <c r="N7" s="154" t="s">
        <v>100</v>
      </c>
      <c r="O7" s="155" t="s">
        <v>101</v>
      </c>
      <c r="P7" s="156" t="s">
        <v>102</v>
      </c>
      <c r="Q7" s="186"/>
      <c r="R7" s="186"/>
      <c r="S7" s="187"/>
      <c r="T7" s="146"/>
      <c r="U7" s="146"/>
      <c r="V7" s="12"/>
      <c r="W7" s="12"/>
      <c r="X7" s="12"/>
      <c r="Y7" s="12"/>
      <c r="Z7" s="12"/>
    </row>
    <row r="8" ht="13.5" customHeight="1">
      <c r="A8" s="147">
        <f t="shared" ref="A8:A29" si="1">IF($H8="UNIDADE CONSTRUTIVA",OFFSET(A8,-1,0)+1,LARGE(A$3:A7,1))</f>
        <v>0</v>
      </c>
      <c r="B8" s="147">
        <f t="shared" ref="B8:B671" si="2">IF(H8="UNIDADE CONSTRUTIVA",0,IF(H8="CÉLULA CONSTRUTIVA",OFFSET(B8,-1,0)+1,OFFSET(B8,-1,0)))</f>
        <v>1</v>
      </c>
      <c r="C8" s="147">
        <f t="shared" ref="C8:C671" si="3">IF(H8="CÉLULA CONSTRUTIVA",0,IF(H8="ETAPA",OFFSET(C8,-1,0)+1,OFFSET(C8,-1,0)))</f>
        <v>0</v>
      </c>
      <c r="D8" s="148">
        <f t="shared" ref="D8:D671" si="4">IF(H8="ETAPA",0,IF(H8="SUBETAPA",OFFSET(D8,-1,0)+1,OFFSET(D8,-1,0)))</f>
        <v>0</v>
      </c>
      <c r="E8" s="148">
        <f t="shared" ref="E8:E671" si="5">IF(H8="Subetapa",0,IF(H8="serviço",OFFSET(E8,-1,0)+1,OFFSET(E8,-1,0)))</f>
        <v>0</v>
      </c>
      <c r="F8" s="146"/>
      <c r="G8" s="157"/>
      <c r="H8" s="158" t="s">
        <v>103</v>
      </c>
      <c r="I8" s="159" t="str">
        <f t="shared" ref="I8:I33" si="6">IF(H8="Unidade Construtiva",TEXT(A8,"00"),IF(H8="Célula Construtiva",TEXT(B8,"00"),IF(H8="Etapa",CONCATENATE(TEXT(B8,"00"),".",TEXT(C8,"000")),IF(H8="Subetapa",CONCATENATE(TEXT(B8,"00"),".",TEXT(C8,"000"),".",TEXT(D8,"000")),IF(H8="Serviço",CONCATENATE(TEXT(B8,"00"),".",TEXT(C8,"000"),".",TEXT(D8,"000"),".",TEXT(E8,"000")),"")))))</f>
        <v>01</v>
      </c>
      <c r="J8" s="160" t="s">
        <v>85</v>
      </c>
      <c r="K8" s="161"/>
      <c r="L8" s="162"/>
      <c r="M8" s="162"/>
      <c r="N8" s="163">
        <f t="shared" ref="N8:N33" si="7">IF(H8="Serviço",M8*L8,IF(H8="CÉLULA CONSTRUTIVA",SUMIFS($N$8:$N$38,$B$8:$B$38,B8,$H$8:$H$38,"Serviço"),IF(H8="ETAPA",SUMIFS($N$8:$N$38,$B$8:$B$38,B8,$C$8:$C$38,C8,$H$8:$H$38,"Serviço"),IF(H8="SUBETAPA",SUMIFS($N$8:$N$38,$B$8:$B$38,B8,$C$8:$C$38,C8,$D$8:$D$38,D8,$H$8:$H$38,"Serviço"),0))))</f>
        <v>10344374.88</v>
      </c>
      <c r="O8" s="164"/>
      <c r="P8" s="165"/>
      <c r="Q8" s="189"/>
      <c r="R8" s="189"/>
      <c r="S8" s="183"/>
      <c r="T8" s="146"/>
      <c r="U8" s="146"/>
      <c r="V8" s="146"/>
      <c r="W8" s="146"/>
      <c r="X8" s="146"/>
      <c r="Y8" s="146"/>
      <c r="Z8" s="146"/>
    </row>
    <row r="9" ht="13.5" customHeight="1" outlineLevel="1">
      <c r="A9" s="147">
        <f t="shared" si="1"/>
        <v>0</v>
      </c>
      <c r="B9" s="147">
        <f t="shared" si="2"/>
        <v>1</v>
      </c>
      <c r="C9" s="147">
        <f t="shared" si="3"/>
        <v>1</v>
      </c>
      <c r="D9" s="148">
        <f t="shared" si="4"/>
        <v>0</v>
      </c>
      <c r="E9" s="148">
        <f t="shared" si="5"/>
        <v>0</v>
      </c>
      <c r="F9" s="146"/>
      <c r="G9" s="157"/>
      <c r="H9" s="158" t="s">
        <v>48</v>
      </c>
      <c r="I9" s="159" t="str">
        <f t="shared" si="6"/>
        <v>01.001</v>
      </c>
      <c r="J9" s="160" t="s">
        <v>672</v>
      </c>
      <c r="K9" s="161"/>
      <c r="L9" s="162"/>
      <c r="M9" s="162"/>
      <c r="N9" s="163">
        <f t="shared" si="7"/>
        <v>95830.55</v>
      </c>
      <c r="O9" s="164"/>
      <c r="P9" s="165"/>
      <c r="Q9" s="183"/>
      <c r="R9" s="183"/>
      <c r="S9" s="183"/>
      <c r="T9" s="146"/>
      <c r="U9" s="146"/>
      <c r="V9" s="146"/>
      <c r="W9" s="146"/>
      <c r="X9" s="146"/>
      <c r="Y9" s="146"/>
      <c r="Z9" s="146"/>
    </row>
    <row r="10" ht="13.5" customHeight="1" outlineLevel="1">
      <c r="A10" s="147">
        <f t="shared" si="1"/>
        <v>0</v>
      </c>
      <c r="B10" s="147">
        <f t="shared" si="2"/>
        <v>1</v>
      </c>
      <c r="C10" s="147">
        <f t="shared" si="3"/>
        <v>1</v>
      </c>
      <c r="D10" s="148">
        <f t="shared" si="4"/>
        <v>1</v>
      </c>
      <c r="E10" s="148">
        <f t="shared" si="5"/>
        <v>0</v>
      </c>
      <c r="F10" s="146"/>
      <c r="G10" s="157"/>
      <c r="H10" s="158" t="s">
        <v>106</v>
      </c>
      <c r="I10" s="159" t="str">
        <f t="shared" si="6"/>
        <v>01.001.001</v>
      </c>
      <c r="J10" s="160" t="s">
        <v>673</v>
      </c>
      <c r="K10" s="161"/>
      <c r="L10" s="167"/>
      <c r="M10" s="167"/>
      <c r="N10" s="163">
        <f t="shared" si="7"/>
        <v>47630.55</v>
      </c>
      <c r="O10" s="164"/>
      <c r="P10" s="165"/>
      <c r="Q10" s="183"/>
      <c r="R10" s="183"/>
      <c r="S10" s="183"/>
      <c r="T10" s="146"/>
      <c r="U10" s="146"/>
      <c r="V10" s="146"/>
      <c r="W10" s="146"/>
      <c r="X10" s="146"/>
      <c r="Y10" s="146"/>
      <c r="Z10" s="146"/>
    </row>
    <row r="11" ht="13.5" customHeight="1" outlineLevel="2">
      <c r="A11" s="147">
        <f t="shared" si="1"/>
        <v>0</v>
      </c>
      <c r="B11" s="147">
        <f t="shared" si="2"/>
        <v>1</v>
      </c>
      <c r="C11" s="147">
        <f t="shared" si="3"/>
        <v>1</v>
      </c>
      <c r="D11" s="148">
        <f t="shared" si="4"/>
        <v>1</v>
      </c>
      <c r="E11" s="148">
        <f t="shared" si="5"/>
        <v>1</v>
      </c>
      <c r="F11" s="146"/>
      <c r="G11" s="157"/>
      <c r="H11" s="158" t="s">
        <v>108</v>
      </c>
      <c r="I11" s="159" t="str">
        <f t="shared" si="6"/>
        <v>01.001.001.001</v>
      </c>
      <c r="J11" s="160" t="s">
        <v>674</v>
      </c>
      <c r="K11" s="161" t="s">
        <v>110</v>
      </c>
      <c r="L11" s="162">
        <v>1.0</v>
      </c>
      <c r="M11" s="162">
        <v>47630.55</v>
      </c>
      <c r="N11" s="163">
        <f t="shared" si="7"/>
        <v>47630.55</v>
      </c>
      <c r="O11" s="164" t="s">
        <v>675</v>
      </c>
      <c r="P11" s="165" t="s">
        <v>112</v>
      </c>
      <c r="Q11" s="183"/>
      <c r="R11" s="183"/>
      <c r="S11" s="183"/>
      <c r="T11" s="146"/>
      <c r="U11" s="146"/>
      <c r="V11" s="146"/>
      <c r="W11" s="146"/>
      <c r="X11" s="146"/>
      <c r="Y11" s="146"/>
      <c r="Z11" s="146"/>
    </row>
    <row r="12" ht="13.5" customHeight="1" outlineLevel="1">
      <c r="A12" s="147">
        <f t="shared" si="1"/>
        <v>0</v>
      </c>
      <c r="B12" s="147">
        <f t="shared" si="2"/>
        <v>1</v>
      </c>
      <c r="C12" s="147">
        <f t="shared" si="3"/>
        <v>1</v>
      </c>
      <c r="D12" s="148">
        <f t="shared" si="4"/>
        <v>2</v>
      </c>
      <c r="E12" s="148">
        <f t="shared" si="5"/>
        <v>0</v>
      </c>
      <c r="F12" s="146"/>
      <c r="G12" s="157"/>
      <c r="H12" s="158" t="s">
        <v>106</v>
      </c>
      <c r="I12" s="159" t="str">
        <f t="shared" si="6"/>
        <v>01.001.002</v>
      </c>
      <c r="J12" s="160" t="s">
        <v>676</v>
      </c>
      <c r="K12" s="161"/>
      <c r="L12" s="162"/>
      <c r="M12" s="162"/>
      <c r="N12" s="163">
        <f t="shared" si="7"/>
        <v>48200</v>
      </c>
      <c r="O12" s="164"/>
      <c r="P12" s="165"/>
      <c r="Q12" s="183"/>
      <c r="R12" s="183"/>
      <c r="S12" s="183"/>
      <c r="T12" s="146"/>
      <c r="U12" s="146"/>
      <c r="V12" s="146"/>
      <c r="W12" s="146"/>
      <c r="X12" s="146"/>
      <c r="Y12" s="146"/>
      <c r="Z12" s="146"/>
    </row>
    <row r="13" ht="13.5" customHeight="1" outlineLevel="2">
      <c r="A13" s="147">
        <f t="shared" si="1"/>
        <v>0</v>
      </c>
      <c r="B13" s="147">
        <f t="shared" si="2"/>
        <v>1</v>
      </c>
      <c r="C13" s="147">
        <f t="shared" si="3"/>
        <v>1</v>
      </c>
      <c r="D13" s="148">
        <f t="shared" si="4"/>
        <v>2</v>
      </c>
      <c r="E13" s="148">
        <f t="shared" si="5"/>
        <v>1</v>
      </c>
      <c r="F13" s="146"/>
      <c r="G13" s="157"/>
      <c r="H13" s="158" t="s">
        <v>108</v>
      </c>
      <c r="I13" s="159" t="str">
        <f t="shared" si="6"/>
        <v>01.001.002.001</v>
      </c>
      <c r="J13" s="160" t="s">
        <v>677</v>
      </c>
      <c r="K13" s="161" t="s">
        <v>110</v>
      </c>
      <c r="L13" s="162">
        <v>1.0</v>
      </c>
      <c r="M13" s="162">
        <f>'Mobiliário'!C223</f>
        <v>48200</v>
      </c>
      <c r="N13" s="163">
        <f t="shared" si="7"/>
        <v>48200</v>
      </c>
      <c r="O13" s="164"/>
      <c r="P13" s="165" t="s">
        <v>112</v>
      </c>
      <c r="Q13" s="183"/>
      <c r="R13" s="183"/>
      <c r="S13" s="183"/>
      <c r="T13" s="146"/>
      <c r="U13" s="146"/>
      <c r="V13" s="146"/>
      <c r="W13" s="146"/>
      <c r="X13" s="146"/>
      <c r="Y13" s="146"/>
      <c r="Z13" s="146"/>
    </row>
    <row r="14" ht="13.5" customHeight="1" outlineLevel="1">
      <c r="A14" s="147">
        <f t="shared" si="1"/>
        <v>0</v>
      </c>
      <c r="B14" s="147">
        <f t="shared" si="2"/>
        <v>1</v>
      </c>
      <c r="C14" s="147">
        <f t="shared" si="3"/>
        <v>2</v>
      </c>
      <c r="D14" s="148">
        <f t="shared" si="4"/>
        <v>0</v>
      </c>
      <c r="E14" s="148">
        <f t="shared" si="5"/>
        <v>1</v>
      </c>
      <c r="F14" s="146"/>
      <c r="G14" s="157"/>
      <c r="H14" s="158" t="s">
        <v>48</v>
      </c>
      <c r="I14" s="159" t="str">
        <f t="shared" si="6"/>
        <v>01.002</v>
      </c>
      <c r="J14" s="160" t="s">
        <v>678</v>
      </c>
      <c r="K14" s="161"/>
      <c r="L14" s="162"/>
      <c r="M14" s="162"/>
      <c r="N14" s="163">
        <f t="shared" si="7"/>
        <v>10248544.33</v>
      </c>
      <c r="O14" s="164"/>
      <c r="P14" s="165"/>
      <c r="Q14" s="183"/>
      <c r="R14" s="183"/>
      <c r="S14" s="183"/>
      <c r="T14" s="146"/>
      <c r="U14" s="146"/>
      <c r="V14" s="146"/>
      <c r="W14" s="146"/>
      <c r="X14" s="146"/>
      <c r="Y14" s="146"/>
      <c r="Z14" s="146"/>
    </row>
    <row r="15" ht="13.5" customHeight="1" outlineLevel="1">
      <c r="A15" s="147">
        <f t="shared" si="1"/>
        <v>0</v>
      </c>
      <c r="B15" s="147">
        <f t="shared" si="2"/>
        <v>1</v>
      </c>
      <c r="C15" s="147">
        <f t="shared" si="3"/>
        <v>2</v>
      </c>
      <c r="D15" s="148">
        <f t="shared" si="4"/>
        <v>1</v>
      </c>
      <c r="E15" s="148">
        <f t="shared" si="5"/>
        <v>0</v>
      </c>
      <c r="F15" s="146"/>
      <c r="G15" s="157"/>
      <c r="H15" s="158" t="s">
        <v>106</v>
      </c>
      <c r="I15" s="159" t="str">
        <f t="shared" si="6"/>
        <v>01.002.001</v>
      </c>
      <c r="J15" s="160" t="s">
        <v>679</v>
      </c>
      <c r="K15" s="161"/>
      <c r="L15" s="162"/>
      <c r="M15" s="162"/>
      <c r="N15" s="163">
        <f t="shared" si="7"/>
        <v>3871758.9</v>
      </c>
      <c r="O15" s="164"/>
      <c r="P15" s="165"/>
      <c r="Q15" s="183"/>
      <c r="R15" s="183"/>
      <c r="S15" s="183"/>
      <c r="T15" s="146"/>
      <c r="U15" s="146"/>
      <c r="V15" s="146"/>
      <c r="W15" s="146"/>
      <c r="X15" s="146"/>
      <c r="Y15" s="146"/>
      <c r="Z15" s="146"/>
    </row>
    <row r="16" ht="13.5" customHeight="1" outlineLevel="2">
      <c r="A16" s="147">
        <f t="shared" si="1"/>
        <v>0</v>
      </c>
      <c r="B16" s="147">
        <f t="shared" si="2"/>
        <v>1</v>
      </c>
      <c r="C16" s="147">
        <f t="shared" si="3"/>
        <v>2</v>
      </c>
      <c r="D16" s="148">
        <f t="shared" si="4"/>
        <v>1</v>
      </c>
      <c r="E16" s="148">
        <f t="shared" si="5"/>
        <v>1</v>
      </c>
      <c r="F16" s="146"/>
      <c r="G16" s="157"/>
      <c r="H16" s="158" t="s">
        <v>108</v>
      </c>
      <c r="I16" s="159" t="str">
        <f t="shared" si="6"/>
        <v>01.002.001.001</v>
      </c>
      <c r="J16" s="160" t="s">
        <v>680</v>
      </c>
      <c r="K16" s="161" t="s">
        <v>110</v>
      </c>
      <c r="L16" s="162">
        <v>1.0</v>
      </c>
      <c r="M16" s="162">
        <f>'Mobiliário'!C224</f>
        <v>3871758.9</v>
      </c>
      <c r="N16" s="163">
        <f t="shared" si="7"/>
        <v>3871758.9</v>
      </c>
      <c r="O16" s="164"/>
      <c r="P16" s="165" t="s">
        <v>112</v>
      </c>
      <c r="Q16" s="183"/>
      <c r="R16" s="183"/>
      <c r="S16" s="183"/>
      <c r="T16" s="146"/>
      <c r="U16" s="146"/>
      <c r="V16" s="146"/>
      <c r="W16" s="146"/>
      <c r="X16" s="146"/>
      <c r="Y16" s="146"/>
      <c r="Z16" s="146"/>
    </row>
    <row r="17" ht="13.5" customHeight="1" outlineLevel="1">
      <c r="A17" s="147">
        <f t="shared" si="1"/>
        <v>0</v>
      </c>
      <c r="B17" s="147">
        <f t="shared" si="2"/>
        <v>1</v>
      </c>
      <c r="C17" s="147">
        <f t="shared" si="3"/>
        <v>2</v>
      </c>
      <c r="D17" s="148">
        <f t="shared" si="4"/>
        <v>2</v>
      </c>
      <c r="E17" s="148">
        <f t="shared" si="5"/>
        <v>0</v>
      </c>
      <c r="F17" s="146"/>
      <c r="G17" s="157"/>
      <c r="H17" s="158" t="s">
        <v>106</v>
      </c>
      <c r="I17" s="159" t="str">
        <f t="shared" si="6"/>
        <v>01.002.002</v>
      </c>
      <c r="J17" s="160" t="s">
        <v>559</v>
      </c>
      <c r="K17" s="161"/>
      <c r="L17" s="162"/>
      <c r="M17" s="162"/>
      <c r="N17" s="163">
        <f t="shared" si="7"/>
        <v>176689.5</v>
      </c>
      <c r="O17" s="164"/>
      <c r="P17" s="165"/>
      <c r="Q17" s="183"/>
      <c r="R17" s="183"/>
      <c r="S17" s="183"/>
      <c r="T17" s="146"/>
      <c r="U17" s="146"/>
      <c r="V17" s="146"/>
      <c r="W17" s="146"/>
      <c r="X17" s="146"/>
      <c r="Y17" s="146"/>
      <c r="Z17" s="146"/>
    </row>
    <row r="18" ht="13.5" customHeight="1" outlineLevel="2">
      <c r="A18" s="147">
        <f t="shared" si="1"/>
        <v>0</v>
      </c>
      <c r="B18" s="147">
        <f t="shared" si="2"/>
        <v>1</v>
      </c>
      <c r="C18" s="147">
        <f t="shared" si="3"/>
        <v>2</v>
      </c>
      <c r="D18" s="148">
        <f t="shared" si="4"/>
        <v>2</v>
      </c>
      <c r="E18" s="148">
        <f t="shared" si="5"/>
        <v>1</v>
      </c>
      <c r="F18" s="146"/>
      <c r="G18" s="157"/>
      <c r="H18" s="158" t="s">
        <v>108</v>
      </c>
      <c r="I18" s="159" t="str">
        <f t="shared" si="6"/>
        <v>01.002.002.001</v>
      </c>
      <c r="J18" s="160" t="s">
        <v>681</v>
      </c>
      <c r="K18" s="161" t="s">
        <v>110</v>
      </c>
      <c r="L18" s="162">
        <v>1.0</v>
      </c>
      <c r="M18" s="162">
        <f>'Mobiliário'!C225</f>
        <v>176689.5</v>
      </c>
      <c r="N18" s="163">
        <f t="shared" si="7"/>
        <v>176689.5</v>
      </c>
      <c r="O18" s="164"/>
      <c r="P18" s="165" t="s">
        <v>112</v>
      </c>
      <c r="Q18" s="183"/>
      <c r="R18" s="183"/>
      <c r="S18" s="183"/>
      <c r="T18" s="146"/>
      <c r="U18" s="146"/>
      <c r="V18" s="146"/>
      <c r="W18" s="146"/>
      <c r="X18" s="146"/>
      <c r="Y18" s="146"/>
      <c r="Z18" s="146"/>
    </row>
    <row r="19" ht="13.5" customHeight="1" outlineLevel="1">
      <c r="A19" s="147">
        <f t="shared" si="1"/>
        <v>0</v>
      </c>
      <c r="B19" s="147">
        <f t="shared" si="2"/>
        <v>1</v>
      </c>
      <c r="C19" s="147">
        <f t="shared" si="3"/>
        <v>2</v>
      </c>
      <c r="D19" s="148">
        <f t="shared" si="4"/>
        <v>3</v>
      </c>
      <c r="E19" s="148">
        <f t="shared" si="5"/>
        <v>0</v>
      </c>
      <c r="F19" s="146"/>
      <c r="G19" s="157"/>
      <c r="H19" s="158" t="s">
        <v>106</v>
      </c>
      <c r="I19" s="159" t="str">
        <f t="shared" si="6"/>
        <v>01.002.003</v>
      </c>
      <c r="J19" s="160" t="s">
        <v>682</v>
      </c>
      <c r="K19" s="161"/>
      <c r="L19" s="162"/>
      <c r="M19" s="162"/>
      <c r="N19" s="163">
        <f t="shared" si="7"/>
        <v>213858</v>
      </c>
      <c r="O19" s="164"/>
      <c r="P19" s="165"/>
      <c r="Q19" s="183"/>
      <c r="R19" s="183"/>
      <c r="S19" s="183"/>
      <c r="T19" s="146"/>
      <c r="U19" s="146"/>
      <c r="V19" s="146"/>
      <c r="W19" s="146"/>
      <c r="X19" s="146"/>
      <c r="Y19" s="146"/>
      <c r="Z19" s="146"/>
    </row>
    <row r="20" ht="13.5" customHeight="1" outlineLevel="2">
      <c r="A20" s="147">
        <f t="shared" si="1"/>
        <v>0</v>
      </c>
      <c r="B20" s="147">
        <f t="shared" si="2"/>
        <v>1</v>
      </c>
      <c r="C20" s="147">
        <f t="shared" si="3"/>
        <v>2</v>
      </c>
      <c r="D20" s="148">
        <f t="shared" si="4"/>
        <v>3</v>
      </c>
      <c r="E20" s="148">
        <f t="shared" si="5"/>
        <v>1</v>
      </c>
      <c r="F20" s="146"/>
      <c r="G20" s="157"/>
      <c r="H20" s="158" t="s">
        <v>108</v>
      </c>
      <c r="I20" s="159" t="str">
        <f t="shared" si="6"/>
        <v>01.002.003.001</v>
      </c>
      <c r="J20" s="160" t="s">
        <v>683</v>
      </c>
      <c r="K20" s="161" t="s">
        <v>110</v>
      </c>
      <c r="L20" s="162">
        <v>1.0</v>
      </c>
      <c r="M20" s="162">
        <f>'Mobiliário'!C226</f>
        <v>213858</v>
      </c>
      <c r="N20" s="163">
        <f t="shared" si="7"/>
        <v>213858</v>
      </c>
      <c r="O20" s="164"/>
      <c r="P20" s="165" t="s">
        <v>112</v>
      </c>
      <c r="Q20" s="183"/>
      <c r="R20" s="183"/>
      <c r="S20" s="183"/>
      <c r="T20" s="146"/>
      <c r="U20" s="146"/>
      <c r="V20" s="146"/>
      <c r="W20" s="146"/>
      <c r="X20" s="146"/>
      <c r="Y20" s="146"/>
      <c r="Z20" s="146"/>
    </row>
    <row r="21" ht="13.5" customHeight="1" outlineLevel="2">
      <c r="A21" s="147">
        <f t="shared" si="1"/>
        <v>0</v>
      </c>
      <c r="B21" s="147">
        <f t="shared" si="2"/>
        <v>1</v>
      </c>
      <c r="C21" s="147">
        <f t="shared" si="3"/>
        <v>2</v>
      </c>
      <c r="D21" s="148">
        <f t="shared" si="4"/>
        <v>4</v>
      </c>
      <c r="E21" s="148">
        <f t="shared" si="5"/>
        <v>0</v>
      </c>
      <c r="F21" s="146"/>
      <c r="G21" s="157"/>
      <c r="H21" s="158" t="s">
        <v>106</v>
      </c>
      <c r="I21" s="159" t="str">
        <f t="shared" si="6"/>
        <v>01.002.004</v>
      </c>
      <c r="J21" s="160" t="s">
        <v>684</v>
      </c>
      <c r="K21" s="161"/>
      <c r="L21" s="162"/>
      <c r="M21" s="162"/>
      <c r="N21" s="163">
        <f t="shared" si="7"/>
        <v>787360.56</v>
      </c>
      <c r="O21" s="164"/>
      <c r="P21" s="165"/>
      <c r="Q21" s="146"/>
      <c r="R21" s="146"/>
      <c r="S21" s="183"/>
      <c r="T21" s="201"/>
      <c r="U21" s="146"/>
      <c r="V21" s="146"/>
      <c r="W21" s="146"/>
      <c r="X21" s="146"/>
      <c r="Y21" s="146"/>
      <c r="Z21" s="146"/>
    </row>
    <row r="22" ht="13.5" customHeight="1" outlineLevel="2">
      <c r="A22" s="147">
        <f t="shared" si="1"/>
        <v>0</v>
      </c>
      <c r="B22" s="147">
        <f t="shared" si="2"/>
        <v>1</v>
      </c>
      <c r="C22" s="147">
        <f t="shared" si="3"/>
        <v>2</v>
      </c>
      <c r="D22" s="148">
        <f t="shared" si="4"/>
        <v>4</v>
      </c>
      <c r="E22" s="148">
        <f t="shared" si="5"/>
        <v>1</v>
      </c>
      <c r="F22" s="146"/>
      <c r="G22" s="157"/>
      <c r="H22" s="158" t="s">
        <v>108</v>
      </c>
      <c r="I22" s="159" t="str">
        <f t="shared" si="6"/>
        <v>01.002.004.001</v>
      </c>
      <c r="J22" s="160" t="s">
        <v>685</v>
      </c>
      <c r="K22" s="161" t="s">
        <v>110</v>
      </c>
      <c r="L22" s="162">
        <v>1.0</v>
      </c>
      <c r="M22" s="162">
        <f>'Mobiliário'!C227</f>
        <v>787360.56</v>
      </c>
      <c r="N22" s="163">
        <f t="shared" si="7"/>
        <v>787360.56</v>
      </c>
      <c r="O22" s="164"/>
      <c r="P22" s="165" t="s">
        <v>112</v>
      </c>
      <c r="Q22" s="146"/>
      <c r="R22" s="146"/>
      <c r="S22" s="183"/>
      <c r="T22" s="201"/>
      <c r="U22" s="146"/>
      <c r="V22" s="146"/>
      <c r="W22" s="146"/>
      <c r="X22" s="146"/>
      <c r="Y22" s="146"/>
      <c r="Z22" s="146"/>
    </row>
    <row r="23" ht="13.5" customHeight="1" outlineLevel="1">
      <c r="A23" s="147">
        <f t="shared" si="1"/>
        <v>0</v>
      </c>
      <c r="B23" s="147">
        <f t="shared" si="2"/>
        <v>1</v>
      </c>
      <c r="C23" s="147">
        <f t="shared" si="3"/>
        <v>2</v>
      </c>
      <c r="D23" s="148">
        <f t="shared" si="4"/>
        <v>5</v>
      </c>
      <c r="E23" s="148">
        <f t="shared" si="5"/>
        <v>0</v>
      </c>
      <c r="F23" s="146"/>
      <c r="G23" s="157"/>
      <c r="H23" s="158" t="s">
        <v>106</v>
      </c>
      <c r="I23" s="159" t="str">
        <f t="shared" si="6"/>
        <v>01.002.005</v>
      </c>
      <c r="J23" s="160" t="s">
        <v>686</v>
      </c>
      <c r="K23" s="161"/>
      <c r="L23" s="162"/>
      <c r="M23" s="162"/>
      <c r="N23" s="163">
        <f t="shared" si="7"/>
        <v>2794304.52</v>
      </c>
      <c r="O23" s="164"/>
      <c r="P23" s="165"/>
      <c r="Q23" s="183"/>
      <c r="R23" s="183"/>
      <c r="S23" s="183"/>
      <c r="T23" s="146"/>
      <c r="U23" s="146"/>
      <c r="V23" s="146"/>
      <c r="W23" s="146"/>
      <c r="X23" s="146"/>
      <c r="Y23" s="146"/>
      <c r="Z23" s="146"/>
    </row>
    <row r="24" ht="13.5" customHeight="1" outlineLevel="2">
      <c r="A24" s="147">
        <f t="shared" si="1"/>
        <v>0</v>
      </c>
      <c r="B24" s="147">
        <f t="shared" si="2"/>
        <v>1</v>
      </c>
      <c r="C24" s="147">
        <f t="shared" si="3"/>
        <v>2</v>
      </c>
      <c r="D24" s="148">
        <f t="shared" si="4"/>
        <v>5</v>
      </c>
      <c r="E24" s="148">
        <f t="shared" si="5"/>
        <v>1</v>
      </c>
      <c r="F24" s="146"/>
      <c r="G24" s="157"/>
      <c r="H24" s="158" t="s">
        <v>108</v>
      </c>
      <c r="I24" s="159" t="str">
        <f t="shared" si="6"/>
        <v>01.002.005.001</v>
      </c>
      <c r="J24" s="160" t="s">
        <v>687</v>
      </c>
      <c r="K24" s="161" t="s">
        <v>110</v>
      </c>
      <c r="L24" s="162">
        <v>1.0</v>
      </c>
      <c r="M24" s="162">
        <f>'Mobiliário'!C228</f>
        <v>2794304.52</v>
      </c>
      <c r="N24" s="163">
        <f t="shared" si="7"/>
        <v>2794304.52</v>
      </c>
      <c r="O24" s="164"/>
      <c r="P24" s="165" t="s">
        <v>112</v>
      </c>
      <c r="Q24" s="183"/>
      <c r="R24" s="183"/>
      <c r="S24" s="183"/>
      <c r="T24" s="146"/>
      <c r="U24" s="146"/>
      <c r="V24" s="146"/>
      <c r="W24" s="146"/>
      <c r="X24" s="146"/>
      <c r="Y24" s="146"/>
      <c r="Z24" s="146"/>
    </row>
    <row r="25" ht="13.5" customHeight="1" outlineLevel="1">
      <c r="A25" s="147">
        <f t="shared" si="1"/>
        <v>0</v>
      </c>
      <c r="B25" s="147">
        <f t="shared" si="2"/>
        <v>1</v>
      </c>
      <c r="C25" s="147">
        <f t="shared" si="3"/>
        <v>2</v>
      </c>
      <c r="D25" s="148">
        <f t="shared" si="4"/>
        <v>6</v>
      </c>
      <c r="E25" s="148">
        <f t="shared" si="5"/>
        <v>0</v>
      </c>
      <c r="F25" s="146"/>
      <c r="G25" s="157"/>
      <c r="H25" s="158" t="s">
        <v>106</v>
      </c>
      <c r="I25" s="159" t="str">
        <f t="shared" si="6"/>
        <v>01.002.006</v>
      </c>
      <c r="J25" s="160" t="s">
        <v>688</v>
      </c>
      <c r="K25" s="161"/>
      <c r="L25" s="162"/>
      <c r="M25" s="162"/>
      <c r="N25" s="163">
        <f t="shared" si="7"/>
        <v>1330098.25</v>
      </c>
      <c r="O25" s="164"/>
      <c r="P25" s="165"/>
      <c r="Q25" s="183"/>
      <c r="R25" s="183"/>
      <c r="S25" s="183"/>
      <c r="T25" s="146"/>
      <c r="U25" s="146"/>
      <c r="V25" s="146"/>
      <c r="W25" s="146"/>
      <c r="X25" s="146"/>
      <c r="Y25" s="146"/>
      <c r="Z25" s="146"/>
    </row>
    <row r="26" ht="13.5" customHeight="1" outlineLevel="2">
      <c r="A26" s="147">
        <f t="shared" si="1"/>
        <v>0</v>
      </c>
      <c r="B26" s="147">
        <f t="shared" si="2"/>
        <v>1</v>
      </c>
      <c r="C26" s="147">
        <f t="shared" si="3"/>
        <v>2</v>
      </c>
      <c r="D26" s="148">
        <f t="shared" si="4"/>
        <v>6</v>
      </c>
      <c r="E26" s="148">
        <f t="shared" si="5"/>
        <v>1</v>
      </c>
      <c r="F26" s="146"/>
      <c r="G26" s="157"/>
      <c r="H26" s="158" t="s">
        <v>108</v>
      </c>
      <c r="I26" s="159" t="str">
        <f t="shared" si="6"/>
        <v>01.002.006.001</v>
      </c>
      <c r="J26" s="160" t="s">
        <v>689</v>
      </c>
      <c r="K26" s="161" t="s">
        <v>110</v>
      </c>
      <c r="L26" s="162">
        <v>1.0</v>
      </c>
      <c r="M26" s="162">
        <f>'Mobiliário'!C229</f>
        <v>1330098.25</v>
      </c>
      <c r="N26" s="163">
        <f t="shared" si="7"/>
        <v>1330098.25</v>
      </c>
      <c r="O26" s="164"/>
      <c r="P26" s="165" t="s">
        <v>112</v>
      </c>
      <c r="Q26" s="183"/>
      <c r="R26" s="183"/>
      <c r="S26" s="183"/>
      <c r="T26" s="146"/>
      <c r="U26" s="146"/>
      <c r="V26" s="146"/>
      <c r="W26" s="146"/>
      <c r="X26" s="146"/>
      <c r="Y26" s="146"/>
      <c r="Z26" s="146"/>
    </row>
    <row r="27" ht="13.5" customHeight="1" outlineLevel="1">
      <c r="A27" s="147">
        <f t="shared" si="1"/>
        <v>0</v>
      </c>
      <c r="B27" s="147">
        <f t="shared" si="2"/>
        <v>1</v>
      </c>
      <c r="C27" s="147">
        <f t="shared" si="3"/>
        <v>2</v>
      </c>
      <c r="D27" s="148">
        <f t="shared" si="4"/>
        <v>7</v>
      </c>
      <c r="E27" s="148">
        <f t="shared" si="5"/>
        <v>0</v>
      </c>
      <c r="F27" s="146"/>
      <c r="G27" s="157"/>
      <c r="H27" s="158" t="s">
        <v>106</v>
      </c>
      <c r="I27" s="159" t="str">
        <f t="shared" si="6"/>
        <v>01.002.007</v>
      </c>
      <c r="J27" s="160" t="s">
        <v>85</v>
      </c>
      <c r="K27" s="161"/>
      <c r="L27" s="162"/>
      <c r="M27" s="162"/>
      <c r="N27" s="163">
        <f t="shared" si="7"/>
        <v>320073.6</v>
      </c>
      <c r="O27" s="164"/>
      <c r="P27" s="165"/>
      <c r="Q27" s="183"/>
      <c r="R27" s="183"/>
      <c r="S27" s="183"/>
      <c r="T27" s="146"/>
      <c r="U27" s="146"/>
      <c r="V27" s="146"/>
      <c r="W27" s="146"/>
      <c r="X27" s="146"/>
      <c r="Y27" s="146"/>
      <c r="Z27" s="146"/>
    </row>
    <row r="28" ht="13.5" customHeight="1" outlineLevel="2">
      <c r="A28" s="147">
        <f t="shared" si="1"/>
        <v>0</v>
      </c>
      <c r="B28" s="147">
        <f t="shared" si="2"/>
        <v>1</v>
      </c>
      <c r="C28" s="147">
        <f t="shared" si="3"/>
        <v>2</v>
      </c>
      <c r="D28" s="148">
        <f t="shared" si="4"/>
        <v>7</v>
      </c>
      <c r="E28" s="148">
        <f t="shared" si="5"/>
        <v>1</v>
      </c>
      <c r="F28" s="146"/>
      <c r="G28" s="157"/>
      <c r="H28" s="158" t="s">
        <v>108</v>
      </c>
      <c r="I28" s="159" t="str">
        <f t="shared" si="6"/>
        <v>01.002.007.001</v>
      </c>
      <c r="J28" s="160" t="s">
        <v>690</v>
      </c>
      <c r="K28" s="161" t="s">
        <v>110</v>
      </c>
      <c r="L28" s="162">
        <v>1.0</v>
      </c>
      <c r="M28" s="162">
        <f>'Mobiliário'!C230</f>
        <v>320073.6</v>
      </c>
      <c r="N28" s="163">
        <f t="shared" si="7"/>
        <v>320073.6</v>
      </c>
      <c r="O28" s="164"/>
      <c r="P28" s="165" t="s">
        <v>112</v>
      </c>
      <c r="Q28" s="183"/>
      <c r="R28" s="183"/>
      <c r="S28" s="183"/>
      <c r="T28" s="146"/>
      <c r="U28" s="146"/>
      <c r="V28" s="146"/>
      <c r="W28" s="146"/>
      <c r="X28" s="146"/>
      <c r="Y28" s="146"/>
      <c r="Z28" s="146"/>
    </row>
    <row r="29" ht="13.5" customHeight="1" outlineLevel="1">
      <c r="A29" s="147">
        <f t="shared" si="1"/>
        <v>0</v>
      </c>
      <c r="B29" s="147">
        <f t="shared" si="2"/>
        <v>1</v>
      </c>
      <c r="C29" s="147">
        <f t="shared" si="3"/>
        <v>2</v>
      </c>
      <c r="D29" s="148">
        <f t="shared" si="4"/>
        <v>8</v>
      </c>
      <c r="E29" s="148">
        <f t="shared" si="5"/>
        <v>0</v>
      </c>
      <c r="F29" s="146"/>
      <c r="G29" s="157"/>
      <c r="H29" s="158" t="s">
        <v>106</v>
      </c>
      <c r="I29" s="159" t="str">
        <f t="shared" si="6"/>
        <v>01.002.008</v>
      </c>
      <c r="J29" s="160" t="s">
        <v>691</v>
      </c>
      <c r="K29" s="161"/>
      <c r="L29" s="162"/>
      <c r="M29" s="162"/>
      <c r="N29" s="163">
        <f t="shared" si="7"/>
        <v>667800</v>
      </c>
      <c r="O29" s="164"/>
      <c r="P29" s="165"/>
      <c r="Q29" s="183"/>
      <c r="R29" s="183"/>
      <c r="S29" s="183"/>
      <c r="T29" s="146"/>
      <c r="U29" s="146"/>
      <c r="V29" s="146"/>
      <c r="W29" s="146"/>
      <c r="X29" s="146"/>
      <c r="Y29" s="146"/>
      <c r="Z29" s="146"/>
    </row>
    <row r="30" ht="13.5" customHeight="1" outlineLevel="2">
      <c r="A30" s="147">
        <f t="shared" ref="A30:A31" si="8">IF($H30="UNIDADE CONSTRUTIVA",OFFSET(A30,-1,0)+1,LARGE(A$3:A28,1))</f>
        <v>0</v>
      </c>
      <c r="B30" s="147">
        <f t="shared" si="2"/>
        <v>1</v>
      </c>
      <c r="C30" s="147">
        <f t="shared" si="3"/>
        <v>2</v>
      </c>
      <c r="D30" s="148">
        <f t="shared" si="4"/>
        <v>8</v>
      </c>
      <c r="E30" s="148">
        <f t="shared" si="5"/>
        <v>1</v>
      </c>
      <c r="F30" s="146"/>
      <c r="G30" s="157"/>
      <c r="H30" s="158" t="s">
        <v>108</v>
      </c>
      <c r="I30" s="159" t="str">
        <f t="shared" si="6"/>
        <v>01.002.008.001</v>
      </c>
      <c r="J30" s="160" t="s">
        <v>692</v>
      </c>
      <c r="K30" s="161" t="s">
        <v>298</v>
      </c>
      <c r="L30" s="162">
        <f>Ger_Executivo!F173-'Custos Enxoval'!L31</f>
        <v>249</v>
      </c>
      <c r="M30" s="162">
        <v>2650.0</v>
      </c>
      <c r="N30" s="163">
        <f t="shared" si="7"/>
        <v>659850</v>
      </c>
      <c r="O30" s="164"/>
      <c r="P30" s="165" t="s">
        <v>112</v>
      </c>
      <c r="Q30" s="183"/>
      <c r="R30" s="183"/>
      <c r="S30" s="183"/>
      <c r="T30" s="146"/>
      <c r="U30" s="146"/>
      <c r="V30" s="146"/>
      <c r="W30" s="146"/>
      <c r="X30" s="146"/>
      <c r="Y30" s="146"/>
      <c r="Z30" s="146"/>
    </row>
    <row r="31" ht="13.5" customHeight="1" outlineLevel="2">
      <c r="A31" s="147">
        <f t="shared" si="8"/>
        <v>0</v>
      </c>
      <c r="B31" s="147">
        <f t="shared" si="2"/>
        <v>1</v>
      </c>
      <c r="C31" s="147">
        <f t="shared" si="3"/>
        <v>2</v>
      </c>
      <c r="D31" s="148">
        <f t="shared" si="4"/>
        <v>8</v>
      </c>
      <c r="E31" s="148">
        <f t="shared" si="5"/>
        <v>2</v>
      </c>
      <c r="F31" s="146"/>
      <c r="G31" s="157"/>
      <c r="H31" s="158" t="s">
        <v>108</v>
      </c>
      <c r="I31" s="159" t="str">
        <f t="shared" si="6"/>
        <v>01.002.008.002</v>
      </c>
      <c r="J31" s="160" t="s">
        <v>693</v>
      </c>
      <c r="K31" s="161" t="s">
        <v>298</v>
      </c>
      <c r="L31" s="162">
        <v>3.0</v>
      </c>
      <c r="M31" s="162">
        <v>2650.0</v>
      </c>
      <c r="N31" s="163">
        <f t="shared" si="7"/>
        <v>7950</v>
      </c>
      <c r="O31" s="164"/>
      <c r="P31" s="165" t="s">
        <v>112</v>
      </c>
      <c r="Q31" s="183"/>
      <c r="R31" s="183"/>
      <c r="S31" s="183"/>
      <c r="T31" s="146"/>
      <c r="U31" s="146"/>
      <c r="V31" s="146"/>
      <c r="W31" s="146"/>
      <c r="X31" s="146"/>
      <c r="Y31" s="146"/>
      <c r="Z31" s="146"/>
    </row>
    <row r="32" ht="13.5" customHeight="1" outlineLevel="1">
      <c r="A32" s="147">
        <f t="shared" ref="A32:A38" si="9">IF($H32="UNIDADE CONSTRUTIVA",OFFSET(A32,-1,0)+1,LARGE(A$3:A31,1))</f>
        <v>0</v>
      </c>
      <c r="B32" s="147">
        <f t="shared" si="2"/>
        <v>1</v>
      </c>
      <c r="C32" s="147">
        <f t="shared" si="3"/>
        <v>2</v>
      </c>
      <c r="D32" s="148">
        <f t="shared" si="4"/>
        <v>9</v>
      </c>
      <c r="E32" s="148">
        <f t="shared" si="5"/>
        <v>0</v>
      </c>
      <c r="F32" s="146"/>
      <c r="G32" s="157"/>
      <c r="H32" s="158" t="s">
        <v>106</v>
      </c>
      <c r="I32" s="159" t="str">
        <f t="shared" si="6"/>
        <v>01.002.009</v>
      </c>
      <c r="J32" s="160" t="s">
        <v>694</v>
      </c>
      <c r="K32" s="161"/>
      <c r="L32" s="162"/>
      <c r="M32" s="162"/>
      <c r="N32" s="163">
        <f t="shared" si="7"/>
        <v>86601</v>
      </c>
      <c r="O32" s="164"/>
      <c r="P32" s="165"/>
      <c r="Q32" s="183"/>
      <c r="R32" s="183"/>
      <c r="S32" s="183"/>
      <c r="T32" s="146"/>
      <c r="U32" s="146"/>
      <c r="V32" s="146"/>
      <c r="W32" s="146"/>
      <c r="X32" s="146"/>
      <c r="Y32" s="146"/>
      <c r="Z32" s="146"/>
    </row>
    <row r="33" ht="13.5" customHeight="1" outlineLevel="2">
      <c r="A33" s="147">
        <f t="shared" si="9"/>
        <v>0</v>
      </c>
      <c r="B33" s="147">
        <f t="shared" si="2"/>
        <v>1</v>
      </c>
      <c r="C33" s="147">
        <f t="shared" si="3"/>
        <v>2</v>
      </c>
      <c r="D33" s="148">
        <f t="shared" si="4"/>
        <v>9</v>
      </c>
      <c r="E33" s="148">
        <f t="shared" si="5"/>
        <v>1</v>
      </c>
      <c r="F33" s="146"/>
      <c r="G33" s="157"/>
      <c r="H33" s="158" t="s">
        <v>108</v>
      </c>
      <c r="I33" s="159" t="str">
        <f t="shared" si="6"/>
        <v>01.002.009.001</v>
      </c>
      <c r="J33" s="160" t="s">
        <v>695</v>
      </c>
      <c r="K33" s="161" t="s">
        <v>110</v>
      </c>
      <c r="L33" s="162">
        <v>1.0</v>
      </c>
      <c r="M33" s="162">
        <f>10*'Obra '!E9</f>
        <v>86601</v>
      </c>
      <c r="N33" s="163">
        <f t="shared" si="7"/>
        <v>86601</v>
      </c>
      <c r="O33" s="164"/>
      <c r="P33" s="165" t="s">
        <v>112</v>
      </c>
      <c r="Q33" s="183"/>
      <c r="R33" s="183"/>
      <c r="S33" s="183"/>
      <c r="T33" s="146"/>
      <c r="U33" s="146"/>
      <c r="V33" s="146"/>
      <c r="W33" s="146"/>
      <c r="X33" s="146"/>
      <c r="Y33" s="146"/>
      <c r="Z33" s="146"/>
    </row>
    <row r="34" ht="13.5" customHeight="1">
      <c r="A34" s="147">
        <f t="shared" si="9"/>
        <v>0</v>
      </c>
      <c r="B34" s="147">
        <f t="shared" si="2"/>
        <v>1</v>
      </c>
      <c r="C34" s="147">
        <f t="shared" si="3"/>
        <v>2</v>
      </c>
      <c r="D34" s="148">
        <f t="shared" si="4"/>
        <v>9</v>
      </c>
      <c r="E34" s="148">
        <f t="shared" si="5"/>
        <v>1</v>
      </c>
      <c r="F34" s="146"/>
      <c r="G34" s="174"/>
      <c r="H34" s="174"/>
      <c r="I34" s="174"/>
      <c r="J34" s="175"/>
      <c r="K34" s="176"/>
      <c r="L34" s="177"/>
      <c r="M34" s="208">
        <f t="shared" ref="M34:M37" si="10">SUMIFS($N$7:$N$33,$H$7:$H$33,N34)</f>
        <v>10344374.88</v>
      </c>
      <c r="N34" s="179" t="s">
        <v>103</v>
      </c>
      <c r="O34" s="175"/>
      <c r="P34" s="180"/>
      <c r="Q34" s="176"/>
      <c r="R34" s="176"/>
      <c r="S34" s="176"/>
      <c r="T34" s="175"/>
      <c r="U34" s="175"/>
      <c r="V34" s="175"/>
      <c r="W34" s="175"/>
      <c r="X34" s="175"/>
      <c r="Y34" s="175"/>
      <c r="Z34" s="175"/>
    </row>
    <row r="35" ht="13.5" customHeight="1">
      <c r="A35" s="147">
        <f t="shared" si="9"/>
        <v>0</v>
      </c>
      <c r="B35" s="147">
        <f t="shared" si="2"/>
        <v>1</v>
      </c>
      <c r="C35" s="147">
        <f t="shared" si="3"/>
        <v>2</v>
      </c>
      <c r="D35" s="148">
        <f t="shared" si="4"/>
        <v>9</v>
      </c>
      <c r="E35" s="148">
        <f t="shared" si="5"/>
        <v>1</v>
      </c>
      <c r="F35" s="146"/>
      <c r="G35" s="174"/>
      <c r="H35" s="174"/>
      <c r="I35" s="174"/>
      <c r="J35" s="175"/>
      <c r="K35" s="176"/>
      <c r="L35" s="177"/>
      <c r="M35" s="208">
        <f t="shared" si="10"/>
        <v>10344374.88</v>
      </c>
      <c r="N35" s="179" t="s">
        <v>48</v>
      </c>
      <c r="O35" s="175"/>
      <c r="P35" s="180"/>
      <c r="Q35" s="176"/>
      <c r="R35" s="176"/>
      <c r="S35" s="176"/>
      <c r="T35" s="175"/>
      <c r="U35" s="175"/>
      <c r="V35" s="175"/>
      <c r="W35" s="175"/>
      <c r="X35" s="175"/>
      <c r="Y35" s="175"/>
      <c r="Z35" s="175"/>
    </row>
    <row r="36" ht="13.5" customHeight="1">
      <c r="A36" s="147">
        <f t="shared" si="9"/>
        <v>0</v>
      </c>
      <c r="B36" s="147">
        <f t="shared" si="2"/>
        <v>1</v>
      </c>
      <c r="C36" s="147">
        <f t="shared" si="3"/>
        <v>2</v>
      </c>
      <c r="D36" s="148">
        <f t="shared" si="4"/>
        <v>9</v>
      </c>
      <c r="E36" s="148">
        <f t="shared" si="5"/>
        <v>1</v>
      </c>
      <c r="F36" s="146"/>
      <c r="G36" s="174"/>
      <c r="H36" s="174"/>
      <c r="I36" s="174"/>
      <c r="J36" s="175"/>
      <c r="K36" s="176"/>
      <c r="L36" s="177"/>
      <c r="M36" s="208">
        <f t="shared" si="10"/>
        <v>10344374.88</v>
      </c>
      <c r="N36" s="179" t="s">
        <v>106</v>
      </c>
      <c r="O36" s="175"/>
      <c r="P36" s="180"/>
      <c r="Q36" s="176"/>
      <c r="R36" s="176"/>
      <c r="S36" s="176"/>
      <c r="T36" s="175"/>
      <c r="U36" s="175"/>
      <c r="V36" s="175"/>
      <c r="W36" s="175"/>
      <c r="X36" s="175"/>
      <c r="Y36" s="175"/>
      <c r="Z36" s="175"/>
    </row>
    <row r="37" ht="13.5" customHeight="1">
      <c r="A37" s="147">
        <f t="shared" si="9"/>
        <v>0</v>
      </c>
      <c r="B37" s="147">
        <f t="shared" si="2"/>
        <v>1</v>
      </c>
      <c r="C37" s="147">
        <f t="shared" si="3"/>
        <v>2</v>
      </c>
      <c r="D37" s="148">
        <f t="shared" si="4"/>
        <v>9</v>
      </c>
      <c r="E37" s="148">
        <f t="shared" si="5"/>
        <v>1</v>
      </c>
      <c r="F37" s="146"/>
      <c r="G37" s="174"/>
      <c r="H37" s="174"/>
      <c r="I37" s="174"/>
      <c r="J37" s="175"/>
      <c r="K37" s="176"/>
      <c r="L37" s="177"/>
      <c r="M37" s="208">
        <f t="shared" si="10"/>
        <v>10344374.88</v>
      </c>
      <c r="N37" s="179" t="s">
        <v>108</v>
      </c>
      <c r="O37" s="175"/>
      <c r="P37" s="180"/>
      <c r="Q37" s="176"/>
      <c r="R37" s="176"/>
      <c r="S37" s="176"/>
      <c r="T37" s="175"/>
      <c r="U37" s="175"/>
      <c r="V37" s="175"/>
      <c r="W37" s="175"/>
      <c r="X37" s="175"/>
      <c r="Y37" s="175"/>
      <c r="Z37" s="175"/>
    </row>
    <row r="38" ht="13.5" customHeight="1">
      <c r="A38" s="147">
        <f t="shared" si="9"/>
        <v>0</v>
      </c>
      <c r="B38" s="147">
        <f t="shared" si="2"/>
        <v>1</v>
      </c>
      <c r="C38" s="147">
        <f t="shared" si="3"/>
        <v>2</v>
      </c>
      <c r="D38" s="148">
        <f t="shared" si="4"/>
        <v>9</v>
      </c>
      <c r="E38" s="148">
        <f t="shared" si="5"/>
        <v>1</v>
      </c>
      <c r="F38" s="146"/>
      <c r="G38" s="174"/>
      <c r="H38" s="174"/>
      <c r="I38" s="174"/>
      <c r="J38" s="175"/>
      <c r="K38" s="176"/>
      <c r="L38" s="177"/>
      <c r="M38" s="208"/>
      <c r="N38" s="179"/>
      <c r="O38" s="175"/>
      <c r="P38" s="180"/>
      <c r="Q38" s="176"/>
      <c r="R38" s="176"/>
      <c r="S38" s="176"/>
      <c r="T38" s="175"/>
      <c r="U38" s="175"/>
      <c r="V38" s="175"/>
      <c r="W38" s="175"/>
      <c r="X38" s="175"/>
      <c r="Y38" s="175"/>
      <c r="Z38" s="175"/>
    </row>
    <row r="39" ht="13.5" customHeight="1">
      <c r="A39" s="147">
        <f t="shared" ref="A39:A671" si="11">IF($H39="UNIDADE CONSTRUTIVA",OFFSET(A39,-1,0)+1,LARGE(A$3:A36,1))</f>
        <v>0</v>
      </c>
      <c r="B39" s="147">
        <f t="shared" si="2"/>
        <v>1</v>
      </c>
      <c r="C39" s="147">
        <f t="shared" si="3"/>
        <v>2</v>
      </c>
      <c r="D39" s="148">
        <f t="shared" si="4"/>
        <v>9</v>
      </c>
      <c r="E39" s="148">
        <f t="shared" si="5"/>
        <v>1</v>
      </c>
      <c r="F39" s="146"/>
      <c r="G39" s="174"/>
      <c r="H39" s="174"/>
      <c r="I39" s="174"/>
      <c r="J39" s="175"/>
      <c r="K39" s="176"/>
      <c r="L39" s="177"/>
      <c r="M39" s="177"/>
      <c r="N39" s="182"/>
      <c r="O39" s="175"/>
      <c r="P39" s="180"/>
      <c r="Q39" s="176"/>
      <c r="R39" s="176"/>
      <c r="S39" s="176"/>
      <c r="T39" s="175"/>
      <c r="U39" s="175"/>
      <c r="V39" s="175"/>
      <c r="W39" s="175"/>
      <c r="X39" s="175"/>
      <c r="Y39" s="175"/>
      <c r="Z39" s="175"/>
    </row>
    <row r="40" ht="13.5" customHeight="1">
      <c r="A40" s="147">
        <f t="shared" si="11"/>
        <v>0</v>
      </c>
      <c r="B40" s="147">
        <f t="shared" si="2"/>
        <v>1</v>
      </c>
      <c r="C40" s="147">
        <f t="shared" si="3"/>
        <v>2</v>
      </c>
      <c r="D40" s="148">
        <f t="shared" si="4"/>
        <v>9</v>
      </c>
      <c r="E40" s="148">
        <f t="shared" si="5"/>
        <v>1</v>
      </c>
      <c r="F40" s="146"/>
      <c r="G40" s="174"/>
      <c r="H40" s="174"/>
      <c r="I40" s="174"/>
      <c r="J40" s="175"/>
      <c r="K40" s="176"/>
      <c r="L40" s="177"/>
      <c r="M40" s="177"/>
      <c r="N40" s="182"/>
      <c r="O40" s="175"/>
      <c r="P40" s="180"/>
      <c r="Q40" s="176"/>
      <c r="R40" s="176"/>
      <c r="S40" s="176"/>
      <c r="T40" s="175"/>
      <c r="U40" s="175"/>
      <c r="V40" s="175"/>
      <c r="W40" s="175"/>
      <c r="X40" s="175"/>
      <c r="Y40" s="175"/>
      <c r="Z40" s="175"/>
    </row>
    <row r="41" ht="13.5" customHeight="1">
      <c r="A41" s="147">
        <f t="shared" si="11"/>
        <v>0</v>
      </c>
      <c r="B41" s="147">
        <f t="shared" si="2"/>
        <v>1</v>
      </c>
      <c r="C41" s="147">
        <f t="shared" si="3"/>
        <v>2</v>
      </c>
      <c r="D41" s="148">
        <f t="shared" si="4"/>
        <v>9</v>
      </c>
      <c r="E41" s="148">
        <f t="shared" si="5"/>
        <v>1</v>
      </c>
      <c r="F41" s="146"/>
      <c r="G41" s="174"/>
      <c r="H41" s="174"/>
      <c r="I41" s="174"/>
      <c r="J41" s="175"/>
      <c r="K41" s="176"/>
      <c r="L41" s="177"/>
      <c r="M41" s="177"/>
      <c r="N41" s="182"/>
      <c r="O41" s="175"/>
      <c r="P41" s="180"/>
      <c r="Q41" s="176"/>
      <c r="R41" s="176"/>
      <c r="S41" s="176"/>
      <c r="T41" s="175"/>
      <c r="U41" s="175"/>
      <c r="V41" s="175"/>
      <c r="W41" s="175"/>
      <c r="X41" s="175"/>
      <c r="Y41" s="175"/>
      <c r="Z41" s="175"/>
    </row>
    <row r="42" ht="13.5" customHeight="1">
      <c r="A42" s="147">
        <f t="shared" si="11"/>
        <v>0</v>
      </c>
      <c r="B42" s="147">
        <f t="shared" si="2"/>
        <v>1</v>
      </c>
      <c r="C42" s="147">
        <f t="shared" si="3"/>
        <v>2</v>
      </c>
      <c r="D42" s="148">
        <f t="shared" si="4"/>
        <v>9</v>
      </c>
      <c r="E42" s="148">
        <f t="shared" si="5"/>
        <v>1</v>
      </c>
      <c r="F42" s="146"/>
      <c r="G42" s="174"/>
      <c r="H42" s="174"/>
      <c r="I42" s="174"/>
      <c r="J42" s="175"/>
      <c r="K42" s="176"/>
      <c r="L42" s="177"/>
      <c r="M42" s="177"/>
      <c r="N42" s="182"/>
      <c r="O42" s="175"/>
      <c r="P42" s="180"/>
      <c r="Q42" s="176"/>
      <c r="R42" s="176"/>
      <c r="S42" s="176"/>
      <c r="T42" s="175"/>
      <c r="U42" s="175"/>
      <c r="V42" s="175"/>
      <c r="W42" s="175"/>
      <c r="X42" s="175"/>
      <c r="Y42" s="175"/>
      <c r="Z42" s="175"/>
    </row>
    <row r="43" ht="13.5" customHeight="1">
      <c r="A43" s="147">
        <f t="shared" si="11"/>
        <v>0</v>
      </c>
      <c r="B43" s="147">
        <f t="shared" si="2"/>
        <v>1</v>
      </c>
      <c r="C43" s="147">
        <f t="shared" si="3"/>
        <v>2</v>
      </c>
      <c r="D43" s="148">
        <f t="shared" si="4"/>
        <v>9</v>
      </c>
      <c r="E43" s="148">
        <f t="shared" si="5"/>
        <v>1</v>
      </c>
      <c r="F43" s="146"/>
      <c r="G43" s="174"/>
      <c r="H43" s="174"/>
      <c r="I43" s="174"/>
      <c r="J43" s="175"/>
      <c r="K43" s="176"/>
      <c r="L43" s="177"/>
      <c r="M43" s="177"/>
      <c r="N43" s="182"/>
      <c r="O43" s="175"/>
      <c r="P43" s="180"/>
      <c r="Q43" s="176"/>
      <c r="R43" s="176"/>
      <c r="S43" s="176"/>
      <c r="T43" s="175"/>
      <c r="U43" s="175"/>
      <c r="V43" s="175"/>
      <c r="W43" s="175"/>
      <c r="X43" s="175"/>
      <c r="Y43" s="175"/>
      <c r="Z43" s="175"/>
    </row>
    <row r="44" ht="13.5" customHeight="1">
      <c r="A44" s="147">
        <f t="shared" si="11"/>
        <v>0</v>
      </c>
      <c r="B44" s="147">
        <f t="shared" si="2"/>
        <v>1</v>
      </c>
      <c r="C44" s="147">
        <f t="shared" si="3"/>
        <v>2</v>
      </c>
      <c r="D44" s="148">
        <f t="shared" si="4"/>
        <v>9</v>
      </c>
      <c r="E44" s="148">
        <f t="shared" si="5"/>
        <v>1</v>
      </c>
      <c r="F44" s="146"/>
      <c r="G44" s="174"/>
      <c r="H44" s="174"/>
      <c r="I44" s="174"/>
      <c r="J44" s="175"/>
      <c r="K44" s="176"/>
      <c r="L44" s="177"/>
      <c r="M44" s="177"/>
      <c r="N44" s="182"/>
      <c r="O44" s="175"/>
      <c r="P44" s="180"/>
      <c r="Q44" s="176"/>
      <c r="R44" s="176"/>
      <c r="S44" s="176"/>
      <c r="T44" s="175"/>
      <c r="U44" s="175"/>
      <c r="V44" s="175"/>
      <c r="W44" s="175"/>
      <c r="X44" s="175"/>
      <c r="Y44" s="175"/>
      <c r="Z44" s="175"/>
    </row>
    <row r="45" ht="13.5" customHeight="1">
      <c r="A45" s="147">
        <f t="shared" si="11"/>
        <v>0</v>
      </c>
      <c r="B45" s="147">
        <f t="shared" si="2"/>
        <v>1</v>
      </c>
      <c r="C45" s="147">
        <f t="shared" si="3"/>
        <v>2</v>
      </c>
      <c r="D45" s="148">
        <f t="shared" si="4"/>
        <v>9</v>
      </c>
      <c r="E45" s="148">
        <f t="shared" si="5"/>
        <v>1</v>
      </c>
      <c r="F45" s="146"/>
      <c r="G45" s="174"/>
      <c r="H45" s="174"/>
      <c r="I45" s="174"/>
      <c r="J45" s="175"/>
      <c r="K45" s="176"/>
      <c r="L45" s="177"/>
      <c r="M45" s="177"/>
      <c r="N45" s="182"/>
      <c r="O45" s="175"/>
      <c r="P45" s="180"/>
      <c r="Q45" s="176"/>
      <c r="R45" s="176"/>
      <c r="S45" s="176"/>
      <c r="T45" s="175"/>
      <c r="U45" s="175"/>
      <c r="V45" s="175"/>
      <c r="W45" s="175"/>
      <c r="X45" s="175"/>
      <c r="Y45" s="175"/>
      <c r="Z45" s="175"/>
    </row>
    <row r="46" ht="13.5" customHeight="1">
      <c r="A46" s="147">
        <f t="shared" si="11"/>
        <v>0</v>
      </c>
      <c r="B46" s="147">
        <f t="shared" si="2"/>
        <v>1</v>
      </c>
      <c r="C46" s="147">
        <f t="shared" si="3"/>
        <v>2</v>
      </c>
      <c r="D46" s="148">
        <f t="shared" si="4"/>
        <v>9</v>
      </c>
      <c r="E46" s="148">
        <f t="shared" si="5"/>
        <v>1</v>
      </c>
      <c r="F46" s="146"/>
      <c r="G46" s="174"/>
      <c r="H46" s="174"/>
      <c r="I46" s="174"/>
      <c r="J46" s="175"/>
      <c r="K46" s="176"/>
      <c r="L46" s="177"/>
      <c r="M46" s="177"/>
      <c r="N46" s="182"/>
      <c r="O46" s="175"/>
      <c r="P46" s="180"/>
      <c r="Q46" s="176"/>
      <c r="R46" s="176"/>
      <c r="S46" s="176"/>
      <c r="T46" s="175"/>
      <c r="U46" s="175"/>
      <c r="V46" s="175"/>
      <c r="W46" s="175"/>
      <c r="X46" s="175"/>
      <c r="Y46" s="175"/>
      <c r="Z46" s="175"/>
    </row>
    <row r="47" ht="13.5" customHeight="1">
      <c r="A47" s="147">
        <f t="shared" si="11"/>
        <v>0</v>
      </c>
      <c r="B47" s="147">
        <f t="shared" si="2"/>
        <v>1</v>
      </c>
      <c r="C47" s="147">
        <f t="shared" si="3"/>
        <v>2</v>
      </c>
      <c r="D47" s="148">
        <f t="shared" si="4"/>
        <v>9</v>
      </c>
      <c r="E47" s="148">
        <f t="shared" si="5"/>
        <v>1</v>
      </c>
      <c r="F47" s="146"/>
      <c r="G47" s="174"/>
      <c r="H47" s="174"/>
      <c r="I47" s="174"/>
      <c r="J47" s="175"/>
      <c r="K47" s="176"/>
      <c r="L47" s="177"/>
      <c r="M47" s="177"/>
      <c r="N47" s="182"/>
      <c r="O47" s="175"/>
      <c r="P47" s="180"/>
      <c r="Q47" s="176"/>
      <c r="R47" s="176"/>
      <c r="S47" s="176"/>
      <c r="T47" s="175"/>
      <c r="U47" s="175"/>
      <c r="V47" s="175"/>
      <c r="W47" s="175"/>
      <c r="X47" s="175"/>
      <c r="Y47" s="175"/>
      <c r="Z47" s="175"/>
    </row>
    <row r="48" ht="13.5" customHeight="1">
      <c r="A48" s="147">
        <f t="shared" si="11"/>
        <v>0</v>
      </c>
      <c r="B48" s="147">
        <f t="shared" si="2"/>
        <v>1</v>
      </c>
      <c r="C48" s="147">
        <f t="shared" si="3"/>
        <v>2</v>
      </c>
      <c r="D48" s="148">
        <f t="shared" si="4"/>
        <v>9</v>
      </c>
      <c r="E48" s="148">
        <f t="shared" si="5"/>
        <v>1</v>
      </c>
      <c r="F48" s="146"/>
      <c r="G48" s="174"/>
      <c r="H48" s="174"/>
      <c r="I48" s="174"/>
      <c r="J48" s="175"/>
      <c r="K48" s="176"/>
      <c r="L48" s="177"/>
      <c r="M48" s="177"/>
      <c r="N48" s="182"/>
      <c r="O48" s="175"/>
      <c r="P48" s="180"/>
      <c r="Q48" s="176"/>
      <c r="R48" s="176"/>
      <c r="S48" s="176"/>
      <c r="T48" s="175"/>
      <c r="U48" s="175"/>
      <c r="V48" s="175"/>
      <c r="W48" s="175"/>
      <c r="X48" s="175"/>
      <c r="Y48" s="175"/>
      <c r="Z48" s="175"/>
    </row>
    <row r="49" ht="13.5" customHeight="1">
      <c r="A49" s="147">
        <f t="shared" si="11"/>
        <v>0</v>
      </c>
      <c r="B49" s="147">
        <f t="shared" si="2"/>
        <v>1</v>
      </c>
      <c r="C49" s="147">
        <f t="shared" si="3"/>
        <v>2</v>
      </c>
      <c r="D49" s="148">
        <f t="shared" si="4"/>
        <v>9</v>
      </c>
      <c r="E49" s="148">
        <f t="shared" si="5"/>
        <v>1</v>
      </c>
      <c r="F49" s="146"/>
      <c r="G49" s="174"/>
      <c r="H49" s="174"/>
      <c r="I49" s="174"/>
      <c r="J49" s="175"/>
      <c r="K49" s="176"/>
      <c r="L49" s="177"/>
      <c r="M49" s="177"/>
      <c r="N49" s="182"/>
      <c r="O49" s="175"/>
      <c r="P49" s="180"/>
      <c r="Q49" s="176"/>
      <c r="R49" s="176"/>
      <c r="S49" s="176"/>
      <c r="T49" s="175"/>
      <c r="U49" s="175"/>
      <c r="V49" s="175"/>
      <c r="W49" s="175"/>
      <c r="X49" s="175"/>
      <c r="Y49" s="175"/>
      <c r="Z49" s="175"/>
    </row>
    <row r="50" ht="13.5" customHeight="1">
      <c r="A50" s="147">
        <f t="shared" si="11"/>
        <v>0</v>
      </c>
      <c r="B50" s="147">
        <f t="shared" si="2"/>
        <v>1</v>
      </c>
      <c r="C50" s="147">
        <f t="shared" si="3"/>
        <v>2</v>
      </c>
      <c r="D50" s="148">
        <f t="shared" si="4"/>
        <v>9</v>
      </c>
      <c r="E50" s="148">
        <f t="shared" si="5"/>
        <v>1</v>
      </c>
      <c r="F50" s="146"/>
      <c r="G50" s="174"/>
      <c r="H50" s="174"/>
      <c r="I50" s="174"/>
      <c r="J50" s="175"/>
      <c r="K50" s="176"/>
      <c r="L50" s="177"/>
      <c r="M50" s="177"/>
      <c r="N50" s="182"/>
      <c r="O50" s="175"/>
      <c r="P50" s="180"/>
      <c r="Q50" s="176"/>
      <c r="R50" s="176"/>
      <c r="S50" s="176"/>
      <c r="T50" s="175"/>
      <c r="U50" s="175"/>
      <c r="V50" s="175"/>
      <c r="W50" s="175"/>
      <c r="X50" s="175"/>
      <c r="Y50" s="175"/>
      <c r="Z50" s="175"/>
    </row>
    <row r="51" ht="13.5" customHeight="1">
      <c r="A51" s="147">
        <f t="shared" si="11"/>
        <v>0</v>
      </c>
      <c r="B51" s="147">
        <f t="shared" si="2"/>
        <v>1</v>
      </c>
      <c r="C51" s="147">
        <f t="shared" si="3"/>
        <v>2</v>
      </c>
      <c r="D51" s="148">
        <f t="shared" si="4"/>
        <v>9</v>
      </c>
      <c r="E51" s="148">
        <f t="shared" si="5"/>
        <v>1</v>
      </c>
      <c r="F51" s="146"/>
      <c r="G51" s="174"/>
      <c r="H51" s="174"/>
      <c r="I51" s="174"/>
      <c r="J51" s="175"/>
      <c r="K51" s="176"/>
      <c r="L51" s="177"/>
      <c r="M51" s="177"/>
      <c r="N51" s="182"/>
      <c r="O51" s="175"/>
      <c r="P51" s="180"/>
      <c r="Q51" s="176"/>
      <c r="R51" s="176"/>
      <c r="S51" s="176"/>
      <c r="T51" s="175"/>
      <c r="U51" s="175"/>
      <c r="V51" s="175"/>
      <c r="W51" s="175"/>
      <c r="X51" s="175"/>
      <c r="Y51" s="175"/>
      <c r="Z51" s="175"/>
    </row>
    <row r="52" ht="13.5" customHeight="1">
      <c r="A52" s="147">
        <f t="shared" si="11"/>
        <v>0</v>
      </c>
      <c r="B52" s="147">
        <f t="shared" si="2"/>
        <v>1</v>
      </c>
      <c r="C52" s="147">
        <f t="shared" si="3"/>
        <v>2</v>
      </c>
      <c r="D52" s="148">
        <f t="shared" si="4"/>
        <v>9</v>
      </c>
      <c r="E52" s="148">
        <f t="shared" si="5"/>
        <v>1</v>
      </c>
      <c r="F52" s="146"/>
      <c r="G52" s="174"/>
      <c r="H52" s="174"/>
      <c r="I52" s="174"/>
      <c r="J52" s="175"/>
      <c r="K52" s="176"/>
      <c r="L52" s="177"/>
      <c r="M52" s="177"/>
      <c r="N52" s="182"/>
      <c r="O52" s="175"/>
      <c r="P52" s="180"/>
      <c r="Q52" s="176"/>
      <c r="R52" s="176"/>
      <c r="S52" s="176"/>
      <c r="T52" s="175"/>
      <c r="U52" s="175"/>
      <c r="V52" s="175"/>
      <c r="W52" s="175"/>
      <c r="X52" s="175"/>
      <c r="Y52" s="175"/>
      <c r="Z52" s="175"/>
    </row>
    <row r="53" ht="13.5" customHeight="1">
      <c r="A53" s="147">
        <f t="shared" si="11"/>
        <v>0</v>
      </c>
      <c r="B53" s="147">
        <f t="shared" si="2"/>
        <v>1</v>
      </c>
      <c r="C53" s="147">
        <f t="shared" si="3"/>
        <v>2</v>
      </c>
      <c r="D53" s="148">
        <f t="shared" si="4"/>
        <v>9</v>
      </c>
      <c r="E53" s="148">
        <f t="shared" si="5"/>
        <v>1</v>
      </c>
      <c r="F53" s="146"/>
      <c r="G53" s="174"/>
      <c r="H53" s="174"/>
      <c r="I53" s="174"/>
      <c r="J53" s="175"/>
      <c r="K53" s="176"/>
      <c r="L53" s="177"/>
      <c r="M53" s="177"/>
      <c r="N53" s="182"/>
      <c r="O53" s="175"/>
      <c r="P53" s="180"/>
      <c r="Q53" s="176"/>
      <c r="R53" s="176"/>
      <c r="S53" s="176"/>
      <c r="T53" s="175"/>
      <c r="U53" s="175"/>
      <c r="V53" s="175"/>
      <c r="W53" s="175"/>
      <c r="X53" s="175"/>
      <c r="Y53" s="175"/>
      <c r="Z53" s="175"/>
    </row>
    <row r="54" ht="13.5" customHeight="1">
      <c r="A54" s="147">
        <f t="shared" si="11"/>
        <v>0</v>
      </c>
      <c r="B54" s="147">
        <f t="shared" si="2"/>
        <v>1</v>
      </c>
      <c r="C54" s="147">
        <f t="shared" si="3"/>
        <v>2</v>
      </c>
      <c r="D54" s="148">
        <f t="shared" si="4"/>
        <v>9</v>
      </c>
      <c r="E54" s="148">
        <f t="shared" si="5"/>
        <v>1</v>
      </c>
      <c r="F54" s="146"/>
      <c r="G54" s="174"/>
      <c r="H54" s="174"/>
      <c r="I54" s="174"/>
      <c r="J54" s="175"/>
      <c r="K54" s="176"/>
      <c r="L54" s="177"/>
      <c r="M54" s="177"/>
      <c r="N54" s="182"/>
      <c r="O54" s="175"/>
      <c r="P54" s="180"/>
      <c r="Q54" s="176"/>
      <c r="R54" s="176"/>
      <c r="S54" s="176"/>
      <c r="T54" s="175"/>
      <c r="U54" s="175"/>
      <c r="V54" s="175"/>
      <c r="W54" s="175"/>
      <c r="X54" s="175"/>
      <c r="Y54" s="175"/>
      <c r="Z54" s="175"/>
    </row>
    <row r="55" ht="13.5" customHeight="1">
      <c r="A55" s="147">
        <f t="shared" si="11"/>
        <v>0</v>
      </c>
      <c r="B55" s="147">
        <f t="shared" si="2"/>
        <v>1</v>
      </c>
      <c r="C55" s="147">
        <f t="shared" si="3"/>
        <v>2</v>
      </c>
      <c r="D55" s="148">
        <f t="shared" si="4"/>
        <v>9</v>
      </c>
      <c r="E55" s="148">
        <f t="shared" si="5"/>
        <v>1</v>
      </c>
      <c r="F55" s="146"/>
      <c r="G55" s="174"/>
      <c r="H55" s="174"/>
      <c r="I55" s="174"/>
      <c r="J55" s="175"/>
      <c r="K55" s="176"/>
      <c r="L55" s="177"/>
      <c r="M55" s="177"/>
      <c r="N55" s="182"/>
      <c r="O55" s="175"/>
      <c r="P55" s="180"/>
      <c r="Q55" s="176"/>
      <c r="R55" s="176"/>
      <c r="S55" s="176"/>
      <c r="T55" s="175"/>
      <c r="U55" s="175"/>
      <c r="V55" s="175"/>
      <c r="W55" s="175"/>
      <c r="X55" s="175"/>
      <c r="Y55" s="175"/>
      <c r="Z55" s="175"/>
    </row>
    <row r="56" ht="13.5" customHeight="1">
      <c r="A56" s="147">
        <f t="shared" si="11"/>
        <v>0</v>
      </c>
      <c r="B56" s="147">
        <f t="shared" si="2"/>
        <v>1</v>
      </c>
      <c r="C56" s="147">
        <f t="shared" si="3"/>
        <v>2</v>
      </c>
      <c r="D56" s="148">
        <f t="shared" si="4"/>
        <v>9</v>
      </c>
      <c r="E56" s="148">
        <f t="shared" si="5"/>
        <v>1</v>
      </c>
      <c r="F56" s="146"/>
      <c r="G56" s="174"/>
      <c r="H56" s="174"/>
      <c r="I56" s="174"/>
      <c r="J56" s="175"/>
      <c r="K56" s="176"/>
      <c r="L56" s="177"/>
      <c r="M56" s="177"/>
      <c r="N56" s="182"/>
      <c r="O56" s="175"/>
      <c r="P56" s="180"/>
      <c r="Q56" s="176"/>
      <c r="R56" s="176"/>
      <c r="S56" s="176"/>
      <c r="T56" s="175"/>
      <c r="U56" s="175"/>
      <c r="V56" s="175"/>
      <c r="W56" s="175"/>
      <c r="X56" s="175"/>
      <c r="Y56" s="175"/>
      <c r="Z56" s="175"/>
    </row>
    <row r="57" ht="13.5" customHeight="1">
      <c r="A57" s="147">
        <f t="shared" si="11"/>
        <v>0</v>
      </c>
      <c r="B57" s="147">
        <f t="shared" si="2"/>
        <v>1</v>
      </c>
      <c r="C57" s="147">
        <f t="shared" si="3"/>
        <v>2</v>
      </c>
      <c r="D57" s="148">
        <f t="shared" si="4"/>
        <v>9</v>
      </c>
      <c r="E57" s="148">
        <f t="shared" si="5"/>
        <v>1</v>
      </c>
      <c r="F57" s="146"/>
      <c r="G57" s="174"/>
      <c r="H57" s="174"/>
      <c r="I57" s="174"/>
      <c r="J57" s="175"/>
      <c r="K57" s="176"/>
      <c r="L57" s="177"/>
      <c r="M57" s="177"/>
      <c r="N57" s="182"/>
      <c r="O57" s="175"/>
      <c r="P57" s="180"/>
      <c r="Q57" s="176"/>
      <c r="R57" s="176"/>
      <c r="S57" s="176"/>
      <c r="T57" s="175"/>
      <c r="U57" s="175"/>
      <c r="V57" s="175"/>
      <c r="W57" s="175"/>
      <c r="X57" s="175"/>
      <c r="Y57" s="175"/>
      <c r="Z57" s="175"/>
    </row>
    <row r="58" ht="13.5" customHeight="1">
      <c r="A58" s="147">
        <f t="shared" si="11"/>
        <v>0</v>
      </c>
      <c r="B58" s="147">
        <f t="shared" si="2"/>
        <v>1</v>
      </c>
      <c r="C58" s="147">
        <f t="shared" si="3"/>
        <v>2</v>
      </c>
      <c r="D58" s="148">
        <f t="shared" si="4"/>
        <v>9</v>
      </c>
      <c r="E58" s="148">
        <f t="shared" si="5"/>
        <v>1</v>
      </c>
      <c r="F58" s="146"/>
      <c r="G58" s="174"/>
      <c r="H58" s="174"/>
      <c r="I58" s="174"/>
      <c r="J58" s="175"/>
      <c r="K58" s="176"/>
      <c r="L58" s="177"/>
      <c r="M58" s="177"/>
      <c r="N58" s="182"/>
      <c r="O58" s="175"/>
      <c r="P58" s="180"/>
      <c r="Q58" s="176"/>
      <c r="R58" s="176"/>
      <c r="S58" s="176"/>
      <c r="T58" s="175"/>
      <c r="U58" s="175"/>
      <c r="V58" s="175"/>
      <c r="W58" s="175"/>
      <c r="X58" s="175"/>
      <c r="Y58" s="175"/>
      <c r="Z58" s="175"/>
    </row>
    <row r="59" ht="13.5" customHeight="1">
      <c r="A59" s="147">
        <f t="shared" si="11"/>
        <v>0</v>
      </c>
      <c r="B59" s="147">
        <f t="shared" si="2"/>
        <v>1</v>
      </c>
      <c r="C59" s="147">
        <f t="shared" si="3"/>
        <v>2</v>
      </c>
      <c r="D59" s="148">
        <f t="shared" si="4"/>
        <v>9</v>
      </c>
      <c r="E59" s="148">
        <f t="shared" si="5"/>
        <v>1</v>
      </c>
      <c r="F59" s="146"/>
      <c r="G59" s="174"/>
      <c r="H59" s="174"/>
      <c r="I59" s="174"/>
      <c r="J59" s="175"/>
      <c r="K59" s="176"/>
      <c r="L59" s="177"/>
      <c r="M59" s="177"/>
      <c r="N59" s="182"/>
      <c r="O59" s="175"/>
      <c r="P59" s="180"/>
      <c r="Q59" s="176"/>
      <c r="R59" s="176"/>
      <c r="S59" s="176"/>
      <c r="T59" s="175"/>
      <c r="U59" s="175"/>
      <c r="V59" s="175"/>
      <c r="W59" s="175"/>
      <c r="X59" s="175"/>
      <c r="Y59" s="175"/>
      <c r="Z59" s="175"/>
    </row>
    <row r="60" ht="13.5" customHeight="1">
      <c r="A60" s="147">
        <f t="shared" si="11"/>
        <v>0</v>
      </c>
      <c r="B60" s="147">
        <f t="shared" si="2"/>
        <v>1</v>
      </c>
      <c r="C60" s="147">
        <f t="shared" si="3"/>
        <v>2</v>
      </c>
      <c r="D60" s="148">
        <f t="shared" si="4"/>
        <v>9</v>
      </c>
      <c r="E60" s="148">
        <f t="shared" si="5"/>
        <v>1</v>
      </c>
      <c r="F60" s="146"/>
      <c r="G60" s="174"/>
      <c r="H60" s="174"/>
      <c r="I60" s="174"/>
      <c r="J60" s="175"/>
      <c r="K60" s="176"/>
      <c r="L60" s="177"/>
      <c r="M60" s="177"/>
      <c r="N60" s="182"/>
      <c r="O60" s="175"/>
      <c r="P60" s="180"/>
      <c r="Q60" s="176"/>
      <c r="R60" s="176"/>
      <c r="S60" s="176"/>
      <c r="T60" s="175"/>
      <c r="U60" s="175"/>
      <c r="V60" s="175"/>
      <c r="W60" s="175"/>
      <c r="X60" s="175"/>
      <c r="Y60" s="175"/>
      <c r="Z60" s="175"/>
    </row>
    <row r="61" ht="13.5" customHeight="1">
      <c r="A61" s="147">
        <f t="shared" si="11"/>
        <v>0</v>
      </c>
      <c r="B61" s="147">
        <f t="shared" si="2"/>
        <v>1</v>
      </c>
      <c r="C61" s="147">
        <f t="shared" si="3"/>
        <v>2</v>
      </c>
      <c r="D61" s="148">
        <f t="shared" si="4"/>
        <v>9</v>
      </c>
      <c r="E61" s="148">
        <f t="shared" si="5"/>
        <v>1</v>
      </c>
      <c r="F61" s="146"/>
      <c r="G61" s="174"/>
      <c r="H61" s="174"/>
      <c r="I61" s="174"/>
      <c r="J61" s="175"/>
      <c r="K61" s="176"/>
      <c r="L61" s="177"/>
      <c r="M61" s="177"/>
      <c r="N61" s="182"/>
      <c r="O61" s="175"/>
      <c r="P61" s="180"/>
      <c r="Q61" s="176"/>
      <c r="R61" s="176"/>
      <c r="S61" s="176"/>
      <c r="T61" s="175"/>
      <c r="U61" s="175"/>
      <c r="V61" s="175"/>
      <c r="W61" s="175"/>
      <c r="X61" s="175"/>
      <c r="Y61" s="175"/>
      <c r="Z61" s="175"/>
    </row>
    <row r="62" ht="13.5" customHeight="1">
      <c r="A62" s="147">
        <f t="shared" si="11"/>
        <v>0</v>
      </c>
      <c r="B62" s="147">
        <f t="shared" si="2"/>
        <v>1</v>
      </c>
      <c r="C62" s="147">
        <f t="shared" si="3"/>
        <v>2</v>
      </c>
      <c r="D62" s="148">
        <f t="shared" si="4"/>
        <v>9</v>
      </c>
      <c r="E62" s="148">
        <f t="shared" si="5"/>
        <v>1</v>
      </c>
      <c r="F62" s="146"/>
      <c r="G62" s="174"/>
      <c r="H62" s="174"/>
      <c r="I62" s="174"/>
      <c r="J62" s="175"/>
      <c r="K62" s="176"/>
      <c r="L62" s="177"/>
      <c r="M62" s="177"/>
      <c r="N62" s="182"/>
      <c r="O62" s="175"/>
      <c r="P62" s="180"/>
      <c r="Q62" s="176"/>
      <c r="R62" s="176"/>
      <c r="S62" s="176"/>
      <c r="T62" s="175"/>
      <c r="U62" s="175"/>
      <c r="V62" s="175"/>
      <c r="W62" s="175"/>
      <c r="X62" s="175"/>
      <c r="Y62" s="175"/>
      <c r="Z62" s="175"/>
    </row>
    <row r="63" ht="13.5" customHeight="1">
      <c r="A63" s="147">
        <f t="shared" si="11"/>
        <v>0</v>
      </c>
      <c r="B63" s="147">
        <f t="shared" si="2"/>
        <v>1</v>
      </c>
      <c r="C63" s="147">
        <f t="shared" si="3"/>
        <v>2</v>
      </c>
      <c r="D63" s="148">
        <f t="shared" si="4"/>
        <v>9</v>
      </c>
      <c r="E63" s="148">
        <f t="shared" si="5"/>
        <v>1</v>
      </c>
      <c r="F63" s="146"/>
      <c r="G63" s="174"/>
      <c r="H63" s="174"/>
      <c r="I63" s="174"/>
      <c r="J63" s="175"/>
      <c r="K63" s="176"/>
      <c r="L63" s="177"/>
      <c r="M63" s="177"/>
      <c r="N63" s="182"/>
      <c r="O63" s="175"/>
      <c r="P63" s="180"/>
      <c r="Q63" s="176"/>
      <c r="R63" s="176"/>
      <c r="S63" s="176"/>
      <c r="T63" s="175"/>
      <c r="U63" s="175"/>
      <c r="V63" s="175"/>
      <c r="W63" s="175"/>
      <c r="X63" s="175"/>
      <c r="Y63" s="175"/>
      <c r="Z63" s="175"/>
    </row>
    <row r="64" ht="13.5" customHeight="1">
      <c r="A64" s="147">
        <f t="shared" si="11"/>
        <v>0</v>
      </c>
      <c r="B64" s="147">
        <f t="shared" si="2"/>
        <v>1</v>
      </c>
      <c r="C64" s="147">
        <f t="shared" si="3"/>
        <v>2</v>
      </c>
      <c r="D64" s="148">
        <f t="shared" si="4"/>
        <v>9</v>
      </c>
      <c r="E64" s="148">
        <f t="shared" si="5"/>
        <v>1</v>
      </c>
      <c r="F64" s="146"/>
      <c r="G64" s="174"/>
      <c r="H64" s="174"/>
      <c r="I64" s="174"/>
      <c r="J64" s="175"/>
      <c r="K64" s="176"/>
      <c r="L64" s="177"/>
      <c r="M64" s="177"/>
      <c r="N64" s="182"/>
      <c r="O64" s="175"/>
      <c r="P64" s="180"/>
      <c r="Q64" s="176"/>
      <c r="R64" s="176"/>
      <c r="S64" s="176"/>
      <c r="T64" s="175"/>
      <c r="U64" s="175"/>
      <c r="V64" s="175"/>
      <c r="W64" s="175"/>
      <c r="X64" s="175"/>
      <c r="Y64" s="175"/>
      <c r="Z64" s="175"/>
    </row>
    <row r="65" ht="13.5" customHeight="1">
      <c r="A65" s="147">
        <f t="shared" si="11"/>
        <v>0</v>
      </c>
      <c r="B65" s="147">
        <f t="shared" si="2"/>
        <v>1</v>
      </c>
      <c r="C65" s="147">
        <f t="shared" si="3"/>
        <v>2</v>
      </c>
      <c r="D65" s="148">
        <f t="shared" si="4"/>
        <v>9</v>
      </c>
      <c r="E65" s="148">
        <f t="shared" si="5"/>
        <v>1</v>
      </c>
      <c r="F65" s="146"/>
      <c r="G65" s="174"/>
      <c r="H65" s="174"/>
      <c r="I65" s="174"/>
      <c r="J65" s="175"/>
      <c r="K65" s="176"/>
      <c r="L65" s="177"/>
      <c r="M65" s="177"/>
      <c r="N65" s="182"/>
      <c r="O65" s="175"/>
      <c r="P65" s="180"/>
      <c r="Q65" s="176"/>
      <c r="R65" s="176"/>
      <c r="S65" s="176"/>
      <c r="T65" s="175"/>
      <c r="U65" s="175"/>
      <c r="V65" s="175"/>
      <c r="W65" s="175"/>
      <c r="X65" s="175"/>
      <c r="Y65" s="175"/>
      <c r="Z65" s="175"/>
    </row>
    <row r="66" ht="13.5" customHeight="1">
      <c r="A66" s="147">
        <f t="shared" si="11"/>
        <v>0</v>
      </c>
      <c r="B66" s="147">
        <f t="shared" si="2"/>
        <v>1</v>
      </c>
      <c r="C66" s="147">
        <f t="shared" si="3"/>
        <v>2</v>
      </c>
      <c r="D66" s="148">
        <f t="shared" si="4"/>
        <v>9</v>
      </c>
      <c r="E66" s="148">
        <f t="shared" si="5"/>
        <v>1</v>
      </c>
      <c r="F66" s="146"/>
      <c r="G66" s="174"/>
      <c r="H66" s="174"/>
      <c r="I66" s="174"/>
      <c r="J66" s="175"/>
      <c r="K66" s="176"/>
      <c r="L66" s="177"/>
      <c r="M66" s="177"/>
      <c r="N66" s="182"/>
      <c r="O66" s="175"/>
      <c r="P66" s="180"/>
      <c r="Q66" s="176"/>
      <c r="R66" s="176"/>
      <c r="S66" s="176"/>
      <c r="T66" s="175"/>
      <c r="U66" s="175"/>
      <c r="V66" s="175"/>
      <c r="W66" s="175"/>
      <c r="X66" s="175"/>
      <c r="Y66" s="175"/>
      <c r="Z66" s="175"/>
    </row>
    <row r="67" ht="13.5" customHeight="1">
      <c r="A67" s="147">
        <f t="shared" si="11"/>
        <v>0</v>
      </c>
      <c r="B67" s="147">
        <f t="shared" si="2"/>
        <v>1</v>
      </c>
      <c r="C67" s="147">
        <f t="shared" si="3"/>
        <v>2</v>
      </c>
      <c r="D67" s="148">
        <f t="shared" si="4"/>
        <v>9</v>
      </c>
      <c r="E67" s="148">
        <f t="shared" si="5"/>
        <v>1</v>
      </c>
      <c r="F67" s="146"/>
      <c r="G67" s="174"/>
      <c r="H67" s="174"/>
      <c r="I67" s="174"/>
      <c r="J67" s="175"/>
      <c r="K67" s="176"/>
      <c r="L67" s="177"/>
      <c r="M67" s="177"/>
      <c r="N67" s="182"/>
      <c r="O67" s="175"/>
      <c r="P67" s="180"/>
      <c r="Q67" s="176"/>
      <c r="R67" s="176"/>
      <c r="S67" s="176"/>
      <c r="T67" s="175"/>
      <c r="U67" s="175"/>
      <c r="V67" s="175"/>
      <c r="W67" s="175"/>
      <c r="X67" s="175"/>
      <c r="Y67" s="175"/>
      <c r="Z67" s="175"/>
    </row>
    <row r="68" ht="13.5" customHeight="1">
      <c r="A68" s="147">
        <f t="shared" si="11"/>
        <v>0</v>
      </c>
      <c r="B68" s="147">
        <f t="shared" si="2"/>
        <v>1</v>
      </c>
      <c r="C68" s="147">
        <f t="shared" si="3"/>
        <v>2</v>
      </c>
      <c r="D68" s="148">
        <f t="shared" si="4"/>
        <v>9</v>
      </c>
      <c r="E68" s="148">
        <f t="shared" si="5"/>
        <v>1</v>
      </c>
      <c r="F68" s="146"/>
      <c r="G68" s="174"/>
      <c r="H68" s="174"/>
      <c r="I68" s="174"/>
      <c r="J68" s="175"/>
      <c r="K68" s="176"/>
      <c r="L68" s="177"/>
      <c r="M68" s="177"/>
      <c r="N68" s="182"/>
      <c r="O68" s="175"/>
      <c r="P68" s="180"/>
      <c r="Q68" s="176"/>
      <c r="R68" s="176"/>
      <c r="S68" s="176"/>
      <c r="T68" s="175"/>
      <c r="U68" s="175"/>
      <c r="V68" s="175"/>
      <c r="W68" s="175"/>
      <c r="X68" s="175"/>
      <c r="Y68" s="175"/>
      <c r="Z68" s="175"/>
    </row>
    <row r="69" ht="13.5" customHeight="1">
      <c r="A69" s="147">
        <f t="shared" si="11"/>
        <v>0</v>
      </c>
      <c r="B69" s="147">
        <f t="shared" si="2"/>
        <v>1</v>
      </c>
      <c r="C69" s="147">
        <f t="shared" si="3"/>
        <v>2</v>
      </c>
      <c r="D69" s="148">
        <f t="shared" si="4"/>
        <v>9</v>
      </c>
      <c r="E69" s="148">
        <f t="shared" si="5"/>
        <v>1</v>
      </c>
      <c r="F69" s="146"/>
      <c r="G69" s="174"/>
      <c r="H69" s="174"/>
      <c r="I69" s="174"/>
      <c r="J69" s="175"/>
      <c r="K69" s="176"/>
      <c r="L69" s="177"/>
      <c r="M69" s="177"/>
      <c r="N69" s="182"/>
      <c r="O69" s="175"/>
      <c r="P69" s="180"/>
      <c r="Q69" s="176"/>
      <c r="R69" s="176"/>
      <c r="S69" s="176"/>
      <c r="T69" s="175"/>
      <c r="U69" s="175"/>
      <c r="V69" s="175"/>
      <c r="W69" s="175"/>
      <c r="X69" s="175"/>
      <c r="Y69" s="175"/>
      <c r="Z69" s="175"/>
    </row>
    <row r="70" ht="13.5" customHeight="1">
      <c r="A70" s="147">
        <f t="shared" si="11"/>
        <v>0</v>
      </c>
      <c r="B70" s="147">
        <f t="shared" si="2"/>
        <v>1</v>
      </c>
      <c r="C70" s="147">
        <f t="shared" si="3"/>
        <v>2</v>
      </c>
      <c r="D70" s="148">
        <f t="shared" si="4"/>
        <v>9</v>
      </c>
      <c r="E70" s="148">
        <f t="shared" si="5"/>
        <v>1</v>
      </c>
      <c r="F70" s="146"/>
      <c r="G70" s="174"/>
      <c r="H70" s="174"/>
      <c r="I70" s="174"/>
      <c r="J70" s="175"/>
      <c r="K70" s="176"/>
      <c r="L70" s="177"/>
      <c r="M70" s="177"/>
      <c r="N70" s="182"/>
      <c r="O70" s="175"/>
      <c r="P70" s="180"/>
      <c r="Q70" s="176"/>
      <c r="R70" s="176"/>
      <c r="S70" s="176"/>
      <c r="T70" s="175"/>
      <c r="U70" s="175"/>
      <c r="V70" s="175"/>
      <c r="W70" s="175"/>
      <c r="X70" s="175"/>
      <c r="Y70" s="175"/>
      <c r="Z70" s="175"/>
    </row>
    <row r="71" ht="13.5" customHeight="1">
      <c r="A71" s="147">
        <f t="shared" si="11"/>
        <v>0</v>
      </c>
      <c r="B71" s="147">
        <f t="shared" si="2"/>
        <v>1</v>
      </c>
      <c r="C71" s="147">
        <f t="shared" si="3"/>
        <v>2</v>
      </c>
      <c r="D71" s="148">
        <f t="shared" si="4"/>
        <v>9</v>
      </c>
      <c r="E71" s="148">
        <f t="shared" si="5"/>
        <v>1</v>
      </c>
      <c r="F71" s="146"/>
      <c r="G71" s="174"/>
      <c r="H71" s="174"/>
      <c r="I71" s="174"/>
      <c r="J71" s="175"/>
      <c r="K71" s="176"/>
      <c r="L71" s="177"/>
      <c r="M71" s="177"/>
      <c r="N71" s="182"/>
      <c r="O71" s="175"/>
      <c r="P71" s="180"/>
      <c r="Q71" s="176"/>
      <c r="R71" s="176"/>
      <c r="S71" s="176"/>
      <c r="T71" s="175"/>
      <c r="U71" s="175"/>
      <c r="V71" s="175"/>
      <c r="W71" s="175"/>
      <c r="X71" s="175"/>
      <c r="Y71" s="175"/>
      <c r="Z71" s="175"/>
    </row>
    <row r="72" ht="13.5" customHeight="1">
      <c r="A72" s="147">
        <f t="shared" si="11"/>
        <v>0</v>
      </c>
      <c r="B72" s="147">
        <f t="shared" si="2"/>
        <v>1</v>
      </c>
      <c r="C72" s="147">
        <f t="shared" si="3"/>
        <v>2</v>
      </c>
      <c r="D72" s="148">
        <f t="shared" si="4"/>
        <v>9</v>
      </c>
      <c r="E72" s="148">
        <f t="shared" si="5"/>
        <v>1</v>
      </c>
      <c r="F72" s="146"/>
      <c r="G72" s="174"/>
      <c r="H72" s="174"/>
      <c r="I72" s="174"/>
      <c r="J72" s="175"/>
      <c r="K72" s="176"/>
      <c r="L72" s="177"/>
      <c r="M72" s="177"/>
      <c r="N72" s="182"/>
      <c r="O72" s="175"/>
      <c r="P72" s="180"/>
      <c r="Q72" s="176"/>
      <c r="R72" s="176"/>
      <c r="S72" s="176"/>
      <c r="T72" s="175"/>
      <c r="U72" s="175"/>
      <c r="V72" s="175"/>
      <c r="W72" s="175"/>
      <c r="X72" s="175"/>
      <c r="Y72" s="175"/>
      <c r="Z72" s="175"/>
    </row>
    <row r="73" ht="13.5" customHeight="1">
      <c r="A73" s="147">
        <f t="shared" si="11"/>
        <v>0</v>
      </c>
      <c r="B73" s="147">
        <f t="shared" si="2"/>
        <v>1</v>
      </c>
      <c r="C73" s="147">
        <f t="shared" si="3"/>
        <v>2</v>
      </c>
      <c r="D73" s="148">
        <f t="shared" si="4"/>
        <v>9</v>
      </c>
      <c r="E73" s="148">
        <f t="shared" si="5"/>
        <v>1</v>
      </c>
      <c r="F73" s="146"/>
      <c r="G73" s="174"/>
      <c r="H73" s="174"/>
      <c r="I73" s="174"/>
      <c r="J73" s="175"/>
      <c r="K73" s="176"/>
      <c r="L73" s="177"/>
      <c r="M73" s="177"/>
      <c r="N73" s="182"/>
      <c r="O73" s="175"/>
      <c r="P73" s="180"/>
      <c r="Q73" s="176"/>
      <c r="R73" s="176"/>
      <c r="S73" s="176"/>
      <c r="T73" s="175"/>
      <c r="U73" s="175"/>
      <c r="V73" s="175"/>
      <c r="W73" s="175"/>
      <c r="X73" s="175"/>
      <c r="Y73" s="175"/>
      <c r="Z73" s="175"/>
    </row>
    <row r="74" ht="13.5" customHeight="1">
      <c r="A74" s="147">
        <f t="shared" si="11"/>
        <v>0</v>
      </c>
      <c r="B74" s="147">
        <f t="shared" si="2"/>
        <v>1</v>
      </c>
      <c r="C74" s="147">
        <f t="shared" si="3"/>
        <v>2</v>
      </c>
      <c r="D74" s="148">
        <f t="shared" si="4"/>
        <v>9</v>
      </c>
      <c r="E74" s="148">
        <f t="shared" si="5"/>
        <v>1</v>
      </c>
      <c r="F74" s="146"/>
      <c r="G74" s="174"/>
      <c r="H74" s="174"/>
      <c r="I74" s="174"/>
      <c r="J74" s="175"/>
      <c r="K74" s="176"/>
      <c r="L74" s="177"/>
      <c r="M74" s="177"/>
      <c r="N74" s="182"/>
      <c r="O74" s="175"/>
      <c r="P74" s="180"/>
      <c r="Q74" s="176"/>
      <c r="R74" s="176"/>
      <c r="S74" s="176"/>
      <c r="T74" s="175"/>
      <c r="U74" s="175"/>
      <c r="V74" s="175"/>
      <c r="W74" s="175"/>
      <c r="X74" s="175"/>
      <c r="Y74" s="175"/>
      <c r="Z74" s="175"/>
    </row>
    <row r="75" ht="13.5" customHeight="1">
      <c r="A75" s="147">
        <f t="shared" si="11"/>
        <v>0</v>
      </c>
      <c r="B75" s="147">
        <f t="shared" si="2"/>
        <v>1</v>
      </c>
      <c r="C75" s="147">
        <f t="shared" si="3"/>
        <v>2</v>
      </c>
      <c r="D75" s="148">
        <f t="shared" si="4"/>
        <v>9</v>
      </c>
      <c r="E75" s="148">
        <f t="shared" si="5"/>
        <v>1</v>
      </c>
      <c r="F75" s="146"/>
      <c r="G75" s="174"/>
      <c r="H75" s="174"/>
      <c r="I75" s="174"/>
      <c r="J75" s="175"/>
      <c r="K75" s="176"/>
      <c r="L75" s="177"/>
      <c r="M75" s="177"/>
      <c r="N75" s="182"/>
      <c r="O75" s="175"/>
      <c r="P75" s="180"/>
      <c r="Q75" s="176"/>
      <c r="R75" s="176"/>
      <c r="S75" s="176"/>
      <c r="T75" s="175"/>
      <c r="U75" s="175"/>
      <c r="V75" s="175"/>
      <c r="W75" s="175"/>
      <c r="X75" s="175"/>
      <c r="Y75" s="175"/>
      <c r="Z75" s="175"/>
    </row>
    <row r="76" ht="13.5" customHeight="1">
      <c r="A76" s="147">
        <f t="shared" si="11"/>
        <v>0</v>
      </c>
      <c r="B76" s="147">
        <f t="shared" si="2"/>
        <v>1</v>
      </c>
      <c r="C76" s="147">
        <f t="shared" si="3"/>
        <v>2</v>
      </c>
      <c r="D76" s="148">
        <f t="shared" si="4"/>
        <v>9</v>
      </c>
      <c r="E76" s="148">
        <f t="shared" si="5"/>
        <v>1</v>
      </c>
      <c r="F76" s="146"/>
      <c r="G76" s="174"/>
      <c r="H76" s="174"/>
      <c r="I76" s="174"/>
      <c r="J76" s="175"/>
      <c r="K76" s="176"/>
      <c r="L76" s="177"/>
      <c r="M76" s="177"/>
      <c r="N76" s="182"/>
      <c r="O76" s="175"/>
      <c r="P76" s="180"/>
      <c r="Q76" s="176"/>
      <c r="R76" s="176"/>
      <c r="S76" s="176"/>
      <c r="T76" s="175"/>
      <c r="U76" s="175"/>
      <c r="V76" s="175"/>
      <c r="W76" s="175"/>
      <c r="X76" s="175"/>
      <c r="Y76" s="175"/>
      <c r="Z76" s="175"/>
    </row>
    <row r="77" ht="13.5" customHeight="1">
      <c r="A77" s="147">
        <f t="shared" si="11"/>
        <v>0</v>
      </c>
      <c r="B77" s="147">
        <f t="shared" si="2"/>
        <v>1</v>
      </c>
      <c r="C77" s="147">
        <f t="shared" si="3"/>
        <v>2</v>
      </c>
      <c r="D77" s="148">
        <f t="shared" si="4"/>
        <v>9</v>
      </c>
      <c r="E77" s="148">
        <f t="shared" si="5"/>
        <v>1</v>
      </c>
      <c r="F77" s="146"/>
      <c r="G77" s="174"/>
      <c r="H77" s="174"/>
      <c r="I77" s="174"/>
      <c r="J77" s="175"/>
      <c r="K77" s="176"/>
      <c r="L77" s="177"/>
      <c r="M77" s="177"/>
      <c r="N77" s="182"/>
      <c r="O77" s="175"/>
      <c r="P77" s="180"/>
      <c r="Q77" s="176"/>
      <c r="R77" s="176"/>
      <c r="S77" s="176"/>
      <c r="T77" s="175"/>
      <c r="U77" s="175"/>
      <c r="V77" s="175"/>
      <c r="W77" s="175"/>
      <c r="X77" s="175"/>
      <c r="Y77" s="175"/>
      <c r="Z77" s="175"/>
    </row>
    <row r="78" ht="13.5" customHeight="1">
      <c r="A78" s="147">
        <f t="shared" si="11"/>
        <v>0</v>
      </c>
      <c r="B78" s="147">
        <f t="shared" si="2"/>
        <v>1</v>
      </c>
      <c r="C78" s="147">
        <f t="shared" si="3"/>
        <v>2</v>
      </c>
      <c r="D78" s="148">
        <f t="shared" si="4"/>
        <v>9</v>
      </c>
      <c r="E78" s="148">
        <f t="shared" si="5"/>
        <v>1</v>
      </c>
      <c r="F78" s="146"/>
      <c r="G78" s="174"/>
      <c r="H78" s="174"/>
      <c r="I78" s="174"/>
      <c r="J78" s="175"/>
      <c r="K78" s="176"/>
      <c r="L78" s="177"/>
      <c r="M78" s="177"/>
      <c r="N78" s="182"/>
      <c r="O78" s="175"/>
      <c r="P78" s="180"/>
      <c r="Q78" s="176"/>
      <c r="R78" s="176"/>
      <c r="S78" s="176"/>
      <c r="T78" s="175"/>
      <c r="U78" s="175"/>
      <c r="V78" s="175"/>
      <c r="W78" s="175"/>
      <c r="X78" s="175"/>
      <c r="Y78" s="175"/>
      <c r="Z78" s="175"/>
    </row>
    <row r="79" ht="13.5" customHeight="1">
      <c r="A79" s="147">
        <f t="shared" si="11"/>
        <v>0</v>
      </c>
      <c r="B79" s="147">
        <f t="shared" si="2"/>
        <v>1</v>
      </c>
      <c r="C79" s="147">
        <f t="shared" si="3"/>
        <v>2</v>
      </c>
      <c r="D79" s="148">
        <f t="shared" si="4"/>
        <v>9</v>
      </c>
      <c r="E79" s="148">
        <f t="shared" si="5"/>
        <v>1</v>
      </c>
      <c r="F79" s="146"/>
      <c r="G79" s="174"/>
      <c r="H79" s="174"/>
      <c r="I79" s="174"/>
      <c r="J79" s="175"/>
      <c r="K79" s="176"/>
      <c r="L79" s="177"/>
      <c r="M79" s="177"/>
      <c r="N79" s="182"/>
      <c r="O79" s="175"/>
      <c r="P79" s="180"/>
      <c r="Q79" s="176"/>
      <c r="R79" s="176"/>
      <c r="S79" s="176"/>
      <c r="T79" s="175"/>
      <c r="U79" s="175"/>
      <c r="V79" s="175"/>
      <c r="W79" s="175"/>
      <c r="X79" s="175"/>
      <c r="Y79" s="175"/>
      <c r="Z79" s="175"/>
    </row>
    <row r="80" ht="13.5" customHeight="1">
      <c r="A80" s="147">
        <f t="shared" si="11"/>
        <v>0</v>
      </c>
      <c r="B80" s="147">
        <f t="shared" si="2"/>
        <v>1</v>
      </c>
      <c r="C80" s="147">
        <f t="shared" si="3"/>
        <v>2</v>
      </c>
      <c r="D80" s="148">
        <f t="shared" si="4"/>
        <v>9</v>
      </c>
      <c r="E80" s="148">
        <f t="shared" si="5"/>
        <v>1</v>
      </c>
      <c r="F80" s="146"/>
      <c r="G80" s="174"/>
      <c r="H80" s="174"/>
      <c r="I80" s="174"/>
      <c r="J80" s="175"/>
      <c r="K80" s="176"/>
      <c r="L80" s="177"/>
      <c r="M80" s="177"/>
      <c r="N80" s="182"/>
      <c r="O80" s="175"/>
      <c r="P80" s="180"/>
      <c r="Q80" s="176"/>
      <c r="R80" s="176"/>
      <c r="S80" s="176"/>
      <c r="T80" s="175"/>
      <c r="U80" s="175"/>
      <c r="V80" s="175"/>
      <c r="W80" s="175"/>
      <c r="X80" s="175"/>
      <c r="Y80" s="175"/>
      <c r="Z80" s="175"/>
    </row>
    <row r="81" ht="13.5" customHeight="1">
      <c r="A81" s="147">
        <f t="shared" si="11"/>
        <v>0</v>
      </c>
      <c r="B81" s="147">
        <f t="shared" si="2"/>
        <v>1</v>
      </c>
      <c r="C81" s="147">
        <f t="shared" si="3"/>
        <v>2</v>
      </c>
      <c r="D81" s="148">
        <f t="shared" si="4"/>
        <v>9</v>
      </c>
      <c r="E81" s="148">
        <f t="shared" si="5"/>
        <v>1</v>
      </c>
      <c r="F81" s="146"/>
      <c r="G81" s="174"/>
      <c r="H81" s="174"/>
      <c r="I81" s="174"/>
      <c r="J81" s="175"/>
      <c r="K81" s="176"/>
      <c r="L81" s="177"/>
      <c r="M81" s="177"/>
      <c r="N81" s="182"/>
      <c r="O81" s="175"/>
      <c r="P81" s="180"/>
      <c r="Q81" s="176"/>
      <c r="R81" s="176"/>
      <c r="S81" s="176"/>
      <c r="T81" s="175"/>
      <c r="U81" s="175"/>
      <c r="V81" s="175"/>
      <c r="W81" s="175"/>
      <c r="X81" s="175"/>
      <c r="Y81" s="175"/>
      <c r="Z81" s="175"/>
    </row>
    <row r="82" ht="13.5" customHeight="1">
      <c r="A82" s="147">
        <f t="shared" si="11"/>
        <v>0</v>
      </c>
      <c r="B82" s="147">
        <f t="shared" si="2"/>
        <v>1</v>
      </c>
      <c r="C82" s="147">
        <f t="shared" si="3"/>
        <v>2</v>
      </c>
      <c r="D82" s="148">
        <f t="shared" si="4"/>
        <v>9</v>
      </c>
      <c r="E82" s="148">
        <f t="shared" si="5"/>
        <v>1</v>
      </c>
      <c r="F82" s="146"/>
      <c r="G82" s="174"/>
      <c r="H82" s="174"/>
      <c r="I82" s="174"/>
      <c r="J82" s="175"/>
      <c r="K82" s="176"/>
      <c r="L82" s="177"/>
      <c r="M82" s="177"/>
      <c r="N82" s="182"/>
      <c r="O82" s="175"/>
      <c r="P82" s="180"/>
      <c r="Q82" s="176"/>
      <c r="R82" s="176"/>
      <c r="S82" s="176"/>
      <c r="T82" s="175"/>
      <c r="U82" s="175"/>
      <c r="V82" s="175"/>
      <c r="W82" s="175"/>
      <c r="X82" s="175"/>
      <c r="Y82" s="175"/>
      <c r="Z82" s="175"/>
    </row>
    <row r="83" ht="13.5" customHeight="1">
      <c r="A83" s="147">
        <f t="shared" si="11"/>
        <v>0</v>
      </c>
      <c r="B83" s="147">
        <f t="shared" si="2"/>
        <v>1</v>
      </c>
      <c r="C83" s="147">
        <f t="shared" si="3"/>
        <v>2</v>
      </c>
      <c r="D83" s="148">
        <f t="shared" si="4"/>
        <v>9</v>
      </c>
      <c r="E83" s="148">
        <f t="shared" si="5"/>
        <v>1</v>
      </c>
      <c r="F83" s="146"/>
      <c r="G83" s="174"/>
      <c r="H83" s="174"/>
      <c r="I83" s="174"/>
      <c r="J83" s="175"/>
      <c r="K83" s="176"/>
      <c r="L83" s="177"/>
      <c r="M83" s="177"/>
      <c r="N83" s="182"/>
      <c r="O83" s="175"/>
      <c r="P83" s="180"/>
      <c r="Q83" s="176"/>
      <c r="R83" s="176"/>
      <c r="S83" s="176"/>
      <c r="T83" s="175"/>
      <c r="U83" s="175"/>
      <c r="V83" s="175"/>
      <c r="W83" s="175"/>
      <c r="X83" s="175"/>
      <c r="Y83" s="175"/>
      <c r="Z83" s="175"/>
    </row>
    <row r="84" ht="13.5" customHeight="1">
      <c r="A84" s="147">
        <f t="shared" si="11"/>
        <v>0</v>
      </c>
      <c r="B84" s="147">
        <f t="shared" si="2"/>
        <v>1</v>
      </c>
      <c r="C84" s="147">
        <f t="shared" si="3"/>
        <v>2</v>
      </c>
      <c r="D84" s="148">
        <f t="shared" si="4"/>
        <v>9</v>
      </c>
      <c r="E84" s="148">
        <f t="shared" si="5"/>
        <v>1</v>
      </c>
      <c r="F84" s="146"/>
      <c r="G84" s="174"/>
      <c r="H84" s="174"/>
      <c r="I84" s="174"/>
      <c r="J84" s="175"/>
      <c r="K84" s="176"/>
      <c r="L84" s="177"/>
      <c r="M84" s="177"/>
      <c r="N84" s="182"/>
      <c r="O84" s="175"/>
      <c r="P84" s="180"/>
      <c r="Q84" s="176"/>
      <c r="R84" s="176"/>
      <c r="S84" s="176"/>
      <c r="T84" s="175"/>
      <c r="U84" s="175"/>
      <c r="V84" s="175"/>
      <c r="W84" s="175"/>
      <c r="X84" s="175"/>
      <c r="Y84" s="175"/>
      <c r="Z84" s="175"/>
    </row>
    <row r="85" ht="13.5" customHeight="1">
      <c r="A85" s="147">
        <f t="shared" si="11"/>
        <v>0</v>
      </c>
      <c r="B85" s="147">
        <f t="shared" si="2"/>
        <v>1</v>
      </c>
      <c r="C85" s="147">
        <f t="shared" si="3"/>
        <v>2</v>
      </c>
      <c r="D85" s="148">
        <f t="shared" si="4"/>
        <v>9</v>
      </c>
      <c r="E85" s="148">
        <f t="shared" si="5"/>
        <v>1</v>
      </c>
      <c r="F85" s="146"/>
      <c r="G85" s="174"/>
      <c r="H85" s="174"/>
      <c r="I85" s="174"/>
      <c r="J85" s="175"/>
      <c r="K85" s="176"/>
      <c r="L85" s="177"/>
      <c r="M85" s="177"/>
      <c r="N85" s="182"/>
      <c r="O85" s="175"/>
      <c r="P85" s="180"/>
      <c r="Q85" s="176"/>
      <c r="R85" s="176"/>
      <c r="S85" s="176"/>
      <c r="T85" s="175"/>
      <c r="U85" s="175"/>
      <c r="V85" s="175"/>
      <c r="W85" s="175"/>
      <c r="X85" s="175"/>
      <c r="Y85" s="175"/>
      <c r="Z85" s="175"/>
    </row>
    <row r="86" ht="13.5" customHeight="1">
      <c r="A86" s="147">
        <f t="shared" si="11"/>
        <v>0</v>
      </c>
      <c r="B86" s="147">
        <f t="shared" si="2"/>
        <v>1</v>
      </c>
      <c r="C86" s="147">
        <f t="shared" si="3"/>
        <v>2</v>
      </c>
      <c r="D86" s="148">
        <f t="shared" si="4"/>
        <v>9</v>
      </c>
      <c r="E86" s="148">
        <f t="shared" si="5"/>
        <v>1</v>
      </c>
      <c r="F86" s="146"/>
      <c r="G86" s="174"/>
      <c r="H86" s="174"/>
      <c r="I86" s="174"/>
      <c r="J86" s="175"/>
      <c r="K86" s="176"/>
      <c r="L86" s="177"/>
      <c r="M86" s="177"/>
      <c r="N86" s="182"/>
      <c r="O86" s="175"/>
      <c r="P86" s="180"/>
      <c r="Q86" s="176"/>
      <c r="R86" s="176"/>
      <c r="S86" s="176"/>
      <c r="T86" s="175"/>
      <c r="U86" s="175"/>
      <c r="V86" s="175"/>
      <c r="W86" s="175"/>
      <c r="X86" s="175"/>
      <c r="Y86" s="175"/>
      <c r="Z86" s="175"/>
    </row>
    <row r="87" ht="13.5" customHeight="1">
      <c r="A87" s="147">
        <f t="shared" si="11"/>
        <v>0</v>
      </c>
      <c r="B87" s="147">
        <f t="shared" si="2"/>
        <v>1</v>
      </c>
      <c r="C87" s="147">
        <f t="shared" si="3"/>
        <v>2</v>
      </c>
      <c r="D87" s="148">
        <f t="shared" si="4"/>
        <v>9</v>
      </c>
      <c r="E87" s="148">
        <f t="shared" si="5"/>
        <v>1</v>
      </c>
      <c r="F87" s="146"/>
      <c r="G87" s="174"/>
      <c r="H87" s="174"/>
      <c r="I87" s="174"/>
      <c r="J87" s="175"/>
      <c r="K87" s="176"/>
      <c r="L87" s="177"/>
      <c r="M87" s="177"/>
      <c r="N87" s="182"/>
      <c r="O87" s="175"/>
      <c r="P87" s="180"/>
      <c r="Q87" s="176"/>
      <c r="R87" s="176"/>
      <c r="S87" s="176"/>
      <c r="T87" s="175"/>
      <c r="U87" s="175"/>
      <c r="V87" s="175"/>
      <c r="W87" s="175"/>
      <c r="X87" s="175"/>
      <c r="Y87" s="175"/>
      <c r="Z87" s="175"/>
    </row>
    <row r="88" ht="13.5" customHeight="1">
      <c r="A88" s="147">
        <f t="shared" si="11"/>
        <v>0</v>
      </c>
      <c r="B88" s="147">
        <f t="shared" si="2"/>
        <v>1</v>
      </c>
      <c r="C88" s="147">
        <f t="shared" si="3"/>
        <v>2</v>
      </c>
      <c r="D88" s="148">
        <f t="shared" si="4"/>
        <v>9</v>
      </c>
      <c r="E88" s="148">
        <f t="shared" si="5"/>
        <v>1</v>
      </c>
      <c r="F88" s="146"/>
      <c r="G88" s="174"/>
      <c r="H88" s="174"/>
      <c r="I88" s="174"/>
      <c r="J88" s="175"/>
      <c r="K88" s="176"/>
      <c r="L88" s="177"/>
      <c r="M88" s="177"/>
      <c r="N88" s="182"/>
      <c r="O88" s="175"/>
      <c r="P88" s="180"/>
      <c r="Q88" s="176"/>
      <c r="R88" s="176"/>
      <c r="S88" s="176"/>
      <c r="T88" s="175"/>
      <c r="U88" s="175"/>
      <c r="V88" s="175"/>
      <c r="W88" s="175"/>
      <c r="X88" s="175"/>
      <c r="Y88" s="175"/>
      <c r="Z88" s="175"/>
    </row>
    <row r="89" ht="13.5" customHeight="1">
      <c r="A89" s="147">
        <f t="shared" si="11"/>
        <v>0</v>
      </c>
      <c r="B89" s="147">
        <f t="shared" si="2"/>
        <v>1</v>
      </c>
      <c r="C89" s="147">
        <f t="shared" si="3"/>
        <v>2</v>
      </c>
      <c r="D89" s="148">
        <f t="shared" si="4"/>
        <v>9</v>
      </c>
      <c r="E89" s="148">
        <f t="shared" si="5"/>
        <v>1</v>
      </c>
      <c r="F89" s="146"/>
      <c r="G89" s="174"/>
      <c r="H89" s="174"/>
      <c r="I89" s="174"/>
      <c r="J89" s="175"/>
      <c r="K89" s="176"/>
      <c r="L89" s="177"/>
      <c r="M89" s="177"/>
      <c r="N89" s="182"/>
      <c r="O89" s="175"/>
      <c r="P89" s="180"/>
      <c r="Q89" s="176"/>
      <c r="R89" s="176"/>
      <c r="S89" s="176"/>
      <c r="T89" s="175"/>
      <c r="U89" s="175"/>
      <c r="V89" s="175"/>
      <c r="W89" s="175"/>
      <c r="X89" s="175"/>
      <c r="Y89" s="175"/>
      <c r="Z89" s="175"/>
    </row>
    <row r="90" ht="13.5" customHeight="1">
      <c r="A90" s="147">
        <f t="shared" si="11"/>
        <v>0</v>
      </c>
      <c r="B90" s="147">
        <f t="shared" si="2"/>
        <v>1</v>
      </c>
      <c r="C90" s="147">
        <f t="shared" si="3"/>
        <v>2</v>
      </c>
      <c r="D90" s="148">
        <f t="shared" si="4"/>
        <v>9</v>
      </c>
      <c r="E90" s="148">
        <f t="shared" si="5"/>
        <v>1</v>
      </c>
      <c r="F90" s="146"/>
      <c r="G90" s="174"/>
      <c r="H90" s="174"/>
      <c r="I90" s="174"/>
      <c r="J90" s="175"/>
      <c r="K90" s="176"/>
      <c r="L90" s="177"/>
      <c r="M90" s="177"/>
      <c r="N90" s="182"/>
      <c r="O90" s="175"/>
      <c r="P90" s="180"/>
      <c r="Q90" s="176"/>
      <c r="R90" s="176"/>
      <c r="S90" s="176"/>
      <c r="T90" s="175"/>
      <c r="U90" s="175"/>
      <c r="V90" s="175"/>
      <c r="W90" s="175"/>
      <c r="X90" s="175"/>
      <c r="Y90" s="175"/>
      <c r="Z90" s="175"/>
    </row>
    <row r="91" ht="13.5" customHeight="1">
      <c r="A91" s="147">
        <f t="shared" si="11"/>
        <v>0</v>
      </c>
      <c r="B91" s="147">
        <f t="shared" si="2"/>
        <v>1</v>
      </c>
      <c r="C91" s="147">
        <f t="shared" si="3"/>
        <v>2</v>
      </c>
      <c r="D91" s="148">
        <f t="shared" si="4"/>
        <v>9</v>
      </c>
      <c r="E91" s="148">
        <f t="shared" si="5"/>
        <v>1</v>
      </c>
      <c r="F91" s="146"/>
      <c r="G91" s="174"/>
      <c r="H91" s="174"/>
      <c r="I91" s="174"/>
      <c r="J91" s="175"/>
      <c r="K91" s="176"/>
      <c r="L91" s="177"/>
      <c r="M91" s="177"/>
      <c r="N91" s="182"/>
      <c r="O91" s="175"/>
      <c r="P91" s="180"/>
      <c r="Q91" s="176"/>
      <c r="R91" s="176"/>
      <c r="S91" s="176"/>
      <c r="T91" s="175"/>
      <c r="U91" s="175"/>
      <c r="V91" s="175"/>
      <c r="W91" s="175"/>
      <c r="X91" s="175"/>
      <c r="Y91" s="175"/>
      <c r="Z91" s="175"/>
    </row>
    <row r="92" ht="13.5" customHeight="1">
      <c r="A92" s="147">
        <f t="shared" si="11"/>
        <v>0</v>
      </c>
      <c r="B92" s="147">
        <f t="shared" si="2"/>
        <v>1</v>
      </c>
      <c r="C92" s="147">
        <f t="shared" si="3"/>
        <v>2</v>
      </c>
      <c r="D92" s="148">
        <f t="shared" si="4"/>
        <v>9</v>
      </c>
      <c r="E92" s="148">
        <f t="shared" si="5"/>
        <v>1</v>
      </c>
      <c r="F92" s="146"/>
      <c r="G92" s="174"/>
      <c r="H92" s="174"/>
      <c r="I92" s="174"/>
      <c r="J92" s="175"/>
      <c r="K92" s="176"/>
      <c r="L92" s="177"/>
      <c r="M92" s="177"/>
      <c r="N92" s="182"/>
      <c r="O92" s="175"/>
      <c r="P92" s="180"/>
      <c r="Q92" s="176"/>
      <c r="R92" s="176"/>
      <c r="S92" s="176"/>
      <c r="T92" s="175"/>
      <c r="U92" s="175"/>
      <c r="V92" s="175"/>
      <c r="W92" s="175"/>
      <c r="X92" s="175"/>
      <c r="Y92" s="175"/>
      <c r="Z92" s="175"/>
    </row>
    <row r="93" ht="13.5" customHeight="1">
      <c r="A93" s="147">
        <f t="shared" si="11"/>
        <v>0</v>
      </c>
      <c r="B93" s="147">
        <f t="shared" si="2"/>
        <v>1</v>
      </c>
      <c r="C93" s="147">
        <f t="shared" si="3"/>
        <v>2</v>
      </c>
      <c r="D93" s="148">
        <f t="shared" si="4"/>
        <v>9</v>
      </c>
      <c r="E93" s="148">
        <f t="shared" si="5"/>
        <v>1</v>
      </c>
      <c r="F93" s="146"/>
      <c r="G93" s="174"/>
      <c r="H93" s="174"/>
      <c r="I93" s="174"/>
      <c r="J93" s="175"/>
      <c r="K93" s="176"/>
      <c r="L93" s="177"/>
      <c r="M93" s="177"/>
      <c r="N93" s="182"/>
      <c r="O93" s="175"/>
      <c r="P93" s="180"/>
      <c r="Q93" s="176"/>
      <c r="R93" s="176"/>
      <c r="S93" s="176"/>
      <c r="T93" s="175"/>
      <c r="U93" s="175"/>
      <c r="V93" s="175"/>
      <c r="W93" s="175"/>
      <c r="X93" s="175"/>
      <c r="Y93" s="175"/>
      <c r="Z93" s="175"/>
    </row>
    <row r="94" ht="13.5" customHeight="1">
      <c r="A94" s="147">
        <f t="shared" si="11"/>
        <v>0</v>
      </c>
      <c r="B94" s="147">
        <f t="shared" si="2"/>
        <v>1</v>
      </c>
      <c r="C94" s="147">
        <f t="shared" si="3"/>
        <v>2</v>
      </c>
      <c r="D94" s="148">
        <f t="shared" si="4"/>
        <v>9</v>
      </c>
      <c r="E94" s="148">
        <f t="shared" si="5"/>
        <v>1</v>
      </c>
      <c r="F94" s="146"/>
      <c r="G94" s="174"/>
      <c r="H94" s="174"/>
      <c r="I94" s="174"/>
      <c r="J94" s="175"/>
      <c r="K94" s="176"/>
      <c r="L94" s="177"/>
      <c r="M94" s="177"/>
      <c r="N94" s="182"/>
      <c r="O94" s="175"/>
      <c r="P94" s="180"/>
      <c r="Q94" s="176"/>
      <c r="R94" s="176"/>
      <c r="S94" s="176"/>
      <c r="T94" s="175"/>
      <c r="U94" s="175"/>
      <c r="V94" s="175"/>
      <c r="W94" s="175"/>
      <c r="X94" s="175"/>
      <c r="Y94" s="175"/>
      <c r="Z94" s="175"/>
    </row>
    <row r="95" ht="13.5" customHeight="1">
      <c r="A95" s="147">
        <f t="shared" si="11"/>
        <v>0</v>
      </c>
      <c r="B95" s="147">
        <f t="shared" si="2"/>
        <v>1</v>
      </c>
      <c r="C95" s="147">
        <f t="shared" si="3"/>
        <v>2</v>
      </c>
      <c r="D95" s="148">
        <f t="shared" si="4"/>
        <v>9</v>
      </c>
      <c r="E95" s="148">
        <f t="shared" si="5"/>
        <v>1</v>
      </c>
      <c r="F95" s="146"/>
      <c r="G95" s="174"/>
      <c r="H95" s="174"/>
      <c r="I95" s="174"/>
      <c r="J95" s="175"/>
      <c r="K95" s="176"/>
      <c r="L95" s="177"/>
      <c r="M95" s="177"/>
      <c r="N95" s="182"/>
      <c r="O95" s="175"/>
      <c r="P95" s="180"/>
      <c r="Q95" s="176"/>
      <c r="R95" s="176"/>
      <c r="S95" s="176"/>
      <c r="T95" s="175"/>
      <c r="U95" s="175"/>
      <c r="V95" s="175"/>
      <c r="W95" s="175"/>
      <c r="X95" s="175"/>
      <c r="Y95" s="175"/>
      <c r="Z95" s="175"/>
    </row>
    <row r="96" ht="13.5" customHeight="1">
      <c r="A96" s="147">
        <f t="shared" si="11"/>
        <v>0</v>
      </c>
      <c r="B96" s="147">
        <f t="shared" si="2"/>
        <v>1</v>
      </c>
      <c r="C96" s="147">
        <f t="shared" si="3"/>
        <v>2</v>
      </c>
      <c r="D96" s="148">
        <f t="shared" si="4"/>
        <v>9</v>
      </c>
      <c r="E96" s="148">
        <f t="shared" si="5"/>
        <v>1</v>
      </c>
      <c r="F96" s="146"/>
      <c r="G96" s="174"/>
      <c r="H96" s="174"/>
      <c r="I96" s="174"/>
      <c r="J96" s="175"/>
      <c r="K96" s="176"/>
      <c r="L96" s="177"/>
      <c r="M96" s="177"/>
      <c r="N96" s="182"/>
      <c r="O96" s="175"/>
      <c r="P96" s="180"/>
      <c r="Q96" s="176"/>
      <c r="R96" s="176"/>
      <c r="S96" s="176"/>
      <c r="T96" s="175"/>
      <c r="U96" s="175"/>
      <c r="V96" s="175"/>
      <c r="W96" s="175"/>
      <c r="X96" s="175"/>
      <c r="Y96" s="175"/>
      <c r="Z96" s="175"/>
    </row>
    <row r="97" ht="13.5" customHeight="1">
      <c r="A97" s="147">
        <f t="shared" si="11"/>
        <v>0</v>
      </c>
      <c r="B97" s="147">
        <f t="shared" si="2"/>
        <v>1</v>
      </c>
      <c r="C97" s="147">
        <f t="shared" si="3"/>
        <v>2</v>
      </c>
      <c r="D97" s="148">
        <f t="shared" si="4"/>
        <v>9</v>
      </c>
      <c r="E97" s="148">
        <f t="shared" si="5"/>
        <v>1</v>
      </c>
      <c r="F97" s="146"/>
      <c r="G97" s="174"/>
      <c r="H97" s="174"/>
      <c r="I97" s="174"/>
      <c r="J97" s="175"/>
      <c r="K97" s="176"/>
      <c r="L97" s="177"/>
      <c r="M97" s="177"/>
      <c r="N97" s="182"/>
      <c r="O97" s="175"/>
      <c r="P97" s="180"/>
      <c r="Q97" s="176"/>
      <c r="R97" s="176"/>
      <c r="S97" s="176"/>
      <c r="T97" s="175"/>
      <c r="U97" s="175"/>
      <c r="V97" s="175"/>
      <c r="W97" s="175"/>
      <c r="X97" s="175"/>
      <c r="Y97" s="175"/>
      <c r="Z97" s="175"/>
    </row>
    <row r="98" ht="13.5" customHeight="1">
      <c r="A98" s="147">
        <f t="shared" si="11"/>
        <v>0</v>
      </c>
      <c r="B98" s="147">
        <f t="shared" si="2"/>
        <v>1</v>
      </c>
      <c r="C98" s="147">
        <f t="shared" si="3"/>
        <v>2</v>
      </c>
      <c r="D98" s="148">
        <f t="shared" si="4"/>
        <v>9</v>
      </c>
      <c r="E98" s="148">
        <f t="shared" si="5"/>
        <v>1</v>
      </c>
      <c r="F98" s="146"/>
      <c r="G98" s="174"/>
      <c r="H98" s="174"/>
      <c r="I98" s="174"/>
      <c r="J98" s="175"/>
      <c r="K98" s="176"/>
      <c r="L98" s="177"/>
      <c r="M98" s="177"/>
      <c r="N98" s="182"/>
      <c r="O98" s="175"/>
      <c r="P98" s="180"/>
      <c r="Q98" s="176"/>
      <c r="R98" s="176"/>
      <c r="S98" s="176"/>
      <c r="T98" s="175"/>
      <c r="U98" s="175"/>
      <c r="V98" s="175"/>
      <c r="W98" s="175"/>
      <c r="X98" s="175"/>
      <c r="Y98" s="175"/>
      <c r="Z98" s="175"/>
    </row>
    <row r="99" ht="13.5" customHeight="1">
      <c r="A99" s="147">
        <f t="shared" si="11"/>
        <v>0</v>
      </c>
      <c r="B99" s="147">
        <f t="shared" si="2"/>
        <v>1</v>
      </c>
      <c r="C99" s="147">
        <f t="shared" si="3"/>
        <v>2</v>
      </c>
      <c r="D99" s="148">
        <f t="shared" si="4"/>
        <v>9</v>
      </c>
      <c r="E99" s="148">
        <f t="shared" si="5"/>
        <v>1</v>
      </c>
      <c r="F99" s="146"/>
      <c r="G99" s="174"/>
      <c r="H99" s="174"/>
      <c r="I99" s="174"/>
      <c r="J99" s="175"/>
      <c r="K99" s="176"/>
      <c r="L99" s="177"/>
      <c r="M99" s="177"/>
      <c r="N99" s="182"/>
      <c r="O99" s="175"/>
      <c r="P99" s="180"/>
      <c r="Q99" s="176"/>
      <c r="R99" s="176"/>
      <c r="S99" s="176"/>
      <c r="T99" s="175"/>
      <c r="U99" s="175"/>
      <c r="V99" s="175"/>
      <c r="W99" s="175"/>
      <c r="X99" s="175"/>
      <c r="Y99" s="175"/>
      <c r="Z99" s="175"/>
    </row>
    <row r="100" ht="13.5" customHeight="1">
      <c r="A100" s="147">
        <f t="shared" si="11"/>
        <v>0</v>
      </c>
      <c r="B100" s="147">
        <f t="shared" si="2"/>
        <v>1</v>
      </c>
      <c r="C100" s="147">
        <f t="shared" si="3"/>
        <v>2</v>
      </c>
      <c r="D100" s="148">
        <f t="shared" si="4"/>
        <v>9</v>
      </c>
      <c r="E100" s="148">
        <f t="shared" si="5"/>
        <v>1</v>
      </c>
      <c r="F100" s="146"/>
      <c r="G100" s="174"/>
      <c r="H100" s="174"/>
      <c r="I100" s="174"/>
      <c r="J100" s="175"/>
      <c r="K100" s="176"/>
      <c r="L100" s="177"/>
      <c r="M100" s="177"/>
      <c r="N100" s="182"/>
      <c r="O100" s="175"/>
      <c r="P100" s="180"/>
      <c r="Q100" s="176"/>
      <c r="R100" s="176"/>
      <c r="S100" s="176"/>
      <c r="T100" s="175"/>
      <c r="U100" s="175"/>
      <c r="V100" s="175"/>
      <c r="W100" s="175"/>
      <c r="X100" s="175"/>
      <c r="Y100" s="175"/>
      <c r="Z100" s="175"/>
    </row>
    <row r="101" ht="13.5" customHeight="1">
      <c r="A101" s="147">
        <f t="shared" si="11"/>
        <v>0</v>
      </c>
      <c r="B101" s="147">
        <f t="shared" si="2"/>
        <v>1</v>
      </c>
      <c r="C101" s="147">
        <f t="shared" si="3"/>
        <v>2</v>
      </c>
      <c r="D101" s="148">
        <f t="shared" si="4"/>
        <v>9</v>
      </c>
      <c r="E101" s="148">
        <f t="shared" si="5"/>
        <v>1</v>
      </c>
      <c r="F101" s="146"/>
      <c r="G101" s="174"/>
      <c r="H101" s="174"/>
      <c r="I101" s="174"/>
      <c r="J101" s="175"/>
      <c r="K101" s="176"/>
      <c r="L101" s="177"/>
      <c r="M101" s="177"/>
      <c r="N101" s="182"/>
      <c r="O101" s="175"/>
      <c r="P101" s="180"/>
      <c r="Q101" s="176"/>
      <c r="R101" s="176"/>
      <c r="S101" s="176"/>
      <c r="T101" s="175"/>
      <c r="U101" s="175"/>
      <c r="V101" s="175"/>
      <c r="W101" s="175"/>
      <c r="X101" s="175"/>
      <c r="Y101" s="175"/>
      <c r="Z101" s="175"/>
    </row>
    <row r="102" ht="13.5" customHeight="1">
      <c r="A102" s="147">
        <f t="shared" si="11"/>
        <v>0</v>
      </c>
      <c r="B102" s="147">
        <f t="shared" si="2"/>
        <v>1</v>
      </c>
      <c r="C102" s="147">
        <f t="shared" si="3"/>
        <v>2</v>
      </c>
      <c r="D102" s="148">
        <f t="shared" si="4"/>
        <v>9</v>
      </c>
      <c r="E102" s="148">
        <f t="shared" si="5"/>
        <v>1</v>
      </c>
      <c r="F102" s="146"/>
      <c r="G102" s="174"/>
      <c r="H102" s="174"/>
      <c r="I102" s="174"/>
      <c r="J102" s="175"/>
      <c r="K102" s="176"/>
      <c r="L102" s="177"/>
      <c r="M102" s="177"/>
      <c r="N102" s="182"/>
      <c r="O102" s="175"/>
      <c r="P102" s="180"/>
      <c r="Q102" s="176"/>
      <c r="R102" s="176"/>
      <c r="S102" s="176"/>
      <c r="T102" s="175"/>
      <c r="U102" s="175"/>
      <c r="V102" s="175"/>
      <c r="W102" s="175"/>
      <c r="X102" s="175"/>
      <c r="Y102" s="175"/>
      <c r="Z102" s="175"/>
    </row>
    <row r="103" ht="13.5" customHeight="1">
      <c r="A103" s="147">
        <f t="shared" si="11"/>
        <v>0</v>
      </c>
      <c r="B103" s="147">
        <f t="shared" si="2"/>
        <v>1</v>
      </c>
      <c r="C103" s="147">
        <f t="shared" si="3"/>
        <v>2</v>
      </c>
      <c r="D103" s="148">
        <f t="shared" si="4"/>
        <v>9</v>
      </c>
      <c r="E103" s="148">
        <f t="shared" si="5"/>
        <v>1</v>
      </c>
      <c r="F103" s="146"/>
      <c r="G103" s="174"/>
      <c r="H103" s="174"/>
      <c r="I103" s="174"/>
      <c r="J103" s="175"/>
      <c r="K103" s="176"/>
      <c r="L103" s="177"/>
      <c r="M103" s="177"/>
      <c r="N103" s="182"/>
      <c r="O103" s="175"/>
      <c r="P103" s="180"/>
      <c r="Q103" s="176"/>
      <c r="R103" s="176"/>
      <c r="S103" s="176"/>
      <c r="T103" s="175"/>
      <c r="U103" s="175"/>
      <c r="V103" s="175"/>
      <c r="W103" s="175"/>
      <c r="X103" s="175"/>
      <c r="Y103" s="175"/>
      <c r="Z103" s="175"/>
    </row>
    <row r="104" ht="13.5" customHeight="1">
      <c r="A104" s="147">
        <f t="shared" si="11"/>
        <v>0</v>
      </c>
      <c r="B104" s="147">
        <f t="shared" si="2"/>
        <v>1</v>
      </c>
      <c r="C104" s="147">
        <f t="shared" si="3"/>
        <v>2</v>
      </c>
      <c r="D104" s="148">
        <f t="shared" si="4"/>
        <v>9</v>
      </c>
      <c r="E104" s="148">
        <f t="shared" si="5"/>
        <v>1</v>
      </c>
      <c r="F104" s="146"/>
      <c r="G104" s="174"/>
      <c r="H104" s="174"/>
      <c r="I104" s="174"/>
      <c r="J104" s="175"/>
      <c r="K104" s="176"/>
      <c r="L104" s="177"/>
      <c r="M104" s="177"/>
      <c r="N104" s="182"/>
      <c r="O104" s="175"/>
      <c r="P104" s="180"/>
      <c r="Q104" s="176"/>
      <c r="R104" s="176"/>
      <c r="S104" s="176"/>
      <c r="T104" s="175"/>
      <c r="U104" s="175"/>
      <c r="V104" s="175"/>
      <c r="W104" s="175"/>
      <c r="X104" s="175"/>
      <c r="Y104" s="175"/>
      <c r="Z104" s="175"/>
    </row>
    <row r="105" ht="13.5" customHeight="1">
      <c r="A105" s="147">
        <f t="shared" si="11"/>
        <v>0</v>
      </c>
      <c r="B105" s="147">
        <f t="shared" si="2"/>
        <v>1</v>
      </c>
      <c r="C105" s="147">
        <f t="shared" si="3"/>
        <v>2</v>
      </c>
      <c r="D105" s="148">
        <f t="shared" si="4"/>
        <v>9</v>
      </c>
      <c r="E105" s="148">
        <f t="shared" si="5"/>
        <v>1</v>
      </c>
      <c r="F105" s="146"/>
      <c r="G105" s="174"/>
      <c r="H105" s="174"/>
      <c r="I105" s="174"/>
      <c r="J105" s="175"/>
      <c r="K105" s="176"/>
      <c r="L105" s="177"/>
      <c r="M105" s="177"/>
      <c r="N105" s="182"/>
      <c r="O105" s="175"/>
      <c r="P105" s="180"/>
      <c r="Q105" s="176"/>
      <c r="R105" s="176"/>
      <c r="S105" s="176"/>
      <c r="T105" s="175"/>
      <c r="U105" s="175"/>
      <c r="V105" s="175"/>
      <c r="W105" s="175"/>
      <c r="X105" s="175"/>
      <c r="Y105" s="175"/>
      <c r="Z105" s="175"/>
    </row>
    <row r="106" ht="13.5" customHeight="1">
      <c r="A106" s="147">
        <f t="shared" si="11"/>
        <v>0</v>
      </c>
      <c r="B106" s="147">
        <f t="shared" si="2"/>
        <v>1</v>
      </c>
      <c r="C106" s="147">
        <f t="shared" si="3"/>
        <v>2</v>
      </c>
      <c r="D106" s="148">
        <f t="shared" si="4"/>
        <v>9</v>
      </c>
      <c r="E106" s="148">
        <f t="shared" si="5"/>
        <v>1</v>
      </c>
      <c r="F106" s="146"/>
      <c r="G106" s="174"/>
      <c r="H106" s="174"/>
      <c r="I106" s="174"/>
      <c r="J106" s="175"/>
      <c r="K106" s="176"/>
      <c r="L106" s="177"/>
      <c r="M106" s="177"/>
      <c r="N106" s="182"/>
      <c r="O106" s="175"/>
      <c r="P106" s="180"/>
      <c r="Q106" s="176"/>
      <c r="R106" s="176"/>
      <c r="S106" s="176"/>
      <c r="T106" s="175"/>
      <c r="U106" s="175"/>
      <c r="V106" s="175"/>
      <c r="W106" s="175"/>
      <c r="X106" s="175"/>
      <c r="Y106" s="175"/>
      <c r="Z106" s="175"/>
    </row>
    <row r="107" ht="13.5" customHeight="1">
      <c r="A107" s="147">
        <f t="shared" si="11"/>
        <v>0</v>
      </c>
      <c r="B107" s="147">
        <f t="shared" si="2"/>
        <v>1</v>
      </c>
      <c r="C107" s="147">
        <f t="shared" si="3"/>
        <v>2</v>
      </c>
      <c r="D107" s="148">
        <f t="shared" si="4"/>
        <v>9</v>
      </c>
      <c r="E107" s="148">
        <f t="shared" si="5"/>
        <v>1</v>
      </c>
      <c r="F107" s="146"/>
      <c r="G107" s="174"/>
      <c r="H107" s="174"/>
      <c r="I107" s="174"/>
      <c r="J107" s="175"/>
      <c r="K107" s="176"/>
      <c r="L107" s="177"/>
      <c r="M107" s="177"/>
      <c r="N107" s="182"/>
      <c r="O107" s="175"/>
      <c r="P107" s="180"/>
      <c r="Q107" s="176"/>
      <c r="R107" s="176"/>
      <c r="S107" s="176"/>
      <c r="T107" s="175"/>
      <c r="U107" s="175"/>
      <c r="V107" s="175"/>
      <c r="W107" s="175"/>
      <c r="X107" s="175"/>
      <c r="Y107" s="175"/>
      <c r="Z107" s="175"/>
    </row>
    <row r="108" ht="13.5" customHeight="1">
      <c r="A108" s="147">
        <f t="shared" si="11"/>
        <v>0</v>
      </c>
      <c r="B108" s="147">
        <f t="shared" si="2"/>
        <v>1</v>
      </c>
      <c r="C108" s="147">
        <f t="shared" si="3"/>
        <v>2</v>
      </c>
      <c r="D108" s="148">
        <f t="shared" si="4"/>
        <v>9</v>
      </c>
      <c r="E108" s="148">
        <f t="shared" si="5"/>
        <v>1</v>
      </c>
      <c r="F108" s="146"/>
      <c r="G108" s="174"/>
      <c r="H108" s="174"/>
      <c r="I108" s="174"/>
      <c r="J108" s="175"/>
      <c r="K108" s="176"/>
      <c r="L108" s="177"/>
      <c r="M108" s="177"/>
      <c r="N108" s="182"/>
      <c r="O108" s="175"/>
      <c r="P108" s="180"/>
      <c r="Q108" s="176"/>
      <c r="R108" s="176"/>
      <c r="S108" s="176"/>
      <c r="T108" s="175"/>
      <c r="U108" s="175"/>
      <c r="V108" s="175"/>
      <c r="W108" s="175"/>
      <c r="X108" s="175"/>
      <c r="Y108" s="175"/>
      <c r="Z108" s="175"/>
    </row>
    <row r="109" ht="13.5" customHeight="1">
      <c r="A109" s="147">
        <f t="shared" si="11"/>
        <v>0</v>
      </c>
      <c r="B109" s="147">
        <f t="shared" si="2"/>
        <v>1</v>
      </c>
      <c r="C109" s="147">
        <f t="shared" si="3"/>
        <v>2</v>
      </c>
      <c r="D109" s="148">
        <f t="shared" si="4"/>
        <v>9</v>
      </c>
      <c r="E109" s="148">
        <f t="shared" si="5"/>
        <v>1</v>
      </c>
      <c r="F109" s="146"/>
      <c r="G109" s="174"/>
      <c r="H109" s="174"/>
      <c r="I109" s="174"/>
      <c r="J109" s="175"/>
      <c r="K109" s="176"/>
      <c r="L109" s="177"/>
      <c r="M109" s="177"/>
      <c r="N109" s="182"/>
      <c r="O109" s="175"/>
      <c r="P109" s="180"/>
      <c r="Q109" s="176"/>
      <c r="R109" s="176"/>
      <c r="S109" s="176"/>
      <c r="T109" s="175"/>
      <c r="U109" s="175"/>
      <c r="V109" s="175"/>
      <c r="W109" s="175"/>
      <c r="X109" s="175"/>
      <c r="Y109" s="175"/>
      <c r="Z109" s="175"/>
    </row>
    <row r="110" ht="13.5" customHeight="1">
      <c r="A110" s="147">
        <f t="shared" si="11"/>
        <v>0</v>
      </c>
      <c r="B110" s="147">
        <f t="shared" si="2"/>
        <v>1</v>
      </c>
      <c r="C110" s="147">
        <f t="shared" si="3"/>
        <v>2</v>
      </c>
      <c r="D110" s="148">
        <f t="shared" si="4"/>
        <v>9</v>
      </c>
      <c r="E110" s="148">
        <f t="shared" si="5"/>
        <v>1</v>
      </c>
      <c r="F110" s="146"/>
      <c r="G110" s="174"/>
      <c r="H110" s="174"/>
      <c r="I110" s="174"/>
      <c r="J110" s="175"/>
      <c r="K110" s="176"/>
      <c r="L110" s="177"/>
      <c r="M110" s="177"/>
      <c r="N110" s="182"/>
      <c r="O110" s="175"/>
      <c r="P110" s="180"/>
      <c r="Q110" s="176"/>
      <c r="R110" s="176"/>
      <c r="S110" s="176"/>
      <c r="T110" s="175"/>
      <c r="U110" s="175"/>
      <c r="V110" s="175"/>
      <c r="W110" s="175"/>
      <c r="X110" s="175"/>
      <c r="Y110" s="175"/>
      <c r="Z110" s="175"/>
    </row>
    <row r="111" ht="13.5" customHeight="1">
      <c r="A111" s="147">
        <f t="shared" si="11"/>
        <v>0</v>
      </c>
      <c r="B111" s="147">
        <f t="shared" si="2"/>
        <v>1</v>
      </c>
      <c r="C111" s="147">
        <f t="shared" si="3"/>
        <v>2</v>
      </c>
      <c r="D111" s="148">
        <f t="shared" si="4"/>
        <v>9</v>
      </c>
      <c r="E111" s="148">
        <f t="shared" si="5"/>
        <v>1</v>
      </c>
      <c r="F111" s="146"/>
      <c r="G111" s="174"/>
      <c r="H111" s="174"/>
      <c r="I111" s="174"/>
      <c r="J111" s="175"/>
      <c r="K111" s="176"/>
      <c r="L111" s="177"/>
      <c r="M111" s="177"/>
      <c r="N111" s="182"/>
      <c r="O111" s="175"/>
      <c r="P111" s="180"/>
      <c r="Q111" s="176"/>
      <c r="R111" s="176"/>
      <c r="S111" s="176"/>
      <c r="T111" s="175"/>
      <c r="U111" s="175"/>
      <c r="V111" s="175"/>
      <c r="W111" s="175"/>
      <c r="X111" s="175"/>
      <c r="Y111" s="175"/>
      <c r="Z111" s="175"/>
    </row>
    <row r="112" ht="13.5" customHeight="1">
      <c r="A112" s="147">
        <f t="shared" si="11"/>
        <v>0</v>
      </c>
      <c r="B112" s="147">
        <f t="shared" si="2"/>
        <v>1</v>
      </c>
      <c r="C112" s="147">
        <f t="shared" si="3"/>
        <v>2</v>
      </c>
      <c r="D112" s="148">
        <f t="shared" si="4"/>
        <v>9</v>
      </c>
      <c r="E112" s="148">
        <f t="shared" si="5"/>
        <v>1</v>
      </c>
      <c r="F112" s="146"/>
      <c r="G112" s="174"/>
      <c r="H112" s="174"/>
      <c r="I112" s="174"/>
      <c r="J112" s="175"/>
      <c r="K112" s="176"/>
      <c r="L112" s="177"/>
      <c r="M112" s="177"/>
      <c r="N112" s="182"/>
      <c r="O112" s="175"/>
      <c r="P112" s="180"/>
      <c r="Q112" s="176"/>
      <c r="R112" s="176"/>
      <c r="S112" s="176"/>
      <c r="T112" s="175"/>
      <c r="U112" s="175"/>
      <c r="V112" s="175"/>
      <c r="W112" s="175"/>
      <c r="X112" s="175"/>
      <c r="Y112" s="175"/>
      <c r="Z112" s="175"/>
    </row>
    <row r="113" ht="13.5" customHeight="1">
      <c r="A113" s="147">
        <f t="shared" si="11"/>
        <v>0</v>
      </c>
      <c r="B113" s="147">
        <f t="shared" si="2"/>
        <v>1</v>
      </c>
      <c r="C113" s="147">
        <f t="shared" si="3"/>
        <v>2</v>
      </c>
      <c r="D113" s="148">
        <f t="shared" si="4"/>
        <v>9</v>
      </c>
      <c r="E113" s="148">
        <f t="shared" si="5"/>
        <v>1</v>
      </c>
      <c r="F113" s="146"/>
      <c r="G113" s="174"/>
      <c r="H113" s="174"/>
      <c r="I113" s="174"/>
      <c r="J113" s="175"/>
      <c r="K113" s="176"/>
      <c r="L113" s="177"/>
      <c r="M113" s="177"/>
      <c r="N113" s="182"/>
      <c r="O113" s="175"/>
      <c r="P113" s="180"/>
      <c r="Q113" s="176"/>
      <c r="R113" s="176"/>
      <c r="S113" s="176"/>
      <c r="T113" s="175"/>
      <c r="U113" s="175"/>
      <c r="V113" s="175"/>
      <c r="W113" s="175"/>
      <c r="X113" s="175"/>
      <c r="Y113" s="175"/>
      <c r="Z113" s="175"/>
    </row>
    <row r="114" ht="13.5" customHeight="1">
      <c r="A114" s="147">
        <f t="shared" si="11"/>
        <v>0</v>
      </c>
      <c r="B114" s="147">
        <f t="shared" si="2"/>
        <v>1</v>
      </c>
      <c r="C114" s="147">
        <f t="shared" si="3"/>
        <v>2</v>
      </c>
      <c r="D114" s="148">
        <f t="shared" si="4"/>
        <v>9</v>
      </c>
      <c r="E114" s="148">
        <f t="shared" si="5"/>
        <v>1</v>
      </c>
      <c r="F114" s="146"/>
      <c r="G114" s="174"/>
      <c r="H114" s="174"/>
      <c r="I114" s="174"/>
      <c r="J114" s="175"/>
      <c r="K114" s="176"/>
      <c r="L114" s="177"/>
      <c r="M114" s="177"/>
      <c r="N114" s="182"/>
      <c r="O114" s="175"/>
      <c r="P114" s="180"/>
      <c r="Q114" s="176"/>
      <c r="R114" s="176"/>
      <c r="S114" s="176"/>
      <c r="T114" s="175"/>
      <c r="U114" s="175"/>
      <c r="V114" s="175"/>
      <c r="W114" s="175"/>
      <c r="X114" s="175"/>
      <c r="Y114" s="175"/>
      <c r="Z114" s="175"/>
    </row>
    <row r="115" ht="13.5" customHeight="1">
      <c r="A115" s="147">
        <f t="shared" si="11"/>
        <v>0</v>
      </c>
      <c r="B115" s="147">
        <f t="shared" si="2"/>
        <v>1</v>
      </c>
      <c r="C115" s="147">
        <f t="shared" si="3"/>
        <v>2</v>
      </c>
      <c r="D115" s="148">
        <f t="shared" si="4"/>
        <v>9</v>
      </c>
      <c r="E115" s="148">
        <f t="shared" si="5"/>
        <v>1</v>
      </c>
      <c r="F115" s="146"/>
      <c r="G115" s="174"/>
      <c r="H115" s="174"/>
      <c r="I115" s="174"/>
      <c r="J115" s="175"/>
      <c r="K115" s="176"/>
      <c r="L115" s="177"/>
      <c r="M115" s="177"/>
      <c r="N115" s="182"/>
      <c r="O115" s="175"/>
      <c r="P115" s="180"/>
      <c r="Q115" s="176"/>
      <c r="R115" s="176"/>
      <c r="S115" s="176"/>
      <c r="T115" s="175"/>
      <c r="U115" s="175"/>
      <c r="V115" s="175"/>
      <c r="W115" s="175"/>
      <c r="X115" s="175"/>
      <c r="Y115" s="175"/>
      <c r="Z115" s="175"/>
    </row>
    <row r="116" ht="13.5" customHeight="1">
      <c r="A116" s="147">
        <f t="shared" si="11"/>
        <v>0</v>
      </c>
      <c r="B116" s="147">
        <f t="shared" si="2"/>
        <v>1</v>
      </c>
      <c r="C116" s="147">
        <f t="shared" si="3"/>
        <v>2</v>
      </c>
      <c r="D116" s="148">
        <f t="shared" si="4"/>
        <v>9</v>
      </c>
      <c r="E116" s="148">
        <f t="shared" si="5"/>
        <v>1</v>
      </c>
      <c r="F116" s="146"/>
      <c r="G116" s="174"/>
      <c r="H116" s="174"/>
      <c r="I116" s="174"/>
      <c r="J116" s="175"/>
      <c r="K116" s="176"/>
      <c r="L116" s="177"/>
      <c r="M116" s="177"/>
      <c r="N116" s="182"/>
      <c r="O116" s="175"/>
      <c r="P116" s="180"/>
      <c r="Q116" s="176"/>
      <c r="R116" s="176"/>
      <c r="S116" s="176"/>
      <c r="T116" s="175"/>
      <c r="U116" s="175"/>
      <c r="V116" s="175"/>
      <c r="W116" s="175"/>
      <c r="X116" s="175"/>
      <c r="Y116" s="175"/>
      <c r="Z116" s="175"/>
    </row>
    <row r="117" ht="13.5" customHeight="1">
      <c r="A117" s="147">
        <f t="shared" si="11"/>
        <v>0</v>
      </c>
      <c r="B117" s="147">
        <f t="shared" si="2"/>
        <v>1</v>
      </c>
      <c r="C117" s="147">
        <f t="shared" si="3"/>
        <v>2</v>
      </c>
      <c r="D117" s="148">
        <f t="shared" si="4"/>
        <v>9</v>
      </c>
      <c r="E117" s="148">
        <f t="shared" si="5"/>
        <v>1</v>
      </c>
      <c r="F117" s="146"/>
      <c r="G117" s="174"/>
      <c r="H117" s="174"/>
      <c r="I117" s="174"/>
      <c r="J117" s="175"/>
      <c r="K117" s="176"/>
      <c r="L117" s="177"/>
      <c r="M117" s="177"/>
      <c r="N117" s="182"/>
      <c r="O117" s="175"/>
      <c r="P117" s="180"/>
      <c r="Q117" s="176"/>
      <c r="R117" s="176"/>
      <c r="S117" s="176"/>
      <c r="T117" s="175"/>
      <c r="U117" s="175"/>
      <c r="V117" s="175"/>
      <c r="W117" s="175"/>
      <c r="X117" s="175"/>
      <c r="Y117" s="175"/>
      <c r="Z117" s="175"/>
    </row>
    <row r="118" ht="13.5" customHeight="1">
      <c r="A118" s="147">
        <f t="shared" si="11"/>
        <v>0</v>
      </c>
      <c r="B118" s="147">
        <f t="shared" si="2"/>
        <v>1</v>
      </c>
      <c r="C118" s="147">
        <f t="shared" si="3"/>
        <v>2</v>
      </c>
      <c r="D118" s="148">
        <f t="shared" si="4"/>
        <v>9</v>
      </c>
      <c r="E118" s="148">
        <f t="shared" si="5"/>
        <v>1</v>
      </c>
      <c r="F118" s="146"/>
      <c r="G118" s="174"/>
      <c r="H118" s="174"/>
      <c r="I118" s="174"/>
      <c r="J118" s="175"/>
      <c r="K118" s="176"/>
      <c r="L118" s="177"/>
      <c r="M118" s="177"/>
      <c r="N118" s="182"/>
      <c r="O118" s="175"/>
      <c r="P118" s="180"/>
      <c r="Q118" s="176"/>
      <c r="R118" s="176"/>
      <c r="S118" s="176"/>
      <c r="T118" s="175"/>
      <c r="U118" s="175"/>
      <c r="V118" s="175"/>
      <c r="W118" s="175"/>
      <c r="X118" s="175"/>
      <c r="Y118" s="175"/>
      <c r="Z118" s="175"/>
    </row>
    <row r="119" ht="13.5" customHeight="1">
      <c r="A119" s="147">
        <f t="shared" si="11"/>
        <v>0</v>
      </c>
      <c r="B119" s="147">
        <f t="shared" si="2"/>
        <v>1</v>
      </c>
      <c r="C119" s="147">
        <f t="shared" si="3"/>
        <v>2</v>
      </c>
      <c r="D119" s="148">
        <f t="shared" si="4"/>
        <v>9</v>
      </c>
      <c r="E119" s="148">
        <f t="shared" si="5"/>
        <v>1</v>
      </c>
      <c r="F119" s="146"/>
      <c r="G119" s="174"/>
      <c r="H119" s="174"/>
      <c r="I119" s="174"/>
      <c r="J119" s="175"/>
      <c r="K119" s="176"/>
      <c r="L119" s="177"/>
      <c r="M119" s="177"/>
      <c r="N119" s="182"/>
      <c r="O119" s="175"/>
      <c r="P119" s="180"/>
      <c r="Q119" s="176"/>
      <c r="R119" s="176"/>
      <c r="S119" s="176"/>
      <c r="T119" s="175"/>
      <c r="U119" s="175"/>
      <c r="V119" s="175"/>
      <c r="W119" s="175"/>
      <c r="X119" s="175"/>
      <c r="Y119" s="175"/>
      <c r="Z119" s="175"/>
    </row>
    <row r="120" ht="13.5" customHeight="1">
      <c r="A120" s="147">
        <f t="shared" si="11"/>
        <v>0</v>
      </c>
      <c r="B120" s="147">
        <f t="shared" si="2"/>
        <v>1</v>
      </c>
      <c r="C120" s="147">
        <f t="shared" si="3"/>
        <v>2</v>
      </c>
      <c r="D120" s="148">
        <f t="shared" si="4"/>
        <v>9</v>
      </c>
      <c r="E120" s="148">
        <f t="shared" si="5"/>
        <v>1</v>
      </c>
      <c r="F120" s="146"/>
      <c r="G120" s="174"/>
      <c r="H120" s="174"/>
      <c r="I120" s="174"/>
      <c r="J120" s="175"/>
      <c r="K120" s="176"/>
      <c r="L120" s="177"/>
      <c r="M120" s="177"/>
      <c r="N120" s="182"/>
      <c r="O120" s="175"/>
      <c r="P120" s="180"/>
      <c r="Q120" s="176"/>
      <c r="R120" s="176"/>
      <c r="S120" s="176"/>
      <c r="T120" s="175"/>
      <c r="U120" s="175"/>
      <c r="V120" s="175"/>
      <c r="W120" s="175"/>
      <c r="X120" s="175"/>
      <c r="Y120" s="175"/>
      <c r="Z120" s="175"/>
    </row>
    <row r="121" ht="13.5" customHeight="1">
      <c r="A121" s="147">
        <f t="shared" si="11"/>
        <v>0</v>
      </c>
      <c r="B121" s="147">
        <f t="shared" si="2"/>
        <v>1</v>
      </c>
      <c r="C121" s="147">
        <f t="shared" si="3"/>
        <v>2</v>
      </c>
      <c r="D121" s="148">
        <f t="shared" si="4"/>
        <v>9</v>
      </c>
      <c r="E121" s="148">
        <f t="shared" si="5"/>
        <v>1</v>
      </c>
      <c r="F121" s="146"/>
      <c r="G121" s="174"/>
      <c r="H121" s="174"/>
      <c r="I121" s="174"/>
      <c r="J121" s="175"/>
      <c r="K121" s="176"/>
      <c r="L121" s="177"/>
      <c r="M121" s="177"/>
      <c r="N121" s="182"/>
      <c r="O121" s="175"/>
      <c r="P121" s="180"/>
      <c r="Q121" s="176"/>
      <c r="R121" s="176"/>
      <c r="S121" s="176"/>
      <c r="T121" s="175"/>
      <c r="U121" s="175"/>
      <c r="V121" s="175"/>
      <c r="W121" s="175"/>
      <c r="X121" s="175"/>
      <c r="Y121" s="175"/>
      <c r="Z121" s="175"/>
    </row>
    <row r="122" ht="13.5" customHeight="1">
      <c r="A122" s="147">
        <f t="shared" si="11"/>
        <v>0</v>
      </c>
      <c r="B122" s="147">
        <f t="shared" si="2"/>
        <v>1</v>
      </c>
      <c r="C122" s="147">
        <f t="shared" si="3"/>
        <v>2</v>
      </c>
      <c r="D122" s="148">
        <f t="shared" si="4"/>
        <v>9</v>
      </c>
      <c r="E122" s="148">
        <f t="shared" si="5"/>
        <v>1</v>
      </c>
      <c r="F122" s="146"/>
      <c r="G122" s="174"/>
      <c r="H122" s="174"/>
      <c r="I122" s="174"/>
      <c r="J122" s="175"/>
      <c r="K122" s="176"/>
      <c r="L122" s="177"/>
      <c r="M122" s="177"/>
      <c r="N122" s="182"/>
      <c r="O122" s="175"/>
      <c r="P122" s="180"/>
      <c r="Q122" s="176"/>
      <c r="R122" s="176"/>
      <c r="S122" s="176"/>
      <c r="T122" s="175"/>
      <c r="U122" s="175"/>
      <c r="V122" s="175"/>
      <c r="W122" s="175"/>
      <c r="X122" s="175"/>
      <c r="Y122" s="175"/>
      <c r="Z122" s="175"/>
    </row>
    <row r="123" ht="13.5" customHeight="1">
      <c r="A123" s="147">
        <f t="shared" si="11"/>
        <v>0</v>
      </c>
      <c r="B123" s="147">
        <f t="shared" si="2"/>
        <v>1</v>
      </c>
      <c r="C123" s="147">
        <f t="shared" si="3"/>
        <v>2</v>
      </c>
      <c r="D123" s="148">
        <f t="shared" si="4"/>
        <v>9</v>
      </c>
      <c r="E123" s="148">
        <f t="shared" si="5"/>
        <v>1</v>
      </c>
      <c r="F123" s="146"/>
      <c r="G123" s="174"/>
      <c r="H123" s="174"/>
      <c r="I123" s="174"/>
      <c r="J123" s="175"/>
      <c r="K123" s="176"/>
      <c r="L123" s="177"/>
      <c r="M123" s="177"/>
      <c r="N123" s="182"/>
      <c r="O123" s="175"/>
      <c r="P123" s="180"/>
      <c r="Q123" s="176"/>
      <c r="R123" s="176"/>
      <c r="S123" s="176"/>
      <c r="T123" s="175"/>
      <c r="U123" s="175"/>
      <c r="V123" s="175"/>
      <c r="W123" s="175"/>
      <c r="X123" s="175"/>
      <c r="Y123" s="175"/>
      <c r="Z123" s="175"/>
    </row>
    <row r="124" ht="13.5" customHeight="1">
      <c r="A124" s="147">
        <f t="shared" si="11"/>
        <v>0</v>
      </c>
      <c r="B124" s="147">
        <f t="shared" si="2"/>
        <v>1</v>
      </c>
      <c r="C124" s="147">
        <f t="shared" si="3"/>
        <v>2</v>
      </c>
      <c r="D124" s="148">
        <f t="shared" si="4"/>
        <v>9</v>
      </c>
      <c r="E124" s="148">
        <f t="shared" si="5"/>
        <v>1</v>
      </c>
      <c r="F124" s="146"/>
      <c r="G124" s="174"/>
      <c r="H124" s="174"/>
      <c r="I124" s="174"/>
      <c r="J124" s="175"/>
      <c r="K124" s="176"/>
      <c r="L124" s="177"/>
      <c r="M124" s="177"/>
      <c r="N124" s="182"/>
      <c r="O124" s="175"/>
      <c r="P124" s="180"/>
      <c r="Q124" s="176"/>
      <c r="R124" s="176"/>
      <c r="S124" s="176"/>
      <c r="T124" s="175"/>
      <c r="U124" s="175"/>
      <c r="V124" s="175"/>
      <c r="W124" s="175"/>
      <c r="X124" s="175"/>
      <c r="Y124" s="175"/>
      <c r="Z124" s="175"/>
    </row>
    <row r="125" ht="13.5" customHeight="1">
      <c r="A125" s="147">
        <f t="shared" si="11"/>
        <v>0</v>
      </c>
      <c r="B125" s="147">
        <f t="shared" si="2"/>
        <v>1</v>
      </c>
      <c r="C125" s="147">
        <f t="shared" si="3"/>
        <v>2</v>
      </c>
      <c r="D125" s="148">
        <f t="shared" si="4"/>
        <v>9</v>
      </c>
      <c r="E125" s="148">
        <f t="shared" si="5"/>
        <v>1</v>
      </c>
      <c r="F125" s="146"/>
      <c r="G125" s="174"/>
      <c r="H125" s="174"/>
      <c r="I125" s="174"/>
      <c r="J125" s="175"/>
      <c r="K125" s="176"/>
      <c r="L125" s="177"/>
      <c r="M125" s="177"/>
      <c r="N125" s="182"/>
      <c r="O125" s="175"/>
      <c r="P125" s="180"/>
      <c r="Q125" s="176"/>
      <c r="R125" s="176"/>
      <c r="S125" s="176"/>
      <c r="T125" s="175"/>
      <c r="U125" s="175"/>
      <c r="V125" s="175"/>
      <c r="W125" s="175"/>
      <c r="X125" s="175"/>
      <c r="Y125" s="175"/>
      <c r="Z125" s="175"/>
    </row>
    <row r="126" ht="13.5" customHeight="1">
      <c r="A126" s="147">
        <f t="shared" si="11"/>
        <v>0</v>
      </c>
      <c r="B126" s="147">
        <f t="shared" si="2"/>
        <v>1</v>
      </c>
      <c r="C126" s="147">
        <f t="shared" si="3"/>
        <v>2</v>
      </c>
      <c r="D126" s="148">
        <f t="shared" si="4"/>
        <v>9</v>
      </c>
      <c r="E126" s="148">
        <f t="shared" si="5"/>
        <v>1</v>
      </c>
      <c r="F126" s="146"/>
      <c r="G126" s="174"/>
      <c r="H126" s="174"/>
      <c r="I126" s="174"/>
      <c r="J126" s="175"/>
      <c r="K126" s="176"/>
      <c r="L126" s="177"/>
      <c r="M126" s="177"/>
      <c r="N126" s="182"/>
      <c r="O126" s="175"/>
      <c r="P126" s="180"/>
      <c r="Q126" s="176"/>
      <c r="R126" s="176"/>
      <c r="S126" s="176"/>
      <c r="T126" s="175"/>
      <c r="U126" s="175"/>
      <c r="V126" s="175"/>
      <c r="W126" s="175"/>
      <c r="X126" s="175"/>
      <c r="Y126" s="175"/>
      <c r="Z126" s="175"/>
    </row>
    <row r="127" ht="13.5" customHeight="1">
      <c r="A127" s="147">
        <f t="shared" si="11"/>
        <v>0</v>
      </c>
      <c r="B127" s="147">
        <f t="shared" si="2"/>
        <v>1</v>
      </c>
      <c r="C127" s="147">
        <f t="shared" si="3"/>
        <v>2</v>
      </c>
      <c r="D127" s="148">
        <f t="shared" si="4"/>
        <v>9</v>
      </c>
      <c r="E127" s="148">
        <f t="shared" si="5"/>
        <v>1</v>
      </c>
      <c r="F127" s="146"/>
      <c r="G127" s="174"/>
      <c r="H127" s="174"/>
      <c r="I127" s="174"/>
      <c r="J127" s="175"/>
      <c r="K127" s="176"/>
      <c r="L127" s="177"/>
      <c r="M127" s="177"/>
      <c r="N127" s="182"/>
      <c r="O127" s="175"/>
      <c r="P127" s="180"/>
      <c r="Q127" s="176"/>
      <c r="R127" s="176"/>
      <c r="S127" s="176"/>
      <c r="T127" s="175"/>
      <c r="U127" s="175"/>
      <c r="V127" s="175"/>
      <c r="W127" s="175"/>
      <c r="X127" s="175"/>
      <c r="Y127" s="175"/>
      <c r="Z127" s="175"/>
    </row>
    <row r="128" ht="13.5" customHeight="1">
      <c r="A128" s="147">
        <f t="shared" si="11"/>
        <v>0</v>
      </c>
      <c r="B128" s="147">
        <f t="shared" si="2"/>
        <v>1</v>
      </c>
      <c r="C128" s="147">
        <f t="shared" si="3"/>
        <v>2</v>
      </c>
      <c r="D128" s="148">
        <f t="shared" si="4"/>
        <v>9</v>
      </c>
      <c r="E128" s="148">
        <f t="shared" si="5"/>
        <v>1</v>
      </c>
      <c r="F128" s="146"/>
      <c r="G128" s="174"/>
      <c r="H128" s="174"/>
      <c r="I128" s="174"/>
      <c r="J128" s="175"/>
      <c r="K128" s="176"/>
      <c r="L128" s="177"/>
      <c r="M128" s="177"/>
      <c r="N128" s="182"/>
      <c r="O128" s="175"/>
      <c r="P128" s="180"/>
      <c r="Q128" s="176"/>
      <c r="R128" s="176"/>
      <c r="S128" s="176"/>
      <c r="T128" s="175"/>
      <c r="U128" s="175"/>
      <c r="V128" s="175"/>
      <c r="W128" s="175"/>
      <c r="X128" s="175"/>
      <c r="Y128" s="175"/>
      <c r="Z128" s="175"/>
    </row>
    <row r="129" ht="13.5" customHeight="1">
      <c r="A129" s="147">
        <f t="shared" si="11"/>
        <v>0</v>
      </c>
      <c r="B129" s="147">
        <f t="shared" si="2"/>
        <v>1</v>
      </c>
      <c r="C129" s="147">
        <f t="shared" si="3"/>
        <v>2</v>
      </c>
      <c r="D129" s="148">
        <f t="shared" si="4"/>
        <v>9</v>
      </c>
      <c r="E129" s="148">
        <f t="shared" si="5"/>
        <v>1</v>
      </c>
      <c r="F129" s="146"/>
      <c r="G129" s="174"/>
      <c r="H129" s="174"/>
      <c r="I129" s="174"/>
      <c r="J129" s="175"/>
      <c r="K129" s="176"/>
      <c r="L129" s="177"/>
      <c r="M129" s="177"/>
      <c r="N129" s="182"/>
      <c r="O129" s="175"/>
      <c r="P129" s="180"/>
      <c r="Q129" s="176"/>
      <c r="R129" s="176"/>
      <c r="S129" s="176"/>
      <c r="T129" s="175"/>
      <c r="U129" s="175"/>
      <c r="V129" s="175"/>
      <c r="W129" s="175"/>
      <c r="X129" s="175"/>
      <c r="Y129" s="175"/>
      <c r="Z129" s="175"/>
    </row>
    <row r="130" ht="13.5" customHeight="1">
      <c r="A130" s="147">
        <f t="shared" si="11"/>
        <v>0</v>
      </c>
      <c r="B130" s="147">
        <f t="shared" si="2"/>
        <v>1</v>
      </c>
      <c r="C130" s="147">
        <f t="shared" si="3"/>
        <v>2</v>
      </c>
      <c r="D130" s="148">
        <f t="shared" si="4"/>
        <v>9</v>
      </c>
      <c r="E130" s="148">
        <f t="shared" si="5"/>
        <v>1</v>
      </c>
      <c r="F130" s="146"/>
      <c r="G130" s="174"/>
      <c r="H130" s="174"/>
      <c r="I130" s="174"/>
      <c r="J130" s="175"/>
      <c r="K130" s="176"/>
      <c r="L130" s="177"/>
      <c r="M130" s="177"/>
      <c r="N130" s="182"/>
      <c r="O130" s="175"/>
      <c r="P130" s="180"/>
      <c r="Q130" s="176"/>
      <c r="R130" s="176"/>
      <c r="S130" s="176"/>
      <c r="T130" s="175"/>
      <c r="U130" s="175"/>
      <c r="V130" s="175"/>
      <c r="W130" s="175"/>
      <c r="X130" s="175"/>
      <c r="Y130" s="175"/>
      <c r="Z130" s="175"/>
    </row>
    <row r="131" ht="13.5" customHeight="1">
      <c r="A131" s="147">
        <f t="shared" si="11"/>
        <v>0</v>
      </c>
      <c r="B131" s="147">
        <f t="shared" si="2"/>
        <v>1</v>
      </c>
      <c r="C131" s="147">
        <f t="shared" si="3"/>
        <v>2</v>
      </c>
      <c r="D131" s="148">
        <f t="shared" si="4"/>
        <v>9</v>
      </c>
      <c r="E131" s="148">
        <f t="shared" si="5"/>
        <v>1</v>
      </c>
      <c r="F131" s="146"/>
      <c r="G131" s="174"/>
      <c r="H131" s="174"/>
      <c r="I131" s="174"/>
      <c r="J131" s="175"/>
      <c r="K131" s="176"/>
      <c r="L131" s="177"/>
      <c r="M131" s="177"/>
      <c r="N131" s="182"/>
      <c r="O131" s="175"/>
      <c r="P131" s="180"/>
      <c r="Q131" s="176"/>
      <c r="R131" s="176"/>
      <c r="S131" s="176"/>
      <c r="T131" s="175"/>
      <c r="U131" s="175"/>
      <c r="V131" s="175"/>
      <c r="W131" s="175"/>
      <c r="X131" s="175"/>
      <c r="Y131" s="175"/>
      <c r="Z131" s="175"/>
    </row>
    <row r="132" ht="13.5" customHeight="1">
      <c r="A132" s="147">
        <f t="shared" si="11"/>
        <v>0</v>
      </c>
      <c r="B132" s="147">
        <f t="shared" si="2"/>
        <v>1</v>
      </c>
      <c r="C132" s="147">
        <f t="shared" si="3"/>
        <v>2</v>
      </c>
      <c r="D132" s="148">
        <f t="shared" si="4"/>
        <v>9</v>
      </c>
      <c r="E132" s="148">
        <f t="shared" si="5"/>
        <v>1</v>
      </c>
      <c r="F132" s="146"/>
      <c r="G132" s="174"/>
      <c r="H132" s="174"/>
      <c r="I132" s="174"/>
      <c r="J132" s="175"/>
      <c r="K132" s="176"/>
      <c r="L132" s="177"/>
      <c r="M132" s="177"/>
      <c r="N132" s="182"/>
      <c r="O132" s="175"/>
      <c r="P132" s="180"/>
      <c r="Q132" s="176"/>
      <c r="R132" s="176"/>
      <c r="S132" s="176"/>
      <c r="T132" s="175"/>
      <c r="U132" s="175"/>
      <c r="V132" s="175"/>
      <c r="W132" s="175"/>
      <c r="X132" s="175"/>
      <c r="Y132" s="175"/>
      <c r="Z132" s="175"/>
    </row>
    <row r="133" ht="13.5" customHeight="1">
      <c r="A133" s="147">
        <f t="shared" si="11"/>
        <v>0</v>
      </c>
      <c r="B133" s="147">
        <f t="shared" si="2"/>
        <v>1</v>
      </c>
      <c r="C133" s="147">
        <f t="shared" si="3"/>
        <v>2</v>
      </c>
      <c r="D133" s="148">
        <f t="shared" si="4"/>
        <v>9</v>
      </c>
      <c r="E133" s="148">
        <f t="shared" si="5"/>
        <v>1</v>
      </c>
      <c r="F133" s="146"/>
      <c r="G133" s="174"/>
      <c r="H133" s="174"/>
      <c r="I133" s="174"/>
      <c r="J133" s="175"/>
      <c r="K133" s="176"/>
      <c r="L133" s="177"/>
      <c r="M133" s="177"/>
      <c r="N133" s="182"/>
      <c r="O133" s="175"/>
      <c r="P133" s="180"/>
      <c r="Q133" s="176"/>
      <c r="R133" s="176"/>
      <c r="S133" s="176"/>
      <c r="T133" s="175"/>
      <c r="U133" s="175"/>
      <c r="V133" s="175"/>
      <c r="W133" s="175"/>
      <c r="X133" s="175"/>
      <c r="Y133" s="175"/>
      <c r="Z133" s="175"/>
    </row>
    <row r="134" ht="13.5" customHeight="1">
      <c r="A134" s="147">
        <f t="shared" si="11"/>
        <v>0</v>
      </c>
      <c r="B134" s="147">
        <f t="shared" si="2"/>
        <v>1</v>
      </c>
      <c r="C134" s="147">
        <f t="shared" si="3"/>
        <v>2</v>
      </c>
      <c r="D134" s="148">
        <f t="shared" si="4"/>
        <v>9</v>
      </c>
      <c r="E134" s="148">
        <f t="shared" si="5"/>
        <v>1</v>
      </c>
      <c r="F134" s="146"/>
      <c r="G134" s="174"/>
      <c r="H134" s="174"/>
      <c r="I134" s="174"/>
      <c r="J134" s="175"/>
      <c r="K134" s="176"/>
      <c r="L134" s="177"/>
      <c r="M134" s="177"/>
      <c r="N134" s="182"/>
      <c r="O134" s="175"/>
      <c r="P134" s="180"/>
      <c r="Q134" s="176"/>
      <c r="R134" s="176"/>
      <c r="S134" s="176"/>
      <c r="T134" s="175"/>
      <c r="U134" s="175"/>
      <c r="V134" s="175"/>
      <c r="W134" s="175"/>
      <c r="X134" s="175"/>
      <c r="Y134" s="175"/>
      <c r="Z134" s="175"/>
    </row>
    <row r="135" ht="13.5" customHeight="1">
      <c r="A135" s="147">
        <f t="shared" si="11"/>
        <v>0</v>
      </c>
      <c r="B135" s="147">
        <f t="shared" si="2"/>
        <v>1</v>
      </c>
      <c r="C135" s="147">
        <f t="shared" si="3"/>
        <v>2</v>
      </c>
      <c r="D135" s="148">
        <f t="shared" si="4"/>
        <v>9</v>
      </c>
      <c r="E135" s="148">
        <f t="shared" si="5"/>
        <v>1</v>
      </c>
      <c r="F135" s="146"/>
      <c r="G135" s="174"/>
      <c r="H135" s="174"/>
      <c r="I135" s="174"/>
      <c r="J135" s="175"/>
      <c r="K135" s="176"/>
      <c r="L135" s="177"/>
      <c r="M135" s="177"/>
      <c r="N135" s="182"/>
      <c r="O135" s="175"/>
      <c r="P135" s="180"/>
      <c r="Q135" s="176"/>
      <c r="R135" s="176"/>
      <c r="S135" s="176"/>
      <c r="T135" s="175"/>
      <c r="U135" s="175"/>
      <c r="V135" s="175"/>
      <c r="W135" s="175"/>
      <c r="X135" s="175"/>
      <c r="Y135" s="175"/>
      <c r="Z135" s="175"/>
    </row>
    <row r="136" ht="13.5" customHeight="1">
      <c r="A136" s="147">
        <f t="shared" si="11"/>
        <v>0</v>
      </c>
      <c r="B136" s="147">
        <f t="shared" si="2"/>
        <v>1</v>
      </c>
      <c r="C136" s="147">
        <f t="shared" si="3"/>
        <v>2</v>
      </c>
      <c r="D136" s="148">
        <f t="shared" si="4"/>
        <v>9</v>
      </c>
      <c r="E136" s="148">
        <f t="shared" si="5"/>
        <v>1</v>
      </c>
      <c r="F136" s="146"/>
      <c r="G136" s="174"/>
      <c r="H136" s="174"/>
      <c r="I136" s="174"/>
      <c r="J136" s="175"/>
      <c r="K136" s="176"/>
      <c r="L136" s="177"/>
      <c r="M136" s="177"/>
      <c r="N136" s="182"/>
      <c r="O136" s="175"/>
      <c r="P136" s="180"/>
      <c r="Q136" s="176"/>
      <c r="R136" s="176"/>
      <c r="S136" s="176"/>
      <c r="T136" s="175"/>
      <c r="U136" s="175"/>
      <c r="V136" s="175"/>
      <c r="W136" s="175"/>
      <c r="X136" s="175"/>
      <c r="Y136" s="175"/>
      <c r="Z136" s="175"/>
    </row>
    <row r="137" ht="13.5" customHeight="1">
      <c r="A137" s="147">
        <f t="shared" si="11"/>
        <v>0</v>
      </c>
      <c r="B137" s="147">
        <f t="shared" si="2"/>
        <v>1</v>
      </c>
      <c r="C137" s="147">
        <f t="shared" si="3"/>
        <v>2</v>
      </c>
      <c r="D137" s="148">
        <f t="shared" si="4"/>
        <v>9</v>
      </c>
      <c r="E137" s="148">
        <f t="shared" si="5"/>
        <v>1</v>
      </c>
      <c r="F137" s="146"/>
      <c r="G137" s="174"/>
      <c r="H137" s="174"/>
      <c r="I137" s="174"/>
      <c r="J137" s="175"/>
      <c r="K137" s="176"/>
      <c r="L137" s="177"/>
      <c r="M137" s="177"/>
      <c r="N137" s="182"/>
      <c r="O137" s="175"/>
      <c r="P137" s="180"/>
      <c r="Q137" s="176"/>
      <c r="R137" s="176"/>
      <c r="S137" s="176"/>
      <c r="T137" s="175"/>
      <c r="U137" s="175"/>
      <c r="V137" s="175"/>
      <c r="W137" s="175"/>
      <c r="X137" s="175"/>
      <c r="Y137" s="175"/>
      <c r="Z137" s="175"/>
    </row>
    <row r="138" ht="13.5" customHeight="1">
      <c r="A138" s="147">
        <f t="shared" si="11"/>
        <v>0</v>
      </c>
      <c r="B138" s="147">
        <f t="shared" si="2"/>
        <v>1</v>
      </c>
      <c r="C138" s="147">
        <f t="shared" si="3"/>
        <v>2</v>
      </c>
      <c r="D138" s="148">
        <f t="shared" si="4"/>
        <v>9</v>
      </c>
      <c r="E138" s="148">
        <f t="shared" si="5"/>
        <v>1</v>
      </c>
      <c r="F138" s="146"/>
      <c r="G138" s="174"/>
      <c r="H138" s="174"/>
      <c r="I138" s="174"/>
      <c r="J138" s="175"/>
      <c r="K138" s="176"/>
      <c r="L138" s="177"/>
      <c r="M138" s="177"/>
      <c r="N138" s="182"/>
      <c r="O138" s="175"/>
      <c r="P138" s="180"/>
      <c r="Q138" s="176"/>
      <c r="R138" s="176"/>
      <c r="S138" s="176"/>
      <c r="T138" s="175"/>
      <c r="U138" s="175"/>
      <c r="V138" s="175"/>
      <c r="W138" s="175"/>
      <c r="X138" s="175"/>
      <c r="Y138" s="175"/>
      <c r="Z138" s="175"/>
    </row>
    <row r="139" ht="13.5" customHeight="1">
      <c r="A139" s="147">
        <f t="shared" si="11"/>
        <v>0</v>
      </c>
      <c r="B139" s="147">
        <f t="shared" si="2"/>
        <v>1</v>
      </c>
      <c r="C139" s="147">
        <f t="shared" si="3"/>
        <v>2</v>
      </c>
      <c r="D139" s="148">
        <f t="shared" si="4"/>
        <v>9</v>
      </c>
      <c r="E139" s="148">
        <f t="shared" si="5"/>
        <v>1</v>
      </c>
      <c r="F139" s="146"/>
      <c r="G139" s="174"/>
      <c r="H139" s="174"/>
      <c r="I139" s="174"/>
      <c r="J139" s="175"/>
      <c r="K139" s="176"/>
      <c r="L139" s="177"/>
      <c r="M139" s="177"/>
      <c r="N139" s="182"/>
      <c r="O139" s="175"/>
      <c r="P139" s="180"/>
      <c r="Q139" s="176"/>
      <c r="R139" s="176"/>
      <c r="S139" s="176"/>
      <c r="T139" s="175"/>
      <c r="U139" s="175"/>
      <c r="V139" s="175"/>
      <c r="W139" s="175"/>
      <c r="X139" s="175"/>
      <c r="Y139" s="175"/>
      <c r="Z139" s="175"/>
    </row>
    <row r="140" ht="13.5" customHeight="1">
      <c r="A140" s="147">
        <f t="shared" si="11"/>
        <v>0</v>
      </c>
      <c r="B140" s="147">
        <f t="shared" si="2"/>
        <v>1</v>
      </c>
      <c r="C140" s="147">
        <f t="shared" si="3"/>
        <v>2</v>
      </c>
      <c r="D140" s="148">
        <f t="shared" si="4"/>
        <v>9</v>
      </c>
      <c r="E140" s="148">
        <f t="shared" si="5"/>
        <v>1</v>
      </c>
      <c r="F140" s="146"/>
      <c r="G140" s="174"/>
      <c r="H140" s="174"/>
      <c r="I140" s="174"/>
      <c r="J140" s="175"/>
      <c r="K140" s="176"/>
      <c r="L140" s="177"/>
      <c r="M140" s="177"/>
      <c r="N140" s="182"/>
      <c r="O140" s="175"/>
      <c r="P140" s="180"/>
      <c r="Q140" s="176"/>
      <c r="R140" s="176"/>
      <c r="S140" s="176"/>
      <c r="T140" s="175"/>
      <c r="U140" s="175"/>
      <c r="V140" s="175"/>
      <c r="W140" s="175"/>
      <c r="X140" s="175"/>
      <c r="Y140" s="175"/>
      <c r="Z140" s="175"/>
    </row>
    <row r="141" ht="13.5" customHeight="1">
      <c r="A141" s="147">
        <f t="shared" si="11"/>
        <v>0</v>
      </c>
      <c r="B141" s="147">
        <f t="shared" si="2"/>
        <v>1</v>
      </c>
      <c r="C141" s="147">
        <f t="shared" si="3"/>
        <v>2</v>
      </c>
      <c r="D141" s="148">
        <f t="shared" si="4"/>
        <v>9</v>
      </c>
      <c r="E141" s="148">
        <f t="shared" si="5"/>
        <v>1</v>
      </c>
      <c r="F141" s="146"/>
      <c r="G141" s="174"/>
      <c r="H141" s="174"/>
      <c r="I141" s="174"/>
      <c r="J141" s="175"/>
      <c r="K141" s="176"/>
      <c r="L141" s="177"/>
      <c r="M141" s="177"/>
      <c r="N141" s="182"/>
      <c r="O141" s="175"/>
      <c r="P141" s="180"/>
      <c r="Q141" s="176"/>
      <c r="R141" s="176"/>
      <c r="S141" s="176"/>
      <c r="T141" s="175"/>
      <c r="U141" s="175"/>
      <c r="V141" s="175"/>
      <c r="W141" s="175"/>
      <c r="X141" s="175"/>
      <c r="Y141" s="175"/>
      <c r="Z141" s="175"/>
    </row>
    <row r="142" ht="13.5" customHeight="1">
      <c r="A142" s="147">
        <f t="shared" si="11"/>
        <v>0</v>
      </c>
      <c r="B142" s="147">
        <f t="shared" si="2"/>
        <v>1</v>
      </c>
      <c r="C142" s="147">
        <f t="shared" si="3"/>
        <v>2</v>
      </c>
      <c r="D142" s="148">
        <f t="shared" si="4"/>
        <v>9</v>
      </c>
      <c r="E142" s="148">
        <f t="shared" si="5"/>
        <v>1</v>
      </c>
      <c r="F142" s="146"/>
      <c r="G142" s="174"/>
      <c r="H142" s="174"/>
      <c r="I142" s="174"/>
      <c r="J142" s="175"/>
      <c r="K142" s="176"/>
      <c r="L142" s="177"/>
      <c r="M142" s="177"/>
      <c r="N142" s="182"/>
      <c r="O142" s="175"/>
      <c r="P142" s="180"/>
      <c r="Q142" s="176"/>
      <c r="R142" s="176"/>
      <c r="S142" s="176"/>
      <c r="T142" s="175"/>
      <c r="U142" s="175"/>
      <c r="V142" s="175"/>
      <c r="W142" s="175"/>
      <c r="X142" s="175"/>
      <c r="Y142" s="175"/>
      <c r="Z142" s="175"/>
    </row>
    <row r="143" ht="13.5" customHeight="1">
      <c r="A143" s="147">
        <f t="shared" si="11"/>
        <v>0</v>
      </c>
      <c r="B143" s="147">
        <f t="shared" si="2"/>
        <v>1</v>
      </c>
      <c r="C143" s="147">
        <f t="shared" si="3"/>
        <v>2</v>
      </c>
      <c r="D143" s="148">
        <f t="shared" si="4"/>
        <v>9</v>
      </c>
      <c r="E143" s="148">
        <f t="shared" si="5"/>
        <v>1</v>
      </c>
      <c r="F143" s="146"/>
      <c r="G143" s="174"/>
      <c r="H143" s="174"/>
      <c r="I143" s="174"/>
      <c r="J143" s="175"/>
      <c r="K143" s="176"/>
      <c r="L143" s="177"/>
      <c r="M143" s="177"/>
      <c r="N143" s="182"/>
      <c r="O143" s="175"/>
      <c r="P143" s="180"/>
      <c r="Q143" s="176"/>
      <c r="R143" s="176"/>
      <c r="S143" s="176"/>
      <c r="T143" s="175"/>
      <c r="U143" s="175"/>
      <c r="V143" s="175"/>
      <c r="W143" s="175"/>
      <c r="X143" s="175"/>
      <c r="Y143" s="175"/>
      <c r="Z143" s="175"/>
    </row>
    <row r="144" ht="13.5" customHeight="1">
      <c r="A144" s="147">
        <f t="shared" si="11"/>
        <v>0</v>
      </c>
      <c r="B144" s="147">
        <f t="shared" si="2"/>
        <v>1</v>
      </c>
      <c r="C144" s="147">
        <f t="shared" si="3"/>
        <v>2</v>
      </c>
      <c r="D144" s="148">
        <f t="shared" si="4"/>
        <v>9</v>
      </c>
      <c r="E144" s="148">
        <f t="shared" si="5"/>
        <v>1</v>
      </c>
      <c r="F144" s="146"/>
      <c r="G144" s="174"/>
      <c r="H144" s="174"/>
      <c r="I144" s="174"/>
      <c r="J144" s="175"/>
      <c r="K144" s="176"/>
      <c r="L144" s="177"/>
      <c r="M144" s="177"/>
      <c r="N144" s="182"/>
      <c r="O144" s="175"/>
      <c r="P144" s="180"/>
      <c r="Q144" s="176"/>
      <c r="R144" s="176"/>
      <c r="S144" s="176"/>
      <c r="T144" s="175"/>
      <c r="U144" s="175"/>
      <c r="V144" s="175"/>
      <c r="W144" s="175"/>
      <c r="X144" s="175"/>
      <c r="Y144" s="175"/>
      <c r="Z144" s="175"/>
    </row>
    <row r="145" ht="13.5" customHeight="1">
      <c r="A145" s="147">
        <f t="shared" si="11"/>
        <v>0</v>
      </c>
      <c r="B145" s="147">
        <f t="shared" si="2"/>
        <v>1</v>
      </c>
      <c r="C145" s="147">
        <f t="shared" si="3"/>
        <v>2</v>
      </c>
      <c r="D145" s="148">
        <f t="shared" si="4"/>
        <v>9</v>
      </c>
      <c r="E145" s="148">
        <f t="shared" si="5"/>
        <v>1</v>
      </c>
      <c r="F145" s="146"/>
      <c r="G145" s="174"/>
      <c r="H145" s="174"/>
      <c r="I145" s="174"/>
      <c r="J145" s="175"/>
      <c r="K145" s="176"/>
      <c r="L145" s="177"/>
      <c r="M145" s="177"/>
      <c r="N145" s="182"/>
      <c r="O145" s="175"/>
      <c r="P145" s="180"/>
      <c r="Q145" s="176"/>
      <c r="R145" s="176"/>
      <c r="S145" s="176"/>
      <c r="T145" s="175"/>
      <c r="U145" s="175"/>
      <c r="V145" s="175"/>
      <c r="W145" s="175"/>
      <c r="X145" s="175"/>
      <c r="Y145" s="175"/>
      <c r="Z145" s="175"/>
    </row>
    <row r="146" ht="13.5" customHeight="1">
      <c r="A146" s="147">
        <f t="shared" si="11"/>
        <v>0</v>
      </c>
      <c r="B146" s="147">
        <f t="shared" si="2"/>
        <v>1</v>
      </c>
      <c r="C146" s="147">
        <f t="shared" si="3"/>
        <v>2</v>
      </c>
      <c r="D146" s="148">
        <f t="shared" si="4"/>
        <v>9</v>
      </c>
      <c r="E146" s="148">
        <f t="shared" si="5"/>
        <v>1</v>
      </c>
      <c r="F146" s="146"/>
      <c r="G146" s="174"/>
      <c r="H146" s="174"/>
      <c r="I146" s="174"/>
      <c r="J146" s="175"/>
      <c r="K146" s="176"/>
      <c r="L146" s="177"/>
      <c r="M146" s="177"/>
      <c r="N146" s="182"/>
      <c r="O146" s="175"/>
      <c r="P146" s="180"/>
      <c r="Q146" s="176"/>
      <c r="R146" s="176"/>
      <c r="S146" s="176"/>
      <c r="T146" s="175"/>
      <c r="U146" s="175"/>
      <c r="V146" s="175"/>
      <c r="W146" s="175"/>
      <c r="X146" s="175"/>
      <c r="Y146" s="175"/>
      <c r="Z146" s="175"/>
    </row>
    <row r="147" ht="13.5" customHeight="1">
      <c r="A147" s="147">
        <f t="shared" si="11"/>
        <v>0</v>
      </c>
      <c r="B147" s="147">
        <f t="shared" si="2"/>
        <v>1</v>
      </c>
      <c r="C147" s="147">
        <f t="shared" si="3"/>
        <v>2</v>
      </c>
      <c r="D147" s="148">
        <f t="shared" si="4"/>
        <v>9</v>
      </c>
      <c r="E147" s="148">
        <f t="shared" si="5"/>
        <v>1</v>
      </c>
      <c r="F147" s="146"/>
      <c r="G147" s="174"/>
      <c r="H147" s="174"/>
      <c r="I147" s="174"/>
      <c r="J147" s="175"/>
      <c r="K147" s="176"/>
      <c r="L147" s="177"/>
      <c r="M147" s="177"/>
      <c r="N147" s="182"/>
      <c r="O147" s="175"/>
      <c r="P147" s="180"/>
      <c r="Q147" s="176"/>
      <c r="R147" s="176"/>
      <c r="S147" s="176"/>
      <c r="T147" s="175"/>
      <c r="U147" s="175"/>
      <c r="V147" s="175"/>
      <c r="W147" s="175"/>
      <c r="X147" s="175"/>
      <c r="Y147" s="175"/>
      <c r="Z147" s="175"/>
    </row>
    <row r="148" ht="13.5" customHeight="1">
      <c r="A148" s="147">
        <f t="shared" si="11"/>
        <v>0</v>
      </c>
      <c r="B148" s="147">
        <f t="shared" si="2"/>
        <v>1</v>
      </c>
      <c r="C148" s="147">
        <f t="shared" si="3"/>
        <v>2</v>
      </c>
      <c r="D148" s="148">
        <f t="shared" si="4"/>
        <v>9</v>
      </c>
      <c r="E148" s="148">
        <f t="shared" si="5"/>
        <v>1</v>
      </c>
      <c r="F148" s="146"/>
      <c r="G148" s="174"/>
      <c r="H148" s="174"/>
      <c r="I148" s="174"/>
      <c r="J148" s="175"/>
      <c r="K148" s="176"/>
      <c r="L148" s="177"/>
      <c r="M148" s="177"/>
      <c r="N148" s="182"/>
      <c r="O148" s="175"/>
      <c r="P148" s="180"/>
      <c r="Q148" s="176"/>
      <c r="R148" s="176"/>
      <c r="S148" s="176"/>
      <c r="T148" s="175"/>
      <c r="U148" s="175"/>
      <c r="V148" s="175"/>
      <c r="W148" s="175"/>
      <c r="X148" s="175"/>
      <c r="Y148" s="175"/>
      <c r="Z148" s="175"/>
    </row>
    <row r="149" ht="13.5" customHeight="1">
      <c r="A149" s="147">
        <f t="shared" si="11"/>
        <v>0</v>
      </c>
      <c r="B149" s="147">
        <f t="shared" si="2"/>
        <v>1</v>
      </c>
      <c r="C149" s="147">
        <f t="shared" si="3"/>
        <v>2</v>
      </c>
      <c r="D149" s="148">
        <f t="shared" si="4"/>
        <v>9</v>
      </c>
      <c r="E149" s="148">
        <f t="shared" si="5"/>
        <v>1</v>
      </c>
      <c r="F149" s="146"/>
      <c r="G149" s="174"/>
      <c r="H149" s="174"/>
      <c r="I149" s="174"/>
      <c r="J149" s="175"/>
      <c r="K149" s="176"/>
      <c r="L149" s="177"/>
      <c r="M149" s="177"/>
      <c r="N149" s="182"/>
      <c r="O149" s="175"/>
      <c r="P149" s="180"/>
      <c r="Q149" s="176"/>
      <c r="R149" s="176"/>
      <c r="S149" s="176"/>
      <c r="T149" s="175"/>
      <c r="U149" s="175"/>
      <c r="V149" s="175"/>
      <c r="W149" s="175"/>
      <c r="X149" s="175"/>
      <c r="Y149" s="175"/>
      <c r="Z149" s="175"/>
    </row>
    <row r="150" ht="13.5" customHeight="1">
      <c r="A150" s="147">
        <f t="shared" si="11"/>
        <v>0</v>
      </c>
      <c r="B150" s="147">
        <f t="shared" si="2"/>
        <v>1</v>
      </c>
      <c r="C150" s="147">
        <f t="shared" si="3"/>
        <v>2</v>
      </c>
      <c r="D150" s="148">
        <f t="shared" si="4"/>
        <v>9</v>
      </c>
      <c r="E150" s="148">
        <f t="shared" si="5"/>
        <v>1</v>
      </c>
      <c r="F150" s="146"/>
      <c r="G150" s="174"/>
      <c r="H150" s="174"/>
      <c r="I150" s="174"/>
      <c r="J150" s="175"/>
      <c r="K150" s="176"/>
      <c r="L150" s="177"/>
      <c r="M150" s="177"/>
      <c r="N150" s="182"/>
      <c r="O150" s="175"/>
      <c r="P150" s="180"/>
      <c r="Q150" s="176"/>
      <c r="R150" s="176"/>
      <c r="S150" s="176"/>
      <c r="T150" s="175"/>
      <c r="U150" s="175"/>
      <c r="V150" s="175"/>
      <c r="W150" s="175"/>
      <c r="X150" s="175"/>
      <c r="Y150" s="175"/>
      <c r="Z150" s="175"/>
    </row>
    <row r="151" ht="13.5" customHeight="1">
      <c r="A151" s="147">
        <f t="shared" si="11"/>
        <v>0</v>
      </c>
      <c r="B151" s="147">
        <f t="shared" si="2"/>
        <v>1</v>
      </c>
      <c r="C151" s="147">
        <f t="shared" si="3"/>
        <v>2</v>
      </c>
      <c r="D151" s="148">
        <f t="shared" si="4"/>
        <v>9</v>
      </c>
      <c r="E151" s="148">
        <f t="shared" si="5"/>
        <v>1</v>
      </c>
      <c r="F151" s="146"/>
      <c r="G151" s="174"/>
      <c r="H151" s="174"/>
      <c r="I151" s="174"/>
      <c r="J151" s="175"/>
      <c r="K151" s="176"/>
      <c r="L151" s="177"/>
      <c r="M151" s="177"/>
      <c r="N151" s="182"/>
      <c r="O151" s="175"/>
      <c r="P151" s="180"/>
      <c r="Q151" s="176"/>
      <c r="R151" s="176"/>
      <c r="S151" s="176"/>
      <c r="T151" s="175"/>
      <c r="U151" s="175"/>
      <c r="V151" s="175"/>
      <c r="W151" s="175"/>
      <c r="X151" s="175"/>
      <c r="Y151" s="175"/>
      <c r="Z151" s="175"/>
    </row>
    <row r="152" ht="13.5" customHeight="1">
      <c r="A152" s="147">
        <f t="shared" si="11"/>
        <v>0</v>
      </c>
      <c r="B152" s="147">
        <f t="shared" si="2"/>
        <v>1</v>
      </c>
      <c r="C152" s="147">
        <f t="shared" si="3"/>
        <v>2</v>
      </c>
      <c r="D152" s="148">
        <f t="shared" si="4"/>
        <v>9</v>
      </c>
      <c r="E152" s="148">
        <f t="shared" si="5"/>
        <v>1</v>
      </c>
      <c r="F152" s="146"/>
      <c r="G152" s="174"/>
      <c r="H152" s="174"/>
      <c r="I152" s="174"/>
      <c r="J152" s="175"/>
      <c r="K152" s="176"/>
      <c r="L152" s="177"/>
      <c r="M152" s="177"/>
      <c r="N152" s="182"/>
      <c r="O152" s="175"/>
      <c r="P152" s="180"/>
      <c r="Q152" s="176"/>
      <c r="R152" s="176"/>
      <c r="S152" s="176"/>
      <c r="T152" s="175"/>
      <c r="U152" s="175"/>
      <c r="V152" s="175"/>
      <c r="W152" s="175"/>
      <c r="X152" s="175"/>
      <c r="Y152" s="175"/>
      <c r="Z152" s="175"/>
    </row>
    <row r="153" ht="13.5" customHeight="1">
      <c r="A153" s="147">
        <f t="shared" si="11"/>
        <v>0</v>
      </c>
      <c r="B153" s="147">
        <f t="shared" si="2"/>
        <v>1</v>
      </c>
      <c r="C153" s="147">
        <f t="shared" si="3"/>
        <v>2</v>
      </c>
      <c r="D153" s="148">
        <f t="shared" si="4"/>
        <v>9</v>
      </c>
      <c r="E153" s="148">
        <f t="shared" si="5"/>
        <v>1</v>
      </c>
      <c r="F153" s="146"/>
      <c r="G153" s="174"/>
      <c r="H153" s="174"/>
      <c r="I153" s="174"/>
      <c r="J153" s="175"/>
      <c r="K153" s="176"/>
      <c r="L153" s="177"/>
      <c r="M153" s="177"/>
      <c r="N153" s="182"/>
      <c r="O153" s="175"/>
      <c r="P153" s="180"/>
      <c r="Q153" s="176"/>
      <c r="R153" s="176"/>
      <c r="S153" s="176"/>
      <c r="T153" s="175"/>
      <c r="U153" s="175"/>
      <c r="V153" s="175"/>
      <c r="W153" s="175"/>
      <c r="X153" s="175"/>
      <c r="Y153" s="175"/>
      <c r="Z153" s="175"/>
    </row>
    <row r="154" ht="13.5" customHeight="1">
      <c r="A154" s="147">
        <f t="shared" si="11"/>
        <v>0</v>
      </c>
      <c r="B154" s="147">
        <f t="shared" si="2"/>
        <v>1</v>
      </c>
      <c r="C154" s="147">
        <f t="shared" si="3"/>
        <v>2</v>
      </c>
      <c r="D154" s="148">
        <f t="shared" si="4"/>
        <v>9</v>
      </c>
      <c r="E154" s="148">
        <f t="shared" si="5"/>
        <v>1</v>
      </c>
      <c r="F154" s="146"/>
      <c r="G154" s="174"/>
      <c r="H154" s="174"/>
      <c r="I154" s="174"/>
      <c r="J154" s="175"/>
      <c r="K154" s="176"/>
      <c r="L154" s="177"/>
      <c r="M154" s="177"/>
      <c r="N154" s="182"/>
      <c r="O154" s="175"/>
      <c r="P154" s="180"/>
      <c r="Q154" s="176"/>
      <c r="R154" s="176"/>
      <c r="S154" s="176"/>
      <c r="T154" s="175"/>
      <c r="U154" s="175"/>
      <c r="V154" s="175"/>
      <c r="W154" s="175"/>
      <c r="X154" s="175"/>
      <c r="Y154" s="175"/>
      <c r="Z154" s="175"/>
    </row>
    <row r="155" ht="13.5" customHeight="1">
      <c r="A155" s="147">
        <f t="shared" si="11"/>
        <v>0</v>
      </c>
      <c r="B155" s="147">
        <f t="shared" si="2"/>
        <v>1</v>
      </c>
      <c r="C155" s="147">
        <f t="shared" si="3"/>
        <v>2</v>
      </c>
      <c r="D155" s="148">
        <f t="shared" si="4"/>
        <v>9</v>
      </c>
      <c r="E155" s="148">
        <f t="shared" si="5"/>
        <v>1</v>
      </c>
      <c r="F155" s="146"/>
      <c r="G155" s="174"/>
      <c r="H155" s="174"/>
      <c r="I155" s="174"/>
      <c r="J155" s="175"/>
      <c r="K155" s="176"/>
      <c r="L155" s="177"/>
      <c r="M155" s="177"/>
      <c r="N155" s="182"/>
      <c r="O155" s="175"/>
      <c r="P155" s="180"/>
      <c r="Q155" s="176"/>
      <c r="R155" s="176"/>
      <c r="S155" s="176"/>
      <c r="T155" s="175"/>
      <c r="U155" s="175"/>
      <c r="V155" s="175"/>
      <c r="W155" s="175"/>
      <c r="X155" s="175"/>
      <c r="Y155" s="175"/>
      <c r="Z155" s="175"/>
    </row>
    <row r="156" ht="13.5" customHeight="1">
      <c r="A156" s="147">
        <f t="shared" si="11"/>
        <v>0</v>
      </c>
      <c r="B156" s="147">
        <f t="shared" si="2"/>
        <v>1</v>
      </c>
      <c r="C156" s="147">
        <f t="shared" si="3"/>
        <v>2</v>
      </c>
      <c r="D156" s="148">
        <f t="shared" si="4"/>
        <v>9</v>
      </c>
      <c r="E156" s="148">
        <f t="shared" si="5"/>
        <v>1</v>
      </c>
      <c r="F156" s="146"/>
      <c r="G156" s="174"/>
      <c r="H156" s="174"/>
      <c r="I156" s="174"/>
      <c r="J156" s="175"/>
      <c r="K156" s="176"/>
      <c r="L156" s="177"/>
      <c r="M156" s="177"/>
      <c r="N156" s="182"/>
      <c r="O156" s="175"/>
      <c r="P156" s="180"/>
      <c r="Q156" s="176"/>
      <c r="R156" s="176"/>
      <c r="S156" s="176"/>
      <c r="T156" s="175"/>
      <c r="U156" s="175"/>
      <c r="V156" s="175"/>
      <c r="W156" s="175"/>
      <c r="X156" s="175"/>
      <c r="Y156" s="175"/>
      <c r="Z156" s="175"/>
    </row>
    <row r="157" ht="13.5" customHeight="1">
      <c r="A157" s="147">
        <f t="shared" si="11"/>
        <v>0</v>
      </c>
      <c r="B157" s="147">
        <f t="shared" si="2"/>
        <v>1</v>
      </c>
      <c r="C157" s="147">
        <f t="shared" si="3"/>
        <v>2</v>
      </c>
      <c r="D157" s="148">
        <f t="shared" si="4"/>
        <v>9</v>
      </c>
      <c r="E157" s="148">
        <f t="shared" si="5"/>
        <v>1</v>
      </c>
      <c r="F157" s="146"/>
      <c r="G157" s="174"/>
      <c r="H157" s="174"/>
      <c r="I157" s="174"/>
      <c r="J157" s="175"/>
      <c r="K157" s="176"/>
      <c r="L157" s="177"/>
      <c r="M157" s="177"/>
      <c r="N157" s="182"/>
      <c r="O157" s="175"/>
      <c r="P157" s="180"/>
      <c r="Q157" s="176"/>
      <c r="R157" s="176"/>
      <c r="S157" s="176"/>
      <c r="T157" s="175"/>
      <c r="U157" s="175"/>
      <c r="V157" s="175"/>
      <c r="W157" s="175"/>
      <c r="X157" s="175"/>
      <c r="Y157" s="175"/>
      <c r="Z157" s="175"/>
    </row>
    <row r="158" ht="13.5" customHeight="1">
      <c r="A158" s="147">
        <f t="shared" si="11"/>
        <v>0</v>
      </c>
      <c r="B158" s="147">
        <f t="shared" si="2"/>
        <v>1</v>
      </c>
      <c r="C158" s="147">
        <f t="shared" si="3"/>
        <v>2</v>
      </c>
      <c r="D158" s="148">
        <f t="shared" si="4"/>
        <v>9</v>
      </c>
      <c r="E158" s="148">
        <f t="shared" si="5"/>
        <v>1</v>
      </c>
      <c r="F158" s="146"/>
      <c r="G158" s="174"/>
      <c r="H158" s="174"/>
      <c r="I158" s="174"/>
      <c r="J158" s="175"/>
      <c r="K158" s="176"/>
      <c r="L158" s="177"/>
      <c r="M158" s="177"/>
      <c r="N158" s="182"/>
      <c r="O158" s="175"/>
      <c r="P158" s="180"/>
      <c r="Q158" s="176"/>
      <c r="R158" s="176"/>
      <c r="S158" s="176"/>
      <c r="T158" s="175"/>
      <c r="U158" s="175"/>
      <c r="V158" s="175"/>
      <c r="W158" s="175"/>
      <c r="X158" s="175"/>
      <c r="Y158" s="175"/>
      <c r="Z158" s="175"/>
    </row>
    <row r="159" ht="13.5" customHeight="1">
      <c r="A159" s="147">
        <f t="shared" si="11"/>
        <v>0</v>
      </c>
      <c r="B159" s="147">
        <f t="shared" si="2"/>
        <v>1</v>
      </c>
      <c r="C159" s="147">
        <f t="shared" si="3"/>
        <v>2</v>
      </c>
      <c r="D159" s="148">
        <f t="shared" si="4"/>
        <v>9</v>
      </c>
      <c r="E159" s="148">
        <f t="shared" si="5"/>
        <v>1</v>
      </c>
      <c r="F159" s="146"/>
      <c r="G159" s="174"/>
      <c r="H159" s="174"/>
      <c r="I159" s="174"/>
      <c r="J159" s="175"/>
      <c r="K159" s="176"/>
      <c r="L159" s="177"/>
      <c r="M159" s="177"/>
      <c r="N159" s="182"/>
      <c r="O159" s="175"/>
      <c r="P159" s="180"/>
      <c r="Q159" s="176"/>
      <c r="R159" s="176"/>
      <c r="S159" s="176"/>
      <c r="T159" s="175"/>
      <c r="U159" s="175"/>
      <c r="V159" s="175"/>
      <c r="W159" s="175"/>
      <c r="X159" s="175"/>
      <c r="Y159" s="175"/>
      <c r="Z159" s="175"/>
    </row>
    <row r="160" ht="13.5" customHeight="1">
      <c r="A160" s="147">
        <f t="shared" si="11"/>
        <v>0</v>
      </c>
      <c r="B160" s="147">
        <f t="shared" si="2"/>
        <v>1</v>
      </c>
      <c r="C160" s="147">
        <f t="shared" si="3"/>
        <v>2</v>
      </c>
      <c r="D160" s="148">
        <f t="shared" si="4"/>
        <v>9</v>
      </c>
      <c r="E160" s="148">
        <f t="shared" si="5"/>
        <v>1</v>
      </c>
      <c r="F160" s="146"/>
      <c r="G160" s="174"/>
      <c r="H160" s="174"/>
      <c r="I160" s="174"/>
      <c r="J160" s="175"/>
      <c r="K160" s="176"/>
      <c r="L160" s="177"/>
      <c r="M160" s="177"/>
      <c r="N160" s="182"/>
      <c r="O160" s="175"/>
      <c r="P160" s="180"/>
      <c r="Q160" s="176"/>
      <c r="R160" s="176"/>
      <c r="S160" s="176"/>
      <c r="T160" s="175"/>
      <c r="U160" s="175"/>
      <c r="V160" s="175"/>
      <c r="W160" s="175"/>
      <c r="X160" s="175"/>
      <c r="Y160" s="175"/>
      <c r="Z160" s="175"/>
    </row>
    <row r="161" ht="13.5" customHeight="1">
      <c r="A161" s="147">
        <f t="shared" si="11"/>
        <v>0</v>
      </c>
      <c r="B161" s="147">
        <f t="shared" si="2"/>
        <v>1</v>
      </c>
      <c r="C161" s="147">
        <f t="shared" si="3"/>
        <v>2</v>
      </c>
      <c r="D161" s="148">
        <f t="shared" si="4"/>
        <v>9</v>
      </c>
      <c r="E161" s="148">
        <f t="shared" si="5"/>
        <v>1</v>
      </c>
      <c r="F161" s="146"/>
      <c r="G161" s="174"/>
      <c r="H161" s="174"/>
      <c r="I161" s="174"/>
      <c r="J161" s="175"/>
      <c r="K161" s="176"/>
      <c r="L161" s="177"/>
      <c r="M161" s="177"/>
      <c r="N161" s="182"/>
      <c r="O161" s="175"/>
      <c r="P161" s="180"/>
      <c r="Q161" s="176"/>
      <c r="R161" s="176"/>
      <c r="S161" s="176"/>
      <c r="T161" s="175"/>
      <c r="U161" s="175"/>
      <c r="V161" s="175"/>
      <c r="W161" s="175"/>
      <c r="X161" s="175"/>
      <c r="Y161" s="175"/>
      <c r="Z161" s="175"/>
    </row>
    <row r="162" ht="13.5" customHeight="1">
      <c r="A162" s="147">
        <f t="shared" si="11"/>
        <v>0</v>
      </c>
      <c r="B162" s="147">
        <f t="shared" si="2"/>
        <v>1</v>
      </c>
      <c r="C162" s="147">
        <f t="shared" si="3"/>
        <v>2</v>
      </c>
      <c r="D162" s="148">
        <f t="shared" si="4"/>
        <v>9</v>
      </c>
      <c r="E162" s="148">
        <f t="shared" si="5"/>
        <v>1</v>
      </c>
      <c r="F162" s="146"/>
      <c r="G162" s="174"/>
      <c r="H162" s="174"/>
      <c r="I162" s="174"/>
      <c r="J162" s="175"/>
      <c r="K162" s="176"/>
      <c r="L162" s="177"/>
      <c r="M162" s="177"/>
      <c r="N162" s="182"/>
      <c r="O162" s="175"/>
      <c r="P162" s="180"/>
      <c r="Q162" s="176"/>
      <c r="R162" s="176"/>
      <c r="S162" s="176"/>
      <c r="T162" s="175"/>
      <c r="U162" s="175"/>
      <c r="V162" s="175"/>
      <c r="W162" s="175"/>
      <c r="X162" s="175"/>
      <c r="Y162" s="175"/>
      <c r="Z162" s="175"/>
    </row>
    <row r="163" ht="13.5" customHeight="1">
      <c r="A163" s="147">
        <f t="shared" si="11"/>
        <v>0</v>
      </c>
      <c r="B163" s="147">
        <f t="shared" si="2"/>
        <v>1</v>
      </c>
      <c r="C163" s="147">
        <f t="shared" si="3"/>
        <v>2</v>
      </c>
      <c r="D163" s="148">
        <f t="shared" si="4"/>
        <v>9</v>
      </c>
      <c r="E163" s="148">
        <f t="shared" si="5"/>
        <v>1</v>
      </c>
      <c r="F163" s="146"/>
      <c r="G163" s="174"/>
      <c r="H163" s="174"/>
      <c r="I163" s="174"/>
      <c r="J163" s="175"/>
      <c r="K163" s="176"/>
      <c r="L163" s="177"/>
      <c r="M163" s="177"/>
      <c r="N163" s="182"/>
      <c r="O163" s="175"/>
      <c r="P163" s="180"/>
      <c r="Q163" s="176"/>
      <c r="R163" s="176"/>
      <c r="S163" s="176"/>
      <c r="T163" s="175"/>
      <c r="U163" s="175"/>
      <c r="V163" s="175"/>
      <c r="W163" s="175"/>
      <c r="X163" s="175"/>
      <c r="Y163" s="175"/>
      <c r="Z163" s="175"/>
    </row>
    <row r="164" ht="13.5" customHeight="1">
      <c r="A164" s="147">
        <f t="shared" si="11"/>
        <v>0</v>
      </c>
      <c r="B164" s="147">
        <f t="shared" si="2"/>
        <v>1</v>
      </c>
      <c r="C164" s="147">
        <f t="shared" si="3"/>
        <v>2</v>
      </c>
      <c r="D164" s="148">
        <f t="shared" si="4"/>
        <v>9</v>
      </c>
      <c r="E164" s="148">
        <f t="shared" si="5"/>
        <v>1</v>
      </c>
      <c r="F164" s="146"/>
      <c r="G164" s="174"/>
      <c r="H164" s="174"/>
      <c r="I164" s="174"/>
      <c r="J164" s="175"/>
      <c r="K164" s="176"/>
      <c r="L164" s="177"/>
      <c r="M164" s="177"/>
      <c r="N164" s="182"/>
      <c r="O164" s="175"/>
      <c r="P164" s="180"/>
      <c r="Q164" s="176"/>
      <c r="R164" s="176"/>
      <c r="S164" s="176"/>
      <c r="T164" s="175"/>
      <c r="U164" s="175"/>
      <c r="V164" s="175"/>
      <c r="W164" s="175"/>
      <c r="X164" s="175"/>
      <c r="Y164" s="175"/>
      <c r="Z164" s="175"/>
    </row>
    <row r="165" ht="13.5" customHeight="1">
      <c r="A165" s="147">
        <f t="shared" si="11"/>
        <v>0</v>
      </c>
      <c r="B165" s="147">
        <f t="shared" si="2"/>
        <v>1</v>
      </c>
      <c r="C165" s="147">
        <f t="shared" si="3"/>
        <v>2</v>
      </c>
      <c r="D165" s="148">
        <f t="shared" si="4"/>
        <v>9</v>
      </c>
      <c r="E165" s="148">
        <f t="shared" si="5"/>
        <v>1</v>
      </c>
      <c r="F165" s="146"/>
      <c r="G165" s="174"/>
      <c r="H165" s="174"/>
      <c r="I165" s="174"/>
      <c r="J165" s="175"/>
      <c r="K165" s="176"/>
      <c r="L165" s="177"/>
      <c r="M165" s="177"/>
      <c r="N165" s="182"/>
      <c r="O165" s="175"/>
      <c r="P165" s="180"/>
      <c r="Q165" s="176"/>
      <c r="R165" s="176"/>
      <c r="S165" s="176"/>
      <c r="T165" s="175"/>
      <c r="U165" s="175"/>
      <c r="V165" s="175"/>
      <c r="W165" s="175"/>
      <c r="X165" s="175"/>
      <c r="Y165" s="175"/>
      <c r="Z165" s="175"/>
    </row>
    <row r="166" ht="13.5" customHeight="1">
      <c r="A166" s="147">
        <f t="shared" si="11"/>
        <v>0</v>
      </c>
      <c r="B166" s="147">
        <f t="shared" si="2"/>
        <v>1</v>
      </c>
      <c r="C166" s="147">
        <f t="shared" si="3"/>
        <v>2</v>
      </c>
      <c r="D166" s="148">
        <f t="shared" si="4"/>
        <v>9</v>
      </c>
      <c r="E166" s="148">
        <f t="shared" si="5"/>
        <v>1</v>
      </c>
      <c r="F166" s="146"/>
      <c r="G166" s="174"/>
      <c r="H166" s="174"/>
      <c r="I166" s="174"/>
      <c r="J166" s="175"/>
      <c r="K166" s="176"/>
      <c r="L166" s="177"/>
      <c r="M166" s="177"/>
      <c r="N166" s="182"/>
      <c r="O166" s="175"/>
      <c r="P166" s="180"/>
      <c r="Q166" s="176"/>
      <c r="R166" s="176"/>
      <c r="S166" s="176"/>
      <c r="T166" s="175"/>
      <c r="U166" s="175"/>
      <c r="V166" s="175"/>
      <c r="W166" s="175"/>
      <c r="X166" s="175"/>
      <c r="Y166" s="175"/>
      <c r="Z166" s="175"/>
    </row>
    <row r="167" ht="13.5" customHeight="1">
      <c r="A167" s="147">
        <f t="shared" si="11"/>
        <v>0</v>
      </c>
      <c r="B167" s="147">
        <f t="shared" si="2"/>
        <v>1</v>
      </c>
      <c r="C167" s="147">
        <f t="shared" si="3"/>
        <v>2</v>
      </c>
      <c r="D167" s="148">
        <f t="shared" si="4"/>
        <v>9</v>
      </c>
      <c r="E167" s="148">
        <f t="shared" si="5"/>
        <v>1</v>
      </c>
      <c r="F167" s="146"/>
      <c r="G167" s="174"/>
      <c r="H167" s="174"/>
      <c r="I167" s="174"/>
      <c r="J167" s="175"/>
      <c r="K167" s="176"/>
      <c r="L167" s="177"/>
      <c r="M167" s="177"/>
      <c r="N167" s="182"/>
      <c r="O167" s="175"/>
      <c r="P167" s="180"/>
      <c r="Q167" s="176"/>
      <c r="R167" s="176"/>
      <c r="S167" s="176"/>
      <c r="T167" s="175"/>
      <c r="U167" s="175"/>
      <c r="V167" s="175"/>
      <c r="W167" s="175"/>
      <c r="X167" s="175"/>
      <c r="Y167" s="175"/>
      <c r="Z167" s="175"/>
    </row>
    <row r="168" ht="13.5" customHeight="1">
      <c r="A168" s="147">
        <f t="shared" si="11"/>
        <v>0</v>
      </c>
      <c r="B168" s="147">
        <f t="shared" si="2"/>
        <v>1</v>
      </c>
      <c r="C168" s="147">
        <f t="shared" si="3"/>
        <v>2</v>
      </c>
      <c r="D168" s="148">
        <f t="shared" si="4"/>
        <v>9</v>
      </c>
      <c r="E168" s="148">
        <f t="shared" si="5"/>
        <v>1</v>
      </c>
      <c r="F168" s="146"/>
      <c r="G168" s="174"/>
      <c r="H168" s="174"/>
      <c r="I168" s="174"/>
      <c r="J168" s="175"/>
      <c r="K168" s="176"/>
      <c r="L168" s="177"/>
      <c r="M168" s="177"/>
      <c r="N168" s="182"/>
      <c r="O168" s="175"/>
      <c r="P168" s="180"/>
      <c r="Q168" s="176"/>
      <c r="R168" s="176"/>
      <c r="S168" s="176"/>
      <c r="T168" s="175"/>
      <c r="U168" s="175"/>
      <c r="V168" s="175"/>
      <c r="W168" s="175"/>
      <c r="X168" s="175"/>
      <c r="Y168" s="175"/>
      <c r="Z168" s="175"/>
    </row>
    <row r="169" ht="13.5" customHeight="1">
      <c r="A169" s="147">
        <f t="shared" si="11"/>
        <v>0</v>
      </c>
      <c r="B169" s="147">
        <f t="shared" si="2"/>
        <v>1</v>
      </c>
      <c r="C169" s="147">
        <f t="shared" si="3"/>
        <v>2</v>
      </c>
      <c r="D169" s="148">
        <f t="shared" si="4"/>
        <v>9</v>
      </c>
      <c r="E169" s="148">
        <f t="shared" si="5"/>
        <v>1</v>
      </c>
      <c r="F169" s="146"/>
      <c r="G169" s="174"/>
      <c r="H169" s="174"/>
      <c r="I169" s="174"/>
      <c r="J169" s="175"/>
      <c r="K169" s="176"/>
      <c r="L169" s="177"/>
      <c r="M169" s="177"/>
      <c r="N169" s="182"/>
      <c r="O169" s="175"/>
      <c r="P169" s="180"/>
      <c r="Q169" s="176"/>
      <c r="R169" s="176"/>
      <c r="S169" s="176"/>
      <c r="T169" s="175"/>
      <c r="U169" s="175"/>
      <c r="V169" s="175"/>
      <c r="W169" s="175"/>
      <c r="X169" s="175"/>
      <c r="Y169" s="175"/>
      <c r="Z169" s="175"/>
    </row>
    <row r="170" ht="13.5" customHeight="1">
      <c r="A170" s="147">
        <f t="shared" si="11"/>
        <v>0</v>
      </c>
      <c r="B170" s="147">
        <f t="shared" si="2"/>
        <v>1</v>
      </c>
      <c r="C170" s="147">
        <f t="shared" si="3"/>
        <v>2</v>
      </c>
      <c r="D170" s="148">
        <f t="shared" si="4"/>
        <v>9</v>
      </c>
      <c r="E170" s="148">
        <f t="shared" si="5"/>
        <v>1</v>
      </c>
      <c r="F170" s="146"/>
      <c r="G170" s="174"/>
      <c r="H170" s="174"/>
      <c r="I170" s="174"/>
      <c r="J170" s="175"/>
      <c r="K170" s="176"/>
      <c r="L170" s="177"/>
      <c r="M170" s="177"/>
      <c r="N170" s="182"/>
      <c r="O170" s="175"/>
      <c r="P170" s="180"/>
      <c r="Q170" s="176"/>
      <c r="R170" s="176"/>
      <c r="S170" s="176"/>
      <c r="T170" s="175"/>
      <c r="U170" s="175"/>
      <c r="V170" s="175"/>
      <c r="W170" s="175"/>
      <c r="X170" s="175"/>
      <c r="Y170" s="175"/>
      <c r="Z170" s="175"/>
    </row>
    <row r="171" ht="13.5" customHeight="1">
      <c r="A171" s="147">
        <f t="shared" si="11"/>
        <v>0</v>
      </c>
      <c r="B171" s="147">
        <f t="shared" si="2"/>
        <v>1</v>
      </c>
      <c r="C171" s="147">
        <f t="shared" si="3"/>
        <v>2</v>
      </c>
      <c r="D171" s="148">
        <f t="shared" si="4"/>
        <v>9</v>
      </c>
      <c r="E171" s="148">
        <f t="shared" si="5"/>
        <v>1</v>
      </c>
      <c r="F171" s="146"/>
      <c r="G171" s="174"/>
      <c r="H171" s="174"/>
      <c r="I171" s="174"/>
      <c r="J171" s="175"/>
      <c r="K171" s="176"/>
      <c r="L171" s="177"/>
      <c r="M171" s="177"/>
      <c r="N171" s="182"/>
      <c r="O171" s="175"/>
      <c r="P171" s="180"/>
      <c r="Q171" s="176"/>
      <c r="R171" s="176"/>
      <c r="S171" s="176"/>
      <c r="T171" s="175"/>
      <c r="U171" s="175"/>
      <c r="V171" s="175"/>
      <c r="W171" s="175"/>
      <c r="X171" s="175"/>
      <c r="Y171" s="175"/>
      <c r="Z171" s="175"/>
    </row>
    <row r="172" ht="13.5" customHeight="1">
      <c r="A172" s="147">
        <f t="shared" si="11"/>
        <v>0</v>
      </c>
      <c r="B172" s="147">
        <f t="shared" si="2"/>
        <v>1</v>
      </c>
      <c r="C172" s="147">
        <f t="shared" si="3"/>
        <v>2</v>
      </c>
      <c r="D172" s="148">
        <f t="shared" si="4"/>
        <v>9</v>
      </c>
      <c r="E172" s="148">
        <f t="shared" si="5"/>
        <v>1</v>
      </c>
      <c r="F172" s="146"/>
      <c r="G172" s="174"/>
      <c r="H172" s="174"/>
      <c r="I172" s="174"/>
      <c r="J172" s="175"/>
      <c r="K172" s="176"/>
      <c r="L172" s="177"/>
      <c r="M172" s="177"/>
      <c r="N172" s="182"/>
      <c r="O172" s="175"/>
      <c r="P172" s="180"/>
      <c r="Q172" s="176"/>
      <c r="R172" s="176"/>
      <c r="S172" s="176"/>
      <c r="T172" s="175"/>
      <c r="U172" s="175"/>
      <c r="V172" s="175"/>
      <c r="W172" s="175"/>
      <c r="X172" s="175"/>
      <c r="Y172" s="175"/>
      <c r="Z172" s="175"/>
    </row>
    <row r="173" ht="13.5" customHeight="1">
      <c r="A173" s="147">
        <f t="shared" si="11"/>
        <v>0</v>
      </c>
      <c r="B173" s="147">
        <f t="shared" si="2"/>
        <v>1</v>
      </c>
      <c r="C173" s="147">
        <f t="shared" si="3"/>
        <v>2</v>
      </c>
      <c r="D173" s="148">
        <f t="shared" si="4"/>
        <v>9</v>
      </c>
      <c r="E173" s="148">
        <f t="shared" si="5"/>
        <v>1</v>
      </c>
      <c r="F173" s="146"/>
      <c r="G173" s="174"/>
      <c r="H173" s="174"/>
      <c r="I173" s="174"/>
      <c r="J173" s="175"/>
      <c r="K173" s="176"/>
      <c r="L173" s="177"/>
      <c r="M173" s="177"/>
      <c r="N173" s="182"/>
      <c r="O173" s="175"/>
      <c r="P173" s="180"/>
      <c r="Q173" s="176"/>
      <c r="R173" s="176"/>
      <c r="S173" s="176"/>
      <c r="T173" s="175"/>
      <c r="U173" s="175"/>
      <c r="V173" s="175"/>
      <c r="W173" s="175"/>
      <c r="X173" s="175"/>
      <c r="Y173" s="175"/>
      <c r="Z173" s="175"/>
    </row>
    <row r="174" ht="13.5" customHeight="1">
      <c r="A174" s="147">
        <f t="shared" si="11"/>
        <v>0</v>
      </c>
      <c r="B174" s="147">
        <f t="shared" si="2"/>
        <v>1</v>
      </c>
      <c r="C174" s="147">
        <f t="shared" si="3"/>
        <v>2</v>
      </c>
      <c r="D174" s="148">
        <f t="shared" si="4"/>
        <v>9</v>
      </c>
      <c r="E174" s="148">
        <f t="shared" si="5"/>
        <v>1</v>
      </c>
      <c r="F174" s="146"/>
      <c r="G174" s="174"/>
      <c r="H174" s="174"/>
      <c r="I174" s="174"/>
      <c r="J174" s="175"/>
      <c r="K174" s="176"/>
      <c r="L174" s="177"/>
      <c r="M174" s="177"/>
      <c r="N174" s="182"/>
      <c r="O174" s="175"/>
      <c r="P174" s="180"/>
      <c r="Q174" s="176"/>
      <c r="R174" s="176"/>
      <c r="S174" s="176"/>
      <c r="T174" s="175"/>
      <c r="U174" s="175"/>
      <c r="V174" s="175"/>
      <c r="W174" s="175"/>
      <c r="X174" s="175"/>
      <c r="Y174" s="175"/>
      <c r="Z174" s="175"/>
    </row>
    <row r="175" ht="13.5" customHeight="1">
      <c r="A175" s="147">
        <f t="shared" si="11"/>
        <v>0</v>
      </c>
      <c r="B175" s="147">
        <f t="shared" si="2"/>
        <v>1</v>
      </c>
      <c r="C175" s="147">
        <f t="shared" si="3"/>
        <v>2</v>
      </c>
      <c r="D175" s="148">
        <f t="shared" si="4"/>
        <v>9</v>
      </c>
      <c r="E175" s="148">
        <f t="shared" si="5"/>
        <v>1</v>
      </c>
      <c r="F175" s="146"/>
      <c r="G175" s="174"/>
      <c r="H175" s="174"/>
      <c r="I175" s="174"/>
      <c r="J175" s="175"/>
      <c r="K175" s="176"/>
      <c r="L175" s="177"/>
      <c r="M175" s="177"/>
      <c r="N175" s="182"/>
      <c r="O175" s="175"/>
      <c r="P175" s="180"/>
      <c r="Q175" s="176"/>
      <c r="R175" s="176"/>
      <c r="S175" s="176"/>
      <c r="T175" s="175"/>
      <c r="U175" s="175"/>
      <c r="V175" s="175"/>
      <c r="W175" s="175"/>
      <c r="X175" s="175"/>
      <c r="Y175" s="175"/>
      <c r="Z175" s="175"/>
    </row>
    <row r="176" ht="13.5" customHeight="1">
      <c r="A176" s="147">
        <f t="shared" si="11"/>
        <v>0</v>
      </c>
      <c r="B176" s="147">
        <f t="shared" si="2"/>
        <v>1</v>
      </c>
      <c r="C176" s="147">
        <f t="shared" si="3"/>
        <v>2</v>
      </c>
      <c r="D176" s="148">
        <f t="shared" si="4"/>
        <v>9</v>
      </c>
      <c r="E176" s="148">
        <f t="shared" si="5"/>
        <v>1</v>
      </c>
      <c r="F176" s="146"/>
      <c r="G176" s="174"/>
      <c r="H176" s="174"/>
      <c r="I176" s="174"/>
      <c r="J176" s="175"/>
      <c r="K176" s="176"/>
      <c r="L176" s="177"/>
      <c r="M176" s="177"/>
      <c r="N176" s="182"/>
      <c r="O176" s="175"/>
      <c r="P176" s="180"/>
      <c r="Q176" s="176"/>
      <c r="R176" s="176"/>
      <c r="S176" s="176"/>
      <c r="T176" s="175"/>
      <c r="U176" s="175"/>
      <c r="V176" s="175"/>
      <c r="W176" s="175"/>
      <c r="X176" s="175"/>
      <c r="Y176" s="175"/>
      <c r="Z176" s="175"/>
    </row>
    <row r="177" ht="13.5" customHeight="1">
      <c r="A177" s="147">
        <f t="shared" si="11"/>
        <v>0</v>
      </c>
      <c r="B177" s="147">
        <f t="shared" si="2"/>
        <v>1</v>
      </c>
      <c r="C177" s="147">
        <f t="shared" si="3"/>
        <v>2</v>
      </c>
      <c r="D177" s="148">
        <f t="shared" si="4"/>
        <v>9</v>
      </c>
      <c r="E177" s="148">
        <f t="shared" si="5"/>
        <v>1</v>
      </c>
      <c r="F177" s="146"/>
      <c r="G177" s="174"/>
      <c r="H177" s="174"/>
      <c r="I177" s="174"/>
      <c r="J177" s="175"/>
      <c r="K177" s="176"/>
      <c r="L177" s="177"/>
      <c r="M177" s="177"/>
      <c r="N177" s="182"/>
      <c r="O177" s="175"/>
      <c r="P177" s="180"/>
      <c r="Q177" s="176"/>
      <c r="R177" s="176"/>
      <c r="S177" s="176"/>
      <c r="T177" s="175"/>
      <c r="U177" s="175"/>
      <c r="V177" s="175"/>
      <c r="W177" s="175"/>
      <c r="X177" s="175"/>
      <c r="Y177" s="175"/>
      <c r="Z177" s="175"/>
    </row>
    <row r="178" ht="13.5" customHeight="1">
      <c r="A178" s="147">
        <f t="shared" si="11"/>
        <v>0</v>
      </c>
      <c r="B178" s="147">
        <f t="shared" si="2"/>
        <v>1</v>
      </c>
      <c r="C178" s="147">
        <f t="shared" si="3"/>
        <v>2</v>
      </c>
      <c r="D178" s="148">
        <f t="shared" si="4"/>
        <v>9</v>
      </c>
      <c r="E178" s="148">
        <f t="shared" si="5"/>
        <v>1</v>
      </c>
      <c r="F178" s="146"/>
      <c r="G178" s="174"/>
      <c r="H178" s="174"/>
      <c r="I178" s="174"/>
      <c r="J178" s="175"/>
      <c r="K178" s="176"/>
      <c r="L178" s="177"/>
      <c r="M178" s="177"/>
      <c r="N178" s="182"/>
      <c r="O178" s="175"/>
      <c r="P178" s="180"/>
      <c r="Q178" s="176"/>
      <c r="R178" s="176"/>
      <c r="S178" s="176"/>
      <c r="T178" s="175"/>
      <c r="U178" s="175"/>
      <c r="V178" s="175"/>
      <c r="W178" s="175"/>
      <c r="X178" s="175"/>
      <c r="Y178" s="175"/>
      <c r="Z178" s="175"/>
    </row>
    <row r="179" ht="13.5" customHeight="1">
      <c r="A179" s="147">
        <f t="shared" si="11"/>
        <v>0</v>
      </c>
      <c r="B179" s="147">
        <f t="shared" si="2"/>
        <v>1</v>
      </c>
      <c r="C179" s="147">
        <f t="shared" si="3"/>
        <v>2</v>
      </c>
      <c r="D179" s="148">
        <f t="shared" si="4"/>
        <v>9</v>
      </c>
      <c r="E179" s="148">
        <f t="shared" si="5"/>
        <v>1</v>
      </c>
      <c r="F179" s="146"/>
      <c r="G179" s="174"/>
      <c r="H179" s="174"/>
      <c r="I179" s="174"/>
      <c r="J179" s="175"/>
      <c r="K179" s="176"/>
      <c r="L179" s="177"/>
      <c r="M179" s="177"/>
      <c r="N179" s="182"/>
      <c r="O179" s="175"/>
      <c r="P179" s="180"/>
      <c r="Q179" s="176"/>
      <c r="R179" s="176"/>
      <c r="S179" s="176"/>
      <c r="T179" s="175"/>
      <c r="U179" s="175"/>
      <c r="V179" s="175"/>
      <c r="W179" s="175"/>
      <c r="X179" s="175"/>
      <c r="Y179" s="175"/>
      <c r="Z179" s="175"/>
    </row>
    <row r="180" ht="13.5" customHeight="1">
      <c r="A180" s="147">
        <f t="shared" si="11"/>
        <v>0</v>
      </c>
      <c r="B180" s="147">
        <f t="shared" si="2"/>
        <v>1</v>
      </c>
      <c r="C180" s="147">
        <f t="shared" si="3"/>
        <v>2</v>
      </c>
      <c r="D180" s="148">
        <f t="shared" si="4"/>
        <v>9</v>
      </c>
      <c r="E180" s="148">
        <f t="shared" si="5"/>
        <v>1</v>
      </c>
      <c r="F180" s="146"/>
      <c r="G180" s="174"/>
      <c r="H180" s="174"/>
      <c r="I180" s="174"/>
      <c r="J180" s="175"/>
      <c r="K180" s="176"/>
      <c r="L180" s="177"/>
      <c r="M180" s="177"/>
      <c r="N180" s="182"/>
      <c r="O180" s="175"/>
      <c r="P180" s="180"/>
      <c r="Q180" s="176"/>
      <c r="R180" s="176"/>
      <c r="S180" s="176"/>
      <c r="T180" s="175"/>
      <c r="U180" s="175"/>
      <c r="V180" s="175"/>
      <c r="W180" s="175"/>
      <c r="X180" s="175"/>
      <c r="Y180" s="175"/>
      <c r="Z180" s="175"/>
    </row>
    <row r="181" ht="13.5" customHeight="1">
      <c r="A181" s="147">
        <f t="shared" si="11"/>
        <v>0</v>
      </c>
      <c r="B181" s="147">
        <f t="shared" si="2"/>
        <v>1</v>
      </c>
      <c r="C181" s="147">
        <f t="shared" si="3"/>
        <v>2</v>
      </c>
      <c r="D181" s="148">
        <f t="shared" si="4"/>
        <v>9</v>
      </c>
      <c r="E181" s="148">
        <f t="shared" si="5"/>
        <v>1</v>
      </c>
      <c r="F181" s="146"/>
      <c r="G181" s="174"/>
      <c r="H181" s="174"/>
      <c r="I181" s="174"/>
      <c r="J181" s="175"/>
      <c r="K181" s="176"/>
      <c r="L181" s="177"/>
      <c r="M181" s="177"/>
      <c r="N181" s="182"/>
      <c r="O181" s="175"/>
      <c r="P181" s="180"/>
      <c r="Q181" s="176"/>
      <c r="R181" s="176"/>
      <c r="S181" s="176"/>
      <c r="T181" s="175"/>
      <c r="U181" s="175"/>
      <c r="V181" s="175"/>
      <c r="W181" s="175"/>
      <c r="X181" s="175"/>
      <c r="Y181" s="175"/>
      <c r="Z181" s="175"/>
    </row>
    <row r="182" ht="13.5" customHeight="1">
      <c r="A182" s="147">
        <f t="shared" si="11"/>
        <v>0</v>
      </c>
      <c r="B182" s="147">
        <f t="shared" si="2"/>
        <v>1</v>
      </c>
      <c r="C182" s="147">
        <f t="shared" si="3"/>
        <v>2</v>
      </c>
      <c r="D182" s="148">
        <f t="shared" si="4"/>
        <v>9</v>
      </c>
      <c r="E182" s="148">
        <f t="shared" si="5"/>
        <v>1</v>
      </c>
      <c r="F182" s="146"/>
      <c r="G182" s="174"/>
      <c r="H182" s="174"/>
      <c r="I182" s="174"/>
      <c r="J182" s="175"/>
      <c r="K182" s="176"/>
      <c r="L182" s="177"/>
      <c r="M182" s="177"/>
      <c r="N182" s="182"/>
      <c r="O182" s="175"/>
      <c r="P182" s="180"/>
      <c r="Q182" s="176"/>
      <c r="R182" s="176"/>
      <c r="S182" s="176"/>
      <c r="T182" s="175"/>
      <c r="U182" s="175"/>
      <c r="V182" s="175"/>
      <c r="W182" s="175"/>
      <c r="X182" s="175"/>
      <c r="Y182" s="175"/>
      <c r="Z182" s="175"/>
    </row>
    <row r="183" ht="13.5" customHeight="1">
      <c r="A183" s="147">
        <f t="shared" si="11"/>
        <v>0</v>
      </c>
      <c r="B183" s="147">
        <f t="shared" si="2"/>
        <v>1</v>
      </c>
      <c r="C183" s="147">
        <f t="shared" si="3"/>
        <v>2</v>
      </c>
      <c r="D183" s="148">
        <f t="shared" si="4"/>
        <v>9</v>
      </c>
      <c r="E183" s="148">
        <f t="shared" si="5"/>
        <v>1</v>
      </c>
      <c r="F183" s="146"/>
      <c r="G183" s="174"/>
      <c r="H183" s="174"/>
      <c r="I183" s="174"/>
      <c r="J183" s="175"/>
      <c r="K183" s="176"/>
      <c r="L183" s="177"/>
      <c r="M183" s="177"/>
      <c r="N183" s="182"/>
      <c r="O183" s="175"/>
      <c r="P183" s="180"/>
      <c r="Q183" s="176"/>
      <c r="R183" s="176"/>
      <c r="S183" s="176"/>
      <c r="T183" s="175"/>
      <c r="U183" s="175"/>
      <c r="V183" s="175"/>
      <c r="W183" s="175"/>
      <c r="X183" s="175"/>
      <c r="Y183" s="175"/>
      <c r="Z183" s="175"/>
    </row>
    <row r="184" ht="13.5" customHeight="1">
      <c r="A184" s="147">
        <f t="shared" si="11"/>
        <v>0</v>
      </c>
      <c r="B184" s="147">
        <f t="shared" si="2"/>
        <v>1</v>
      </c>
      <c r="C184" s="147">
        <f t="shared" si="3"/>
        <v>2</v>
      </c>
      <c r="D184" s="148">
        <f t="shared" si="4"/>
        <v>9</v>
      </c>
      <c r="E184" s="148">
        <f t="shared" si="5"/>
        <v>1</v>
      </c>
      <c r="F184" s="146"/>
      <c r="G184" s="174"/>
      <c r="H184" s="174"/>
      <c r="I184" s="174"/>
      <c r="J184" s="175"/>
      <c r="K184" s="176"/>
      <c r="L184" s="177"/>
      <c r="M184" s="177"/>
      <c r="N184" s="182"/>
      <c r="O184" s="175"/>
      <c r="P184" s="180"/>
      <c r="Q184" s="176"/>
      <c r="R184" s="176"/>
      <c r="S184" s="176"/>
      <c r="T184" s="175"/>
      <c r="U184" s="175"/>
      <c r="V184" s="175"/>
      <c r="W184" s="175"/>
      <c r="X184" s="175"/>
      <c r="Y184" s="175"/>
      <c r="Z184" s="175"/>
    </row>
    <row r="185" ht="13.5" customHeight="1">
      <c r="A185" s="147">
        <f t="shared" si="11"/>
        <v>0</v>
      </c>
      <c r="B185" s="147">
        <f t="shared" si="2"/>
        <v>1</v>
      </c>
      <c r="C185" s="147">
        <f t="shared" si="3"/>
        <v>2</v>
      </c>
      <c r="D185" s="148">
        <f t="shared" si="4"/>
        <v>9</v>
      </c>
      <c r="E185" s="148">
        <f t="shared" si="5"/>
        <v>1</v>
      </c>
      <c r="F185" s="146"/>
      <c r="G185" s="174"/>
      <c r="H185" s="174"/>
      <c r="I185" s="174"/>
      <c r="J185" s="175"/>
      <c r="K185" s="176"/>
      <c r="L185" s="177"/>
      <c r="M185" s="177"/>
      <c r="N185" s="182"/>
      <c r="O185" s="175"/>
      <c r="P185" s="180"/>
      <c r="Q185" s="176"/>
      <c r="R185" s="176"/>
      <c r="S185" s="176"/>
      <c r="T185" s="175"/>
      <c r="U185" s="175"/>
      <c r="V185" s="175"/>
      <c r="W185" s="175"/>
      <c r="X185" s="175"/>
      <c r="Y185" s="175"/>
      <c r="Z185" s="175"/>
    </row>
    <row r="186" ht="13.5" customHeight="1">
      <c r="A186" s="147">
        <f t="shared" si="11"/>
        <v>0</v>
      </c>
      <c r="B186" s="147">
        <f t="shared" si="2"/>
        <v>1</v>
      </c>
      <c r="C186" s="147">
        <f t="shared" si="3"/>
        <v>2</v>
      </c>
      <c r="D186" s="148">
        <f t="shared" si="4"/>
        <v>9</v>
      </c>
      <c r="E186" s="148">
        <f t="shared" si="5"/>
        <v>1</v>
      </c>
      <c r="F186" s="146"/>
      <c r="G186" s="174"/>
      <c r="H186" s="174"/>
      <c r="I186" s="174"/>
      <c r="J186" s="175"/>
      <c r="K186" s="176"/>
      <c r="L186" s="177"/>
      <c r="M186" s="177"/>
      <c r="N186" s="182"/>
      <c r="O186" s="175"/>
      <c r="P186" s="180"/>
      <c r="Q186" s="176"/>
      <c r="R186" s="176"/>
      <c r="S186" s="176"/>
      <c r="T186" s="175"/>
      <c r="U186" s="175"/>
      <c r="V186" s="175"/>
      <c r="W186" s="175"/>
      <c r="X186" s="175"/>
      <c r="Y186" s="175"/>
      <c r="Z186" s="175"/>
    </row>
    <row r="187" ht="13.5" customHeight="1">
      <c r="A187" s="147">
        <f t="shared" si="11"/>
        <v>0</v>
      </c>
      <c r="B187" s="147">
        <f t="shared" si="2"/>
        <v>1</v>
      </c>
      <c r="C187" s="147">
        <f t="shared" si="3"/>
        <v>2</v>
      </c>
      <c r="D187" s="148">
        <f t="shared" si="4"/>
        <v>9</v>
      </c>
      <c r="E187" s="148">
        <f t="shared" si="5"/>
        <v>1</v>
      </c>
      <c r="F187" s="146"/>
      <c r="G187" s="174"/>
      <c r="H187" s="174"/>
      <c r="I187" s="174"/>
      <c r="J187" s="175"/>
      <c r="K187" s="176"/>
      <c r="L187" s="177"/>
      <c r="M187" s="177"/>
      <c r="N187" s="182"/>
      <c r="O187" s="175"/>
      <c r="P187" s="180"/>
      <c r="Q187" s="176"/>
      <c r="R187" s="176"/>
      <c r="S187" s="176"/>
      <c r="T187" s="175"/>
      <c r="U187" s="175"/>
      <c r="V187" s="175"/>
      <c r="W187" s="175"/>
      <c r="X187" s="175"/>
      <c r="Y187" s="175"/>
      <c r="Z187" s="175"/>
    </row>
    <row r="188" ht="13.5" customHeight="1">
      <c r="A188" s="147">
        <f t="shared" si="11"/>
        <v>0</v>
      </c>
      <c r="B188" s="147">
        <f t="shared" si="2"/>
        <v>1</v>
      </c>
      <c r="C188" s="147">
        <f t="shared" si="3"/>
        <v>2</v>
      </c>
      <c r="D188" s="148">
        <f t="shared" si="4"/>
        <v>9</v>
      </c>
      <c r="E188" s="148">
        <f t="shared" si="5"/>
        <v>1</v>
      </c>
      <c r="F188" s="146"/>
      <c r="G188" s="174"/>
      <c r="H188" s="174"/>
      <c r="I188" s="174"/>
      <c r="J188" s="175"/>
      <c r="K188" s="176"/>
      <c r="L188" s="177"/>
      <c r="M188" s="177"/>
      <c r="N188" s="182"/>
      <c r="O188" s="175"/>
      <c r="P188" s="180"/>
      <c r="Q188" s="176"/>
      <c r="R188" s="176"/>
      <c r="S188" s="176"/>
      <c r="T188" s="175"/>
      <c r="U188" s="175"/>
      <c r="V188" s="175"/>
      <c r="W188" s="175"/>
      <c r="X188" s="175"/>
      <c r="Y188" s="175"/>
      <c r="Z188" s="175"/>
    </row>
    <row r="189" ht="13.5" customHeight="1">
      <c r="A189" s="147">
        <f t="shared" si="11"/>
        <v>0</v>
      </c>
      <c r="B189" s="147">
        <f t="shared" si="2"/>
        <v>1</v>
      </c>
      <c r="C189" s="147">
        <f t="shared" si="3"/>
        <v>2</v>
      </c>
      <c r="D189" s="148">
        <f t="shared" si="4"/>
        <v>9</v>
      </c>
      <c r="E189" s="148">
        <f t="shared" si="5"/>
        <v>1</v>
      </c>
      <c r="F189" s="146"/>
      <c r="G189" s="174"/>
      <c r="H189" s="174"/>
      <c r="I189" s="174"/>
      <c r="J189" s="175"/>
      <c r="K189" s="176"/>
      <c r="L189" s="177"/>
      <c r="M189" s="177"/>
      <c r="N189" s="182"/>
      <c r="O189" s="175"/>
      <c r="P189" s="180"/>
      <c r="Q189" s="176"/>
      <c r="R189" s="176"/>
      <c r="S189" s="176"/>
      <c r="T189" s="175"/>
      <c r="U189" s="175"/>
      <c r="V189" s="175"/>
      <c r="W189" s="175"/>
      <c r="X189" s="175"/>
      <c r="Y189" s="175"/>
      <c r="Z189" s="175"/>
    </row>
    <row r="190" ht="13.5" customHeight="1">
      <c r="A190" s="147">
        <f t="shared" si="11"/>
        <v>0</v>
      </c>
      <c r="B190" s="147">
        <f t="shared" si="2"/>
        <v>1</v>
      </c>
      <c r="C190" s="147">
        <f t="shared" si="3"/>
        <v>2</v>
      </c>
      <c r="D190" s="148">
        <f t="shared" si="4"/>
        <v>9</v>
      </c>
      <c r="E190" s="148">
        <f t="shared" si="5"/>
        <v>1</v>
      </c>
      <c r="F190" s="146"/>
      <c r="G190" s="174"/>
      <c r="H190" s="174"/>
      <c r="I190" s="174"/>
      <c r="J190" s="175"/>
      <c r="K190" s="176"/>
      <c r="L190" s="177"/>
      <c r="M190" s="177"/>
      <c r="N190" s="182"/>
      <c r="O190" s="175"/>
      <c r="P190" s="180"/>
      <c r="Q190" s="176"/>
      <c r="R190" s="176"/>
      <c r="S190" s="176"/>
      <c r="T190" s="175"/>
      <c r="U190" s="175"/>
      <c r="V190" s="175"/>
      <c r="W190" s="175"/>
      <c r="X190" s="175"/>
      <c r="Y190" s="175"/>
      <c r="Z190" s="175"/>
    </row>
    <row r="191" ht="13.5" customHeight="1">
      <c r="A191" s="147">
        <f t="shared" si="11"/>
        <v>0</v>
      </c>
      <c r="B191" s="147">
        <f t="shared" si="2"/>
        <v>1</v>
      </c>
      <c r="C191" s="147">
        <f t="shared" si="3"/>
        <v>2</v>
      </c>
      <c r="D191" s="148">
        <f t="shared" si="4"/>
        <v>9</v>
      </c>
      <c r="E191" s="148">
        <f t="shared" si="5"/>
        <v>1</v>
      </c>
      <c r="F191" s="146"/>
      <c r="G191" s="174"/>
      <c r="H191" s="174"/>
      <c r="I191" s="174"/>
      <c r="J191" s="175"/>
      <c r="K191" s="176"/>
      <c r="L191" s="177"/>
      <c r="M191" s="177"/>
      <c r="N191" s="182"/>
      <c r="O191" s="175"/>
      <c r="P191" s="180"/>
      <c r="Q191" s="176"/>
      <c r="R191" s="176"/>
      <c r="S191" s="176"/>
      <c r="T191" s="175"/>
      <c r="U191" s="175"/>
      <c r="V191" s="175"/>
      <c r="W191" s="175"/>
      <c r="X191" s="175"/>
      <c r="Y191" s="175"/>
      <c r="Z191" s="175"/>
    </row>
    <row r="192" ht="13.5" customHeight="1">
      <c r="A192" s="147">
        <f t="shared" si="11"/>
        <v>0</v>
      </c>
      <c r="B192" s="147">
        <f t="shared" si="2"/>
        <v>1</v>
      </c>
      <c r="C192" s="147">
        <f t="shared" si="3"/>
        <v>2</v>
      </c>
      <c r="D192" s="148">
        <f t="shared" si="4"/>
        <v>9</v>
      </c>
      <c r="E192" s="148">
        <f t="shared" si="5"/>
        <v>1</v>
      </c>
      <c r="F192" s="146"/>
      <c r="G192" s="174"/>
      <c r="H192" s="174"/>
      <c r="I192" s="174"/>
      <c r="J192" s="175"/>
      <c r="K192" s="176"/>
      <c r="L192" s="177"/>
      <c r="M192" s="177"/>
      <c r="N192" s="182"/>
      <c r="O192" s="175"/>
      <c r="P192" s="180"/>
      <c r="Q192" s="176"/>
      <c r="R192" s="176"/>
      <c r="S192" s="176"/>
      <c r="T192" s="175"/>
      <c r="U192" s="175"/>
      <c r="V192" s="175"/>
      <c r="W192" s="175"/>
      <c r="X192" s="175"/>
      <c r="Y192" s="175"/>
      <c r="Z192" s="175"/>
    </row>
    <row r="193" ht="13.5" customHeight="1">
      <c r="A193" s="147">
        <f t="shared" si="11"/>
        <v>0</v>
      </c>
      <c r="B193" s="147">
        <f t="shared" si="2"/>
        <v>1</v>
      </c>
      <c r="C193" s="147">
        <f t="shared" si="3"/>
        <v>2</v>
      </c>
      <c r="D193" s="148">
        <f t="shared" si="4"/>
        <v>9</v>
      </c>
      <c r="E193" s="148">
        <f t="shared" si="5"/>
        <v>1</v>
      </c>
      <c r="F193" s="146"/>
      <c r="G193" s="174"/>
      <c r="H193" s="174"/>
      <c r="I193" s="174"/>
      <c r="J193" s="175"/>
      <c r="K193" s="176"/>
      <c r="L193" s="177"/>
      <c r="M193" s="177"/>
      <c r="N193" s="182"/>
      <c r="O193" s="175"/>
      <c r="P193" s="180"/>
      <c r="Q193" s="176"/>
      <c r="R193" s="176"/>
      <c r="S193" s="176"/>
      <c r="T193" s="175"/>
      <c r="U193" s="175"/>
      <c r="V193" s="175"/>
      <c r="W193" s="175"/>
      <c r="X193" s="175"/>
      <c r="Y193" s="175"/>
      <c r="Z193" s="175"/>
    </row>
    <row r="194" ht="13.5" customHeight="1">
      <c r="A194" s="147">
        <f t="shared" si="11"/>
        <v>0</v>
      </c>
      <c r="B194" s="147">
        <f t="shared" si="2"/>
        <v>1</v>
      </c>
      <c r="C194" s="147">
        <f t="shared" si="3"/>
        <v>2</v>
      </c>
      <c r="D194" s="148">
        <f t="shared" si="4"/>
        <v>9</v>
      </c>
      <c r="E194" s="148">
        <f t="shared" si="5"/>
        <v>1</v>
      </c>
      <c r="F194" s="146"/>
      <c r="G194" s="174"/>
      <c r="H194" s="174"/>
      <c r="I194" s="174"/>
      <c r="J194" s="175"/>
      <c r="K194" s="176"/>
      <c r="L194" s="177"/>
      <c r="M194" s="177"/>
      <c r="N194" s="182"/>
      <c r="O194" s="175"/>
      <c r="P194" s="180"/>
      <c r="Q194" s="176"/>
      <c r="R194" s="176"/>
      <c r="S194" s="176"/>
      <c r="T194" s="175"/>
      <c r="U194" s="175"/>
      <c r="V194" s="175"/>
      <c r="W194" s="175"/>
      <c r="X194" s="175"/>
      <c r="Y194" s="175"/>
      <c r="Z194" s="175"/>
    </row>
    <row r="195" ht="13.5" customHeight="1">
      <c r="A195" s="147">
        <f t="shared" si="11"/>
        <v>0</v>
      </c>
      <c r="B195" s="147">
        <f t="shared" si="2"/>
        <v>1</v>
      </c>
      <c r="C195" s="147">
        <f t="shared" si="3"/>
        <v>2</v>
      </c>
      <c r="D195" s="148">
        <f t="shared" si="4"/>
        <v>9</v>
      </c>
      <c r="E195" s="148">
        <f t="shared" si="5"/>
        <v>1</v>
      </c>
      <c r="F195" s="146"/>
      <c r="G195" s="174"/>
      <c r="H195" s="174"/>
      <c r="I195" s="174"/>
      <c r="J195" s="175"/>
      <c r="K195" s="176"/>
      <c r="L195" s="177"/>
      <c r="M195" s="177"/>
      <c r="N195" s="182"/>
      <c r="O195" s="175"/>
      <c r="P195" s="180"/>
      <c r="Q195" s="176"/>
      <c r="R195" s="176"/>
      <c r="S195" s="176"/>
      <c r="T195" s="175"/>
      <c r="U195" s="175"/>
      <c r="V195" s="175"/>
      <c r="W195" s="175"/>
      <c r="X195" s="175"/>
      <c r="Y195" s="175"/>
      <c r="Z195" s="175"/>
    </row>
    <row r="196" ht="13.5" customHeight="1">
      <c r="A196" s="147">
        <f t="shared" si="11"/>
        <v>0</v>
      </c>
      <c r="B196" s="147">
        <f t="shared" si="2"/>
        <v>1</v>
      </c>
      <c r="C196" s="147">
        <f t="shared" si="3"/>
        <v>2</v>
      </c>
      <c r="D196" s="148">
        <f t="shared" si="4"/>
        <v>9</v>
      </c>
      <c r="E196" s="148">
        <f t="shared" si="5"/>
        <v>1</v>
      </c>
      <c r="F196" s="146"/>
      <c r="G196" s="174"/>
      <c r="H196" s="174"/>
      <c r="I196" s="174"/>
      <c r="J196" s="175"/>
      <c r="K196" s="176"/>
      <c r="L196" s="177"/>
      <c r="M196" s="177"/>
      <c r="N196" s="182"/>
      <c r="O196" s="175"/>
      <c r="P196" s="180"/>
      <c r="Q196" s="176"/>
      <c r="R196" s="176"/>
      <c r="S196" s="176"/>
      <c r="T196" s="175"/>
      <c r="U196" s="175"/>
      <c r="V196" s="175"/>
      <c r="W196" s="175"/>
      <c r="X196" s="175"/>
      <c r="Y196" s="175"/>
      <c r="Z196" s="175"/>
    </row>
    <row r="197" ht="13.5" customHeight="1">
      <c r="A197" s="147">
        <f t="shared" si="11"/>
        <v>0</v>
      </c>
      <c r="B197" s="147">
        <f t="shared" si="2"/>
        <v>1</v>
      </c>
      <c r="C197" s="147">
        <f t="shared" si="3"/>
        <v>2</v>
      </c>
      <c r="D197" s="148">
        <f t="shared" si="4"/>
        <v>9</v>
      </c>
      <c r="E197" s="148">
        <f t="shared" si="5"/>
        <v>1</v>
      </c>
      <c r="F197" s="146"/>
      <c r="G197" s="174"/>
      <c r="H197" s="174"/>
      <c r="I197" s="174"/>
      <c r="J197" s="175"/>
      <c r="K197" s="176"/>
      <c r="L197" s="177"/>
      <c r="M197" s="177"/>
      <c r="N197" s="182"/>
      <c r="O197" s="175"/>
      <c r="P197" s="180"/>
      <c r="Q197" s="176"/>
      <c r="R197" s="176"/>
      <c r="S197" s="176"/>
      <c r="T197" s="175"/>
      <c r="U197" s="175"/>
      <c r="V197" s="175"/>
      <c r="W197" s="175"/>
      <c r="X197" s="175"/>
      <c r="Y197" s="175"/>
      <c r="Z197" s="175"/>
    </row>
    <row r="198" ht="13.5" customHeight="1">
      <c r="A198" s="147">
        <f t="shared" si="11"/>
        <v>0</v>
      </c>
      <c r="B198" s="147">
        <f t="shared" si="2"/>
        <v>1</v>
      </c>
      <c r="C198" s="147">
        <f t="shared" si="3"/>
        <v>2</v>
      </c>
      <c r="D198" s="148">
        <f t="shared" si="4"/>
        <v>9</v>
      </c>
      <c r="E198" s="148">
        <f t="shared" si="5"/>
        <v>1</v>
      </c>
      <c r="F198" s="146"/>
      <c r="G198" s="174"/>
      <c r="H198" s="174"/>
      <c r="I198" s="174"/>
      <c r="J198" s="175"/>
      <c r="K198" s="176"/>
      <c r="L198" s="177"/>
      <c r="M198" s="177"/>
      <c r="N198" s="182"/>
      <c r="O198" s="175"/>
      <c r="P198" s="180"/>
      <c r="Q198" s="176"/>
      <c r="R198" s="176"/>
      <c r="S198" s="176"/>
      <c r="T198" s="175"/>
      <c r="U198" s="175"/>
      <c r="V198" s="175"/>
      <c r="W198" s="175"/>
      <c r="X198" s="175"/>
      <c r="Y198" s="175"/>
      <c r="Z198" s="175"/>
    </row>
    <row r="199" ht="13.5" customHeight="1">
      <c r="A199" s="147">
        <f t="shared" si="11"/>
        <v>0</v>
      </c>
      <c r="B199" s="147">
        <f t="shared" si="2"/>
        <v>1</v>
      </c>
      <c r="C199" s="147">
        <f t="shared" si="3"/>
        <v>2</v>
      </c>
      <c r="D199" s="148">
        <f t="shared" si="4"/>
        <v>9</v>
      </c>
      <c r="E199" s="148">
        <f t="shared" si="5"/>
        <v>1</v>
      </c>
      <c r="F199" s="146"/>
      <c r="G199" s="174"/>
      <c r="H199" s="174"/>
      <c r="I199" s="174"/>
      <c r="J199" s="175"/>
      <c r="K199" s="176"/>
      <c r="L199" s="177"/>
      <c r="M199" s="177"/>
      <c r="N199" s="182"/>
      <c r="O199" s="175"/>
      <c r="P199" s="180"/>
      <c r="Q199" s="176"/>
      <c r="R199" s="176"/>
      <c r="S199" s="176"/>
      <c r="T199" s="175"/>
      <c r="U199" s="175"/>
      <c r="V199" s="175"/>
      <c r="W199" s="175"/>
      <c r="X199" s="175"/>
      <c r="Y199" s="175"/>
      <c r="Z199" s="175"/>
    </row>
    <row r="200" ht="13.5" customHeight="1">
      <c r="A200" s="147">
        <f t="shared" si="11"/>
        <v>0</v>
      </c>
      <c r="B200" s="147">
        <f t="shared" si="2"/>
        <v>1</v>
      </c>
      <c r="C200" s="147">
        <f t="shared" si="3"/>
        <v>2</v>
      </c>
      <c r="D200" s="148">
        <f t="shared" si="4"/>
        <v>9</v>
      </c>
      <c r="E200" s="148">
        <f t="shared" si="5"/>
        <v>1</v>
      </c>
      <c r="F200" s="146"/>
      <c r="G200" s="174"/>
      <c r="H200" s="174"/>
      <c r="I200" s="174"/>
      <c r="J200" s="175"/>
      <c r="K200" s="176"/>
      <c r="L200" s="177"/>
      <c r="M200" s="177"/>
      <c r="N200" s="182"/>
      <c r="O200" s="175"/>
      <c r="P200" s="180"/>
      <c r="Q200" s="176"/>
      <c r="R200" s="176"/>
      <c r="S200" s="176"/>
      <c r="T200" s="175"/>
      <c r="U200" s="175"/>
      <c r="V200" s="175"/>
      <c r="W200" s="175"/>
      <c r="X200" s="175"/>
      <c r="Y200" s="175"/>
      <c r="Z200" s="175"/>
    </row>
    <row r="201" ht="13.5" customHeight="1">
      <c r="A201" s="147">
        <f t="shared" si="11"/>
        <v>0</v>
      </c>
      <c r="B201" s="147">
        <f t="shared" si="2"/>
        <v>1</v>
      </c>
      <c r="C201" s="147">
        <f t="shared" si="3"/>
        <v>2</v>
      </c>
      <c r="D201" s="148">
        <f t="shared" si="4"/>
        <v>9</v>
      </c>
      <c r="E201" s="148">
        <f t="shared" si="5"/>
        <v>1</v>
      </c>
      <c r="F201" s="146"/>
      <c r="G201" s="174"/>
      <c r="H201" s="174"/>
      <c r="I201" s="174"/>
      <c r="J201" s="175"/>
      <c r="K201" s="176"/>
      <c r="L201" s="177"/>
      <c r="M201" s="177"/>
      <c r="N201" s="182"/>
      <c r="O201" s="175"/>
      <c r="P201" s="180"/>
      <c r="Q201" s="176"/>
      <c r="R201" s="176"/>
      <c r="S201" s="176"/>
      <c r="T201" s="175"/>
      <c r="U201" s="175"/>
      <c r="V201" s="175"/>
      <c r="W201" s="175"/>
      <c r="X201" s="175"/>
      <c r="Y201" s="175"/>
      <c r="Z201" s="175"/>
    </row>
    <row r="202" ht="13.5" customHeight="1">
      <c r="A202" s="147">
        <f t="shared" si="11"/>
        <v>0</v>
      </c>
      <c r="B202" s="147">
        <f t="shared" si="2"/>
        <v>1</v>
      </c>
      <c r="C202" s="147">
        <f t="shared" si="3"/>
        <v>2</v>
      </c>
      <c r="D202" s="148">
        <f t="shared" si="4"/>
        <v>9</v>
      </c>
      <c r="E202" s="148">
        <f t="shared" si="5"/>
        <v>1</v>
      </c>
      <c r="F202" s="146"/>
      <c r="G202" s="174"/>
      <c r="H202" s="174"/>
      <c r="I202" s="174"/>
      <c r="J202" s="175"/>
      <c r="K202" s="176"/>
      <c r="L202" s="177"/>
      <c r="M202" s="177"/>
      <c r="N202" s="182"/>
      <c r="O202" s="175"/>
      <c r="P202" s="180"/>
      <c r="Q202" s="176"/>
      <c r="R202" s="176"/>
      <c r="S202" s="176"/>
      <c r="T202" s="175"/>
      <c r="U202" s="175"/>
      <c r="V202" s="175"/>
      <c r="W202" s="175"/>
      <c r="X202" s="175"/>
      <c r="Y202" s="175"/>
      <c r="Z202" s="175"/>
    </row>
    <row r="203" ht="13.5" customHeight="1">
      <c r="A203" s="147">
        <f t="shared" si="11"/>
        <v>0</v>
      </c>
      <c r="B203" s="147">
        <f t="shared" si="2"/>
        <v>1</v>
      </c>
      <c r="C203" s="147">
        <f t="shared" si="3"/>
        <v>2</v>
      </c>
      <c r="D203" s="148">
        <f t="shared" si="4"/>
        <v>9</v>
      </c>
      <c r="E203" s="148">
        <f t="shared" si="5"/>
        <v>1</v>
      </c>
      <c r="F203" s="146"/>
      <c r="G203" s="174"/>
      <c r="H203" s="174"/>
      <c r="I203" s="174"/>
      <c r="J203" s="175"/>
      <c r="K203" s="176"/>
      <c r="L203" s="177"/>
      <c r="M203" s="177"/>
      <c r="N203" s="182"/>
      <c r="O203" s="175"/>
      <c r="P203" s="180"/>
      <c r="Q203" s="176"/>
      <c r="R203" s="176"/>
      <c r="S203" s="176"/>
      <c r="T203" s="175"/>
      <c r="U203" s="175"/>
      <c r="V203" s="175"/>
      <c r="W203" s="175"/>
      <c r="X203" s="175"/>
      <c r="Y203" s="175"/>
      <c r="Z203" s="175"/>
    </row>
    <row r="204" ht="13.5" customHeight="1">
      <c r="A204" s="147">
        <f t="shared" si="11"/>
        <v>0</v>
      </c>
      <c r="B204" s="147">
        <f t="shared" si="2"/>
        <v>1</v>
      </c>
      <c r="C204" s="147">
        <f t="shared" si="3"/>
        <v>2</v>
      </c>
      <c r="D204" s="148">
        <f t="shared" si="4"/>
        <v>9</v>
      </c>
      <c r="E204" s="148">
        <f t="shared" si="5"/>
        <v>1</v>
      </c>
      <c r="F204" s="146"/>
      <c r="G204" s="174"/>
      <c r="H204" s="174"/>
      <c r="I204" s="174"/>
      <c r="J204" s="175"/>
      <c r="K204" s="176"/>
      <c r="L204" s="177"/>
      <c r="M204" s="177"/>
      <c r="N204" s="182"/>
      <c r="O204" s="175"/>
      <c r="P204" s="180"/>
      <c r="Q204" s="176"/>
      <c r="R204" s="176"/>
      <c r="S204" s="176"/>
      <c r="T204" s="175"/>
      <c r="U204" s="175"/>
      <c r="V204" s="175"/>
      <c r="W204" s="175"/>
      <c r="X204" s="175"/>
      <c r="Y204" s="175"/>
      <c r="Z204" s="175"/>
    </row>
    <row r="205" ht="13.5" customHeight="1">
      <c r="A205" s="147">
        <f t="shared" si="11"/>
        <v>0</v>
      </c>
      <c r="B205" s="147">
        <f t="shared" si="2"/>
        <v>1</v>
      </c>
      <c r="C205" s="147">
        <f t="shared" si="3"/>
        <v>2</v>
      </c>
      <c r="D205" s="148">
        <f t="shared" si="4"/>
        <v>9</v>
      </c>
      <c r="E205" s="148">
        <f t="shared" si="5"/>
        <v>1</v>
      </c>
      <c r="F205" s="146"/>
      <c r="G205" s="174"/>
      <c r="H205" s="174"/>
      <c r="I205" s="174"/>
      <c r="J205" s="175"/>
      <c r="K205" s="176"/>
      <c r="L205" s="177"/>
      <c r="M205" s="177"/>
      <c r="N205" s="182"/>
      <c r="O205" s="175"/>
      <c r="P205" s="180"/>
      <c r="Q205" s="176"/>
      <c r="R205" s="176"/>
      <c r="S205" s="176"/>
      <c r="T205" s="175"/>
      <c r="U205" s="175"/>
      <c r="V205" s="175"/>
      <c r="W205" s="175"/>
      <c r="X205" s="175"/>
      <c r="Y205" s="175"/>
      <c r="Z205" s="175"/>
    </row>
    <row r="206" ht="13.5" customHeight="1">
      <c r="A206" s="147">
        <f t="shared" si="11"/>
        <v>0</v>
      </c>
      <c r="B206" s="147">
        <f t="shared" si="2"/>
        <v>1</v>
      </c>
      <c r="C206" s="147">
        <f t="shared" si="3"/>
        <v>2</v>
      </c>
      <c r="D206" s="148">
        <f t="shared" si="4"/>
        <v>9</v>
      </c>
      <c r="E206" s="148">
        <f t="shared" si="5"/>
        <v>1</v>
      </c>
      <c r="F206" s="146"/>
      <c r="G206" s="174"/>
      <c r="H206" s="174"/>
      <c r="I206" s="174"/>
      <c r="J206" s="175"/>
      <c r="K206" s="176"/>
      <c r="L206" s="177"/>
      <c r="M206" s="177"/>
      <c r="N206" s="182"/>
      <c r="O206" s="175"/>
      <c r="P206" s="180"/>
      <c r="Q206" s="176"/>
      <c r="R206" s="176"/>
      <c r="S206" s="176"/>
      <c r="T206" s="175"/>
      <c r="U206" s="175"/>
      <c r="V206" s="175"/>
      <c r="W206" s="175"/>
      <c r="X206" s="175"/>
      <c r="Y206" s="175"/>
      <c r="Z206" s="175"/>
    </row>
    <row r="207" ht="13.5" customHeight="1">
      <c r="A207" s="147">
        <f t="shared" si="11"/>
        <v>0</v>
      </c>
      <c r="B207" s="147">
        <f t="shared" si="2"/>
        <v>1</v>
      </c>
      <c r="C207" s="147">
        <f t="shared" si="3"/>
        <v>2</v>
      </c>
      <c r="D207" s="148">
        <f t="shared" si="4"/>
        <v>9</v>
      </c>
      <c r="E207" s="148">
        <f t="shared" si="5"/>
        <v>1</v>
      </c>
      <c r="F207" s="146"/>
      <c r="G207" s="174"/>
      <c r="H207" s="174"/>
      <c r="I207" s="174"/>
      <c r="J207" s="175"/>
      <c r="K207" s="176"/>
      <c r="L207" s="177"/>
      <c r="M207" s="177"/>
      <c r="N207" s="182"/>
      <c r="O207" s="175"/>
      <c r="P207" s="180"/>
      <c r="Q207" s="176"/>
      <c r="R207" s="176"/>
      <c r="S207" s="176"/>
      <c r="T207" s="175"/>
      <c r="U207" s="175"/>
      <c r="V207" s="175"/>
      <c r="W207" s="175"/>
      <c r="X207" s="175"/>
      <c r="Y207" s="175"/>
      <c r="Z207" s="175"/>
    </row>
    <row r="208" ht="13.5" customHeight="1">
      <c r="A208" s="147">
        <f t="shared" si="11"/>
        <v>0</v>
      </c>
      <c r="B208" s="147">
        <f t="shared" si="2"/>
        <v>1</v>
      </c>
      <c r="C208" s="147">
        <f t="shared" si="3"/>
        <v>2</v>
      </c>
      <c r="D208" s="148">
        <f t="shared" si="4"/>
        <v>9</v>
      </c>
      <c r="E208" s="148">
        <f t="shared" si="5"/>
        <v>1</v>
      </c>
      <c r="F208" s="146"/>
      <c r="G208" s="174"/>
      <c r="H208" s="174"/>
      <c r="I208" s="174"/>
      <c r="J208" s="175"/>
      <c r="K208" s="176"/>
      <c r="L208" s="177"/>
      <c r="M208" s="177"/>
      <c r="N208" s="182"/>
      <c r="O208" s="175"/>
      <c r="P208" s="180"/>
      <c r="Q208" s="176"/>
      <c r="R208" s="176"/>
      <c r="S208" s="176"/>
      <c r="T208" s="175"/>
      <c r="U208" s="175"/>
      <c r="V208" s="175"/>
      <c r="W208" s="175"/>
      <c r="X208" s="175"/>
      <c r="Y208" s="175"/>
      <c r="Z208" s="175"/>
    </row>
    <row r="209" ht="13.5" customHeight="1">
      <c r="A209" s="147">
        <f t="shared" si="11"/>
        <v>0</v>
      </c>
      <c r="B209" s="147">
        <f t="shared" si="2"/>
        <v>1</v>
      </c>
      <c r="C209" s="147">
        <f t="shared" si="3"/>
        <v>2</v>
      </c>
      <c r="D209" s="148">
        <f t="shared" si="4"/>
        <v>9</v>
      </c>
      <c r="E209" s="148">
        <f t="shared" si="5"/>
        <v>1</v>
      </c>
      <c r="F209" s="146"/>
      <c r="G209" s="174"/>
      <c r="H209" s="174"/>
      <c r="I209" s="174"/>
      <c r="J209" s="175"/>
      <c r="K209" s="176"/>
      <c r="L209" s="177"/>
      <c r="M209" s="177"/>
      <c r="N209" s="182"/>
      <c r="O209" s="175"/>
      <c r="P209" s="180"/>
      <c r="Q209" s="176"/>
      <c r="R209" s="176"/>
      <c r="S209" s="176"/>
      <c r="T209" s="175"/>
      <c r="U209" s="175"/>
      <c r="V209" s="175"/>
      <c r="W209" s="175"/>
      <c r="X209" s="175"/>
      <c r="Y209" s="175"/>
      <c r="Z209" s="175"/>
    </row>
    <row r="210" ht="13.5" customHeight="1">
      <c r="A210" s="147">
        <f t="shared" si="11"/>
        <v>0</v>
      </c>
      <c r="B210" s="147">
        <f t="shared" si="2"/>
        <v>1</v>
      </c>
      <c r="C210" s="147">
        <f t="shared" si="3"/>
        <v>2</v>
      </c>
      <c r="D210" s="148">
        <f t="shared" si="4"/>
        <v>9</v>
      </c>
      <c r="E210" s="148">
        <f t="shared" si="5"/>
        <v>1</v>
      </c>
      <c r="F210" s="146"/>
      <c r="G210" s="174"/>
      <c r="H210" s="174"/>
      <c r="I210" s="174"/>
      <c r="J210" s="175"/>
      <c r="K210" s="176"/>
      <c r="L210" s="177"/>
      <c r="M210" s="177"/>
      <c r="N210" s="182"/>
      <c r="O210" s="175"/>
      <c r="P210" s="180"/>
      <c r="Q210" s="176"/>
      <c r="R210" s="176"/>
      <c r="S210" s="176"/>
      <c r="T210" s="175"/>
      <c r="U210" s="175"/>
      <c r="V210" s="175"/>
      <c r="W210" s="175"/>
      <c r="X210" s="175"/>
      <c r="Y210" s="175"/>
      <c r="Z210" s="175"/>
    </row>
    <row r="211" ht="13.5" customHeight="1">
      <c r="A211" s="147">
        <f t="shared" si="11"/>
        <v>0</v>
      </c>
      <c r="B211" s="147">
        <f t="shared" si="2"/>
        <v>1</v>
      </c>
      <c r="C211" s="147">
        <f t="shared" si="3"/>
        <v>2</v>
      </c>
      <c r="D211" s="148">
        <f t="shared" si="4"/>
        <v>9</v>
      </c>
      <c r="E211" s="148">
        <f t="shared" si="5"/>
        <v>1</v>
      </c>
      <c r="F211" s="146"/>
      <c r="G211" s="174"/>
      <c r="H211" s="174"/>
      <c r="I211" s="174"/>
      <c r="J211" s="175"/>
      <c r="K211" s="176"/>
      <c r="L211" s="177"/>
      <c r="M211" s="177"/>
      <c r="N211" s="182"/>
      <c r="O211" s="175"/>
      <c r="P211" s="180"/>
      <c r="Q211" s="176"/>
      <c r="R211" s="176"/>
      <c r="S211" s="176"/>
      <c r="T211" s="175"/>
      <c r="U211" s="175"/>
      <c r="V211" s="175"/>
      <c r="W211" s="175"/>
      <c r="X211" s="175"/>
      <c r="Y211" s="175"/>
      <c r="Z211" s="175"/>
    </row>
    <row r="212" ht="13.5" customHeight="1">
      <c r="A212" s="147">
        <f t="shared" si="11"/>
        <v>0</v>
      </c>
      <c r="B212" s="147">
        <f t="shared" si="2"/>
        <v>1</v>
      </c>
      <c r="C212" s="147">
        <f t="shared" si="3"/>
        <v>2</v>
      </c>
      <c r="D212" s="148">
        <f t="shared" si="4"/>
        <v>9</v>
      </c>
      <c r="E212" s="148">
        <f t="shared" si="5"/>
        <v>1</v>
      </c>
      <c r="F212" s="146"/>
      <c r="G212" s="174"/>
      <c r="H212" s="174"/>
      <c r="I212" s="174"/>
      <c r="J212" s="175"/>
      <c r="K212" s="176"/>
      <c r="L212" s="177"/>
      <c r="M212" s="177"/>
      <c r="N212" s="182"/>
      <c r="O212" s="175"/>
      <c r="P212" s="180"/>
      <c r="Q212" s="176"/>
      <c r="R212" s="176"/>
      <c r="S212" s="176"/>
      <c r="T212" s="175"/>
      <c r="U212" s="175"/>
      <c r="V212" s="175"/>
      <c r="W212" s="175"/>
      <c r="X212" s="175"/>
      <c r="Y212" s="175"/>
      <c r="Z212" s="175"/>
    </row>
    <row r="213" ht="13.5" customHeight="1">
      <c r="A213" s="147">
        <f t="shared" si="11"/>
        <v>0</v>
      </c>
      <c r="B213" s="147">
        <f t="shared" si="2"/>
        <v>1</v>
      </c>
      <c r="C213" s="147">
        <f t="shared" si="3"/>
        <v>2</v>
      </c>
      <c r="D213" s="148">
        <f t="shared" si="4"/>
        <v>9</v>
      </c>
      <c r="E213" s="148">
        <f t="shared" si="5"/>
        <v>1</v>
      </c>
      <c r="F213" s="146"/>
      <c r="G213" s="174"/>
      <c r="H213" s="174"/>
      <c r="I213" s="174"/>
      <c r="J213" s="175"/>
      <c r="K213" s="176"/>
      <c r="L213" s="177"/>
      <c r="M213" s="177"/>
      <c r="N213" s="182"/>
      <c r="O213" s="175"/>
      <c r="P213" s="180"/>
      <c r="Q213" s="176"/>
      <c r="R213" s="176"/>
      <c r="S213" s="176"/>
      <c r="T213" s="175"/>
      <c r="U213" s="175"/>
      <c r="V213" s="175"/>
      <c r="W213" s="175"/>
      <c r="X213" s="175"/>
      <c r="Y213" s="175"/>
      <c r="Z213" s="175"/>
    </row>
    <row r="214" ht="13.5" customHeight="1">
      <c r="A214" s="147">
        <f t="shared" si="11"/>
        <v>0</v>
      </c>
      <c r="B214" s="147">
        <f t="shared" si="2"/>
        <v>1</v>
      </c>
      <c r="C214" s="147">
        <f t="shared" si="3"/>
        <v>2</v>
      </c>
      <c r="D214" s="148">
        <f t="shared" si="4"/>
        <v>9</v>
      </c>
      <c r="E214" s="148">
        <f t="shared" si="5"/>
        <v>1</v>
      </c>
      <c r="F214" s="146"/>
      <c r="G214" s="174"/>
      <c r="H214" s="174"/>
      <c r="I214" s="174"/>
      <c r="J214" s="175"/>
      <c r="K214" s="176"/>
      <c r="L214" s="177"/>
      <c r="M214" s="177"/>
      <c r="N214" s="182"/>
      <c r="O214" s="175"/>
      <c r="P214" s="180"/>
      <c r="Q214" s="176"/>
      <c r="R214" s="176"/>
      <c r="S214" s="176"/>
      <c r="T214" s="175"/>
      <c r="U214" s="175"/>
      <c r="V214" s="175"/>
      <c r="W214" s="175"/>
      <c r="X214" s="175"/>
      <c r="Y214" s="175"/>
      <c r="Z214" s="175"/>
    </row>
    <row r="215" ht="13.5" customHeight="1">
      <c r="A215" s="147">
        <f t="shared" si="11"/>
        <v>0</v>
      </c>
      <c r="B215" s="147">
        <f t="shared" si="2"/>
        <v>1</v>
      </c>
      <c r="C215" s="147">
        <f t="shared" si="3"/>
        <v>2</v>
      </c>
      <c r="D215" s="148">
        <f t="shared" si="4"/>
        <v>9</v>
      </c>
      <c r="E215" s="148">
        <f t="shared" si="5"/>
        <v>1</v>
      </c>
      <c r="F215" s="146"/>
      <c r="G215" s="174"/>
      <c r="H215" s="174"/>
      <c r="I215" s="174"/>
      <c r="J215" s="175"/>
      <c r="K215" s="176"/>
      <c r="L215" s="177"/>
      <c r="M215" s="177"/>
      <c r="N215" s="182"/>
      <c r="O215" s="175"/>
      <c r="P215" s="180"/>
      <c r="Q215" s="176"/>
      <c r="R215" s="176"/>
      <c r="S215" s="176"/>
      <c r="T215" s="175"/>
      <c r="U215" s="175"/>
      <c r="V215" s="175"/>
      <c r="W215" s="175"/>
      <c r="X215" s="175"/>
      <c r="Y215" s="175"/>
      <c r="Z215" s="175"/>
    </row>
    <row r="216" ht="13.5" customHeight="1">
      <c r="A216" s="147">
        <f t="shared" si="11"/>
        <v>0</v>
      </c>
      <c r="B216" s="147">
        <f t="shared" si="2"/>
        <v>1</v>
      </c>
      <c r="C216" s="147">
        <f t="shared" si="3"/>
        <v>2</v>
      </c>
      <c r="D216" s="148">
        <f t="shared" si="4"/>
        <v>9</v>
      </c>
      <c r="E216" s="148">
        <f t="shared" si="5"/>
        <v>1</v>
      </c>
      <c r="F216" s="146"/>
      <c r="G216" s="174"/>
      <c r="H216" s="174"/>
      <c r="I216" s="174"/>
      <c r="J216" s="175"/>
      <c r="K216" s="176"/>
      <c r="L216" s="177"/>
      <c r="M216" s="177"/>
      <c r="N216" s="182"/>
      <c r="O216" s="175"/>
      <c r="P216" s="180"/>
      <c r="Q216" s="176"/>
      <c r="R216" s="176"/>
      <c r="S216" s="176"/>
      <c r="T216" s="175"/>
      <c r="U216" s="175"/>
      <c r="V216" s="175"/>
      <c r="W216" s="175"/>
      <c r="X216" s="175"/>
      <c r="Y216" s="175"/>
      <c r="Z216" s="175"/>
    </row>
    <row r="217" ht="13.5" customHeight="1">
      <c r="A217" s="147">
        <f t="shared" si="11"/>
        <v>0</v>
      </c>
      <c r="B217" s="147">
        <f t="shared" si="2"/>
        <v>1</v>
      </c>
      <c r="C217" s="147">
        <f t="shared" si="3"/>
        <v>2</v>
      </c>
      <c r="D217" s="148">
        <f t="shared" si="4"/>
        <v>9</v>
      </c>
      <c r="E217" s="148">
        <f t="shared" si="5"/>
        <v>1</v>
      </c>
      <c r="F217" s="146"/>
      <c r="G217" s="174"/>
      <c r="H217" s="174"/>
      <c r="I217" s="174"/>
      <c r="J217" s="175"/>
      <c r="K217" s="176"/>
      <c r="L217" s="177"/>
      <c r="M217" s="177"/>
      <c r="N217" s="182"/>
      <c r="O217" s="175"/>
      <c r="P217" s="180"/>
      <c r="Q217" s="176"/>
      <c r="R217" s="176"/>
      <c r="S217" s="176"/>
      <c r="T217" s="175"/>
      <c r="U217" s="175"/>
      <c r="V217" s="175"/>
      <c r="W217" s="175"/>
      <c r="X217" s="175"/>
      <c r="Y217" s="175"/>
      <c r="Z217" s="175"/>
    </row>
    <row r="218" ht="13.5" customHeight="1">
      <c r="A218" s="147">
        <f t="shared" si="11"/>
        <v>0</v>
      </c>
      <c r="B218" s="147">
        <f t="shared" si="2"/>
        <v>1</v>
      </c>
      <c r="C218" s="147">
        <f t="shared" si="3"/>
        <v>2</v>
      </c>
      <c r="D218" s="148">
        <f t="shared" si="4"/>
        <v>9</v>
      </c>
      <c r="E218" s="148">
        <f t="shared" si="5"/>
        <v>1</v>
      </c>
      <c r="F218" s="146"/>
      <c r="G218" s="174"/>
      <c r="H218" s="174"/>
      <c r="I218" s="174"/>
      <c r="J218" s="175"/>
      <c r="K218" s="176"/>
      <c r="L218" s="177"/>
      <c r="M218" s="177"/>
      <c r="N218" s="182"/>
      <c r="O218" s="175"/>
      <c r="P218" s="180"/>
      <c r="Q218" s="176"/>
      <c r="R218" s="176"/>
      <c r="S218" s="176"/>
      <c r="T218" s="175"/>
      <c r="U218" s="175"/>
      <c r="V218" s="175"/>
      <c r="W218" s="175"/>
      <c r="X218" s="175"/>
      <c r="Y218" s="175"/>
      <c r="Z218" s="175"/>
    </row>
    <row r="219" ht="13.5" customHeight="1">
      <c r="A219" s="147">
        <f t="shared" si="11"/>
        <v>0</v>
      </c>
      <c r="B219" s="147">
        <f t="shared" si="2"/>
        <v>1</v>
      </c>
      <c r="C219" s="147">
        <f t="shared" si="3"/>
        <v>2</v>
      </c>
      <c r="D219" s="148">
        <f t="shared" si="4"/>
        <v>9</v>
      </c>
      <c r="E219" s="148">
        <f t="shared" si="5"/>
        <v>1</v>
      </c>
      <c r="F219" s="146"/>
      <c r="G219" s="174"/>
      <c r="H219" s="174"/>
      <c r="I219" s="174"/>
      <c r="J219" s="175"/>
      <c r="K219" s="176"/>
      <c r="L219" s="177"/>
      <c r="M219" s="177"/>
      <c r="N219" s="182"/>
      <c r="O219" s="175"/>
      <c r="P219" s="180"/>
      <c r="Q219" s="176"/>
      <c r="R219" s="176"/>
      <c r="S219" s="176"/>
      <c r="T219" s="175"/>
      <c r="U219" s="175"/>
      <c r="V219" s="175"/>
      <c r="W219" s="175"/>
      <c r="X219" s="175"/>
      <c r="Y219" s="175"/>
      <c r="Z219" s="175"/>
    </row>
    <row r="220" ht="13.5" customHeight="1">
      <c r="A220" s="147">
        <f t="shared" si="11"/>
        <v>0</v>
      </c>
      <c r="B220" s="147">
        <f t="shared" si="2"/>
        <v>1</v>
      </c>
      <c r="C220" s="147">
        <f t="shared" si="3"/>
        <v>2</v>
      </c>
      <c r="D220" s="148">
        <f t="shared" si="4"/>
        <v>9</v>
      </c>
      <c r="E220" s="148">
        <f t="shared" si="5"/>
        <v>1</v>
      </c>
      <c r="F220" s="146"/>
      <c r="G220" s="174"/>
      <c r="H220" s="174"/>
      <c r="I220" s="174"/>
      <c r="J220" s="175"/>
      <c r="K220" s="176"/>
      <c r="L220" s="177"/>
      <c r="M220" s="177"/>
      <c r="N220" s="182"/>
      <c r="O220" s="175"/>
      <c r="P220" s="180"/>
      <c r="Q220" s="176"/>
      <c r="R220" s="176"/>
      <c r="S220" s="176"/>
      <c r="T220" s="175"/>
      <c r="U220" s="175"/>
      <c r="V220" s="175"/>
      <c r="W220" s="175"/>
      <c r="X220" s="175"/>
      <c r="Y220" s="175"/>
      <c r="Z220" s="175"/>
    </row>
    <row r="221" ht="13.5" customHeight="1">
      <c r="A221" s="147">
        <f t="shared" si="11"/>
        <v>0</v>
      </c>
      <c r="B221" s="147">
        <f t="shared" si="2"/>
        <v>1</v>
      </c>
      <c r="C221" s="147">
        <f t="shared" si="3"/>
        <v>2</v>
      </c>
      <c r="D221" s="148">
        <f t="shared" si="4"/>
        <v>9</v>
      </c>
      <c r="E221" s="148">
        <f t="shared" si="5"/>
        <v>1</v>
      </c>
      <c r="F221" s="146"/>
      <c r="G221" s="174"/>
      <c r="H221" s="174"/>
      <c r="I221" s="174"/>
      <c r="J221" s="175"/>
      <c r="K221" s="176"/>
      <c r="L221" s="177"/>
      <c r="M221" s="177"/>
      <c r="N221" s="182"/>
      <c r="O221" s="175"/>
      <c r="P221" s="180"/>
      <c r="Q221" s="176"/>
      <c r="R221" s="176"/>
      <c r="S221" s="176"/>
      <c r="T221" s="175"/>
      <c r="U221" s="175"/>
      <c r="V221" s="175"/>
      <c r="W221" s="175"/>
      <c r="X221" s="175"/>
      <c r="Y221" s="175"/>
      <c r="Z221" s="175"/>
    </row>
    <row r="222" ht="13.5" customHeight="1">
      <c r="A222" s="147">
        <f t="shared" si="11"/>
        <v>0</v>
      </c>
      <c r="B222" s="147">
        <f t="shared" si="2"/>
        <v>1</v>
      </c>
      <c r="C222" s="147">
        <f t="shared" si="3"/>
        <v>2</v>
      </c>
      <c r="D222" s="148">
        <f t="shared" si="4"/>
        <v>9</v>
      </c>
      <c r="E222" s="148">
        <f t="shared" si="5"/>
        <v>1</v>
      </c>
      <c r="F222" s="146"/>
      <c r="G222" s="174"/>
      <c r="H222" s="174"/>
      <c r="I222" s="174"/>
      <c r="J222" s="175"/>
      <c r="K222" s="176"/>
      <c r="L222" s="177"/>
      <c r="M222" s="177"/>
      <c r="N222" s="182"/>
      <c r="O222" s="175"/>
      <c r="P222" s="180"/>
      <c r="Q222" s="176"/>
      <c r="R222" s="176"/>
      <c r="S222" s="176"/>
      <c r="T222" s="175"/>
      <c r="U222" s="175"/>
      <c r="V222" s="175"/>
      <c r="W222" s="175"/>
      <c r="X222" s="175"/>
      <c r="Y222" s="175"/>
      <c r="Z222" s="175"/>
    </row>
    <row r="223" ht="13.5" customHeight="1">
      <c r="A223" s="147">
        <f t="shared" si="11"/>
        <v>0</v>
      </c>
      <c r="B223" s="147">
        <f t="shared" si="2"/>
        <v>1</v>
      </c>
      <c r="C223" s="147">
        <f t="shared" si="3"/>
        <v>2</v>
      </c>
      <c r="D223" s="148">
        <f t="shared" si="4"/>
        <v>9</v>
      </c>
      <c r="E223" s="148">
        <f t="shared" si="5"/>
        <v>1</v>
      </c>
      <c r="F223" s="146"/>
      <c r="G223" s="174"/>
      <c r="H223" s="174"/>
      <c r="I223" s="174"/>
      <c r="J223" s="175"/>
      <c r="K223" s="176"/>
      <c r="L223" s="177"/>
      <c r="M223" s="177"/>
      <c r="N223" s="182"/>
      <c r="O223" s="175"/>
      <c r="P223" s="180"/>
      <c r="Q223" s="176"/>
      <c r="R223" s="176"/>
      <c r="S223" s="176"/>
      <c r="T223" s="175"/>
      <c r="U223" s="175"/>
      <c r="V223" s="175"/>
      <c r="W223" s="175"/>
      <c r="X223" s="175"/>
      <c r="Y223" s="175"/>
      <c r="Z223" s="175"/>
    </row>
    <row r="224" ht="13.5" customHeight="1">
      <c r="A224" s="147">
        <f t="shared" si="11"/>
        <v>0</v>
      </c>
      <c r="B224" s="147">
        <f t="shared" si="2"/>
        <v>1</v>
      </c>
      <c r="C224" s="147">
        <f t="shared" si="3"/>
        <v>2</v>
      </c>
      <c r="D224" s="148">
        <f t="shared" si="4"/>
        <v>9</v>
      </c>
      <c r="E224" s="148">
        <f t="shared" si="5"/>
        <v>1</v>
      </c>
      <c r="F224" s="146"/>
      <c r="G224" s="174"/>
      <c r="H224" s="174"/>
      <c r="I224" s="174"/>
      <c r="J224" s="175"/>
      <c r="K224" s="176"/>
      <c r="L224" s="177"/>
      <c r="M224" s="177"/>
      <c r="N224" s="182"/>
      <c r="O224" s="175"/>
      <c r="P224" s="180"/>
      <c r="Q224" s="176"/>
      <c r="R224" s="176"/>
      <c r="S224" s="176"/>
      <c r="T224" s="175"/>
      <c r="U224" s="175"/>
      <c r="V224" s="175"/>
      <c r="W224" s="175"/>
      <c r="X224" s="175"/>
      <c r="Y224" s="175"/>
      <c r="Z224" s="175"/>
    </row>
    <row r="225" ht="13.5" customHeight="1">
      <c r="A225" s="147">
        <f t="shared" si="11"/>
        <v>0</v>
      </c>
      <c r="B225" s="147">
        <f t="shared" si="2"/>
        <v>1</v>
      </c>
      <c r="C225" s="147">
        <f t="shared" si="3"/>
        <v>2</v>
      </c>
      <c r="D225" s="148">
        <f t="shared" si="4"/>
        <v>9</v>
      </c>
      <c r="E225" s="148">
        <f t="shared" si="5"/>
        <v>1</v>
      </c>
      <c r="F225" s="146"/>
      <c r="G225" s="174"/>
      <c r="H225" s="174"/>
      <c r="I225" s="174"/>
      <c r="J225" s="175"/>
      <c r="K225" s="176"/>
      <c r="L225" s="177"/>
      <c r="M225" s="177"/>
      <c r="N225" s="182"/>
      <c r="O225" s="175"/>
      <c r="P225" s="180"/>
      <c r="Q225" s="176"/>
      <c r="R225" s="176"/>
      <c r="S225" s="176"/>
      <c r="T225" s="175"/>
      <c r="U225" s="175"/>
      <c r="V225" s="175"/>
      <c r="W225" s="175"/>
      <c r="X225" s="175"/>
      <c r="Y225" s="175"/>
      <c r="Z225" s="175"/>
    </row>
    <row r="226" ht="13.5" customHeight="1">
      <c r="A226" s="147">
        <f t="shared" si="11"/>
        <v>0</v>
      </c>
      <c r="B226" s="147">
        <f t="shared" si="2"/>
        <v>1</v>
      </c>
      <c r="C226" s="147">
        <f t="shared" si="3"/>
        <v>2</v>
      </c>
      <c r="D226" s="148">
        <f t="shared" si="4"/>
        <v>9</v>
      </c>
      <c r="E226" s="148">
        <f t="shared" si="5"/>
        <v>1</v>
      </c>
      <c r="F226" s="146"/>
      <c r="G226" s="174"/>
      <c r="H226" s="174"/>
      <c r="I226" s="174"/>
      <c r="J226" s="175"/>
      <c r="K226" s="176"/>
      <c r="L226" s="177"/>
      <c r="M226" s="177"/>
      <c r="N226" s="182"/>
      <c r="O226" s="175"/>
      <c r="P226" s="180"/>
      <c r="Q226" s="176"/>
      <c r="R226" s="176"/>
      <c r="S226" s="176"/>
      <c r="T226" s="175"/>
      <c r="U226" s="175"/>
      <c r="V226" s="175"/>
      <c r="W226" s="175"/>
      <c r="X226" s="175"/>
      <c r="Y226" s="175"/>
      <c r="Z226" s="175"/>
    </row>
    <row r="227" ht="13.5" customHeight="1">
      <c r="A227" s="147">
        <f t="shared" si="11"/>
        <v>0</v>
      </c>
      <c r="B227" s="147">
        <f t="shared" si="2"/>
        <v>1</v>
      </c>
      <c r="C227" s="147">
        <f t="shared" si="3"/>
        <v>2</v>
      </c>
      <c r="D227" s="148">
        <f t="shared" si="4"/>
        <v>9</v>
      </c>
      <c r="E227" s="148">
        <f t="shared" si="5"/>
        <v>1</v>
      </c>
      <c r="F227" s="146"/>
      <c r="G227" s="174"/>
      <c r="H227" s="174"/>
      <c r="I227" s="174"/>
      <c r="J227" s="175"/>
      <c r="K227" s="176"/>
      <c r="L227" s="177"/>
      <c r="M227" s="177"/>
      <c r="N227" s="182"/>
      <c r="O227" s="175"/>
      <c r="P227" s="180"/>
      <c r="Q227" s="176"/>
      <c r="R227" s="176"/>
      <c r="S227" s="176"/>
      <c r="T227" s="175"/>
      <c r="U227" s="175"/>
      <c r="V227" s="175"/>
      <c r="W227" s="175"/>
      <c r="X227" s="175"/>
      <c r="Y227" s="175"/>
      <c r="Z227" s="175"/>
    </row>
    <row r="228" ht="13.5" customHeight="1">
      <c r="A228" s="147">
        <f t="shared" si="11"/>
        <v>0</v>
      </c>
      <c r="B228" s="147">
        <f t="shared" si="2"/>
        <v>1</v>
      </c>
      <c r="C228" s="147">
        <f t="shared" si="3"/>
        <v>2</v>
      </c>
      <c r="D228" s="148">
        <f t="shared" si="4"/>
        <v>9</v>
      </c>
      <c r="E228" s="148">
        <f t="shared" si="5"/>
        <v>1</v>
      </c>
      <c r="F228" s="146"/>
      <c r="G228" s="174"/>
      <c r="H228" s="174"/>
      <c r="I228" s="174"/>
      <c r="J228" s="175"/>
      <c r="K228" s="176"/>
      <c r="L228" s="177"/>
      <c r="M228" s="177"/>
      <c r="N228" s="182"/>
      <c r="O228" s="175"/>
      <c r="P228" s="180"/>
      <c r="Q228" s="176"/>
      <c r="R228" s="176"/>
      <c r="S228" s="176"/>
      <c r="T228" s="175"/>
      <c r="U228" s="175"/>
      <c r="V228" s="175"/>
      <c r="W228" s="175"/>
      <c r="X228" s="175"/>
      <c r="Y228" s="175"/>
      <c r="Z228" s="175"/>
    </row>
    <row r="229" ht="13.5" customHeight="1">
      <c r="A229" s="147">
        <f t="shared" si="11"/>
        <v>0</v>
      </c>
      <c r="B229" s="147">
        <f t="shared" si="2"/>
        <v>1</v>
      </c>
      <c r="C229" s="147">
        <f t="shared" si="3"/>
        <v>2</v>
      </c>
      <c r="D229" s="148">
        <f t="shared" si="4"/>
        <v>9</v>
      </c>
      <c r="E229" s="148">
        <f t="shared" si="5"/>
        <v>1</v>
      </c>
      <c r="F229" s="146"/>
      <c r="G229" s="174"/>
      <c r="H229" s="174"/>
      <c r="I229" s="174"/>
      <c r="J229" s="175"/>
      <c r="K229" s="176"/>
      <c r="L229" s="177"/>
      <c r="M229" s="177"/>
      <c r="N229" s="182"/>
      <c r="O229" s="175"/>
      <c r="P229" s="180"/>
      <c r="Q229" s="176"/>
      <c r="R229" s="176"/>
      <c r="S229" s="176"/>
      <c r="T229" s="175"/>
      <c r="U229" s="175"/>
      <c r="V229" s="175"/>
      <c r="W229" s="175"/>
      <c r="X229" s="175"/>
      <c r="Y229" s="175"/>
      <c r="Z229" s="175"/>
    </row>
    <row r="230" ht="13.5" customHeight="1">
      <c r="A230" s="147">
        <f t="shared" si="11"/>
        <v>0</v>
      </c>
      <c r="B230" s="147">
        <f t="shared" si="2"/>
        <v>1</v>
      </c>
      <c r="C230" s="147">
        <f t="shared" si="3"/>
        <v>2</v>
      </c>
      <c r="D230" s="148">
        <f t="shared" si="4"/>
        <v>9</v>
      </c>
      <c r="E230" s="148">
        <f t="shared" si="5"/>
        <v>1</v>
      </c>
      <c r="F230" s="146"/>
      <c r="G230" s="174"/>
      <c r="H230" s="174"/>
      <c r="I230" s="174"/>
      <c r="J230" s="175"/>
      <c r="K230" s="176"/>
      <c r="L230" s="177"/>
      <c r="M230" s="177"/>
      <c r="N230" s="182"/>
      <c r="O230" s="175"/>
      <c r="P230" s="180"/>
      <c r="Q230" s="176"/>
      <c r="R230" s="176"/>
      <c r="S230" s="176"/>
      <c r="T230" s="175"/>
      <c r="U230" s="175"/>
      <c r="V230" s="175"/>
      <c r="W230" s="175"/>
      <c r="X230" s="175"/>
      <c r="Y230" s="175"/>
      <c r="Z230" s="175"/>
    </row>
    <row r="231" ht="13.5" customHeight="1">
      <c r="A231" s="147">
        <f t="shared" si="11"/>
        <v>0</v>
      </c>
      <c r="B231" s="147">
        <f t="shared" si="2"/>
        <v>1</v>
      </c>
      <c r="C231" s="147">
        <f t="shared" si="3"/>
        <v>2</v>
      </c>
      <c r="D231" s="148">
        <f t="shared" si="4"/>
        <v>9</v>
      </c>
      <c r="E231" s="148">
        <f t="shared" si="5"/>
        <v>1</v>
      </c>
      <c r="F231" s="146"/>
      <c r="G231" s="174"/>
      <c r="H231" s="174"/>
      <c r="I231" s="174"/>
      <c r="J231" s="175"/>
      <c r="K231" s="176"/>
      <c r="L231" s="177"/>
      <c r="M231" s="177"/>
      <c r="N231" s="182"/>
      <c r="O231" s="175"/>
      <c r="P231" s="180"/>
      <c r="Q231" s="176"/>
      <c r="R231" s="176"/>
      <c r="S231" s="176"/>
      <c r="T231" s="175"/>
      <c r="U231" s="175"/>
      <c r="V231" s="175"/>
      <c r="W231" s="175"/>
      <c r="X231" s="175"/>
      <c r="Y231" s="175"/>
      <c r="Z231" s="175"/>
    </row>
    <row r="232" ht="13.5" customHeight="1">
      <c r="A232" s="147">
        <f t="shared" si="11"/>
        <v>0</v>
      </c>
      <c r="B232" s="147">
        <f t="shared" si="2"/>
        <v>1</v>
      </c>
      <c r="C232" s="147">
        <f t="shared" si="3"/>
        <v>2</v>
      </c>
      <c r="D232" s="148">
        <f t="shared" si="4"/>
        <v>9</v>
      </c>
      <c r="E232" s="148">
        <f t="shared" si="5"/>
        <v>1</v>
      </c>
      <c r="F232" s="146"/>
      <c r="G232" s="174"/>
      <c r="H232" s="174"/>
      <c r="I232" s="174"/>
      <c r="J232" s="175"/>
      <c r="K232" s="176"/>
      <c r="L232" s="177"/>
      <c r="M232" s="177"/>
      <c r="N232" s="182"/>
      <c r="O232" s="175"/>
      <c r="P232" s="180"/>
      <c r="Q232" s="176"/>
      <c r="R232" s="176"/>
      <c r="S232" s="176"/>
      <c r="T232" s="175"/>
      <c r="U232" s="175"/>
      <c r="V232" s="175"/>
      <c r="W232" s="175"/>
      <c r="X232" s="175"/>
      <c r="Y232" s="175"/>
      <c r="Z232" s="175"/>
    </row>
    <row r="233" ht="13.5" customHeight="1">
      <c r="A233" s="147">
        <f t="shared" si="11"/>
        <v>0</v>
      </c>
      <c r="B233" s="147">
        <f t="shared" si="2"/>
        <v>1</v>
      </c>
      <c r="C233" s="147">
        <f t="shared" si="3"/>
        <v>2</v>
      </c>
      <c r="D233" s="148">
        <f t="shared" si="4"/>
        <v>9</v>
      </c>
      <c r="E233" s="148">
        <f t="shared" si="5"/>
        <v>1</v>
      </c>
      <c r="F233" s="146"/>
      <c r="G233" s="174"/>
      <c r="H233" s="174"/>
      <c r="I233" s="174"/>
      <c r="J233" s="175"/>
      <c r="K233" s="176"/>
      <c r="L233" s="177"/>
      <c r="M233" s="177"/>
      <c r="N233" s="182"/>
      <c r="O233" s="175"/>
      <c r="P233" s="180"/>
      <c r="Q233" s="176"/>
      <c r="R233" s="176"/>
      <c r="S233" s="176"/>
      <c r="T233" s="175"/>
      <c r="U233" s="175"/>
      <c r="V233" s="175"/>
      <c r="W233" s="175"/>
      <c r="X233" s="175"/>
      <c r="Y233" s="175"/>
      <c r="Z233" s="175"/>
    </row>
    <row r="234" ht="13.5" customHeight="1">
      <c r="A234" s="147">
        <f t="shared" si="11"/>
        <v>0</v>
      </c>
      <c r="B234" s="147">
        <f t="shared" si="2"/>
        <v>1</v>
      </c>
      <c r="C234" s="147">
        <f t="shared" si="3"/>
        <v>2</v>
      </c>
      <c r="D234" s="148">
        <f t="shared" si="4"/>
        <v>9</v>
      </c>
      <c r="E234" s="148">
        <f t="shared" si="5"/>
        <v>1</v>
      </c>
      <c r="F234" s="146"/>
      <c r="G234" s="174"/>
      <c r="H234" s="174"/>
      <c r="I234" s="174"/>
      <c r="J234" s="175"/>
      <c r="K234" s="176"/>
      <c r="L234" s="177"/>
      <c r="M234" s="177"/>
      <c r="N234" s="182"/>
      <c r="O234" s="175"/>
      <c r="P234" s="180"/>
      <c r="Q234" s="176"/>
      <c r="R234" s="176"/>
      <c r="S234" s="176"/>
      <c r="T234" s="175"/>
      <c r="U234" s="175"/>
      <c r="V234" s="175"/>
      <c r="W234" s="175"/>
      <c r="X234" s="175"/>
      <c r="Y234" s="175"/>
      <c r="Z234" s="175"/>
    </row>
    <row r="235" ht="13.5" customHeight="1">
      <c r="A235" s="147">
        <f t="shared" si="11"/>
        <v>0</v>
      </c>
      <c r="B235" s="147">
        <f t="shared" si="2"/>
        <v>1</v>
      </c>
      <c r="C235" s="147">
        <f t="shared" si="3"/>
        <v>2</v>
      </c>
      <c r="D235" s="148">
        <f t="shared" si="4"/>
        <v>9</v>
      </c>
      <c r="E235" s="148">
        <f t="shared" si="5"/>
        <v>1</v>
      </c>
      <c r="F235" s="146"/>
      <c r="G235" s="174"/>
      <c r="H235" s="174"/>
      <c r="I235" s="174"/>
      <c r="J235" s="175"/>
      <c r="K235" s="176"/>
      <c r="L235" s="177"/>
      <c r="M235" s="177"/>
      <c r="N235" s="182"/>
      <c r="O235" s="175"/>
      <c r="P235" s="180"/>
      <c r="Q235" s="176"/>
      <c r="R235" s="176"/>
      <c r="S235" s="176"/>
      <c r="T235" s="175"/>
      <c r="U235" s="175"/>
      <c r="V235" s="175"/>
      <c r="W235" s="175"/>
      <c r="X235" s="175"/>
      <c r="Y235" s="175"/>
      <c r="Z235" s="175"/>
    </row>
    <row r="236" ht="13.5" customHeight="1">
      <c r="A236" s="147">
        <f t="shared" si="11"/>
        <v>0</v>
      </c>
      <c r="B236" s="147">
        <f t="shared" si="2"/>
        <v>1</v>
      </c>
      <c r="C236" s="147">
        <f t="shared" si="3"/>
        <v>2</v>
      </c>
      <c r="D236" s="148">
        <f t="shared" si="4"/>
        <v>9</v>
      </c>
      <c r="E236" s="148">
        <f t="shared" si="5"/>
        <v>1</v>
      </c>
      <c r="F236" s="146"/>
      <c r="G236" s="174"/>
      <c r="H236" s="174"/>
      <c r="I236" s="174"/>
      <c r="J236" s="175"/>
      <c r="K236" s="176"/>
      <c r="L236" s="177"/>
      <c r="M236" s="177"/>
      <c r="N236" s="182"/>
      <c r="O236" s="175"/>
      <c r="P236" s="180"/>
      <c r="Q236" s="176"/>
      <c r="R236" s="176"/>
      <c r="S236" s="176"/>
      <c r="T236" s="175"/>
      <c r="U236" s="175"/>
      <c r="V236" s="175"/>
      <c r="W236" s="175"/>
      <c r="X236" s="175"/>
      <c r="Y236" s="175"/>
      <c r="Z236" s="175"/>
    </row>
    <row r="237" ht="13.5" customHeight="1">
      <c r="A237" s="147">
        <f t="shared" si="11"/>
        <v>0</v>
      </c>
      <c r="B237" s="147">
        <f t="shared" si="2"/>
        <v>1</v>
      </c>
      <c r="C237" s="147">
        <f t="shared" si="3"/>
        <v>2</v>
      </c>
      <c r="D237" s="148">
        <f t="shared" si="4"/>
        <v>9</v>
      </c>
      <c r="E237" s="148">
        <f t="shared" si="5"/>
        <v>1</v>
      </c>
      <c r="F237" s="146"/>
      <c r="G237" s="174"/>
      <c r="H237" s="174"/>
      <c r="I237" s="174"/>
      <c r="J237" s="175"/>
      <c r="K237" s="176"/>
      <c r="L237" s="177"/>
      <c r="M237" s="177"/>
      <c r="N237" s="182"/>
      <c r="O237" s="175"/>
      <c r="P237" s="180"/>
      <c r="Q237" s="176"/>
      <c r="R237" s="176"/>
      <c r="S237" s="176"/>
      <c r="T237" s="175"/>
      <c r="U237" s="175"/>
      <c r="V237" s="175"/>
      <c r="W237" s="175"/>
      <c r="X237" s="175"/>
      <c r="Y237" s="175"/>
      <c r="Z237" s="175"/>
    </row>
    <row r="238" ht="13.5" customHeight="1">
      <c r="A238" s="147">
        <f t="shared" si="11"/>
        <v>0</v>
      </c>
      <c r="B238" s="147">
        <f t="shared" si="2"/>
        <v>1</v>
      </c>
      <c r="C238" s="147">
        <f t="shared" si="3"/>
        <v>2</v>
      </c>
      <c r="D238" s="148">
        <f t="shared" si="4"/>
        <v>9</v>
      </c>
      <c r="E238" s="148">
        <f t="shared" si="5"/>
        <v>1</v>
      </c>
      <c r="F238" s="146"/>
      <c r="G238" s="174"/>
      <c r="H238" s="174"/>
      <c r="I238" s="174"/>
      <c r="J238" s="175"/>
      <c r="K238" s="176"/>
      <c r="L238" s="177"/>
      <c r="M238" s="177"/>
      <c r="N238" s="182"/>
      <c r="O238" s="175"/>
      <c r="P238" s="180"/>
      <c r="Q238" s="176"/>
      <c r="R238" s="176"/>
      <c r="S238" s="176"/>
      <c r="T238" s="175"/>
      <c r="U238" s="175"/>
      <c r="V238" s="175"/>
      <c r="W238" s="175"/>
      <c r="X238" s="175"/>
      <c r="Y238" s="175"/>
      <c r="Z238" s="175"/>
    </row>
    <row r="239" ht="13.5" customHeight="1">
      <c r="A239" s="147">
        <f t="shared" si="11"/>
        <v>0</v>
      </c>
      <c r="B239" s="147">
        <f t="shared" si="2"/>
        <v>1</v>
      </c>
      <c r="C239" s="147">
        <f t="shared" si="3"/>
        <v>2</v>
      </c>
      <c r="D239" s="148">
        <f t="shared" si="4"/>
        <v>9</v>
      </c>
      <c r="E239" s="148">
        <f t="shared" si="5"/>
        <v>1</v>
      </c>
      <c r="F239" s="146"/>
      <c r="G239" s="174"/>
      <c r="H239" s="174"/>
      <c r="I239" s="174"/>
      <c r="J239" s="175"/>
      <c r="K239" s="176"/>
      <c r="L239" s="177"/>
      <c r="M239" s="177"/>
      <c r="N239" s="182"/>
      <c r="O239" s="175"/>
      <c r="P239" s="180"/>
      <c r="Q239" s="176"/>
      <c r="R239" s="176"/>
      <c r="S239" s="176"/>
      <c r="T239" s="175"/>
      <c r="U239" s="175"/>
      <c r="V239" s="175"/>
      <c r="W239" s="175"/>
      <c r="X239" s="175"/>
      <c r="Y239" s="175"/>
      <c r="Z239" s="175"/>
    </row>
    <row r="240" ht="13.5" customHeight="1">
      <c r="A240" s="147">
        <f t="shared" si="11"/>
        <v>0</v>
      </c>
      <c r="B240" s="147">
        <f t="shared" si="2"/>
        <v>1</v>
      </c>
      <c r="C240" s="147">
        <f t="shared" si="3"/>
        <v>2</v>
      </c>
      <c r="D240" s="148">
        <f t="shared" si="4"/>
        <v>9</v>
      </c>
      <c r="E240" s="148">
        <f t="shared" si="5"/>
        <v>1</v>
      </c>
      <c r="F240" s="146"/>
      <c r="G240" s="174"/>
      <c r="H240" s="174"/>
      <c r="I240" s="174"/>
      <c r="J240" s="175"/>
      <c r="K240" s="176"/>
      <c r="L240" s="177"/>
      <c r="M240" s="177"/>
      <c r="N240" s="182"/>
      <c r="O240" s="175"/>
      <c r="P240" s="180"/>
      <c r="Q240" s="176"/>
      <c r="R240" s="176"/>
      <c r="S240" s="176"/>
      <c r="T240" s="175"/>
      <c r="U240" s="175"/>
      <c r="V240" s="175"/>
      <c r="W240" s="175"/>
      <c r="X240" s="175"/>
      <c r="Y240" s="175"/>
      <c r="Z240" s="175"/>
    </row>
    <row r="241" ht="13.5" customHeight="1">
      <c r="A241" s="147">
        <f t="shared" si="11"/>
        <v>0</v>
      </c>
      <c r="B241" s="147">
        <f t="shared" si="2"/>
        <v>1</v>
      </c>
      <c r="C241" s="147">
        <f t="shared" si="3"/>
        <v>2</v>
      </c>
      <c r="D241" s="148">
        <f t="shared" si="4"/>
        <v>9</v>
      </c>
      <c r="E241" s="148">
        <f t="shared" si="5"/>
        <v>1</v>
      </c>
      <c r="F241" s="146"/>
      <c r="G241" s="174"/>
      <c r="H241" s="174"/>
      <c r="I241" s="174"/>
      <c r="J241" s="175"/>
      <c r="K241" s="176"/>
      <c r="L241" s="177"/>
      <c r="M241" s="177"/>
      <c r="N241" s="182"/>
      <c r="O241" s="175"/>
      <c r="P241" s="180"/>
      <c r="Q241" s="176"/>
      <c r="R241" s="176"/>
      <c r="S241" s="176"/>
      <c r="T241" s="175"/>
      <c r="U241" s="175"/>
      <c r="V241" s="175"/>
      <c r="W241" s="175"/>
      <c r="X241" s="175"/>
      <c r="Y241" s="175"/>
      <c r="Z241" s="175"/>
    </row>
    <row r="242" ht="13.5" customHeight="1">
      <c r="A242" s="147">
        <f t="shared" si="11"/>
        <v>0</v>
      </c>
      <c r="B242" s="147">
        <f t="shared" si="2"/>
        <v>1</v>
      </c>
      <c r="C242" s="147">
        <f t="shared" si="3"/>
        <v>2</v>
      </c>
      <c r="D242" s="148">
        <f t="shared" si="4"/>
        <v>9</v>
      </c>
      <c r="E242" s="148">
        <f t="shared" si="5"/>
        <v>1</v>
      </c>
      <c r="F242" s="146"/>
      <c r="G242" s="174"/>
      <c r="H242" s="174"/>
      <c r="I242" s="174"/>
      <c r="J242" s="175"/>
      <c r="K242" s="176"/>
      <c r="L242" s="177"/>
      <c r="M242" s="177"/>
      <c r="N242" s="182"/>
      <c r="O242" s="175"/>
      <c r="P242" s="180"/>
      <c r="Q242" s="176"/>
      <c r="R242" s="176"/>
      <c r="S242" s="176"/>
      <c r="T242" s="175"/>
      <c r="U242" s="175"/>
      <c r="V242" s="175"/>
      <c r="W242" s="175"/>
      <c r="X242" s="175"/>
      <c r="Y242" s="175"/>
      <c r="Z242" s="175"/>
    </row>
    <row r="243" ht="13.5" customHeight="1">
      <c r="A243" s="147">
        <f t="shared" si="11"/>
        <v>0</v>
      </c>
      <c r="B243" s="147">
        <f t="shared" si="2"/>
        <v>1</v>
      </c>
      <c r="C243" s="147">
        <f t="shared" si="3"/>
        <v>2</v>
      </c>
      <c r="D243" s="148">
        <f t="shared" si="4"/>
        <v>9</v>
      </c>
      <c r="E243" s="148">
        <f t="shared" si="5"/>
        <v>1</v>
      </c>
      <c r="F243" s="146"/>
      <c r="G243" s="174"/>
      <c r="H243" s="174"/>
      <c r="I243" s="174"/>
      <c r="J243" s="175"/>
      <c r="K243" s="176"/>
      <c r="L243" s="177"/>
      <c r="M243" s="177"/>
      <c r="N243" s="182"/>
      <c r="O243" s="175"/>
      <c r="P243" s="180"/>
      <c r="Q243" s="176"/>
      <c r="R243" s="176"/>
      <c r="S243" s="176"/>
      <c r="T243" s="175"/>
      <c r="U243" s="175"/>
      <c r="V243" s="175"/>
      <c r="W243" s="175"/>
      <c r="X243" s="175"/>
      <c r="Y243" s="175"/>
      <c r="Z243" s="175"/>
    </row>
    <row r="244" ht="13.5" customHeight="1">
      <c r="A244" s="147">
        <f t="shared" si="11"/>
        <v>0</v>
      </c>
      <c r="B244" s="147">
        <f t="shared" si="2"/>
        <v>1</v>
      </c>
      <c r="C244" s="147">
        <f t="shared" si="3"/>
        <v>2</v>
      </c>
      <c r="D244" s="148">
        <f t="shared" si="4"/>
        <v>9</v>
      </c>
      <c r="E244" s="148">
        <f t="shared" si="5"/>
        <v>1</v>
      </c>
      <c r="F244" s="146"/>
      <c r="G244" s="174"/>
      <c r="H244" s="174"/>
      <c r="I244" s="174"/>
      <c r="J244" s="175"/>
      <c r="K244" s="176"/>
      <c r="L244" s="177"/>
      <c r="M244" s="177"/>
      <c r="N244" s="182"/>
      <c r="O244" s="175"/>
      <c r="P244" s="180"/>
      <c r="Q244" s="176"/>
      <c r="R244" s="176"/>
      <c r="S244" s="176"/>
      <c r="T244" s="175"/>
      <c r="U244" s="175"/>
      <c r="V244" s="175"/>
      <c r="W244" s="175"/>
      <c r="X244" s="175"/>
      <c r="Y244" s="175"/>
      <c r="Z244" s="175"/>
    </row>
    <row r="245" ht="13.5" customHeight="1">
      <c r="A245" s="147">
        <f t="shared" si="11"/>
        <v>0</v>
      </c>
      <c r="B245" s="147">
        <f t="shared" si="2"/>
        <v>1</v>
      </c>
      <c r="C245" s="147">
        <f t="shared" si="3"/>
        <v>2</v>
      </c>
      <c r="D245" s="148">
        <f t="shared" si="4"/>
        <v>9</v>
      </c>
      <c r="E245" s="148">
        <f t="shared" si="5"/>
        <v>1</v>
      </c>
      <c r="F245" s="146"/>
      <c r="G245" s="174"/>
      <c r="H245" s="174"/>
      <c r="I245" s="174"/>
      <c r="J245" s="175"/>
      <c r="K245" s="176"/>
      <c r="L245" s="177"/>
      <c r="M245" s="177"/>
      <c r="N245" s="182"/>
      <c r="O245" s="175"/>
      <c r="P245" s="180"/>
      <c r="Q245" s="176"/>
      <c r="R245" s="176"/>
      <c r="S245" s="176"/>
      <c r="T245" s="175"/>
      <c r="U245" s="175"/>
      <c r="V245" s="175"/>
      <c r="W245" s="175"/>
      <c r="X245" s="175"/>
      <c r="Y245" s="175"/>
      <c r="Z245" s="175"/>
    </row>
    <row r="246" ht="13.5" customHeight="1">
      <c r="A246" s="147">
        <f t="shared" si="11"/>
        <v>0</v>
      </c>
      <c r="B246" s="147">
        <f t="shared" si="2"/>
        <v>1</v>
      </c>
      <c r="C246" s="147">
        <f t="shared" si="3"/>
        <v>2</v>
      </c>
      <c r="D246" s="148">
        <f t="shared" si="4"/>
        <v>9</v>
      </c>
      <c r="E246" s="148">
        <f t="shared" si="5"/>
        <v>1</v>
      </c>
      <c r="F246" s="146"/>
      <c r="G246" s="174"/>
      <c r="H246" s="174"/>
      <c r="I246" s="174"/>
      <c r="J246" s="175"/>
      <c r="K246" s="176"/>
      <c r="L246" s="177"/>
      <c r="M246" s="177"/>
      <c r="N246" s="182"/>
      <c r="O246" s="175"/>
      <c r="P246" s="180"/>
      <c r="Q246" s="176"/>
      <c r="R246" s="176"/>
      <c r="S246" s="176"/>
      <c r="T246" s="175"/>
      <c r="U246" s="175"/>
      <c r="V246" s="175"/>
      <c r="W246" s="175"/>
      <c r="X246" s="175"/>
      <c r="Y246" s="175"/>
      <c r="Z246" s="175"/>
    </row>
    <row r="247" ht="13.5" customHeight="1">
      <c r="A247" s="147">
        <f t="shared" si="11"/>
        <v>0</v>
      </c>
      <c r="B247" s="147">
        <f t="shared" si="2"/>
        <v>1</v>
      </c>
      <c r="C247" s="147">
        <f t="shared" si="3"/>
        <v>2</v>
      </c>
      <c r="D247" s="148">
        <f t="shared" si="4"/>
        <v>9</v>
      </c>
      <c r="E247" s="148">
        <f t="shared" si="5"/>
        <v>1</v>
      </c>
      <c r="F247" s="146"/>
      <c r="G247" s="174"/>
      <c r="H247" s="174"/>
      <c r="I247" s="174"/>
      <c r="J247" s="175"/>
      <c r="K247" s="176"/>
      <c r="L247" s="177"/>
      <c r="M247" s="177"/>
      <c r="N247" s="182"/>
      <c r="O247" s="175"/>
      <c r="P247" s="180"/>
      <c r="Q247" s="176"/>
      <c r="R247" s="176"/>
      <c r="S247" s="176"/>
      <c r="T247" s="175"/>
      <c r="U247" s="175"/>
      <c r="V247" s="175"/>
      <c r="W247" s="175"/>
      <c r="X247" s="175"/>
      <c r="Y247" s="175"/>
      <c r="Z247" s="175"/>
    </row>
    <row r="248" ht="13.5" customHeight="1">
      <c r="A248" s="147">
        <f t="shared" si="11"/>
        <v>0</v>
      </c>
      <c r="B248" s="147">
        <f t="shared" si="2"/>
        <v>1</v>
      </c>
      <c r="C248" s="147">
        <f t="shared" si="3"/>
        <v>2</v>
      </c>
      <c r="D248" s="148">
        <f t="shared" si="4"/>
        <v>9</v>
      </c>
      <c r="E248" s="148">
        <f t="shared" si="5"/>
        <v>1</v>
      </c>
      <c r="F248" s="146"/>
      <c r="G248" s="174"/>
      <c r="H248" s="174"/>
      <c r="I248" s="174"/>
      <c r="J248" s="175"/>
      <c r="K248" s="176"/>
      <c r="L248" s="177"/>
      <c r="M248" s="177"/>
      <c r="N248" s="182"/>
      <c r="O248" s="175"/>
      <c r="P248" s="180"/>
      <c r="Q248" s="176"/>
      <c r="R248" s="176"/>
      <c r="S248" s="176"/>
      <c r="T248" s="175"/>
      <c r="U248" s="175"/>
      <c r="V248" s="175"/>
      <c r="W248" s="175"/>
      <c r="X248" s="175"/>
      <c r="Y248" s="175"/>
      <c r="Z248" s="175"/>
    </row>
    <row r="249" ht="13.5" customHeight="1">
      <c r="A249" s="147">
        <f t="shared" si="11"/>
        <v>0</v>
      </c>
      <c r="B249" s="147">
        <f t="shared" si="2"/>
        <v>1</v>
      </c>
      <c r="C249" s="147">
        <f t="shared" si="3"/>
        <v>2</v>
      </c>
      <c r="D249" s="148">
        <f t="shared" si="4"/>
        <v>9</v>
      </c>
      <c r="E249" s="148">
        <f t="shared" si="5"/>
        <v>1</v>
      </c>
      <c r="F249" s="146"/>
      <c r="G249" s="174"/>
      <c r="H249" s="174"/>
      <c r="I249" s="174"/>
      <c r="J249" s="175"/>
      <c r="K249" s="176"/>
      <c r="L249" s="177"/>
      <c r="M249" s="177"/>
      <c r="N249" s="182"/>
      <c r="O249" s="175"/>
      <c r="P249" s="180"/>
      <c r="Q249" s="176"/>
      <c r="R249" s="176"/>
      <c r="S249" s="176"/>
      <c r="T249" s="175"/>
      <c r="U249" s="175"/>
      <c r="V249" s="175"/>
      <c r="W249" s="175"/>
      <c r="X249" s="175"/>
      <c r="Y249" s="175"/>
      <c r="Z249" s="175"/>
    </row>
    <row r="250" ht="13.5" customHeight="1">
      <c r="A250" s="147">
        <f t="shared" si="11"/>
        <v>0</v>
      </c>
      <c r="B250" s="147">
        <f t="shared" si="2"/>
        <v>1</v>
      </c>
      <c r="C250" s="147">
        <f t="shared" si="3"/>
        <v>2</v>
      </c>
      <c r="D250" s="148">
        <f t="shared" si="4"/>
        <v>9</v>
      </c>
      <c r="E250" s="148">
        <f t="shared" si="5"/>
        <v>1</v>
      </c>
      <c r="F250" s="146"/>
      <c r="G250" s="174"/>
      <c r="H250" s="174"/>
      <c r="I250" s="174"/>
      <c r="J250" s="175"/>
      <c r="K250" s="176"/>
      <c r="L250" s="177"/>
      <c r="M250" s="177"/>
      <c r="N250" s="182"/>
      <c r="O250" s="175"/>
      <c r="P250" s="180"/>
      <c r="Q250" s="176"/>
      <c r="R250" s="176"/>
      <c r="S250" s="176"/>
      <c r="T250" s="175"/>
      <c r="U250" s="175"/>
      <c r="V250" s="175"/>
      <c r="W250" s="175"/>
      <c r="X250" s="175"/>
      <c r="Y250" s="175"/>
      <c r="Z250" s="175"/>
    </row>
    <row r="251" ht="13.5" customHeight="1">
      <c r="A251" s="147">
        <f t="shared" si="11"/>
        <v>0</v>
      </c>
      <c r="B251" s="147">
        <f t="shared" si="2"/>
        <v>1</v>
      </c>
      <c r="C251" s="147">
        <f t="shared" si="3"/>
        <v>2</v>
      </c>
      <c r="D251" s="148">
        <f t="shared" si="4"/>
        <v>9</v>
      </c>
      <c r="E251" s="148">
        <f t="shared" si="5"/>
        <v>1</v>
      </c>
      <c r="F251" s="146"/>
      <c r="G251" s="174"/>
      <c r="H251" s="174"/>
      <c r="I251" s="174"/>
      <c r="J251" s="175"/>
      <c r="K251" s="176"/>
      <c r="L251" s="177"/>
      <c r="M251" s="177"/>
      <c r="N251" s="182"/>
      <c r="O251" s="175"/>
      <c r="P251" s="180"/>
      <c r="Q251" s="176"/>
      <c r="R251" s="176"/>
      <c r="S251" s="176"/>
      <c r="T251" s="175"/>
      <c r="U251" s="175"/>
      <c r="V251" s="175"/>
      <c r="W251" s="175"/>
      <c r="X251" s="175"/>
      <c r="Y251" s="175"/>
      <c r="Z251" s="175"/>
    </row>
    <row r="252" ht="13.5" customHeight="1">
      <c r="A252" s="147">
        <f t="shared" si="11"/>
        <v>0</v>
      </c>
      <c r="B252" s="147">
        <f t="shared" si="2"/>
        <v>1</v>
      </c>
      <c r="C252" s="147">
        <f t="shared" si="3"/>
        <v>2</v>
      </c>
      <c r="D252" s="148">
        <f t="shared" si="4"/>
        <v>9</v>
      </c>
      <c r="E252" s="148">
        <f t="shared" si="5"/>
        <v>1</v>
      </c>
      <c r="F252" s="146"/>
      <c r="G252" s="174"/>
      <c r="H252" s="174"/>
      <c r="I252" s="174"/>
      <c r="J252" s="175"/>
      <c r="K252" s="176"/>
      <c r="L252" s="177"/>
      <c r="M252" s="177"/>
      <c r="N252" s="182"/>
      <c r="O252" s="175"/>
      <c r="P252" s="180"/>
      <c r="Q252" s="176"/>
      <c r="R252" s="176"/>
      <c r="S252" s="176"/>
      <c r="T252" s="175"/>
      <c r="U252" s="175"/>
      <c r="V252" s="175"/>
      <c r="W252" s="175"/>
      <c r="X252" s="175"/>
      <c r="Y252" s="175"/>
      <c r="Z252" s="175"/>
    </row>
    <row r="253" ht="13.5" customHeight="1">
      <c r="A253" s="147">
        <f t="shared" si="11"/>
        <v>0</v>
      </c>
      <c r="B253" s="147">
        <f t="shared" si="2"/>
        <v>1</v>
      </c>
      <c r="C253" s="147">
        <f t="shared" si="3"/>
        <v>2</v>
      </c>
      <c r="D253" s="148">
        <f t="shared" si="4"/>
        <v>9</v>
      </c>
      <c r="E253" s="148">
        <f t="shared" si="5"/>
        <v>1</v>
      </c>
      <c r="F253" s="146"/>
      <c r="G253" s="174"/>
      <c r="H253" s="174"/>
      <c r="I253" s="174"/>
      <c r="J253" s="175"/>
      <c r="K253" s="176"/>
      <c r="L253" s="177"/>
      <c r="M253" s="177"/>
      <c r="N253" s="182"/>
      <c r="O253" s="175"/>
      <c r="P253" s="180"/>
      <c r="Q253" s="176"/>
      <c r="R253" s="176"/>
      <c r="S253" s="176"/>
      <c r="T253" s="175"/>
      <c r="U253" s="175"/>
      <c r="V253" s="175"/>
      <c r="W253" s="175"/>
      <c r="X253" s="175"/>
      <c r="Y253" s="175"/>
      <c r="Z253" s="175"/>
    </row>
    <row r="254" ht="13.5" customHeight="1">
      <c r="A254" s="147">
        <f t="shared" si="11"/>
        <v>0</v>
      </c>
      <c r="B254" s="147">
        <f t="shared" si="2"/>
        <v>1</v>
      </c>
      <c r="C254" s="147">
        <f t="shared" si="3"/>
        <v>2</v>
      </c>
      <c r="D254" s="148">
        <f t="shared" si="4"/>
        <v>9</v>
      </c>
      <c r="E254" s="148">
        <f t="shared" si="5"/>
        <v>1</v>
      </c>
      <c r="F254" s="146"/>
      <c r="G254" s="174"/>
      <c r="H254" s="174"/>
      <c r="I254" s="174"/>
      <c r="J254" s="175"/>
      <c r="K254" s="176"/>
      <c r="L254" s="177"/>
      <c r="M254" s="177"/>
      <c r="N254" s="182"/>
      <c r="O254" s="175"/>
      <c r="P254" s="180"/>
      <c r="Q254" s="176"/>
      <c r="R254" s="176"/>
      <c r="S254" s="176"/>
      <c r="T254" s="175"/>
      <c r="U254" s="175"/>
      <c r="V254" s="175"/>
      <c r="W254" s="175"/>
      <c r="X254" s="175"/>
      <c r="Y254" s="175"/>
      <c r="Z254" s="175"/>
    </row>
    <row r="255" ht="13.5" customHeight="1">
      <c r="A255" s="147">
        <f t="shared" si="11"/>
        <v>0</v>
      </c>
      <c r="B255" s="147">
        <f t="shared" si="2"/>
        <v>1</v>
      </c>
      <c r="C255" s="147">
        <f t="shared" si="3"/>
        <v>2</v>
      </c>
      <c r="D255" s="148">
        <f t="shared" si="4"/>
        <v>9</v>
      </c>
      <c r="E255" s="148">
        <f t="shared" si="5"/>
        <v>1</v>
      </c>
      <c r="F255" s="146"/>
      <c r="G255" s="174"/>
      <c r="H255" s="174"/>
      <c r="I255" s="174"/>
      <c r="J255" s="175"/>
      <c r="K255" s="176"/>
      <c r="L255" s="177"/>
      <c r="M255" s="177"/>
      <c r="N255" s="182"/>
      <c r="O255" s="175"/>
      <c r="P255" s="180"/>
      <c r="Q255" s="176"/>
      <c r="R255" s="176"/>
      <c r="S255" s="176"/>
      <c r="T255" s="175"/>
      <c r="U255" s="175"/>
      <c r="V255" s="175"/>
      <c r="W255" s="175"/>
      <c r="X255" s="175"/>
      <c r="Y255" s="175"/>
      <c r="Z255" s="175"/>
    </row>
    <row r="256" ht="13.5" customHeight="1">
      <c r="A256" s="147">
        <f t="shared" si="11"/>
        <v>0</v>
      </c>
      <c r="B256" s="147">
        <f t="shared" si="2"/>
        <v>1</v>
      </c>
      <c r="C256" s="147">
        <f t="shared" si="3"/>
        <v>2</v>
      </c>
      <c r="D256" s="148">
        <f t="shared" si="4"/>
        <v>9</v>
      </c>
      <c r="E256" s="148">
        <f t="shared" si="5"/>
        <v>1</v>
      </c>
      <c r="F256" s="146"/>
      <c r="G256" s="174"/>
      <c r="H256" s="174"/>
      <c r="I256" s="174"/>
      <c r="J256" s="175"/>
      <c r="K256" s="176"/>
      <c r="L256" s="177"/>
      <c r="M256" s="177"/>
      <c r="N256" s="182"/>
      <c r="O256" s="175"/>
      <c r="P256" s="180"/>
      <c r="Q256" s="176"/>
      <c r="R256" s="176"/>
      <c r="S256" s="176"/>
      <c r="T256" s="175"/>
      <c r="U256" s="175"/>
      <c r="V256" s="175"/>
      <c r="W256" s="175"/>
      <c r="X256" s="175"/>
      <c r="Y256" s="175"/>
      <c r="Z256" s="175"/>
    </row>
    <row r="257" ht="13.5" customHeight="1">
      <c r="A257" s="147">
        <f t="shared" si="11"/>
        <v>0</v>
      </c>
      <c r="B257" s="147">
        <f t="shared" si="2"/>
        <v>1</v>
      </c>
      <c r="C257" s="147">
        <f t="shared" si="3"/>
        <v>2</v>
      </c>
      <c r="D257" s="148">
        <f t="shared" si="4"/>
        <v>9</v>
      </c>
      <c r="E257" s="148">
        <f t="shared" si="5"/>
        <v>1</v>
      </c>
      <c r="F257" s="146"/>
      <c r="G257" s="174"/>
      <c r="H257" s="174"/>
      <c r="I257" s="174"/>
      <c r="J257" s="175"/>
      <c r="K257" s="176"/>
      <c r="L257" s="177"/>
      <c r="M257" s="177"/>
      <c r="N257" s="182"/>
      <c r="O257" s="175"/>
      <c r="P257" s="180"/>
      <c r="Q257" s="176"/>
      <c r="R257" s="176"/>
      <c r="S257" s="176"/>
      <c r="T257" s="175"/>
      <c r="U257" s="175"/>
      <c r="V257" s="175"/>
      <c r="W257" s="175"/>
      <c r="X257" s="175"/>
      <c r="Y257" s="175"/>
      <c r="Z257" s="175"/>
    </row>
    <row r="258" ht="13.5" customHeight="1">
      <c r="A258" s="147">
        <f t="shared" si="11"/>
        <v>0</v>
      </c>
      <c r="B258" s="147">
        <f t="shared" si="2"/>
        <v>1</v>
      </c>
      <c r="C258" s="147">
        <f t="shared" si="3"/>
        <v>2</v>
      </c>
      <c r="D258" s="148">
        <f t="shared" si="4"/>
        <v>9</v>
      </c>
      <c r="E258" s="148">
        <f t="shared" si="5"/>
        <v>1</v>
      </c>
      <c r="F258" s="146"/>
      <c r="G258" s="174"/>
      <c r="H258" s="174"/>
      <c r="I258" s="174"/>
      <c r="J258" s="175"/>
      <c r="K258" s="176"/>
      <c r="L258" s="177"/>
      <c r="M258" s="177"/>
      <c r="N258" s="182"/>
      <c r="O258" s="175"/>
      <c r="P258" s="180"/>
      <c r="Q258" s="176"/>
      <c r="R258" s="176"/>
      <c r="S258" s="176"/>
      <c r="T258" s="175"/>
      <c r="U258" s="175"/>
      <c r="V258" s="175"/>
      <c r="W258" s="175"/>
      <c r="X258" s="175"/>
      <c r="Y258" s="175"/>
      <c r="Z258" s="175"/>
    </row>
    <row r="259" ht="13.5" customHeight="1">
      <c r="A259" s="147">
        <f t="shared" si="11"/>
        <v>0</v>
      </c>
      <c r="B259" s="147">
        <f t="shared" si="2"/>
        <v>1</v>
      </c>
      <c r="C259" s="147">
        <f t="shared" si="3"/>
        <v>2</v>
      </c>
      <c r="D259" s="148">
        <f t="shared" si="4"/>
        <v>9</v>
      </c>
      <c r="E259" s="148">
        <f t="shared" si="5"/>
        <v>1</v>
      </c>
      <c r="F259" s="146"/>
      <c r="G259" s="174"/>
      <c r="H259" s="174"/>
      <c r="I259" s="174"/>
      <c r="J259" s="175"/>
      <c r="K259" s="176"/>
      <c r="L259" s="177"/>
      <c r="M259" s="177"/>
      <c r="N259" s="182"/>
      <c r="O259" s="175"/>
      <c r="P259" s="180"/>
      <c r="Q259" s="176"/>
      <c r="R259" s="176"/>
      <c r="S259" s="176"/>
      <c r="T259" s="175"/>
      <c r="U259" s="175"/>
      <c r="V259" s="175"/>
      <c r="W259" s="175"/>
      <c r="X259" s="175"/>
      <c r="Y259" s="175"/>
      <c r="Z259" s="175"/>
    </row>
    <row r="260" ht="13.5" customHeight="1">
      <c r="A260" s="147">
        <f t="shared" si="11"/>
        <v>0</v>
      </c>
      <c r="B260" s="147">
        <f t="shared" si="2"/>
        <v>1</v>
      </c>
      <c r="C260" s="147">
        <f t="shared" si="3"/>
        <v>2</v>
      </c>
      <c r="D260" s="148">
        <f t="shared" si="4"/>
        <v>9</v>
      </c>
      <c r="E260" s="148">
        <f t="shared" si="5"/>
        <v>1</v>
      </c>
      <c r="F260" s="146"/>
      <c r="G260" s="174"/>
      <c r="H260" s="174"/>
      <c r="I260" s="174"/>
      <c r="J260" s="175"/>
      <c r="K260" s="176"/>
      <c r="L260" s="177"/>
      <c r="M260" s="177"/>
      <c r="N260" s="182"/>
      <c r="O260" s="175"/>
      <c r="P260" s="180"/>
      <c r="Q260" s="176"/>
      <c r="R260" s="176"/>
      <c r="S260" s="176"/>
      <c r="T260" s="175"/>
      <c r="U260" s="175"/>
      <c r="V260" s="175"/>
      <c r="W260" s="175"/>
      <c r="X260" s="175"/>
      <c r="Y260" s="175"/>
      <c r="Z260" s="175"/>
    </row>
    <row r="261" ht="13.5" customHeight="1">
      <c r="A261" s="147">
        <f t="shared" si="11"/>
        <v>0</v>
      </c>
      <c r="B261" s="147">
        <f t="shared" si="2"/>
        <v>1</v>
      </c>
      <c r="C261" s="147">
        <f t="shared" si="3"/>
        <v>2</v>
      </c>
      <c r="D261" s="148">
        <f t="shared" si="4"/>
        <v>9</v>
      </c>
      <c r="E261" s="148">
        <f t="shared" si="5"/>
        <v>1</v>
      </c>
      <c r="F261" s="146"/>
      <c r="G261" s="174"/>
      <c r="H261" s="174"/>
      <c r="I261" s="174"/>
      <c r="J261" s="175"/>
      <c r="K261" s="176"/>
      <c r="L261" s="177"/>
      <c r="M261" s="177"/>
      <c r="N261" s="182"/>
      <c r="O261" s="175"/>
      <c r="P261" s="180"/>
      <c r="Q261" s="176"/>
      <c r="R261" s="176"/>
      <c r="S261" s="176"/>
      <c r="T261" s="175"/>
      <c r="U261" s="175"/>
      <c r="V261" s="175"/>
      <c r="W261" s="175"/>
      <c r="X261" s="175"/>
      <c r="Y261" s="175"/>
      <c r="Z261" s="175"/>
    </row>
    <row r="262" ht="13.5" customHeight="1">
      <c r="A262" s="147">
        <f t="shared" si="11"/>
        <v>0</v>
      </c>
      <c r="B262" s="147">
        <f t="shared" si="2"/>
        <v>1</v>
      </c>
      <c r="C262" s="147">
        <f t="shared" si="3"/>
        <v>2</v>
      </c>
      <c r="D262" s="148">
        <f t="shared" si="4"/>
        <v>9</v>
      </c>
      <c r="E262" s="148">
        <f t="shared" si="5"/>
        <v>1</v>
      </c>
      <c r="F262" s="146"/>
      <c r="G262" s="174"/>
      <c r="H262" s="174"/>
      <c r="I262" s="174"/>
      <c r="J262" s="175"/>
      <c r="K262" s="176"/>
      <c r="L262" s="177"/>
      <c r="M262" s="177"/>
      <c r="N262" s="182"/>
      <c r="O262" s="175"/>
      <c r="P262" s="180"/>
      <c r="Q262" s="176"/>
      <c r="R262" s="176"/>
      <c r="S262" s="176"/>
      <c r="T262" s="175"/>
      <c r="U262" s="175"/>
      <c r="V262" s="175"/>
      <c r="W262" s="175"/>
      <c r="X262" s="175"/>
      <c r="Y262" s="175"/>
      <c r="Z262" s="175"/>
    </row>
    <row r="263" ht="13.5" customHeight="1">
      <c r="A263" s="147">
        <f t="shared" si="11"/>
        <v>0</v>
      </c>
      <c r="B263" s="147">
        <f t="shared" si="2"/>
        <v>1</v>
      </c>
      <c r="C263" s="147">
        <f t="shared" si="3"/>
        <v>2</v>
      </c>
      <c r="D263" s="148">
        <f t="shared" si="4"/>
        <v>9</v>
      </c>
      <c r="E263" s="148">
        <f t="shared" si="5"/>
        <v>1</v>
      </c>
      <c r="F263" s="146"/>
      <c r="G263" s="174"/>
      <c r="H263" s="174"/>
      <c r="I263" s="174"/>
      <c r="J263" s="175"/>
      <c r="K263" s="176"/>
      <c r="L263" s="177"/>
      <c r="M263" s="177"/>
      <c r="N263" s="182"/>
      <c r="O263" s="175"/>
      <c r="P263" s="180"/>
      <c r="Q263" s="176"/>
      <c r="R263" s="176"/>
      <c r="S263" s="176"/>
      <c r="T263" s="175"/>
      <c r="U263" s="175"/>
      <c r="V263" s="175"/>
      <c r="W263" s="175"/>
      <c r="X263" s="175"/>
      <c r="Y263" s="175"/>
      <c r="Z263" s="175"/>
    </row>
    <row r="264" ht="13.5" customHeight="1">
      <c r="A264" s="147">
        <f t="shared" si="11"/>
        <v>0</v>
      </c>
      <c r="B264" s="147">
        <f t="shared" si="2"/>
        <v>1</v>
      </c>
      <c r="C264" s="147">
        <f t="shared" si="3"/>
        <v>2</v>
      </c>
      <c r="D264" s="148">
        <f t="shared" si="4"/>
        <v>9</v>
      </c>
      <c r="E264" s="148">
        <f t="shared" si="5"/>
        <v>1</v>
      </c>
      <c r="F264" s="146"/>
      <c r="G264" s="174"/>
      <c r="H264" s="174"/>
      <c r="I264" s="174"/>
      <c r="J264" s="175"/>
      <c r="K264" s="176"/>
      <c r="L264" s="177"/>
      <c r="M264" s="177"/>
      <c r="N264" s="182"/>
      <c r="O264" s="175"/>
      <c r="P264" s="180"/>
      <c r="Q264" s="176"/>
      <c r="R264" s="176"/>
      <c r="S264" s="176"/>
      <c r="T264" s="175"/>
      <c r="U264" s="175"/>
      <c r="V264" s="175"/>
      <c r="W264" s="175"/>
      <c r="X264" s="175"/>
      <c r="Y264" s="175"/>
      <c r="Z264" s="175"/>
    </row>
    <row r="265" ht="13.5" customHeight="1">
      <c r="A265" s="147">
        <f t="shared" si="11"/>
        <v>0</v>
      </c>
      <c r="B265" s="147">
        <f t="shared" si="2"/>
        <v>1</v>
      </c>
      <c r="C265" s="147">
        <f t="shared" si="3"/>
        <v>2</v>
      </c>
      <c r="D265" s="148">
        <f t="shared" si="4"/>
        <v>9</v>
      </c>
      <c r="E265" s="148">
        <f t="shared" si="5"/>
        <v>1</v>
      </c>
      <c r="F265" s="146"/>
      <c r="G265" s="174"/>
      <c r="H265" s="174"/>
      <c r="I265" s="174"/>
      <c r="J265" s="175"/>
      <c r="K265" s="176"/>
      <c r="L265" s="177"/>
      <c r="M265" s="177"/>
      <c r="N265" s="182"/>
      <c r="O265" s="175"/>
      <c r="P265" s="180"/>
      <c r="Q265" s="176"/>
      <c r="R265" s="176"/>
      <c r="S265" s="176"/>
      <c r="T265" s="175"/>
      <c r="U265" s="175"/>
      <c r="V265" s="175"/>
      <c r="W265" s="175"/>
      <c r="X265" s="175"/>
      <c r="Y265" s="175"/>
      <c r="Z265" s="175"/>
    </row>
    <row r="266" ht="13.5" customHeight="1">
      <c r="A266" s="147">
        <f t="shared" si="11"/>
        <v>0</v>
      </c>
      <c r="B266" s="147">
        <f t="shared" si="2"/>
        <v>1</v>
      </c>
      <c r="C266" s="147">
        <f t="shared" si="3"/>
        <v>2</v>
      </c>
      <c r="D266" s="148">
        <f t="shared" si="4"/>
        <v>9</v>
      </c>
      <c r="E266" s="148">
        <f t="shared" si="5"/>
        <v>1</v>
      </c>
      <c r="F266" s="146"/>
      <c r="G266" s="174"/>
      <c r="H266" s="174"/>
      <c r="I266" s="174"/>
      <c r="J266" s="175"/>
      <c r="K266" s="176"/>
      <c r="L266" s="177"/>
      <c r="M266" s="177"/>
      <c r="N266" s="182"/>
      <c r="O266" s="175"/>
      <c r="P266" s="180"/>
      <c r="Q266" s="176"/>
      <c r="R266" s="176"/>
      <c r="S266" s="176"/>
      <c r="T266" s="175"/>
      <c r="U266" s="175"/>
      <c r="V266" s="175"/>
      <c r="W266" s="175"/>
      <c r="X266" s="175"/>
      <c r="Y266" s="175"/>
      <c r="Z266" s="175"/>
    </row>
    <row r="267" ht="13.5" customHeight="1">
      <c r="A267" s="147">
        <f t="shared" si="11"/>
        <v>0</v>
      </c>
      <c r="B267" s="147">
        <f t="shared" si="2"/>
        <v>1</v>
      </c>
      <c r="C267" s="147">
        <f t="shared" si="3"/>
        <v>2</v>
      </c>
      <c r="D267" s="148">
        <f t="shared" si="4"/>
        <v>9</v>
      </c>
      <c r="E267" s="148">
        <f t="shared" si="5"/>
        <v>1</v>
      </c>
      <c r="F267" s="146"/>
      <c r="G267" s="174"/>
      <c r="H267" s="174"/>
      <c r="I267" s="174"/>
      <c r="J267" s="175"/>
      <c r="K267" s="176"/>
      <c r="L267" s="177"/>
      <c r="M267" s="177"/>
      <c r="N267" s="182"/>
      <c r="O267" s="175"/>
      <c r="P267" s="180"/>
      <c r="Q267" s="176"/>
      <c r="R267" s="176"/>
      <c r="S267" s="176"/>
      <c r="T267" s="175"/>
      <c r="U267" s="175"/>
      <c r="V267" s="175"/>
      <c r="W267" s="175"/>
      <c r="X267" s="175"/>
      <c r="Y267" s="175"/>
      <c r="Z267" s="175"/>
    </row>
    <row r="268" ht="13.5" customHeight="1">
      <c r="A268" s="147">
        <f t="shared" si="11"/>
        <v>0</v>
      </c>
      <c r="B268" s="147">
        <f t="shared" si="2"/>
        <v>1</v>
      </c>
      <c r="C268" s="147">
        <f t="shared" si="3"/>
        <v>2</v>
      </c>
      <c r="D268" s="148">
        <f t="shared" si="4"/>
        <v>9</v>
      </c>
      <c r="E268" s="148">
        <f t="shared" si="5"/>
        <v>1</v>
      </c>
      <c r="F268" s="146"/>
      <c r="G268" s="174"/>
      <c r="H268" s="174"/>
      <c r="I268" s="174"/>
      <c r="J268" s="175"/>
      <c r="K268" s="176"/>
      <c r="L268" s="177"/>
      <c r="M268" s="177"/>
      <c r="N268" s="182"/>
      <c r="O268" s="175"/>
      <c r="P268" s="180"/>
      <c r="Q268" s="176"/>
      <c r="R268" s="176"/>
      <c r="S268" s="176"/>
      <c r="T268" s="175"/>
      <c r="U268" s="175"/>
      <c r="V268" s="175"/>
      <c r="W268" s="175"/>
      <c r="X268" s="175"/>
      <c r="Y268" s="175"/>
      <c r="Z268" s="175"/>
    </row>
    <row r="269" ht="13.5" customHeight="1">
      <c r="A269" s="147">
        <f t="shared" si="11"/>
        <v>0</v>
      </c>
      <c r="B269" s="147">
        <f t="shared" si="2"/>
        <v>1</v>
      </c>
      <c r="C269" s="147">
        <f t="shared" si="3"/>
        <v>2</v>
      </c>
      <c r="D269" s="148">
        <f t="shared" si="4"/>
        <v>9</v>
      </c>
      <c r="E269" s="148">
        <f t="shared" si="5"/>
        <v>1</v>
      </c>
      <c r="F269" s="146"/>
      <c r="G269" s="174"/>
      <c r="H269" s="174"/>
      <c r="I269" s="174"/>
      <c r="J269" s="175"/>
      <c r="K269" s="176"/>
      <c r="L269" s="177"/>
      <c r="M269" s="177"/>
      <c r="N269" s="182"/>
      <c r="O269" s="175"/>
      <c r="P269" s="180"/>
      <c r="Q269" s="176"/>
      <c r="R269" s="176"/>
      <c r="S269" s="176"/>
      <c r="T269" s="175"/>
      <c r="U269" s="175"/>
      <c r="V269" s="175"/>
      <c r="W269" s="175"/>
      <c r="X269" s="175"/>
      <c r="Y269" s="175"/>
      <c r="Z269" s="175"/>
    </row>
    <row r="270" ht="13.5" customHeight="1">
      <c r="A270" s="147">
        <f t="shared" si="11"/>
        <v>0</v>
      </c>
      <c r="B270" s="147">
        <f t="shared" si="2"/>
        <v>1</v>
      </c>
      <c r="C270" s="147">
        <f t="shared" si="3"/>
        <v>2</v>
      </c>
      <c r="D270" s="148">
        <f t="shared" si="4"/>
        <v>9</v>
      </c>
      <c r="E270" s="148">
        <f t="shared" si="5"/>
        <v>1</v>
      </c>
      <c r="F270" s="146"/>
      <c r="G270" s="174"/>
      <c r="H270" s="174"/>
      <c r="I270" s="174"/>
      <c r="J270" s="175"/>
      <c r="K270" s="176"/>
      <c r="L270" s="177"/>
      <c r="M270" s="177"/>
      <c r="N270" s="182"/>
      <c r="O270" s="175"/>
      <c r="P270" s="180"/>
      <c r="Q270" s="176"/>
      <c r="R270" s="176"/>
      <c r="S270" s="176"/>
      <c r="T270" s="175"/>
      <c r="U270" s="175"/>
      <c r="V270" s="175"/>
      <c r="W270" s="175"/>
      <c r="X270" s="175"/>
      <c r="Y270" s="175"/>
      <c r="Z270" s="175"/>
    </row>
    <row r="271" ht="13.5" customHeight="1">
      <c r="A271" s="147">
        <f t="shared" si="11"/>
        <v>0</v>
      </c>
      <c r="B271" s="147">
        <f t="shared" si="2"/>
        <v>1</v>
      </c>
      <c r="C271" s="147">
        <f t="shared" si="3"/>
        <v>2</v>
      </c>
      <c r="D271" s="148">
        <f t="shared" si="4"/>
        <v>9</v>
      </c>
      <c r="E271" s="148">
        <f t="shared" si="5"/>
        <v>1</v>
      </c>
      <c r="F271" s="146"/>
      <c r="G271" s="174"/>
      <c r="H271" s="174"/>
      <c r="I271" s="174"/>
      <c r="J271" s="175"/>
      <c r="K271" s="176"/>
      <c r="L271" s="177"/>
      <c r="M271" s="177"/>
      <c r="N271" s="182"/>
      <c r="O271" s="175"/>
      <c r="P271" s="180"/>
      <c r="Q271" s="176"/>
      <c r="R271" s="176"/>
      <c r="S271" s="176"/>
      <c r="T271" s="175"/>
      <c r="U271" s="175"/>
      <c r="V271" s="175"/>
      <c r="W271" s="175"/>
      <c r="X271" s="175"/>
      <c r="Y271" s="175"/>
      <c r="Z271" s="175"/>
    </row>
    <row r="272" ht="13.5" customHeight="1">
      <c r="A272" s="147">
        <f t="shared" si="11"/>
        <v>0</v>
      </c>
      <c r="B272" s="147">
        <f t="shared" si="2"/>
        <v>1</v>
      </c>
      <c r="C272" s="147">
        <f t="shared" si="3"/>
        <v>2</v>
      </c>
      <c r="D272" s="148">
        <f t="shared" si="4"/>
        <v>9</v>
      </c>
      <c r="E272" s="148">
        <f t="shared" si="5"/>
        <v>1</v>
      </c>
      <c r="F272" s="146"/>
      <c r="G272" s="174"/>
      <c r="H272" s="174"/>
      <c r="I272" s="174"/>
      <c r="J272" s="175"/>
      <c r="K272" s="176"/>
      <c r="L272" s="177"/>
      <c r="M272" s="177"/>
      <c r="N272" s="182"/>
      <c r="O272" s="175"/>
      <c r="P272" s="180"/>
      <c r="Q272" s="176"/>
      <c r="R272" s="176"/>
      <c r="S272" s="176"/>
      <c r="T272" s="175"/>
      <c r="U272" s="175"/>
      <c r="V272" s="175"/>
      <c r="W272" s="175"/>
      <c r="X272" s="175"/>
      <c r="Y272" s="175"/>
      <c r="Z272" s="175"/>
    </row>
    <row r="273" ht="13.5" customHeight="1">
      <c r="A273" s="147">
        <f t="shared" si="11"/>
        <v>0</v>
      </c>
      <c r="B273" s="147">
        <f t="shared" si="2"/>
        <v>1</v>
      </c>
      <c r="C273" s="147">
        <f t="shared" si="3"/>
        <v>2</v>
      </c>
      <c r="D273" s="148">
        <f t="shared" si="4"/>
        <v>9</v>
      </c>
      <c r="E273" s="148">
        <f t="shared" si="5"/>
        <v>1</v>
      </c>
      <c r="F273" s="146"/>
      <c r="G273" s="174"/>
      <c r="H273" s="174"/>
      <c r="I273" s="174"/>
      <c r="J273" s="175"/>
      <c r="K273" s="176"/>
      <c r="L273" s="177"/>
      <c r="M273" s="177"/>
      <c r="N273" s="182"/>
      <c r="O273" s="175"/>
      <c r="P273" s="180"/>
      <c r="Q273" s="176"/>
      <c r="R273" s="176"/>
      <c r="S273" s="176"/>
      <c r="T273" s="175"/>
      <c r="U273" s="175"/>
      <c r="V273" s="175"/>
      <c r="W273" s="175"/>
      <c r="X273" s="175"/>
      <c r="Y273" s="175"/>
      <c r="Z273" s="175"/>
    </row>
    <row r="274" ht="13.5" customHeight="1">
      <c r="A274" s="147">
        <f t="shared" si="11"/>
        <v>0</v>
      </c>
      <c r="B274" s="147">
        <f t="shared" si="2"/>
        <v>1</v>
      </c>
      <c r="C274" s="147">
        <f t="shared" si="3"/>
        <v>2</v>
      </c>
      <c r="D274" s="148">
        <f t="shared" si="4"/>
        <v>9</v>
      </c>
      <c r="E274" s="148">
        <f t="shared" si="5"/>
        <v>1</v>
      </c>
      <c r="F274" s="146"/>
      <c r="G274" s="174"/>
      <c r="H274" s="174"/>
      <c r="I274" s="174"/>
      <c r="J274" s="175"/>
      <c r="K274" s="176"/>
      <c r="L274" s="177"/>
      <c r="M274" s="177"/>
      <c r="N274" s="182"/>
      <c r="O274" s="175"/>
      <c r="P274" s="180"/>
      <c r="Q274" s="176"/>
      <c r="R274" s="176"/>
      <c r="S274" s="176"/>
      <c r="T274" s="175"/>
      <c r="U274" s="175"/>
      <c r="V274" s="175"/>
      <c r="W274" s="175"/>
      <c r="X274" s="175"/>
      <c r="Y274" s="175"/>
      <c r="Z274" s="175"/>
    </row>
    <row r="275" ht="13.5" customHeight="1">
      <c r="A275" s="147">
        <f t="shared" si="11"/>
        <v>0</v>
      </c>
      <c r="B275" s="147">
        <f t="shared" si="2"/>
        <v>1</v>
      </c>
      <c r="C275" s="147">
        <f t="shared" si="3"/>
        <v>2</v>
      </c>
      <c r="D275" s="148">
        <f t="shared" si="4"/>
        <v>9</v>
      </c>
      <c r="E275" s="148">
        <f t="shared" si="5"/>
        <v>1</v>
      </c>
      <c r="F275" s="146"/>
      <c r="G275" s="174"/>
      <c r="H275" s="174"/>
      <c r="I275" s="174"/>
      <c r="J275" s="175"/>
      <c r="K275" s="176"/>
      <c r="L275" s="177"/>
      <c r="M275" s="177"/>
      <c r="N275" s="182"/>
      <c r="O275" s="175"/>
      <c r="P275" s="180"/>
      <c r="Q275" s="176"/>
      <c r="R275" s="176"/>
      <c r="S275" s="176"/>
      <c r="T275" s="175"/>
      <c r="U275" s="175"/>
      <c r="V275" s="175"/>
      <c r="W275" s="175"/>
      <c r="X275" s="175"/>
      <c r="Y275" s="175"/>
      <c r="Z275" s="175"/>
    </row>
    <row r="276" ht="13.5" customHeight="1">
      <c r="A276" s="147">
        <f t="shared" si="11"/>
        <v>0</v>
      </c>
      <c r="B276" s="147">
        <f t="shared" si="2"/>
        <v>1</v>
      </c>
      <c r="C276" s="147">
        <f t="shared" si="3"/>
        <v>2</v>
      </c>
      <c r="D276" s="148">
        <f t="shared" si="4"/>
        <v>9</v>
      </c>
      <c r="E276" s="148">
        <f t="shared" si="5"/>
        <v>1</v>
      </c>
      <c r="F276" s="146"/>
      <c r="G276" s="174"/>
      <c r="H276" s="174"/>
      <c r="I276" s="174"/>
      <c r="J276" s="175"/>
      <c r="K276" s="176"/>
      <c r="L276" s="177"/>
      <c r="M276" s="177"/>
      <c r="N276" s="182"/>
      <c r="O276" s="175"/>
      <c r="P276" s="180"/>
      <c r="Q276" s="176"/>
      <c r="R276" s="176"/>
      <c r="S276" s="176"/>
      <c r="T276" s="175"/>
      <c r="U276" s="175"/>
      <c r="V276" s="175"/>
      <c r="W276" s="175"/>
      <c r="X276" s="175"/>
      <c r="Y276" s="175"/>
      <c r="Z276" s="175"/>
    </row>
    <row r="277" ht="13.5" customHeight="1">
      <c r="A277" s="147">
        <f t="shared" si="11"/>
        <v>0</v>
      </c>
      <c r="B277" s="147">
        <f t="shared" si="2"/>
        <v>1</v>
      </c>
      <c r="C277" s="147">
        <f t="shared" si="3"/>
        <v>2</v>
      </c>
      <c r="D277" s="148">
        <f t="shared" si="4"/>
        <v>9</v>
      </c>
      <c r="E277" s="148">
        <f t="shared" si="5"/>
        <v>1</v>
      </c>
      <c r="F277" s="146"/>
      <c r="G277" s="174"/>
      <c r="H277" s="174"/>
      <c r="I277" s="174"/>
      <c r="J277" s="175"/>
      <c r="K277" s="176"/>
      <c r="L277" s="177"/>
      <c r="M277" s="177"/>
      <c r="N277" s="182"/>
      <c r="O277" s="175"/>
      <c r="P277" s="180"/>
      <c r="Q277" s="176"/>
      <c r="R277" s="176"/>
      <c r="S277" s="176"/>
      <c r="T277" s="175"/>
      <c r="U277" s="175"/>
      <c r="V277" s="175"/>
      <c r="W277" s="175"/>
      <c r="X277" s="175"/>
      <c r="Y277" s="175"/>
      <c r="Z277" s="175"/>
    </row>
    <row r="278" ht="13.5" customHeight="1">
      <c r="A278" s="147">
        <f t="shared" si="11"/>
        <v>0</v>
      </c>
      <c r="B278" s="147">
        <f t="shared" si="2"/>
        <v>1</v>
      </c>
      <c r="C278" s="147">
        <f t="shared" si="3"/>
        <v>2</v>
      </c>
      <c r="D278" s="148">
        <f t="shared" si="4"/>
        <v>9</v>
      </c>
      <c r="E278" s="148">
        <f t="shared" si="5"/>
        <v>1</v>
      </c>
      <c r="F278" s="146"/>
      <c r="G278" s="174"/>
      <c r="H278" s="174"/>
      <c r="I278" s="174"/>
      <c r="J278" s="175"/>
      <c r="K278" s="176"/>
      <c r="L278" s="177"/>
      <c r="M278" s="177"/>
      <c r="N278" s="182"/>
      <c r="O278" s="175"/>
      <c r="P278" s="180"/>
      <c r="Q278" s="176"/>
      <c r="R278" s="176"/>
      <c r="S278" s="176"/>
      <c r="T278" s="175"/>
      <c r="U278" s="175"/>
      <c r="V278" s="175"/>
      <c r="W278" s="175"/>
      <c r="X278" s="175"/>
      <c r="Y278" s="175"/>
      <c r="Z278" s="175"/>
    </row>
    <row r="279" ht="13.5" customHeight="1">
      <c r="A279" s="147">
        <f t="shared" si="11"/>
        <v>0</v>
      </c>
      <c r="B279" s="147">
        <f t="shared" si="2"/>
        <v>1</v>
      </c>
      <c r="C279" s="147">
        <f t="shared" si="3"/>
        <v>2</v>
      </c>
      <c r="D279" s="148">
        <f t="shared" si="4"/>
        <v>9</v>
      </c>
      <c r="E279" s="148">
        <f t="shared" si="5"/>
        <v>1</v>
      </c>
      <c r="F279" s="146"/>
      <c r="G279" s="174"/>
      <c r="H279" s="174"/>
      <c r="I279" s="174"/>
      <c r="J279" s="175"/>
      <c r="K279" s="176"/>
      <c r="L279" s="177"/>
      <c r="M279" s="177"/>
      <c r="N279" s="182"/>
      <c r="O279" s="175"/>
      <c r="P279" s="180"/>
      <c r="Q279" s="176"/>
      <c r="R279" s="176"/>
      <c r="S279" s="176"/>
      <c r="T279" s="175"/>
      <c r="U279" s="175"/>
      <c r="V279" s="175"/>
      <c r="W279" s="175"/>
      <c r="X279" s="175"/>
      <c r="Y279" s="175"/>
      <c r="Z279" s="175"/>
    </row>
    <row r="280" ht="13.5" customHeight="1">
      <c r="A280" s="147">
        <f t="shared" si="11"/>
        <v>0</v>
      </c>
      <c r="B280" s="147">
        <f t="shared" si="2"/>
        <v>1</v>
      </c>
      <c r="C280" s="147">
        <f t="shared" si="3"/>
        <v>2</v>
      </c>
      <c r="D280" s="148">
        <f t="shared" si="4"/>
        <v>9</v>
      </c>
      <c r="E280" s="148">
        <f t="shared" si="5"/>
        <v>1</v>
      </c>
      <c r="F280" s="146"/>
      <c r="G280" s="174"/>
      <c r="H280" s="174"/>
      <c r="I280" s="174"/>
      <c r="J280" s="175"/>
      <c r="K280" s="176"/>
      <c r="L280" s="177"/>
      <c r="M280" s="177"/>
      <c r="N280" s="182"/>
      <c r="O280" s="175"/>
      <c r="P280" s="180"/>
      <c r="Q280" s="176"/>
      <c r="R280" s="176"/>
      <c r="S280" s="176"/>
      <c r="T280" s="175"/>
      <c r="U280" s="175"/>
      <c r="V280" s="175"/>
      <c r="W280" s="175"/>
      <c r="X280" s="175"/>
      <c r="Y280" s="175"/>
      <c r="Z280" s="175"/>
    </row>
    <row r="281" ht="13.5" customHeight="1">
      <c r="A281" s="147">
        <f t="shared" si="11"/>
        <v>0</v>
      </c>
      <c r="B281" s="147">
        <f t="shared" si="2"/>
        <v>1</v>
      </c>
      <c r="C281" s="147">
        <f t="shared" si="3"/>
        <v>2</v>
      </c>
      <c r="D281" s="148">
        <f t="shared" si="4"/>
        <v>9</v>
      </c>
      <c r="E281" s="148">
        <f t="shared" si="5"/>
        <v>1</v>
      </c>
      <c r="F281" s="146"/>
      <c r="G281" s="174"/>
      <c r="H281" s="174"/>
      <c r="I281" s="174"/>
      <c r="J281" s="175"/>
      <c r="K281" s="176"/>
      <c r="L281" s="177"/>
      <c r="M281" s="177"/>
      <c r="N281" s="182"/>
      <c r="O281" s="175"/>
      <c r="P281" s="180"/>
      <c r="Q281" s="176"/>
      <c r="R281" s="176"/>
      <c r="S281" s="176"/>
      <c r="T281" s="175"/>
      <c r="U281" s="175"/>
      <c r="V281" s="175"/>
      <c r="W281" s="175"/>
      <c r="X281" s="175"/>
      <c r="Y281" s="175"/>
      <c r="Z281" s="175"/>
    </row>
    <row r="282" ht="13.5" customHeight="1">
      <c r="A282" s="147">
        <f t="shared" si="11"/>
        <v>0</v>
      </c>
      <c r="B282" s="147">
        <f t="shared" si="2"/>
        <v>1</v>
      </c>
      <c r="C282" s="147">
        <f t="shared" si="3"/>
        <v>2</v>
      </c>
      <c r="D282" s="148">
        <f t="shared" si="4"/>
        <v>9</v>
      </c>
      <c r="E282" s="148">
        <f t="shared" si="5"/>
        <v>1</v>
      </c>
      <c r="F282" s="146"/>
      <c r="G282" s="174"/>
      <c r="H282" s="174"/>
      <c r="I282" s="174"/>
      <c r="J282" s="175"/>
      <c r="K282" s="176"/>
      <c r="L282" s="177"/>
      <c r="M282" s="177"/>
      <c r="N282" s="182"/>
      <c r="O282" s="175"/>
      <c r="P282" s="180"/>
      <c r="Q282" s="176"/>
      <c r="R282" s="176"/>
      <c r="S282" s="176"/>
      <c r="T282" s="175"/>
      <c r="U282" s="175"/>
      <c r="V282" s="175"/>
      <c r="W282" s="175"/>
      <c r="X282" s="175"/>
      <c r="Y282" s="175"/>
      <c r="Z282" s="175"/>
    </row>
    <row r="283" ht="13.5" customHeight="1">
      <c r="A283" s="147">
        <f t="shared" si="11"/>
        <v>0</v>
      </c>
      <c r="B283" s="147">
        <f t="shared" si="2"/>
        <v>1</v>
      </c>
      <c r="C283" s="147">
        <f t="shared" si="3"/>
        <v>2</v>
      </c>
      <c r="D283" s="148">
        <f t="shared" si="4"/>
        <v>9</v>
      </c>
      <c r="E283" s="148">
        <f t="shared" si="5"/>
        <v>1</v>
      </c>
      <c r="F283" s="146"/>
      <c r="G283" s="174"/>
      <c r="H283" s="174"/>
      <c r="I283" s="174"/>
      <c r="J283" s="175"/>
      <c r="K283" s="176"/>
      <c r="L283" s="177"/>
      <c r="M283" s="177"/>
      <c r="N283" s="182"/>
      <c r="O283" s="175"/>
      <c r="P283" s="180"/>
      <c r="Q283" s="176"/>
      <c r="R283" s="176"/>
      <c r="S283" s="176"/>
      <c r="T283" s="175"/>
      <c r="U283" s="175"/>
      <c r="V283" s="175"/>
      <c r="W283" s="175"/>
      <c r="X283" s="175"/>
      <c r="Y283" s="175"/>
      <c r="Z283" s="175"/>
    </row>
    <row r="284" ht="13.5" customHeight="1">
      <c r="A284" s="147">
        <f t="shared" si="11"/>
        <v>0</v>
      </c>
      <c r="B284" s="147">
        <f t="shared" si="2"/>
        <v>1</v>
      </c>
      <c r="C284" s="147">
        <f t="shared" si="3"/>
        <v>2</v>
      </c>
      <c r="D284" s="148">
        <f t="shared" si="4"/>
        <v>9</v>
      </c>
      <c r="E284" s="148">
        <f t="shared" si="5"/>
        <v>1</v>
      </c>
      <c r="F284" s="146"/>
      <c r="G284" s="174"/>
      <c r="H284" s="174"/>
      <c r="I284" s="174"/>
      <c r="J284" s="175"/>
      <c r="K284" s="176"/>
      <c r="L284" s="177"/>
      <c r="M284" s="177"/>
      <c r="N284" s="182"/>
      <c r="O284" s="175"/>
      <c r="P284" s="180"/>
      <c r="Q284" s="176"/>
      <c r="R284" s="176"/>
      <c r="S284" s="176"/>
      <c r="T284" s="175"/>
      <c r="U284" s="175"/>
      <c r="V284" s="175"/>
      <c r="W284" s="175"/>
      <c r="X284" s="175"/>
      <c r="Y284" s="175"/>
      <c r="Z284" s="175"/>
    </row>
    <row r="285" ht="13.5" customHeight="1">
      <c r="A285" s="147">
        <f t="shared" si="11"/>
        <v>0</v>
      </c>
      <c r="B285" s="147">
        <f t="shared" si="2"/>
        <v>1</v>
      </c>
      <c r="C285" s="147">
        <f t="shared" si="3"/>
        <v>2</v>
      </c>
      <c r="D285" s="148">
        <f t="shared" si="4"/>
        <v>9</v>
      </c>
      <c r="E285" s="148">
        <f t="shared" si="5"/>
        <v>1</v>
      </c>
      <c r="F285" s="146"/>
      <c r="G285" s="174"/>
      <c r="H285" s="174"/>
      <c r="I285" s="174"/>
      <c r="J285" s="175"/>
      <c r="K285" s="176"/>
      <c r="L285" s="177"/>
      <c r="M285" s="177"/>
      <c r="N285" s="182"/>
      <c r="O285" s="175"/>
      <c r="P285" s="180"/>
      <c r="Q285" s="176"/>
      <c r="R285" s="176"/>
      <c r="S285" s="176"/>
      <c r="T285" s="175"/>
      <c r="U285" s="175"/>
      <c r="V285" s="175"/>
      <c r="W285" s="175"/>
      <c r="X285" s="175"/>
      <c r="Y285" s="175"/>
      <c r="Z285" s="175"/>
    </row>
    <row r="286" ht="13.5" customHeight="1">
      <c r="A286" s="147">
        <f t="shared" si="11"/>
        <v>0</v>
      </c>
      <c r="B286" s="147">
        <f t="shared" si="2"/>
        <v>1</v>
      </c>
      <c r="C286" s="147">
        <f t="shared" si="3"/>
        <v>2</v>
      </c>
      <c r="D286" s="148">
        <f t="shared" si="4"/>
        <v>9</v>
      </c>
      <c r="E286" s="148">
        <f t="shared" si="5"/>
        <v>1</v>
      </c>
      <c r="F286" s="146"/>
      <c r="G286" s="174"/>
      <c r="H286" s="174"/>
      <c r="I286" s="174"/>
      <c r="J286" s="175"/>
      <c r="K286" s="176"/>
      <c r="L286" s="177"/>
      <c r="M286" s="177"/>
      <c r="N286" s="182"/>
      <c r="O286" s="175"/>
      <c r="P286" s="180"/>
      <c r="Q286" s="176"/>
      <c r="R286" s="176"/>
      <c r="S286" s="176"/>
      <c r="T286" s="175"/>
      <c r="U286" s="175"/>
      <c r="V286" s="175"/>
      <c r="W286" s="175"/>
      <c r="X286" s="175"/>
      <c r="Y286" s="175"/>
      <c r="Z286" s="175"/>
    </row>
    <row r="287" ht="13.5" customHeight="1">
      <c r="A287" s="147">
        <f t="shared" si="11"/>
        <v>0</v>
      </c>
      <c r="B287" s="147">
        <f t="shared" si="2"/>
        <v>1</v>
      </c>
      <c r="C287" s="147">
        <f t="shared" si="3"/>
        <v>2</v>
      </c>
      <c r="D287" s="148">
        <f t="shared" si="4"/>
        <v>9</v>
      </c>
      <c r="E287" s="148">
        <f t="shared" si="5"/>
        <v>1</v>
      </c>
      <c r="F287" s="146"/>
      <c r="G287" s="174"/>
      <c r="H287" s="174"/>
      <c r="I287" s="174"/>
      <c r="J287" s="175"/>
      <c r="K287" s="176"/>
      <c r="L287" s="177"/>
      <c r="M287" s="177"/>
      <c r="N287" s="182"/>
      <c r="O287" s="175"/>
      <c r="P287" s="180"/>
      <c r="Q287" s="176"/>
      <c r="R287" s="176"/>
      <c r="S287" s="176"/>
      <c r="T287" s="175"/>
      <c r="U287" s="175"/>
      <c r="V287" s="175"/>
      <c r="W287" s="175"/>
      <c r="X287" s="175"/>
      <c r="Y287" s="175"/>
      <c r="Z287" s="175"/>
    </row>
    <row r="288" ht="13.5" customHeight="1">
      <c r="A288" s="147">
        <f t="shared" si="11"/>
        <v>0</v>
      </c>
      <c r="B288" s="147">
        <f t="shared" si="2"/>
        <v>1</v>
      </c>
      <c r="C288" s="147">
        <f t="shared" si="3"/>
        <v>2</v>
      </c>
      <c r="D288" s="148">
        <f t="shared" si="4"/>
        <v>9</v>
      </c>
      <c r="E288" s="148">
        <f t="shared" si="5"/>
        <v>1</v>
      </c>
      <c r="F288" s="146"/>
      <c r="G288" s="174"/>
      <c r="H288" s="174"/>
      <c r="I288" s="174"/>
      <c r="J288" s="175"/>
      <c r="K288" s="176"/>
      <c r="L288" s="177"/>
      <c r="M288" s="177"/>
      <c r="N288" s="182"/>
      <c r="O288" s="175"/>
      <c r="P288" s="180"/>
      <c r="Q288" s="176"/>
      <c r="R288" s="176"/>
      <c r="S288" s="176"/>
      <c r="T288" s="175"/>
      <c r="U288" s="175"/>
      <c r="V288" s="175"/>
      <c r="W288" s="175"/>
      <c r="X288" s="175"/>
      <c r="Y288" s="175"/>
      <c r="Z288" s="175"/>
    </row>
    <row r="289" ht="13.5" customHeight="1">
      <c r="A289" s="147">
        <f t="shared" si="11"/>
        <v>0</v>
      </c>
      <c r="B289" s="147">
        <f t="shared" si="2"/>
        <v>1</v>
      </c>
      <c r="C289" s="147">
        <f t="shared" si="3"/>
        <v>2</v>
      </c>
      <c r="D289" s="148">
        <f t="shared" si="4"/>
        <v>9</v>
      </c>
      <c r="E289" s="148">
        <f t="shared" si="5"/>
        <v>1</v>
      </c>
      <c r="F289" s="146"/>
      <c r="G289" s="174"/>
      <c r="H289" s="174"/>
      <c r="I289" s="174"/>
      <c r="J289" s="175"/>
      <c r="K289" s="176"/>
      <c r="L289" s="177"/>
      <c r="M289" s="177"/>
      <c r="N289" s="182"/>
      <c r="O289" s="175"/>
      <c r="P289" s="180"/>
      <c r="Q289" s="176"/>
      <c r="R289" s="176"/>
      <c r="S289" s="176"/>
      <c r="T289" s="175"/>
      <c r="U289" s="175"/>
      <c r="V289" s="175"/>
      <c r="W289" s="175"/>
      <c r="X289" s="175"/>
      <c r="Y289" s="175"/>
      <c r="Z289" s="175"/>
    </row>
    <row r="290" ht="13.5" customHeight="1">
      <c r="A290" s="147">
        <f t="shared" si="11"/>
        <v>0</v>
      </c>
      <c r="B290" s="147">
        <f t="shared" si="2"/>
        <v>1</v>
      </c>
      <c r="C290" s="147">
        <f t="shared" si="3"/>
        <v>2</v>
      </c>
      <c r="D290" s="148">
        <f t="shared" si="4"/>
        <v>9</v>
      </c>
      <c r="E290" s="148">
        <f t="shared" si="5"/>
        <v>1</v>
      </c>
      <c r="F290" s="146"/>
      <c r="G290" s="174"/>
      <c r="H290" s="174"/>
      <c r="I290" s="174"/>
      <c r="J290" s="175"/>
      <c r="K290" s="176"/>
      <c r="L290" s="177"/>
      <c r="M290" s="177"/>
      <c r="N290" s="182"/>
      <c r="O290" s="175"/>
      <c r="P290" s="180"/>
      <c r="Q290" s="176"/>
      <c r="R290" s="176"/>
      <c r="S290" s="176"/>
      <c r="T290" s="175"/>
      <c r="U290" s="175"/>
      <c r="V290" s="175"/>
      <c r="W290" s="175"/>
      <c r="X290" s="175"/>
      <c r="Y290" s="175"/>
      <c r="Z290" s="175"/>
    </row>
    <row r="291" ht="13.5" customHeight="1">
      <c r="A291" s="147">
        <f t="shared" si="11"/>
        <v>0</v>
      </c>
      <c r="B291" s="147">
        <f t="shared" si="2"/>
        <v>1</v>
      </c>
      <c r="C291" s="147">
        <f t="shared" si="3"/>
        <v>2</v>
      </c>
      <c r="D291" s="148">
        <f t="shared" si="4"/>
        <v>9</v>
      </c>
      <c r="E291" s="148">
        <f t="shared" si="5"/>
        <v>1</v>
      </c>
      <c r="F291" s="146"/>
      <c r="G291" s="174"/>
      <c r="H291" s="174"/>
      <c r="I291" s="174"/>
      <c r="J291" s="175"/>
      <c r="K291" s="176"/>
      <c r="L291" s="177"/>
      <c r="M291" s="177"/>
      <c r="N291" s="182"/>
      <c r="O291" s="175"/>
      <c r="P291" s="180"/>
      <c r="Q291" s="176"/>
      <c r="R291" s="176"/>
      <c r="S291" s="176"/>
      <c r="T291" s="175"/>
      <c r="U291" s="175"/>
      <c r="V291" s="175"/>
      <c r="W291" s="175"/>
      <c r="X291" s="175"/>
      <c r="Y291" s="175"/>
      <c r="Z291" s="175"/>
    </row>
    <row r="292" ht="13.5" customHeight="1">
      <c r="A292" s="147">
        <f t="shared" si="11"/>
        <v>0</v>
      </c>
      <c r="B292" s="147">
        <f t="shared" si="2"/>
        <v>1</v>
      </c>
      <c r="C292" s="147">
        <f t="shared" si="3"/>
        <v>2</v>
      </c>
      <c r="D292" s="148">
        <f t="shared" si="4"/>
        <v>9</v>
      </c>
      <c r="E292" s="148">
        <f t="shared" si="5"/>
        <v>1</v>
      </c>
      <c r="F292" s="146"/>
      <c r="G292" s="174"/>
      <c r="H292" s="174"/>
      <c r="I292" s="174"/>
      <c r="J292" s="175"/>
      <c r="K292" s="176"/>
      <c r="L292" s="177"/>
      <c r="M292" s="177"/>
      <c r="N292" s="182"/>
      <c r="O292" s="175"/>
      <c r="P292" s="180"/>
      <c r="Q292" s="176"/>
      <c r="R292" s="176"/>
      <c r="S292" s="176"/>
      <c r="T292" s="175"/>
      <c r="U292" s="175"/>
      <c r="V292" s="175"/>
      <c r="W292" s="175"/>
      <c r="X292" s="175"/>
      <c r="Y292" s="175"/>
      <c r="Z292" s="175"/>
    </row>
    <row r="293" ht="13.5" customHeight="1">
      <c r="A293" s="147">
        <f t="shared" si="11"/>
        <v>0</v>
      </c>
      <c r="B293" s="147">
        <f t="shared" si="2"/>
        <v>1</v>
      </c>
      <c r="C293" s="147">
        <f t="shared" si="3"/>
        <v>2</v>
      </c>
      <c r="D293" s="148">
        <f t="shared" si="4"/>
        <v>9</v>
      </c>
      <c r="E293" s="148">
        <f t="shared" si="5"/>
        <v>1</v>
      </c>
      <c r="F293" s="146"/>
      <c r="G293" s="174"/>
      <c r="H293" s="174"/>
      <c r="I293" s="174"/>
      <c r="J293" s="175"/>
      <c r="K293" s="176"/>
      <c r="L293" s="177"/>
      <c r="M293" s="177"/>
      <c r="N293" s="182"/>
      <c r="O293" s="175"/>
      <c r="P293" s="180"/>
      <c r="Q293" s="176"/>
      <c r="R293" s="176"/>
      <c r="S293" s="176"/>
      <c r="T293" s="175"/>
      <c r="U293" s="175"/>
      <c r="V293" s="175"/>
      <c r="W293" s="175"/>
      <c r="X293" s="175"/>
      <c r="Y293" s="175"/>
      <c r="Z293" s="175"/>
    </row>
    <row r="294" ht="13.5" customHeight="1">
      <c r="A294" s="147">
        <f t="shared" si="11"/>
        <v>0</v>
      </c>
      <c r="B294" s="147">
        <f t="shared" si="2"/>
        <v>1</v>
      </c>
      <c r="C294" s="147">
        <f t="shared" si="3"/>
        <v>2</v>
      </c>
      <c r="D294" s="148">
        <f t="shared" si="4"/>
        <v>9</v>
      </c>
      <c r="E294" s="148">
        <f t="shared" si="5"/>
        <v>1</v>
      </c>
      <c r="F294" s="146"/>
      <c r="G294" s="174"/>
      <c r="H294" s="174"/>
      <c r="I294" s="174"/>
      <c r="J294" s="175"/>
      <c r="K294" s="176"/>
      <c r="L294" s="177"/>
      <c r="M294" s="177"/>
      <c r="N294" s="182"/>
      <c r="O294" s="175"/>
      <c r="P294" s="180"/>
      <c r="Q294" s="176"/>
      <c r="R294" s="176"/>
      <c r="S294" s="176"/>
      <c r="T294" s="175"/>
      <c r="U294" s="175"/>
      <c r="V294" s="175"/>
      <c r="W294" s="175"/>
      <c r="X294" s="175"/>
      <c r="Y294" s="175"/>
      <c r="Z294" s="175"/>
    </row>
    <row r="295" ht="13.5" customHeight="1">
      <c r="A295" s="147">
        <f t="shared" si="11"/>
        <v>0</v>
      </c>
      <c r="B295" s="147">
        <f t="shared" si="2"/>
        <v>1</v>
      </c>
      <c r="C295" s="147">
        <f t="shared" si="3"/>
        <v>2</v>
      </c>
      <c r="D295" s="148">
        <f t="shared" si="4"/>
        <v>9</v>
      </c>
      <c r="E295" s="148">
        <f t="shared" si="5"/>
        <v>1</v>
      </c>
      <c r="F295" s="146"/>
      <c r="G295" s="174"/>
      <c r="H295" s="174"/>
      <c r="I295" s="174"/>
      <c r="J295" s="175"/>
      <c r="K295" s="176"/>
      <c r="L295" s="177"/>
      <c r="M295" s="177"/>
      <c r="N295" s="182"/>
      <c r="O295" s="175"/>
      <c r="P295" s="180"/>
      <c r="Q295" s="176"/>
      <c r="R295" s="176"/>
      <c r="S295" s="176"/>
      <c r="T295" s="175"/>
      <c r="U295" s="175"/>
      <c r="V295" s="175"/>
      <c r="W295" s="175"/>
      <c r="X295" s="175"/>
      <c r="Y295" s="175"/>
      <c r="Z295" s="175"/>
    </row>
    <row r="296" ht="13.5" customHeight="1">
      <c r="A296" s="147">
        <f t="shared" si="11"/>
        <v>0</v>
      </c>
      <c r="B296" s="147">
        <f t="shared" si="2"/>
        <v>1</v>
      </c>
      <c r="C296" s="147">
        <f t="shared" si="3"/>
        <v>2</v>
      </c>
      <c r="D296" s="148">
        <f t="shared" si="4"/>
        <v>9</v>
      </c>
      <c r="E296" s="148">
        <f t="shared" si="5"/>
        <v>1</v>
      </c>
      <c r="F296" s="146"/>
      <c r="G296" s="174"/>
      <c r="H296" s="174"/>
      <c r="I296" s="174"/>
      <c r="J296" s="175"/>
      <c r="K296" s="176"/>
      <c r="L296" s="177"/>
      <c r="M296" s="177"/>
      <c r="N296" s="182"/>
      <c r="O296" s="175"/>
      <c r="P296" s="180"/>
      <c r="Q296" s="176"/>
      <c r="R296" s="176"/>
      <c r="S296" s="176"/>
      <c r="T296" s="175"/>
      <c r="U296" s="175"/>
      <c r="V296" s="175"/>
      <c r="W296" s="175"/>
      <c r="X296" s="175"/>
      <c r="Y296" s="175"/>
      <c r="Z296" s="175"/>
    </row>
    <row r="297" ht="13.5" customHeight="1">
      <c r="A297" s="147">
        <f t="shared" si="11"/>
        <v>0</v>
      </c>
      <c r="B297" s="147">
        <f t="shared" si="2"/>
        <v>1</v>
      </c>
      <c r="C297" s="147">
        <f t="shared" si="3"/>
        <v>2</v>
      </c>
      <c r="D297" s="148">
        <f t="shared" si="4"/>
        <v>9</v>
      </c>
      <c r="E297" s="148">
        <f t="shared" si="5"/>
        <v>1</v>
      </c>
      <c r="F297" s="146"/>
      <c r="G297" s="174"/>
      <c r="H297" s="174"/>
      <c r="I297" s="174"/>
      <c r="J297" s="175"/>
      <c r="K297" s="176"/>
      <c r="L297" s="177"/>
      <c r="M297" s="177"/>
      <c r="N297" s="182"/>
      <c r="O297" s="175"/>
      <c r="P297" s="180"/>
      <c r="Q297" s="176"/>
      <c r="R297" s="176"/>
      <c r="S297" s="176"/>
      <c r="T297" s="175"/>
      <c r="U297" s="175"/>
      <c r="V297" s="175"/>
      <c r="W297" s="175"/>
      <c r="X297" s="175"/>
      <c r="Y297" s="175"/>
      <c r="Z297" s="175"/>
    </row>
    <row r="298" ht="13.5" customHeight="1">
      <c r="A298" s="147">
        <f t="shared" si="11"/>
        <v>0</v>
      </c>
      <c r="B298" s="147">
        <f t="shared" si="2"/>
        <v>1</v>
      </c>
      <c r="C298" s="147">
        <f t="shared" si="3"/>
        <v>2</v>
      </c>
      <c r="D298" s="148">
        <f t="shared" si="4"/>
        <v>9</v>
      </c>
      <c r="E298" s="148">
        <f t="shared" si="5"/>
        <v>1</v>
      </c>
      <c r="F298" s="146"/>
      <c r="G298" s="174"/>
      <c r="H298" s="174"/>
      <c r="I298" s="174"/>
      <c r="J298" s="175"/>
      <c r="K298" s="176"/>
      <c r="L298" s="177"/>
      <c r="M298" s="177"/>
      <c r="N298" s="182"/>
      <c r="O298" s="175"/>
      <c r="P298" s="180"/>
      <c r="Q298" s="176"/>
      <c r="R298" s="176"/>
      <c r="S298" s="176"/>
      <c r="T298" s="175"/>
      <c r="U298" s="175"/>
      <c r="V298" s="175"/>
      <c r="W298" s="175"/>
      <c r="X298" s="175"/>
      <c r="Y298" s="175"/>
      <c r="Z298" s="175"/>
    </row>
    <row r="299" ht="13.5" customHeight="1">
      <c r="A299" s="147">
        <f t="shared" si="11"/>
        <v>0</v>
      </c>
      <c r="B299" s="147">
        <f t="shared" si="2"/>
        <v>1</v>
      </c>
      <c r="C299" s="147">
        <f t="shared" si="3"/>
        <v>2</v>
      </c>
      <c r="D299" s="148">
        <f t="shared" si="4"/>
        <v>9</v>
      </c>
      <c r="E299" s="148">
        <f t="shared" si="5"/>
        <v>1</v>
      </c>
      <c r="F299" s="146"/>
      <c r="G299" s="174"/>
      <c r="H299" s="174"/>
      <c r="I299" s="174"/>
      <c r="J299" s="175"/>
      <c r="K299" s="176"/>
      <c r="L299" s="177"/>
      <c r="M299" s="177"/>
      <c r="N299" s="182"/>
      <c r="O299" s="175"/>
      <c r="P299" s="180"/>
      <c r="Q299" s="176"/>
      <c r="R299" s="176"/>
      <c r="S299" s="176"/>
      <c r="T299" s="175"/>
      <c r="U299" s="175"/>
      <c r="V299" s="175"/>
      <c r="W299" s="175"/>
      <c r="X299" s="175"/>
      <c r="Y299" s="175"/>
      <c r="Z299" s="175"/>
    </row>
    <row r="300" ht="13.5" customHeight="1">
      <c r="A300" s="147">
        <f t="shared" si="11"/>
        <v>0</v>
      </c>
      <c r="B300" s="147">
        <f t="shared" si="2"/>
        <v>1</v>
      </c>
      <c r="C300" s="147">
        <f t="shared" si="3"/>
        <v>2</v>
      </c>
      <c r="D300" s="148">
        <f t="shared" si="4"/>
        <v>9</v>
      </c>
      <c r="E300" s="148">
        <f t="shared" si="5"/>
        <v>1</v>
      </c>
      <c r="F300" s="146"/>
      <c r="G300" s="174"/>
      <c r="H300" s="174"/>
      <c r="I300" s="174"/>
      <c r="J300" s="175"/>
      <c r="K300" s="176"/>
      <c r="L300" s="177"/>
      <c r="M300" s="177"/>
      <c r="N300" s="182"/>
      <c r="O300" s="175"/>
      <c r="P300" s="180"/>
      <c r="Q300" s="176"/>
      <c r="R300" s="176"/>
      <c r="S300" s="176"/>
      <c r="T300" s="175"/>
      <c r="U300" s="175"/>
      <c r="V300" s="175"/>
      <c r="W300" s="175"/>
      <c r="X300" s="175"/>
      <c r="Y300" s="175"/>
      <c r="Z300" s="175"/>
    </row>
    <row r="301" ht="13.5" customHeight="1">
      <c r="A301" s="147">
        <f t="shared" si="11"/>
        <v>0</v>
      </c>
      <c r="B301" s="147">
        <f t="shared" si="2"/>
        <v>1</v>
      </c>
      <c r="C301" s="147">
        <f t="shared" si="3"/>
        <v>2</v>
      </c>
      <c r="D301" s="148">
        <f t="shared" si="4"/>
        <v>9</v>
      </c>
      <c r="E301" s="148">
        <f t="shared" si="5"/>
        <v>1</v>
      </c>
      <c r="F301" s="146"/>
      <c r="G301" s="174"/>
      <c r="H301" s="174"/>
      <c r="I301" s="174"/>
      <c r="J301" s="175"/>
      <c r="K301" s="176"/>
      <c r="L301" s="177"/>
      <c r="M301" s="177"/>
      <c r="N301" s="182"/>
      <c r="O301" s="175"/>
      <c r="P301" s="180"/>
      <c r="Q301" s="176"/>
      <c r="R301" s="176"/>
      <c r="S301" s="176"/>
      <c r="T301" s="175"/>
      <c r="U301" s="175"/>
      <c r="V301" s="175"/>
      <c r="W301" s="175"/>
      <c r="X301" s="175"/>
      <c r="Y301" s="175"/>
      <c r="Z301" s="175"/>
    </row>
    <row r="302" ht="13.5" customHeight="1">
      <c r="A302" s="147">
        <f t="shared" si="11"/>
        <v>0</v>
      </c>
      <c r="B302" s="147">
        <f t="shared" si="2"/>
        <v>1</v>
      </c>
      <c r="C302" s="147">
        <f t="shared" si="3"/>
        <v>2</v>
      </c>
      <c r="D302" s="148">
        <f t="shared" si="4"/>
        <v>9</v>
      </c>
      <c r="E302" s="148">
        <f t="shared" si="5"/>
        <v>1</v>
      </c>
      <c r="F302" s="146"/>
      <c r="G302" s="174"/>
      <c r="H302" s="174"/>
      <c r="I302" s="174"/>
      <c r="J302" s="175"/>
      <c r="K302" s="176"/>
      <c r="L302" s="177"/>
      <c r="M302" s="177"/>
      <c r="N302" s="182"/>
      <c r="O302" s="175"/>
      <c r="P302" s="180"/>
      <c r="Q302" s="176"/>
      <c r="R302" s="176"/>
      <c r="S302" s="176"/>
      <c r="T302" s="175"/>
      <c r="U302" s="175"/>
      <c r="V302" s="175"/>
      <c r="W302" s="175"/>
      <c r="X302" s="175"/>
      <c r="Y302" s="175"/>
      <c r="Z302" s="175"/>
    </row>
    <row r="303" ht="13.5" customHeight="1">
      <c r="A303" s="147">
        <f t="shared" si="11"/>
        <v>0</v>
      </c>
      <c r="B303" s="147">
        <f t="shared" si="2"/>
        <v>1</v>
      </c>
      <c r="C303" s="147">
        <f t="shared" si="3"/>
        <v>2</v>
      </c>
      <c r="D303" s="148">
        <f t="shared" si="4"/>
        <v>9</v>
      </c>
      <c r="E303" s="148">
        <f t="shared" si="5"/>
        <v>1</v>
      </c>
      <c r="F303" s="146"/>
      <c r="G303" s="174"/>
      <c r="H303" s="174"/>
      <c r="I303" s="174"/>
      <c r="J303" s="175"/>
      <c r="K303" s="176"/>
      <c r="L303" s="177"/>
      <c r="M303" s="177"/>
      <c r="N303" s="182"/>
      <c r="O303" s="175"/>
      <c r="P303" s="180"/>
      <c r="Q303" s="176"/>
      <c r="R303" s="176"/>
      <c r="S303" s="176"/>
      <c r="T303" s="175"/>
      <c r="U303" s="175"/>
      <c r="V303" s="175"/>
      <c r="W303" s="175"/>
      <c r="X303" s="175"/>
      <c r="Y303" s="175"/>
      <c r="Z303" s="175"/>
    </row>
    <row r="304" ht="13.5" customHeight="1">
      <c r="A304" s="147">
        <f t="shared" si="11"/>
        <v>0</v>
      </c>
      <c r="B304" s="147">
        <f t="shared" si="2"/>
        <v>1</v>
      </c>
      <c r="C304" s="147">
        <f t="shared" si="3"/>
        <v>2</v>
      </c>
      <c r="D304" s="148">
        <f t="shared" si="4"/>
        <v>9</v>
      </c>
      <c r="E304" s="148">
        <f t="shared" si="5"/>
        <v>1</v>
      </c>
      <c r="F304" s="146"/>
      <c r="G304" s="174"/>
      <c r="H304" s="174"/>
      <c r="I304" s="174"/>
      <c r="J304" s="175"/>
      <c r="K304" s="176"/>
      <c r="L304" s="177"/>
      <c r="M304" s="177"/>
      <c r="N304" s="182"/>
      <c r="O304" s="175"/>
      <c r="P304" s="180"/>
      <c r="Q304" s="176"/>
      <c r="R304" s="176"/>
      <c r="S304" s="176"/>
      <c r="T304" s="175"/>
      <c r="U304" s="175"/>
      <c r="V304" s="175"/>
      <c r="W304" s="175"/>
      <c r="X304" s="175"/>
      <c r="Y304" s="175"/>
      <c r="Z304" s="175"/>
    </row>
    <row r="305" ht="13.5" customHeight="1">
      <c r="A305" s="147">
        <f t="shared" si="11"/>
        <v>0</v>
      </c>
      <c r="B305" s="147">
        <f t="shared" si="2"/>
        <v>1</v>
      </c>
      <c r="C305" s="147">
        <f t="shared" si="3"/>
        <v>2</v>
      </c>
      <c r="D305" s="148">
        <f t="shared" si="4"/>
        <v>9</v>
      </c>
      <c r="E305" s="148">
        <f t="shared" si="5"/>
        <v>1</v>
      </c>
      <c r="F305" s="146"/>
      <c r="G305" s="174"/>
      <c r="H305" s="174"/>
      <c r="I305" s="174"/>
      <c r="J305" s="175"/>
      <c r="K305" s="176"/>
      <c r="L305" s="177"/>
      <c r="M305" s="177"/>
      <c r="N305" s="182"/>
      <c r="O305" s="175"/>
      <c r="P305" s="180"/>
      <c r="Q305" s="176"/>
      <c r="R305" s="176"/>
      <c r="S305" s="176"/>
      <c r="T305" s="175"/>
      <c r="U305" s="175"/>
      <c r="V305" s="175"/>
      <c r="W305" s="175"/>
      <c r="X305" s="175"/>
      <c r="Y305" s="175"/>
      <c r="Z305" s="175"/>
    </row>
    <row r="306" ht="13.5" customHeight="1">
      <c r="A306" s="147">
        <f t="shared" si="11"/>
        <v>0</v>
      </c>
      <c r="B306" s="147">
        <f t="shared" si="2"/>
        <v>1</v>
      </c>
      <c r="C306" s="147">
        <f t="shared" si="3"/>
        <v>2</v>
      </c>
      <c r="D306" s="148">
        <f t="shared" si="4"/>
        <v>9</v>
      </c>
      <c r="E306" s="148">
        <f t="shared" si="5"/>
        <v>1</v>
      </c>
      <c r="F306" s="146"/>
      <c r="G306" s="174"/>
      <c r="H306" s="174"/>
      <c r="I306" s="174"/>
      <c r="J306" s="175"/>
      <c r="K306" s="176"/>
      <c r="L306" s="177"/>
      <c r="M306" s="177"/>
      <c r="N306" s="182"/>
      <c r="O306" s="175"/>
      <c r="P306" s="180"/>
      <c r="Q306" s="176"/>
      <c r="R306" s="176"/>
      <c r="S306" s="176"/>
      <c r="T306" s="175"/>
      <c r="U306" s="175"/>
      <c r="V306" s="175"/>
      <c r="W306" s="175"/>
      <c r="X306" s="175"/>
      <c r="Y306" s="175"/>
      <c r="Z306" s="175"/>
    </row>
    <row r="307" ht="13.5" customHeight="1">
      <c r="A307" s="147">
        <f t="shared" si="11"/>
        <v>0</v>
      </c>
      <c r="B307" s="147">
        <f t="shared" si="2"/>
        <v>1</v>
      </c>
      <c r="C307" s="147">
        <f t="shared" si="3"/>
        <v>2</v>
      </c>
      <c r="D307" s="148">
        <f t="shared" si="4"/>
        <v>9</v>
      </c>
      <c r="E307" s="148">
        <f t="shared" si="5"/>
        <v>1</v>
      </c>
      <c r="F307" s="146"/>
      <c r="G307" s="174"/>
      <c r="H307" s="174"/>
      <c r="I307" s="174"/>
      <c r="J307" s="175"/>
      <c r="K307" s="176"/>
      <c r="L307" s="177"/>
      <c r="M307" s="177"/>
      <c r="N307" s="182"/>
      <c r="O307" s="175"/>
      <c r="P307" s="180"/>
      <c r="Q307" s="176"/>
      <c r="R307" s="176"/>
      <c r="S307" s="176"/>
      <c r="T307" s="175"/>
      <c r="U307" s="175"/>
      <c r="V307" s="175"/>
      <c r="W307" s="175"/>
      <c r="X307" s="175"/>
      <c r="Y307" s="175"/>
      <c r="Z307" s="175"/>
    </row>
    <row r="308" ht="13.5" customHeight="1">
      <c r="A308" s="147">
        <f t="shared" si="11"/>
        <v>0</v>
      </c>
      <c r="B308" s="147">
        <f t="shared" si="2"/>
        <v>1</v>
      </c>
      <c r="C308" s="147">
        <f t="shared" si="3"/>
        <v>2</v>
      </c>
      <c r="D308" s="148">
        <f t="shared" si="4"/>
        <v>9</v>
      </c>
      <c r="E308" s="148">
        <f t="shared" si="5"/>
        <v>1</v>
      </c>
      <c r="F308" s="146"/>
      <c r="G308" s="174"/>
      <c r="H308" s="174"/>
      <c r="I308" s="174"/>
      <c r="J308" s="175"/>
      <c r="K308" s="176"/>
      <c r="L308" s="177"/>
      <c r="M308" s="177"/>
      <c r="N308" s="182"/>
      <c r="O308" s="175"/>
      <c r="P308" s="180"/>
      <c r="Q308" s="176"/>
      <c r="R308" s="176"/>
      <c r="S308" s="176"/>
      <c r="T308" s="175"/>
      <c r="U308" s="175"/>
      <c r="V308" s="175"/>
      <c r="W308" s="175"/>
      <c r="X308" s="175"/>
      <c r="Y308" s="175"/>
      <c r="Z308" s="175"/>
    </row>
    <row r="309" ht="13.5" customHeight="1">
      <c r="A309" s="147">
        <f t="shared" si="11"/>
        <v>0</v>
      </c>
      <c r="B309" s="147">
        <f t="shared" si="2"/>
        <v>1</v>
      </c>
      <c r="C309" s="147">
        <f t="shared" si="3"/>
        <v>2</v>
      </c>
      <c r="D309" s="148">
        <f t="shared" si="4"/>
        <v>9</v>
      </c>
      <c r="E309" s="148">
        <f t="shared" si="5"/>
        <v>1</v>
      </c>
      <c r="F309" s="146"/>
      <c r="G309" s="174"/>
      <c r="H309" s="174"/>
      <c r="I309" s="174"/>
      <c r="J309" s="175"/>
      <c r="K309" s="176"/>
      <c r="L309" s="177"/>
      <c r="M309" s="177"/>
      <c r="N309" s="182"/>
      <c r="O309" s="175"/>
      <c r="P309" s="180"/>
      <c r="Q309" s="176"/>
      <c r="R309" s="176"/>
      <c r="S309" s="176"/>
      <c r="T309" s="175"/>
      <c r="U309" s="175"/>
      <c r="V309" s="175"/>
      <c r="W309" s="175"/>
      <c r="X309" s="175"/>
      <c r="Y309" s="175"/>
      <c r="Z309" s="175"/>
    </row>
    <row r="310" ht="13.5" customHeight="1">
      <c r="A310" s="147">
        <f t="shared" si="11"/>
        <v>0</v>
      </c>
      <c r="B310" s="147">
        <f t="shared" si="2"/>
        <v>1</v>
      </c>
      <c r="C310" s="147">
        <f t="shared" si="3"/>
        <v>2</v>
      </c>
      <c r="D310" s="148">
        <f t="shared" si="4"/>
        <v>9</v>
      </c>
      <c r="E310" s="148">
        <f t="shared" si="5"/>
        <v>1</v>
      </c>
      <c r="F310" s="146"/>
      <c r="G310" s="174"/>
      <c r="H310" s="174"/>
      <c r="I310" s="174"/>
      <c r="J310" s="175"/>
      <c r="K310" s="176"/>
      <c r="L310" s="177"/>
      <c r="M310" s="177"/>
      <c r="N310" s="182"/>
      <c r="O310" s="175"/>
      <c r="P310" s="180"/>
      <c r="Q310" s="176"/>
      <c r="R310" s="176"/>
      <c r="S310" s="176"/>
      <c r="T310" s="175"/>
      <c r="U310" s="175"/>
      <c r="V310" s="175"/>
      <c r="W310" s="175"/>
      <c r="X310" s="175"/>
      <c r="Y310" s="175"/>
      <c r="Z310" s="175"/>
    </row>
    <row r="311" ht="13.5" customHeight="1">
      <c r="A311" s="147">
        <f t="shared" si="11"/>
        <v>0</v>
      </c>
      <c r="B311" s="147">
        <f t="shared" si="2"/>
        <v>1</v>
      </c>
      <c r="C311" s="147">
        <f t="shared" si="3"/>
        <v>2</v>
      </c>
      <c r="D311" s="148">
        <f t="shared" si="4"/>
        <v>9</v>
      </c>
      <c r="E311" s="148">
        <f t="shared" si="5"/>
        <v>1</v>
      </c>
      <c r="F311" s="146"/>
      <c r="G311" s="174"/>
      <c r="H311" s="174"/>
      <c r="I311" s="174"/>
      <c r="J311" s="175"/>
      <c r="K311" s="176"/>
      <c r="L311" s="177"/>
      <c r="M311" s="177"/>
      <c r="N311" s="182"/>
      <c r="O311" s="175"/>
      <c r="P311" s="180"/>
      <c r="Q311" s="176"/>
      <c r="R311" s="176"/>
      <c r="S311" s="176"/>
      <c r="T311" s="175"/>
      <c r="U311" s="175"/>
      <c r="V311" s="175"/>
      <c r="W311" s="175"/>
      <c r="X311" s="175"/>
      <c r="Y311" s="175"/>
      <c r="Z311" s="175"/>
    </row>
    <row r="312" ht="13.5" customHeight="1">
      <c r="A312" s="147">
        <f t="shared" si="11"/>
        <v>0</v>
      </c>
      <c r="B312" s="147">
        <f t="shared" si="2"/>
        <v>1</v>
      </c>
      <c r="C312" s="147">
        <f t="shared" si="3"/>
        <v>2</v>
      </c>
      <c r="D312" s="148">
        <f t="shared" si="4"/>
        <v>9</v>
      </c>
      <c r="E312" s="148">
        <f t="shared" si="5"/>
        <v>1</v>
      </c>
      <c r="F312" s="146"/>
      <c r="G312" s="174"/>
      <c r="H312" s="174"/>
      <c r="I312" s="174"/>
      <c r="J312" s="175"/>
      <c r="K312" s="176"/>
      <c r="L312" s="177"/>
      <c r="M312" s="177"/>
      <c r="N312" s="182"/>
      <c r="O312" s="175"/>
      <c r="P312" s="180"/>
      <c r="Q312" s="176"/>
      <c r="R312" s="176"/>
      <c r="S312" s="176"/>
      <c r="T312" s="175"/>
      <c r="U312" s="175"/>
      <c r="V312" s="175"/>
      <c r="W312" s="175"/>
      <c r="X312" s="175"/>
      <c r="Y312" s="175"/>
      <c r="Z312" s="175"/>
    </row>
    <row r="313" ht="13.5" customHeight="1">
      <c r="A313" s="147">
        <f t="shared" si="11"/>
        <v>0</v>
      </c>
      <c r="B313" s="147">
        <f t="shared" si="2"/>
        <v>1</v>
      </c>
      <c r="C313" s="147">
        <f t="shared" si="3"/>
        <v>2</v>
      </c>
      <c r="D313" s="148">
        <f t="shared" si="4"/>
        <v>9</v>
      </c>
      <c r="E313" s="148">
        <f t="shared" si="5"/>
        <v>1</v>
      </c>
      <c r="F313" s="146"/>
      <c r="G313" s="174"/>
      <c r="H313" s="174"/>
      <c r="I313" s="174"/>
      <c r="J313" s="175"/>
      <c r="K313" s="176"/>
      <c r="L313" s="177"/>
      <c r="M313" s="177"/>
      <c r="N313" s="182"/>
      <c r="O313" s="175"/>
      <c r="P313" s="180"/>
      <c r="Q313" s="176"/>
      <c r="R313" s="176"/>
      <c r="S313" s="176"/>
      <c r="T313" s="175"/>
      <c r="U313" s="175"/>
      <c r="V313" s="175"/>
      <c r="W313" s="175"/>
      <c r="X313" s="175"/>
      <c r="Y313" s="175"/>
      <c r="Z313" s="175"/>
    </row>
    <row r="314" ht="13.5" customHeight="1">
      <c r="A314" s="147">
        <f t="shared" si="11"/>
        <v>0</v>
      </c>
      <c r="B314" s="147">
        <f t="shared" si="2"/>
        <v>1</v>
      </c>
      <c r="C314" s="147">
        <f t="shared" si="3"/>
        <v>2</v>
      </c>
      <c r="D314" s="148">
        <f t="shared" si="4"/>
        <v>9</v>
      </c>
      <c r="E314" s="148">
        <f t="shared" si="5"/>
        <v>1</v>
      </c>
      <c r="F314" s="146"/>
      <c r="G314" s="174"/>
      <c r="H314" s="174"/>
      <c r="I314" s="174"/>
      <c r="J314" s="175"/>
      <c r="K314" s="176"/>
      <c r="L314" s="177"/>
      <c r="M314" s="177"/>
      <c r="N314" s="182"/>
      <c r="O314" s="175"/>
      <c r="P314" s="180"/>
      <c r="Q314" s="176"/>
      <c r="R314" s="176"/>
      <c r="S314" s="176"/>
      <c r="T314" s="175"/>
      <c r="U314" s="175"/>
      <c r="V314" s="175"/>
      <c r="W314" s="175"/>
      <c r="X314" s="175"/>
      <c r="Y314" s="175"/>
      <c r="Z314" s="175"/>
    </row>
    <row r="315" ht="13.5" customHeight="1">
      <c r="A315" s="147">
        <f t="shared" si="11"/>
        <v>0</v>
      </c>
      <c r="B315" s="147">
        <f t="shared" si="2"/>
        <v>1</v>
      </c>
      <c r="C315" s="147">
        <f t="shared" si="3"/>
        <v>2</v>
      </c>
      <c r="D315" s="148">
        <f t="shared" si="4"/>
        <v>9</v>
      </c>
      <c r="E315" s="148">
        <f t="shared" si="5"/>
        <v>1</v>
      </c>
      <c r="F315" s="146"/>
      <c r="G315" s="174"/>
      <c r="H315" s="174"/>
      <c r="I315" s="174"/>
      <c r="J315" s="175"/>
      <c r="K315" s="176"/>
      <c r="L315" s="177"/>
      <c r="M315" s="177"/>
      <c r="N315" s="182"/>
      <c r="O315" s="175"/>
      <c r="P315" s="180"/>
      <c r="Q315" s="176"/>
      <c r="R315" s="176"/>
      <c r="S315" s="176"/>
      <c r="T315" s="175"/>
      <c r="U315" s="175"/>
      <c r="V315" s="175"/>
      <c r="W315" s="175"/>
      <c r="X315" s="175"/>
      <c r="Y315" s="175"/>
      <c r="Z315" s="175"/>
    </row>
    <row r="316" ht="13.5" customHeight="1">
      <c r="A316" s="147">
        <f t="shared" si="11"/>
        <v>0</v>
      </c>
      <c r="B316" s="147">
        <f t="shared" si="2"/>
        <v>1</v>
      </c>
      <c r="C316" s="147">
        <f t="shared" si="3"/>
        <v>2</v>
      </c>
      <c r="D316" s="148">
        <f t="shared" si="4"/>
        <v>9</v>
      </c>
      <c r="E316" s="148">
        <f t="shared" si="5"/>
        <v>1</v>
      </c>
      <c r="F316" s="146"/>
      <c r="G316" s="174"/>
      <c r="H316" s="174"/>
      <c r="I316" s="174"/>
      <c r="J316" s="175"/>
      <c r="K316" s="176"/>
      <c r="L316" s="177"/>
      <c r="M316" s="177"/>
      <c r="N316" s="182"/>
      <c r="O316" s="175"/>
      <c r="P316" s="180"/>
      <c r="Q316" s="176"/>
      <c r="R316" s="176"/>
      <c r="S316" s="176"/>
      <c r="T316" s="175"/>
      <c r="U316" s="175"/>
      <c r="V316" s="175"/>
      <c r="W316" s="175"/>
      <c r="X316" s="175"/>
      <c r="Y316" s="175"/>
      <c r="Z316" s="175"/>
    </row>
    <row r="317" ht="13.5" customHeight="1">
      <c r="A317" s="147">
        <f t="shared" si="11"/>
        <v>0</v>
      </c>
      <c r="B317" s="147">
        <f t="shared" si="2"/>
        <v>1</v>
      </c>
      <c r="C317" s="147">
        <f t="shared" si="3"/>
        <v>2</v>
      </c>
      <c r="D317" s="148">
        <f t="shared" si="4"/>
        <v>9</v>
      </c>
      <c r="E317" s="148">
        <f t="shared" si="5"/>
        <v>1</v>
      </c>
      <c r="F317" s="146"/>
      <c r="G317" s="174"/>
      <c r="H317" s="174"/>
      <c r="I317" s="174"/>
      <c r="J317" s="175"/>
      <c r="K317" s="176"/>
      <c r="L317" s="177"/>
      <c r="M317" s="177"/>
      <c r="N317" s="182"/>
      <c r="O317" s="175"/>
      <c r="P317" s="180"/>
      <c r="Q317" s="176"/>
      <c r="R317" s="176"/>
      <c r="S317" s="176"/>
      <c r="T317" s="175"/>
      <c r="U317" s="175"/>
      <c r="V317" s="175"/>
      <c r="W317" s="175"/>
      <c r="X317" s="175"/>
      <c r="Y317" s="175"/>
      <c r="Z317" s="175"/>
    </row>
    <row r="318" ht="13.5" customHeight="1">
      <c r="A318" s="147">
        <f t="shared" si="11"/>
        <v>0</v>
      </c>
      <c r="B318" s="147">
        <f t="shared" si="2"/>
        <v>1</v>
      </c>
      <c r="C318" s="147">
        <f t="shared" si="3"/>
        <v>2</v>
      </c>
      <c r="D318" s="148">
        <f t="shared" si="4"/>
        <v>9</v>
      </c>
      <c r="E318" s="148">
        <f t="shared" si="5"/>
        <v>1</v>
      </c>
      <c r="F318" s="146"/>
      <c r="G318" s="174"/>
      <c r="H318" s="174"/>
      <c r="I318" s="174"/>
      <c r="J318" s="175"/>
      <c r="K318" s="176"/>
      <c r="L318" s="177"/>
      <c r="M318" s="177"/>
      <c r="N318" s="182"/>
      <c r="O318" s="175"/>
      <c r="P318" s="180"/>
      <c r="Q318" s="176"/>
      <c r="R318" s="176"/>
      <c r="S318" s="176"/>
      <c r="T318" s="175"/>
      <c r="U318" s="175"/>
      <c r="V318" s="175"/>
      <c r="W318" s="175"/>
      <c r="X318" s="175"/>
      <c r="Y318" s="175"/>
      <c r="Z318" s="175"/>
    </row>
    <row r="319" ht="13.5" customHeight="1">
      <c r="A319" s="147">
        <f t="shared" si="11"/>
        <v>0</v>
      </c>
      <c r="B319" s="147">
        <f t="shared" si="2"/>
        <v>1</v>
      </c>
      <c r="C319" s="147">
        <f t="shared" si="3"/>
        <v>2</v>
      </c>
      <c r="D319" s="148">
        <f t="shared" si="4"/>
        <v>9</v>
      </c>
      <c r="E319" s="148">
        <f t="shared" si="5"/>
        <v>1</v>
      </c>
      <c r="F319" s="146"/>
      <c r="G319" s="174"/>
      <c r="H319" s="174"/>
      <c r="I319" s="174"/>
      <c r="J319" s="175"/>
      <c r="K319" s="176"/>
      <c r="L319" s="177"/>
      <c r="M319" s="177"/>
      <c r="N319" s="182"/>
      <c r="O319" s="175"/>
      <c r="P319" s="180"/>
      <c r="Q319" s="176"/>
      <c r="R319" s="176"/>
      <c r="S319" s="176"/>
      <c r="T319" s="175"/>
      <c r="U319" s="175"/>
      <c r="V319" s="175"/>
      <c r="W319" s="175"/>
      <c r="X319" s="175"/>
      <c r="Y319" s="175"/>
      <c r="Z319" s="175"/>
    </row>
    <row r="320" ht="13.5" customHeight="1">
      <c r="A320" s="147">
        <f t="shared" si="11"/>
        <v>0</v>
      </c>
      <c r="B320" s="147">
        <f t="shared" si="2"/>
        <v>1</v>
      </c>
      <c r="C320" s="147">
        <f t="shared" si="3"/>
        <v>2</v>
      </c>
      <c r="D320" s="148">
        <f t="shared" si="4"/>
        <v>9</v>
      </c>
      <c r="E320" s="148">
        <f t="shared" si="5"/>
        <v>1</v>
      </c>
      <c r="F320" s="146"/>
      <c r="G320" s="174"/>
      <c r="H320" s="174"/>
      <c r="I320" s="174"/>
      <c r="J320" s="175"/>
      <c r="K320" s="176"/>
      <c r="L320" s="177"/>
      <c r="M320" s="177"/>
      <c r="N320" s="182"/>
      <c r="O320" s="175"/>
      <c r="P320" s="180"/>
      <c r="Q320" s="176"/>
      <c r="R320" s="176"/>
      <c r="S320" s="176"/>
      <c r="T320" s="175"/>
      <c r="U320" s="175"/>
      <c r="V320" s="175"/>
      <c r="W320" s="175"/>
      <c r="X320" s="175"/>
      <c r="Y320" s="175"/>
      <c r="Z320" s="175"/>
    </row>
    <row r="321" ht="13.5" customHeight="1">
      <c r="A321" s="147">
        <f t="shared" si="11"/>
        <v>0</v>
      </c>
      <c r="B321" s="147">
        <f t="shared" si="2"/>
        <v>1</v>
      </c>
      <c r="C321" s="147">
        <f t="shared" si="3"/>
        <v>2</v>
      </c>
      <c r="D321" s="148">
        <f t="shared" si="4"/>
        <v>9</v>
      </c>
      <c r="E321" s="148">
        <f t="shared" si="5"/>
        <v>1</v>
      </c>
      <c r="F321" s="146"/>
      <c r="G321" s="174"/>
      <c r="H321" s="174"/>
      <c r="I321" s="174"/>
      <c r="J321" s="175"/>
      <c r="K321" s="176"/>
      <c r="L321" s="177"/>
      <c r="M321" s="177"/>
      <c r="N321" s="182"/>
      <c r="O321" s="175"/>
      <c r="P321" s="180"/>
      <c r="Q321" s="176"/>
      <c r="R321" s="176"/>
      <c r="S321" s="176"/>
      <c r="T321" s="175"/>
      <c r="U321" s="175"/>
      <c r="V321" s="175"/>
      <c r="W321" s="175"/>
      <c r="X321" s="175"/>
      <c r="Y321" s="175"/>
      <c r="Z321" s="175"/>
    </row>
    <row r="322" ht="13.5" customHeight="1">
      <c r="A322" s="147">
        <f t="shared" si="11"/>
        <v>0</v>
      </c>
      <c r="B322" s="147">
        <f t="shared" si="2"/>
        <v>1</v>
      </c>
      <c r="C322" s="147">
        <f t="shared" si="3"/>
        <v>2</v>
      </c>
      <c r="D322" s="148">
        <f t="shared" si="4"/>
        <v>9</v>
      </c>
      <c r="E322" s="148">
        <f t="shared" si="5"/>
        <v>1</v>
      </c>
      <c r="F322" s="146"/>
      <c r="G322" s="174"/>
      <c r="H322" s="174"/>
      <c r="I322" s="174"/>
      <c r="J322" s="175"/>
      <c r="K322" s="176"/>
      <c r="L322" s="177"/>
      <c r="M322" s="177"/>
      <c r="N322" s="182"/>
      <c r="O322" s="175"/>
      <c r="P322" s="180"/>
      <c r="Q322" s="176"/>
      <c r="R322" s="176"/>
      <c r="S322" s="176"/>
      <c r="T322" s="175"/>
      <c r="U322" s="175"/>
      <c r="V322" s="175"/>
      <c r="W322" s="175"/>
      <c r="X322" s="175"/>
      <c r="Y322" s="175"/>
      <c r="Z322" s="175"/>
    </row>
    <row r="323" ht="13.5" customHeight="1">
      <c r="A323" s="147">
        <f t="shared" si="11"/>
        <v>0</v>
      </c>
      <c r="B323" s="147">
        <f t="shared" si="2"/>
        <v>1</v>
      </c>
      <c r="C323" s="147">
        <f t="shared" si="3"/>
        <v>2</v>
      </c>
      <c r="D323" s="148">
        <f t="shared" si="4"/>
        <v>9</v>
      </c>
      <c r="E323" s="148">
        <f t="shared" si="5"/>
        <v>1</v>
      </c>
      <c r="F323" s="146"/>
      <c r="G323" s="174"/>
      <c r="H323" s="174"/>
      <c r="I323" s="174"/>
      <c r="J323" s="175"/>
      <c r="K323" s="176"/>
      <c r="L323" s="177"/>
      <c r="M323" s="177"/>
      <c r="N323" s="182"/>
      <c r="O323" s="175"/>
      <c r="P323" s="180"/>
      <c r="Q323" s="176"/>
      <c r="R323" s="176"/>
      <c r="S323" s="176"/>
      <c r="T323" s="175"/>
      <c r="U323" s="175"/>
      <c r="V323" s="175"/>
      <c r="W323" s="175"/>
      <c r="X323" s="175"/>
      <c r="Y323" s="175"/>
      <c r="Z323" s="175"/>
    </row>
    <row r="324" ht="13.5" customHeight="1">
      <c r="A324" s="147">
        <f t="shared" si="11"/>
        <v>0</v>
      </c>
      <c r="B324" s="147">
        <f t="shared" si="2"/>
        <v>1</v>
      </c>
      <c r="C324" s="147">
        <f t="shared" si="3"/>
        <v>2</v>
      </c>
      <c r="D324" s="148">
        <f t="shared" si="4"/>
        <v>9</v>
      </c>
      <c r="E324" s="148">
        <f t="shared" si="5"/>
        <v>1</v>
      </c>
      <c r="F324" s="146"/>
      <c r="G324" s="174"/>
      <c r="H324" s="174"/>
      <c r="I324" s="174"/>
      <c r="J324" s="175"/>
      <c r="K324" s="176"/>
      <c r="L324" s="177"/>
      <c r="M324" s="177"/>
      <c r="N324" s="182"/>
      <c r="O324" s="175"/>
      <c r="P324" s="180"/>
      <c r="Q324" s="176"/>
      <c r="R324" s="176"/>
      <c r="S324" s="176"/>
      <c r="T324" s="175"/>
      <c r="U324" s="175"/>
      <c r="V324" s="175"/>
      <c r="W324" s="175"/>
      <c r="X324" s="175"/>
      <c r="Y324" s="175"/>
      <c r="Z324" s="175"/>
    </row>
    <row r="325" ht="13.5" customHeight="1">
      <c r="A325" s="147">
        <f t="shared" si="11"/>
        <v>0</v>
      </c>
      <c r="B325" s="147">
        <f t="shared" si="2"/>
        <v>1</v>
      </c>
      <c r="C325" s="147">
        <f t="shared" si="3"/>
        <v>2</v>
      </c>
      <c r="D325" s="148">
        <f t="shared" si="4"/>
        <v>9</v>
      </c>
      <c r="E325" s="148">
        <f t="shared" si="5"/>
        <v>1</v>
      </c>
      <c r="F325" s="146"/>
      <c r="G325" s="174"/>
      <c r="H325" s="174"/>
      <c r="I325" s="174"/>
      <c r="J325" s="175"/>
      <c r="K325" s="176"/>
      <c r="L325" s="177"/>
      <c r="M325" s="177"/>
      <c r="N325" s="182"/>
      <c r="O325" s="175"/>
      <c r="P325" s="180"/>
      <c r="Q325" s="176"/>
      <c r="R325" s="176"/>
      <c r="S325" s="176"/>
      <c r="T325" s="175"/>
      <c r="U325" s="175"/>
      <c r="V325" s="175"/>
      <c r="W325" s="175"/>
      <c r="X325" s="175"/>
      <c r="Y325" s="175"/>
      <c r="Z325" s="175"/>
    </row>
    <row r="326" ht="13.5" customHeight="1">
      <c r="A326" s="147">
        <f t="shared" si="11"/>
        <v>0</v>
      </c>
      <c r="B326" s="147">
        <f t="shared" si="2"/>
        <v>1</v>
      </c>
      <c r="C326" s="147">
        <f t="shared" si="3"/>
        <v>2</v>
      </c>
      <c r="D326" s="148">
        <f t="shared" si="4"/>
        <v>9</v>
      </c>
      <c r="E326" s="148">
        <f t="shared" si="5"/>
        <v>1</v>
      </c>
      <c r="F326" s="146"/>
      <c r="G326" s="174"/>
      <c r="H326" s="174"/>
      <c r="I326" s="174"/>
      <c r="J326" s="175"/>
      <c r="K326" s="176"/>
      <c r="L326" s="177"/>
      <c r="M326" s="177"/>
      <c r="N326" s="182"/>
      <c r="O326" s="175"/>
      <c r="P326" s="180"/>
      <c r="Q326" s="176"/>
      <c r="R326" s="176"/>
      <c r="S326" s="176"/>
      <c r="T326" s="175"/>
      <c r="U326" s="175"/>
      <c r="V326" s="175"/>
      <c r="W326" s="175"/>
      <c r="X326" s="175"/>
      <c r="Y326" s="175"/>
      <c r="Z326" s="175"/>
    </row>
    <row r="327" ht="13.5" customHeight="1">
      <c r="A327" s="147">
        <f t="shared" si="11"/>
        <v>0</v>
      </c>
      <c r="B327" s="147">
        <f t="shared" si="2"/>
        <v>1</v>
      </c>
      <c r="C327" s="147">
        <f t="shared" si="3"/>
        <v>2</v>
      </c>
      <c r="D327" s="148">
        <f t="shared" si="4"/>
        <v>9</v>
      </c>
      <c r="E327" s="148">
        <f t="shared" si="5"/>
        <v>1</v>
      </c>
      <c r="F327" s="146"/>
      <c r="G327" s="174"/>
      <c r="H327" s="174"/>
      <c r="I327" s="174"/>
      <c r="J327" s="175"/>
      <c r="K327" s="176"/>
      <c r="L327" s="177"/>
      <c r="M327" s="177"/>
      <c r="N327" s="182"/>
      <c r="O327" s="175"/>
      <c r="P327" s="180"/>
      <c r="Q327" s="176"/>
      <c r="R327" s="176"/>
      <c r="S327" s="176"/>
      <c r="T327" s="175"/>
      <c r="U327" s="175"/>
      <c r="V327" s="175"/>
      <c r="W327" s="175"/>
      <c r="X327" s="175"/>
      <c r="Y327" s="175"/>
      <c r="Z327" s="175"/>
    </row>
    <row r="328" ht="13.5" customHeight="1">
      <c r="A328" s="147">
        <f t="shared" si="11"/>
        <v>0</v>
      </c>
      <c r="B328" s="147">
        <f t="shared" si="2"/>
        <v>1</v>
      </c>
      <c r="C328" s="147">
        <f t="shared" si="3"/>
        <v>2</v>
      </c>
      <c r="D328" s="148">
        <f t="shared" si="4"/>
        <v>9</v>
      </c>
      <c r="E328" s="148">
        <f t="shared" si="5"/>
        <v>1</v>
      </c>
      <c r="F328" s="146"/>
      <c r="G328" s="174"/>
      <c r="H328" s="174"/>
      <c r="I328" s="174"/>
      <c r="J328" s="175"/>
      <c r="K328" s="176"/>
      <c r="L328" s="177"/>
      <c r="M328" s="177"/>
      <c r="N328" s="182"/>
      <c r="O328" s="175"/>
      <c r="P328" s="180"/>
      <c r="Q328" s="176"/>
      <c r="R328" s="176"/>
      <c r="S328" s="176"/>
      <c r="T328" s="175"/>
      <c r="U328" s="175"/>
      <c r="V328" s="175"/>
      <c r="W328" s="175"/>
      <c r="X328" s="175"/>
      <c r="Y328" s="175"/>
      <c r="Z328" s="175"/>
    </row>
    <row r="329" ht="13.5" customHeight="1">
      <c r="A329" s="147">
        <f t="shared" si="11"/>
        <v>0</v>
      </c>
      <c r="B329" s="147">
        <f t="shared" si="2"/>
        <v>1</v>
      </c>
      <c r="C329" s="147">
        <f t="shared" si="3"/>
        <v>2</v>
      </c>
      <c r="D329" s="148">
        <f t="shared" si="4"/>
        <v>9</v>
      </c>
      <c r="E329" s="148">
        <f t="shared" si="5"/>
        <v>1</v>
      </c>
      <c r="F329" s="146"/>
      <c r="G329" s="174"/>
      <c r="H329" s="174"/>
      <c r="I329" s="174"/>
      <c r="J329" s="175"/>
      <c r="K329" s="176"/>
      <c r="L329" s="177"/>
      <c r="M329" s="177"/>
      <c r="N329" s="182"/>
      <c r="O329" s="175"/>
      <c r="P329" s="180"/>
      <c r="Q329" s="176"/>
      <c r="R329" s="176"/>
      <c r="S329" s="176"/>
      <c r="T329" s="175"/>
      <c r="U329" s="175"/>
      <c r="V329" s="175"/>
      <c r="W329" s="175"/>
      <c r="X329" s="175"/>
      <c r="Y329" s="175"/>
      <c r="Z329" s="175"/>
    </row>
    <row r="330" ht="13.5" customHeight="1">
      <c r="A330" s="147">
        <f t="shared" si="11"/>
        <v>0</v>
      </c>
      <c r="B330" s="147">
        <f t="shared" si="2"/>
        <v>1</v>
      </c>
      <c r="C330" s="147">
        <f t="shared" si="3"/>
        <v>2</v>
      </c>
      <c r="D330" s="148">
        <f t="shared" si="4"/>
        <v>9</v>
      </c>
      <c r="E330" s="148">
        <f t="shared" si="5"/>
        <v>1</v>
      </c>
      <c r="F330" s="146"/>
      <c r="G330" s="174"/>
      <c r="H330" s="174"/>
      <c r="I330" s="174"/>
      <c r="J330" s="175"/>
      <c r="K330" s="176"/>
      <c r="L330" s="177"/>
      <c r="M330" s="177"/>
      <c r="N330" s="182"/>
      <c r="O330" s="175"/>
      <c r="P330" s="180"/>
      <c r="Q330" s="176"/>
      <c r="R330" s="176"/>
      <c r="S330" s="176"/>
      <c r="T330" s="175"/>
      <c r="U330" s="175"/>
      <c r="V330" s="175"/>
      <c r="W330" s="175"/>
      <c r="X330" s="175"/>
      <c r="Y330" s="175"/>
      <c r="Z330" s="175"/>
    </row>
    <row r="331" ht="13.5" customHeight="1">
      <c r="A331" s="147">
        <f t="shared" si="11"/>
        <v>0</v>
      </c>
      <c r="B331" s="147">
        <f t="shared" si="2"/>
        <v>1</v>
      </c>
      <c r="C331" s="147">
        <f t="shared" si="3"/>
        <v>2</v>
      </c>
      <c r="D331" s="148">
        <f t="shared" si="4"/>
        <v>9</v>
      </c>
      <c r="E331" s="148">
        <f t="shared" si="5"/>
        <v>1</v>
      </c>
      <c r="F331" s="146"/>
      <c r="G331" s="174"/>
      <c r="H331" s="174"/>
      <c r="I331" s="174"/>
      <c r="J331" s="175"/>
      <c r="K331" s="176"/>
      <c r="L331" s="177"/>
      <c r="M331" s="177"/>
      <c r="N331" s="182"/>
      <c r="O331" s="175"/>
      <c r="P331" s="180"/>
      <c r="Q331" s="176"/>
      <c r="R331" s="176"/>
      <c r="S331" s="176"/>
      <c r="T331" s="175"/>
      <c r="U331" s="175"/>
      <c r="V331" s="175"/>
      <c r="W331" s="175"/>
      <c r="X331" s="175"/>
      <c r="Y331" s="175"/>
      <c r="Z331" s="175"/>
    </row>
    <row r="332" ht="13.5" customHeight="1">
      <c r="A332" s="147">
        <f t="shared" si="11"/>
        <v>0</v>
      </c>
      <c r="B332" s="147">
        <f t="shared" si="2"/>
        <v>1</v>
      </c>
      <c r="C332" s="147">
        <f t="shared" si="3"/>
        <v>2</v>
      </c>
      <c r="D332" s="148">
        <f t="shared" si="4"/>
        <v>9</v>
      </c>
      <c r="E332" s="148">
        <f t="shared" si="5"/>
        <v>1</v>
      </c>
      <c r="F332" s="146"/>
      <c r="G332" s="174"/>
      <c r="H332" s="174"/>
      <c r="I332" s="174"/>
      <c r="J332" s="175"/>
      <c r="K332" s="176"/>
      <c r="L332" s="177"/>
      <c r="M332" s="177"/>
      <c r="N332" s="182"/>
      <c r="O332" s="175"/>
      <c r="P332" s="180"/>
      <c r="Q332" s="176"/>
      <c r="R332" s="176"/>
      <c r="S332" s="176"/>
      <c r="T332" s="175"/>
      <c r="U332" s="175"/>
      <c r="V332" s="175"/>
      <c r="W332" s="175"/>
      <c r="X332" s="175"/>
      <c r="Y332" s="175"/>
      <c r="Z332" s="175"/>
    </row>
    <row r="333" ht="13.5" customHeight="1">
      <c r="A333" s="147">
        <f t="shared" si="11"/>
        <v>0</v>
      </c>
      <c r="B333" s="147">
        <f t="shared" si="2"/>
        <v>1</v>
      </c>
      <c r="C333" s="147">
        <f t="shared" si="3"/>
        <v>2</v>
      </c>
      <c r="D333" s="148">
        <f t="shared" si="4"/>
        <v>9</v>
      </c>
      <c r="E333" s="148">
        <f t="shared" si="5"/>
        <v>1</v>
      </c>
      <c r="F333" s="146"/>
      <c r="G333" s="174"/>
      <c r="H333" s="174"/>
      <c r="I333" s="174"/>
      <c r="J333" s="175"/>
      <c r="K333" s="176"/>
      <c r="L333" s="177"/>
      <c r="M333" s="177"/>
      <c r="N333" s="182"/>
      <c r="O333" s="175"/>
      <c r="P333" s="180"/>
      <c r="Q333" s="176"/>
      <c r="R333" s="176"/>
      <c r="S333" s="176"/>
      <c r="T333" s="175"/>
      <c r="U333" s="175"/>
      <c r="V333" s="175"/>
      <c r="W333" s="175"/>
      <c r="X333" s="175"/>
      <c r="Y333" s="175"/>
      <c r="Z333" s="175"/>
    </row>
    <row r="334" ht="13.5" customHeight="1">
      <c r="A334" s="147">
        <f t="shared" si="11"/>
        <v>0</v>
      </c>
      <c r="B334" s="147">
        <f t="shared" si="2"/>
        <v>1</v>
      </c>
      <c r="C334" s="147">
        <f t="shared" si="3"/>
        <v>2</v>
      </c>
      <c r="D334" s="148">
        <f t="shared" si="4"/>
        <v>9</v>
      </c>
      <c r="E334" s="148">
        <f t="shared" si="5"/>
        <v>1</v>
      </c>
      <c r="F334" s="146"/>
      <c r="G334" s="174"/>
      <c r="H334" s="174"/>
      <c r="I334" s="174"/>
      <c r="J334" s="175"/>
      <c r="K334" s="176"/>
      <c r="L334" s="177"/>
      <c r="M334" s="177"/>
      <c r="N334" s="182"/>
      <c r="O334" s="175"/>
      <c r="P334" s="180"/>
      <c r="Q334" s="176"/>
      <c r="R334" s="176"/>
      <c r="S334" s="176"/>
      <c r="T334" s="175"/>
      <c r="U334" s="175"/>
      <c r="V334" s="175"/>
      <c r="W334" s="175"/>
      <c r="X334" s="175"/>
      <c r="Y334" s="175"/>
      <c r="Z334" s="175"/>
    </row>
    <row r="335" ht="13.5" customHeight="1">
      <c r="A335" s="147">
        <f t="shared" si="11"/>
        <v>0</v>
      </c>
      <c r="B335" s="147">
        <f t="shared" si="2"/>
        <v>1</v>
      </c>
      <c r="C335" s="147">
        <f t="shared" si="3"/>
        <v>2</v>
      </c>
      <c r="D335" s="148">
        <f t="shared" si="4"/>
        <v>9</v>
      </c>
      <c r="E335" s="148">
        <f t="shared" si="5"/>
        <v>1</v>
      </c>
      <c r="F335" s="146"/>
      <c r="G335" s="174"/>
      <c r="H335" s="174"/>
      <c r="I335" s="174"/>
      <c r="J335" s="175"/>
      <c r="K335" s="176"/>
      <c r="L335" s="177"/>
      <c r="M335" s="177"/>
      <c r="N335" s="182"/>
      <c r="O335" s="175"/>
      <c r="P335" s="180"/>
      <c r="Q335" s="176"/>
      <c r="R335" s="176"/>
      <c r="S335" s="176"/>
      <c r="T335" s="175"/>
      <c r="U335" s="175"/>
      <c r="V335" s="175"/>
      <c r="W335" s="175"/>
      <c r="X335" s="175"/>
      <c r="Y335" s="175"/>
      <c r="Z335" s="175"/>
    </row>
    <row r="336" ht="13.5" customHeight="1">
      <c r="A336" s="147">
        <f t="shared" si="11"/>
        <v>0</v>
      </c>
      <c r="B336" s="147">
        <f t="shared" si="2"/>
        <v>1</v>
      </c>
      <c r="C336" s="147">
        <f t="shared" si="3"/>
        <v>2</v>
      </c>
      <c r="D336" s="148">
        <f t="shared" si="4"/>
        <v>9</v>
      </c>
      <c r="E336" s="148">
        <f t="shared" si="5"/>
        <v>1</v>
      </c>
      <c r="F336" s="146"/>
      <c r="G336" s="174"/>
      <c r="H336" s="174"/>
      <c r="I336" s="174"/>
      <c r="J336" s="175"/>
      <c r="K336" s="176"/>
      <c r="L336" s="177"/>
      <c r="M336" s="177"/>
      <c r="N336" s="182"/>
      <c r="O336" s="175"/>
      <c r="P336" s="180"/>
      <c r="Q336" s="176"/>
      <c r="R336" s="176"/>
      <c r="S336" s="176"/>
      <c r="T336" s="175"/>
      <c r="U336" s="175"/>
      <c r="V336" s="175"/>
      <c r="W336" s="175"/>
      <c r="X336" s="175"/>
      <c r="Y336" s="175"/>
      <c r="Z336" s="175"/>
    </row>
    <row r="337" ht="13.5" customHeight="1">
      <c r="A337" s="147">
        <f t="shared" si="11"/>
        <v>0</v>
      </c>
      <c r="B337" s="147">
        <f t="shared" si="2"/>
        <v>1</v>
      </c>
      <c r="C337" s="147">
        <f t="shared" si="3"/>
        <v>2</v>
      </c>
      <c r="D337" s="148">
        <f t="shared" si="4"/>
        <v>9</v>
      </c>
      <c r="E337" s="148">
        <f t="shared" si="5"/>
        <v>1</v>
      </c>
      <c r="F337" s="146"/>
      <c r="G337" s="174"/>
      <c r="H337" s="174"/>
      <c r="I337" s="174"/>
      <c r="J337" s="175"/>
      <c r="K337" s="176"/>
      <c r="L337" s="177"/>
      <c r="M337" s="177"/>
      <c r="N337" s="182"/>
      <c r="O337" s="175"/>
      <c r="P337" s="180"/>
      <c r="Q337" s="176"/>
      <c r="R337" s="176"/>
      <c r="S337" s="176"/>
      <c r="T337" s="175"/>
      <c r="U337" s="175"/>
      <c r="V337" s="175"/>
      <c r="W337" s="175"/>
      <c r="X337" s="175"/>
      <c r="Y337" s="175"/>
      <c r="Z337" s="175"/>
    </row>
    <row r="338" ht="13.5" customHeight="1">
      <c r="A338" s="147">
        <f t="shared" si="11"/>
        <v>0</v>
      </c>
      <c r="B338" s="147">
        <f t="shared" si="2"/>
        <v>1</v>
      </c>
      <c r="C338" s="147">
        <f t="shared" si="3"/>
        <v>2</v>
      </c>
      <c r="D338" s="148">
        <f t="shared" si="4"/>
        <v>9</v>
      </c>
      <c r="E338" s="148">
        <f t="shared" si="5"/>
        <v>1</v>
      </c>
      <c r="F338" s="146"/>
      <c r="G338" s="174"/>
      <c r="H338" s="174"/>
      <c r="I338" s="174"/>
      <c r="J338" s="175"/>
      <c r="K338" s="176"/>
      <c r="L338" s="177"/>
      <c r="M338" s="177"/>
      <c r="N338" s="182"/>
      <c r="O338" s="175"/>
      <c r="P338" s="180"/>
      <c r="Q338" s="176"/>
      <c r="R338" s="176"/>
      <c r="S338" s="176"/>
      <c r="T338" s="175"/>
      <c r="U338" s="175"/>
      <c r="V338" s="175"/>
      <c r="W338" s="175"/>
      <c r="X338" s="175"/>
      <c r="Y338" s="175"/>
      <c r="Z338" s="175"/>
    </row>
    <row r="339" ht="13.5" customHeight="1">
      <c r="A339" s="147">
        <f t="shared" si="11"/>
        <v>0</v>
      </c>
      <c r="B339" s="147">
        <f t="shared" si="2"/>
        <v>1</v>
      </c>
      <c r="C339" s="147">
        <f t="shared" si="3"/>
        <v>2</v>
      </c>
      <c r="D339" s="148">
        <f t="shared" si="4"/>
        <v>9</v>
      </c>
      <c r="E339" s="148">
        <f t="shared" si="5"/>
        <v>1</v>
      </c>
      <c r="F339" s="146"/>
      <c r="G339" s="174"/>
      <c r="H339" s="174"/>
      <c r="I339" s="174"/>
      <c r="J339" s="175"/>
      <c r="K339" s="176"/>
      <c r="L339" s="177"/>
      <c r="M339" s="177"/>
      <c r="N339" s="182"/>
      <c r="O339" s="175"/>
      <c r="P339" s="180"/>
      <c r="Q339" s="176"/>
      <c r="R339" s="176"/>
      <c r="S339" s="176"/>
      <c r="T339" s="175"/>
      <c r="U339" s="175"/>
      <c r="V339" s="175"/>
      <c r="W339" s="175"/>
      <c r="X339" s="175"/>
      <c r="Y339" s="175"/>
      <c r="Z339" s="175"/>
    </row>
    <row r="340" ht="13.5" customHeight="1">
      <c r="A340" s="147">
        <f t="shared" si="11"/>
        <v>0</v>
      </c>
      <c r="B340" s="147">
        <f t="shared" si="2"/>
        <v>1</v>
      </c>
      <c r="C340" s="147">
        <f t="shared" si="3"/>
        <v>2</v>
      </c>
      <c r="D340" s="148">
        <f t="shared" si="4"/>
        <v>9</v>
      </c>
      <c r="E340" s="148">
        <f t="shared" si="5"/>
        <v>1</v>
      </c>
      <c r="F340" s="146"/>
      <c r="G340" s="174"/>
      <c r="H340" s="174"/>
      <c r="I340" s="174"/>
      <c r="J340" s="175"/>
      <c r="K340" s="176"/>
      <c r="L340" s="177"/>
      <c r="M340" s="177"/>
      <c r="N340" s="182"/>
      <c r="O340" s="175"/>
      <c r="P340" s="180"/>
      <c r="Q340" s="176"/>
      <c r="R340" s="176"/>
      <c r="S340" s="176"/>
      <c r="T340" s="175"/>
      <c r="U340" s="175"/>
      <c r="V340" s="175"/>
      <c r="W340" s="175"/>
      <c r="X340" s="175"/>
      <c r="Y340" s="175"/>
      <c r="Z340" s="175"/>
    </row>
    <row r="341" ht="13.5" customHeight="1">
      <c r="A341" s="147">
        <f t="shared" si="11"/>
        <v>0</v>
      </c>
      <c r="B341" s="147">
        <f t="shared" si="2"/>
        <v>1</v>
      </c>
      <c r="C341" s="147">
        <f t="shared" si="3"/>
        <v>2</v>
      </c>
      <c r="D341" s="148">
        <f t="shared" si="4"/>
        <v>9</v>
      </c>
      <c r="E341" s="148">
        <f t="shared" si="5"/>
        <v>1</v>
      </c>
      <c r="F341" s="146"/>
      <c r="G341" s="174"/>
      <c r="H341" s="174"/>
      <c r="I341" s="174"/>
      <c r="J341" s="175"/>
      <c r="K341" s="176"/>
      <c r="L341" s="177"/>
      <c r="M341" s="177"/>
      <c r="N341" s="182"/>
      <c r="O341" s="175"/>
      <c r="P341" s="180"/>
      <c r="Q341" s="176"/>
      <c r="R341" s="176"/>
      <c r="S341" s="176"/>
      <c r="T341" s="175"/>
      <c r="U341" s="175"/>
      <c r="V341" s="175"/>
      <c r="W341" s="175"/>
      <c r="X341" s="175"/>
      <c r="Y341" s="175"/>
      <c r="Z341" s="175"/>
    </row>
    <row r="342" ht="13.5" customHeight="1">
      <c r="A342" s="147">
        <f t="shared" si="11"/>
        <v>0</v>
      </c>
      <c r="B342" s="147">
        <f t="shared" si="2"/>
        <v>1</v>
      </c>
      <c r="C342" s="147">
        <f t="shared" si="3"/>
        <v>2</v>
      </c>
      <c r="D342" s="148">
        <f t="shared" si="4"/>
        <v>9</v>
      </c>
      <c r="E342" s="148">
        <f t="shared" si="5"/>
        <v>1</v>
      </c>
      <c r="F342" s="146"/>
      <c r="G342" s="174"/>
      <c r="H342" s="174"/>
      <c r="I342" s="174"/>
      <c r="J342" s="175"/>
      <c r="K342" s="176"/>
      <c r="L342" s="177"/>
      <c r="M342" s="177"/>
      <c r="N342" s="182"/>
      <c r="O342" s="175"/>
      <c r="P342" s="180"/>
      <c r="Q342" s="176"/>
      <c r="R342" s="176"/>
      <c r="S342" s="176"/>
      <c r="T342" s="175"/>
      <c r="U342" s="175"/>
      <c r="V342" s="175"/>
      <c r="W342" s="175"/>
      <c r="X342" s="175"/>
      <c r="Y342" s="175"/>
      <c r="Z342" s="175"/>
    </row>
    <row r="343" ht="13.5" customHeight="1">
      <c r="A343" s="147">
        <f t="shared" si="11"/>
        <v>0</v>
      </c>
      <c r="B343" s="147">
        <f t="shared" si="2"/>
        <v>1</v>
      </c>
      <c r="C343" s="147">
        <f t="shared" si="3"/>
        <v>2</v>
      </c>
      <c r="D343" s="148">
        <f t="shared" si="4"/>
        <v>9</v>
      </c>
      <c r="E343" s="148">
        <f t="shared" si="5"/>
        <v>1</v>
      </c>
      <c r="F343" s="146"/>
      <c r="G343" s="174"/>
      <c r="H343" s="174"/>
      <c r="I343" s="174"/>
      <c r="J343" s="175"/>
      <c r="K343" s="176"/>
      <c r="L343" s="177"/>
      <c r="M343" s="177"/>
      <c r="N343" s="182"/>
      <c r="O343" s="175"/>
      <c r="P343" s="180"/>
      <c r="Q343" s="176"/>
      <c r="R343" s="176"/>
      <c r="S343" s="176"/>
      <c r="T343" s="175"/>
      <c r="U343" s="175"/>
      <c r="V343" s="175"/>
      <c r="W343" s="175"/>
      <c r="X343" s="175"/>
      <c r="Y343" s="175"/>
      <c r="Z343" s="175"/>
    </row>
    <row r="344" ht="13.5" customHeight="1">
      <c r="A344" s="147">
        <f t="shared" si="11"/>
        <v>0</v>
      </c>
      <c r="B344" s="147">
        <f t="shared" si="2"/>
        <v>1</v>
      </c>
      <c r="C344" s="147">
        <f t="shared" si="3"/>
        <v>2</v>
      </c>
      <c r="D344" s="148">
        <f t="shared" si="4"/>
        <v>9</v>
      </c>
      <c r="E344" s="148">
        <f t="shared" si="5"/>
        <v>1</v>
      </c>
      <c r="F344" s="146"/>
      <c r="G344" s="174"/>
      <c r="H344" s="174"/>
      <c r="I344" s="174"/>
      <c r="J344" s="175"/>
      <c r="K344" s="176"/>
      <c r="L344" s="177"/>
      <c r="M344" s="177"/>
      <c r="N344" s="182"/>
      <c r="O344" s="175"/>
      <c r="P344" s="180"/>
      <c r="Q344" s="176"/>
      <c r="R344" s="176"/>
      <c r="S344" s="176"/>
      <c r="T344" s="175"/>
      <c r="U344" s="175"/>
      <c r="V344" s="175"/>
      <c r="W344" s="175"/>
      <c r="X344" s="175"/>
      <c r="Y344" s="175"/>
      <c r="Z344" s="175"/>
    </row>
    <row r="345" ht="13.5" customHeight="1">
      <c r="A345" s="147">
        <f t="shared" si="11"/>
        <v>0</v>
      </c>
      <c r="B345" s="147">
        <f t="shared" si="2"/>
        <v>1</v>
      </c>
      <c r="C345" s="147">
        <f t="shared" si="3"/>
        <v>2</v>
      </c>
      <c r="D345" s="148">
        <f t="shared" si="4"/>
        <v>9</v>
      </c>
      <c r="E345" s="148">
        <f t="shared" si="5"/>
        <v>1</v>
      </c>
      <c r="F345" s="146"/>
      <c r="G345" s="174"/>
      <c r="H345" s="174"/>
      <c r="I345" s="174"/>
      <c r="J345" s="175"/>
      <c r="K345" s="176"/>
      <c r="L345" s="177"/>
      <c r="M345" s="177"/>
      <c r="N345" s="182"/>
      <c r="O345" s="175"/>
      <c r="P345" s="180"/>
      <c r="Q345" s="176"/>
      <c r="R345" s="176"/>
      <c r="S345" s="176"/>
      <c r="T345" s="175"/>
      <c r="U345" s="175"/>
      <c r="V345" s="175"/>
      <c r="W345" s="175"/>
      <c r="X345" s="175"/>
      <c r="Y345" s="175"/>
      <c r="Z345" s="175"/>
    </row>
    <row r="346" ht="13.5" customHeight="1">
      <c r="A346" s="147">
        <f t="shared" si="11"/>
        <v>0</v>
      </c>
      <c r="B346" s="147">
        <f t="shared" si="2"/>
        <v>1</v>
      </c>
      <c r="C346" s="147">
        <f t="shared" si="3"/>
        <v>2</v>
      </c>
      <c r="D346" s="148">
        <f t="shared" si="4"/>
        <v>9</v>
      </c>
      <c r="E346" s="148">
        <f t="shared" si="5"/>
        <v>1</v>
      </c>
      <c r="F346" s="146"/>
      <c r="G346" s="174"/>
      <c r="H346" s="174"/>
      <c r="I346" s="174"/>
      <c r="J346" s="175"/>
      <c r="K346" s="176"/>
      <c r="L346" s="177"/>
      <c r="M346" s="177"/>
      <c r="N346" s="182"/>
      <c r="O346" s="175"/>
      <c r="P346" s="180"/>
      <c r="Q346" s="176"/>
      <c r="R346" s="176"/>
      <c r="S346" s="176"/>
      <c r="T346" s="175"/>
      <c r="U346" s="175"/>
      <c r="V346" s="175"/>
      <c r="W346" s="175"/>
      <c r="X346" s="175"/>
      <c r="Y346" s="175"/>
      <c r="Z346" s="175"/>
    </row>
    <row r="347" ht="13.5" customHeight="1">
      <c r="A347" s="147">
        <f t="shared" si="11"/>
        <v>0</v>
      </c>
      <c r="B347" s="147">
        <f t="shared" si="2"/>
        <v>1</v>
      </c>
      <c r="C347" s="147">
        <f t="shared" si="3"/>
        <v>2</v>
      </c>
      <c r="D347" s="148">
        <f t="shared" si="4"/>
        <v>9</v>
      </c>
      <c r="E347" s="148">
        <f t="shared" si="5"/>
        <v>1</v>
      </c>
      <c r="F347" s="146"/>
      <c r="G347" s="174"/>
      <c r="H347" s="174"/>
      <c r="I347" s="174"/>
      <c r="J347" s="175"/>
      <c r="K347" s="176"/>
      <c r="L347" s="177"/>
      <c r="M347" s="177"/>
      <c r="N347" s="182"/>
      <c r="O347" s="175"/>
      <c r="P347" s="180"/>
      <c r="Q347" s="176"/>
      <c r="R347" s="176"/>
      <c r="S347" s="176"/>
      <c r="T347" s="175"/>
      <c r="U347" s="175"/>
      <c r="V347" s="175"/>
      <c r="W347" s="175"/>
      <c r="X347" s="175"/>
      <c r="Y347" s="175"/>
      <c r="Z347" s="175"/>
    </row>
    <row r="348" ht="13.5" customHeight="1">
      <c r="A348" s="147">
        <f t="shared" si="11"/>
        <v>0</v>
      </c>
      <c r="B348" s="147">
        <f t="shared" si="2"/>
        <v>1</v>
      </c>
      <c r="C348" s="147">
        <f t="shared" si="3"/>
        <v>2</v>
      </c>
      <c r="D348" s="148">
        <f t="shared" si="4"/>
        <v>9</v>
      </c>
      <c r="E348" s="148">
        <f t="shared" si="5"/>
        <v>1</v>
      </c>
      <c r="F348" s="146"/>
      <c r="G348" s="174"/>
      <c r="H348" s="174"/>
      <c r="I348" s="174"/>
      <c r="J348" s="175"/>
      <c r="K348" s="176"/>
      <c r="L348" s="177"/>
      <c r="M348" s="177"/>
      <c r="N348" s="182"/>
      <c r="O348" s="175"/>
      <c r="P348" s="180"/>
      <c r="Q348" s="176"/>
      <c r="R348" s="176"/>
      <c r="S348" s="176"/>
      <c r="T348" s="175"/>
      <c r="U348" s="175"/>
      <c r="V348" s="175"/>
      <c r="W348" s="175"/>
      <c r="X348" s="175"/>
      <c r="Y348" s="175"/>
      <c r="Z348" s="175"/>
    </row>
    <row r="349" ht="13.5" customHeight="1">
      <c r="A349" s="147">
        <f t="shared" si="11"/>
        <v>0</v>
      </c>
      <c r="B349" s="147">
        <f t="shared" si="2"/>
        <v>1</v>
      </c>
      <c r="C349" s="147">
        <f t="shared" si="3"/>
        <v>2</v>
      </c>
      <c r="D349" s="148">
        <f t="shared" si="4"/>
        <v>9</v>
      </c>
      <c r="E349" s="148">
        <f t="shared" si="5"/>
        <v>1</v>
      </c>
      <c r="F349" s="146"/>
      <c r="G349" s="174"/>
      <c r="H349" s="174"/>
      <c r="I349" s="174"/>
      <c r="J349" s="175"/>
      <c r="K349" s="176"/>
      <c r="L349" s="177"/>
      <c r="M349" s="177"/>
      <c r="N349" s="182"/>
      <c r="O349" s="175"/>
      <c r="P349" s="180"/>
      <c r="Q349" s="176"/>
      <c r="R349" s="176"/>
      <c r="S349" s="176"/>
      <c r="T349" s="175"/>
      <c r="U349" s="175"/>
      <c r="V349" s="175"/>
      <c r="W349" s="175"/>
      <c r="X349" s="175"/>
      <c r="Y349" s="175"/>
      <c r="Z349" s="175"/>
    </row>
    <row r="350" ht="13.5" customHeight="1">
      <c r="A350" s="147">
        <f t="shared" si="11"/>
        <v>0</v>
      </c>
      <c r="B350" s="147">
        <f t="shared" si="2"/>
        <v>1</v>
      </c>
      <c r="C350" s="147">
        <f t="shared" si="3"/>
        <v>2</v>
      </c>
      <c r="D350" s="148">
        <f t="shared" si="4"/>
        <v>9</v>
      </c>
      <c r="E350" s="148">
        <f t="shared" si="5"/>
        <v>1</v>
      </c>
      <c r="F350" s="146"/>
      <c r="G350" s="174"/>
      <c r="H350" s="174"/>
      <c r="I350" s="174"/>
      <c r="J350" s="175"/>
      <c r="K350" s="176"/>
      <c r="L350" s="177"/>
      <c r="M350" s="177"/>
      <c r="N350" s="182"/>
      <c r="O350" s="175"/>
      <c r="P350" s="180"/>
      <c r="Q350" s="176"/>
      <c r="R350" s="176"/>
      <c r="S350" s="176"/>
      <c r="T350" s="175"/>
      <c r="U350" s="175"/>
      <c r="V350" s="175"/>
      <c r="W350" s="175"/>
      <c r="X350" s="175"/>
      <c r="Y350" s="175"/>
      <c r="Z350" s="175"/>
    </row>
    <row r="351" ht="13.5" customHeight="1">
      <c r="A351" s="147">
        <f t="shared" si="11"/>
        <v>0</v>
      </c>
      <c r="B351" s="147">
        <f t="shared" si="2"/>
        <v>1</v>
      </c>
      <c r="C351" s="147">
        <f t="shared" si="3"/>
        <v>2</v>
      </c>
      <c r="D351" s="148">
        <f t="shared" si="4"/>
        <v>9</v>
      </c>
      <c r="E351" s="148">
        <f t="shared" si="5"/>
        <v>1</v>
      </c>
      <c r="F351" s="146"/>
      <c r="G351" s="174"/>
      <c r="H351" s="174"/>
      <c r="I351" s="174"/>
      <c r="J351" s="175"/>
      <c r="K351" s="176"/>
      <c r="L351" s="177"/>
      <c r="M351" s="177"/>
      <c r="N351" s="182"/>
      <c r="O351" s="175"/>
      <c r="P351" s="180"/>
      <c r="Q351" s="176"/>
      <c r="R351" s="176"/>
      <c r="S351" s="176"/>
      <c r="T351" s="175"/>
      <c r="U351" s="175"/>
      <c r="V351" s="175"/>
      <c r="W351" s="175"/>
      <c r="X351" s="175"/>
      <c r="Y351" s="175"/>
      <c r="Z351" s="175"/>
    </row>
    <row r="352" ht="13.5" customHeight="1">
      <c r="A352" s="147">
        <f t="shared" si="11"/>
        <v>0</v>
      </c>
      <c r="B352" s="147">
        <f t="shared" si="2"/>
        <v>1</v>
      </c>
      <c r="C352" s="147">
        <f t="shared" si="3"/>
        <v>2</v>
      </c>
      <c r="D352" s="148">
        <f t="shared" si="4"/>
        <v>9</v>
      </c>
      <c r="E352" s="148">
        <f t="shared" si="5"/>
        <v>1</v>
      </c>
      <c r="F352" s="146"/>
      <c r="G352" s="174"/>
      <c r="H352" s="174"/>
      <c r="I352" s="174"/>
      <c r="J352" s="175"/>
      <c r="K352" s="176"/>
      <c r="L352" s="177"/>
      <c r="M352" s="177"/>
      <c r="N352" s="182"/>
      <c r="O352" s="175"/>
      <c r="P352" s="180"/>
      <c r="Q352" s="176"/>
      <c r="R352" s="176"/>
      <c r="S352" s="176"/>
      <c r="T352" s="175"/>
      <c r="U352" s="175"/>
      <c r="V352" s="175"/>
      <c r="W352" s="175"/>
      <c r="X352" s="175"/>
      <c r="Y352" s="175"/>
      <c r="Z352" s="175"/>
    </row>
    <row r="353" ht="13.5" customHeight="1">
      <c r="A353" s="147">
        <f t="shared" si="11"/>
        <v>0</v>
      </c>
      <c r="B353" s="147">
        <f t="shared" si="2"/>
        <v>1</v>
      </c>
      <c r="C353" s="147">
        <f t="shared" si="3"/>
        <v>2</v>
      </c>
      <c r="D353" s="148">
        <f t="shared" si="4"/>
        <v>9</v>
      </c>
      <c r="E353" s="148">
        <f t="shared" si="5"/>
        <v>1</v>
      </c>
      <c r="F353" s="146"/>
      <c r="G353" s="174"/>
      <c r="H353" s="174"/>
      <c r="I353" s="174"/>
      <c r="J353" s="175"/>
      <c r="K353" s="176"/>
      <c r="L353" s="177"/>
      <c r="M353" s="177"/>
      <c r="N353" s="182"/>
      <c r="O353" s="175"/>
      <c r="P353" s="180"/>
      <c r="Q353" s="176"/>
      <c r="R353" s="176"/>
      <c r="S353" s="176"/>
      <c r="T353" s="175"/>
      <c r="U353" s="175"/>
      <c r="V353" s="175"/>
      <c r="W353" s="175"/>
      <c r="X353" s="175"/>
      <c r="Y353" s="175"/>
      <c r="Z353" s="175"/>
    </row>
    <row r="354" ht="13.5" customHeight="1">
      <c r="A354" s="147">
        <f t="shared" si="11"/>
        <v>0</v>
      </c>
      <c r="B354" s="147">
        <f t="shared" si="2"/>
        <v>1</v>
      </c>
      <c r="C354" s="147">
        <f t="shared" si="3"/>
        <v>2</v>
      </c>
      <c r="D354" s="148">
        <f t="shared" si="4"/>
        <v>9</v>
      </c>
      <c r="E354" s="148">
        <f t="shared" si="5"/>
        <v>1</v>
      </c>
      <c r="F354" s="146"/>
      <c r="G354" s="174"/>
      <c r="H354" s="174"/>
      <c r="I354" s="174"/>
      <c r="J354" s="175"/>
      <c r="K354" s="176"/>
      <c r="L354" s="177"/>
      <c r="M354" s="177"/>
      <c r="N354" s="182"/>
      <c r="O354" s="175"/>
      <c r="P354" s="180"/>
      <c r="Q354" s="176"/>
      <c r="R354" s="176"/>
      <c r="S354" s="176"/>
      <c r="T354" s="175"/>
      <c r="U354" s="175"/>
      <c r="V354" s="175"/>
      <c r="W354" s="175"/>
      <c r="X354" s="175"/>
      <c r="Y354" s="175"/>
      <c r="Z354" s="175"/>
    </row>
    <row r="355" ht="13.5" customHeight="1">
      <c r="A355" s="147">
        <f t="shared" si="11"/>
        <v>0</v>
      </c>
      <c r="B355" s="147">
        <f t="shared" si="2"/>
        <v>1</v>
      </c>
      <c r="C355" s="147">
        <f t="shared" si="3"/>
        <v>2</v>
      </c>
      <c r="D355" s="148">
        <f t="shared" si="4"/>
        <v>9</v>
      </c>
      <c r="E355" s="148">
        <f t="shared" si="5"/>
        <v>1</v>
      </c>
      <c r="F355" s="146"/>
      <c r="G355" s="174"/>
      <c r="H355" s="174"/>
      <c r="I355" s="174"/>
      <c r="J355" s="175"/>
      <c r="K355" s="176"/>
      <c r="L355" s="177"/>
      <c r="M355" s="177"/>
      <c r="N355" s="182"/>
      <c r="O355" s="175"/>
      <c r="P355" s="180"/>
      <c r="Q355" s="176"/>
      <c r="R355" s="176"/>
      <c r="S355" s="176"/>
      <c r="T355" s="175"/>
      <c r="U355" s="175"/>
      <c r="V355" s="175"/>
      <c r="W355" s="175"/>
      <c r="X355" s="175"/>
      <c r="Y355" s="175"/>
      <c r="Z355" s="175"/>
    </row>
    <row r="356" ht="13.5" customHeight="1">
      <c r="A356" s="147">
        <f t="shared" si="11"/>
        <v>0</v>
      </c>
      <c r="B356" s="147">
        <f t="shared" si="2"/>
        <v>1</v>
      </c>
      <c r="C356" s="147">
        <f t="shared" si="3"/>
        <v>2</v>
      </c>
      <c r="D356" s="148">
        <f t="shared" si="4"/>
        <v>9</v>
      </c>
      <c r="E356" s="148">
        <f t="shared" si="5"/>
        <v>1</v>
      </c>
      <c r="F356" s="146"/>
      <c r="G356" s="174"/>
      <c r="H356" s="174"/>
      <c r="I356" s="174"/>
      <c r="J356" s="175"/>
      <c r="K356" s="176"/>
      <c r="L356" s="177"/>
      <c r="M356" s="177"/>
      <c r="N356" s="182"/>
      <c r="O356" s="175"/>
      <c r="P356" s="180"/>
      <c r="Q356" s="176"/>
      <c r="R356" s="176"/>
      <c r="S356" s="176"/>
      <c r="T356" s="175"/>
      <c r="U356" s="175"/>
      <c r="V356" s="175"/>
      <c r="W356" s="175"/>
      <c r="X356" s="175"/>
      <c r="Y356" s="175"/>
      <c r="Z356" s="175"/>
    </row>
    <row r="357" ht="13.5" customHeight="1">
      <c r="A357" s="147">
        <f t="shared" si="11"/>
        <v>0</v>
      </c>
      <c r="B357" s="147">
        <f t="shared" si="2"/>
        <v>1</v>
      </c>
      <c r="C357" s="147">
        <f t="shared" si="3"/>
        <v>2</v>
      </c>
      <c r="D357" s="148">
        <f t="shared" si="4"/>
        <v>9</v>
      </c>
      <c r="E357" s="148">
        <f t="shared" si="5"/>
        <v>1</v>
      </c>
      <c r="F357" s="146"/>
      <c r="G357" s="174"/>
      <c r="H357" s="174"/>
      <c r="I357" s="174"/>
      <c r="J357" s="175"/>
      <c r="K357" s="176"/>
      <c r="L357" s="177"/>
      <c r="M357" s="177"/>
      <c r="N357" s="182"/>
      <c r="O357" s="175"/>
      <c r="P357" s="180"/>
      <c r="Q357" s="176"/>
      <c r="R357" s="176"/>
      <c r="S357" s="176"/>
      <c r="T357" s="175"/>
      <c r="U357" s="175"/>
      <c r="V357" s="175"/>
      <c r="W357" s="175"/>
      <c r="X357" s="175"/>
      <c r="Y357" s="175"/>
      <c r="Z357" s="175"/>
    </row>
    <row r="358" ht="13.5" customHeight="1">
      <c r="A358" s="147">
        <f t="shared" si="11"/>
        <v>0</v>
      </c>
      <c r="B358" s="147">
        <f t="shared" si="2"/>
        <v>1</v>
      </c>
      <c r="C358" s="147">
        <f t="shared" si="3"/>
        <v>2</v>
      </c>
      <c r="D358" s="148">
        <f t="shared" si="4"/>
        <v>9</v>
      </c>
      <c r="E358" s="148">
        <f t="shared" si="5"/>
        <v>1</v>
      </c>
      <c r="F358" s="146"/>
      <c r="G358" s="174"/>
      <c r="H358" s="174"/>
      <c r="I358" s="174"/>
      <c r="J358" s="175"/>
      <c r="K358" s="176"/>
      <c r="L358" s="177"/>
      <c r="M358" s="177"/>
      <c r="N358" s="182"/>
      <c r="O358" s="175"/>
      <c r="P358" s="180"/>
      <c r="Q358" s="176"/>
      <c r="R358" s="176"/>
      <c r="S358" s="176"/>
      <c r="T358" s="175"/>
      <c r="U358" s="175"/>
      <c r="V358" s="175"/>
      <c r="W358" s="175"/>
      <c r="X358" s="175"/>
      <c r="Y358" s="175"/>
      <c r="Z358" s="175"/>
    </row>
    <row r="359" ht="13.5" customHeight="1">
      <c r="A359" s="147">
        <f t="shared" si="11"/>
        <v>0</v>
      </c>
      <c r="B359" s="147">
        <f t="shared" si="2"/>
        <v>1</v>
      </c>
      <c r="C359" s="147">
        <f t="shared" si="3"/>
        <v>2</v>
      </c>
      <c r="D359" s="148">
        <f t="shared" si="4"/>
        <v>9</v>
      </c>
      <c r="E359" s="148">
        <f t="shared" si="5"/>
        <v>1</v>
      </c>
      <c r="F359" s="146"/>
      <c r="G359" s="174"/>
      <c r="H359" s="174"/>
      <c r="I359" s="174"/>
      <c r="J359" s="175"/>
      <c r="K359" s="176"/>
      <c r="L359" s="177"/>
      <c r="M359" s="177"/>
      <c r="N359" s="182"/>
      <c r="O359" s="175"/>
      <c r="P359" s="180"/>
      <c r="Q359" s="176"/>
      <c r="R359" s="176"/>
      <c r="S359" s="176"/>
      <c r="T359" s="175"/>
      <c r="U359" s="175"/>
      <c r="V359" s="175"/>
      <c r="W359" s="175"/>
      <c r="X359" s="175"/>
      <c r="Y359" s="175"/>
      <c r="Z359" s="175"/>
    </row>
    <row r="360" ht="13.5" customHeight="1">
      <c r="A360" s="147">
        <f t="shared" si="11"/>
        <v>0</v>
      </c>
      <c r="B360" s="147">
        <f t="shared" si="2"/>
        <v>1</v>
      </c>
      <c r="C360" s="147">
        <f t="shared" si="3"/>
        <v>2</v>
      </c>
      <c r="D360" s="148">
        <f t="shared" si="4"/>
        <v>9</v>
      </c>
      <c r="E360" s="148">
        <f t="shared" si="5"/>
        <v>1</v>
      </c>
      <c r="F360" s="146"/>
      <c r="G360" s="174"/>
      <c r="H360" s="174"/>
      <c r="I360" s="174"/>
      <c r="J360" s="175"/>
      <c r="K360" s="176"/>
      <c r="L360" s="177"/>
      <c r="M360" s="177"/>
      <c r="N360" s="182"/>
      <c r="O360" s="175"/>
      <c r="P360" s="180"/>
      <c r="Q360" s="176"/>
      <c r="R360" s="176"/>
      <c r="S360" s="176"/>
      <c r="T360" s="175"/>
      <c r="U360" s="175"/>
      <c r="V360" s="175"/>
      <c r="W360" s="175"/>
      <c r="X360" s="175"/>
      <c r="Y360" s="175"/>
      <c r="Z360" s="175"/>
    </row>
    <row r="361" ht="13.5" customHeight="1">
      <c r="A361" s="147">
        <f t="shared" si="11"/>
        <v>0</v>
      </c>
      <c r="B361" s="147">
        <f t="shared" si="2"/>
        <v>1</v>
      </c>
      <c r="C361" s="147">
        <f t="shared" si="3"/>
        <v>2</v>
      </c>
      <c r="D361" s="148">
        <f t="shared" si="4"/>
        <v>9</v>
      </c>
      <c r="E361" s="148">
        <f t="shared" si="5"/>
        <v>1</v>
      </c>
      <c r="F361" s="146"/>
      <c r="G361" s="174"/>
      <c r="H361" s="174"/>
      <c r="I361" s="174"/>
      <c r="J361" s="175"/>
      <c r="K361" s="176"/>
      <c r="L361" s="177"/>
      <c r="M361" s="177"/>
      <c r="N361" s="182"/>
      <c r="O361" s="175"/>
      <c r="P361" s="180"/>
      <c r="Q361" s="176"/>
      <c r="R361" s="176"/>
      <c r="S361" s="176"/>
      <c r="T361" s="175"/>
      <c r="U361" s="175"/>
      <c r="V361" s="175"/>
      <c r="W361" s="175"/>
      <c r="X361" s="175"/>
      <c r="Y361" s="175"/>
      <c r="Z361" s="175"/>
    </row>
    <row r="362" ht="13.5" customHeight="1">
      <c r="A362" s="147">
        <f t="shared" si="11"/>
        <v>0</v>
      </c>
      <c r="B362" s="147">
        <f t="shared" si="2"/>
        <v>1</v>
      </c>
      <c r="C362" s="147">
        <f t="shared" si="3"/>
        <v>2</v>
      </c>
      <c r="D362" s="148">
        <f t="shared" si="4"/>
        <v>9</v>
      </c>
      <c r="E362" s="148">
        <f t="shared" si="5"/>
        <v>1</v>
      </c>
      <c r="F362" s="146"/>
      <c r="G362" s="174"/>
      <c r="H362" s="174"/>
      <c r="I362" s="174"/>
      <c r="J362" s="175"/>
      <c r="K362" s="176"/>
      <c r="L362" s="177"/>
      <c r="M362" s="177"/>
      <c r="N362" s="182"/>
      <c r="O362" s="175"/>
      <c r="P362" s="180"/>
      <c r="Q362" s="176"/>
      <c r="R362" s="176"/>
      <c r="S362" s="176"/>
      <c r="T362" s="175"/>
      <c r="U362" s="175"/>
      <c r="V362" s="175"/>
      <c r="W362" s="175"/>
      <c r="X362" s="175"/>
      <c r="Y362" s="175"/>
      <c r="Z362" s="175"/>
    </row>
    <row r="363" ht="13.5" customHeight="1">
      <c r="A363" s="147">
        <f t="shared" si="11"/>
        <v>0</v>
      </c>
      <c r="B363" s="147">
        <f t="shared" si="2"/>
        <v>1</v>
      </c>
      <c r="C363" s="147">
        <f t="shared" si="3"/>
        <v>2</v>
      </c>
      <c r="D363" s="148">
        <f t="shared" si="4"/>
        <v>9</v>
      </c>
      <c r="E363" s="148">
        <f t="shared" si="5"/>
        <v>1</v>
      </c>
      <c r="F363" s="146"/>
      <c r="G363" s="174"/>
      <c r="H363" s="174"/>
      <c r="I363" s="174"/>
      <c r="J363" s="175"/>
      <c r="K363" s="176"/>
      <c r="L363" s="177"/>
      <c r="M363" s="177"/>
      <c r="N363" s="182"/>
      <c r="O363" s="175"/>
      <c r="P363" s="180"/>
      <c r="Q363" s="176"/>
      <c r="R363" s="176"/>
      <c r="S363" s="176"/>
      <c r="T363" s="175"/>
      <c r="U363" s="175"/>
      <c r="V363" s="175"/>
      <c r="W363" s="175"/>
      <c r="X363" s="175"/>
      <c r="Y363" s="175"/>
      <c r="Z363" s="175"/>
    </row>
    <row r="364" ht="13.5" customHeight="1">
      <c r="A364" s="147">
        <f t="shared" si="11"/>
        <v>0</v>
      </c>
      <c r="B364" s="147">
        <f t="shared" si="2"/>
        <v>1</v>
      </c>
      <c r="C364" s="147">
        <f t="shared" si="3"/>
        <v>2</v>
      </c>
      <c r="D364" s="148">
        <f t="shared" si="4"/>
        <v>9</v>
      </c>
      <c r="E364" s="148">
        <f t="shared" si="5"/>
        <v>1</v>
      </c>
      <c r="F364" s="146"/>
      <c r="G364" s="174"/>
      <c r="H364" s="174"/>
      <c r="I364" s="174"/>
      <c r="J364" s="175"/>
      <c r="K364" s="176"/>
      <c r="L364" s="177"/>
      <c r="M364" s="177"/>
      <c r="N364" s="182"/>
      <c r="O364" s="175"/>
      <c r="P364" s="180"/>
      <c r="Q364" s="176"/>
      <c r="R364" s="176"/>
      <c r="S364" s="176"/>
      <c r="T364" s="175"/>
      <c r="U364" s="175"/>
      <c r="V364" s="175"/>
      <c r="W364" s="175"/>
      <c r="X364" s="175"/>
      <c r="Y364" s="175"/>
      <c r="Z364" s="175"/>
    </row>
    <row r="365" ht="13.5" customHeight="1">
      <c r="A365" s="147">
        <f t="shared" si="11"/>
        <v>0</v>
      </c>
      <c r="B365" s="147">
        <f t="shared" si="2"/>
        <v>1</v>
      </c>
      <c r="C365" s="147">
        <f t="shared" si="3"/>
        <v>2</v>
      </c>
      <c r="D365" s="148">
        <f t="shared" si="4"/>
        <v>9</v>
      </c>
      <c r="E365" s="148">
        <f t="shared" si="5"/>
        <v>1</v>
      </c>
      <c r="F365" s="146"/>
      <c r="G365" s="174"/>
      <c r="H365" s="174"/>
      <c r="I365" s="174"/>
      <c r="J365" s="175"/>
      <c r="K365" s="176"/>
      <c r="L365" s="177"/>
      <c r="M365" s="177"/>
      <c r="N365" s="182"/>
      <c r="O365" s="175"/>
      <c r="P365" s="180"/>
      <c r="Q365" s="176"/>
      <c r="R365" s="176"/>
      <c r="S365" s="176"/>
      <c r="T365" s="175"/>
      <c r="U365" s="175"/>
      <c r="V365" s="175"/>
      <c r="W365" s="175"/>
      <c r="X365" s="175"/>
      <c r="Y365" s="175"/>
      <c r="Z365" s="175"/>
    </row>
    <row r="366" ht="13.5" customHeight="1">
      <c r="A366" s="147">
        <f t="shared" si="11"/>
        <v>0</v>
      </c>
      <c r="B366" s="147">
        <f t="shared" si="2"/>
        <v>1</v>
      </c>
      <c r="C366" s="147">
        <f t="shared" si="3"/>
        <v>2</v>
      </c>
      <c r="D366" s="148">
        <f t="shared" si="4"/>
        <v>9</v>
      </c>
      <c r="E366" s="148">
        <f t="shared" si="5"/>
        <v>1</v>
      </c>
      <c r="F366" s="146"/>
      <c r="G366" s="174"/>
      <c r="H366" s="174"/>
      <c r="I366" s="174"/>
      <c r="J366" s="175"/>
      <c r="K366" s="176"/>
      <c r="L366" s="177"/>
      <c r="M366" s="177"/>
      <c r="N366" s="182"/>
      <c r="O366" s="175"/>
      <c r="P366" s="180"/>
      <c r="Q366" s="176"/>
      <c r="R366" s="176"/>
      <c r="S366" s="176"/>
      <c r="T366" s="175"/>
      <c r="U366" s="175"/>
      <c r="V366" s="175"/>
      <c r="W366" s="175"/>
      <c r="X366" s="175"/>
      <c r="Y366" s="175"/>
      <c r="Z366" s="175"/>
    </row>
    <row r="367" ht="13.5" customHeight="1">
      <c r="A367" s="147">
        <f t="shared" si="11"/>
        <v>0</v>
      </c>
      <c r="B367" s="147">
        <f t="shared" si="2"/>
        <v>1</v>
      </c>
      <c r="C367" s="147">
        <f t="shared" si="3"/>
        <v>2</v>
      </c>
      <c r="D367" s="148">
        <f t="shared" si="4"/>
        <v>9</v>
      </c>
      <c r="E367" s="148">
        <f t="shared" si="5"/>
        <v>1</v>
      </c>
      <c r="F367" s="146"/>
      <c r="G367" s="174"/>
      <c r="H367" s="174"/>
      <c r="I367" s="174"/>
      <c r="J367" s="175"/>
      <c r="K367" s="176"/>
      <c r="L367" s="177"/>
      <c r="M367" s="177"/>
      <c r="N367" s="182"/>
      <c r="O367" s="175"/>
      <c r="P367" s="180"/>
      <c r="Q367" s="176"/>
      <c r="R367" s="176"/>
      <c r="S367" s="176"/>
      <c r="T367" s="175"/>
      <c r="U367" s="175"/>
      <c r="V367" s="175"/>
      <c r="W367" s="175"/>
      <c r="X367" s="175"/>
      <c r="Y367" s="175"/>
      <c r="Z367" s="175"/>
    </row>
    <row r="368" ht="13.5" customHeight="1">
      <c r="A368" s="147">
        <f t="shared" si="11"/>
        <v>0</v>
      </c>
      <c r="B368" s="147">
        <f t="shared" si="2"/>
        <v>1</v>
      </c>
      <c r="C368" s="147">
        <f t="shared" si="3"/>
        <v>2</v>
      </c>
      <c r="D368" s="148">
        <f t="shared" si="4"/>
        <v>9</v>
      </c>
      <c r="E368" s="148">
        <f t="shared" si="5"/>
        <v>1</v>
      </c>
      <c r="F368" s="146"/>
      <c r="G368" s="174"/>
      <c r="H368" s="174"/>
      <c r="I368" s="174"/>
      <c r="J368" s="175"/>
      <c r="K368" s="176"/>
      <c r="L368" s="177"/>
      <c r="M368" s="177"/>
      <c r="N368" s="182"/>
      <c r="O368" s="175"/>
      <c r="P368" s="180"/>
      <c r="Q368" s="176"/>
      <c r="R368" s="176"/>
      <c r="S368" s="176"/>
      <c r="T368" s="175"/>
      <c r="U368" s="175"/>
      <c r="V368" s="175"/>
      <c r="W368" s="175"/>
      <c r="X368" s="175"/>
      <c r="Y368" s="175"/>
      <c r="Z368" s="175"/>
    </row>
    <row r="369" ht="13.5" customHeight="1">
      <c r="A369" s="147">
        <f t="shared" si="11"/>
        <v>0</v>
      </c>
      <c r="B369" s="147">
        <f t="shared" si="2"/>
        <v>1</v>
      </c>
      <c r="C369" s="147">
        <f t="shared" si="3"/>
        <v>2</v>
      </c>
      <c r="D369" s="148">
        <f t="shared" si="4"/>
        <v>9</v>
      </c>
      <c r="E369" s="148">
        <f t="shared" si="5"/>
        <v>1</v>
      </c>
      <c r="F369" s="146"/>
      <c r="G369" s="174"/>
      <c r="H369" s="174"/>
      <c r="I369" s="174"/>
      <c r="J369" s="175"/>
      <c r="K369" s="176"/>
      <c r="L369" s="177"/>
      <c r="M369" s="177"/>
      <c r="N369" s="182"/>
      <c r="O369" s="175"/>
      <c r="P369" s="180"/>
      <c r="Q369" s="176"/>
      <c r="R369" s="176"/>
      <c r="S369" s="176"/>
      <c r="T369" s="175"/>
      <c r="U369" s="175"/>
      <c r="V369" s="175"/>
      <c r="W369" s="175"/>
      <c r="X369" s="175"/>
      <c r="Y369" s="175"/>
      <c r="Z369" s="175"/>
    </row>
    <row r="370" ht="13.5" customHeight="1">
      <c r="A370" s="147">
        <f t="shared" si="11"/>
        <v>0</v>
      </c>
      <c r="B370" s="147">
        <f t="shared" si="2"/>
        <v>1</v>
      </c>
      <c r="C370" s="147">
        <f t="shared" si="3"/>
        <v>2</v>
      </c>
      <c r="D370" s="148">
        <f t="shared" si="4"/>
        <v>9</v>
      </c>
      <c r="E370" s="148">
        <f t="shared" si="5"/>
        <v>1</v>
      </c>
      <c r="F370" s="146"/>
      <c r="G370" s="174"/>
      <c r="H370" s="174"/>
      <c r="I370" s="174"/>
      <c r="J370" s="175"/>
      <c r="K370" s="176"/>
      <c r="L370" s="177"/>
      <c r="M370" s="177"/>
      <c r="N370" s="182"/>
      <c r="O370" s="175"/>
      <c r="P370" s="180"/>
      <c r="Q370" s="176"/>
      <c r="R370" s="176"/>
      <c r="S370" s="176"/>
      <c r="T370" s="175"/>
      <c r="U370" s="175"/>
      <c r="V370" s="175"/>
      <c r="W370" s="175"/>
      <c r="X370" s="175"/>
      <c r="Y370" s="175"/>
      <c r="Z370" s="175"/>
    </row>
    <row r="371" ht="13.5" customHeight="1">
      <c r="A371" s="147">
        <f t="shared" si="11"/>
        <v>0</v>
      </c>
      <c r="B371" s="147">
        <f t="shared" si="2"/>
        <v>1</v>
      </c>
      <c r="C371" s="147">
        <f t="shared" si="3"/>
        <v>2</v>
      </c>
      <c r="D371" s="148">
        <f t="shared" si="4"/>
        <v>9</v>
      </c>
      <c r="E371" s="148">
        <f t="shared" si="5"/>
        <v>1</v>
      </c>
      <c r="F371" s="146"/>
      <c r="G371" s="174"/>
      <c r="H371" s="174"/>
      <c r="I371" s="174"/>
      <c r="J371" s="175"/>
      <c r="K371" s="176"/>
      <c r="L371" s="177"/>
      <c r="M371" s="177"/>
      <c r="N371" s="182"/>
      <c r="O371" s="175"/>
      <c r="P371" s="180"/>
      <c r="Q371" s="176"/>
      <c r="R371" s="176"/>
      <c r="S371" s="176"/>
      <c r="T371" s="175"/>
      <c r="U371" s="175"/>
      <c r="V371" s="175"/>
      <c r="W371" s="175"/>
      <c r="X371" s="175"/>
      <c r="Y371" s="175"/>
      <c r="Z371" s="175"/>
    </row>
    <row r="372" ht="13.5" customHeight="1">
      <c r="A372" s="147">
        <f t="shared" si="11"/>
        <v>0</v>
      </c>
      <c r="B372" s="147">
        <f t="shared" si="2"/>
        <v>1</v>
      </c>
      <c r="C372" s="147">
        <f t="shared" si="3"/>
        <v>2</v>
      </c>
      <c r="D372" s="148">
        <f t="shared" si="4"/>
        <v>9</v>
      </c>
      <c r="E372" s="148">
        <f t="shared" si="5"/>
        <v>1</v>
      </c>
      <c r="F372" s="146"/>
      <c r="G372" s="174"/>
      <c r="H372" s="174"/>
      <c r="I372" s="174"/>
      <c r="J372" s="175"/>
      <c r="K372" s="176"/>
      <c r="L372" s="177"/>
      <c r="M372" s="177"/>
      <c r="N372" s="182"/>
      <c r="O372" s="175"/>
      <c r="P372" s="180"/>
      <c r="Q372" s="176"/>
      <c r="R372" s="176"/>
      <c r="S372" s="176"/>
      <c r="T372" s="175"/>
      <c r="U372" s="175"/>
      <c r="V372" s="175"/>
      <c r="W372" s="175"/>
      <c r="X372" s="175"/>
      <c r="Y372" s="175"/>
      <c r="Z372" s="175"/>
    </row>
    <row r="373" ht="13.5" customHeight="1">
      <c r="A373" s="147">
        <f t="shared" si="11"/>
        <v>0</v>
      </c>
      <c r="B373" s="147">
        <f t="shared" si="2"/>
        <v>1</v>
      </c>
      <c r="C373" s="147">
        <f t="shared" si="3"/>
        <v>2</v>
      </c>
      <c r="D373" s="148">
        <f t="shared" si="4"/>
        <v>9</v>
      </c>
      <c r="E373" s="148">
        <f t="shared" si="5"/>
        <v>1</v>
      </c>
      <c r="F373" s="146"/>
      <c r="G373" s="174"/>
      <c r="H373" s="174"/>
      <c r="I373" s="174"/>
      <c r="J373" s="175"/>
      <c r="K373" s="176"/>
      <c r="L373" s="177"/>
      <c r="M373" s="177"/>
      <c r="N373" s="182"/>
      <c r="O373" s="175"/>
      <c r="P373" s="180"/>
      <c r="Q373" s="176"/>
      <c r="R373" s="176"/>
      <c r="S373" s="176"/>
      <c r="T373" s="175"/>
      <c r="U373" s="175"/>
      <c r="V373" s="175"/>
      <c r="W373" s="175"/>
      <c r="X373" s="175"/>
      <c r="Y373" s="175"/>
      <c r="Z373" s="175"/>
    </row>
    <row r="374" ht="13.5" customHeight="1">
      <c r="A374" s="147">
        <f t="shared" si="11"/>
        <v>0</v>
      </c>
      <c r="B374" s="147">
        <f t="shared" si="2"/>
        <v>1</v>
      </c>
      <c r="C374" s="147">
        <f t="shared" si="3"/>
        <v>2</v>
      </c>
      <c r="D374" s="148">
        <f t="shared" si="4"/>
        <v>9</v>
      </c>
      <c r="E374" s="148">
        <f t="shared" si="5"/>
        <v>1</v>
      </c>
      <c r="F374" s="146"/>
      <c r="G374" s="174"/>
      <c r="H374" s="174"/>
      <c r="I374" s="174"/>
      <c r="J374" s="175"/>
      <c r="K374" s="176"/>
      <c r="L374" s="177"/>
      <c r="M374" s="177"/>
      <c r="N374" s="182"/>
      <c r="O374" s="175"/>
      <c r="P374" s="180"/>
      <c r="Q374" s="176"/>
      <c r="R374" s="176"/>
      <c r="S374" s="176"/>
      <c r="T374" s="175"/>
      <c r="U374" s="175"/>
      <c r="V374" s="175"/>
      <c r="W374" s="175"/>
      <c r="X374" s="175"/>
      <c r="Y374" s="175"/>
      <c r="Z374" s="175"/>
    </row>
    <row r="375" ht="13.5" customHeight="1">
      <c r="A375" s="147">
        <f t="shared" si="11"/>
        <v>0</v>
      </c>
      <c r="B375" s="147">
        <f t="shared" si="2"/>
        <v>1</v>
      </c>
      <c r="C375" s="147">
        <f t="shared" si="3"/>
        <v>2</v>
      </c>
      <c r="D375" s="148">
        <f t="shared" si="4"/>
        <v>9</v>
      </c>
      <c r="E375" s="148">
        <f t="shared" si="5"/>
        <v>1</v>
      </c>
      <c r="F375" s="146"/>
      <c r="G375" s="174"/>
      <c r="H375" s="174"/>
      <c r="I375" s="174"/>
      <c r="J375" s="175"/>
      <c r="K375" s="176"/>
      <c r="L375" s="177"/>
      <c r="M375" s="177"/>
      <c r="N375" s="182"/>
      <c r="O375" s="175"/>
      <c r="P375" s="180"/>
      <c r="Q375" s="176"/>
      <c r="R375" s="176"/>
      <c r="S375" s="176"/>
      <c r="T375" s="175"/>
      <c r="U375" s="175"/>
      <c r="V375" s="175"/>
      <c r="W375" s="175"/>
      <c r="X375" s="175"/>
      <c r="Y375" s="175"/>
      <c r="Z375" s="175"/>
    </row>
    <row r="376" ht="13.5" customHeight="1">
      <c r="A376" s="147">
        <f t="shared" si="11"/>
        <v>0</v>
      </c>
      <c r="B376" s="147">
        <f t="shared" si="2"/>
        <v>1</v>
      </c>
      <c r="C376" s="147">
        <f t="shared" si="3"/>
        <v>2</v>
      </c>
      <c r="D376" s="148">
        <f t="shared" si="4"/>
        <v>9</v>
      </c>
      <c r="E376" s="148">
        <f t="shared" si="5"/>
        <v>1</v>
      </c>
      <c r="F376" s="146"/>
      <c r="G376" s="174"/>
      <c r="H376" s="174"/>
      <c r="I376" s="174"/>
      <c r="J376" s="175"/>
      <c r="K376" s="176"/>
      <c r="L376" s="177"/>
      <c r="M376" s="177"/>
      <c r="N376" s="182"/>
      <c r="O376" s="175"/>
      <c r="P376" s="180"/>
      <c r="Q376" s="176"/>
      <c r="R376" s="176"/>
      <c r="S376" s="176"/>
      <c r="T376" s="175"/>
      <c r="U376" s="175"/>
      <c r="V376" s="175"/>
      <c r="W376" s="175"/>
      <c r="X376" s="175"/>
      <c r="Y376" s="175"/>
      <c r="Z376" s="175"/>
    </row>
    <row r="377" ht="13.5" customHeight="1">
      <c r="A377" s="147">
        <f t="shared" si="11"/>
        <v>0</v>
      </c>
      <c r="B377" s="147">
        <f t="shared" si="2"/>
        <v>1</v>
      </c>
      <c r="C377" s="147">
        <f t="shared" si="3"/>
        <v>2</v>
      </c>
      <c r="D377" s="148">
        <f t="shared" si="4"/>
        <v>9</v>
      </c>
      <c r="E377" s="148">
        <f t="shared" si="5"/>
        <v>1</v>
      </c>
      <c r="F377" s="146"/>
      <c r="G377" s="174"/>
      <c r="H377" s="174"/>
      <c r="I377" s="174"/>
      <c r="J377" s="175"/>
      <c r="K377" s="176"/>
      <c r="L377" s="177"/>
      <c r="M377" s="177"/>
      <c r="N377" s="182"/>
      <c r="O377" s="175"/>
      <c r="P377" s="180"/>
      <c r="Q377" s="176"/>
      <c r="R377" s="176"/>
      <c r="S377" s="176"/>
      <c r="T377" s="175"/>
      <c r="U377" s="175"/>
      <c r="V377" s="175"/>
      <c r="W377" s="175"/>
      <c r="X377" s="175"/>
      <c r="Y377" s="175"/>
      <c r="Z377" s="175"/>
    </row>
    <row r="378" ht="13.5" customHeight="1">
      <c r="A378" s="147">
        <f t="shared" si="11"/>
        <v>0</v>
      </c>
      <c r="B378" s="147">
        <f t="shared" si="2"/>
        <v>1</v>
      </c>
      <c r="C378" s="147">
        <f t="shared" si="3"/>
        <v>2</v>
      </c>
      <c r="D378" s="148">
        <f t="shared" si="4"/>
        <v>9</v>
      </c>
      <c r="E378" s="148">
        <f t="shared" si="5"/>
        <v>1</v>
      </c>
      <c r="F378" s="146"/>
      <c r="G378" s="174"/>
      <c r="H378" s="174"/>
      <c r="I378" s="174"/>
      <c r="J378" s="175"/>
      <c r="K378" s="176"/>
      <c r="L378" s="177"/>
      <c r="M378" s="177"/>
      <c r="N378" s="182"/>
      <c r="O378" s="175"/>
      <c r="P378" s="180"/>
      <c r="Q378" s="176"/>
      <c r="R378" s="176"/>
      <c r="S378" s="176"/>
      <c r="T378" s="175"/>
      <c r="U378" s="175"/>
      <c r="V378" s="175"/>
      <c r="W378" s="175"/>
      <c r="X378" s="175"/>
      <c r="Y378" s="175"/>
      <c r="Z378" s="175"/>
    </row>
    <row r="379" ht="13.5" customHeight="1">
      <c r="A379" s="147">
        <f t="shared" si="11"/>
        <v>0</v>
      </c>
      <c r="B379" s="147">
        <f t="shared" si="2"/>
        <v>1</v>
      </c>
      <c r="C379" s="147">
        <f t="shared" si="3"/>
        <v>2</v>
      </c>
      <c r="D379" s="148">
        <f t="shared" si="4"/>
        <v>9</v>
      </c>
      <c r="E379" s="148">
        <f t="shared" si="5"/>
        <v>1</v>
      </c>
      <c r="F379" s="146"/>
      <c r="G379" s="174"/>
      <c r="H379" s="174"/>
      <c r="I379" s="174"/>
      <c r="J379" s="175"/>
      <c r="K379" s="176"/>
      <c r="L379" s="177"/>
      <c r="M379" s="177"/>
      <c r="N379" s="182"/>
      <c r="O379" s="175"/>
      <c r="P379" s="180"/>
      <c r="Q379" s="176"/>
      <c r="R379" s="176"/>
      <c r="S379" s="176"/>
      <c r="T379" s="175"/>
      <c r="U379" s="175"/>
      <c r="V379" s="175"/>
      <c r="W379" s="175"/>
      <c r="X379" s="175"/>
      <c r="Y379" s="175"/>
      <c r="Z379" s="175"/>
    </row>
    <row r="380" ht="13.5" customHeight="1">
      <c r="A380" s="147">
        <f t="shared" si="11"/>
        <v>0</v>
      </c>
      <c r="B380" s="147">
        <f t="shared" si="2"/>
        <v>1</v>
      </c>
      <c r="C380" s="147">
        <f t="shared" si="3"/>
        <v>2</v>
      </c>
      <c r="D380" s="148">
        <f t="shared" si="4"/>
        <v>9</v>
      </c>
      <c r="E380" s="148">
        <f t="shared" si="5"/>
        <v>1</v>
      </c>
      <c r="F380" s="146"/>
      <c r="G380" s="174"/>
      <c r="H380" s="174"/>
      <c r="I380" s="174"/>
      <c r="J380" s="175"/>
      <c r="K380" s="176"/>
      <c r="L380" s="177"/>
      <c r="M380" s="177"/>
      <c r="N380" s="182"/>
      <c r="O380" s="175"/>
      <c r="P380" s="180"/>
      <c r="Q380" s="176"/>
      <c r="R380" s="176"/>
      <c r="S380" s="176"/>
      <c r="T380" s="175"/>
      <c r="U380" s="175"/>
      <c r="V380" s="175"/>
      <c r="W380" s="175"/>
      <c r="X380" s="175"/>
      <c r="Y380" s="175"/>
      <c r="Z380" s="175"/>
    </row>
    <row r="381" ht="13.5" customHeight="1">
      <c r="A381" s="147">
        <f t="shared" si="11"/>
        <v>0</v>
      </c>
      <c r="B381" s="147">
        <f t="shared" si="2"/>
        <v>1</v>
      </c>
      <c r="C381" s="147">
        <f t="shared" si="3"/>
        <v>2</v>
      </c>
      <c r="D381" s="148">
        <f t="shared" si="4"/>
        <v>9</v>
      </c>
      <c r="E381" s="148">
        <f t="shared" si="5"/>
        <v>1</v>
      </c>
      <c r="F381" s="146"/>
      <c r="G381" s="174"/>
      <c r="H381" s="174"/>
      <c r="I381" s="174"/>
      <c r="J381" s="175"/>
      <c r="K381" s="176"/>
      <c r="L381" s="177"/>
      <c r="M381" s="177"/>
      <c r="N381" s="182"/>
      <c r="O381" s="175"/>
      <c r="P381" s="180"/>
      <c r="Q381" s="176"/>
      <c r="R381" s="176"/>
      <c r="S381" s="176"/>
      <c r="T381" s="175"/>
      <c r="U381" s="175"/>
      <c r="V381" s="175"/>
      <c r="W381" s="175"/>
      <c r="X381" s="175"/>
      <c r="Y381" s="175"/>
      <c r="Z381" s="175"/>
    </row>
    <row r="382" ht="13.5" customHeight="1">
      <c r="A382" s="147">
        <f t="shared" si="11"/>
        <v>0</v>
      </c>
      <c r="B382" s="147">
        <f t="shared" si="2"/>
        <v>1</v>
      </c>
      <c r="C382" s="147">
        <f t="shared" si="3"/>
        <v>2</v>
      </c>
      <c r="D382" s="148">
        <f t="shared" si="4"/>
        <v>9</v>
      </c>
      <c r="E382" s="148">
        <f t="shared" si="5"/>
        <v>1</v>
      </c>
      <c r="F382" s="146"/>
      <c r="G382" s="174"/>
      <c r="H382" s="174"/>
      <c r="I382" s="174"/>
      <c r="J382" s="175"/>
      <c r="K382" s="176"/>
      <c r="L382" s="177"/>
      <c r="M382" s="177"/>
      <c r="N382" s="182"/>
      <c r="O382" s="175"/>
      <c r="P382" s="180"/>
      <c r="Q382" s="176"/>
      <c r="R382" s="176"/>
      <c r="S382" s="176"/>
      <c r="T382" s="175"/>
      <c r="U382" s="175"/>
      <c r="V382" s="175"/>
      <c r="W382" s="175"/>
      <c r="X382" s="175"/>
      <c r="Y382" s="175"/>
      <c r="Z382" s="175"/>
    </row>
    <row r="383" ht="13.5" customHeight="1">
      <c r="A383" s="147">
        <f t="shared" si="11"/>
        <v>0</v>
      </c>
      <c r="B383" s="147">
        <f t="shared" si="2"/>
        <v>1</v>
      </c>
      <c r="C383" s="147">
        <f t="shared" si="3"/>
        <v>2</v>
      </c>
      <c r="D383" s="148">
        <f t="shared" si="4"/>
        <v>9</v>
      </c>
      <c r="E383" s="148">
        <f t="shared" si="5"/>
        <v>1</v>
      </c>
      <c r="F383" s="146"/>
      <c r="G383" s="174"/>
      <c r="H383" s="174"/>
      <c r="I383" s="174"/>
      <c r="J383" s="175"/>
      <c r="K383" s="176"/>
      <c r="L383" s="177"/>
      <c r="M383" s="177"/>
      <c r="N383" s="182"/>
      <c r="O383" s="175"/>
      <c r="P383" s="180"/>
      <c r="Q383" s="176"/>
      <c r="R383" s="176"/>
      <c r="S383" s="176"/>
      <c r="T383" s="175"/>
      <c r="U383" s="175"/>
      <c r="V383" s="175"/>
      <c r="W383" s="175"/>
      <c r="X383" s="175"/>
      <c r="Y383" s="175"/>
      <c r="Z383" s="175"/>
    </row>
    <row r="384" ht="13.5" customHeight="1">
      <c r="A384" s="147">
        <f t="shared" si="11"/>
        <v>0</v>
      </c>
      <c r="B384" s="147">
        <f t="shared" si="2"/>
        <v>1</v>
      </c>
      <c r="C384" s="147">
        <f t="shared" si="3"/>
        <v>2</v>
      </c>
      <c r="D384" s="148">
        <f t="shared" si="4"/>
        <v>9</v>
      </c>
      <c r="E384" s="148">
        <f t="shared" si="5"/>
        <v>1</v>
      </c>
      <c r="F384" s="146"/>
      <c r="G384" s="174"/>
      <c r="H384" s="174"/>
      <c r="I384" s="174"/>
      <c r="J384" s="175"/>
      <c r="K384" s="176"/>
      <c r="L384" s="177"/>
      <c r="M384" s="177"/>
      <c r="N384" s="182"/>
      <c r="O384" s="175"/>
      <c r="P384" s="180"/>
      <c r="Q384" s="176"/>
      <c r="R384" s="176"/>
      <c r="S384" s="176"/>
      <c r="T384" s="175"/>
      <c r="U384" s="175"/>
      <c r="V384" s="175"/>
      <c r="W384" s="175"/>
      <c r="X384" s="175"/>
      <c r="Y384" s="175"/>
      <c r="Z384" s="175"/>
    </row>
    <row r="385" ht="13.5" customHeight="1">
      <c r="A385" s="147">
        <f t="shared" si="11"/>
        <v>0</v>
      </c>
      <c r="B385" s="147">
        <f t="shared" si="2"/>
        <v>1</v>
      </c>
      <c r="C385" s="147">
        <f t="shared" si="3"/>
        <v>2</v>
      </c>
      <c r="D385" s="148">
        <f t="shared" si="4"/>
        <v>9</v>
      </c>
      <c r="E385" s="148">
        <f t="shared" si="5"/>
        <v>1</v>
      </c>
      <c r="F385" s="146"/>
      <c r="G385" s="174"/>
      <c r="H385" s="174"/>
      <c r="I385" s="174"/>
      <c r="J385" s="175"/>
      <c r="K385" s="176"/>
      <c r="L385" s="177"/>
      <c r="M385" s="177"/>
      <c r="N385" s="182"/>
      <c r="O385" s="175"/>
      <c r="P385" s="180"/>
      <c r="Q385" s="176"/>
      <c r="R385" s="176"/>
      <c r="S385" s="176"/>
      <c r="T385" s="175"/>
      <c r="U385" s="175"/>
      <c r="V385" s="175"/>
      <c r="W385" s="175"/>
      <c r="X385" s="175"/>
      <c r="Y385" s="175"/>
      <c r="Z385" s="175"/>
    </row>
    <row r="386" ht="13.5" customHeight="1">
      <c r="A386" s="147">
        <f t="shared" si="11"/>
        <v>0</v>
      </c>
      <c r="B386" s="147">
        <f t="shared" si="2"/>
        <v>1</v>
      </c>
      <c r="C386" s="147">
        <f t="shared" si="3"/>
        <v>2</v>
      </c>
      <c r="D386" s="148">
        <f t="shared" si="4"/>
        <v>9</v>
      </c>
      <c r="E386" s="148">
        <f t="shared" si="5"/>
        <v>1</v>
      </c>
      <c r="F386" s="146"/>
      <c r="G386" s="174"/>
      <c r="H386" s="174"/>
      <c r="I386" s="174"/>
      <c r="J386" s="175"/>
      <c r="K386" s="176"/>
      <c r="L386" s="177"/>
      <c r="M386" s="177"/>
      <c r="N386" s="182"/>
      <c r="O386" s="175"/>
      <c r="P386" s="180"/>
      <c r="Q386" s="176"/>
      <c r="R386" s="176"/>
      <c r="S386" s="176"/>
      <c r="T386" s="175"/>
      <c r="U386" s="175"/>
      <c r="V386" s="175"/>
      <c r="W386" s="175"/>
      <c r="X386" s="175"/>
      <c r="Y386" s="175"/>
      <c r="Z386" s="175"/>
    </row>
    <row r="387" ht="13.5" customHeight="1">
      <c r="A387" s="147">
        <f t="shared" si="11"/>
        <v>0</v>
      </c>
      <c r="B387" s="147">
        <f t="shared" si="2"/>
        <v>1</v>
      </c>
      <c r="C387" s="147">
        <f t="shared" si="3"/>
        <v>2</v>
      </c>
      <c r="D387" s="148">
        <f t="shared" si="4"/>
        <v>9</v>
      </c>
      <c r="E387" s="148">
        <f t="shared" si="5"/>
        <v>1</v>
      </c>
      <c r="F387" s="146"/>
      <c r="G387" s="174"/>
      <c r="H387" s="174"/>
      <c r="I387" s="174"/>
      <c r="J387" s="175"/>
      <c r="K387" s="176"/>
      <c r="L387" s="177"/>
      <c r="M387" s="177"/>
      <c r="N387" s="182"/>
      <c r="O387" s="175"/>
      <c r="P387" s="180"/>
      <c r="Q387" s="176"/>
      <c r="R387" s="176"/>
      <c r="S387" s="176"/>
      <c r="T387" s="175"/>
      <c r="U387" s="175"/>
      <c r="V387" s="175"/>
      <c r="W387" s="175"/>
      <c r="X387" s="175"/>
      <c r="Y387" s="175"/>
      <c r="Z387" s="175"/>
    </row>
    <row r="388" ht="13.5" customHeight="1">
      <c r="A388" s="147">
        <f t="shared" si="11"/>
        <v>0</v>
      </c>
      <c r="B388" s="147">
        <f t="shared" si="2"/>
        <v>1</v>
      </c>
      <c r="C388" s="147">
        <f t="shared" si="3"/>
        <v>2</v>
      </c>
      <c r="D388" s="148">
        <f t="shared" si="4"/>
        <v>9</v>
      </c>
      <c r="E388" s="148">
        <f t="shared" si="5"/>
        <v>1</v>
      </c>
      <c r="F388" s="146"/>
      <c r="G388" s="174"/>
      <c r="H388" s="174"/>
      <c r="I388" s="174"/>
      <c r="J388" s="175"/>
      <c r="K388" s="176"/>
      <c r="L388" s="177"/>
      <c r="M388" s="177"/>
      <c r="N388" s="182"/>
      <c r="O388" s="175"/>
      <c r="P388" s="180"/>
      <c r="Q388" s="176"/>
      <c r="R388" s="176"/>
      <c r="S388" s="176"/>
      <c r="T388" s="175"/>
      <c r="U388" s="175"/>
      <c r="V388" s="175"/>
      <c r="W388" s="175"/>
      <c r="X388" s="175"/>
      <c r="Y388" s="175"/>
      <c r="Z388" s="175"/>
    </row>
    <row r="389" ht="13.5" customHeight="1">
      <c r="A389" s="147">
        <f t="shared" si="11"/>
        <v>0</v>
      </c>
      <c r="B389" s="147">
        <f t="shared" si="2"/>
        <v>1</v>
      </c>
      <c r="C389" s="147">
        <f t="shared" si="3"/>
        <v>2</v>
      </c>
      <c r="D389" s="148">
        <f t="shared" si="4"/>
        <v>9</v>
      </c>
      <c r="E389" s="148">
        <f t="shared" si="5"/>
        <v>1</v>
      </c>
      <c r="F389" s="146"/>
      <c r="G389" s="174"/>
      <c r="H389" s="174"/>
      <c r="I389" s="174"/>
      <c r="J389" s="175"/>
      <c r="K389" s="176"/>
      <c r="L389" s="177"/>
      <c r="M389" s="177"/>
      <c r="N389" s="182"/>
      <c r="O389" s="175"/>
      <c r="P389" s="180"/>
      <c r="Q389" s="176"/>
      <c r="R389" s="176"/>
      <c r="S389" s="176"/>
      <c r="T389" s="175"/>
      <c r="U389" s="175"/>
      <c r="V389" s="175"/>
      <c r="W389" s="175"/>
      <c r="X389" s="175"/>
      <c r="Y389" s="175"/>
      <c r="Z389" s="175"/>
    </row>
    <row r="390" ht="13.5" customHeight="1">
      <c r="A390" s="147">
        <f t="shared" si="11"/>
        <v>0</v>
      </c>
      <c r="B390" s="147">
        <f t="shared" si="2"/>
        <v>1</v>
      </c>
      <c r="C390" s="147">
        <f t="shared" si="3"/>
        <v>2</v>
      </c>
      <c r="D390" s="148">
        <f t="shared" si="4"/>
        <v>9</v>
      </c>
      <c r="E390" s="148">
        <f t="shared" si="5"/>
        <v>1</v>
      </c>
      <c r="F390" s="146"/>
      <c r="G390" s="174"/>
      <c r="H390" s="174"/>
      <c r="I390" s="174"/>
      <c r="J390" s="175"/>
      <c r="K390" s="176"/>
      <c r="L390" s="177"/>
      <c r="M390" s="177"/>
      <c r="N390" s="182"/>
      <c r="O390" s="175"/>
      <c r="P390" s="180"/>
      <c r="Q390" s="176"/>
      <c r="R390" s="176"/>
      <c r="S390" s="176"/>
      <c r="T390" s="175"/>
      <c r="U390" s="175"/>
      <c r="V390" s="175"/>
      <c r="W390" s="175"/>
      <c r="X390" s="175"/>
      <c r="Y390" s="175"/>
      <c r="Z390" s="175"/>
    </row>
    <row r="391" ht="13.5" customHeight="1">
      <c r="A391" s="147">
        <f t="shared" si="11"/>
        <v>0</v>
      </c>
      <c r="B391" s="147">
        <f t="shared" si="2"/>
        <v>1</v>
      </c>
      <c r="C391" s="147">
        <f t="shared" si="3"/>
        <v>2</v>
      </c>
      <c r="D391" s="148">
        <f t="shared" si="4"/>
        <v>9</v>
      </c>
      <c r="E391" s="148">
        <f t="shared" si="5"/>
        <v>1</v>
      </c>
      <c r="F391" s="146"/>
      <c r="G391" s="174"/>
      <c r="H391" s="174"/>
      <c r="I391" s="174"/>
      <c r="J391" s="175"/>
      <c r="K391" s="176"/>
      <c r="L391" s="177"/>
      <c r="M391" s="177"/>
      <c r="N391" s="182"/>
      <c r="O391" s="175"/>
      <c r="P391" s="180"/>
      <c r="Q391" s="176"/>
      <c r="R391" s="176"/>
      <c r="S391" s="176"/>
      <c r="T391" s="175"/>
      <c r="U391" s="175"/>
      <c r="V391" s="175"/>
      <c r="W391" s="175"/>
      <c r="X391" s="175"/>
      <c r="Y391" s="175"/>
      <c r="Z391" s="175"/>
    </row>
    <row r="392" ht="13.5" customHeight="1">
      <c r="A392" s="147">
        <f t="shared" si="11"/>
        <v>0</v>
      </c>
      <c r="B392" s="147">
        <f t="shared" si="2"/>
        <v>1</v>
      </c>
      <c r="C392" s="147">
        <f t="shared" si="3"/>
        <v>2</v>
      </c>
      <c r="D392" s="148">
        <f t="shared" si="4"/>
        <v>9</v>
      </c>
      <c r="E392" s="148">
        <f t="shared" si="5"/>
        <v>1</v>
      </c>
      <c r="F392" s="146"/>
      <c r="G392" s="174"/>
      <c r="H392" s="174"/>
      <c r="I392" s="174"/>
      <c r="J392" s="175"/>
      <c r="K392" s="176"/>
      <c r="L392" s="177"/>
      <c r="M392" s="177"/>
      <c r="N392" s="182"/>
      <c r="O392" s="175"/>
      <c r="P392" s="180"/>
      <c r="Q392" s="176"/>
      <c r="R392" s="176"/>
      <c r="S392" s="176"/>
      <c r="T392" s="175"/>
      <c r="U392" s="175"/>
      <c r="V392" s="175"/>
      <c r="W392" s="175"/>
      <c r="X392" s="175"/>
      <c r="Y392" s="175"/>
      <c r="Z392" s="175"/>
    </row>
    <row r="393" ht="13.5" customHeight="1">
      <c r="A393" s="147">
        <f t="shared" si="11"/>
        <v>0</v>
      </c>
      <c r="B393" s="147">
        <f t="shared" si="2"/>
        <v>1</v>
      </c>
      <c r="C393" s="147">
        <f t="shared" si="3"/>
        <v>2</v>
      </c>
      <c r="D393" s="148">
        <f t="shared" si="4"/>
        <v>9</v>
      </c>
      <c r="E393" s="148">
        <f t="shared" si="5"/>
        <v>1</v>
      </c>
      <c r="F393" s="146"/>
      <c r="G393" s="174"/>
      <c r="H393" s="174"/>
      <c r="I393" s="174"/>
      <c r="J393" s="175"/>
      <c r="K393" s="176"/>
      <c r="L393" s="177"/>
      <c r="M393" s="177"/>
      <c r="N393" s="182"/>
      <c r="O393" s="175"/>
      <c r="P393" s="180"/>
      <c r="Q393" s="176"/>
      <c r="R393" s="176"/>
      <c r="S393" s="176"/>
      <c r="T393" s="175"/>
      <c r="U393" s="175"/>
      <c r="V393" s="175"/>
      <c r="W393" s="175"/>
      <c r="X393" s="175"/>
      <c r="Y393" s="175"/>
      <c r="Z393" s="175"/>
    </row>
    <row r="394" ht="13.5" customHeight="1">
      <c r="A394" s="147">
        <f t="shared" si="11"/>
        <v>0</v>
      </c>
      <c r="B394" s="147">
        <f t="shared" si="2"/>
        <v>1</v>
      </c>
      <c r="C394" s="147">
        <f t="shared" si="3"/>
        <v>2</v>
      </c>
      <c r="D394" s="148">
        <f t="shared" si="4"/>
        <v>9</v>
      </c>
      <c r="E394" s="148">
        <f t="shared" si="5"/>
        <v>1</v>
      </c>
      <c r="F394" s="146"/>
      <c r="G394" s="174"/>
      <c r="H394" s="174"/>
      <c r="I394" s="174"/>
      <c r="J394" s="175"/>
      <c r="K394" s="176"/>
      <c r="L394" s="177"/>
      <c r="M394" s="177"/>
      <c r="N394" s="182"/>
      <c r="O394" s="175"/>
      <c r="P394" s="180"/>
      <c r="Q394" s="176"/>
      <c r="R394" s="176"/>
      <c r="S394" s="176"/>
      <c r="T394" s="175"/>
      <c r="U394" s="175"/>
      <c r="V394" s="175"/>
      <c r="W394" s="175"/>
      <c r="X394" s="175"/>
      <c r="Y394" s="175"/>
      <c r="Z394" s="175"/>
    </row>
    <row r="395" ht="13.5" customHeight="1">
      <c r="A395" s="147">
        <f t="shared" si="11"/>
        <v>0</v>
      </c>
      <c r="B395" s="147">
        <f t="shared" si="2"/>
        <v>1</v>
      </c>
      <c r="C395" s="147">
        <f t="shared" si="3"/>
        <v>2</v>
      </c>
      <c r="D395" s="148">
        <f t="shared" si="4"/>
        <v>9</v>
      </c>
      <c r="E395" s="148">
        <f t="shared" si="5"/>
        <v>1</v>
      </c>
      <c r="F395" s="146"/>
      <c r="G395" s="174"/>
      <c r="H395" s="174"/>
      <c r="I395" s="174"/>
      <c r="J395" s="175"/>
      <c r="K395" s="176"/>
      <c r="L395" s="177"/>
      <c r="M395" s="177"/>
      <c r="N395" s="182"/>
      <c r="O395" s="175"/>
      <c r="P395" s="180"/>
      <c r="Q395" s="176"/>
      <c r="R395" s="176"/>
      <c r="S395" s="176"/>
      <c r="T395" s="175"/>
      <c r="U395" s="175"/>
      <c r="V395" s="175"/>
      <c r="W395" s="175"/>
      <c r="X395" s="175"/>
      <c r="Y395" s="175"/>
      <c r="Z395" s="175"/>
    </row>
    <row r="396" ht="13.5" customHeight="1">
      <c r="A396" s="147">
        <f t="shared" si="11"/>
        <v>0</v>
      </c>
      <c r="B396" s="147">
        <f t="shared" si="2"/>
        <v>1</v>
      </c>
      <c r="C396" s="147">
        <f t="shared" si="3"/>
        <v>2</v>
      </c>
      <c r="D396" s="148">
        <f t="shared" si="4"/>
        <v>9</v>
      </c>
      <c r="E396" s="148">
        <f t="shared" si="5"/>
        <v>1</v>
      </c>
      <c r="F396" s="146"/>
      <c r="G396" s="174"/>
      <c r="H396" s="174"/>
      <c r="I396" s="174"/>
      <c r="J396" s="175"/>
      <c r="K396" s="176"/>
      <c r="L396" s="177"/>
      <c r="M396" s="177"/>
      <c r="N396" s="182"/>
      <c r="O396" s="175"/>
      <c r="P396" s="180"/>
      <c r="Q396" s="176"/>
      <c r="R396" s="176"/>
      <c r="S396" s="176"/>
      <c r="T396" s="175"/>
      <c r="U396" s="175"/>
      <c r="V396" s="175"/>
      <c r="W396" s="175"/>
      <c r="X396" s="175"/>
      <c r="Y396" s="175"/>
      <c r="Z396" s="175"/>
    </row>
    <row r="397" ht="13.5" customHeight="1">
      <c r="A397" s="147">
        <f t="shared" si="11"/>
        <v>0</v>
      </c>
      <c r="B397" s="147">
        <f t="shared" si="2"/>
        <v>1</v>
      </c>
      <c r="C397" s="147">
        <f t="shared" si="3"/>
        <v>2</v>
      </c>
      <c r="D397" s="148">
        <f t="shared" si="4"/>
        <v>9</v>
      </c>
      <c r="E397" s="148">
        <f t="shared" si="5"/>
        <v>1</v>
      </c>
      <c r="F397" s="146"/>
      <c r="G397" s="174"/>
      <c r="H397" s="174"/>
      <c r="I397" s="174"/>
      <c r="J397" s="175"/>
      <c r="K397" s="176"/>
      <c r="L397" s="177"/>
      <c r="M397" s="177"/>
      <c r="N397" s="182"/>
      <c r="O397" s="175"/>
      <c r="P397" s="180"/>
      <c r="Q397" s="176"/>
      <c r="R397" s="176"/>
      <c r="S397" s="176"/>
      <c r="T397" s="175"/>
      <c r="U397" s="175"/>
      <c r="V397" s="175"/>
      <c r="W397" s="175"/>
      <c r="X397" s="175"/>
      <c r="Y397" s="175"/>
      <c r="Z397" s="175"/>
    </row>
    <row r="398" ht="13.5" customHeight="1">
      <c r="A398" s="147">
        <f t="shared" si="11"/>
        <v>0</v>
      </c>
      <c r="B398" s="147">
        <f t="shared" si="2"/>
        <v>1</v>
      </c>
      <c r="C398" s="147">
        <f t="shared" si="3"/>
        <v>2</v>
      </c>
      <c r="D398" s="148">
        <f t="shared" si="4"/>
        <v>9</v>
      </c>
      <c r="E398" s="148">
        <f t="shared" si="5"/>
        <v>1</v>
      </c>
      <c r="F398" s="146"/>
      <c r="G398" s="174"/>
      <c r="H398" s="174"/>
      <c r="I398" s="174"/>
      <c r="J398" s="175"/>
      <c r="K398" s="176"/>
      <c r="L398" s="177"/>
      <c r="M398" s="177"/>
      <c r="N398" s="182"/>
      <c r="O398" s="175"/>
      <c r="P398" s="180"/>
      <c r="Q398" s="176"/>
      <c r="R398" s="176"/>
      <c r="S398" s="176"/>
      <c r="T398" s="175"/>
      <c r="U398" s="175"/>
      <c r="V398" s="175"/>
      <c r="W398" s="175"/>
      <c r="X398" s="175"/>
      <c r="Y398" s="175"/>
      <c r="Z398" s="175"/>
    </row>
    <row r="399" ht="13.5" customHeight="1">
      <c r="A399" s="147">
        <f t="shared" si="11"/>
        <v>0</v>
      </c>
      <c r="B399" s="147">
        <f t="shared" si="2"/>
        <v>1</v>
      </c>
      <c r="C399" s="147">
        <f t="shared" si="3"/>
        <v>2</v>
      </c>
      <c r="D399" s="148">
        <f t="shared" si="4"/>
        <v>9</v>
      </c>
      <c r="E399" s="148">
        <f t="shared" si="5"/>
        <v>1</v>
      </c>
      <c r="F399" s="146"/>
      <c r="G399" s="174"/>
      <c r="H399" s="174"/>
      <c r="I399" s="174"/>
      <c r="J399" s="175"/>
      <c r="K399" s="176"/>
      <c r="L399" s="177"/>
      <c r="M399" s="177"/>
      <c r="N399" s="182"/>
      <c r="O399" s="175"/>
      <c r="P399" s="180"/>
      <c r="Q399" s="176"/>
      <c r="R399" s="176"/>
      <c r="S399" s="176"/>
      <c r="T399" s="175"/>
      <c r="U399" s="175"/>
      <c r="V399" s="175"/>
      <c r="W399" s="175"/>
      <c r="X399" s="175"/>
      <c r="Y399" s="175"/>
      <c r="Z399" s="175"/>
    </row>
    <row r="400" ht="13.5" customHeight="1">
      <c r="A400" s="147">
        <f t="shared" si="11"/>
        <v>0</v>
      </c>
      <c r="B400" s="147">
        <f t="shared" si="2"/>
        <v>1</v>
      </c>
      <c r="C400" s="147">
        <f t="shared" si="3"/>
        <v>2</v>
      </c>
      <c r="D400" s="148">
        <f t="shared" si="4"/>
        <v>9</v>
      </c>
      <c r="E400" s="148">
        <f t="shared" si="5"/>
        <v>1</v>
      </c>
      <c r="F400" s="146"/>
      <c r="G400" s="174"/>
      <c r="H400" s="174"/>
      <c r="I400" s="174"/>
      <c r="J400" s="175"/>
      <c r="K400" s="176"/>
      <c r="L400" s="177"/>
      <c r="M400" s="177"/>
      <c r="N400" s="182"/>
      <c r="O400" s="175"/>
      <c r="P400" s="180"/>
      <c r="Q400" s="176"/>
      <c r="R400" s="176"/>
      <c r="S400" s="176"/>
      <c r="T400" s="175"/>
      <c r="U400" s="175"/>
      <c r="V400" s="175"/>
      <c r="W400" s="175"/>
      <c r="X400" s="175"/>
      <c r="Y400" s="175"/>
      <c r="Z400" s="175"/>
    </row>
    <row r="401" ht="13.5" customHeight="1">
      <c r="A401" s="147">
        <f t="shared" si="11"/>
        <v>0</v>
      </c>
      <c r="B401" s="147">
        <f t="shared" si="2"/>
        <v>1</v>
      </c>
      <c r="C401" s="147">
        <f t="shared" si="3"/>
        <v>2</v>
      </c>
      <c r="D401" s="148">
        <f t="shared" si="4"/>
        <v>9</v>
      </c>
      <c r="E401" s="148">
        <f t="shared" si="5"/>
        <v>1</v>
      </c>
      <c r="F401" s="146"/>
      <c r="G401" s="174"/>
      <c r="H401" s="174"/>
      <c r="I401" s="174"/>
      <c r="J401" s="175"/>
      <c r="K401" s="176"/>
      <c r="L401" s="177"/>
      <c r="M401" s="177"/>
      <c r="N401" s="182"/>
      <c r="O401" s="175"/>
      <c r="P401" s="180"/>
      <c r="Q401" s="176"/>
      <c r="R401" s="176"/>
      <c r="S401" s="176"/>
      <c r="T401" s="175"/>
      <c r="U401" s="175"/>
      <c r="V401" s="175"/>
      <c r="W401" s="175"/>
      <c r="X401" s="175"/>
      <c r="Y401" s="175"/>
      <c r="Z401" s="175"/>
    </row>
    <row r="402" ht="13.5" customHeight="1">
      <c r="A402" s="147">
        <f t="shared" si="11"/>
        <v>0</v>
      </c>
      <c r="B402" s="147">
        <f t="shared" si="2"/>
        <v>1</v>
      </c>
      <c r="C402" s="147">
        <f t="shared" si="3"/>
        <v>2</v>
      </c>
      <c r="D402" s="148">
        <f t="shared" si="4"/>
        <v>9</v>
      </c>
      <c r="E402" s="148">
        <f t="shared" si="5"/>
        <v>1</v>
      </c>
      <c r="F402" s="146"/>
      <c r="G402" s="174"/>
      <c r="H402" s="174"/>
      <c r="I402" s="174"/>
      <c r="J402" s="175"/>
      <c r="K402" s="176"/>
      <c r="L402" s="177"/>
      <c r="M402" s="177"/>
      <c r="N402" s="182"/>
      <c r="O402" s="175"/>
      <c r="P402" s="180"/>
      <c r="Q402" s="176"/>
      <c r="R402" s="176"/>
      <c r="S402" s="176"/>
      <c r="T402" s="175"/>
      <c r="U402" s="175"/>
      <c r="V402" s="175"/>
      <c r="W402" s="175"/>
      <c r="X402" s="175"/>
      <c r="Y402" s="175"/>
      <c r="Z402" s="175"/>
    </row>
    <row r="403" ht="13.5" customHeight="1">
      <c r="A403" s="147">
        <f t="shared" si="11"/>
        <v>0</v>
      </c>
      <c r="B403" s="147">
        <f t="shared" si="2"/>
        <v>1</v>
      </c>
      <c r="C403" s="147">
        <f t="shared" si="3"/>
        <v>2</v>
      </c>
      <c r="D403" s="148">
        <f t="shared" si="4"/>
        <v>9</v>
      </c>
      <c r="E403" s="148">
        <f t="shared" si="5"/>
        <v>1</v>
      </c>
      <c r="F403" s="146"/>
      <c r="G403" s="174"/>
      <c r="H403" s="174"/>
      <c r="I403" s="174"/>
      <c r="J403" s="175"/>
      <c r="K403" s="176"/>
      <c r="L403" s="177"/>
      <c r="M403" s="177"/>
      <c r="N403" s="182"/>
      <c r="O403" s="175"/>
      <c r="P403" s="180"/>
      <c r="Q403" s="176"/>
      <c r="R403" s="176"/>
      <c r="S403" s="176"/>
      <c r="T403" s="175"/>
      <c r="U403" s="175"/>
      <c r="V403" s="175"/>
      <c r="W403" s="175"/>
      <c r="X403" s="175"/>
      <c r="Y403" s="175"/>
      <c r="Z403" s="175"/>
    </row>
    <row r="404" ht="13.5" customHeight="1">
      <c r="A404" s="147">
        <f t="shared" si="11"/>
        <v>0</v>
      </c>
      <c r="B404" s="147">
        <f t="shared" si="2"/>
        <v>1</v>
      </c>
      <c r="C404" s="147">
        <f t="shared" si="3"/>
        <v>2</v>
      </c>
      <c r="D404" s="148">
        <f t="shared" si="4"/>
        <v>9</v>
      </c>
      <c r="E404" s="148">
        <f t="shared" si="5"/>
        <v>1</v>
      </c>
      <c r="F404" s="146"/>
      <c r="G404" s="174"/>
      <c r="H404" s="174"/>
      <c r="I404" s="174"/>
      <c r="J404" s="175"/>
      <c r="K404" s="176"/>
      <c r="L404" s="177"/>
      <c r="M404" s="177"/>
      <c r="N404" s="182"/>
      <c r="O404" s="175"/>
      <c r="P404" s="180"/>
      <c r="Q404" s="176"/>
      <c r="R404" s="176"/>
      <c r="S404" s="176"/>
      <c r="T404" s="175"/>
      <c r="U404" s="175"/>
      <c r="V404" s="175"/>
      <c r="W404" s="175"/>
      <c r="X404" s="175"/>
      <c r="Y404" s="175"/>
      <c r="Z404" s="175"/>
    </row>
    <row r="405" ht="13.5" customHeight="1">
      <c r="A405" s="147">
        <f t="shared" si="11"/>
        <v>0</v>
      </c>
      <c r="B405" s="147">
        <f t="shared" si="2"/>
        <v>1</v>
      </c>
      <c r="C405" s="147">
        <f t="shared" si="3"/>
        <v>2</v>
      </c>
      <c r="D405" s="148">
        <f t="shared" si="4"/>
        <v>9</v>
      </c>
      <c r="E405" s="148">
        <f t="shared" si="5"/>
        <v>1</v>
      </c>
      <c r="F405" s="146"/>
      <c r="G405" s="174"/>
      <c r="H405" s="174"/>
      <c r="I405" s="174"/>
      <c r="J405" s="175"/>
      <c r="K405" s="176"/>
      <c r="L405" s="177"/>
      <c r="M405" s="177"/>
      <c r="N405" s="182"/>
      <c r="O405" s="175"/>
      <c r="P405" s="180"/>
      <c r="Q405" s="176"/>
      <c r="R405" s="176"/>
      <c r="S405" s="176"/>
      <c r="T405" s="175"/>
      <c r="U405" s="175"/>
      <c r="V405" s="175"/>
      <c r="W405" s="175"/>
      <c r="X405" s="175"/>
      <c r="Y405" s="175"/>
      <c r="Z405" s="175"/>
    </row>
    <row r="406" ht="13.5" customHeight="1">
      <c r="A406" s="147">
        <f t="shared" si="11"/>
        <v>0</v>
      </c>
      <c r="B406" s="147">
        <f t="shared" si="2"/>
        <v>1</v>
      </c>
      <c r="C406" s="147">
        <f t="shared" si="3"/>
        <v>2</v>
      </c>
      <c r="D406" s="148">
        <f t="shared" si="4"/>
        <v>9</v>
      </c>
      <c r="E406" s="148">
        <f t="shared" si="5"/>
        <v>1</v>
      </c>
      <c r="F406" s="146"/>
      <c r="G406" s="174"/>
      <c r="H406" s="174"/>
      <c r="I406" s="174"/>
      <c r="J406" s="175"/>
      <c r="K406" s="176"/>
      <c r="L406" s="177"/>
      <c r="M406" s="177"/>
      <c r="N406" s="182"/>
      <c r="O406" s="175"/>
      <c r="P406" s="180"/>
      <c r="Q406" s="176"/>
      <c r="R406" s="176"/>
      <c r="S406" s="176"/>
      <c r="T406" s="175"/>
      <c r="U406" s="175"/>
      <c r="V406" s="175"/>
      <c r="W406" s="175"/>
      <c r="X406" s="175"/>
      <c r="Y406" s="175"/>
      <c r="Z406" s="175"/>
    </row>
    <row r="407" ht="13.5" customHeight="1">
      <c r="A407" s="147">
        <f t="shared" si="11"/>
        <v>0</v>
      </c>
      <c r="B407" s="147">
        <f t="shared" si="2"/>
        <v>1</v>
      </c>
      <c r="C407" s="147">
        <f t="shared" si="3"/>
        <v>2</v>
      </c>
      <c r="D407" s="148">
        <f t="shared" si="4"/>
        <v>9</v>
      </c>
      <c r="E407" s="148">
        <f t="shared" si="5"/>
        <v>1</v>
      </c>
      <c r="F407" s="146"/>
      <c r="G407" s="174"/>
      <c r="H407" s="174"/>
      <c r="I407" s="174"/>
      <c r="J407" s="175"/>
      <c r="K407" s="176"/>
      <c r="L407" s="177"/>
      <c r="M407" s="177"/>
      <c r="N407" s="182"/>
      <c r="O407" s="175"/>
      <c r="P407" s="180"/>
      <c r="Q407" s="176"/>
      <c r="R407" s="176"/>
      <c r="S407" s="176"/>
      <c r="T407" s="175"/>
      <c r="U407" s="175"/>
      <c r="V407" s="175"/>
      <c r="W407" s="175"/>
      <c r="X407" s="175"/>
      <c r="Y407" s="175"/>
      <c r="Z407" s="175"/>
    </row>
    <row r="408" ht="13.5" customHeight="1">
      <c r="A408" s="147">
        <f t="shared" si="11"/>
        <v>0</v>
      </c>
      <c r="B408" s="147">
        <f t="shared" si="2"/>
        <v>1</v>
      </c>
      <c r="C408" s="147">
        <f t="shared" si="3"/>
        <v>2</v>
      </c>
      <c r="D408" s="148">
        <f t="shared" si="4"/>
        <v>9</v>
      </c>
      <c r="E408" s="148">
        <f t="shared" si="5"/>
        <v>1</v>
      </c>
      <c r="F408" s="146"/>
      <c r="G408" s="174"/>
      <c r="H408" s="174"/>
      <c r="I408" s="174"/>
      <c r="J408" s="175"/>
      <c r="K408" s="176"/>
      <c r="L408" s="177"/>
      <c r="M408" s="177"/>
      <c r="N408" s="182"/>
      <c r="O408" s="175"/>
      <c r="P408" s="180"/>
      <c r="Q408" s="176"/>
      <c r="R408" s="176"/>
      <c r="S408" s="176"/>
      <c r="T408" s="175"/>
      <c r="U408" s="175"/>
      <c r="V408" s="175"/>
      <c r="W408" s="175"/>
      <c r="X408" s="175"/>
      <c r="Y408" s="175"/>
      <c r="Z408" s="175"/>
    </row>
    <row r="409" ht="13.5" customHeight="1">
      <c r="A409" s="147">
        <f t="shared" si="11"/>
        <v>0</v>
      </c>
      <c r="B409" s="147">
        <f t="shared" si="2"/>
        <v>1</v>
      </c>
      <c r="C409" s="147">
        <f t="shared" si="3"/>
        <v>2</v>
      </c>
      <c r="D409" s="148">
        <f t="shared" si="4"/>
        <v>9</v>
      </c>
      <c r="E409" s="148">
        <f t="shared" si="5"/>
        <v>1</v>
      </c>
      <c r="F409" s="146"/>
      <c r="G409" s="174"/>
      <c r="H409" s="174"/>
      <c r="I409" s="174"/>
      <c r="J409" s="175"/>
      <c r="K409" s="176"/>
      <c r="L409" s="177"/>
      <c r="M409" s="177"/>
      <c r="N409" s="182"/>
      <c r="O409" s="175"/>
      <c r="P409" s="180"/>
      <c r="Q409" s="176"/>
      <c r="R409" s="176"/>
      <c r="S409" s="176"/>
      <c r="T409" s="175"/>
      <c r="U409" s="175"/>
      <c r="V409" s="175"/>
      <c r="W409" s="175"/>
      <c r="X409" s="175"/>
      <c r="Y409" s="175"/>
      <c r="Z409" s="175"/>
    </row>
    <row r="410" ht="13.5" customHeight="1">
      <c r="A410" s="147">
        <f t="shared" si="11"/>
        <v>0</v>
      </c>
      <c r="B410" s="147">
        <f t="shared" si="2"/>
        <v>1</v>
      </c>
      <c r="C410" s="147">
        <f t="shared" si="3"/>
        <v>2</v>
      </c>
      <c r="D410" s="148">
        <f t="shared" si="4"/>
        <v>9</v>
      </c>
      <c r="E410" s="148">
        <f t="shared" si="5"/>
        <v>1</v>
      </c>
      <c r="F410" s="146"/>
      <c r="G410" s="174"/>
      <c r="H410" s="174"/>
      <c r="I410" s="174"/>
      <c r="J410" s="175"/>
      <c r="K410" s="176"/>
      <c r="L410" s="177"/>
      <c r="M410" s="177"/>
      <c r="N410" s="182"/>
      <c r="O410" s="175"/>
      <c r="P410" s="180"/>
      <c r="Q410" s="176"/>
      <c r="R410" s="176"/>
      <c r="S410" s="176"/>
      <c r="T410" s="175"/>
      <c r="U410" s="175"/>
      <c r="V410" s="175"/>
      <c r="W410" s="175"/>
      <c r="X410" s="175"/>
      <c r="Y410" s="175"/>
      <c r="Z410" s="175"/>
    </row>
    <row r="411" ht="13.5" customHeight="1">
      <c r="A411" s="147">
        <f t="shared" si="11"/>
        <v>0</v>
      </c>
      <c r="B411" s="147">
        <f t="shared" si="2"/>
        <v>1</v>
      </c>
      <c r="C411" s="147">
        <f t="shared" si="3"/>
        <v>2</v>
      </c>
      <c r="D411" s="148">
        <f t="shared" si="4"/>
        <v>9</v>
      </c>
      <c r="E411" s="148">
        <f t="shared" si="5"/>
        <v>1</v>
      </c>
      <c r="F411" s="146"/>
      <c r="G411" s="174"/>
      <c r="H411" s="174"/>
      <c r="I411" s="174"/>
      <c r="J411" s="175"/>
      <c r="K411" s="176"/>
      <c r="L411" s="177"/>
      <c r="M411" s="177"/>
      <c r="N411" s="182"/>
      <c r="O411" s="175"/>
      <c r="P411" s="180"/>
      <c r="Q411" s="176"/>
      <c r="R411" s="176"/>
      <c r="S411" s="176"/>
      <c r="T411" s="175"/>
      <c r="U411" s="175"/>
      <c r="V411" s="175"/>
      <c r="W411" s="175"/>
      <c r="X411" s="175"/>
      <c r="Y411" s="175"/>
      <c r="Z411" s="175"/>
    </row>
    <row r="412" ht="13.5" customHeight="1">
      <c r="A412" s="147">
        <f t="shared" si="11"/>
        <v>0</v>
      </c>
      <c r="B412" s="147">
        <f t="shared" si="2"/>
        <v>1</v>
      </c>
      <c r="C412" s="147">
        <f t="shared" si="3"/>
        <v>2</v>
      </c>
      <c r="D412" s="148">
        <f t="shared" si="4"/>
        <v>9</v>
      </c>
      <c r="E412" s="148">
        <f t="shared" si="5"/>
        <v>1</v>
      </c>
      <c r="F412" s="146"/>
      <c r="G412" s="174"/>
      <c r="H412" s="174"/>
      <c r="I412" s="174"/>
      <c r="J412" s="175"/>
      <c r="K412" s="176"/>
      <c r="L412" s="177"/>
      <c r="M412" s="177"/>
      <c r="N412" s="182"/>
      <c r="O412" s="175"/>
      <c r="P412" s="180"/>
      <c r="Q412" s="176"/>
      <c r="R412" s="176"/>
      <c r="S412" s="176"/>
      <c r="T412" s="175"/>
      <c r="U412" s="175"/>
      <c r="V412" s="175"/>
      <c r="W412" s="175"/>
      <c r="X412" s="175"/>
      <c r="Y412" s="175"/>
      <c r="Z412" s="175"/>
    </row>
    <row r="413" ht="13.5" customHeight="1">
      <c r="A413" s="147">
        <f t="shared" si="11"/>
        <v>0</v>
      </c>
      <c r="B413" s="147">
        <f t="shared" si="2"/>
        <v>1</v>
      </c>
      <c r="C413" s="147">
        <f t="shared" si="3"/>
        <v>2</v>
      </c>
      <c r="D413" s="148">
        <f t="shared" si="4"/>
        <v>9</v>
      </c>
      <c r="E413" s="148">
        <f t="shared" si="5"/>
        <v>1</v>
      </c>
      <c r="F413" s="146"/>
      <c r="G413" s="174"/>
      <c r="H413" s="174"/>
      <c r="I413" s="174"/>
      <c r="J413" s="175"/>
      <c r="K413" s="176"/>
      <c r="L413" s="177"/>
      <c r="M413" s="177"/>
      <c r="N413" s="182"/>
      <c r="O413" s="175"/>
      <c r="P413" s="180"/>
      <c r="Q413" s="176"/>
      <c r="R413" s="176"/>
      <c r="S413" s="176"/>
      <c r="T413" s="175"/>
      <c r="U413" s="175"/>
      <c r="V413" s="175"/>
      <c r="W413" s="175"/>
      <c r="X413" s="175"/>
      <c r="Y413" s="175"/>
      <c r="Z413" s="175"/>
    </row>
    <row r="414" ht="13.5" customHeight="1">
      <c r="A414" s="147">
        <f t="shared" si="11"/>
        <v>0</v>
      </c>
      <c r="B414" s="147">
        <f t="shared" si="2"/>
        <v>1</v>
      </c>
      <c r="C414" s="147">
        <f t="shared" si="3"/>
        <v>2</v>
      </c>
      <c r="D414" s="148">
        <f t="shared" si="4"/>
        <v>9</v>
      </c>
      <c r="E414" s="148">
        <f t="shared" si="5"/>
        <v>1</v>
      </c>
      <c r="F414" s="146"/>
      <c r="G414" s="174"/>
      <c r="H414" s="174"/>
      <c r="I414" s="174"/>
      <c r="J414" s="175"/>
      <c r="K414" s="176"/>
      <c r="L414" s="177"/>
      <c r="M414" s="177"/>
      <c r="N414" s="182"/>
      <c r="O414" s="175"/>
      <c r="P414" s="180"/>
      <c r="Q414" s="176"/>
      <c r="R414" s="176"/>
      <c r="S414" s="176"/>
      <c r="T414" s="175"/>
      <c r="U414" s="175"/>
      <c r="V414" s="175"/>
      <c r="W414" s="175"/>
      <c r="X414" s="175"/>
      <c r="Y414" s="175"/>
      <c r="Z414" s="175"/>
    </row>
    <row r="415" ht="13.5" customHeight="1">
      <c r="A415" s="147">
        <f t="shared" si="11"/>
        <v>0</v>
      </c>
      <c r="B415" s="147">
        <f t="shared" si="2"/>
        <v>1</v>
      </c>
      <c r="C415" s="147">
        <f t="shared" si="3"/>
        <v>2</v>
      </c>
      <c r="D415" s="148">
        <f t="shared" si="4"/>
        <v>9</v>
      </c>
      <c r="E415" s="148">
        <f t="shared" si="5"/>
        <v>1</v>
      </c>
      <c r="F415" s="146"/>
      <c r="G415" s="174"/>
      <c r="H415" s="174"/>
      <c r="I415" s="174"/>
      <c r="J415" s="175"/>
      <c r="K415" s="176"/>
      <c r="L415" s="177"/>
      <c r="M415" s="177"/>
      <c r="N415" s="182"/>
      <c r="O415" s="175"/>
      <c r="P415" s="180"/>
      <c r="Q415" s="176"/>
      <c r="R415" s="176"/>
      <c r="S415" s="176"/>
      <c r="T415" s="175"/>
      <c r="U415" s="175"/>
      <c r="V415" s="175"/>
      <c r="W415" s="175"/>
      <c r="X415" s="175"/>
      <c r="Y415" s="175"/>
      <c r="Z415" s="175"/>
    </row>
    <row r="416" ht="13.5" customHeight="1">
      <c r="A416" s="147">
        <f t="shared" si="11"/>
        <v>0</v>
      </c>
      <c r="B416" s="147">
        <f t="shared" si="2"/>
        <v>1</v>
      </c>
      <c r="C416" s="147">
        <f t="shared" si="3"/>
        <v>2</v>
      </c>
      <c r="D416" s="148">
        <f t="shared" si="4"/>
        <v>9</v>
      </c>
      <c r="E416" s="148">
        <f t="shared" si="5"/>
        <v>1</v>
      </c>
      <c r="F416" s="146"/>
      <c r="G416" s="174"/>
      <c r="H416" s="174"/>
      <c r="I416" s="174"/>
      <c r="J416" s="175"/>
      <c r="K416" s="176"/>
      <c r="L416" s="177"/>
      <c r="M416" s="177"/>
      <c r="N416" s="182"/>
      <c r="O416" s="175"/>
      <c r="P416" s="180"/>
      <c r="Q416" s="176"/>
      <c r="R416" s="176"/>
      <c r="S416" s="176"/>
      <c r="T416" s="175"/>
      <c r="U416" s="175"/>
      <c r="V416" s="175"/>
      <c r="W416" s="175"/>
      <c r="X416" s="175"/>
      <c r="Y416" s="175"/>
      <c r="Z416" s="175"/>
    </row>
    <row r="417" ht="13.5" customHeight="1">
      <c r="A417" s="147">
        <f t="shared" si="11"/>
        <v>0</v>
      </c>
      <c r="B417" s="147">
        <f t="shared" si="2"/>
        <v>1</v>
      </c>
      <c r="C417" s="147">
        <f t="shared" si="3"/>
        <v>2</v>
      </c>
      <c r="D417" s="148">
        <f t="shared" si="4"/>
        <v>9</v>
      </c>
      <c r="E417" s="148">
        <f t="shared" si="5"/>
        <v>1</v>
      </c>
      <c r="F417" s="146"/>
      <c r="G417" s="174"/>
      <c r="H417" s="174"/>
      <c r="I417" s="174"/>
      <c r="J417" s="175"/>
      <c r="K417" s="176"/>
      <c r="L417" s="177"/>
      <c r="M417" s="177"/>
      <c r="N417" s="182"/>
      <c r="O417" s="175"/>
      <c r="P417" s="180"/>
      <c r="Q417" s="176"/>
      <c r="R417" s="176"/>
      <c r="S417" s="176"/>
      <c r="T417" s="175"/>
      <c r="U417" s="175"/>
      <c r="V417" s="175"/>
      <c r="W417" s="175"/>
      <c r="X417" s="175"/>
      <c r="Y417" s="175"/>
      <c r="Z417" s="175"/>
    </row>
    <row r="418" ht="13.5" customHeight="1">
      <c r="A418" s="147">
        <f t="shared" si="11"/>
        <v>0</v>
      </c>
      <c r="B418" s="147">
        <f t="shared" si="2"/>
        <v>1</v>
      </c>
      <c r="C418" s="147">
        <f t="shared" si="3"/>
        <v>2</v>
      </c>
      <c r="D418" s="148">
        <f t="shared" si="4"/>
        <v>9</v>
      </c>
      <c r="E418" s="148">
        <f t="shared" si="5"/>
        <v>1</v>
      </c>
      <c r="F418" s="146"/>
      <c r="G418" s="174"/>
      <c r="H418" s="174"/>
      <c r="I418" s="174"/>
      <c r="J418" s="175"/>
      <c r="K418" s="176"/>
      <c r="L418" s="177"/>
      <c r="M418" s="177"/>
      <c r="N418" s="182"/>
      <c r="O418" s="175"/>
      <c r="P418" s="180"/>
      <c r="Q418" s="176"/>
      <c r="R418" s="176"/>
      <c r="S418" s="176"/>
      <c r="T418" s="175"/>
      <c r="U418" s="175"/>
      <c r="V418" s="175"/>
      <c r="W418" s="175"/>
      <c r="X418" s="175"/>
      <c r="Y418" s="175"/>
      <c r="Z418" s="175"/>
    </row>
    <row r="419" ht="13.5" customHeight="1">
      <c r="A419" s="147">
        <f t="shared" si="11"/>
        <v>0</v>
      </c>
      <c r="B419" s="147">
        <f t="shared" si="2"/>
        <v>1</v>
      </c>
      <c r="C419" s="147">
        <f t="shared" si="3"/>
        <v>2</v>
      </c>
      <c r="D419" s="148">
        <f t="shared" si="4"/>
        <v>9</v>
      </c>
      <c r="E419" s="148">
        <f t="shared" si="5"/>
        <v>1</v>
      </c>
      <c r="F419" s="146"/>
      <c r="G419" s="174"/>
      <c r="H419" s="174"/>
      <c r="I419" s="174"/>
      <c r="J419" s="175"/>
      <c r="K419" s="176"/>
      <c r="L419" s="177"/>
      <c r="M419" s="177"/>
      <c r="N419" s="182"/>
      <c r="O419" s="175"/>
      <c r="P419" s="180"/>
      <c r="Q419" s="176"/>
      <c r="R419" s="176"/>
      <c r="S419" s="176"/>
      <c r="T419" s="175"/>
      <c r="U419" s="175"/>
      <c r="V419" s="175"/>
      <c r="W419" s="175"/>
      <c r="X419" s="175"/>
      <c r="Y419" s="175"/>
      <c r="Z419" s="175"/>
    </row>
    <row r="420" ht="13.5" customHeight="1">
      <c r="A420" s="147">
        <f t="shared" si="11"/>
        <v>0</v>
      </c>
      <c r="B420" s="147">
        <f t="shared" si="2"/>
        <v>1</v>
      </c>
      <c r="C420" s="147">
        <f t="shared" si="3"/>
        <v>2</v>
      </c>
      <c r="D420" s="148">
        <f t="shared" si="4"/>
        <v>9</v>
      </c>
      <c r="E420" s="148">
        <f t="shared" si="5"/>
        <v>1</v>
      </c>
      <c r="F420" s="146"/>
      <c r="G420" s="174"/>
      <c r="H420" s="174"/>
      <c r="I420" s="174"/>
      <c r="J420" s="175"/>
      <c r="K420" s="176"/>
      <c r="L420" s="177"/>
      <c r="M420" s="177"/>
      <c r="N420" s="182"/>
      <c r="O420" s="175"/>
      <c r="P420" s="180"/>
      <c r="Q420" s="176"/>
      <c r="R420" s="176"/>
      <c r="S420" s="176"/>
      <c r="T420" s="175"/>
      <c r="U420" s="175"/>
      <c r="V420" s="175"/>
      <c r="W420" s="175"/>
      <c r="X420" s="175"/>
      <c r="Y420" s="175"/>
      <c r="Z420" s="175"/>
    </row>
    <row r="421" ht="13.5" customHeight="1">
      <c r="A421" s="147">
        <f t="shared" si="11"/>
        <v>0</v>
      </c>
      <c r="B421" s="147">
        <f t="shared" si="2"/>
        <v>1</v>
      </c>
      <c r="C421" s="147">
        <f t="shared" si="3"/>
        <v>2</v>
      </c>
      <c r="D421" s="148">
        <f t="shared" si="4"/>
        <v>9</v>
      </c>
      <c r="E421" s="148">
        <f t="shared" si="5"/>
        <v>1</v>
      </c>
      <c r="F421" s="146"/>
      <c r="G421" s="174"/>
      <c r="H421" s="174"/>
      <c r="I421" s="174"/>
      <c r="J421" s="175"/>
      <c r="K421" s="176"/>
      <c r="L421" s="177"/>
      <c r="M421" s="177"/>
      <c r="N421" s="182"/>
      <c r="O421" s="175"/>
      <c r="P421" s="180"/>
      <c r="Q421" s="176"/>
      <c r="R421" s="176"/>
      <c r="S421" s="176"/>
      <c r="T421" s="175"/>
      <c r="U421" s="175"/>
      <c r="V421" s="175"/>
      <c r="W421" s="175"/>
      <c r="X421" s="175"/>
      <c r="Y421" s="175"/>
      <c r="Z421" s="175"/>
    </row>
    <row r="422" ht="13.5" customHeight="1">
      <c r="A422" s="147">
        <f t="shared" si="11"/>
        <v>0</v>
      </c>
      <c r="B422" s="147">
        <f t="shared" si="2"/>
        <v>1</v>
      </c>
      <c r="C422" s="147">
        <f t="shared" si="3"/>
        <v>2</v>
      </c>
      <c r="D422" s="148">
        <f t="shared" si="4"/>
        <v>9</v>
      </c>
      <c r="E422" s="148">
        <f t="shared" si="5"/>
        <v>1</v>
      </c>
      <c r="F422" s="146"/>
      <c r="G422" s="174"/>
      <c r="H422" s="174"/>
      <c r="I422" s="174"/>
      <c r="J422" s="175"/>
      <c r="K422" s="176"/>
      <c r="L422" s="177"/>
      <c r="M422" s="177"/>
      <c r="N422" s="182"/>
      <c r="O422" s="175"/>
      <c r="P422" s="180"/>
      <c r="Q422" s="176"/>
      <c r="R422" s="176"/>
      <c r="S422" s="176"/>
      <c r="T422" s="175"/>
      <c r="U422" s="175"/>
      <c r="V422" s="175"/>
      <c r="W422" s="175"/>
      <c r="X422" s="175"/>
      <c r="Y422" s="175"/>
      <c r="Z422" s="175"/>
    </row>
    <row r="423" ht="13.5" customHeight="1">
      <c r="A423" s="147">
        <f t="shared" si="11"/>
        <v>0</v>
      </c>
      <c r="B423" s="147">
        <f t="shared" si="2"/>
        <v>1</v>
      </c>
      <c r="C423" s="147">
        <f t="shared" si="3"/>
        <v>2</v>
      </c>
      <c r="D423" s="148">
        <f t="shared" si="4"/>
        <v>9</v>
      </c>
      <c r="E423" s="148">
        <f t="shared" si="5"/>
        <v>1</v>
      </c>
      <c r="F423" s="146"/>
      <c r="G423" s="174"/>
      <c r="H423" s="174"/>
      <c r="I423" s="174"/>
      <c r="J423" s="175"/>
      <c r="K423" s="176"/>
      <c r="L423" s="177"/>
      <c r="M423" s="177"/>
      <c r="N423" s="182"/>
      <c r="O423" s="175"/>
      <c r="P423" s="180"/>
      <c r="Q423" s="176"/>
      <c r="R423" s="176"/>
      <c r="S423" s="176"/>
      <c r="T423" s="175"/>
      <c r="U423" s="175"/>
      <c r="V423" s="175"/>
      <c r="W423" s="175"/>
      <c r="X423" s="175"/>
      <c r="Y423" s="175"/>
      <c r="Z423" s="175"/>
    </row>
    <row r="424" ht="13.5" customHeight="1">
      <c r="A424" s="147">
        <f t="shared" si="11"/>
        <v>0</v>
      </c>
      <c r="B424" s="147">
        <f t="shared" si="2"/>
        <v>1</v>
      </c>
      <c r="C424" s="147">
        <f t="shared" si="3"/>
        <v>2</v>
      </c>
      <c r="D424" s="148">
        <f t="shared" si="4"/>
        <v>9</v>
      </c>
      <c r="E424" s="148">
        <f t="shared" si="5"/>
        <v>1</v>
      </c>
      <c r="F424" s="146"/>
      <c r="G424" s="174"/>
      <c r="H424" s="174"/>
      <c r="I424" s="174"/>
      <c r="J424" s="175"/>
      <c r="K424" s="176"/>
      <c r="L424" s="177"/>
      <c r="M424" s="177"/>
      <c r="N424" s="182"/>
      <c r="O424" s="175"/>
      <c r="P424" s="180"/>
      <c r="Q424" s="176"/>
      <c r="R424" s="176"/>
      <c r="S424" s="176"/>
      <c r="T424" s="175"/>
      <c r="U424" s="175"/>
      <c r="V424" s="175"/>
      <c r="W424" s="175"/>
      <c r="X424" s="175"/>
      <c r="Y424" s="175"/>
      <c r="Z424" s="175"/>
    </row>
    <row r="425" ht="13.5" customHeight="1">
      <c r="A425" s="147">
        <f t="shared" si="11"/>
        <v>0</v>
      </c>
      <c r="B425" s="147">
        <f t="shared" si="2"/>
        <v>1</v>
      </c>
      <c r="C425" s="147">
        <f t="shared" si="3"/>
        <v>2</v>
      </c>
      <c r="D425" s="148">
        <f t="shared" si="4"/>
        <v>9</v>
      </c>
      <c r="E425" s="148">
        <f t="shared" si="5"/>
        <v>1</v>
      </c>
      <c r="F425" s="146"/>
      <c r="G425" s="174"/>
      <c r="H425" s="174"/>
      <c r="I425" s="174"/>
      <c r="J425" s="175"/>
      <c r="K425" s="176"/>
      <c r="L425" s="177"/>
      <c r="M425" s="177"/>
      <c r="N425" s="182"/>
      <c r="O425" s="175"/>
      <c r="P425" s="180"/>
      <c r="Q425" s="176"/>
      <c r="R425" s="176"/>
      <c r="S425" s="176"/>
      <c r="T425" s="175"/>
      <c r="U425" s="175"/>
      <c r="V425" s="175"/>
      <c r="W425" s="175"/>
      <c r="X425" s="175"/>
      <c r="Y425" s="175"/>
      <c r="Z425" s="175"/>
    </row>
    <row r="426" ht="13.5" customHeight="1">
      <c r="A426" s="147">
        <f t="shared" si="11"/>
        <v>0</v>
      </c>
      <c r="B426" s="147">
        <f t="shared" si="2"/>
        <v>1</v>
      </c>
      <c r="C426" s="147">
        <f t="shared" si="3"/>
        <v>2</v>
      </c>
      <c r="D426" s="148">
        <f t="shared" si="4"/>
        <v>9</v>
      </c>
      <c r="E426" s="148">
        <f t="shared" si="5"/>
        <v>1</v>
      </c>
      <c r="F426" s="146"/>
      <c r="G426" s="174"/>
      <c r="H426" s="174"/>
      <c r="I426" s="174"/>
      <c r="J426" s="175"/>
      <c r="K426" s="176"/>
      <c r="L426" s="177"/>
      <c r="M426" s="177"/>
      <c r="N426" s="182"/>
      <c r="O426" s="175"/>
      <c r="P426" s="180"/>
      <c r="Q426" s="176"/>
      <c r="R426" s="176"/>
      <c r="S426" s="176"/>
      <c r="T426" s="175"/>
      <c r="U426" s="175"/>
      <c r="V426" s="175"/>
      <c r="W426" s="175"/>
      <c r="X426" s="175"/>
      <c r="Y426" s="175"/>
      <c r="Z426" s="175"/>
    </row>
    <row r="427" ht="13.5" customHeight="1">
      <c r="A427" s="147">
        <f t="shared" si="11"/>
        <v>0</v>
      </c>
      <c r="B427" s="147">
        <f t="shared" si="2"/>
        <v>1</v>
      </c>
      <c r="C427" s="147">
        <f t="shared" si="3"/>
        <v>2</v>
      </c>
      <c r="D427" s="148">
        <f t="shared" si="4"/>
        <v>9</v>
      </c>
      <c r="E427" s="148">
        <f t="shared" si="5"/>
        <v>1</v>
      </c>
      <c r="F427" s="146"/>
      <c r="G427" s="174"/>
      <c r="H427" s="174"/>
      <c r="I427" s="174"/>
      <c r="J427" s="175"/>
      <c r="K427" s="176"/>
      <c r="L427" s="177"/>
      <c r="M427" s="177"/>
      <c r="N427" s="182"/>
      <c r="O427" s="175"/>
      <c r="P427" s="180"/>
      <c r="Q427" s="176"/>
      <c r="R427" s="176"/>
      <c r="S427" s="176"/>
      <c r="T427" s="175"/>
      <c r="U427" s="175"/>
      <c r="V427" s="175"/>
      <c r="W427" s="175"/>
      <c r="X427" s="175"/>
      <c r="Y427" s="175"/>
      <c r="Z427" s="175"/>
    </row>
    <row r="428" ht="13.5" customHeight="1">
      <c r="A428" s="147">
        <f t="shared" si="11"/>
        <v>0</v>
      </c>
      <c r="B428" s="147">
        <f t="shared" si="2"/>
        <v>1</v>
      </c>
      <c r="C428" s="147">
        <f t="shared" si="3"/>
        <v>2</v>
      </c>
      <c r="D428" s="148">
        <f t="shared" si="4"/>
        <v>9</v>
      </c>
      <c r="E428" s="148">
        <f t="shared" si="5"/>
        <v>1</v>
      </c>
      <c r="F428" s="146"/>
      <c r="G428" s="174"/>
      <c r="H428" s="174"/>
      <c r="I428" s="174"/>
      <c r="J428" s="175"/>
      <c r="K428" s="176"/>
      <c r="L428" s="177"/>
      <c r="M428" s="177"/>
      <c r="N428" s="182"/>
      <c r="O428" s="175"/>
      <c r="P428" s="180"/>
      <c r="Q428" s="176"/>
      <c r="R428" s="176"/>
      <c r="S428" s="176"/>
      <c r="T428" s="175"/>
      <c r="U428" s="175"/>
      <c r="V428" s="175"/>
      <c r="W428" s="175"/>
      <c r="X428" s="175"/>
      <c r="Y428" s="175"/>
      <c r="Z428" s="175"/>
    </row>
    <row r="429" ht="13.5" customHeight="1">
      <c r="A429" s="147">
        <f t="shared" si="11"/>
        <v>0</v>
      </c>
      <c r="B429" s="147">
        <f t="shared" si="2"/>
        <v>1</v>
      </c>
      <c r="C429" s="147">
        <f t="shared" si="3"/>
        <v>2</v>
      </c>
      <c r="D429" s="148">
        <f t="shared" si="4"/>
        <v>9</v>
      </c>
      <c r="E429" s="148">
        <f t="shared" si="5"/>
        <v>1</v>
      </c>
      <c r="F429" s="146"/>
      <c r="G429" s="174"/>
      <c r="H429" s="174"/>
      <c r="I429" s="174"/>
      <c r="J429" s="175"/>
      <c r="K429" s="176"/>
      <c r="L429" s="177"/>
      <c r="M429" s="177"/>
      <c r="N429" s="182"/>
      <c r="O429" s="175"/>
      <c r="P429" s="180"/>
      <c r="Q429" s="176"/>
      <c r="R429" s="176"/>
      <c r="S429" s="176"/>
      <c r="T429" s="175"/>
      <c r="U429" s="175"/>
      <c r="V429" s="175"/>
      <c r="W429" s="175"/>
      <c r="X429" s="175"/>
      <c r="Y429" s="175"/>
      <c r="Z429" s="175"/>
    </row>
    <row r="430" ht="13.5" customHeight="1">
      <c r="A430" s="147">
        <f t="shared" si="11"/>
        <v>0</v>
      </c>
      <c r="B430" s="147">
        <f t="shared" si="2"/>
        <v>1</v>
      </c>
      <c r="C430" s="147">
        <f t="shared" si="3"/>
        <v>2</v>
      </c>
      <c r="D430" s="148">
        <f t="shared" si="4"/>
        <v>9</v>
      </c>
      <c r="E430" s="148">
        <f t="shared" si="5"/>
        <v>1</v>
      </c>
      <c r="F430" s="146"/>
      <c r="G430" s="174"/>
      <c r="H430" s="174"/>
      <c r="I430" s="174"/>
      <c r="J430" s="175"/>
      <c r="K430" s="176"/>
      <c r="L430" s="177"/>
      <c r="M430" s="177"/>
      <c r="N430" s="182"/>
      <c r="O430" s="175"/>
      <c r="P430" s="180"/>
      <c r="Q430" s="176"/>
      <c r="R430" s="176"/>
      <c r="S430" s="176"/>
      <c r="T430" s="175"/>
      <c r="U430" s="175"/>
      <c r="V430" s="175"/>
      <c r="W430" s="175"/>
      <c r="X430" s="175"/>
      <c r="Y430" s="175"/>
      <c r="Z430" s="175"/>
    </row>
    <row r="431" ht="13.5" customHeight="1">
      <c r="A431" s="147">
        <f t="shared" si="11"/>
        <v>0</v>
      </c>
      <c r="B431" s="147">
        <f t="shared" si="2"/>
        <v>1</v>
      </c>
      <c r="C431" s="147">
        <f t="shared" si="3"/>
        <v>2</v>
      </c>
      <c r="D431" s="148">
        <f t="shared" si="4"/>
        <v>9</v>
      </c>
      <c r="E431" s="148">
        <f t="shared" si="5"/>
        <v>1</v>
      </c>
      <c r="F431" s="146"/>
      <c r="G431" s="174"/>
      <c r="H431" s="174"/>
      <c r="I431" s="174"/>
      <c r="J431" s="175"/>
      <c r="K431" s="176"/>
      <c r="L431" s="177"/>
      <c r="M431" s="177"/>
      <c r="N431" s="182"/>
      <c r="O431" s="175"/>
      <c r="P431" s="180"/>
      <c r="Q431" s="176"/>
      <c r="R431" s="176"/>
      <c r="S431" s="176"/>
      <c r="T431" s="175"/>
      <c r="U431" s="175"/>
      <c r="V431" s="175"/>
      <c r="W431" s="175"/>
      <c r="X431" s="175"/>
      <c r="Y431" s="175"/>
      <c r="Z431" s="175"/>
    </row>
    <row r="432" ht="13.5" customHeight="1">
      <c r="A432" s="147">
        <f t="shared" si="11"/>
        <v>0</v>
      </c>
      <c r="B432" s="147">
        <f t="shared" si="2"/>
        <v>1</v>
      </c>
      <c r="C432" s="147">
        <f t="shared" si="3"/>
        <v>2</v>
      </c>
      <c r="D432" s="148">
        <f t="shared" si="4"/>
        <v>9</v>
      </c>
      <c r="E432" s="148">
        <f t="shared" si="5"/>
        <v>1</v>
      </c>
      <c r="F432" s="146"/>
      <c r="G432" s="174"/>
      <c r="H432" s="174"/>
      <c r="I432" s="174"/>
      <c r="J432" s="175"/>
      <c r="K432" s="176"/>
      <c r="L432" s="177"/>
      <c r="M432" s="177"/>
      <c r="N432" s="182"/>
      <c r="O432" s="175"/>
      <c r="P432" s="180"/>
      <c r="Q432" s="176"/>
      <c r="R432" s="176"/>
      <c r="S432" s="176"/>
      <c r="T432" s="175"/>
      <c r="U432" s="175"/>
      <c r="V432" s="175"/>
      <c r="W432" s="175"/>
      <c r="X432" s="175"/>
      <c r="Y432" s="175"/>
      <c r="Z432" s="175"/>
    </row>
    <row r="433" ht="13.5" customHeight="1">
      <c r="A433" s="147">
        <f t="shared" si="11"/>
        <v>0</v>
      </c>
      <c r="B433" s="147">
        <f t="shared" si="2"/>
        <v>1</v>
      </c>
      <c r="C433" s="147">
        <f t="shared" si="3"/>
        <v>2</v>
      </c>
      <c r="D433" s="148">
        <f t="shared" si="4"/>
        <v>9</v>
      </c>
      <c r="E433" s="148">
        <f t="shared" si="5"/>
        <v>1</v>
      </c>
      <c r="F433" s="146"/>
      <c r="G433" s="174"/>
      <c r="H433" s="174"/>
      <c r="I433" s="174"/>
      <c r="J433" s="175"/>
      <c r="K433" s="176"/>
      <c r="L433" s="177"/>
      <c r="M433" s="177"/>
      <c r="N433" s="182"/>
      <c r="O433" s="175"/>
      <c r="P433" s="180"/>
      <c r="Q433" s="176"/>
      <c r="R433" s="176"/>
      <c r="S433" s="176"/>
      <c r="T433" s="175"/>
      <c r="U433" s="175"/>
      <c r="V433" s="175"/>
      <c r="W433" s="175"/>
      <c r="X433" s="175"/>
      <c r="Y433" s="175"/>
      <c r="Z433" s="175"/>
    </row>
    <row r="434" ht="13.5" customHeight="1">
      <c r="A434" s="147">
        <f t="shared" si="11"/>
        <v>0</v>
      </c>
      <c r="B434" s="147">
        <f t="shared" si="2"/>
        <v>1</v>
      </c>
      <c r="C434" s="147">
        <f t="shared" si="3"/>
        <v>2</v>
      </c>
      <c r="D434" s="148">
        <f t="shared" si="4"/>
        <v>9</v>
      </c>
      <c r="E434" s="148">
        <f t="shared" si="5"/>
        <v>1</v>
      </c>
      <c r="F434" s="146"/>
      <c r="G434" s="174"/>
      <c r="H434" s="174"/>
      <c r="I434" s="174"/>
      <c r="J434" s="175"/>
      <c r="K434" s="176"/>
      <c r="L434" s="177"/>
      <c r="M434" s="177"/>
      <c r="N434" s="182"/>
      <c r="O434" s="175"/>
      <c r="P434" s="180"/>
      <c r="Q434" s="176"/>
      <c r="R434" s="176"/>
      <c r="S434" s="176"/>
      <c r="T434" s="175"/>
      <c r="U434" s="175"/>
      <c r="V434" s="175"/>
      <c r="W434" s="175"/>
      <c r="X434" s="175"/>
      <c r="Y434" s="175"/>
      <c r="Z434" s="175"/>
    </row>
    <row r="435" ht="13.5" customHeight="1">
      <c r="A435" s="147">
        <f t="shared" si="11"/>
        <v>0</v>
      </c>
      <c r="B435" s="147">
        <f t="shared" si="2"/>
        <v>1</v>
      </c>
      <c r="C435" s="147">
        <f t="shared" si="3"/>
        <v>2</v>
      </c>
      <c r="D435" s="148">
        <f t="shared" si="4"/>
        <v>9</v>
      </c>
      <c r="E435" s="148">
        <f t="shared" si="5"/>
        <v>1</v>
      </c>
      <c r="F435" s="146"/>
      <c r="G435" s="174"/>
      <c r="H435" s="174"/>
      <c r="I435" s="174"/>
      <c r="J435" s="175"/>
      <c r="K435" s="176"/>
      <c r="L435" s="177"/>
      <c r="M435" s="177"/>
      <c r="N435" s="182"/>
      <c r="O435" s="175"/>
      <c r="P435" s="180"/>
      <c r="Q435" s="176"/>
      <c r="R435" s="176"/>
      <c r="S435" s="176"/>
      <c r="T435" s="175"/>
      <c r="U435" s="175"/>
      <c r="V435" s="175"/>
      <c r="W435" s="175"/>
      <c r="X435" s="175"/>
      <c r="Y435" s="175"/>
      <c r="Z435" s="175"/>
    </row>
    <row r="436" ht="13.5" customHeight="1">
      <c r="A436" s="147">
        <f t="shared" si="11"/>
        <v>0</v>
      </c>
      <c r="B436" s="147">
        <f t="shared" si="2"/>
        <v>1</v>
      </c>
      <c r="C436" s="147">
        <f t="shared" si="3"/>
        <v>2</v>
      </c>
      <c r="D436" s="148">
        <f t="shared" si="4"/>
        <v>9</v>
      </c>
      <c r="E436" s="148">
        <f t="shared" si="5"/>
        <v>1</v>
      </c>
      <c r="F436" s="146"/>
      <c r="G436" s="174"/>
      <c r="H436" s="174"/>
      <c r="I436" s="174"/>
      <c r="J436" s="175"/>
      <c r="K436" s="176"/>
      <c r="L436" s="177"/>
      <c r="M436" s="177"/>
      <c r="N436" s="182"/>
      <c r="O436" s="175"/>
      <c r="P436" s="180"/>
      <c r="Q436" s="176"/>
      <c r="R436" s="176"/>
      <c r="S436" s="176"/>
      <c r="T436" s="175"/>
      <c r="U436" s="175"/>
      <c r="V436" s="175"/>
      <c r="W436" s="175"/>
      <c r="X436" s="175"/>
      <c r="Y436" s="175"/>
      <c r="Z436" s="175"/>
    </row>
    <row r="437" ht="13.5" customHeight="1">
      <c r="A437" s="147">
        <f t="shared" si="11"/>
        <v>0</v>
      </c>
      <c r="B437" s="147">
        <f t="shared" si="2"/>
        <v>1</v>
      </c>
      <c r="C437" s="147">
        <f t="shared" si="3"/>
        <v>2</v>
      </c>
      <c r="D437" s="148">
        <f t="shared" si="4"/>
        <v>9</v>
      </c>
      <c r="E437" s="148">
        <f t="shared" si="5"/>
        <v>1</v>
      </c>
      <c r="F437" s="146"/>
      <c r="G437" s="174"/>
      <c r="H437" s="174"/>
      <c r="I437" s="174"/>
      <c r="J437" s="175"/>
      <c r="K437" s="176"/>
      <c r="L437" s="177"/>
      <c r="M437" s="177"/>
      <c r="N437" s="182"/>
      <c r="O437" s="175"/>
      <c r="P437" s="180"/>
      <c r="Q437" s="176"/>
      <c r="R437" s="176"/>
      <c r="S437" s="176"/>
      <c r="T437" s="175"/>
      <c r="U437" s="175"/>
      <c r="V437" s="175"/>
      <c r="W437" s="175"/>
      <c r="X437" s="175"/>
      <c r="Y437" s="175"/>
      <c r="Z437" s="175"/>
    </row>
    <row r="438" ht="13.5" customHeight="1">
      <c r="A438" s="147">
        <f t="shared" si="11"/>
        <v>0</v>
      </c>
      <c r="B438" s="147">
        <f t="shared" si="2"/>
        <v>1</v>
      </c>
      <c r="C438" s="147">
        <f t="shared" si="3"/>
        <v>2</v>
      </c>
      <c r="D438" s="148">
        <f t="shared" si="4"/>
        <v>9</v>
      </c>
      <c r="E438" s="148">
        <f t="shared" si="5"/>
        <v>1</v>
      </c>
      <c r="F438" s="146"/>
      <c r="G438" s="174"/>
      <c r="H438" s="174"/>
      <c r="I438" s="174"/>
      <c r="J438" s="175"/>
      <c r="K438" s="176"/>
      <c r="L438" s="177"/>
      <c r="M438" s="177"/>
      <c r="N438" s="182"/>
      <c r="O438" s="175"/>
      <c r="P438" s="180"/>
      <c r="Q438" s="176"/>
      <c r="R438" s="176"/>
      <c r="S438" s="176"/>
      <c r="T438" s="175"/>
      <c r="U438" s="175"/>
      <c r="V438" s="175"/>
      <c r="W438" s="175"/>
      <c r="X438" s="175"/>
      <c r="Y438" s="175"/>
      <c r="Z438" s="175"/>
    </row>
    <row r="439" ht="13.5" customHeight="1">
      <c r="A439" s="147">
        <f t="shared" si="11"/>
        <v>0</v>
      </c>
      <c r="B439" s="147">
        <f t="shared" si="2"/>
        <v>1</v>
      </c>
      <c r="C439" s="147">
        <f t="shared" si="3"/>
        <v>2</v>
      </c>
      <c r="D439" s="148">
        <f t="shared" si="4"/>
        <v>9</v>
      </c>
      <c r="E439" s="148">
        <f t="shared" si="5"/>
        <v>1</v>
      </c>
      <c r="F439" s="146"/>
      <c r="G439" s="174"/>
      <c r="H439" s="174"/>
      <c r="I439" s="174"/>
      <c r="J439" s="175"/>
      <c r="K439" s="176"/>
      <c r="L439" s="177"/>
      <c r="M439" s="177"/>
      <c r="N439" s="182"/>
      <c r="O439" s="175"/>
      <c r="P439" s="180"/>
      <c r="Q439" s="176"/>
      <c r="R439" s="176"/>
      <c r="S439" s="176"/>
      <c r="T439" s="175"/>
      <c r="U439" s="175"/>
      <c r="V439" s="175"/>
      <c r="W439" s="175"/>
      <c r="X439" s="175"/>
      <c r="Y439" s="175"/>
      <c r="Z439" s="175"/>
    </row>
    <row r="440" ht="13.5" customHeight="1">
      <c r="A440" s="147">
        <f t="shared" si="11"/>
        <v>0</v>
      </c>
      <c r="B440" s="147">
        <f t="shared" si="2"/>
        <v>1</v>
      </c>
      <c r="C440" s="147">
        <f t="shared" si="3"/>
        <v>2</v>
      </c>
      <c r="D440" s="148">
        <f t="shared" si="4"/>
        <v>9</v>
      </c>
      <c r="E440" s="148">
        <f t="shared" si="5"/>
        <v>1</v>
      </c>
      <c r="F440" s="146"/>
      <c r="G440" s="174"/>
      <c r="H440" s="174"/>
      <c r="I440" s="174"/>
      <c r="J440" s="175"/>
      <c r="K440" s="176"/>
      <c r="L440" s="177"/>
      <c r="M440" s="177"/>
      <c r="N440" s="182"/>
      <c r="O440" s="175"/>
      <c r="P440" s="180"/>
      <c r="Q440" s="176"/>
      <c r="R440" s="176"/>
      <c r="S440" s="176"/>
      <c r="T440" s="175"/>
      <c r="U440" s="175"/>
      <c r="V440" s="175"/>
      <c r="W440" s="175"/>
      <c r="X440" s="175"/>
      <c r="Y440" s="175"/>
      <c r="Z440" s="175"/>
    </row>
    <row r="441" ht="13.5" customHeight="1">
      <c r="A441" s="147">
        <f t="shared" si="11"/>
        <v>0</v>
      </c>
      <c r="B441" s="147">
        <f t="shared" si="2"/>
        <v>1</v>
      </c>
      <c r="C441" s="147">
        <f t="shared" si="3"/>
        <v>2</v>
      </c>
      <c r="D441" s="148">
        <f t="shared" si="4"/>
        <v>9</v>
      </c>
      <c r="E441" s="148">
        <f t="shared" si="5"/>
        <v>1</v>
      </c>
      <c r="F441" s="146"/>
      <c r="G441" s="174"/>
      <c r="H441" s="174"/>
      <c r="I441" s="174"/>
      <c r="J441" s="175"/>
      <c r="K441" s="176"/>
      <c r="L441" s="177"/>
      <c r="M441" s="177"/>
      <c r="N441" s="182"/>
      <c r="O441" s="175"/>
      <c r="P441" s="180"/>
      <c r="Q441" s="176"/>
      <c r="R441" s="176"/>
      <c r="S441" s="176"/>
      <c r="T441" s="175"/>
      <c r="U441" s="175"/>
      <c r="V441" s="175"/>
      <c r="W441" s="175"/>
      <c r="X441" s="175"/>
      <c r="Y441" s="175"/>
      <c r="Z441" s="175"/>
    </row>
    <row r="442" ht="13.5" customHeight="1">
      <c r="A442" s="147">
        <f t="shared" si="11"/>
        <v>0</v>
      </c>
      <c r="B442" s="147">
        <f t="shared" si="2"/>
        <v>1</v>
      </c>
      <c r="C442" s="147">
        <f t="shared" si="3"/>
        <v>2</v>
      </c>
      <c r="D442" s="148">
        <f t="shared" si="4"/>
        <v>9</v>
      </c>
      <c r="E442" s="148">
        <f t="shared" si="5"/>
        <v>1</v>
      </c>
      <c r="F442" s="146"/>
      <c r="G442" s="174"/>
      <c r="H442" s="174"/>
      <c r="I442" s="174"/>
      <c r="J442" s="175"/>
      <c r="K442" s="176"/>
      <c r="L442" s="177"/>
      <c r="M442" s="177"/>
      <c r="N442" s="182"/>
      <c r="O442" s="175"/>
      <c r="P442" s="180"/>
      <c r="Q442" s="176"/>
      <c r="R442" s="176"/>
      <c r="S442" s="176"/>
      <c r="T442" s="175"/>
      <c r="U442" s="175"/>
      <c r="V442" s="175"/>
      <c r="W442" s="175"/>
      <c r="X442" s="175"/>
      <c r="Y442" s="175"/>
      <c r="Z442" s="175"/>
    </row>
    <row r="443" ht="13.5" customHeight="1">
      <c r="A443" s="147">
        <f t="shared" si="11"/>
        <v>0</v>
      </c>
      <c r="B443" s="147">
        <f t="shared" si="2"/>
        <v>1</v>
      </c>
      <c r="C443" s="147">
        <f t="shared" si="3"/>
        <v>2</v>
      </c>
      <c r="D443" s="148">
        <f t="shared" si="4"/>
        <v>9</v>
      </c>
      <c r="E443" s="148">
        <f t="shared" si="5"/>
        <v>1</v>
      </c>
      <c r="F443" s="146"/>
      <c r="G443" s="174"/>
      <c r="H443" s="174"/>
      <c r="I443" s="174"/>
      <c r="J443" s="175"/>
      <c r="K443" s="176"/>
      <c r="L443" s="177"/>
      <c r="M443" s="177"/>
      <c r="N443" s="182"/>
      <c r="O443" s="175"/>
      <c r="P443" s="180"/>
      <c r="Q443" s="176"/>
      <c r="R443" s="176"/>
      <c r="S443" s="176"/>
      <c r="T443" s="175"/>
      <c r="U443" s="175"/>
      <c r="V443" s="175"/>
      <c r="W443" s="175"/>
      <c r="X443" s="175"/>
      <c r="Y443" s="175"/>
      <c r="Z443" s="175"/>
    </row>
    <row r="444" ht="13.5" customHeight="1">
      <c r="A444" s="147">
        <f t="shared" si="11"/>
        <v>0</v>
      </c>
      <c r="B444" s="147">
        <f t="shared" si="2"/>
        <v>1</v>
      </c>
      <c r="C444" s="147">
        <f t="shared" si="3"/>
        <v>2</v>
      </c>
      <c r="D444" s="148">
        <f t="shared" si="4"/>
        <v>9</v>
      </c>
      <c r="E444" s="148">
        <f t="shared" si="5"/>
        <v>1</v>
      </c>
      <c r="F444" s="146"/>
      <c r="G444" s="174"/>
      <c r="H444" s="174"/>
      <c r="I444" s="174"/>
      <c r="J444" s="175"/>
      <c r="K444" s="176"/>
      <c r="L444" s="177"/>
      <c r="M444" s="177"/>
      <c r="N444" s="182"/>
      <c r="O444" s="175"/>
      <c r="P444" s="180"/>
      <c r="Q444" s="176"/>
      <c r="R444" s="176"/>
      <c r="S444" s="176"/>
      <c r="T444" s="175"/>
      <c r="U444" s="175"/>
      <c r="V444" s="175"/>
      <c r="W444" s="175"/>
      <c r="X444" s="175"/>
      <c r="Y444" s="175"/>
      <c r="Z444" s="175"/>
    </row>
    <row r="445" ht="13.5" customHeight="1">
      <c r="A445" s="147">
        <f t="shared" si="11"/>
        <v>0</v>
      </c>
      <c r="B445" s="147">
        <f t="shared" si="2"/>
        <v>1</v>
      </c>
      <c r="C445" s="147">
        <f t="shared" si="3"/>
        <v>2</v>
      </c>
      <c r="D445" s="148">
        <f t="shared" si="4"/>
        <v>9</v>
      </c>
      <c r="E445" s="148">
        <f t="shared" si="5"/>
        <v>1</v>
      </c>
      <c r="F445" s="146"/>
      <c r="G445" s="174"/>
      <c r="H445" s="174"/>
      <c r="I445" s="174"/>
      <c r="J445" s="175"/>
      <c r="K445" s="176"/>
      <c r="L445" s="177"/>
      <c r="M445" s="177"/>
      <c r="N445" s="182"/>
      <c r="O445" s="175"/>
      <c r="P445" s="180"/>
      <c r="Q445" s="176"/>
      <c r="R445" s="176"/>
      <c r="S445" s="176"/>
      <c r="T445" s="175"/>
      <c r="U445" s="175"/>
      <c r="V445" s="175"/>
      <c r="W445" s="175"/>
      <c r="X445" s="175"/>
      <c r="Y445" s="175"/>
      <c r="Z445" s="175"/>
    </row>
    <row r="446" ht="13.5" customHeight="1">
      <c r="A446" s="147">
        <f t="shared" si="11"/>
        <v>0</v>
      </c>
      <c r="B446" s="147">
        <f t="shared" si="2"/>
        <v>1</v>
      </c>
      <c r="C446" s="147">
        <f t="shared" si="3"/>
        <v>2</v>
      </c>
      <c r="D446" s="148">
        <f t="shared" si="4"/>
        <v>9</v>
      </c>
      <c r="E446" s="148">
        <f t="shared" si="5"/>
        <v>1</v>
      </c>
      <c r="F446" s="146"/>
      <c r="G446" s="174"/>
      <c r="H446" s="174"/>
      <c r="I446" s="174"/>
      <c r="J446" s="175"/>
      <c r="K446" s="176"/>
      <c r="L446" s="177"/>
      <c r="M446" s="177"/>
      <c r="N446" s="182"/>
      <c r="O446" s="175"/>
      <c r="P446" s="180"/>
      <c r="Q446" s="176"/>
      <c r="R446" s="176"/>
      <c r="S446" s="176"/>
      <c r="T446" s="175"/>
      <c r="U446" s="175"/>
      <c r="V446" s="175"/>
      <c r="W446" s="175"/>
      <c r="X446" s="175"/>
      <c r="Y446" s="175"/>
      <c r="Z446" s="175"/>
    </row>
    <row r="447" ht="13.5" customHeight="1">
      <c r="A447" s="147">
        <f t="shared" si="11"/>
        <v>0</v>
      </c>
      <c r="B447" s="147">
        <f t="shared" si="2"/>
        <v>1</v>
      </c>
      <c r="C447" s="147">
        <f t="shared" si="3"/>
        <v>2</v>
      </c>
      <c r="D447" s="148">
        <f t="shared" si="4"/>
        <v>9</v>
      </c>
      <c r="E447" s="148">
        <f t="shared" si="5"/>
        <v>1</v>
      </c>
      <c r="F447" s="146"/>
      <c r="G447" s="174"/>
      <c r="H447" s="174"/>
      <c r="I447" s="174"/>
      <c r="J447" s="175"/>
      <c r="K447" s="176"/>
      <c r="L447" s="177"/>
      <c r="M447" s="177"/>
      <c r="N447" s="182"/>
      <c r="O447" s="175"/>
      <c r="P447" s="180"/>
      <c r="Q447" s="176"/>
      <c r="R447" s="176"/>
      <c r="S447" s="176"/>
      <c r="T447" s="175"/>
      <c r="U447" s="175"/>
      <c r="V447" s="175"/>
      <c r="W447" s="175"/>
      <c r="X447" s="175"/>
      <c r="Y447" s="175"/>
      <c r="Z447" s="175"/>
    </row>
    <row r="448" ht="13.5" customHeight="1">
      <c r="A448" s="147">
        <f t="shared" si="11"/>
        <v>0</v>
      </c>
      <c r="B448" s="147">
        <f t="shared" si="2"/>
        <v>1</v>
      </c>
      <c r="C448" s="147">
        <f t="shared" si="3"/>
        <v>2</v>
      </c>
      <c r="D448" s="148">
        <f t="shared" si="4"/>
        <v>9</v>
      </c>
      <c r="E448" s="148">
        <f t="shared" si="5"/>
        <v>1</v>
      </c>
      <c r="F448" s="146"/>
      <c r="G448" s="174"/>
      <c r="H448" s="174"/>
      <c r="I448" s="174"/>
      <c r="J448" s="175"/>
      <c r="K448" s="176"/>
      <c r="L448" s="177"/>
      <c r="M448" s="177"/>
      <c r="N448" s="182"/>
      <c r="O448" s="175"/>
      <c r="P448" s="180"/>
      <c r="Q448" s="176"/>
      <c r="R448" s="176"/>
      <c r="S448" s="176"/>
      <c r="T448" s="175"/>
      <c r="U448" s="175"/>
      <c r="V448" s="175"/>
      <c r="W448" s="175"/>
      <c r="X448" s="175"/>
      <c r="Y448" s="175"/>
      <c r="Z448" s="175"/>
    </row>
    <row r="449" ht="13.5" customHeight="1">
      <c r="A449" s="147">
        <f t="shared" si="11"/>
        <v>0</v>
      </c>
      <c r="B449" s="147">
        <f t="shared" si="2"/>
        <v>1</v>
      </c>
      <c r="C449" s="147">
        <f t="shared" si="3"/>
        <v>2</v>
      </c>
      <c r="D449" s="148">
        <f t="shared" si="4"/>
        <v>9</v>
      </c>
      <c r="E449" s="148">
        <f t="shared" si="5"/>
        <v>1</v>
      </c>
      <c r="F449" s="146"/>
      <c r="G449" s="174"/>
      <c r="H449" s="174"/>
      <c r="I449" s="174"/>
      <c r="J449" s="175"/>
      <c r="K449" s="176"/>
      <c r="L449" s="177"/>
      <c r="M449" s="177"/>
      <c r="N449" s="182"/>
      <c r="O449" s="175"/>
      <c r="P449" s="180"/>
      <c r="Q449" s="176"/>
      <c r="R449" s="176"/>
      <c r="S449" s="176"/>
      <c r="T449" s="175"/>
      <c r="U449" s="175"/>
      <c r="V449" s="175"/>
      <c r="W449" s="175"/>
      <c r="X449" s="175"/>
      <c r="Y449" s="175"/>
      <c r="Z449" s="175"/>
    </row>
    <row r="450" ht="13.5" customHeight="1">
      <c r="A450" s="147">
        <f t="shared" si="11"/>
        <v>0</v>
      </c>
      <c r="B450" s="147">
        <f t="shared" si="2"/>
        <v>1</v>
      </c>
      <c r="C450" s="147">
        <f t="shared" si="3"/>
        <v>2</v>
      </c>
      <c r="D450" s="148">
        <f t="shared" si="4"/>
        <v>9</v>
      </c>
      <c r="E450" s="148">
        <f t="shared" si="5"/>
        <v>1</v>
      </c>
      <c r="F450" s="146"/>
      <c r="G450" s="174"/>
      <c r="H450" s="174"/>
      <c r="I450" s="174"/>
      <c r="J450" s="175"/>
      <c r="K450" s="176"/>
      <c r="L450" s="177"/>
      <c r="M450" s="177"/>
      <c r="N450" s="182"/>
      <c r="O450" s="175"/>
      <c r="P450" s="180"/>
      <c r="Q450" s="176"/>
      <c r="R450" s="176"/>
      <c r="S450" s="176"/>
      <c r="T450" s="175"/>
      <c r="U450" s="175"/>
      <c r="V450" s="175"/>
      <c r="W450" s="175"/>
      <c r="X450" s="175"/>
      <c r="Y450" s="175"/>
      <c r="Z450" s="175"/>
    </row>
    <row r="451" ht="13.5" customHeight="1">
      <c r="A451" s="147">
        <f t="shared" si="11"/>
        <v>0</v>
      </c>
      <c r="B451" s="147">
        <f t="shared" si="2"/>
        <v>1</v>
      </c>
      <c r="C451" s="147">
        <f t="shared" si="3"/>
        <v>2</v>
      </c>
      <c r="D451" s="148">
        <f t="shared" si="4"/>
        <v>9</v>
      </c>
      <c r="E451" s="148">
        <f t="shared" si="5"/>
        <v>1</v>
      </c>
      <c r="F451" s="146"/>
      <c r="G451" s="174"/>
      <c r="H451" s="174"/>
      <c r="I451" s="174"/>
      <c r="J451" s="175"/>
      <c r="K451" s="176"/>
      <c r="L451" s="177"/>
      <c r="M451" s="177"/>
      <c r="N451" s="182"/>
      <c r="O451" s="175"/>
      <c r="P451" s="180"/>
      <c r="Q451" s="176"/>
      <c r="R451" s="176"/>
      <c r="S451" s="176"/>
      <c r="T451" s="175"/>
      <c r="U451" s="175"/>
      <c r="V451" s="175"/>
      <c r="W451" s="175"/>
      <c r="X451" s="175"/>
      <c r="Y451" s="175"/>
      <c r="Z451" s="175"/>
    </row>
    <row r="452" ht="13.5" customHeight="1">
      <c r="A452" s="147">
        <f t="shared" si="11"/>
        <v>0</v>
      </c>
      <c r="B452" s="147">
        <f t="shared" si="2"/>
        <v>1</v>
      </c>
      <c r="C452" s="147">
        <f t="shared" si="3"/>
        <v>2</v>
      </c>
      <c r="D452" s="148">
        <f t="shared" si="4"/>
        <v>9</v>
      </c>
      <c r="E452" s="148">
        <f t="shared" si="5"/>
        <v>1</v>
      </c>
      <c r="F452" s="146"/>
      <c r="G452" s="174"/>
      <c r="H452" s="174"/>
      <c r="I452" s="174"/>
      <c r="J452" s="175"/>
      <c r="K452" s="176"/>
      <c r="L452" s="177"/>
      <c r="M452" s="177"/>
      <c r="N452" s="182"/>
      <c r="O452" s="175"/>
      <c r="P452" s="180"/>
      <c r="Q452" s="176"/>
      <c r="R452" s="176"/>
      <c r="S452" s="176"/>
      <c r="T452" s="175"/>
      <c r="U452" s="175"/>
      <c r="V452" s="175"/>
      <c r="W452" s="175"/>
      <c r="X452" s="175"/>
      <c r="Y452" s="175"/>
      <c r="Z452" s="175"/>
    </row>
    <row r="453" ht="13.5" customHeight="1">
      <c r="A453" s="147">
        <f t="shared" si="11"/>
        <v>0</v>
      </c>
      <c r="B453" s="147">
        <f t="shared" si="2"/>
        <v>1</v>
      </c>
      <c r="C453" s="147">
        <f t="shared" si="3"/>
        <v>2</v>
      </c>
      <c r="D453" s="148">
        <f t="shared" si="4"/>
        <v>9</v>
      </c>
      <c r="E453" s="148">
        <f t="shared" si="5"/>
        <v>1</v>
      </c>
      <c r="F453" s="146"/>
      <c r="G453" s="174"/>
      <c r="H453" s="174"/>
      <c r="I453" s="174"/>
      <c r="J453" s="175"/>
      <c r="K453" s="176"/>
      <c r="L453" s="177"/>
      <c r="M453" s="177"/>
      <c r="N453" s="182"/>
      <c r="O453" s="175"/>
      <c r="P453" s="180"/>
      <c r="Q453" s="176"/>
      <c r="R453" s="176"/>
      <c r="S453" s="176"/>
      <c r="T453" s="175"/>
      <c r="U453" s="175"/>
      <c r="V453" s="175"/>
      <c r="W453" s="175"/>
      <c r="X453" s="175"/>
      <c r="Y453" s="175"/>
      <c r="Z453" s="175"/>
    </row>
    <row r="454" ht="13.5" customHeight="1">
      <c r="A454" s="147">
        <f t="shared" si="11"/>
        <v>0</v>
      </c>
      <c r="B454" s="147">
        <f t="shared" si="2"/>
        <v>1</v>
      </c>
      <c r="C454" s="147">
        <f t="shared" si="3"/>
        <v>2</v>
      </c>
      <c r="D454" s="148">
        <f t="shared" si="4"/>
        <v>9</v>
      </c>
      <c r="E454" s="148">
        <f t="shared" si="5"/>
        <v>1</v>
      </c>
      <c r="F454" s="146"/>
      <c r="G454" s="174"/>
      <c r="H454" s="174"/>
      <c r="I454" s="174"/>
      <c r="J454" s="175"/>
      <c r="K454" s="176"/>
      <c r="L454" s="177"/>
      <c r="M454" s="177"/>
      <c r="N454" s="182"/>
      <c r="O454" s="175"/>
      <c r="P454" s="180"/>
      <c r="Q454" s="176"/>
      <c r="R454" s="176"/>
      <c r="S454" s="176"/>
      <c r="T454" s="175"/>
      <c r="U454" s="175"/>
      <c r="V454" s="175"/>
      <c r="W454" s="175"/>
      <c r="X454" s="175"/>
      <c r="Y454" s="175"/>
      <c r="Z454" s="175"/>
    </row>
    <row r="455" ht="13.5" customHeight="1">
      <c r="A455" s="147">
        <f t="shared" si="11"/>
        <v>0</v>
      </c>
      <c r="B455" s="147">
        <f t="shared" si="2"/>
        <v>1</v>
      </c>
      <c r="C455" s="147">
        <f t="shared" si="3"/>
        <v>2</v>
      </c>
      <c r="D455" s="148">
        <f t="shared" si="4"/>
        <v>9</v>
      </c>
      <c r="E455" s="148">
        <f t="shared" si="5"/>
        <v>1</v>
      </c>
      <c r="F455" s="146"/>
      <c r="G455" s="174"/>
      <c r="H455" s="174"/>
      <c r="I455" s="174"/>
      <c r="J455" s="175"/>
      <c r="K455" s="176"/>
      <c r="L455" s="177"/>
      <c r="M455" s="177"/>
      <c r="N455" s="182"/>
      <c r="O455" s="175"/>
      <c r="P455" s="180"/>
      <c r="Q455" s="176"/>
      <c r="R455" s="176"/>
      <c r="S455" s="176"/>
      <c r="T455" s="175"/>
      <c r="U455" s="175"/>
      <c r="V455" s="175"/>
      <c r="W455" s="175"/>
      <c r="X455" s="175"/>
      <c r="Y455" s="175"/>
      <c r="Z455" s="175"/>
    </row>
    <row r="456" ht="13.5" customHeight="1">
      <c r="A456" s="147">
        <f t="shared" si="11"/>
        <v>0</v>
      </c>
      <c r="B456" s="147">
        <f t="shared" si="2"/>
        <v>1</v>
      </c>
      <c r="C456" s="147">
        <f t="shared" si="3"/>
        <v>2</v>
      </c>
      <c r="D456" s="148">
        <f t="shared" si="4"/>
        <v>9</v>
      </c>
      <c r="E456" s="148">
        <f t="shared" si="5"/>
        <v>1</v>
      </c>
      <c r="F456" s="146"/>
      <c r="G456" s="174"/>
      <c r="H456" s="174"/>
      <c r="I456" s="174"/>
      <c r="J456" s="175"/>
      <c r="K456" s="176"/>
      <c r="L456" s="177"/>
      <c r="M456" s="177"/>
      <c r="N456" s="182"/>
      <c r="O456" s="175"/>
      <c r="P456" s="180"/>
      <c r="Q456" s="176"/>
      <c r="R456" s="176"/>
      <c r="S456" s="176"/>
      <c r="T456" s="175"/>
      <c r="U456" s="175"/>
      <c r="V456" s="175"/>
      <c r="W456" s="175"/>
      <c r="X456" s="175"/>
      <c r="Y456" s="175"/>
      <c r="Z456" s="175"/>
    </row>
    <row r="457" ht="13.5" customHeight="1">
      <c r="A457" s="147">
        <f t="shared" si="11"/>
        <v>0</v>
      </c>
      <c r="B457" s="147">
        <f t="shared" si="2"/>
        <v>1</v>
      </c>
      <c r="C457" s="147">
        <f t="shared" si="3"/>
        <v>2</v>
      </c>
      <c r="D457" s="148">
        <f t="shared" si="4"/>
        <v>9</v>
      </c>
      <c r="E457" s="148">
        <f t="shared" si="5"/>
        <v>1</v>
      </c>
      <c r="F457" s="146"/>
      <c r="G457" s="174"/>
      <c r="H457" s="174"/>
      <c r="I457" s="174"/>
      <c r="J457" s="175"/>
      <c r="K457" s="176"/>
      <c r="L457" s="177"/>
      <c r="M457" s="177"/>
      <c r="N457" s="182"/>
      <c r="O457" s="175"/>
      <c r="P457" s="180"/>
      <c r="Q457" s="176"/>
      <c r="R457" s="176"/>
      <c r="S457" s="176"/>
      <c r="T457" s="175"/>
      <c r="U457" s="175"/>
      <c r="V457" s="175"/>
      <c r="W457" s="175"/>
      <c r="X457" s="175"/>
      <c r="Y457" s="175"/>
      <c r="Z457" s="175"/>
    </row>
    <row r="458" ht="13.5" customHeight="1">
      <c r="A458" s="147">
        <f t="shared" si="11"/>
        <v>0</v>
      </c>
      <c r="B458" s="147">
        <f t="shared" si="2"/>
        <v>1</v>
      </c>
      <c r="C458" s="147">
        <f t="shared" si="3"/>
        <v>2</v>
      </c>
      <c r="D458" s="148">
        <f t="shared" si="4"/>
        <v>9</v>
      </c>
      <c r="E458" s="148">
        <f t="shared" si="5"/>
        <v>1</v>
      </c>
      <c r="F458" s="146"/>
      <c r="G458" s="174"/>
      <c r="H458" s="174"/>
      <c r="I458" s="174"/>
      <c r="J458" s="175"/>
      <c r="K458" s="176"/>
      <c r="L458" s="177"/>
      <c r="M458" s="177"/>
      <c r="N458" s="182"/>
      <c r="O458" s="175"/>
      <c r="P458" s="180"/>
      <c r="Q458" s="176"/>
      <c r="R458" s="176"/>
      <c r="S458" s="176"/>
      <c r="T458" s="175"/>
      <c r="U458" s="175"/>
      <c r="V458" s="175"/>
      <c r="W458" s="175"/>
      <c r="X458" s="175"/>
      <c r="Y458" s="175"/>
      <c r="Z458" s="175"/>
    </row>
    <row r="459" ht="13.5" customHeight="1">
      <c r="A459" s="147">
        <f t="shared" si="11"/>
        <v>0</v>
      </c>
      <c r="B459" s="147">
        <f t="shared" si="2"/>
        <v>1</v>
      </c>
      <c r="C459" s="147">
        <f t="shared" si="3"/>
        <v>2</v>
      </c>
      <c r="D459" s="148">
        <f t="shared" si="4"/>
        <v>9</v>
      </c>
      <c r="E459" s="148">
        <f t="shared" si="5"/>
        <v>1</v>
      </c>
      <c r="F459" s="146"/>
      <c r="G459" s="174"/>
      <c r="H459" s="174"/>
      <c r="I459" s="174"/>
      <c r="J459" s="175"/>
      <c r="K459" s="176"/>
      <c r="L459" s="177"/>
      <c r="M459" s="177"/>
      <c r="N459" s="182"/>
      <c r="O459" s="175"/>
      <c r="P459" s="180"/>
      <c r="Q459" s="176"/>
      <c r="R459" s="176"/>
      <c r="S459" s="176"/>
      <c r="T459" s="175"/>
      <c r="U459" s="175"/>
      <c r="V459" s="175"/>
      <c r="W459" s="175"/>
      <c r="X459" s="175"/>
      <c r="Y459" s="175"/>
      <c r="Z459" s="175"/>
    </row>
    <row r="460" ht="13.5" customHeight="1">
      <c r="A460" s="147">
        <f t="shared" si="11"/>
        <v>0</v>
      </c>
      <c r="B460" s="147">
        <f t="shared" si="2"/>
        <v>1</v>
      </c>
      <c r="C460" s="147">
        <f t="shared" si="3"/>
        <v>2</v>
      </c>
      <c r="D460" s="148">
        <f t="shared" si="4"/>
        <v>9</v>
      </c>
      <c r="E460" s="148">
        <f t="shared" si="5"/>
        <v>1</v>
      </c>
      <c r="F460" s="146"/>
      <c r="G460" s="174"/>
      <c r="H460" s="174"/>
      <c r="I460" s="174"/>
      <c r="J460" s="175"/>
      <c r="K460" s="176"/>
      <c r="L460" s="177"/>
      <c r="M460" s="177"/>
      <c r="N460" s="182"/>
      <c r="O460" s="175"/>
      <c r="P460" s="180"/>
      <c r="Q460" s="176"/>
      <c r="R460" s="176"/>
      <c r="S460" s="176"/>
      <c r="T460" s="175"/>
      <c r="U460" s="175"/>
      <c r="V460" s="175"/>
      <c r="W460" s="175"/>
      <c r="X460" s="175"/>
      <c r="Y460" s="175"/>
      <c r="Z460" s="175"/>
    </row>
    <row r="461" ht="13.5" customHeight="1">
      <c r="A461" s="147">
        <f t="shared" si="11"/>
        <v>0</v>
      </c>
      <c r="B461" s="147">
        <f t="shared" si="2"/>
        <v>1</v>
      </c>
      <c r="C461" s="147">
        <f t="shared" si="3"/>
        <v>2</v>
      </c>
      <c r="D461" s="148">
        <f t="shared" si="4"/>
        <v>9</v>
      </c>
      <c r="E461" s="148">
        <f t="shared" si="5"/>
        <v>1</v>
      </c>
      <c r="F461" s="146"/>
      <c r="G461" s="174"/>
      <c r="H461" s="174"/>
      <c r="I461" s="174"/>
      <c r="J461" s="175"/>
      <c r="K461" s="176"/>
      <c r="L461" s="177"/>
      <c r="M461" s="177"/>
      <c r="N461" s="182"/>
      <c r="O461" s="175"/>
      <c r="P461" s="180"/>
      <c r="Q461" s="176"/>
      <c r="R461" s="176"/>
      <c r="S461" s="176"/>
      <c r="T461" s="175"/>
      <c r="U461" s="175"/>
      <c r="V461" s="175"/>
      <c r="W461" s="175"/>
      <c r="X461" s="175"/>
      <c r="Y461" s="175"/>
      <c r="Z461" s="175"/>
    </row>
    <row r="462" ht="13.5" customHeight="1">
      <c r="A462" s="147">
        <f t="shared" si="11"/>
        <v>0</v>
      </c>
      <c r="B462" s="147">
        <f t="shared" si="2"/>
        <v>1</v>
      </c>
      <c r="C462" s="147">
        <f t="shared" si="3"/>
        <v>2</v>
      </c>
      <c r="D462" s="148">
        <f t="shared" si="4"/>
        <v>9</v>
      </c>
      <c r="E462" s="148">
        <f t="shared" si="5"/>
        <v>1</v>
      </c>
      <c r="F462" s="146"/>
      <c r="G462" s="174"/>
      <c r="H462" s="174"/>
      <c r="I462" s="174"/>
      <c r="J462" s="175"/>
      <c r="K462" s="176"/>
      <c r="L462" s="177"/>
      <c r="M462" s="177"/>
      <c r="N462" s="182"/>
      <c r="O462" s="175"/>
      <c r="P462" s="180"/>
      <c r="Q462" s="176"/>
      <c r="R462" s="176"/>
      <c r="S462" s="176"/>
      <c r="T462" s="175"/>
      <c r="U462" s="175"/>
      <c r="V462" s="175"/>
      <c r="W462" s="175"/>
      <c r="X462" s="175"/>
      <c r="Y462" s="175"/>
      <c r="Z462" s="175"/>
    </row>
    <row r="463" ht="13.5" customHeight="1">
      <c r="A463" s="147">
        <f t="shared" si="11"/>
        <v>0</v>
      </c>
      <c r="B463" s="147">
        <f t="shared" si="2"/>
        <v>1</v>
      </c>
      <c r="C463" s="147">
        <f t="shared" si="3"/>
        <v>2</v>
      </c>
      <c r="D463" s="148">
        <f t="shared" si="4"/>
        <v>9</v>
      </c>
      <c r="E463" s="148">
        <f t="shared" si="5"/>
        <v>1</v>
      </c>
      <c r="F463" s="146"/>
      <c r="G463" s="174"/>
      <c r="H463" s="174"/>
      <c r="I463" s="174"/>
      <c r="J463" s="175"/>
      <c r="K463" s="176"/>
      <c r="L463" s="177"/>
      <c r="M463" s="177"/>
      <c r="N463" s="182"/>
      <c r="O463" s="175"/>
      <c r="P463" s="180"/>
      <c r="Q463" s="176"/>
      <c r="R463" s="176"/>
      <c r="S463" s="176"/>
      <c r="T463" s="175"/>
      <c r="U463" s="175"/>
      <c r="V463" s="175"/>
      <c r="W463" s="175"/>
      <c r="X463" s="175"/>
      <c r="Y463" s="175"/>
      <c r="Z463" s="175"/>
    </row>
    <row r="464" ht="13.5" customHeight="1">
      <c r="A464" s="147">
        <f t="shared" si="11"/>
        <v>0</v>
      </c>
      <c r="B464" s="147">
        <f t="shared" si="2"/>
        <v>1</v>
      </c>
      <c r="C464" s="147">
        <f t="shared" si="3"/>
        <v>2</v>
      </c>
      <c r="D464" s="148">
        <f t="shared" si="4"/>
        <v>9</v>
      </c>
      <c r="E464" s="148">
        <f t="shared" si="5"/>
        <v>1</v>
      </c>
      <c r="F464" s="146"/>
      <c r="G464" s="174"/>
      <c r="H464" s="174"/>
      <c r="I464" s="174"/>
      <c r="J464" s="175"/>
      <c r="K464" s="176"/>
      <c r="L464" s="177"/>
      <c r="M464" s="177"/>
      <c r="N464" s="182"/>
      <c r="O464" s="175"/>
      <c r="P464" s="180"/>
      <c r="Q464" s="176"/>
      <c r="R464" s="176"/>
      <c r="S464" s="176"/>
      <c r="T464" s="175"/>
      <c r="U464" s="175"/>
      <c r="V464" s="175"/>
      <c r="W464" s="175"/>
      <c r="X464" s="175"/>
      <c r="Y464" s="175"/>
      <c r="Z464" s="175"/>
    </row>
    <row r="465" ht="13.5" customHeight="1">
      <c r="A465" s="147">
        <f t="shared" si="11"/>
        <v>0</v>
      </c>
      <c r="B465" s="147">
        <f t="shared" si="2"/>
        <v>1</v>
      </c>
      <c r="C465" s="147">
        <f t="shared" si="3"/>
        <v>2</v>
      </c>
      <c r="D465" s="148">
        <f t="shared" si="4"/>
        <v>9</v>
      </c>
      <c r="E465" s="148">
        <f t="shared" si="5"/>
        <v>1</v>
      </c>
      <c r="F465" s="146"/>
      <c r="G465" s="174"/>
      <c r="H465" s="174"/>
      <c r="I465" s="174"/>
      <c r="J465" s="175"/>
      <c r="K465" s="176"/>
      <c r="L465" s="177"/>
      <c r="M465" s="177"/>
      <c r="N465" s="182"/>
      <c r="O465" s="175"/>
      <c r="P465" s="180"/>
      <c r="Q465" s="176"/>
      <c r="R465" s="176"/>
      <c r="S465" s="176"/>
      <c r="T465" s="175"/>
      <c r="U465" s="175"/>
      <c r="V465" s="175"/>
      <c r="W465" s="175"/>
      <c r="X465" s="175"/>
      <c r="Y465" s="175"/>
      <c r="Z465" s="175"/>
    </row>
    <row r="466" ht="13.5" customHeight="1">
      <c r="A466" s="147">
        <f t="shared" si="11"/>
        <v>0</v>
      </c>
      <c r="B466" s="147">
        <f t="shared" si="2"/>
        <v>1</v>
      </c>
      <c r="C466" s="147">
        <f t="shared" si="3"/>
        <v>2</v>
      </c>
      <c r="D466" s="148">
        <f t="shared" si="4"/>
        <v>9</v>
      </c>
      <c r="E466" s="148">
        <f t="shared" si="5"/>
        <v>1</v>
      </c>
      <c r="F466" s="146"/>
      <c r="G466" s="174"/>
      <c r="H466" s="174"/>
      <c r="I466" s="174"/>
      <c r="J466" s="175"/>
      <c r="K466" s="176"/>
      <c r="L466" s="177"/>
      <c r="M466" s="177"/>
      <c r="N466" s="182"/>
      <c r="O466" s="175"/>
      <c r="P466" s="180"/>
      <c r="Q466" s="176"/>
      <c r="R466" s="176"/>
      <c r="S466" s="176"/>
      <c r="T466" s="175"/>
      <c r="U466" s="175"/>
      <c r="V466" s="175"/>
      <c r="W466" s="175"/>
      <c r="X466" s="175"/>
      <c r="Y466" s="175"/>
      <c r="Z466" s="175"/>
    </row>
    <row r="467" ht="13.5" customHeight="1">
      <c r="A467" s="147">
        <f t="shared" si="11"/>
        <v>0</v>
      </c>
      <c r="B467" s="147">
        <f t="shared" si="2"/>
        <v>1</v>
      </c>
      <c r="C467" s="147">
        <f t="shared" si="3"/>
        <v>2</v>
      </c>
      <c r="D467" s="148">
        <f t="shared" si="4"/>
        <v>9</v>
      </c>
      <c r="E467" s="148">
        <f t="shared" si="5"/>
        <v>1</v>
      </c>
      <c r="F467" s="146"/>
      <c r="G467" s="174"/>
      <c r="H467" s="174"/>
      <c r="I467" s="174"/>
      <c r="J467" s="175"/>
      <c r="K467" s="176"/>
      <c r="L467" s="177"/>
      <c r="M467" s="177"/>
      <c r="N467" s="182"/>
      <c r="O467" s="175"/>
      <c r="P467" s="180"/>
      <c r="Q467" s="176"/>
      <c r="R467" s="176"/>
      <c r="S467" s="176"/>
      <c r="T467" s="175"/>
      <c r="U467" s="175"/>
      <c r="V467" s="175"/>
      <c r="W467" s="175"/>
      <c r="X467" s="175"/>
      <c r="Y467" s="175"/>
      <c r="Z467" s="175"/>
    </row>
    <row r="468" ht="13.5" customHeight="1">
      <c r="A468" s="147">
        <f t="shared" si="11"/>
        <v>0</v>
      </c>
      <c r="B468" s="147">
        <f t="shared" si="2"/>
        <v>1</v>
      </c>
      <c r="C468" s="147">
        <f t="shared" si="3"/>
        <v>2</v>
      </c>
      <c r="D468" s="148">
        <f t="shared" si="4"/>
        <v>9</v>
      </c>
      <c r="E468" s="148">
        <f t="shared" si="5"/>
        <v>1</v>
      </c>
      <c r="F468" s="146"/>
      <c r="G468" s="174"/>
      <c r="H468" s="174"/>
      <c r="I468" s="174"/>
      <c r="J468" s="175"/>
      <c r="K468" s="176"/>
      <c r="L468" s="177"/>
      <c r="M468" s="177"/>
      <c r="N468" s="182"/>
      <c r="O468" s="175"/>
      <c r="P468" s="180"/>
      <c r="Q468" s="176"/>
      <c r="R468" s="176"/>
      <c r="S468" s="176"/>
      <c r="T468" s="175"/>
      <c r="U468" s="175"/>
      <c r="V468" s="175"/>
      <c r="W468" s="175"/>
      <c r="X468" s="175"/>
      <c r="Y468" s="175"/>
      <c r="Z468" s="175"/>
    </row>
    <row r="469" ht="13.5" customHeight="1">
      <c r="A469" s="147">
        <f t="shared" si="11"/>
        <v>0</v>
      </c>
      <c r="B469" s="147">
        <f t="shared" si="2"/>
        <v>1</v>
      </c>
      <c r="C469" s="147">
        <f t="shared" si="3"/>
        <v>2</v>
      </c>
      <c r="D469" s="148">
        <f t="shared" si="4"/>
        <v>9</v>
      </c>
      <c r="E469" s="148">
        <f t="shared" si="5"/>
        <v>1</v>
      </c>
      <c r="F469" s="146"/>
      <c r="G469" s="174"/>
      <c r="H469" s="174"/>
      <c r="I469" s="174"/>
      <c r="J469" s="175"/>
      <c r="K469" s="176"/>
      <c r="L469" s="177"/>
      <c r="M469" s="177"/>
      <c r="N469" s="182"/>
      <c r="O469" s="175"/>
      <c r="P469" s="180"/>
      <c r="Q469" s="176"/>
      <c r="R469" s="176"/>
      <c r="S469" s="176"/>
      <c r="T469" s="175"/>
      <c r="U469" s="175"/>
      <c r="V469" s="175"/>
      <c r="W469" s="175"/>
      <c r="X469" s="175"/>
      <c r="Y469" s="175"/>
      <c r="Z469" s="175"/>
    </row>
    <row r="470" ht="13.5" customHeight="1">
      <c r="A470" s="147">
        <f t="shared" si="11"/>
        <v>0</v>
      </c>
      <c r="B470" s="147">
        <f t="shared" si="2"/>
        <v>1</v>
      </c>
      <c r="C470" s="147">
        <f t="shared" si="3"/>
        <v>2</v>
      </c>
      <c r="D470" s="148">
        <f t="shared" si="4"/>
        <v>9</v>
      </c>
      <c r="E470" s="148">
        <f t="shared" si="5"/>
        <v>1</v>
      </c>
      <c r="F470" s="146"/>
      <c r="G470" s="174"/>
      <c r="H470" s="174"/>
      <c r="I470" s="174"/>
      <c r="J470" s="175"/>
      <c r="K470" s="176"/>
      <c r="L470" s="177"/>
      <c r="M470" s="177"/>
      <c r="N470" s="182"/>
      <c r="O470" s="175"/>
      <c r="P470" s="180"/>
      <c r="Q470" s="176"/>
      <c r="R470" s="176"/>
      <c r="S470" s="176"/>
      <c r="T470" s="175"/>
      <c r="U470" s="175"/>
      <c r="V470" s="175"/>
      <c r="W470" s="175"/>
      <c r="X470" s="175"/>
      <c r="Y470" s="175"/>
      <c r="Z470" s="175"/>
    </row>
    <row r="471" ht="13.5" customHeight="1">
      <c r="A471" s="147">
        <f t="shared" si="11"/>
        <v>0</v>
      </c>
      <c r="B471" s="147">
        <f t="shared" si="2"/>
        <v>1</v>
      </c>
      <c r="C471" s="147">
        <f t="shared" si="3"/>
        <v>2</v>
      </c>
      <c r="D471" s="148">
        <f t="shared" si="4"/>
        <v>9</v>
      </c>
      <c r="E471" s="148">
        <f t="shared" si="5"/>
        <v>1</v>
      </c>
      <c r="F471" s="146"/>
      <c r="G471" s="174"/>
      <c r="H471" s="174"/>
      <c r="I471" s="174"/>
      <c r="J471" s="175"/>
      <c r="K471" s="176"/>
      <c r="L471" s="177"/>
      <c r="M471" s="177"/>
      <c r="N471" s="182"/>
      <c r="O471" s="175"/>
      <c r="P471" s="180"/>
      <c r="Q471" s="176"/>
      <c r="R471" s="176"/>
      <c r="S471" s="176"/>
      <c r="T471" s="175"/>
      <c r="U471" s="175"/>
      <c r="V471" s="175"/>
      <c r="W471" s="175"/>
      <c r="X471" s="175"/>
      <c r="Y471" s="175"/>
      <c r="Z471" s="175"/>
    </row>
    <row r="472" ht="13.5" customHeight="1">
      <c r="A472" s="147">
        <f t="shared" si="11"/>
        <v>0</v>
      </c>
      <c r="B472" s="147">
        <f t="shared" si="2"/>
        <v>1</v>
      </c>
      <c r="C472" s="147">
        <f t="shared" si="3"/>
        <v>2</v>
      </c>
      <c r="D472" s="148">
        <f t="shared" si="4"/>
        <v>9</v>
      </c>
      <c r="E472" s="148">
        <f t="shared" si="5"/>
        <v>1</v>
      </c>
      <c r="F472" s="146"/>
      <c r="G472" s="174"/>
      <c r="H472" s="174"/>
      <c r="I472" s="174"/>
      <c r="J472" s="175"/>
      <c r="K472" s="176"/>
      <c r="L472" s="177"/>
      <c r="M472" s="177"/>
      <c r="N472" s="182"/>
      <c r="O472" s="175"/>
      <c r="P472" s="180"/>
      <c r="Q472" s="176"/>
      <c r="R472" s="176"/>
      <c r="S472" s="176"/>
      <c r="T472" s="175"/>
      <c r="U472" s="175"/>
      <c r="V472" s="175"/>
      <c r="W472" s="175"/>
      <c r="X472" s="175"/>
      <c r="Y472" s="175"/>
      <c r="Z472" s="175"/>
    </row>
    <row r="473" ht="13.5" customHeight="1">
      <c r="A473" s="147">
        <f t="shared" si="11"/>
        <v>0</v>
      </c>
      <c r="B473" s="147">
        <f t="shared" si="2"/>
        <v>1</v>
      </c>
      <c r="C473" s="147">
        <f t="shared" si="3"/>
        <v>2</v>
      </c>
      <c r="D473" s="148">
        <f t="shared" si="4"/>
        <v>9</v>
      </c>
      <c r="E473" s="148">
        <f t="shared" si="5"/>
        <v>1</v>
      </c>
      <c r="F473" s="146"/>
      <c r="G473" s="174"/>
      <c r="H473" s="174"/>
      <c r="I473" s="174"/>
      <c r="J473" s="175"/>
      <c r="K473" s="176"/>
      <c r="L473" s="177"/>
      <c r="M473" s="177"/>
      <c r="N473" s="182"/>
      <c r="O473" s="175"/>
      <c r="P473" s="180"/>
      <c r="Q473" s="176"/>
      <c r="R473" s="176"/>
      <c r="S473" s="176"/>
      <c r="T473" s="175"/>
      <c r="U473" s="175"/>
      <c r="V473" s="175"/>
      <c r="W473" s="175"/>
      <c r="X473" s="175"/>
      <c r="Y473" s="175"/>
      <c r="Z473" s="175"/>
    </row>
    <row r="474" ht="13.5" customHeight="1">
      <c r="A474" s="147">
        <f t="shared" si="11"/>
        <v>0</v>
      </c>
      <c r="B474" s="147">
        <f t="shared" si="2"/>
        <v>1</v>
      </c>
      <c r="C474" s="147">
        <f t="shared" si="3"/>
        <v>2</v>
      </c>
      <c r="D474" s="148">
        <f t="shared" si="4"/>
        <v>9</v>
      </c>
      <c r="E474" s="148">
        <f t="shared" si="5"/>
        <v>1</v>
      </c>
      <c r="F474" s="146"/>
      <c r="G474" s="174"/>
      <c r="H474" s="174"/>
      <c r="I474" s="174"/>
      <c r="J474" s="175"/>
      <c r="K474" s="176"/>
      <c r="L474" s="177"/>
      <c r="M474" s="177"/>
      <c r="N474" s="182"/>
      <c r="O474" s="175"/>
      <c r="P474" s="180"/>
      <c r="Q474" s="176"/>
      <c r="R474" s="176"/>
      <c r="S474" s="176"/>
      <c r="T474" s="175"/>
      <c r="U474" s="175"/>
      <c r="V474" s="175"/>
      <c r="W474" s="175"/>
      <c r="X474" s="175"/>
      <c r="Y474" s="175"/>
      <c r="Z474" s="175"/>
    </row>
    <row r="475" ht="13.5" customHeight="1">
      <c r="A475" s="147">
        <f t="shared" si="11"/>
        <v>0</v>
      </c>
      <c r="B475" s="147">
        <f t="shared" si="2"/>
        <v>1</v>
      </c>
      <c r="C475" s="147">
        <f t="shared" si="3"/>
        <v>2</v>
      </c>
      <c r="D475" s="148">
        <f t="shared" si="4"/>
        <v>9</v>
      </c>
      <c r="E475" s="148">
        <f t="shared" si="5"/>
        <v>1</v>
      </c>
      <c r="F475" s="146"/>
      <c r="G475" s="174"/>
      <c r="H475" s="174"/>
      <c r="I475" s="174"/>
      <c r="J475" s="175"/>
      <c r="K475" s="176"/>
      <c r="L475" s="177"/>
      <c r="M475" s="177"/>
      <c r="N475" s="182"/>
      <c r="O475" s="175"/>
      <c r="P475" s="180"/>
      <c r="Q475" s="176"/>
      <c r="R475" s="176"/>
      <c r="S475" s="176"/>
      <c r="T475" s="175"/>
      <c r="U475" s="175"/>
      <c r="V475" s="175"/>
      <c r="W475" s="175"/>
      <c r="X475" s="175"/>
      <c r="Y475" s="175"/>
      <c r="Z475" s="175"/>
    </row>
    <row r="476" ht="13.5" customHeight="1">
      <c r="A476" s="147">
        <f t="shared" si="11"/>
        <v>0</v>
      </c>
      <c r="B476" s="147">
        <f t="shared" si="2"/>
        <v>1</v>
      </c>
      <c r="C476" s="147">
        <f t="shared" si="3"/>
        <v>2</v>
      </c>
      <c r="D476" s="148">
        <f t="shared" si="4"/>
        <v>9</v>
      </c>
      <c r="E476" s="148">
        <f t="shared" si="5"/>
        <v>1</v>
      </c>
      <c r="F476" s="146"/>
      <c r="G476" s="174"/>
      <c r="H476" s="174"/>
      <c r="I476" s="174"/>
      <c r="J476" s="175"/>
      <c r="K476" s="176"/>
      <c r="L476" s="177"/>
      <c r="M476" s="177"/>
      <c r="N476" s="182"/>
      <c r="O476" s="175"/>
      <c r="P476" s="180"/>
      <c r="Q476" s="176"/>
      <c r="R476" s="176"/>
      <c r="S476" s="176"/>
      <c r="T476" s="175"/>
      <c r="U476" s="175"/>
      <c r="V476" s="175"/>
      <c r="W476" s="175"/>
      <c r="X476" s="175"/>
      <c r="Y476" s="175"/>
      <c r="Z476" s="175"/>
    </row>
    <row r="477" ht="13.5" customHeight="1">
      <c r="A477" s="147">
        <f t="shared" si="11"/>
        <v>0</v>
      </c>
      <c r="B477" s="147">
        <f t="shared" si="2"/>
        <v>1</v>
      </c>
      <c r="C477" s="147">
        <f t="shared" si="3"/>
        <v>2</v>
      </c>
      <c r="D477" s="148">
        <f t="shared" si="4"/>
        <v>9</v>
      </c>
      <c r="E477" s="148">
        <f t="shared" si="5"/>
        <v>1</v>
      </c>
      <c r="F477" s="146"/>
      <c r="G477" s="174"/>
      <c r="H477" s="174"/>
      <c r="I477" s="174"/>
      <c r="J477" s="175"/>
      <c r="K477" s="176"/>
      <c r="L477" s="177"/>
      <c r="M477" s="177"/>
      <c r="N477" s="182"/>
      <c r="O477" s="175"/>
      <c r="P477" s="180"/>
      <c r="Q477" s="176"/>
      <c r="R477" s="176"/>
      <c r="S477" s="176"/>
      <c r="T477" s="175"/>
      <c r="U477" s="175"/>
      <c r="V477" s="175"/>
      <c r="W477" s="175"/>
      <c r="X477" s="175"/>
      <c r="Y477" s="175"/>
      <c r="Z477" s="175"/>
    </row>
    <row r="478" ht="13.5" customHeight="1">
      <c r="A478" s="147">
        <f t="shared" si="11"/>
        <v>0</v>
      </c>
      <c r="B478" s="147">
        <f t="shared" si="2"/>
        <v>1</v>
      </c>
      <c r="C478" s="147">
        <f t="shared" si="3"/>
        <v>2</v>
      </c>
      <c r="D478" s="148">
        <f t="shared" si="4"/>
        <v>9</v>
      </c>
      <c r="E478" s="148">
        <f t="shared" si="5"/>
        <v>1</v>
      </c>
      <c r="F478" s="146"/>
      <c r="G478" s="174"/>
      <c r="H478" s="174"/>
      <c r="I478" s="174"/>
      <c r="J478" s="175"/>
      <c r="K478" s="176"/>
      <c r="L478" s="177"/>
      <c r="M478" s="177"/>
      <c r="N478" s="182"/>
      <c r="O478" s="175"/>
      <c r="P478" s="180"/>
      <c r="Q478" s="176"/>
      <c r="R478" s="176"/>
      <c r="S478" s="176"/>
      <c r="T478" s="175"/>
      <c r="U478" s="175"/>
      <c r="V478" s="175"/>
      <c r="W478" s="175"/>
      <c r="X478" s="175"/>
      <c r="Y478" s="175"/>
      <c r="Z478" s="175"/>
    </row>
    <row r="479" ht="13.5" customHeight="1">
      <c r="A479" s="147">
        <f t="shared" si="11"/>
        <v>0</v>
      </c>
      <c r="B479" s="147">
        <f t="shared" si="2"/>
        <v>1</v>
      </c>
      <c r="C479" s="147">
        <f t="shared" si="3"/>
        <v>2</v>
      </c>
      <c r="D479" s="148">
        <f t="shared" si="4"/>
        <v>9</v>
      </c>
      <c r="E479" s="148">
        <f t="shared" si="5"/>
        <v>1</v>
      </c>
      <c r="F479" s="146"/>
      <c r="G479" s="174"/>
      <c r="H479" s="174"/>
      <c r="I479" s="174"/>
      <c r="J479" s="175"/>
      <c r="K479" s="176"/>
      <c r="L479" s="177"/>
      <c r="M479" s="177"/>
      <c r="N479" s="182"/>
      <c r="O479" s="175"/>
      <c r="P479" s="180"/>
      <c r="Q479" s="176"/>
      <c r="R479" s="176"/>
      <c r="S479" s="176"/>
      <c r="T479" s="175"/>
      <c r="U479" s="175"/>
      <c r="V479" s="175"/>
      <c r="W479" s="175"/>
      <c r="X479" s="175"/>
      <c r="Y479" s="175"/>
      <c r="Z479" s="175"/>
    </row>
    <row r="480" ht="13.5" customHeight="1">
      <c r="A480" s="147">
        <f t="shared" si="11"/>
        <v>0</v>
      </c>
      <c r="B480" s="147">
        <f t="shared" si="2"/>
        <v>1</v>
      </c>
      <c r="C480" s="147">
        <f t="shared" si="3"/>
        <v>2</v>
      </c>
      <c r="D480" s="148">
        <f t="shared" si="4"/>
        <v>9</v>
      </c>
      <c r="E480" s="148">
        <f t="shared" si="5"/>
        <v>1</v>
      </c>
      <c r="F480" s="146"/>
      <c r="G480" s="174"/>
      <c r="H480" s="174"/>
      <c r="I480" s="174"/>
      <c r="J480" s="175"/>
      <c r="K480" s="176"/>
      <c r="L480" s="177"/>
      <c r="M480" s="177"/>
      <c r="N480" s="182"/>
      <c r="O480" s="175"/>
      <c r="P480" s="180"/>
      <c r="Q480" s="176"/>
      <c r="R480" s="176"/>
      <c r="S480" s="176"/>
      <c r="T480" s="175"/>
      <c r="U480" s="175"/>
      <c r="V480" s="175"/>
      <c r="W480" s="175"/>
      <c r="X480" s="175"/>
      <c r="Y480" s="175"/>
      <c r="Z480" s="175"/>
    </row>
    <row r="481" ht="13.5" customHeight="1">
      <c r="A481" s="147">
        <f t="shared" si="11"/>
        <v>0</v>
      </c>
      <c r="B481" s="147">
        <f t="shared" si="2"/>
        <v>1</v>
      </c>
      <c r="C481" s="147">
        <f t="shared" si="3"/>
        <v>2</v>
      </c>
      <c r="D481" s="148">
        <f t="shared" si="4"/>
        <v>9</v>
      </c>
      <c r="E481" s="148">
        <f t="shared" si="5"/>
        <v>1</v>
      </c>
      <c r="F481" s="146"/>
      <c r="G481" s="174"/>
      <c r="H481" s="174"/>
      <c r="I481" s="174"/>
      <c r="J481" s="175"/>
      <c r="K481" s="176"/>
      <c r="L481" s="177"/>
      <c r="M481" s="177"/>
      <c r="N481" s="182"/>
      <c r="O481" s="175"/>
      <c r="P481" s="180"/>
      <c r="Q481" s="176"/>
      <c r="R481" s="176"/>
      <c r="S481" s="176"/>
      <c r="T481" s="175"/>
      <c r="U481" s="175"/>
      <c r="V481" s="175"/>
      <c r="W481" s="175"/>
      <c r="X481" s="175"/>
      <c r="Y481" s="175"/>
      <c r="Z481" s="175"/>
    </row>
    <row r="482" ht="13.5" customHeight="1">
      <c r="A482" s="147">
        <f t="shared" si="11"/>
        <v>0</v>
      </c>
      <c r="B482" s="147">
        <f t="shared" si="2"/>
        <v>1</v>
      </c>
      <c r="C482" s="147">
        <f t="shared" si="3"/>
        <v>2</v>
      </c>
      <c r="D482" s="148">
        <f t="shared" si="4"/>
        <v>9</v>
      </c>
      <c r="E482" s="148">
        <f t="shared" si="5"/>
        <v>1</v>
      </c>
      <c r="F482" s="146"/>
      <c r="G482" s="174"/>
      <c r="H482" s="174"/>
      <c r="I482" s="174"/>
      <c r="J482" s="175"/>
      <c r="K482" s="176"/>
      <c r="L482" s="177"/>
      <c r="M482" s="177"/>
      <c r="N482" s="182"/>
      <c r="O482" s="175"/>
      <c r="P482" s="180"/>
      <c r="Q482" s="176"/>
      <c r="R482" s="176"/>
      <c r="S482" s="176"/>
      <c r="T482" s="175"/>
      <c r="U482" s="175"/>
      <c r="V482" s="175"/>
      <c r="W482" s="175"/>
      <c r="X482" s="175"/>
      <c r="Y482" s="175"/>
      <c r="Z482" s="175"/>
    </row>
    <row r="483" ht="13.5" customHeight="1">
      <c r="A483" s="147">
        <f t="shared" si="11"/>
        <v>0</v>
      </c>
      <c r="B483" s="147">
        <f t="shared" si="2"/>
        <v>1</v>
      </c>
      <c r="C483" s="147">
        <f t="shared" si="3"/>
        <v>2</v>
      </c>
      <c r="D483" s="148">
        <f t="shared" si="4"/>
        <v>9</v>
      </c>
      <c r="E483" s="148">
        <f t="shared" si="5"/>
        <v>1</v>
      </c>
      <c r="F483" s="146"/>
      <c r="G483" s="174"/>
      <c r="H483" s="174"/>
      <c r="I483" s="174"/>
      <c r="J483" s="175"/>
      <c r="K483" s="176"/>
      <c r="L483" s="177"/>
      <c r="M483" s="177"/>
      <c r="N483" s="182"/>
      <c r="O483" s="175"/>
      <c r="P483" s="180"/>
      <c r="Q483" s="176"/>
      <c r="R483" s="176"/>
      <c r="S483" s="176"/>
      <c r="T483" s="175"/>
      <c r="U483" s="175"/>
      <c r="V483" s="175"/>
      <c r="W483" s="175"/>
      <c r="X483" s="175"/>
      <c r="Y483" s="175"/>
      <c r="Z483" s="175"/>
    </row>
    <row r="484" ht="13.5" customHeight="1">
      <c r="A484" s="147">
        <f t="shared" si="11"/>
        <v>0</v>
      </c>
      <c r="B484" s="147">
        <f t="shared" si="2"/>
        <v>1</v>
      </c>
      <c r="C484" s="147">
        <f t="shared" si="3"/>
        <v>2</v>
      </c>
      <c r="D484" s="148">
        <f t="shared" si="4"/>
        <v>9</v>
      </c>
      <c r="E484" s="148">
        <f t="shared" si="5"/>
        <v>1</v>
      </c>
      <c r="F484" s="146"/>
      <c r="G484" s="174"/>
      <c r="H484" s="174"/>
      <c r="I484" s="174"/>
      <c r="J484" s="175"/>
      <c r="K484" s="176"/>
      <c r="L484" s="177"/>
      <c r="M484" s="177"/>
      <c r="N484" s="182"/>
      <c r="O484" s="175"/>
      <c r="P484" s="180"/>
      <c r="Q484" s="176"/>
      <c r="R484" s="176"/>
      <c r="S484" s="176"/>
      <c r="T484" s="175"/>
      <c r="U484" s="175"/>
      <c r="V484" s="175"/>
      <c r="W484" s="175"/>
      <c r="X484" s="175"/>
      <c r="Y484" s="175"/>
      <c r="Z484" s="175"/>
    </row>
    <row r="485" ht="13.5" customHeight="1">
      <c r="A485" s="147">
        <f t="shared" si="11"/>
        <v>0</v>
      </c>
      <c r="B485" s="147">
        <f t="shared" si="2"/>
        <v>1</v>
      </c>
      <c r="C485" s="147">
        <f t="shared" si="3"/>
        <v>2</v>
      </c>
      <c r="D485" s="148">
        <f t="shared" si="4"/>
        <v>9</v>
      </c>
      <c r="E485" s="148">
        <f t="shared" si="5"/>
        <v>1</v>
      </c>
      <c r="F485" s="146"/>
      <c r="G485" s="174"/>
      <c r="H485" s="174"/>
      <c r="I485" s="174"/>
      <c r="J485" s="175"/>
      <c r="K485" s="176"/>
      <c r="L485" s="177"/>
      <c r="M485" s="177"/>
      <c r="N485" s="182"/>
      <c r="O485" s="175"/>
      <c r="P485" s="180"/>
      <c r="Q485" s="176"/>
      <c r="R485" s="176"/>
      <c r="S485" s="176"/>
      <c r="T485" s="175"/>
      <c r="U485" s="175"/>
      <c r="V485" s="175"/>
      <c r="W485" s="175"/>
      <c r="X485" s="175"/>
      <c r="Y485" s="175"/>
      <c r="Z485" s="175"/>
    </row>
    <row r="486" ht="13.5" customHeight="1">
      <c r="A486" s="147">
        <f t="shared" si="11"/>
        <v>0</v>
      </c>
      <c r="B486" s="147">
        <f t="shared" si="2"/>
        <v>1</v>
      </c>
      <c r="C486" s="147">
        <f t="shared" si="3"/>
        <v>2</v>
      </c>
      <c r="D486" s="148">
        <f t="shared" si="4"/>
        <v>9</v>
      </c>
      <c r="E486" s="148">
        <f t="shared" si="5"/>
        <v>1</v>
      </c>
      <c r="F486" s="146"/>
      <c r="G486" s="174"/>
      <c r="H486" s="174"/>
      <c r="I486" s="174"/>
      <c r="J486" s="175"/>
      <c r="K486" s="176"/>
      <c r="L486" s="177"/>
      <c r="M486" s="177"/>
      <c r="N486" s="182"/>
      <c r="O486" s="175"/>
      <c r="P486" s="180"/>
      <c r="Q486" s="176"/>
      <c r="R486" s="176"/>
      <c r="S486" s="176"/>
      <c r="T486" s="175"/>
      <c r="U486" s="175"/>
      <c r="V486" s="175"/>
      <c r="W486" s="175"/>
      <c r="X486" s="175"/>
      <c r="Y486" s="175"/>
      <c r="Z486" s="175"/>
    </row>
    <row r="487" ht="13.5" customHeight="1">
      <c r="A487" s="147">
        <f t="shared" si="11"/>
        <v>0</v>
      </c>
      <c r="B487" s="147">
        <f t="shared" si="2"/>
        <v>1</v>
      </c>
      <c r="C487" s="147">
        <f t="shared" si="3"/>
        <v>2</v>
      </c>
      <c r="D487" s="148">
        <f t="shared" si="4"/>
        <v>9</v>
      </c>
      <c r="E487" s="148">
        <f t="shared" si="5"/>
        <v>1</v>
      </c>
      <c r="F487" s="146"/>
      <c r="G487" s="174"/>
      <c r="H487" s="174"/>
      <c r="I487" s="174"/>
      <c r="J487" s="175"/>
      <c r="K487" s="176"/>
      <c r="L487" s="177"/>
      <c r="M487" s="177"/>
      <c r="N487" s="182"/>
      <c r="O487" s="175"/>
      <c r="P487" s="180"/>
      <c r="Q487" s="176"/>
      <c r="R487" s="176"/>
      <c r="S487" s="176"/>
      <c r="T487" s="175"/>
      <c r="U487" s="175"/>
      <c r="V487" s="175"/>
      <c r="W487" s="175"/>
      <c r="X487" s="175"/>
      <c r="Y487" s="175"/>
      <c r="Z487" s="175"/>
    </row>
    <row r="488" ht="13.5" customHeight="1">
      <c r="A488" s="147">
        <f t="shared" si="11"/>
        <v>0</v>
      </c>
      <c r="B488" s="147">
        <f t="shared" si="2"/>
        <v>1</v>
      </c>
      <c r="C488" s="147">
        <f t="shared" si="3"/>
        <v>2</v>
      </c>
      <c r="D488" s="148">
        <f t="shared" si="4"/>
        <v>9</v>
      </c>
      <c r="E488" s="148">
        <f t="shared" si="5"/>
        <v>1</v>
      </c>
      <c r="F488" s="146"/>
      <c r="G488" s="174"/>
      <c r="H488" s="174"/>
      <c r="I488" s="174"/>
      <c r="J488" s="175"/>
      <c r="K488" s="176"/>
      <c r="L488" s="177"/>
      <c r="M488" s="177"/>
      <c r="N488" s="182"/>
      <c r="O488" s="175"/>
      <c r="P488" s="180"/>
      <c r="Q488" s="176"/>
      <c r="R488" s="176"/>
      <c r="S488" s="176"/>
      <c r="T488" s="175"/>
      <c r="U488" s="175"/>
      <c r="V488" s="175"/>
      <c r="W488" s="175"/>
      <c r="X488" s="175"/>
      <c r="Y488" s="175"/>
      <c r="Z488" s="175"/>
    </row>
    <row r="489" ht="13.5" customHeight="1">
      <c r="A489" s="147">
        <f t="shared" si="11"/>
        <v>0</v>
      </c>
      <c r="B489" s="147">
        <f t="shared" si="2"/>
        <v>1</v>
      </c>
      <c r="C489" s="147">
        <f t="shared" si="3"/>
        <v>2</v>
      </c>
      <c r="D489" s="148">
        <f t="shared" si="4"/>
        <v>9</v>
      </c>
      <c r="E489" s="148">
        <f t="shared" si="5"/>
        <v>1</v>
      </c>
      <c r="F489" s="146"/>
      <c r="G489" s="174"/>
      <c r="H489" s="174"/>
      <c r="I489" s="174"/>
      <c r="J489" s="175"/>
      <c r="K489" s="176"/>
      <c r="L489" s="177"/>
      <c r="M489" s="177"/>
      <c r="N489" s="182"/>
      <c r="O489" s="175"/>
      <c r="P489" s="180"/>
      <c r="Q489" s="176"/>
      <c r="R489" s="176"/>
      <c r="S489" s="176"/>
      <c r="T489" s="175"/>
      <c r="U489" s="175"/>
      <c r="V489" s="175"/>
      <c r="W489" s="175"/>
      <c r="X489" s="175"/>
      <c r="Y489" s="175"/>
      <c r="Z489" s="175"/>
    </row>
    <row r="490" ht="13.5" customHeight="1">
      <c r="A490" s="147">
        <f t="shared" si="11"/>
        <v>0</v>
      </c>
      <c r="B490" s="147">
        <f t="shared" si="2"/>
        <v>1</v>
      </c>
      <c r="C490" s="147">
        <f t="shared" si="3"/>
        <v>2</v>
      </c>
      <c r="D490" s="148">
        <f t="shared" si="4"/>
        <v>9</v>
      </c>
      <c r="E490" s="148">
        <f t="shared" si="5"/>
        <v>1</v>
      </c>
      <c r="F490" s="146"/>
      <c r="G490" s="174"/>
      <c r="H490" s="174"/>
      <c r="I490" s="174"/>
      <c r="J490" s="175"/>
      <c r="K490" s="176"/>
      <c r="L490" s="177"/>
      <c r="M490" s="177"/>
      <c r="N490" s="182"/>
      <c r="O490" s="175"/>
      <c r="P490" s="180"/>
      <c r="Q490" s="176"/>
      <c r="R490" s="176"/>
      <c r="S490" s="176"/>
      <c r="T490" s="175"/>
      <c r="U490" s="175"/>
      <c r="V490" s="175"/>
      <c r="W490" s="175"/>
      <c r="X490" s="175"/>
      <c r="Y490" s="175"/>
      <c r="Z490" s="175"/>
    </row>
    <row r="491" ht="13.5" customHeight="1">
      <c r="A491" s="147">
        <f t="shared" si="11"/>
        <v>0</v>
      </c>
      <c r="B491" s="147">
        <f t="shared" si="2"/>
        <v>1</v>
      </c>
      <c r="C491" s="147">
        <f t="shared" si="3"/>
        <v>2</v>
      </c>
      <c r="D491" s="148">
        <f t="shared" si="4"/>
        <v>9</v>
      </c>
      <c r="E491" s="148">
        <f t="shared" si="5"/>
        <v>1</v>
      </c>
      <c r="F491" s="146"/>
      <c r="G491" s="174"/>
      <c r="H491" s="174"/>
      <c r="I491" s="174"/>
      <c r="J491" s="175"/>
      <c r="K491" s="176"/>
      <c r="L491" s="177"/>
      <c r="M491" s="177"/>
      <c r="N491" s="182"/>
      <c r="O491" s="175"/>
      <c r="P491" s="180"/>
      <c r="Q491" s="176"/>
      <c r="R491" s="176"/>
      <c r="S491" s="176"/>
      <c r="T491" s="175"/>
      <c r="U491" s="175"/>
      <c r="V491" s="175"/>
      <c r="W491" s="175"/>
      <c r="X491" s="175"/>
      <c r="Y491" s="175"/>
      <c r="Z491" s="175"/>
    </row>
    <row r="492" ht="13.5" customHeight="1">
      <c r="A492" s="147">
        <f t="shared" si="11"/>
        <v>0</v>
      </c>
      <c r="B492" s="147">
        <f t="shared" si="2"/>
        <v>1</v>
      </c>
      <c r="C492" s="147">
        <f t="shared" si="3"/>
        <v>2</v>
      </c>
      <c r="D492" s="148">
        <f t="shared" si="4"/>
        <v>9</v>
      </c>
      <c r="E492" s="148">
        <f t="shared" si="5"/>
        <v>1</v>
      </c>
      <c r="F492" s="146"/>
      <c r="G492" s="174"/>
      <c r="H492" s="174"/>
      <c r="I492" s="174"/>
      <c r="J492" s="175"/>
      <c r="K492" s="176"/>
      <c r="L492" s="177"/>
      <c r="M492" s="177"/>
      <c r="N492" s="182"/>
      <c r="O492" s="175"/>
      <c r="P492" s="180"/>
      <c r="Q492" s="176"/>
      <c r="R492" s="176"/>
      <c r="S492" s="176"/>
      <c r="T492" s="175"/>
      <c r="U492" s="175"/>
      <c r="V492" s="175"/>
      <c r="W492" s="175"/>
      <c r="X492" s="175"/>
      <c r="Y492" s="175"/>
      <c r="Z492" s="175"/>
    </row>
    <row r="493" ht="13.5" customHeight="1">
      <c r="A493" s="147">
        <f t="shared" si="11"/>
        <v>0</v>
      </c>
      <c r="B493" s="147">
        <f t="shared" si="2"/>
        <v>1</v>
      </c>
      <c r="C493" s="147">
        <f t="shared" si="3"/>
        <v>2</v>
      </c>
      <c r="D493" s="148">
        <f t="shared" si="4"/>
        <v>9</v>
      </c>
      <c r="E493" s="148">
        <f t="shared" si="5"/>
        <v>1</v>
      </c>
      <c r="F493" s="146"/>
      <c r="G493" s="174"/>
      <c r="H493" s="174"/>
      <c r="I493" s="174"/>
      <c r="J493" s="175"/>
      <c r="K493" s="176"/>
      <c r="L493" s="177"/>
      <c r="M493" s="177"/>
      <c r="N493" s="182"/>
      <c r="O493" s="175"/>
      <c r="P493" s="180"/>
      <c r="Q493" s="176"/>
      <c r="R493" s="176"/>
      <c r="S493" s="176"/>
      <c r="T493" s="175"/>
      <c r="U493" s="175"/>
      <c r="V493" s="175"/>
      <c r="W493" s="175"/>
      <c r="X493" s="175"/>
      <c r="Y493" s="175"/>
      <c r="Z493" s="175"/>
    </row>
    <row r="494" ht="13.5" customHeight="1">
      <c r="A494" s="147">
        <f t="shared" si="11"/>
        <v>0</v>
      </c>
      <c r="B494" s="147">
        <f t="shared" si="2"/>
        <v>1</v>
      </c>
      <c r="C494" s="147">
        <f t="shared" si="3"/>
        <v>2</v>
      </c>
      <c r="D494" s="148">
        <f t="shared" si="4"/>
        <v>9</v>
      </c>
      <c r="E494" s="148">
        <f t="shared" si="5"/>
        <v>1</v>
      </c>
      <c r="F494" s="146"/>
      <c r="G494" s="174"/>
      <c r="H494" s="174"/>
      <c r="I494" s="174"/>
      <c r="J494" s="175"/>
      <c r="K494" s="176"/>
      <c r="L494" s="177"/>
      <c r="M494" s="177"/>
      <c r="N494" s="182"/>
      <c r="O494" s="175"/>
      <c r="P494" s="180"/>
      <c r="Q494" s="176"/>
      <c r="R494" s="176"/>
      <c r="S494" s="176"/>
      <c r="T494" s="175"/>
      <c r="U494" s="175"/>
      <c r="V494" s="175"/>
      <c r="W494" s="175"/>
      <c r="X494" s="175"/>
      <c r="Y494" s="175"/>
      <c r="Z494" s="175"/>
    </row>
    <row r="495" ht="13.5" customHeight="1">
      <c r="A495" s="147">
        <f t="shared" si="11"/>
        <v>0</v>
      </c>
      <c r="B495" s="147">
        <f t="shared" si="2"/>
        <v>1</v>
      </c>
      <c r="C495" s="147">
        <f t="shared" si="3"/>
        <v>2</v>
      </c>
      <c r="D495" s="148">
        <f t="shared" si="4"/>
        <v>9</v>
      </c>
      <c r="E495" s="148">
        <f t="shared" si="5"/>
        <v>1</v>
      </c>
      <c r="F495" s="146"/>
      <c r="G495" s="174"/>
      <c r="H495" s="174"/>
      <c r="I495" s="174"/>
      <c r="J495" s="175"/>
      <c r="K495" s="176"/>
      <c r="L495" s="177"/>
      <c r="M495" s="177"/>
      <c r="N495" s="182"/>
      <c r="O495" s="175"/>
      <c r="P495" s="180"/>
      <c r="Q495" s="176"/>
      <c r="R495" s="176"/>
      <c r="S495" s="176"/>
      <c r="T495" s="175"/>
      <c r="U495" s="175"/>
      <c r="V495" s="175"/>
      <c r="W495" s="175"/>
      <c r="X495" s="175"/>
      <c r="Y495" s="175"/>
      <c r="Z495" s="175"/>
    </row>
    <row r="496" ht="13.5" customHeight="1">
      <c r="A496" s="147">
        <f t="shared" si="11"/>
        <v>0</v>
      </c>
      <c r="B496" s="147">
        <f t="shared" si="2"/>
        <v>1</v>
      </c>
      <c r="C496" s="147">
        <f t="shared" si="3"/>
        <v>2</v>
      </c>
      <c r="D496" s="148">
        <f t="shared" si="4"/>
        <v>9</v>
      </c>
      <c r="E496" s="148">
        <f t="shared" si="5"/>
        <v>1</v>
      </c>
      <c r="F496" s="146"/>
      <c r="G496" s="174"/>
      <c r="H496" s="174"/>
      <c r="I496" s="174"/>
      <c r="J496" s="175"/>
      <c r="K496" s="176"/>
      <c r="L496" s="177"/>
      <c r="M496" s="177"/>
      <c r="N496" s="182"/>
      <c r="O496" s="175"/>
      <c r="P496" s="180"/>
      <c r="Q496" s="176"/>
      <c r="R496" s="176"/>
      <c r="S496" s="176"/>
      <c r="T496" s="175"/>
      <c r="U496" s="175"/>
      <c r="V496" s="175"/>
      <c r="W496" s="175"/>
      <c r="X496" s="175"/>
      <c r="Y496" s="175"/>
      <c r="Z496" s="175"/>
    </row>
    <row r="497" ht="13.5" customHeight="1">
      <c r="A497" s="147">
        <f t="shared" si="11"/>
        <v>0</v>
      </c>
      <c r="B497" s="147">
        <f t="shared" si="2"/>
        <v>1</v>
      </c>
      <c r="C497" s="147">
        <f t="shared" si="3"/>
        <v>2</v>
      </c>
      <c r="D497" s="148">
        <f t="shared" si="4"/>
        <v>9</v>
      </c>
      <c r="E497" s="148">
        <f t="shared" si="5"/>
        <v>1</v>
      </c>
      <c r="F497" s="146"/>
      <c r="G497" s="174"/>
      <c r="H497" s="174"/>
      <c r="I497" s="174"/>
      <c r="J497" s="175"/>
      <c r="K497" s="176"/>
      <c r="L497" s="177"/>
      <c r="M497" s="177"/>
      <c r="N497" s="182"/>
      <c r="O497" s="175"/>
      <c r="P497" s="180"/>
      <c r="Q497" s="176"/>
      <c r="R497" s="176"/>
      <c r="S497" s="176"/>
      <c r="T497" s="175"/>
      <c r="U497" s="175"/>
      <c r="V497" s="175"/>
      <c r="W497" s="175"/>
      <c r="X497" s="175"/>
      <c r="Y497" s="175"/>
      <c r="Z497" s="175"/>
    </row>
    <row r="498" ht="13.5" customHeight="1">
      <c r="A498" s="147">
        <f t="shared" si="11"/>
        <v>0</v>
      </c>
      <c r="B498" s="147">
        <f t="shared" si="2"/>
        <v>1</v>
      </c>
      <c r="C498" s="147">
        <f t="shared" si="3"/>
        <v>2</v>
      </c>
      <c r="D498" s="148">
        <f t="shared" si="4"/>
        <v>9</v>
      </c>
      <c r="E498" s="148">
        <f t="shared" si="5"/>
        <v>1</v>
      </c>
      <c r="F498" s="146"/>
      <c r="G498" s="174"/>
      <c r="H498" s="174"/>
      <c r="I498" s="174"/>
      <c r="J498" s="175"/>
      <c r="K498" s="176"/>
      <c r="L498" s="177"/>
      <c r="M498" s="177"/>
      <c r="N498" s="182"/>
      <c r="O498" s="175"/>
      <c r="P498" s="180"/>
      <c r="Q498" s="176"/>
      <c r="R498" s="176"/>
      <c r="S498" s="176"/>
      <c r="T498" s="175"/>
      <c r="U498" s="175"/>
      <c r="V498" s="175"/>
      <c r="W498" s="175"/>
      <c r="X498" s="175"/>
      <c r="Y498" s="175"/>
      <c r="Z498" s="175"/>
    </row>
    <row r="499" ht="13.5" customHeight="1">
      <c r="A499" s="147">
        <f t="shared" si="11"/>
        <v>0</v>
      </c>
      <c r="B499" s="147">
        <f t="shared" si="2"/>
        <v>1</v>
      </c>
      <c r="C499" s="147">
        <f t="shared" si="3"/>
        <v>2</v>
      </c>
      <c r="D499" s="148">
        <f t="shared" si="4"/>
        <v>9</v>
      </c>
      <c r="E499" s="148">
        <f t="shared" si="5"/>
        <v>1</v>
      </c>
      <c r="F499" s="146"/>
      <c r="G499" s="174"/>
      <c r="H499" s="174"/>
      <c r="I499" s="174"/>
      <c r="J499" s="175"/>
      <c r="K499" s="176"/>
      <c r="L499" s="177"/>
      <c r="M499" s="177"/>
      <c r="N499" s="182"/>
      <c r="O499" s="175"/>
      <c r="P499" s="180"/>
      <c r="Q499" s="176"/>
      <c r="R499" s="176"/>
      <c r="S499" s="176"/>
      <c r="T499" s="175"/>
      <c r="U499" s="175"/>
      <c r="V499" s="175"/>
      <c r="W499" s="175"/>
      <c r="X499" s="175"/>
      <c r="Y499" s="175"/>
      <c r="Z499" s="175"/>
    </row>
    <row r="500" ht="13.5" customHeight="1">
      <c r="A500" s="147">
        <f t="shared" si="11"/>
        <v>0</v>
      </c>
      <c r="B500" s="147">
        <f t="shared" si="2"/>
        <v>1</v>
      </c>
      <c r="C500" s="147">
        <f t="shared" si="3"/>
        <v>2</v>
      </c>
      <c r="D500" s="148">
        <f t="shared" si="4"/>
        <v>9</v>
      </c>
      <c r="E500" s="148">
        <f t="shared" si="5"/>
        <v>1</v>
      </c>
      <c r="F500" s="146"/>
      <c r="G500" s="174"/>
      <c r="H500" s="174"/>
      <c r="I500" s="174"/>
      <c r="J500" s="175"/>
      <c r="K500" s="176"/>
      <c r="L500" s="177"/>
      <c r="M500" s="177"/>
      <c r="N500" s="182"/>
      <c r="O500" s="175"/>
      <c r="P500" s="180"/>
      <c r="Q500" s="176"/>
      <c r="R500" s="176"/>
      <c r="S500" s="176"/>
      <c r="T500" s="175"/>
      <c r="U500" s="175"/>
      <c r="V500" s="175"/>
      <c r="W500" s="175"/>
      <c r="X500" s="175"/>
      <c r="Y500" s="175"/>
      <c r="Z500" s="175"/>
    </row>
    <row r="501" ht="13.5" customHeight="1">
      <c r="A501" s="147">
        <f t="shared" si="11"/>
        <v>0</v>
      </c>
      <c r="B501" s="147">
        <f t="shared" si="2"/>
        <v>1</v>
      </c>
      <c r="C501" s="147">
        <f t="shared" si="3"/>
        <v>2</v>
      </c>
      <c r="D501" s="148">
        <f t="shared" si="4"/>
        <v>9</v>
      </c>
      <c r="E501" s="148">
        <f t="shared" si="5"/>
        <v>1</v>
      </c>
      <c r="F501" s="146"/>
      <c r="G501" s="174"/>
      <c r="H501" s="174"/>
      <c r="I501" s="174"/>
      <c r="J501" s="175"/>
      <c r="K501" s="176"/>
      <c r="L501" s="177"/>
      <c r="M501" s="177"/>
      <c r="N501" s="182"/>
      <c r="O501" s="175"/>
      <c r="P501" s="180"/>
      <c r="Q501" s="176"/>
      <c r="R501" s="176"/>
      <c r="S501" s="176"/>
      <c r="T501" s="175"/>
      <c r="U501" s="175"/>
      <c r="V501" s="175"/>
      <c r="W501" s="175"/>
      <c r="X501" s="175"/>
      <c r="Y501" s="175"/>
      <c r="Z501" s="175"/>
    </row>
    <row r="502" ht="13.5" customHeight="1">
      <c r="A502" s="147">
        <f t="shared" si="11"/>
        <v>0</v>
      </c>
      <c r="B502" s="147">
        <f t="shared" si="2"/>
        <v>1</v>
      </c>
      <c r="C502" s="147">
        <f t="shared" si="3"/>
        <v>2</v>
      </c>
      <c r="D502" s="148">
        <f t="shared" si="4"/>
        <v>9</v>
      </c>
      <c r="E502" s="148">
        <f t="shared" si="5"/>
        <v>1</v>
      </c>
      <c r="F502" s="146"/>
      <c r="G502" s="174"/>
      <c r="H502" s="174"/>
      <c r="I502" s="174"/>
      <c r="J502" s="175"/>
      <c r="K502" s="176"/>
      <c r="L502" s="177"/>
      <c r="M502" s="177"/>
      <c r="N502" s="182"/>
      <c r="O502" s="175"/>
      <c r="P502" s="180"/>
      <c r="Q502" s="176"/>
      <c r="R502" s="176"/>
      <c r="S502" s="176"/>
      <c r="T502" s="175"/>
      <c r="U502" s="175"/>
      <c r="V502" s="175"/>
      <c r="W502" s="175"/>
      <c r="X502" s="175"/>
      <c r="Y502" s="175"/>
      <c r="Z502" s="175"/>
    </row>
    <row r="503" ht="13.5" customHeight="1">
      <c r="A503" s="147">
        <f t="shared" si="11"/>
        <v>0</v>
      </c>
      <c r="B503" s="147">
        <f t="shared" si="2"/>
        <v>1</v>
      </c>
      <c r="C503" s="147">
        <f t="shared" si="3"/>
        <v>2</v>
      </c>
      <c r="D503" s="148">
        <f t="shared" si="4"/>
        <v>9</v>
      </c>
      <c r="E503" s="148">
        <f t="shared" si="5"/>
        <v>1</v>
      </c>
      <c r="F503" s="146"/>
      <c r="G503" s="174"/>
      <c r="H503" s="174"/>
      <c r="I503" s="174"/>
      <c r="J503" s="175"/>
      <c r="K503" s="176"/>
      <c r="L503" s="177"/>
      <c r="M503" s="177"/>
      <c r="N503" s="182"/>
      <c r="O503" s="175"/>
      <c r="P503" s="180"/>
      <c r="Q503" s="176"/>
      <c r="R503" s="176"/>
      <c r="S503" s="176"/>
      <c r="T503" s="175"/>
      <c r="U503" s="175"/>
      <c r="V503" s="175"/>
      <c r="W503" s="175"/>
      <c r="X503" s="175"/>
      <c r="Y503" s="175"/>
      <c r="Z503" s="175"/>
    </row>
    <row r="504" ht="13.5" customHeight="1">
      <c r="A504" s="147">
        <f t="shared" si="11"/>
        <v>0</v>
      </c>
      <c r="B504" s="147">
        <f t="shared" si="2"/>
        <v>1</v>
      </c>
      <c r="C504" s="147">
        <f t="shared" si="3"/>
        <v>2</v>
      </c>
      <c r="D504" s="148">
        <f t="shared" si="4"/>
        <v>9</v>
      </c>
      <c r="E504" s="148">
        <f t="shared" si="5"/>
        <v>1</v>
      </c>
      <c r="F504" s="146"/>
      <c r="G504" s="174"/>
      <c r="H504" s="174"/>
      <c r="I504" s="174"/>
      <c r="J504" s="175"/>
      <c r="K504" s="176"/>
      <c r="L504" s="177"/>
      <c r="M504" s="177"/>
      <c r="N504" s="182"/>
      <c r="O504" s="175"/>
      <c r="P504" s="180"/>
      <c r="Q504" s="176"/>
      <c r="R504" s="176"/>
      <c r="S504" s="176"/>
      <c r="T504" s="175"/>
      <c r="U504" s="175"/>
      <c r="V504" s="175"/>
      <c r="W504" s="175"/>
      <c r="X504" s="175"/>
      <c r="Y504" s="175"/>
      <c r="Z504" s="175"/>
    </row>
    <row r="505" ht="13.5" customHeight="1">
      <c r="A505" s="147">
        <f t="shared" si="11"/>
        <v>0</v>
      </c>
      <c r="B505" s="147">
        <f t="shared" si="2"/>
        <v>1</v>
      </c>
      <c r="C505" s="147">
        <f t="shared" si="3"/>
        <v>2</v>
      </c>
      <c r="D505" s="148">
        <f t="shared" si="4"/>
        <v>9</v>
      </c>
      <c r="E505" s="148">
        <f t="shared" si="5"/>
        <v>1</v>
      </c>
      <c r="F505" s="146"/>
      <c r="G505" s="174"/>
      <c r="H505" s="174"/>
      <c r="I505" s="174"/>
      <c r="J505" s="175"/>
      <c r="K505" s="176"/>
      <c r="L505" s="177"/>
      <c r="M505" s="177"/>
      <c r="N505" s="182"/>
      <c r="O505" s="175"/>
      <c r="P505" s="180"/>
      <c r="Q505" s="176"/>
      <c r="R505" s="176"/>
      <c r="S505" s="176"/>
      <c r="T505" s="175"/>
      <c r="U505" s="175"/>
      <c r="V505" s="175"/>
      <c r="W505" s="175"/>
      <c r="X505" s="175"/>
      <c r="Y505" s="175"/>
      <c r="Z505" s="175"/>
    </row>
    <row r="506" ht="13.5" customHeight="1">
      <c r="A506" s="147">
        <f t="shared" si="11"/>
        <v>0</v>
      </c>
      <c r="B506" s="147">
        <f t="shared" si="2"/>
        <v>1</v>
      </c>
      <c r="C506" s="147">
        <f t="shared" si="3"/>
        <v>2</v>
      </c>
      <c r="D506" s="148">
        <f t="shared" si="4"/>
        <v>9</v>
      </c>
      <c r="E506" s="148">
        <f t="shared" si="5"/>
        <v>1</v>
      </c>
      <c r="F506" s="146"/>
      <c r="G506" s="174"/>
      <c r="H506" s="174"/>
      <c r="I506" s="174"/>
      <c r="J506" s="175"/>
      <c r="K506" s="176"/>
      <c r="L506" s="177"/>
      <c r="M506" s="177"/>
      <c r="N506" s="182"/>
      <c r="O506" s="175"/>
      <c r="P506" s="180"/>
      <c r="Q506" s="176"/>
      <c r="R506" s="176"/>
      <c r="S506" s="176"/>
      <c r="T506" s="175"/>
      <c r="U506" s="175"/>
      <c r="V506" s="175"/>
      <c r="W506" s="175"/>
      <c r="X506" s="175"/>
      <c r="Y506" s="175"/>
      <c r="Z506" s="175"/>
    </row>
    <row r="507" ht="13.5" customHeight="1">
      <c r="A507" s="147">
        <f t="shared" si="11"/>
        <v>0</v>
      </c>
      <c r="B507" s="147">
        <f t="shared" si="2"/>
        <v>1</v>
      </c>
      <c r="C507" s="147">
        <f t="shared" si="3"/>
        <v>2</v>
      </c>
      <c r="D507" s="148">
        <f t="shared" si="4"/>
        <v>9</v>
      </c>
      <c r="E507" s="148">
        <f t="shared" si="5"/>
        <v>1</v>
      </c>
      <c r="F507" s="146"/>
      <c r="G507" s="174"/>
      <c r="H507" s="174"/>
      <c r="I507" s="174"/>
      <c r="J507" s="175"/>
      <c r="K507" s="176"/>
      <c r="L507" s="177"/>
      <c r="M507" s="177"/>
      <c r="N507" s="182"/>
      <c r="O507" s="175"/>
      <c r="P507" s="180"/>
      <c r="Q507" s="176"/>
      <c r="R507" s="176"/>
      <c r="S507" s="176"/>
      <c r="T507" s="175"/>
      <c r="U507" s="175"/>
      <c r="V507" s="175"/>
      <c r="W507" s="175"/>
      <c r="X507" s="175"/>
      <c r="Y507" s="175"/>
      <c r="Z507" s="175"/>
    </row>
    <row r="508" ht="13.5" customHeight="1">
      <c r="A508" s="147">
        <f t="shared" si="11"/>
        <v>0</v>
      </c>
      <c r="B508" s="147">
        <f t="shared" si="2"/>
        <v>1</v>
      </c>
      <c r="C508" s="147">
        <f t="shared" si="3"/>
        <v>2</v>
      </c>
      <c r="D508" s="148">
        <f t="shared" si="4"/>
        <v>9</v>
      </c>
      <c r="E508" s="148">
        <f t="shared" si="5"/>
        <v>1</v>
      </c>
      <c r="F508" s="146"/>
      <c r="G508" s="174"/>
      <c r="H508" s="174"/>
      <c r="I508" s="174"/>
      <c r="J508" s="175"/>
      <c r="K508" s="176"/>
      <c r="L508" s="177"/>
      <c r="M508" s="177"/>
      <c r="N508" s="182"/>
      <c r="O508" s="175"/>
      <c r="P508" s="180"/>
      <c r="Q508" s="176"/>
      <c r="R508" s="176"/>
      <c r="S508" s="176"/>
      <c r="T508" s="175"/>
      <c r="U508" s="175"/>
      <c r="V508" s="175"/>
      <c r="W508" s="175"/>
      <c r="X508" s="175"/>
      <c r="Y508" s="175"/>
      <c r="Z508" s="175"/>
    </row>
    <row r="509" ht="13.5" customHeight="1">
      <c r="A509" s="147">
        <f t="shared" si="11"/>
        <v>0</v>
      </c>
      <c r="B509" s="147">
        <f t="shared" si="2"/>
        <v>1</v>
      </c>
      <c r="C509" s="147">
        <f t="shared" si="3"/>
        <v>2</v>
      </c>
      <c r="D509" s="148">
        <f t="shared" si="4"/>
        <v>9</v>
      </c>
      <c r="E509" s="148">
        <f t="shared" si="5"/>
        <v>1</v>
      </c>
      <c r="F509" s="146"/>
      <c r="G509" s="174"/>
      <c r="H509" s="174"/>
      <c r="I509" s="174"/>
      <c r="J509" s="175"/>
      <c r="K509" s="176"/>
      <c r="L509" s="177"/>
      <c r="M509" s="177"/>
      <c r="N509" s="182"/>
      <c r="O509" s="175"/>
      <c r="P509" s="180"/>
      <c r="Q509" s="176"/>
      <c r="R509" s="176"/>
      <c r="S509" s="176"/>
      <c r="T509" s="175"/>
      <c r="U509" s="175"/>
      <c r="V509" s="175"/>
      <c r="W509" s="175"/>
      <c r="X509" s="175"/>
      <c r="Y509" s="175"/>
      <c r="Z509" s="175"/>
    </row>
    <row r="510" ht="13.5" customHeight="1">
      <c r="A510" s="147">
        <f t="shared" si="11"/>
        <v>0</v>
      </c>
      <c r="B510" s="147">
        <f t="shared" si="2"/>
        <v>1</v>
      </c>
      <c r="C510" s="147">
        <f t="shared" si="3"/>
        <v>2</v>
      </c>
      <c r="D510" s="148">
        <f t="shared" si="4"/>
        <v>9</v>
      </c>
      <c r="E510" s="148">
        <f t="shared" si="5"/>
        <v>1</v>
      </c>
      <c r="F510" s="146"/>
      <c r="G510" s="174"/>
      <c r="H510" s="174"/>
      <c r="I510" s="174"/>
      <c r="J510" s="175"/>
      <c r="K510" s="176"/>
      <c r="L510" s="177"/>
      <c r="M510" s="177"/>
      <c r="N510" s="182"/>
      <c r="O510" s="175"/>
      <c r="P510" s="180"/>
      <c r="Q510" s="176"/>
      <c r="R510" s="176"/>
      <c r="S510" s="176"/>
      <c r="T510" s="175"/>
      <c r="U510" s="175"/>
      <c r="V510" s="175"/>
      <c r="W510" s="175"/>
      <c r="X510" s="175"/>
      <c r="Y510" s="175"/>
      <c r="Z510" s="175"/>
    </row>
    <row r="511" ht="13.5" customHeight="1">
      <c r="A511" s="147">
        <f t="shared" si="11"/>
        <v>0</v>
      </c>
      <c r="B511" s="147">
        <f t="shared" si="2"/>
        <v>1</v>
      </c>
      <c r="C511" s="147">
        <f t="shared" si="3"/>
        <v>2</v>
      </c>
      <c r="D511" s="148">
        <f t="shared" si="4"/>
        <v>9</v>
      </c>
      <c r="E511" s="148">
        <f t="shared" si="5"/>
        <v>1</v>
      </c>
      <c r="F511" s="146"/>
      <c r="G511" s="174"/>
      <c r="H511" s="174"/>
      <c r="I511" s="174"/>
      <c r="J511" s="175"/>
      <c r="K511" s="176"/>
      <c r="L511" s="177"/>
      <c r="M511" s="177"/>
      <c r="N511" s="182"/>
      <c r="O511" s="175"/>
      <c r="P511" s="180"/>
      <c r="Q511" s="176"/>
      <c r="R511" s="176"/>
      <c r="S511" s="176"/>
      <c r="T511" s="175"/>
      <c r="U511" s="175"/>
      <c r="V511" s="175"/>
      <c r="W511" s="175"/>
      <c r="X511" s="175"/>
      <c r="Y511" s="175"/>
      <c r="Z511" s="175"/>
    </row>
    <row r="512" ht="13.5" customHeight="1">
      <c r="A512" s="147">
        <f t="shared" si="11"/>
        <v>0</v>
      </c>
      <c r="B512" s="147">
        <f t="shared" si="2"/>
        <v>1</v>
      </c>
      <c r="C512" s="147">
        <f t="shared" si="3"/>
        <v>2</v>
      </c>
      <c r="D512" s="148">
        <f t="shared" si="4"/>
        <v>9</v>
      </c>
      <c r="E512" s="148">
        <f t="shared" si="5"/>
        <v>1</v>
      </c>
      <c r="F512" s="146"/>
      <c r="G512" s="174"/>
      <c r="H512" s="174"/>
      <c r="I512" s="174"/>
      <c r="J512" s="175"/>
      <c r="K512" s="176"/>
      <c r="L512" s="177"/>
      <c r="M512" s="177"/>
      <c r="N512" s="182"/>
      <c r="O512" s="175"/>
      <c r="P512" s="180"/>
      <c r="Q512" s="176"/>
      <c r="R512" s="176"/>
      <c r="S512" s="176"/>
      <c r="T512" s="175"/>
      <c r="U512" s="175"/>
      <c r="V512" s="175"/>
      <c r="W512" s="175"/>
      <c r="X512" s="175"/>
      <c r="Y512" s="175"/>
      <c r="Z512" s="175"/>
    </row>
    <row r="513" ht="13.5" customHeight="1">
      <c r="A513" s="147">
        <f t="shared" si="11"/>
        <v>0</v>
      </c>
      <c r="B513" s="147">
        <f t="shared" si="2"/>
        <v>1</v>
      </c>
      <c r="C513" s="147">
        <f t="shared" si="3"/>
        <v>2</v>
      </c>
      <c r="D513" s="148">
        <f t="shared" si="4"/>
        <v>9</v>
      </c>
      <c r="E513" s="148">
        <f t="shared" si="5"/>
        <v>1</v>
      </c>
      <c r="F513" s="146"/>
      <c r="G513" s="174"/>
      <c r="H513" s="174"/>
      <c r="I513" s="174"/>
      <c r="J513" s="175"/>
      <c r="K513" s="176"/>
      <c r="L513" s="177"/>
      <c r="M513" s="177"/>
      <c r="N513" s="182"/>
      <c r="O513" s="175"/>
      <c r="P513" s="180"/>
      <c r="Q513" s="176"/>
      <c r="R513" s="176"/>
      <c r="S513" s="176"/>
      <c r="T513" s="175"/>
      <c r="U513" s="175"/>
      <c r="V513" s="175"/>
      <c r="W513" s="175"/>
      <c r="X513" s="175"/>
      <c r="Y513" s="175"/>
      <c r="Z513" s="175"/>
    </row>
    <row r="514" ht="13.5" customHeight="1">
      <c r="A514" s="147">
        <f t="shared" si="11"/>
        <v>0</v>
      </c>
      <c r="B514" s="147">
        <f t="shared" si="2"/>
        <v>1</v>
      </c>
      <c r="C514" s="147">
        <f t="shared" si="3"/>
        <v>2</v>
      </c>
      <c r="D514" s="148">
        <f t="shared" si="4"/>
        <v>9</v>
      </c>
      <c r="E514" s="148">
        <f t="shared" si="5"/>
        <v>1</v>
      </c>
      <c r="F514" s="146"/>
      <c r="G514" s="174"/>
      <c r="H514" s="174"/>
      <c r="I514" s="174"/>
      <c r="J514" s="175"/>
      <c r="K514" s="176"/>
      <c r="L514" s="177"/>
      <c r="M514" s="177"/>
      <c r="N514" s="182"/>
      <c r="O514" s="175"/>
      <c r="P514" s="180"/>
      <c r="Q514" s="176"/>
      <c r="R514" s="176"/>
      <c r="S514" s="176"/>
      <c r="T514" s="175"/>
      <c r="U514" s="175"/>
      <c r="V514" s="175"/>
      <c r="W514" s="175"/>
      <c r="X514" s="175"/>
      <c r="Y514" s="175"/>
      <c r="Z514" s="175"/>
    </row>
    <row r="515" ht="13.5" customHeight="1">
      <c r="A515" s="147">
        <f t="shared" si="11"/>
        <v>0</v>
      </c>
      <c r="B515" s="147">
        <f t="shared" si="2"/>
        <v>1</v>
      </c>
      <c r="C515" s="147">
        <f t="shared" si="3"/>
        <v>2</v>
      </c>
      <c r="D515" s="148">
        <f t="shared" si="4"/>
        <v>9</v>
      </c>
      <c r="E515" s="148">
        <f t="shared" si="5"/>
        <v>1</v>
      </c>
      <c r="F515" s="146"/>
      <c r="G515" s="174"/>
      <c r="H515" s="174"/>
      <c r="I515" s="174"/>
      <c r="J515" s="175"/>
      <c r="K515" s="176"/>
      <c r="L515" s="177"/>
      <c r="M515" s="177"/>
      <c r="N515" s="182"/>
      <c r="O515" s="175"/>
      <c r="P515" s="180"/>
      <c r="Q515" s="176"/>
      <c r="R515" s="176"/>
      <c r="S515" s="176"/>
      <c r="T515" s="175"/>
      <c r="U515" s="175"/>
      <c r="V515" s="175"/>
      <c r="W515" s="175"/>
      <c r="X515" s="175"/>
      <c r="Y515" s="175"/>
      <c r="Z515" s="175"/>
    </row>
    <row r="516" ht="13.5" customHeight="1">
      <c r="A516" s="147">
        <f t="shared" si="11"/>
        <v>0</v>
      </c>
      <c r="B516" s="147">
        <f t="shared" si="2"/>
        <v>1</v>
      </c>
      <c r="C516" s="147">
        <f t="shared" si="3"/>
        <v>2</v>
      </c>
      <c r="D516" s="148">
        <f t="shared" si="4"/>
        <v>9</v>
      </c>
      <c r="E516" s="148">
        <f t="shared" si="5"/>
        <v>1</v>
      </c>
      <c r="F516" s="146"/>
      <c r="G516" s="174"/>
      <c r="H516" s="174"/>
      <c r="I516" s="174"/>
      <c r="J516" s="175"/>
      <c r="K516" s="176"/>
      <c r="L516" s="177"/>
      <c r="M516" s="177"/>
      <c r="N516" s="182"/>
      <c r="O516" s="175"/>
      <c r="P516" s="180"/>
      <c r="Q516" s="176"/>
      <c r="R516" s="176"/>
      <c r="S516" s="176"/>
      <c r="T516" s="175"/>
      <c r="U516" s="175"/>
      <c r="V516" s="175"/>
      <c r="W516" s="175"/>
      <c r="X516" s="175"/>
      <c r="Y516" s="175"/>
      <c r="Z516" s="175"/>
    </row>
    <row r="517" ht="13.5" customHeight="1">
      <c r="A517" s="147">
        <f t="shared" si="11"/>
        <v>0</v>
      </c>
      <c r="B517" s="147">
        <f t="shared" si="2"/>
        <v>1</v>
      </c>
      <c r="C517" s="147">
        <f t="shared" si="3"/>
        <v>2</v>
      </c>
      <c r="D517" s="148">
        <f t="shared" si="4"/>
        <v>9</v>
      </c>
      <c r="E517" s="148">
        <f t="shared" si="5"/>
        <v>1</v>
      </c>
      <c r="F517" s="146"/>
      <c r="G517" s="174"/>
      <c r="H517" s="174"/>
      <c r="I517" s="174"/>
      <c r="J517" s="175"/>
      <c r="K517" s="176"/>
      <c r="L517" s="177"/>
      <c r="M517" s="177"/>
      <c r="N517" s="182"/>
      <c r="O517" s="175"/>
      <c r="P517" s="180"/>
      <c r="Q517" s="176"/>
      <c r="R517" s="176"/>
      <c r="S517" s="176"/>
      <c r="T517" s="175"/>
      <c r="U517" s="175"/>
      <c r="V517" s="175"/>
      <c r="W517" s="175"/>
      <c r="X517" s="175"/>
      <c r="Y517" s="175"/>
      <c r="Z517" s="175"/>
    </row>
    <row r="518" ht="13.5" customHeight="1">
      <c r="A518" s="147">
        <f t="shared" si="11"/>
        <v>0</v>
      </c>
      <c r="B518" s="147">
        <f t="shared" si="2"/>
        <v>1</v>
      </c>
      <c r="C518" s="147">
        <f t="shared" si="3"/>
        <v>2</v>
      </c>
      <c r="D518" s="148">
        <f t="shared" si="4"/>
        <v>9</v>
      </c>
      <c r="E518" s="148">
        <f t="shared" si="5"/>
        <v>1</v>
      </c>
      <c r="F518" s="146"/>
      <c r="G518" s="174"/>
      <c r="H518" s="174"/>
      <c r="I518" s="174"/>
      <c r="J518" s="175"/>
      <c r="K518" s="176"/>
      <c r="L518" s="177"/>
      <c r="M518" s="177"/>
      <c r="N518" s="182"/>
      <c r="O518" s="175"/>
      <c r="P518" s="180"/>
      <c r="Q518" s="176"/>
      <c r="R518" s="176"/>
      <c r="S518" s="176"/>
      <c r="T518" s="175"/>
      <c r="U518" s="175"/>
      <c r="V518" s="175"/>
      <c r="W518" s="175"/>
      <c r="X518" s="175"/>
      <c r="Y518" s="175"/>
      <c r="Z518" s="175"/>
    </row>
    <row r="519" ht="13.5" customHeight="1">
      <c r="A519" s="147">
        <f t="shared" si="11"/>
        <v>0</v>
      </c>
      <c r="B519" s="147">
        <f t="shared" si="2"/>
        <v>1</v>
      </c>
      <c r="C519" s="147">
        <f t="shared" si="3"/>
        <v>2</v>
      </c>
      <c r="D519" s="148">
        <f t="shared" si="4"/>
        <v>9</v>
      </c>
      <c r="E519" s="148">
        <f t="shared" si="5"/>
        <v>1</v>
      </c>
      <c r="F519" s="146"/>
      <c r="G519" s="174"/>
      <c r="H519" s="174"/>
      <c r="I519" s="174"/>
      <c r="J519" s="175"/>
      <c r="K519" s="176"/>
      <c r="L519" s="177"/>
      <c r="M519" s="177"/>
      <c r="N519" s="182"/>
      <c r="O519" s="175"/>
      <c r="P519" s="180"/>
      <c r="Q519" s="176"/>
      <c r="R519" s="176"/>
      <c r="S519" s="176"/>
      <c r="T519" s="175"/>
      <c r="U519" s="175"/>
      <c r="V519" s="175"/>
      <c r="W519" s="175"/>
      <c r="X519" s="175"/>
      <c r="Y519" s="175"/>
      <c r="Z519" s="175"/>
    </row>
    <row r="520" ht="13.5" customHeight="1">
      <c r="A520" s="147">
        <f t="shared" si="11"/>
        <v>0</v>
      </c>
      <c r="B520" s="147">
        <f t="shared" si="2"/>
        <v>1</v>
      </c>
      <c r="C520" s="147">
        <f t="shared" si="3"/>
        <v>2</v>
      </c>
      <c r="D520" s="148">
        <f t="shared" si="4"/>
        <v>9</v>
      </c>
      <c r="E520" s="148">
        <f t="shared" si="5"/>
        <v>1</v>
      </c>
      <c r="F520" s="146"/>
      <c r="G520" s="174"/>
      <c r="H520" s="174"/>
      <c r="I520" s="174"/>
      <c r="J520" s="175"/>
      <c r="K520" s="176"/>
      <c r="L520" s="177"/>
      <c r="M520" s="177"/>
      <c r="N520" s="182"/>
      <c r="O520" s="175"/>
      <c r="P520" s="180"/>
      <c r="Q520" s="176"/>
      <c r="R520" s="176"/>
      <c r="S520" s="176"/>
      <c r="T520" s="175"/>
      <c r="U520" s="175"/>
      <c r="V520" s="175"/>
      <c r="W520" s="175"/>
      <c r="X520" s="175"/>
      <c r="Y520" s="175"/>
      <c r="Z520" s="175"/>
    </row>
    <row r="521" ht="13.5" customHeight="1">
      <c r="A521" s="147">
        <f t="shared" si="11"/>
        <v>0</v>
      </c>
      <c r="B521" s="147">
        <f t="shared" si="2"/>
        <v>1</v>
      </c>
      <c r="C521" s="147">
        <f t="shared" si="3"/>
        <v>2</v>
      </c>
      <c r="D521" s="148">
        <f t="shared" si="4"/>
        <v>9</v>
      </c>
      <c r="E521" s="148">
        <f t="shared" si="5"/>
        <v>1</v>
      </c>
      <c r="F521" s="146"/>
      <c r="G521" s="174"/>
      <c r="H521" s="174"/>
      <c r="I521" s="174"/>
      <c r="J521" s="175"/>
      <c r="K521" s="176"/>
      <c r="L521" s="177"/>
      <c r="M521" s="177"/>
      <c r="N521" s="182"/>
      <c r="O521" s="175"/>
      <c r="P521" s="180"/>
      <c r="Q521" s="176"/>
      <c r="R521" s="176"/>
      <c r="S521" s="176"/>
      <c r="T521" s="175"/>
      <c r="U521" s="175"/>
      <c r="V521" s="175"/>
      <c r="W521" s="175"/>
      <c r="X521" s="175"/>
      <c r="Y521" s="175"/>
      <c r="Z521" s="175"/>
    </row>
    <row r="522" ht="13.5" customHeight="1">
      <c r="A522" s="147">
        <f t="shared" si="11"/>
        <v>0</v>
      </c>
      <c r="B522" s="147">
        <f t="shared" si="2"/>
        <v>1</v>
      </c>
      <c r="C522" s="147">
        <f t="shared" si="3"/>
        <v>2</v>
      </c>
      <c r="D522" s="148">
        <f t="shared" si="4"/>
        <v>9</v>
      </c>
      <c r="E522" s="148">
        <f t="shared" si="5"/>
        <v>1</v>
      </c>
      <c r="F522" s="146"/>
      <c r="G522" s="174"/>
      <c r="H522" s="174"/>
      <c r="I522" s="174"/>
      <c r="J522" s="175"/>
      <c r="K522" s="176"/>
      <c r="L522" s="177"/>
      <c r="M522" s="177"/>
      <c r="N522" s="182"/>
      <c r="O522" s="175"/>
      <c r="P522" s="180"/>
      <c r="Q522" s="176"/>
      <c r="R522" s="176"/>
      <c r="S522" s="176"/>
      <c r="T522" s="175"/>
      <c r="U522" s="175"/>
      <c r="V522" s="175"/>
      <c r="W522" s="175"/>
      <c r="X522" s="175"/>
      <c r="Y522" s="175"/>
      <c r="Z522" s="175"/>
    </row>
    <row r="523" ht="13.5" customHeight="1">
      <c r="A523" s="147">
        <f t="shared" si="11"/>
        <v>0</v>
      </c>
      <c r="B523" s="147">
        <f t="shared" si="2"/>
        <v>1</v>
      </c>
      <c r="C523" s="147">
        <f t="shared" si="3"/>
        <v>2</v>
      </c>
      <c r="D523" s="148">
        <f t="shared" si="4"/>
        <v>9</v>
      </c>
      <c r="E523" s="148">
        <f t="shared" si="5"/>
        <v>1</v>
      </c>
      <c r="F523" s="146"/>
      <c r="G523" s="174"/>
      <c r="H523" s="174"/>
      <c r="I523" s="174"/>
      <c r="J523" s="175"/>
      <c r="K523" s="176"/>
      <c r="L523" s="177"/>
      <c r="M523" s="177"/>
      <c r="N523" s="182"/>
      <c r="O523" s="175"/>
      <c r="P523" s="180"/>
      <c r="Q523" s="176"/>
      <c r="R523" s="176"/>
      <c r="S523" s="176"/>
      <c r="T523" s="175"/>
      <c r="U523" s="175"/>
      <c r="V523" s="175"/>
      <c r="W523" s="175"/>
      <c r="X523" s="175"/>
      <c r="Y523" s="175"/>
      <c r="Z523" s="175"/>
    </row>
    <row r="524" ht="13.5" customHeight="1">
      <c r="A524" s="147">
        <f t="shared" si="11"/>
        <v>0</v>
      </c>
      <c r="B524" s="147">
        <f t="shared" si="2"/>
        <v>1</v>
      </c>
      <c r="C524" s="147">
        <f t="shared" si="3"/>
        <v>2</v>
      </c>
      <c r="D524" s="148">
        <f t="shared" si="4"/>
        <v>9</v>
      </c>
      <c r="E524" s="148">
        <f t="shared" si="5"/>
        <v>1</v>
      </c>
      <c r="F524" s="146"/>
      <c r="G524" s="174"/>
      <c r="H524" s="174"/>
      <c r="I524" s="174"/>
      <c r="J524" s="175"/>
      <c r="K524" s="176"/>
      <c r="L524" s="177"/>
      <c r="M524" s="177"/>
      <c r="N524" s="182"/>
      <c r="O524" s="175"/>
      <c r="P524" s="180"/>
      <c r="Q524" s="176"/>
      <c r="R524" s="176"/>
      <c r="S524" s="176"/>
      <c r="T524" s="175"/>
      <c r="U524" s="175"/>
      <c r="V524" s="175"/>
      <c r="W524" s="175"/>
      <c r="X524" s="175"/>
      <c r="Y524" s="175"/>
      <c r="Z524" s="175"/>
    </row>
    <row r="525" ht="13.5" customHeight="1">
      <c r="A525" s="147">
        <f t="shared" si="11"/>
        <v>0</v>
      </c>
      <c r="B525" s="147">
        <f t="shared" si="2"/>
        <v>1</v>
      </c>
      <c r="C525" s="147">
        <f t="shared" si="3"/>
        <v>2</v>
      </c>
      <c r="D525" s="148">
        <f t="shared" si="4"/>
        <v>9</v>
      </c>
      <c r="E525" s="148">
        <f t="shared" si="5"/>
        <v>1</v>
      </c>
      <c r="F525" s="146"/>
      <c r="G525" s="174"/>
      <c r="H525" s="174"/>
      <c r="I525" s="174"/>
      <c r="J525" s="175"/>
      <c r="K525" s="176"/>
      <c r="L525" s="177"/>
      <c r="M525" s="177"/>
      <c r="N525" s="182"/>
      <c r="O525" s="175"/>
      <c r="P525" s="180"/>
      <c r="Q525" s="176"/>
      <c r="R525" s="176"/>
      <c r="S525" s="176"/>
      <c r="T525" s="175"/>
      <c r="U525" s="175"/>
      <c r="V525" s="175"/>
      <c r="W525" s="175"/>
      <c r="X525" s="175"/>
      <c r="Y525" s="175"/>
      <c r="Z525" s="175"/>
    </row>
    <row r="526" ht="13.5" customHeight="1">
      <c r="A526" s="147">
        <f t="shared" si="11"/>
        <v>0</v>
      </c>
      <c r="B526" s="147">
        <f t="shared" si="2"/>
        <v>1</v>
      </c>
      <c r="C526" s="147">
        <f t="shared" si="3"/>
        <v>2</v>
      </c>
      <c r="D526" s="148">
        <f t="shared" si="4"/>
        <v>9</v>
      </c>
      <c r="E526" s="148">
        <f t="shared" si="5"/>
        <v>1</v>
      </c>
      <c r="F526" s="146"/>
      <c r="G526" s="174"/>
      <c r="H526" s="174"/>
      <c r="I526" s="174"/>
      <c r="J526" s="175"/>
      <c r="K526" s="176"/>
      <c r="L526" s="177"/>
      <c r="M526" s="177"/>
      <c r="N526" s="182"/>
      <c r="O526" s="175"/>
      <c r="P526" s="180"/>
      <c r="Q526" s="176"/>
      <c r="R526" s="176"/>
      <c r="S526" s="176"/>
      <c r="T526" s="175"/>
      <c r="U526" s="175"/>
      <c r="V526" s="175"/>
      <c r="W526" s="175"/>
      <c r="X526" s="175"/>
      <c r="Y526" s="175"/>
      <c r="Z526" s="175"/>
    </row>
    <row r="527" ht="13.5" customHeight="1">
      <c r="A527" s="147">
        <f t="shared" si="11"/>
        <v>0</v>
      </c>
      <c r="B527" s="147">
        <f t="shared" si="2"/>
        <v>1</v>
      </c>
      <c r="C527" s="147">
        <f t="shared" si="3"/>
        <v>2</v>
      </c>
      <c r="D527" s="148">
        <f t="shared" si="4"/>
        <v>9</v>
      </c>
      <c r="E527" s="148">
        <f t="shared" si="5"/>
        <v>1</v>
      </c>
      <c r="F527" s="146"/>
      <c r="G527" s="174"/>
      <c r="H527" s="174"/>
      <c r="I527" s="174"/>
      <c r="J527" s="175"/>
      <c r="K527" s="176"/>
      <c r="L527" s="177"/>
      <c r="M527" s="177"/>
      <c r="N527" s="182"/>
      <c r="O527" s="175"/>
      <c r="P527" s="180"/>
      <c r="Q527" s="176"/>
      <c r="R527" s="176"/>
      <c r="S527" s="176"/>
      <c r="T527" s="175"/>
      <c r="U527" s="175"/>
      <c r="V527" s="175"/>
      <c r="W527" s="175"/>
      <c r="X527" s="175"/>
      <c r="Y527" s="175"/>
      <c r="Z527" s="175"/>
    </row>
    <row r="528" ht="13.5" customHeight="1">
      <c r="A528" s="147">
        <f t="shared" si="11"/>
        <v>0</v>
      </c>
      <c r="B528" s="147">
        <f t="shared" si="2"/>
        <v>1</v>
      </c>
      <c r="C528" s="147">
        <f t="shared" si="3"/>
        <v>2</v>
      </c>
      <c r="D528" s="148">
        <f t="shared" si="4"/>
        <v>9</v>
      </c>
      <c r="E528" s="148">
        <f t="shared" si="5"/>
        <v>1</v>
      </c>
      <c r="F528" s="146"/>
      <c r="G528" s="174"/>
      <c r="H528" s="174"/>
      <c r="I528" s="174"/>
      <c r="J528" s="175"/>
      <c r="K528" s="176"/>
      <c r="L528" s="177"/>
      <c r="M528" s="177"/>
      <c r="N528" s="182"/>
      <c r="O528" s="175"/>
      <c r="P528" s="180"/>
      <c r="Q528" s="176"/>
      <c r="R528" s="176"/>
      <c r="S528" s="176"/>
      <c r="T528" s="175"/>
      <c r="U528" s="175"/>
      <c r="V528" s="175"/>
      <c r="W528" s="175"/>
      <c r="X528" s="175"/>
      <c r="Y528" s="175"/>
      <c r="Z528" s="175"/>
    </row>
    <row r="529" ht="13.5" customHeight="1">
      <c r="A529" s="147">
        <f t="shared" si="11"/>
        <v>0</v>
      </c>
      <c r="B529" s="147">
        <f t="shared" si="2"/>
        <v>1</v>
      </c>
      <c r="C529" s="147">
        <f t="shared" si="3"/>
        <v>2</v>
      </c>
      <c r="D529" s="148">
        <f t="shared" si="4"/>
        <v>9</v>
      </c>
      <c r="E529" s="148">
        <f t="shared" si="5"/>
        <v>1</v>
      </c>
      <c r="F529" s="146"/>
      <c r="G529" s="174"/>
      <c r="H529" s="174"/>
      <c r="I529" s="174"/>
      <c r="J529" s="175"/>
      <c r="K529" s="176"/>
      <c r="L529" s="177"/>
      <c r="M529" s="177"/>
      <c r="N529" s="182"/>
      <c r="O529" s="175"/>
      <c r="P529" s="180"/>
      <c r="Q529" s="176"/>
      <c r="R529" s="176"/>
      <c r="S529" s="176"/>
      <c r="T529" s="175"/>
      <c r="U529" s="175"/>
      <c r="V529" s="175"/>
      <c r="W529" s="175"/>
      <c r="X529" s="175"/>
      <c r="Y529" s="175"/>
      <c r="Z529" s="175"/>
    </row>
    <row r="530" ht="13.5" customHeight="1">
      <c r="A530" s="147">
        <f t="shared" si="11"/>
        <v>0</v>
      </c>
      <c r="B530" s="147">
        <f t="shared" si="2"/>
        <v>1</v>
      </c>
      <c r="C530" s="147">
        <f t="shared" si="3"/>
        <v>2</v>
      </c>
      <c r="D530" s="148">
        <f t="shared" si="4"/>
        <v>9</v>
      </c>
      <c r="E530" s="148">
        <f t="shared" si="5"/>
        <v>1</v>
      </c>
      <c r="F530" s="146"/>
      <c r="G530" s="174"/>
      <c r="H530" s="174"/>
      <c r="I530" s="174"/>
      <c r="J530" s="175"/>
      <c r="K530" s="176"/>
      <c r="L530" s="177"/>
      <c r="M530" s="177"/>
      <c r="N530" s="182"/>
      <c r="O530" s="175"/>
      <c r="P530" s="180"/>
      <c r="Q530" s="176"/>
      <c r="R530" s="176"/>
      <c r="S530" s="176"/>
      <c r="T530" s="175"/>
      <c r="U530" s="175"/>
      <c r="V530" s="175"/>
      <c r="W530" s="175"/>
      <c r="X530" s="175"/>
      <c r="Y530" s="175"/>
      <c r="Z530" s="175"/>
    </row>
    <row r="531" ht="13.5" customHeight="1">
      <c r="A531" s="147">
        <f t="shared" si="11"/>
        <v>0</v>
      </c>
      <c r="B531" s="147">
        <f t="shared" si="2"/>
        <v>1</v>
      </c>
      <c r="C531" s="147">
        <f t="shared" si="3"/>
        <v>2</v>
      </c>
      <c r="D531" s="148">
        <f t="shared" si="4"/>
        <v>9</v>
      </c>
      <c r="E531" s="148">
        <f t="shared" si="5"/>
        <v>1</v>
      </c>
      <c r="F531" s="146"/>
      <c r="G531" s="174"/>
      <c r="H531" s="174"/>
      <c r="I531" s="174"/>
      <c r="J531" s="175"/>
      <c r="K531" s="176"/>
      <c r="L531" s="177"/>
      <c r="M531" s="177"/>
      <c r="N531" s="182"/>
      <c r="O531" s="175"/>
      <c r="P531" s="180"/>
      <c r="Q531" s="176"/>
      <c r="R531" s="176"/>
      <c r="S531" s="176"/>
      <c r="T531" s="175"/>
      <c r="U531" s="175"/>
      <c r="V531" s="175"/>
      <c r="W531" s="175"/>
      <c r="X531" s="175"/>
      <c r="Y531" s="175"/>
      <c r="Z531" s="175"/>
    </row>
    <row r="532" ht="13.5" customHeight="1">
      <c r="A532" s="147">
        <f t="shared" si="11"/>
        <v>0</v>
      </c>
      <c r="B532" s="147">
        <f t="shared" si="2"/>
        <v>1</v>
      </c>
      <c r="C532" s="147">
        <f t="shared" si="3"/>
        <v>2</v>
      </c>
      <c r="D532" s="148">
        <f t="shared" si="4"/>
        <v>9</v>
      </c>
      <c r="E532" s="148">
        <f t="shared" si="5"/>
        <v>1</v>
      </c>
      <c r="F532" s="146"/>
      <c r="G532" s="174"/>
      <c r="H532" s="174"/>
      <c r="I532" s="174"/>
      <c r="J532" s="175"/>
      <c r="K532" s="176"/>
      <c r="L532" s="177"/>
      <c r="M532" s="177"/>
      <c r="N532" s="182"/>
      <c r="O532" s="175"/>
      <c r="P532" s="180"/>
      <c r="Q532" s="176"/>
      <c r="R532" s="176"/>
      <c r="S532" s="176"/>
      <c r="T532" s="175"/>
      <c r="U532" s="175"/>
      <c r="V532" s="175"/>
      <c r="W532" s="175"/>
      <c r="X532" s="175"/>
      <c r="Y532" s="175"/>
      <c r="Z532" s="175"/>
    </row>
    <row r="533" ht="13.5" customHeight="1">
      <c r="A533" s="147">
        <f t="shared" si="11"/>
        <v>0</v>
      </c>
      <c r="B533" s="147">
        <f t="shared" si="2"/>
        <v>1</v>
      </c>
      <c r="C533" s="147">
        <f t="shared" si="3"/>
        <v>2</v>
      </c>
      <c r="D533" s="148">
        <f t="shared" si="4"/>
        <v>9</v>
      </c>
      <c r="E533" s="148">
        <f t="shared" si="5"/>
        <v>1</v>
      </c>
      <c r="F533" s="146"/>
      <c r="G533" s="174"/>
      <c r="H533" s="174"/>
      <c r="I533" s="174"/>
      <c r="J533" s="175"/>
      <c r="K533" s="176"/>
      <c r="L533" s="177"/>
      <c r="M533" s="177"/>
      <c r="N533" s="182"/>
      <c r="O533" s="175"/>
      <c r="P533" s="180"/>
      <c r="Q533" s="176"/>
      <c r="R533" s="176"/>
      <c r="S533" s="176"/>
      <c r="T533" s="175"/>
      <c r="U533" s="175"/>
      <c r="V533" s="175"/>
      <c r="W533" s="175"/>
      <c r="X533" s="175"/>
      <c r="Y533" s="175"/>
      <c r="Z533" s="175"/>
    </row>
    <row r="534" ht="13.5" customHeight="1">
      <c r="A534" s="147">
        <f t="shared" si="11"/>
        <v>0</v>
      </c>
      <c r="B534" s="147">
        <f t="shared" si="2"/>
        <v>1</v>
      </c>
      <c r="C534" s="147">
        <f t="shared" si="3"/>
        <v>2</v>
      </c>
      <c r="D534" s="148">
        <f t="shared" si="4"/>
        <v>9</v>
      </c>
      <c r="E534" s="148">
        <f t="shared" si="5"/>
        <v>1</v>
      </c>
      <c r="F534" s="146"/>
      <c r="G534" s="174"/>
      <c r="H534" s="174"/>
      <c r="I534" s="174"/>
      <c r="J534" s="175"/>
      <c r="K534" s="176"/>
      <c r="L534" s="177"/>
      <c r="M534" s="177"/>
      <c r="N534" s="182"/>
      <c r="O534" s="175"/>
      <c r="P534" s="180"/>
      <c r="Q534" s="176"/>
      <c r="R534" s="176"/>
      <c r="S534" s="176"/>
      <c r="T534" s="175"/>
      <c r="U534" s="175"/>
      <c r="V534" s="175"/>
      <c r="W534" s="175"/>
      <c r="X534" s="175"/>
      <c r="Y534" s="175"/>
      <c r="Z534" s="175"/>
    </row>
    <row r="535" ht="13.5" customHeight="1">
      <c r="A535" s="147">
        <f t="shared" si="11"/>
        <v>0</v>
      </c>
      <c r="B535" s="147">
        <f t="shared" si="2"/>
        <v>1</v>
      </c>
      <c r="C535" s="147">
        <f t="shared" si="3"/>
        <v>2</v>
      </c>
      <c r="D535" s="148">
        <f t="shared" si="4"/>
        <v>9</v>
      </c>
      <c r="E535" s="148">
        <f t="shared" si="5"/>
        <v>1</v>
      </c>
      <c r="F535" s="146"/>
      <c r="G535" s="174"/>
      <c r="H535" s="174"/>
      <c r="I535" s="174"/>
      <c r="J535" s="175"/>
      <c r="K535" s="176"/>
      <c r="L535" s="177"/>
      <c r="M535" s="177"/>
      <c r="N535" s="182"/>
      <c r="O535" s="175"/>
      <c r="P535" s="180"/>
      <c r="Q535" s="176"/>
      <c r="R535" s="176"/>
      <c r="S535" s="176"/>
      <c r="T535" s="175"/>
      <c r="U535" s="175"/>
      <c r="V535" s="175"/>
      <c r="W535" s="175"/>
      <c r="X535" s="175"/>
      <c r="Y535" s="175"/>
      <c r="Z535" s="175"/>
    </row>
    <row r="536" ht="13.5" customHeight="1">
      <c r="A536" s="147">
        <f t="shared" si="11"/>
        <v>0</v>
      </c>
      <c r="B536" s="147">
        <f t="shared" si="2"/>
        <v>1</v>
      </c>
      <c r="C536" s="147">
        <f t="shared" si="3"/>
        <v>2</v>
      </c>
      <c r="D536" s="148">
        <f t="shared" si="4"/>
        <v>9</v>
      </c>
      <c r="E536" s="148">
        <f t="shared" si="5"/>
        <v>1</v>
      </c>
      <c r="F536" s="146"/>
      <c r="G536" s="174"/>
      <c r="H536" s="174"/>
      <c r="I536" s="174"/>
      <c r="J536" s="175"/>
      <c r="K536" s="176"/>
      <c r="L536" s="177"/>
      <c r="M536" s="177"/>
      <c r="N536" s="182"/>
      <c r="O536" s="175"/>
      <c r="P536" s="180"/>
      <c r="Q536" s="176"/>
      <c r="R536" s="176"/>
      <c r="S536" s="176"/>
      <c r="T536" s="175"/>
      <c r="U536" s="175"/>
      <c r="V536" s="175"/>
      <c r="W536" s="175"/>
      <c r="X536" s="175"/>
      <c r="Y536" s="175"/>
      <c r="Z536" s="175"/>
    </row>
    <row r="537" ht="13.5" customHeight="1">
      <c r="A537" s="147">
        <f t="shared" si="11"/>
        <v>0</v>
      </c>
      <c r="B537" s="147">
        <f t="shared" si="2"/>
        <v>1</v>
      </c>
      <c r="C537" s="147">
        <f t="shared" si="3"/>
        <v>2</v>
      </c>
      <c r="D537" s="148">
        <f t="shared" si="4"/>
        <v>9</v>
      </c>
      <c r="E537" s="148">
        <f t="shared" si="5"/>
        <v>1</v>
      </c>
      <c r="F537" s="146"/>
      <c r="G537" s="174"/>
      <c r="H537" s="174"/>
      <c r="I537" s="174"/>
      <c r="J537" s="175"/>
      <c r="K537" s="176"/>
      <c r="L537" s="177"/>
      <c r="M537" s="177"/>
      <c r="N537" s="182"/>
      <c r="O537" s="175"/>
      <c r="P537" s="180"/>
      <c r="Q537" s="176"/>
      <c r="R537" s="176"/>
      <c r="S537" s="176"/>
      <c r="T537" s="175"/>
      <c r="U537" s="175"/>
      <c r="V537" s="175"/>
      <c r="W537" s="175"/>
      <c r="X537" s="175"/>
      <c r="Y537" s="175"/>
      <c r="Z537" s="175"/>
    </row>
    <row r="538" ht="13.5" customHeight="1">
      <c r="A538" s="147">
        <f t="shared" si="11"/>
        <v>0</v>
      </c>
      <c r="B538" s="147">
        <f t="shared" si="2"/>
        <v>1</v>
      </c>
      <c r="C538" s="147">
        <f t="shared" si="3"/>
        <v>2</v>
      </c>
      <c r="D538" s="148">
        <f t="shared" si="4"/>
        <v>9</v>
      </c>
      <c r="E538" s="148">
        <f t="shared" si="5"/>
        <v>1</v>
      </c>
      <c r="F538" s="146"/>
      <c r="G538" s="174"/>
      <c r="H538" s="174"/>
      <c r="I538" s="174"/>
      <c r="J538" s="175"/>
      <c r="K538" s="176"/>
      <c r="L538" s="177"/>
      <c r="M538" s="177"/>
      <c r="N538" s="182"/>
      <c r="O538" s="175"/>
      <c r="P538" s="180"/>
      <c r="Q538" s="176"/>
      <c r="R538" s="176"/>
      <c r="S538" s="176"/>
      <c r="T538" s="175"/>
      <c r="U538" s="175"/>
      <c r="V538" s="175"/>
      <c r="W538" s="175"/>
      <c r="X538" s="175"/>
      <c r="Y538" s="175"/>
      <c r="Z538" s="175"/>
    </row>
    <row r="539" ht="13.5" customHeight="1">
      <c r="A539" s="147">
        <f t="shared" si="11"/>
        <v>0</v>
      </c>
      <c r="B539" s="147">
        <f t="shared" si="2"/>
        <v>1</v>
      </c>
      <c r="C539" s="147">
        <f t="shared" si="3"/>
        <v>2</v>
      </c>
      <c r="D539" s="148">
        <f t="shared" si="4"/>
        <v>9</v>
      </c>
      <c r="E539" s="148">
        <f t="shared" si="5"/>
        <v>1</v>
      </c>
      <c r="F539" s="146"/>
      <c r="G539" s="174"/>
      <c r="H539" s="174"/>
      <c r="I539" s="174"/>
      <c r="J539" s="175"/>
      <c r="K539" s="176"/>
      <c r="L539" s="177"/>
      <c r="M539" s="177"/>
      <c r="N539" s="182"/>
      <c r="O539" s="175"/>
      <c r="P539" s="180"/>
      <c r="Q539" s="176"/>
      <c r="R539" s="176"/>
      <c r="S539" s="176"/>
      <c r="T539" s="175"/>
      <c r="U539" s="175"/>
      <c r="V539" s="175"/>
      <c r="W539" s="175"/>
      <c r="X539" s="175"/>
      <c r="Y539" s="175"/>
      <c r="Z539" s="175"/>
    </row>
    <row r="540" ht="13.5" customHeight="1">
      <c r="A540" s="147">
        <f t="shared" si="11"/>
        <v>0</v>
      </c>
      <c r="B540" s="147">
        <f t="shared" si="2"/>
        <v>1</v>
      </c>
      <c r="C540" s="147">
        <f t="shared" si="3"/>
        <v>2</v>
      </c>
      <c r="D540" s="148">
        <f t="shared" si="4"/>
        <v>9</v>
      </c>
      <c r="E540" s="148">
        <f t="shared" si="5"/>
        <v>1</v>
      </c>
      <c r="F540" s="146"/>
      <c r="G540" s="174"/>
      <c r="H540" s="174"/>
      <c r="I540" s="174"/>
      <c r="J540" s="175"/>
      <c r="K540" s="176"/>
      <c r="L540" s="177"/>
      <c r="M540" s="177"/>
      <c r="N540" s="182"/>
      <c r="O540" s="175"/>
      <c r="P540" s="180"/>
      <c r="Q540" s="176"/>
      <c r="R540" s="176"/>
      <c r="S540" s="176"/>
      <c r="T540" s="175"/>
      <c r="U540" s="175"/>
      <c r="V540" s="175"/>
      <c r="W540" s="175"/>
      <c r="X540" s="175"/>
      <c r="Y540" s="175"/>
      <c r="Z540" s="175"/>
    </row>
    <row r="541" ht="13.5" customHeight="1">
      <c r="A541" s="147">
        <f t="shared" si="11"/>
        <v>0</v>
      </c>
      <c r="B541" s="147">
        <f t="shared" si="2"/>
        <v>1</v>
      </c>
      <c r="C541" s="147">
        <f t="shared" si="3"/>
        <v>2</v>
      </c>
      <c r="D541" s="148">
        <f t="shared" si="4"/>
        <v>9</v>
      </c>
      <c r="E541" s="148">
        <f t="shared" si="5"/>
        <v>1</v>
      </c>
      <c r="F541" s="146"/>
      <c r="G541" s="174"/>
      <c r="H541" s="174"/>
      <c r="I541" s="174"/>
      <c r="J541" s="175"/>
      <c r="K541" s="176"/>
      <c r="L541" s="177"/>
      <c r="M541" s="177"/>
      <c r="N541" s="182"/>
      <c r="O541" s="175"/>
      <c r="P541" s="180"/>
      <c r="Q541" s="176"/>
      <c r="R541" s="176"/>
      <c r="S541" s="176"/>
      <c r="T541" s="175"/>
      <c r="U541" s="175"/>
      <c r="V541" s="175"/>
      <c r="W541" s="175"/>
      <c r="X541" s="175"/>
      <c r="Y541" s="175"/>
      <c r="Z541" s="175"/>
    </row>
    <row r="542" ht="13.5" customHeight="1">
      <c r="A542" s="147">
        <f t="shared" si="11"/>
        <v>0</v>
      </c>
      <c r="B542" s="147">
        <f t="shared" si="2"/>
        <v>1</v>
      </c>
      <c r="C542" s="147">
        <f t="shared" si="3"/>
        <v>2</v>
      </c>
      <c r="D542" s="148">
        <f t="shared" si="4"/>
        <v>9</v>
      </c>
      <c r="E542" s="148">
        <f t="shared" si="5"/>
        <v>1</v>
      </c>
      <c r="F542" s="146"/>
      <c r="G542" s="174"/>
      <c r="H542" s="174"/>
      <c r="I542" s="174"/>
      <c r="J542" s="175"/>
      <c r="K542" s="176"/>
      <c r="L542" s="177"/>
      <c r="M542" s="177"/>
      <c r="N542" s="182"/>
      <c r="O542" s="175"/>
      <c r="P542" s="180"/>
      <c r="Q542" s="176"/>
      <c r="R542" s="176"/>
      <c r="S542" s="176"/>
      <c r="T542" s="175"/>
      <c r="U542" s="175"/>
      <c r="V542" s="175"/>
      <c r="W542" s="175"/>
      <c r="X542" s="175"/>
      <c r="Y542" s="175"/>
      <c r="Z542" s="175"/>
    </row>
    <row r="543" ht="13.5" customHeight="1">
      <c r="A543" s="147">
        <f t="shared" si="11"/>
        <v>0</v>
      </c>
      <c r="B543" s="147">
        <f t="shared" si="2"/>
        <v>1</v>
      </c>
      <c r="C543" s="147">
        <f t="shared" si="3"/>
        <v>2</v>
      </c>
      <c r="D543" s="148">
        <f t="shared" si="4"/>
        <v>9</v>
      </c>
      <c r="E543" s="148">
        <f t="shared" si="5"/>
        <v>1</v>
      </c>
      <c r="F543" s="146"/>
      <c r="G543" s="174"/>
      <c r="H543" s="174"/>
      <c r="I543" s="174"/>
      <c r="J543" s="175"/>
      <c r="K543" s="176"/>
      <c r="L543" s="177"/>
      <c r="M543" s="177"/>
      <c r="N543" s="182"/>
      <c r="O543" s="175"/>
      <c r="P543" s="180"/>
      <c r="Q543" s="176"/>
      <c r="R543" s="176"/>
      <c r="S543" s="176"/>
      <c r="T543" s="175"/>
      <c r="U543" s="175"/>
      <c r="V543" s="175"/>
      <c r="W543" s="175"/>
      <c r="X543" s="175"/>
      <c r="Y543" s="175"/>
      <c r="Z543" s="175"/>
    </row>
    <row r="544" ht="13.5" customHeight="1">
      <c r="A544" s="147">
        <f t="shared" si="11"/>
        <v>0</v>
      </c>
      <c r="B544" s="147">
        <f t="shared" si="2"/>
        <v>1</v>
      </c>
      <c r="C544" s="147">
        <f t="shared" si="3"/>
        <v>2</v>
      </c>
      <c r="D544" s="148">
        <f t="shared" si="4"/>
        <v>9</v>
      </c>
      <c r="E544" s="148">
        <f t="shared" si="5"/>
        <v>1</v>
      </c>
      <c r="F544" s="146"/>
      <c r="G544" s="174"/>
      <c r="H544" s="174"/>
      <c r="I544" s="174"/>
      <c r="J544" s="175"/>
      <c r="K544" s="176"/>
      <c r="L544" s="177"/>
      <c r="M544" s="177"/>
      <c r="N544" s="182"/>
      <c r="O544" s="175"/>
      <c r="P544" s="180"/>
      <c r="Q544" s="176"/>
      <c r="R544" s="176"/>
      <c r="S544" s="176"/>
      <c r="T544" s="175"/>
      <c r="U544" s="175"/>
      <c r="V544" s="175"/>
      <c r="W544" s="175"/>
      <c r="X544" s="175"/>
      <c r="Y544" s="175"/>
      <c r="Z544" s="175"/>
    </row>
    <row r="545" ht="13.5" customHeight="1">
      <c r="A545" s="147">
        <f t="shared" si="11"/>
        <v>0</v>
      </c>
      <c r="B545" s="147">
        <f t="shared" si="2"/>
        <v>1</v>
      </c>
      <c r="C545" s="147">
        <f t="shared" si="3"/>
        <v>2</v>
      </c>
      <c r="D545" s="148">
        <f t="shared" si="4"/>
        <v>9</v>
      </c>
      <c r="E545" s="148">
        <f t="shared" si="5"/>
        <v>1</v>
      </c>
      <c r="F545" s="146"/>
      <c r="G545" s="174"/>
      <c r="H545" s="174"/>
      <c r="I545" s="174"/>
      <c r="J545" s="175"/>
      <c r="K545" s="176"/>
      <c r="L545" s="177"/>
      <c r="M545" s="177"/>
      <c r="N545" s="182"/>
      <c r="O545" s="175"/>
      <c r="P545" s="180"/>
      <c r="Q545" s="176"/>
      <c r="R545" s="176"/>
      <c r="S545" s="176"/>
      <c r="T545" s="175"/>
      <c r="U545" s="175"/>
      <c r="V545" s="175"/>
      <c r="W545" s="175"/>
      <c r="X545" s="175"/>
      <c r="Y545" s="175"/>
      <c r="Z545" s="175"/>
    </row>
    <row r="546" ht="13.5" customHeight="1">
      <c r="A546" s="147">
        <f t="shared" si="11"/>
        <v>0</v>
      </c>
      <c r="B546" s="147">
        <f t="shared" si="2"/>
        <v>1</v>
      </c>
      <c r="C546" s="147">
        <f t="shared" si="3"/>
        <v>2</v>
      </c>
      <c r="D546" s="148">
        <f t="shared" si="4"/>
        <v>9</v>
      </c>
      <c r="E546" s="148">
        <f t="shared" si="5"/>
        <v>1</v>
      </c>
      <c r="F546" s="146"/>
      <c r="G546" s="174"/>
      <c r="H546" s="174"/>
      <c r="I546" s="174"/>
      <c r="J546" s="175"/>
      <c r="K546" s="176"/>
      <c r="L546" s="177"/>
      <c r="M546" s="177"/>
      <c r="N546" s="182"/>
      <c r="O546" s="175"/>
      <c r="P546" s="180"/>
      <c r="Q546" s="176"/>
      <c r="R546" s="176"/>
      <c r="S546" s="176"/>
      <c r="T546" s="175"/>
      <c r="U546" s="175"/>
      <c r="V546" s="175"/>
      <c r="W546" s="175"/>
      <c r="X546" s="175"/>
      <c r="Y546" s="175"/>
      <c r="Z546" s="175"/>
    </row>
    <row r="547" ht="13.5" customHeight="1">
      <c r="A547" s="147">
        <f t="shared" si="11"/>
        <v>0</v>
      </c>
      <c r="B547" s="147">
        <f t="shared" si="2"/>
        <v>1</v>
      </c>
      <c r="C547" s="147">
        <f t="shared" si="3"/>
        <v>2</v>
      </c>
      <c r="D547" s="148">
        <f t="shared" si="4"/>
        <v>9</v>
      </c>
      <c r="E547" s="148">
        <f t="shared" si="5"/>
        <v>1</v>
      </c>
      <c r="F547" s="146"/>
      <c r="G547" s="174"/>
      <c r="H547" s="174"/>
      <c r="I547" s="174"/>
      <c r="J547" s="175"/>
      <c r="K547" s="176"/>
      <c r="L547" s="177"/>
      <c r="M547" s="177"/>
      <c r="N547" s="182"/>
      <c r="O547" s="175"/>
      <c r="P547" s="180"/>
      <c r="Q547" s="176"/>
      <c r="R547" s="176"/>
      <c r="S547" s="176"/>
      <c r="T547" s="175"/>
      <c r="U547" s="175"/>
      <c r="V547" s="175"/>
      <c r="W547" s="175"/>
      <c r="X547" s="175"/>
      <c r="Y547" s="175"/>
      <c r="Z547" s="175"/>
    </row>
    <row r="548" ht="13.5" customHeight="1">
      <c r="A548" s="147">
        <f t="shared" si="11"/>
        <v>0</v>
      </c>
      <c r="B548" s="147">
        <f t="shared" si="2"/>
        <v>1</v>
      </c>
      <c r="C548" s="147">
        <f t="shared" si="3"/>
        <v>2</v>
      </c>
      <c r="D548" s="148">
        <f t="shared" si="4"/>
        <v>9</v>
      </c>
      <c r="E548" s="148">
        <f t="shared" si="5"/>
        <v>1</v>
      </c>
      <c r="F548" s="146"/>
      <c r="G548" s="174"/>
      <c r="H548" s="174"/>
      <c r="I548" s="174"/>
      <c r="J548" s="175"/>
      <c r="K548" s="176"/>
      <c r="L548" s="177"/>
      <c r="M548" s="177"/>
      <c r="N548" s="182"/>
      <c r="O548" s="175"/>
      <c r="P548" s="180"/>
      <c r="Q548" s="176"/>
      <c r="R548" s="176"/>
      <c r="S548" s="176"/>
      <c r="T548" s="175"/>
      <c r="U548" s="175"/>
      <c r="V548" s="175"/>
      <c r="W548" s="175"/>
      <c r="X548" s="175"/>
      <c r="Y548" s="175"/>
      <c r="Z548" s="175"/>
    </row>
    <row r="549" ht="13.5" customHeight="1">
      <c r="A549" s="147">
        <f t="shared" si="11"/>
        <v>0</v>
      </c>
      <c r="B549" s="147">
        <f t="shared" si="2"/>
        <v>1</v>
      </c>
      <c r="C549" s="147">
        <f t="shared" si="3"/>
        <v>2</v>
      </c>
      <c r="D549" s="148">
        <f t="shared" si="4"/>
        <v>9</v>
      </c>
      <c r="E549" s="148">
        <f t="shared" si="5"/>
        <v>1</v>
      </c>
      <c r="F549" s="146"/>
      <c r="G549" s="174"/>
      <c r="H549" s="174"/>
      <c r="I549" s="174"/>
      <c r="J549" s="175"/>
      <c r="K549" s="176"/>
      <c r="L549" s="177"/>
      <c r="M549" s="177"/>
      <c r="N549" s="182"/>
      <c r="O549" s="175"/>
      <c r="P549" s="180"/>
      <c r="Q549" s="176"/>
      <c r="R549" s="176"/>
      <c r="S549" s="176"/>
      <c r="T549" s="175"/>
      <c r="U549" s="175"/>
      <c r="V549" s="175"/>
      <c r="W549" s="175"/>
      <c r="X549" s="175"/>
      <c r="Y549" s="175"/>
      <c r="Z549" s="175"/>
    </row>
    <row r="550" ht="13.5" customHeight="1">
      <c r="A550" s="147">
        <f t="shared" si="11"/>
        <v>0</v>
      </c>
      <c r="B550" s="147">
        <f t="shared" si="2"/>
        <v>1</v>
      </c>
      <c r="C550" s="147">
        <f t="shared" si="3"/>
        <v>2</v>
      </c>
      <c r="D550" s="148">
        <f t="shared" si="4"/>
        <v>9</v>
      </c>
      <c r="E550" s="148">
        <f t="shared" si="5"/>
        <v>1</v>
      </c>
      <c r="F550" s="146"/>
      <c r="G550" s="174"/>
      <c r="H550" s="174"/>
      <c r="I550" s="174"/>
      <c r="J550" s="175"/>
      <c r="K550" s="176"/>
      <c r="L550" s="177"/>
      <c r="M550" s="177"/>
      <c r="N550" s="182"/>
      <c r="O550" s="175"/>
      <c r="P550" s="180"/>
      <c r="Q550" s="176"/>
      <c r="R550" s="176"/>
      <c r="S550" s="176"/>
      <c r="T550" s="175"/>
      <c r="U550" s="175"/>
      <c r="V550" s="175"/>
      <c r="W550" s="175"/>
      <c r="X550" s="175"/>
      <c r="Y550" s="175"/>
      <c r="Z550" s="175"/>
    </row>
    <row r="551" ht="13.5" customHeight="1">
      <c r="A551" s="147">
        <f t="shared" si="11"/>
        <v>0</v>
      </c>
      <c r="B551" s="147">
        <f t="shared" si="2"/>
        <v>1</v>
      </c>
      <c r="C551" s="147">
        <f t="shared" si="3"/>
        <v>2</v>
      </c>
      <c r="D551" s="148">
        <f t="shared" si="4"/>
        <v>9</v>
      </c>
      <c r="E551" s="148">
        <f t="shared" si="5"/>
        <v>1</v>
      </c>
      <c r="F551" s="146"/>
      <c r="G551" s="174"/>
      <c r="H551" s="174"/>
      <c r="I551" s="174"/>
      <c r="J551" s="175"/>
      <c r="K551" s="176"/>
      <c r="L551" s="177"/>
      <c r="M551" s="177"/>
      <c r="N551" s="182"/>
      <c r="O551" s="175"/>
      <c r="P551" s="180"/>
      <c r="Q551" s="176"/>
      <c r="R551" s="176"/>
      <c r="S551" s="176"/>
      <c r="T551" s="175"/>
      <c r="U551" s="175"/>
      <c r="V551" s="175"/>
      <c r="W551" s="175"/>
      <c r="X551" s="175"/>
      <c r="Y551" s="175"/>
      <c r="Z551" s="175"/>
    </row>
    <row r="552" ht="13.5" customHeight="1">
      <c r="A552" s="147">
        <f t="shared" si="11"/>
        <v>0</v>
      </c>
      <c r="B552" s="147">
        <f t="shared" si="2"/>
        <v>1</v>
      </c>
      <c r="C552" s="147">
        <f t="shared" si="3"/>
        <v>2</v>
      </c>
      <c r="D552" s="148">
        <f t="shared" si="4"/>
        <v>9</v>
      </c>
      <c r="E552" s="148">
        <f t="shared" si="5"/>
        <v>1</v>
      </c>
      <c r="F552" s="146"/>
      <c r="G552" s="174"/>
      <c r="H552" s="174"/>
      <c r="I552" s="174"/>
      <c r="J552" s="175"/>
      <c r="K552" s="176"/>
      <c r="L552" s="177"/>
      <c r="M552" s="177"/>
      <c r="N552" s="182"/>
      <c r="O552" s="175"/>
      <c r="P552" s="180"/>
      <c r="Q552" s="176"/>
      <c r="R552" s="176"/>
      <c r="S552" s="176"/>
      <c r="T552" s="175"/>
      <c r="U552" s="175"/>
      <c r="V552" s="175"/>
      <c r="W552" s="175"/>
      <c r="X552" s="175"/>
      <c r="Y552" s="175"/>
      <c r="Z552" s="175"/>
    </row>
    <row r="553" ht="13.5" customHeight="1">
      <c r="A553" s="147">
        <f t="shared" si="11"/>
        <v>0</v>
      </c>
      <c r="B553" s="147">
        <f t="shared" si="2"/>
        <v>1</v>
      </c>
      <c r="C553" s="147">
        <f t="shared" si="3"/>
        <v>2</v>
      </c>
      <c r="D553" s="148">
        <f t="shared" si="4"/>
        <v>9</v>
      </c>
      <c r="E553" s="148">
        <f t="shared" si="5"/>
        <v>1</v>
      </c>
      <c r="F553" s="146"/>
      <c r="G553" s="174"/>
      <c r="H553" s="174"/>
      <c r="I553" s="174"/>
      <c r="J553" s="175"/>
      <c r="K553" s="176"/>
      <c r="L553" s="177"/>
      <c r="M553" s="177"/>
      <c r="N553" s="182"/>
      <c r="O553" s="175"/>
      <c r="P553" s="180"/>
      <c r="Q553" s="176"/>
      <c r="R553" s="176"/>
      <c r="S553" s="176"/>
      <c r="T553" s="175"/>
      <c r="U553" s="175"/>
      <c r="V553" s="175"/>
      <c r="W553" s="175"/>
      <c r="X553" s="175"/>
      <c r="Y553" s="175"/>
      <c r="Z553" s="175"/>
    </row>
    <row r="554" ht="13.5" customHeight="1">
      <c r="A554" s="147">
        <f t="shared" si="11"/>
        <v>0</v>
      </c>
      <c r="B554" s="147">
        <f t="shared" si="2"/>
        <v>1</v>
      </c>
      <c r="C554" s="147">
        <f t="shared" si="3"/>
        <v>2</v>
      </c>
      <c r="D554" s="148">
        <f t="shared" si="4"/>
        <v>9</v>
      </c>
      <c r="E554" s="148">
        <f t="shared" si="5"/>
        <v>1</v>
      </c>
      <c r="F554" s="146"/>
      <c r="G554" s="174"/>
      <c r="H554" s="174"/>
      <c r="I554" s="174"/>
      <c r="J554" s="175"/>
      <c r="K554" s="176"/>
      <c r="L554" s="177"/>
      <c r="M554" s="177"/>
      <c r="N554" s="182"/>
      <c r="O554" s="175"/>
      <c r="P554" s="180"/>
      <c r="Q554" s="176"/>
      <c r="R554" s="176"/>
      <c r="S554" s="176"/>
      <c r="T554" s="175"/>
      <c r="U554" s="175"/>
      <c r="V554" s="175"/>
      <c r="W554" s="175"/>
      <c r="X554" s="175"/>
      <c r="Y554" s="175"/>
      <c r="Z554" s="175"/>
    </row>
    <row r="555" ht="13.5" customHeight="1">
      <c r="A555" s="147">
        <f t="shared" si="11"/>
        <v>0</v>
      </c>
      <c r="B555" s="147">
        <f t="shared" si="2"/>
        <v>1</v>
      </c>
      <c r="C555" s="147">
        <f t="shared" si="3"/>
        <v>2</v>
      </c>
      <c r="D555" s="148">
        <f t="shared" si="4"/>
        <v>9</v>
      </c>
      <c r="E555" s="148">
        <f t="shared" si="5"/>
        <v>1</v>
      </c>
      <c r="F555" s="146"/>
      <c r="G555" s="174"/>
      <c r="H555" s="174"/>
      <c r="I555" s="174"/>
      <c r="J555" s="175"/>
      <c r="K555" s="176"/>
      <c r="L555" s="177"/>
      <c r="M555" s="177"/>
      <c r="N555" s="182"/>
      <c r="O555" s="175"/>
      <c r="P555" s="180"/>
      <c r="Q555" s="176"/>
      <c r="R555" s="176"/>
      <c r="S555" s="176"/>
      <c r="T555" s="175"/>
      <c r="U555" s="175"/>
      <c r="V555" s="175"/>
      <c r="W555" s="175"/>
      <c r="X555" s="175"/>
      <c r="Y555" s="175"/>
      <c r="Z555" s="175"/>
    </row>
    <row r="556" ht="13.5" customHeight="1">
      <c r="A556" s="147">
        <f t="shared" si="11"/>
        <v>0</v>
      </c>
      <c r="B556" s="147">
        <f t="shared" si="2"/>
        <v>1</v>
      </c>
      <c r="C556" s="147">
        <f t="shared" si="3"/>
        <v>2</v>
      </c>
      <c r="D556" s="148">
        <f t="shared" si="4"/>
        <v>9</v>
      </c>
      <c r="E556" s="148">
        <f t="shared" si="5"/>
        <v>1</v>
      </c>
      <c r="F556" s="146"/>
      <c r="G556" s="174"/>
      <c r="H556" s="174"/>
      <c r="I556" s="174"/>
      <c r="J556" s="175"/>
      <c r="K556" s="176"/>
      <c r="L556" s="177"/>
      <c r="M556" s="177"/>
      <c r="N556" s="182"/>
      <c r="O556" s="175"/>
      <c r="P556" s="180"/>
      <c r="Q556" s="176"/>
      <c r="R556" s="176"/>
      <c r="S556" s="176"/>
      <c r="T556" s="175"/>
      <c r="U556" s="175"/>
      <c r="V556" s="175"/>
      <c r="W556" s="175"/>
      <c r="X556" s="175"/>
      <c r="Y556" s="175"/>
      <c r="Z556" s="175"/>
    </row>
    <row r="557" ht="13.5" customHeight="1">
      <c r="A557" s="147">
        <f t="shared" si="11"/>
        <v>0</v>
      </c>
      <c r="B557" s="147">
        <f t="shared" si="2"/>
        <v>1</v>
      </c>
      <c r="C557" s="147">
        <f t="shared" si="3"/>
        <v>2</v>
      </c>
      <c r="D557" s="148">
        <f t="shared" si="4"/>
        <v>9</v>
      </c>
      <c r="E557" s="148">
        <f t="shared" si="5"/>
        <v>1</v>
      </c>
      <c r="F557" s="146"/>
      <c r="G557" s="174"/>
      <c r="H557" s="174"/>
      <c r="I557" s="174"/>
      <c r="J557" s="175"/>
      <c r="K557" s="176"/>
      <c r="L557" s="177"/>
      <c r="M557" s="177"/>
      <c r="N557" s="182"/>
      <c r="O557" s="175"/>
      <c r="P557" s="180"/>
      <c r="Q557" s="176"/>
      <c r="R557" s="176"/>
      <c r="S557" s="176"/>
      <c r="T557" s="175"/>
      <c r="U557" s="175"/>
      <c r="V557" s="175"/>
      <c r="W557" s="175"/>
      <c r="X557" s="175"/>
      <c r="Y557" s="175"/>
      <c r="Z557" s="175"/>
    </row>
    <row r="558" ht="13.5" customHeight="1">
      <c r="A558" s="147">
        <f t="shared" si="11"/>
        <v>0</v>
      </c>
      <c r="B558" s="147">
        <f t="shared" si="2"/>
        <v>1</v>
      </c>
      <c r="C558" s="147">
        <f t="shared" si="3"/>
        <v>2</v>
      </c>
      <c r="D558" s="148">
        <f t="shared" si="4"/>
        <v>9</v>
      </c>
      <c r="E558" s="148">
        <f t="shared" si="5"/>
        <v>1</v>
      </c>
      <c r="F558" s="146"/>
      <c r="G558" s="174"/>
      <c r="H558" s="174"/>
      <c r="I558" s="174"/>
      <c r="J558" s="175"/>
      <c r="K558" s="176"/>
      <c r="L558" s="177"/>
      <c r="M558" s="177"/>
      <c r="N558" s="182"/>
      <c r="O558" s="175"/>
      <c r="P558" s="180"/>
      <c r="Q558" s="176"/>
      <c r="R558" s="176"/>
      <c r="S558" s="176"/>
      <c r="T558" s="175"/>
      <c r="U558" s="175"/>
      <c r="V558" s="175"/>
      <c r="W558" s="175"/>
      <c r="X558" s="175"/>
      <c r="Y558" s="175"/>
      <c r="Z558" s="175"/>
    </row>
    <row r="559" ht="13.5" customHeight="1">
      <c r="A559" s="147">
        <f t="shared" si="11"/>
        <v>0</v>
      </c>
      <c r="B559" s="147">
        <f t="shared" si="2"/>
        <v>1</v>
      </c>
      <c r="C559" s="147">
        <f t="shared" si="3"/>
        <v>2</v>
      </c>
      <c r="D559" s="148">
        <f t="shared" si="4"/>
        <v>9</v>
      </c>
      <c r="E559" s="148">
        <f t="shared" si="5"/>
        <v>1</v>
      </c>
      <c r="F559" s="146"/>
      <c r="G559" s="174"/>
      <c r="H559" s="174"/>
      <c r="I559" s="174"/>
      <c r="J559" s="175"/>
      <c r="K559" s="176"/>
      <c r="L559" s="177"/>
      <c r="M559" s="177"/>
      <c r="N559" s="182"/>
      <c r="O559" s="175"/>
      <c r="P559" s="180"/>
      <c r="Q559" s="176"/>
      <c r="R559" s="176"/>
      <c r="S559" s="176"/>
      <c r="T559" s="175"/>
      <c r="U559" s="175"/>
      <c r="V559" s="175"/>
      <c r="W559" s="175"/>
      <c r="X559" s="175"/>
      <c r="Y559" s="175"/>
      <c r="Z559" s="175"/>
    </row>
    <row r="560" ht="13.5" customHeight="1">
      <c r="A560" s="147">
        <f t="shared" si="11"/>
        <v>0</v>
      </c>
      <c r="B560" s="147">
        <f t="shared" si="2"/>
        <v>1</v>
      </c>
      <c r="C560" s="147">
        <f t="shared" si="3"/>
        <v>2</v>
      </c>
      <c r="D560" s="148">
        <f t="shared" si="4"/>
        <v>9</v>
      </c>
      <c r="E560" s="148">
        <f t="shared" si="5"/>
        <v>1</v>
      </c>
      <c r="F560" s="146"/>
      <c r="G560" s="174"/>
      <c r="H560" s="174"/>
      <c r="I560" s="174"/>
      <c r="J560" s="175"/>
      <c r="K560" s="176"/>
      <c r="L560" s="177"/>
      <c r="M560" s="177"/>
      <c r="N560" s="182"/>
      <c r="O560" s="175"/>
      <c r="P560" s="180"/>
      <c r="Q560" s="176"/>
      <c r="R560" s="176"/>
      <c r="S560" s="176"/>
      <c r="T560" s="175"/>
      <c r="U560" s="175"/>
      <c r="V560" s="175"/>
      <c r="W560" s="175"/>
      <c r="X560" s="175"/>
      <c r="Y560" s="175"/>
      <c r="Z560" s="175"/>
    </row>
    <row r="561" ht="13.5" customHeight="1">
      <c r="A561" s="147">
        <f t="shared" si="11"/>
        <v>0</v>
      </c>
      <c r="B561" s="147">
        <f t="shared" si="2"/>
        <v>1</v>
      </c>
      <c r="C561" s="147">
        <f t="shared" si="3"/>
        <v>2</v>
      </c>
      <c r="D561" s="148">
        <f t="shared" si="4"/>
        <v>9</v>
      </c>
      <c r="E561" s="148">
        <f t="shared" si="5"/>
        <v>1</v>
      </c>
      <c r="F561" s="146"/>
      <c r="G561" s="174"/>
      <c r="H561" s="174"/>
      <c r="I561" s="174"/>
      <c r="J561" s="175"/>
      <c r="K561" s="176"/>
      <c r="L561" s="177"/>
      <c r="M561" s="177"/>
      <c r="N561" s="182"/>
      <c r="O561" s="175"/>
      <c r="P561" s="180"/>
      <c r="Q561" s="176"/>
      <c r="R561" s="176"/>
      <c r="S561" s="176"/>
      <c r="T561" s="175"/>
      <c r="U561" s="175"/>
      <c r="V561" s="175"/>
      <c r="W561" s="175"/>
      <c r="X561" s="175"/>
      <c r="Y561" s="175"/>
      <c r="Z561" s="175"/>
    </row>
    <row r="562" ht="13.5" customHeight="1">
      <c r="A562" s="147">
        <f t="shared" si="11"/>
        <v>0</v>
      </c>
      <c r="B562" s="147">
        <f t="shared" si="2"/>
        <v>1</v>
      </c>
      <c r="C562" s="147">
        <f t="shared" si="3"/>
        <v>2</v>
      </c>
      <c r="D562" s="148">
        <f t="shared" si="4"/>
        <v>9</v>
      </c>
      <c r="E562" s="148">
        <f t="shared" si="5"/>
        <v>1</v>
      </c>
      <c r="F562" s="146"/>
      <c r="G562" s="174"/>
      <c r="H562" s="174"/>
      <c r="I562" s="174"/>
      <c r="J562" s="175"/>
      <c r="K562" s="176"/>
      <c r="L562" s="177"/>
      <c r="M562" s="177"/>
      <c r="N562" s="182"/>
      <c r="O562" s="175"/>
      <c r="P562" s="180"/>
      <c r="Q562" s="176"/>
      <c r="R562" s="176"/>
      <c r="S562" s="176"/>
      <c r="T562" s="175"/>
      <c r="U562" s="175"/>
      <c r="V562" s="175"/>
      <c r="W562" s="175"/>
      <c r="X562" s="175"/>
      <c r="Y562" s="175"/>
      <c r="Z562" s="175"/>
    </row>
    <row r="563" ht="13.5" customHeight="1">
      <c r="A563" s="147">
        <f t="shared" si="11"/>
        <v>0</v>
      </c>
      <c r="B563" s="147">
        <f t="shared" si="2"/>
        <v>1</v>
      </c>
      <c r="C563" s="147">
        <f t="shared" si="3"/>
        <v>2</v>
      </c>
      <c r="D563" s="148">
        <f t="shared" si="4"/>
        <v>9</v>
      </c>
      <c r="E563" s="148">
        <f t="shared" si="5"/>
        <v>1</v>
      </c>
      <c r="F563" s="146"/>
      <c r="G563" s="174"/>
      <c r="H563" s="174"/>
      <c r="I563" s="174"/>
      <c r="J563" s="175"/>
      <c r="K563" s="176"/>
      <c r="L563" s="177"/>
      <c r="M563" s="177"/>
      <c r="N563" s="182"/>
      <c r="O563" s="175"/>
      <c r="P563" s="180"/>
      <c r="Q563" s="176"/>
      <c r="R563" s="176"/>
      <c r="S563" s="176"/>
      <c r="T563" s="175"/>
      <c r="U563" s="175"/>
      <c r="V563" s="175"/>
      <c r="W563" s="175"/>
      <c r="X563" s="175"/>
      <c r="Y563" s="175"/>
      <c r="Z563" s="175"/>
    </row>
    <row r="564" ht="13.5" customHeight="1">
      <c r="A564" s="147">
        <f t="shared" si="11"/>
        <v>0</v>
      </c>
      <c r="B564" s="147">
        <f t="shared" si="2"/>
        <v>1</v>
      </c>
      <c r="C564" s="147">
        <f t="shared" si="3"/>
        <v>2</v>
      </c>
      <c r="D564" s="148">
        <f t="shared" si="4"/>
        <v>9</v>
      </c>
      <c r="E564" s="148">
        <f t="shared" si="5"/>
        <v>1</v>
      </c>
      <c r="F564" s="146"/>
      <c r="G564" s="174"/>
      <c r="H564" s="174"/>
      <c r="I564" s="174"/>
      <c r="J564" s="175"/>
      <c r="K564" s="176"/>
      <c r="L564" s="177"/>
      <c r="M564" s="177"/>
      <c r="N564" s="182"/>
      <c r="O564" s="175"/>
      <c r="P564" s="180"/>
      <c r="Q564" s="176"/>
      <c r="R564" s="176"/>
      <c r="S564" s="176"/>
      <c r="T564" s="175"/>
      <c r="U564" s="175"/>
      <c r="V564" s="175"/>
      <c r="W564" s="175"/>
      <c r="X564" s="175"/>
      <c r="Y564" s="175"/>
      <c r="Z564" s="175"/>
    </row>
    <row r="565" ht="13.5" customHeight="1">
      <c r="A565" s="147">
        <f t="shared" si="11"/>
        <v>0</v>
      </c>
      <c r="B565" s="147">
        <f t="shared" si="2"/>
        <v>1</v>
      </c>
      <c r="C565" s="147">
        <f t="shared" si="3"/>
        <v>2</v>
      </c>
      <c r="D565" s="148">
        <f t="shared" si="4"/>
        <v>9</v>
      </c>
      <c r="E565" s="148">
        <f t="shared" si="5"/>
        <v>1</v>
      </c>
      <c r="F565" s="146"/>
      <c r="G565" s="174"/>
      <c r="H565" s="174"/>
      <c r="I565" s="174"/>
      <c r="J565" s="175"/>
      <c r="K565" s="176"/>
      <c r="L565" s="177"/>
      <c r="M565" s="177"/>
      <c r="N565" s="182"/>
      <c r="O565" s="175"/>
      <c r="P565" s="180"/>
      <c r="Q565" s="176"/>
      <c r="R565" s="176"/>
      <c r="S565" s="176"/>
      <c r="T565" s="175"/>
      <c r="U565" s="175"/>
      <c r="V565" s="175"/>
      <c r="W565" s="175"/>
      <c r="X565" s="175"/>
      <c r="Y565" s="175"/>
      <c r="Z565" s="175"/>
    </row>
    <row r="566" ht="13.5" customHeight="1">
      <c r="A566" s="147">
        <f t="shared" si="11"/>
        <v>0</v>
      </c>
      <c r="B566" s="147">
        <f t="shared" si="2"/>
        <v>1</v>
      </c>
      <c r="C566" s="147">
        <f t="shared" si="3"/>
        <v>2</v>
      </c>
      <c r="D566" s="148">
        <f t="shared" si="4"/>
        <v>9</v>
      </c>
      <c r="E566" s="148">
        <f t="shared" si="5"/>
        <v>1</v>
      </c>
      <c r="F566" s="146"/>
      <c r="G566" s="174"/>
      <c r="H566" s="174"/>
      <c r="I566" s="174"/>
      <c r="J566" s="175"/>
      <c r="K566" s="176"/>
      <c r="L566" s="177"/>
      <c r="M566" s="177"/>
      <c r="N566" s="182"/>
      <c r="O566" s="175"/>
      <c r="P566" s="180"/>
      <c r="Q566" s="176"/>
      <c r="R566" s="176"/>
      <c r="S566" s="176"/>
      <c r="T566" s="175"/>
      <c r="U566" s="175"/>
      <c r="V566" s="175"/>
      <c r="W566" s="175"/>
      <c r="X566" s="175"/>
      <c r="Y566" s="175"/>
      <c r="Z566" s="175"/>
    </row>
    <row r="567" ht="13.5" customHeight="1">
      <c r="A567" s="147">
        <f t="shared" si="11"/>
        <v>0</v>
      </c>
      <c r="B567" s="147">
        <f t="shared" si="2"/>
        <v>1</v>
      </c>
      <c r="C567" s="147">
        <f t="shared" si="3"/>
        <v>2</v>
      </c>
      <c r="D567" s="148">
        <f t="shared" si="4"/>
        <v>9</v>
      </c>
      <c r="E567" s="148">
        <f t="shared" si="5"/>
        <v>1</v>
      </c>
      <c r="F567" s="146"/>
      <c r="G567" s="174"/>
      <c r="H567" s="174"/>
      <c r="I567" s="174"/>
      <c r="J567" s="175"/>
      <c r="K567" s="176"/>
      <c r="L567" s="177"/>
      <c r="M567" s="177"/>
      <c r="N567" s="182"/>
      <c r="O567" s="175"/>
      <c r="P567" s="180"/>
      <c r="Q567" s="176"/>
      <c r="R567" s="176"/>
      <c r="S567" s="176"/>
      <c r="T567" s="175"/>
      <c r="U567" s="175"/>
      <c r="V567" s="175"/>
      <c r="W567" s="175"/>
      <c r="X567" s="175"/>
      <c r="Y567" s="175"/>
      <c r="Z567" s="175"/>
    </row>
    <row r="568" ht="13.5" customHeight="1">
      <c r="A568" s="147">
        <f t="shared" si="11"/>
        <v>0</v>
      </c>
      <c r="B568" s="147">
        <f t="shared" si="2"/>
        <v>1</v>
      </c>
      <c r="C568" s="147">
        <f t="shared" si="3"/>
        <v>2</v>
      </c>
      <c r="D568" s="148">
        <f t="shared" si="4"/>
        <v>9</v>
      </c>
      <c r="E568" s="148">
        <f t="shared" si="5"/>
        <v>1</v>
      </c>
      <c r="F568" s="146"/>
      <c r="G568" s="174"/>
      <c r="H568" s="174"/>
      <c r="I568" s="174"/>
      <c r="J568" s="175"/>
      <c r="K568" s="176"/>
      <c r="L568" s="177"/>
      <c r="M568" s="177"/>
      <c r="N568" s="182"/>
      <c r="O568" s="175"/>
      <c r="P568" s="180"/>
      <c r="Q568" s="176"/>
      <c r="R568" s="176"/>
      <c r="S568" s="176"/>
      <c r="T568" s="175"/>
      <c r="U568" s="175"/>
      <c r="V568" s="175"/>
      <c r="W568" s="175"/>
      <c r="X568" s="175"/>
      <c r="Y568" s="175"/>
      <c r="Z568" s="175"/>
    </row>
    <row r="569" ht="13.5" customHeight="1">
      <c r="A569" s="147">
        <f t="shared" si="11"/>
        <v>0</v>
      </c>
      <c r="B569" s="147">
        <f t="shared" si="2"/>
        <v>1</v>
      </c>
      <c r="C569" s="147">
        <f t="shared" si="3"/>
        <v>2</v>
      </c>
      <c r="D569" s="148">
        <f t="shared" si="4"/>
        <v>9</v>
      </c>
      <c r="E569" s="148">
        <f t="shared" si="5"/>
        <v>1</v>
      </c>
      <c r="F569" s="146"/>
      <c r="G569" s="174"/>
      <c r="H569" s="174"/>
      <c r="I569" s="174"/>
      <c r="J569" s="175"/>
      <c r="K569" s="176"/>
      <c r="L569" s="177"/>
      <c r="M569" s="177"/>
      <c r="N569" s="182"/>
      <c r="O569" s="175"/>
      <c r="P569" s="180"/>
      <c r="Q569" s="176"/>
      <c r="R569" s="176"/>
      <c r="S569" s="176"/>
      <c r="T569" s="175"/>
      <c r="U569" s="175"/>
      <c r="V569" s="175"/>
      <c r="W569" s="175"/>
      <c r="X569" s="175"/>
      <c r="Y569" s="175"/>
      <c r="Z569" s="175"/>
    </row>
    <row r="570" ht="13.5" customHeight="1">
      <c r="A570" s="147">
        <f t="shared" si="11"/>
        <v>0</v>
      </c>
      <c r="B570" s="147">
        <f t="shared" si="2"/>
        <v>1</v>
      </c>
      <c r="C570" s="147">
        <f t="shared" si="3"/>
        <v>2</v>
      </c>
      <c r="D570" s="148">
        <f t="shared" si="4"/>
        <v>9</v>
      </c>
      <c r="E570" s="148">
        <f t="shared" si="5"/>
        <v>1</v>
      </c>
      <c r="F570" s="146"/>
      <c r="G570" s="174"/>
      <c r="H570" s="174"/>
      <c r="I570" s="174"/>
      <c r="J570" s="175"/>
      <c r="K570" s="176"/>
      <c r="L570" s="177"/>
      <c r="M570" s="177"/>
      <c r="N570" s="182"/>
      <c r="O570" s="175"/>
      <c r="P570" s="180"/>
      <c r="Q570" s="176"/>
      <c r="R570" s="176"/>
      <c r="S570" s="176"/>
      <c r="T570" s="175"/>
      <c r="U570" s="175"/>
      <c r="V570" s="175"/>
      <c r="W570" s="175"/>
      <c r="X570" s="175"/>
      <c r="Y570" s="175"/>
      <c r="Z570" s="175"/>
    </row>
    <row r="571" ht="13.5" customHeight="1">
      <c r="A571" s="147">
        <f t="shared" si="11"/>
        <v>0</v>
      </c>
      <c r="B571" s="147">
        <f t="shared" si="2"/>
        <v>1</v>
      </c>
      <c r="C571" s="147">
        <f t="shared" si="3"/>
        <v>2</v>
      </c>
      <c r="D571" s="148">
        <f t="shared" si="4"/>
        <v>9</v>
      </c>
      <c r="E571" s="148">
        <f t="shared" si="5"/>
        <v>1</v>
      </c>
      <c r="F571" s="146"/>
      <c r="G571" s="174"/>
      <c r="H571" s="174"/>
      <c r="I571" s="174"/>
      <c r="J571" s="175"/>
      <c r="K571" s="176"/>
      <c r="L571" s="177"/>
      <c r="M571" s="177"/>
      <c r="N571" s="182"/>
      <c r="O571" s="175"/>
      <c r="P571" s="180"/>
      <c r="Q571" s="176"/>
      <c r="R571" s="176"/>
      <c r="S571" s="176"/>
      <c r="T571" s="175"/>
      <c r="U571" s="175"/>
      <c r="V571" s="175"/>
      <c r="W571" s="175"/>
      <c r="X571" s="175"/>
      <c r="Y571" s="175"/>
      <c r="Z571" s="175"/>
    </row>
    <row r="572" ht="13.5" customHeight="1">
      <c r="A572" s="147">
        <f t="shared" si="11"/>
        <v>0</v>
      </c>
      <c r="B572" s="147">
        <f t="shared" si="2"/>
        <v>1</v>
      </c>
      <c r="C572" s="147">
        <f t="shared" si="3"/>
        <v>2</v>
      </c>
      <c r="D572" s="148">
        <f t="shared" si="4"/>
        <v>9</v>
      </c>
      <c r="E572" s="148">
        <f t="shared" si="5"/>
        <v>1</v>
      </c>
      <c r="F572" s="146"/>
      <c r="G572" s="174"/>
      <c r="H572" s="174"/>
      <c r="I572" s="174"/>
      <c r="J572" s="175"/>
      <c r="K572" s="176"/>
      <c r="L572" s="177"/>
      <c r="M572" s="177"/>
      <c r="N572" s="182"/>
      <c r="O572" s="175"/>
      <c r="P572" s="180"/>
      <c r="Q572" s="176"/>
      <c r="R572" s="176"/>
      <c r="S572" s="176"/>
      <c r="T572" s="175"/>
      <c r="U572" s="175"/>
      <c r="V572" s="175"/>
      <c r="W572" s="175"/>
      <c r="X572" s="175"/>
      <c r="Y572" s="175"/>
      <c r="Z572" s="175"/>
    </row>
    <row r="573" ht="13.5" customHeight="1">
      <c r="A573" s="147">
        <f t="shared" si="11"/>
        <v>0</v>
      </c>
      <c r="B573" s="147">
        <f t="shared" si="2"/>
        <v>1</v>
      </c>
      <c r="C573" s="147">
        <f t="shared" si="3"/>
        <v>2</v>
      </c>
      <c r="D573" s="148">
        <f t="shared" si="4"/>
        <v>9</v>
      </c>
      <c r="E573" s="148">
        <f t="shared" si="5"/>
        <v>1</v>
      </c>
      <c r="F573" s="146"/>
      <c r="G573" s="174"/>
      <c r="H573" s="174"/>
      <c r="I573" s="174"/>
      <c r="J573" s="175"/>
      <c r="K573" s="176"/>
      <c r="L573" s="177"/>
      <c r="M573" s="177"/>
      <c r="N573" s="182"/>
      <c r="O573" s="175"/>
      <c r="P573" s="180"/>
      <c r="Q573" s="176"/>
      <c r="R573" s="176"/>
      <c r="S573" s="176"/>
      <c r="T573" s="175"/>
      <c r="U573" s="175"/>
      <c r="V573" s="175"/>
      <c r="W573" s="175"/>
      <c r="X573" s="175"/>
      <c r="Y573" s="175"/>
      <c r="Z573" s="175"/>
    </row>
    <row r="574" ht="13.5" customHeight="1">
      <c r="A574" s="147">
        <f t="shared" si="11"/>
        <v>0</v>
      </c>
      <c r="B574" s="147">
        <f t="shared" si="2"/>
        <v>1</v>
      </c>
      <c r="C574" s="147">
        <f t="shared" si="3"/>
        <v>2</v>
      </c>
      <c r="D574" s="148">
        <f t="shared" si="4"/>
        <v>9</v>
      </c>
      <c r="E574" s="148">
        <f t="shared" si="5"/>
        <v>1</v>
      </c>
      <c r="F574" s="146"/>
      <c r="G574" s="174"/>
      <c r="H574" s="174"/>
      <c r="I574" s="174"/>
      <c r="J574" s="175"/>
      <c r="K574" s="176"/>
      <c r="L574" s="177"/>
      <c r="M574" s="177"/>
      <c r="N574" s="182"/>
      <c r="O574" s="175"/>
      <c r="P574" s="180"/>
      <c r="Q574" s="176"/>
      <c r="R574" s="176"/>
      <c r="S574" s="176"/>
      <c r="T574" s="175"/>
      <c r="U574" s="175"/>
      <c r="V574" s="175"/>
      <c r="W574" s="175"/>
      <c r="X574" s="175"/>
      <c r="Y574" s="175"/>
      <c r="Z574" s="175"/>
    </row>
    <row r="575" ht="13.5" customHeight="1">
      <c r="A575" s="147">
        <f t="shared" si="11"/>
        <v>0</v>
      </c>
      <c r="B575" s="147">
        <f t="shared" si="2"/>
        <v>1</v>
      </c>
      <c r="C575" s="147">
        <f t="shared" si="3"/>
        <v>2</v>
      </c>
      <c r="D575" s="148">
        <f t="shared" si="4"/>
        <v>9</v>
      </c>
      <c r="E575" s="148">
        <f t="shared" si="5"/>
        <v>1</v>
      </c>
      <c r="F575" s="146"/>
      <c r="G575" s="174"/>
      <c r="H575" s="174"/>
      <c r="I575" s="174"/>
      <c r="J575" s="175"/>
      <c r="K575" s="176"/>
      <c r="L575" s="177"/>
      <c r="M575" s="177"/>
      <c r="N575" s="182"/>
      <c r="O575" s="175"/>
      <c r="P575" s="180"/>
      <c r="Q575" s="176"/>
      <c r="R575" s="176"/>
      <c r="S575" s="176"/>
      <c r="T575" s="175"/>
      <c r="U575" s="175"/>
      <c r="V575" s="175"/>
      <c r="W575" s="175"/>
      <c r="X575" s="175"/>
      <c r="Y575" s="175"/>
      <c r="Z575" s="175"/>
    </row>
    <row r="576" ht="13.5" customHeight="1">
      <c r="A576" s="147">
        <f t="shared" si="11"/>
        <v>0</v>
      </c>
      <c r="B576" s="147">
        <f t="shared" si="2"/>
        <v>1</v>
      </c>
      <c r="C576" s="147">
        <f t="shared" si="3"/>
        <v>2</v>
      </c>
      <c r="D576" s="148">
        <f t="shared" si="4"/>
        <v>9</v>
      </c>
      <c r="E576" s="148">
        <f t="shared" si="5"/>
        <v>1</v>
      </c>
      <c r="F576" s="146"/>
      <c r="G576" s="174"/>
      <c r="H576" s="174"/>
      <c r="I576" s="174"/>
      <c r="J576" s="175"/>
      <c r="K576" s="176"/>
      <c r="L576" s="177"/>
      <c r="M576" s="177"/>
      <c r="N576" s="182"/>
      <c r="O576" s="175"/>
      <c r="P576" s="180"/>
      <c r="Q576" s="176"/>
      <c r="R576" s="176"/>
      <c r="S576" s="176"/>
      <c r="T576" s="175"/>
      <c r="U576" s="175"/>
      <c r="V576" s="175"/>
      <c r="W576" s="175"/>
      <c r="X576" s="175"/>
      <c r="Y576" s="175"/>
      <c r="Z576" s="175"/>
    </row>
    <row r="577" ht="13.5" customHeight="1">
      <c r="A577" s="147">
        <f t="shared" si="11"/>
        <v>0</v>
      </c>
      <c r="B577" s="147">
        <f t="shared" si="2"/>
        <v>1</v>
      </c>
      <c r="C577" s="147">
        <f t="shared" si="3"/>
        <v>2</v>
      </c>
      <c r="D577" s="148">
        <f t="shared" si="4"/>
        <v>9</v>
      </c>
      <c r="E577" s="148">
        <f t="shared" si="5"/>
        <v>1</v>
      </c>
      <c r="F577" s="146"/>
      <c r="G577" s="174"/>
      <c r="H577" s="174"/>
      <c r="I577" s="174"/>
      <c r="J577" s="175"/>
      <c r="K577" s="176"/>
      <c r="L577" s="177"/>
      <c r="M577" s="177"/>
      <c r="N577" s="182"/>
      <c r="O577" s="175"/>
      <c r="P577" s="180"/>
      <c r="Q577" s="176"/>
      <c r="R577" s="176"/>
      <c r="S577" s="176"/>
      <c r="T577" s="175"/>
      <c r="U577" s="175"/>
      <c r="V577" s="175"/>
      <c r="W577" s="175"/>
      <c r="X577" s="175"/>
      <c r="Y577" s="175"/>
      <c r="Z577" s="175"/>
    </row>
    <row r="578" ht="13.5" customHeight="1">
      <c r="A578" s="147">
        <f t="shared" si="11"/>
        <v>0</v>
      </c>
      <c r="B578" s="147">
        <f t="shared" si="2"/>
        <v>1</v>
      </c>
      <c r="C578" s="147">
        <f t="shared" si="3"/>
        <v>2</v>
      </c>
      <c r="D578" s="148">
        <f t="shared" si="4"/>
        <v>9</v>
      </c>
      <c r="E578" s="148">
        <f t="shared" si="5"/>
        <v>1</v>
      </c>
      <c r="F578" s="146"/>
      <c r="G578" s="174"/>
      <c r="H578" s="174"/>
      <c r="I578" s="174"/>
      <c r="J578" s="175"/>
      <c r="K578" s="176"/>
      <c r="L578" s="177"/>
      <c r="M578" s="177"/>
      <c r="N578" s="182"/>
      <c r="O578" s="175"/>
      <c r="P578" s="180"/>
      <c r="Q578" s="176"/>
      <c r="R578" s="176"/>
      <c r="S578" s="176"/>
      <c r="T578" s="175"/>
      <c r="U578" s="175"/>
      <c r="V578" s="175"/>
      <c r="W578" s="175"/>
      <c r="X578" s="175"/>
      <c r="Y578" s="175"/>
      <c r="Z578" s="175"/>
    </row>
    <row r="579" ht="13.5" customHeight="1">
      <c r="A579" s="147">
        <f t="shared" si="11"/>
        <v>0</v>
      </c>
      <c r="B579" s="147">
        <f t="shared" si="2"/>
        <v>1</v>
      </c>
      <c r="C579" s="147">
        <f t="shared" si="3"/>
        <v>2</v>
      </c>
      <c r="D579" s="148">
        <f t="shared" si="4"/>
        <v>9</v>
      </c>
      <c r="E579" s="148">
        <f t="shared" si="5"/>
        <v>1</v>
      </c>
      <c r="F579" s="146"/>
      <c r="G579" s="174"/>
      <c r="H579" s="174"/>
      <c r="I579" s="174"/>
      <c r="J579" s="175"/>
      <c r="K579" s="176"/>
      <c r="L579" s="177"/>
      <c r="M579" s="177"/>
      <c r="N579" s="182"/>
      <c r="O579" s="175"/>
      <c r="P579" s="180"/>
      <c r="Q579" s="176"/>
      <c r="R579" s="176"/>
      <c r="S579" s="176"/>
      <c r="T579" s="175"/>
      <c r="U579" s="175"/>
      <c r="V579" s="175"/>
      <c r="W579" s="175"/>
      <c r="X579" s="175"/>
      <c r="Y579" s="175"/>
      <c r="Z579" s="175"/>
    </row>
    <row r="580" ht="13.5" customHeight="1">
      <c r="A580" s="147">
        <f t="shared" si="11"/>
        <v>0</v>
      </c>
      <c r="B580" s="147">
        <f t="shared" si="2"/>
        <v>1</v>
      </c>
      <c r="C580" s="147">
        <f t="shared" si="3"/>
        <v>2</v>
      </c>
      <c r="D580" s="148">
        <f t="shared" si="4"/>
        <v>9</v>
      </c>
      <c r="E580" s="148">
        <f t="shared" si="5"/>
        <v>1</v>
      </c>
      <c r="F580" s="146"/>
      <c r="G580" s="174"/>
      <c r="H580" s="174"/>
      <c r="I580" s="174"/>
      <c r="J580" s="175"/>
      <c r="K580" s="176"/>
      <c r="L580" s="177"/>
      <c r="M580" s="177"/>
      <c r="N580" s="182"/>
      <c r="O580" s="175"/>
      <c r="P580" s="180"/>
      <c r="Q580" s="176"/>
      <c r="R580" s="176"/>
      <c r="S580" s="176"/>
      <c r="T580" s="175"/>
      <c r="U580" s="175"/>
      <c r="V580" s="175"/>
      <c r="W580" s="175"/>
      <c r="X580" s="175"/>
      <c r="Y580" s="175"/>
      <c r="Z580" s="175"/>
    </row>
    <row r="581" ht="13.5" customHeight="1">
      <c r="A581" s="147">
        <f t="shared" si="11"/>
        <v>0</v>
      </c>
      <c r="B581" s="147">
        <f t="shared" si="2"/>
        <v>1</v>
      </c>
      <c r="C581" s="147">
        <f t="shared" si="3"/>
        <v>2</v>
      </c>
      <c r="D581" s="148">
        <f t="shared" si="4"/>
        <v>9</v>
      </c>
      <c r="E581" s="148">
        <f t="shared" si="5"/>
        <v>1</v>
      </c>
      <c r="F581" s="146"/>
      <c r="G581" s="174"/>
      <c r="H581" s="174"/>
      <c r="I581" s="174"/>
      <c r="J581" s="175"/>
      <c r="K581" s="176"/>
      <c r="L581" s="177"/>
      <c r="M581" s="177"/>
      <c r="N581" s="182"/>
      <c r="O581" s="175"/>
      <c r="P581" s="180"/>
      <c r="Q581" s="176"/>
      <c r="R581" s="176"/>
      <c r="S581" s="176"/>
      <c r="T581" s="175"/>
      <c r="U581" s="175"/>
      <c r="V581" s="175"/>
      <c r="W581" s="175"/>
      <c r="X581" s="175"/>
      <c r="Y581" s="175"/>
      <c r="Z581" s="175"/>
    </row>
    <row r="582" ht="13.5" customHeight="1">
      <c r="A582" s="147">
        <f t="shared" si="11"/>
        <v>0</v>
      </c>
      <c r="B582" s="147">
        <f t="shared" si="2"/>
        <v>1</v>
      </c>
      <c r="C582" s="147">
        <f t="shared" si="3"/>
        <v>2</v>
      </c>
      <c r="D582" s="148">
        <f t="shared" si="4"/>
        <v>9</v>
      </c>
      <c r="E582" s="148">
        <f t="shared" si="5"/>
        <v>1</v>
      </c>
      <c r="F582" s="146"/>
      <c r="G582" s="174"/>
      <c r="H582" s="174"/>
      <c r="I582" s="174"/>
      <c r="J582" s="175"/>
      <c r="K582" s="176"/>
      <c r="L582" s="177"/>
      <c r="M582" s="177"/>
      <c r="N582" s="182"/>
      <c r="O582" s="175"/>
      <c r="P582" s="180"/>
      <c r="Q582" s="176"/>
      <c r="R582" s="176"/>
      <c r="S582" s="176"/>
      <c r="T582" s="175"/>
      <c r="U582" s="175"/>
      <c r="V582" s="175"/>
      <c r="W582" s="175"/>
      <c r="X582" s="175"/>
      <c r="Y582" s="175"/>
      <c r="Z582" s="175"/>
    </row>
    <row r="583" ht="13.5" customHeight="1">
      <c r="A583" s="147">
        <f t="shared" si="11"/>
        <v>0</v>
      </c>
      <c r="B583" s="147">
        <f t="shared" si="2"/>
        <v>1</v>
      </c>
      <c r="C583" s="147">
        <f t="shared" si="3"/>
        <v>2</v>
      </c>
      <c r="D583" s="148">
        <f t="shared" si="4"/>
        <v>9</v>
      </c>
      <c r="E583" s="148">
        <f t="shared" si="5"/>
        <v>1</v>
      </c>
      <c r="F583" s="146"/>
      <c r="G583" s="174"/>
      <c r="H583" s="174"/>
      <c r="I583" s="174"/>
      <c r="J583" s="175"/>
      <c r="K583" s="176"/>
      <c r="L583" s="177"/>
      <c r="M583" s="177"/>
      <c r="N583" s="182"/>
      <c r="O583" s="175"/>
      <c r="P583" s="180"/>
      <c r="Q583" s="176"/>
      <c r="R583" s="176"/>
      <c r="S583" s="176"/>
      <c r="T583" s="175"/>
      <c r="U583" s="175"/>
      <c r="V583" s="175"/>
      <c r="W583" s="175"/>
      <c r="X583" s="175"/>
      <c r="Y583" s="175"/>
      <c r="Z583" s="175"/>
    </row>
    <row r="584" ht="13.5" customHeight="1">
      <c r="A584" s="147">
        <f t="shared" si="11"/>
        <v>0</v>
      </c>
      <c r="B584" s="147">
        <f t="shared" si="2"/>
        <v>1</v>
      </c>
      <c r="C584" s="147">
        <f t="shared" si="3"/>
        <v>2</v>
      </c>
      <c r="D584" s="148">
        <f t="shared" si="4"/>
        <v>9</v>
      </c>
      <c r="E584" s="148">
        <f t="shared" si="5"/>
        <v>1</v>
      </c>
      <c r="F584" s="146"/>
      <c r="G584" s="174"/>
      <c r="H584" s="174"/>
      <c r="I584" s="174"/>
      <c r="J584" s="175"/>
      <c r="K584" s="176"/>
      <c r="L584" s="177"/>
      <c r="M584" s="177"/>
      <c r="N584" s="182"/>
      <c r="O584" s="175"/>
      <c r="P584" s="180"/>
      <c r="Q584" s="176"/>
      <c r="R584" s="176"/>
      <c r="S584" s="176"/>
      <c r="T584" s="175"/>
      <c r="U584" s="175"/>
      <c r="V584" s="175"/>
      <c r="W584" s="175"/>
      <c r="X584" s="175"/>
      <c r="Y584" s="175"/>
      <c r="Z584" s="175"/>
    </row>
    <row r="585" ht="13.5" customHeight="1">
      <c r="A585" s="147">
        <f t="shared" si="11"/>
        <v>0</v>
      </c>
      <c r="B585" s="147">
        <f t="shared" si="2"/>
        <v>1</v>
      </c>
      <c r="C585" s="147">
        <f t="shared" si="3"/>
        <v>2</v>
      </c>
      <c r="D585" s="148">
        <f t="shared" si="4"/>
        <v>9</v>
      </c>
      <c r="E585" s="148">
        <f t="shared" si="5"/>
        <v>1</v>
      </c>
      <c r="F585" s="146"/>
      <c r="G585" s="174"/>
      <c r="H585" s="174"/>
      <c r="I585" s="174"/>
      <c r="J585" s="175"/>
      <c r="K585" s="176"/>
      <c r="L585" s="177"/>
      <c r="M585" s="177"/>
      <c r="N585" s="182"/>
      <c r="O585" s="175"/>
      <c r="P585" s="180"/>
      <c r="Q585" s="176"/>
      <c r="R585" s="176"/>
      <c r="S585" s="176"/>
      <c r="T585" s="175"/>
      <c r="U585" s="175"/>
      <c r="V585" s="175"/>
      <c r="W585" s="175"/>
      <c r="X585" s="175"/>
      <c r="Y585" s="175"/>
      <c r="Z585" s="175"/>
    </row>
    <row r="586" ht="13.5" customHeight="1">
      <c r="A586" s="147">
        <f t="shared" si="11"/>
        <v>0</v>
      </c>
      <c r="B586" s="147">
        <f t="shared" si="2"/>
        <v>1</v>
      </c>
      <c r="C586" s="147">
        <f t="shared" si="3"/>
        <v>2</v>
      </c>
      <c r="D586" s="148">
        <f t="shared" si="4"/>
        <v>9</v>
      </c>
      <c r="E586" s="148">
        <f t="shared" si="5"/>
        <v>1</v>
      </c>
      <c r="F586" s="146"/>
      <c r="G586" s="174"/>
      <c r="H586" s="174"/>
      <c r="I586" s="174"/>
      <c r="J586" s="175"/>
      <c r="K586" s="176"/>
      <c r="L586" s="177"/>
      <c r="M586" s="177"/>
      <c r="N586" s="182"/>
      <c r="O586" s="175"/>
      <c r="P586" s="180"/>
      <c r="Q586" s="176"/>
      <c r="R586" s="176"/>
      <c r="S586" s="176"/>
      <c r="T586" s="175"/>
      <c r="U586" s="175"/>
      <c r="V586" s="175"/>
      <c r="W586" s="175"/>
      <c r="X586" s="175"/>
      <c r="Y586" s="175"/>
      <c r="Z586" s="175"/>
    </row>
    <row r="587" ht="13.5" customHeight="1">
      <c r="A587" s="147">
        <f t="shared" si="11"/>
        <v>0</v>
      </c>
      <c r="B587" s="147">
        <f t="shared" si="2"/>
        <v>1</v>
      </c>
      <c r="C587" s="147">
        <f t="shared" si="3"/>
        <v>2</v>
      </c>
      <c r="D587" s="148">
        <f t="shared" si="4"/>
        <v>9</v>
      </c>
      <c r="E587" s="148">
        <f t="shared" si="5"/>
        <v>1</v>
      </c>
      <c r="F587" s="146"/>
      <c r="G587" s="174"/>
      <c r="H587" s="174"/>
      <c r="I587" s="174"/>
      <c r="J587" s="175"/>
      <c r="K587" s="176"/>
      <c r="L587" s="177"/>
      <c r="M587" s="177"/>
      <c r="N587" s="182"/>
      <c r="O587" s="175"/>
      <c r="P587" s="180"/>
      <c r="Q587" s="176"/>
      <c r="R587" s="176"/>
      <c r="S587" s="176"/>
      <c r="T587" s="175"/>
      <c r="U587" s="175"/>
      <c r="V587" s="175"/>
      <c r="W587" s="175"/>
      <c r="X587" s="175"/>
      <c r="Y587" s="175"/>
      <c r="Z587" s="175"/>
    </row>
    <row r="588" ht="13.5" customHeight="1">
      <c r="A588" s="147">
        <f t="shared" si="11"/>
        <v>0</v>
      </c>
      <c r="B588" s="147">
        <f t="shared" si="2"/>
        <v>1</v>
      </c>
      <c r="C588" s="147">
        <f t="shared" si="3"/>
        <v>2</v>
      </c>
      <c r="D588" s="148">
        <f t="shared" si="4"/>
        <v>9</v>
      </c>
      <c r="E588" s="148">
        <f t="shared" si="5"/>
        <v>1</v>
      </c>
      <c r="F588" s="146"/>
      <c r="G588" s="174"/>
      <c r="H588" s="174"/>
      <c r="I588" s="174"/>
      <c r="J588" s="175"/>
      <c r="K588" s="176"/>
      <c r="L588" s="177"/>
      <c r="M588" s="177"/>
      <c r="N588" s="182"/>
      <c r="O588" s="175"/>
      <c r="P588" s="180"/>
      <c r="Q588" s="176"/>
      <c r="R588" s="176"/>
      <c r="S588" s="176"/>
      <c r="T588" s="175"/>
      <c r="U588" s="175"/>
      <c r="V588" s="175"/>
      <c r="W588" s="175"/>
      <c r="X588" s="175"/>
      <c r="Y588" s="175"/>
      <c r="Z588" s="175"/>
    </row>
    <row r="589" ht="13.5" customHeight="1">
      <c r="A589" s="147">
        <f t="shared" si="11"/>
        <v>0</v>
      </c>
      <c r="B589" s="147">
        <f t="shared" si="2"/>
        <v>1</v>
      </c>
      <c r="C589" s="147">
        <f t="shared" si="3"/>
        <v>2</v>
      </c>
      <c r="D589" s="148">
        <f t="shared" si="4"/>
        <v>9</v>
      </c>
      <c r="E589" s="148">
        <f t="shared" si="5"/>
        <v>1</v>
      </c>
      <c r="F589" s="146"/>
      <c r="G589" s="174"/>
      <c r="H589" s="174"/>
      <c r="I589" s="174"/>
      <c r="J589" s="175"/>
      <c r="K589" s="176"/>
      <c r="L589" s="177"/>
      <c r="M589" s="177"/>
      <c r="N589" s="182"/>
      <c r="O589" s="175"/>
      <c r="P589" s="180"/>
      <c r="Q589" s="176"/>
      <c r="R589" s="176"/>
      <c r="S589" s="176"/>
      <c r="T589" s="175"/>
      <c r="U589" s="175"/>
      <c r="V589" s="175"/>
      <c r="W589" s="175"/>
      <c r="X589" s="175"/>
      <c r="Y589" s="175"/>
      <c r="Z589" s="175"/>
    </row>
    <row r="590" ht="13.5" customHeight="1">
      <c r="A590" s="147">
        <f t="shared" si="11"/>
        <v>0</v>
      </c>
      <c r="B590" s="147">
        <f t="shared" si="2"/>
        <v>1</v>
      </c>
      <c r="C590" s="147">
        <f t="shared" si="3"/>
        <v>2</v>
      </c>
      <c r="D590" s="148">
        <f t="shared" si="4"/>
        <v>9</v>
      </c>
      <c r="E590" s="148">
        <f t="shared" si="5"/>
        <v>1</v>
      </c>
      <c r="F590" s="146"/>
      <c r="G590" s="174"/>
      <c r="H590" s="174"/>
      <c r="I590" s="174"/>
      <c r="J590" s="175"/>
      <c r="K590" s="176"/>
      <c r="L590" s="177"/>
      <c r="M590" s="177"/>
      <c r="N590" s="182"/>
      <c r="O590" s="175"/>
      <c r="P590" s="180"/>
      <c r="Q590" s="176"/>
      <c r="R590" s="176"/>
      <c r="S590" s="176"/>
      <c r="T590" s="175"/>
      <c r="U590" s="175"/>
      <c r="V590" s="175"/>
      <c r="W590" s="175"/>
      <c r="X590" s="175"/>
      <c r="Y590" s="175"/>
      <c r="Z590" s="175"/>
    </row>
    <row r="591" ht="13.5" customHeight="1">
      <c r="A591" s="147">
        <f t="shared" si="11"/>
        <v>0</v>
      </c>
      <c r="B591" s="147">
        <f t="shared" si="2"/>
        <v>1</v>
      </c>
      <c r="C591" s="147">
        <f t="shared" si="3"/>
        <v>2</v>
      </c>
      <c r="D591" s="148">
        <f t="shared" si="4"/>
        <v>9</v>
      </c>
      <c r="E591" s="148">
        <f t="shared" si="5"/>
        <v>1</v>
      </c>
      <c r="F591" s="146"/>
      <c r="G591" s="174"/>
      <c r="H591" s="174"/>
      <c r="I591" s="174"/>
      <c r="J591" s="175"/>
      <c r="K591" s="176"/>
      <c r="L591" s="177"/>
      <c r="M591" s="177"/>
      <c r="N591" s="182"/>
      <c r="O591" s="175"/>
      <c r="P591" s="180"/>
      <c r="Q591" s="176"/>
      <c r="R591" s="176"/>
      <c r="S591" s="176"/>
      <c r="T591" s="175"/>
      <c r="U591" s="175"/>
      <c r="V591" s="175"/>
      <c r="W591" s="175"/>
      <c r="X591" s="175"/>
      <c r="Y591" s="175"/>
      <c r="Z591" s="175"/>
    </row>
    <row r="592" ht="13.5" customHeight="1">
      <c r="A592" s="147">
        <f t="shared" si="11"/>
        <v>0</v>
      </c>
      <c r="B592" s="147">
        <f t="shared" si="2"/>
        <v>1</v>
      </c>
      <c r="C592" s="147">
        <f t="shared" si="3"/>
        <v>2</v>
      </c>
      <c r="D592" s="148">
        <f t="shared" si="4"/>
        <v>9</v>
      </c>
      <c r="E592" s="148">
        <f t="shared" si="5"/>
        <v>1</v>
      </c>
      <c r="F592" s="146"/>
      <c r="G592" s="174"/>
      <c r="H592" s="174"/>
      <c r="I592" s="174"/>
      <c r="J592" s="175"/>
      <c r="K592" s="176"/>
      <c r="L592" s="177"/>
      <c r="M592" s="177"/>
      <c r="N592" s="182"/>
      <c r="O592" s="175"/>
      <c r="P592" s="180"/>
      <c r="Q592" s="176"/>
      <c r="R592" s="176"/>
      <c r="S592" s="176"/>
      <c r="T592" s="175"/>
      <c r="U592" s="175"/>
      <c r="V592" s="175"/>
      <c r="W592" s="175"/>
      <c r="X592" s="175"/>
      <c r="Y592" s="175"/>
      <c r="Z592" s="175"/>
    </row>
    <row r="593" ht="13.5" customHeight="1">
      <c r="A593" s="147">
        <f t="shared" si="11"/>
        <v>0</v>
      </c>
      <c r="B593" s="147">
        <f t="shared" si="2"/>
        <v>1</v>
      </c>
      <c r="C593" s="147">
        <f t="shared" si="3"/>
        <v>2</v>
      </c>
      <c r="D593" s="148">
        <f t="shared" si="4"/>
        <v>9</v>
      </c>
      <c r="E593" s="148">
        <f t="shared" si="5"/>
        <v>1</v>
      </c>
      <c r="F593" s="146"/>
      <c r="G593" s="174"/>
      <c r="H593" s="174"/>
      <c r="I593" s="174"/>
      <c r="J593" s="175"/>
      <c r="K593" s="176"/>
      <c r="L593" s="177"/>
      <c r="M593" s="177"/>
      <c r="N593" s="182"/>
      <c r="O593" s="175"/>
      <c r="P593" s="180"/>
      <c r="Q593" s="176"/>
      <c r="R593" s="176"/>
      <c r="S593" s="176"/>
      <c r="T593" s="175"/>
      <c r="U593" s="175"/>
      <c r="V593" s="175"/>
      <c r="W593" s="175"/>
      <c r="X593" s="175"/>
      <c r="Y593" s="175"/>
      <c r="Z593" s="175"/>
    </row>
    <row r="594" ht="13.5" customHeight="1">
      <c r="A594" s="147">
        <f t="shared" si="11"/>
        <v>0</v>
      </c>
      <c r="B594" s="147">
        <f t="shared" si="2"/>
        <v>1</v>
      </c>
      <c r="C594" s="147">
        <f t="shared" si="3"/>
        <v>2</v>
      </c>
      <c r="D594" s="148">
        <f t="shared" si="4"/>
        <v>9</v>
      </c>
      <c r="E594" s="148">
        <f t="shared" si="5"/>
        <v>1</v>
      </c>
      <c r="F594" s="146"/>
      <c r="G594" s="174"/>
      <c r="H594" s="174"/>
      <c r="I594" s="174"/>
      <c r="J594" s="175"/>
      <c r="K594" s="176"/>
      <c r="L594" s="177"/>
      <c r="M594" s="177"/>
      <c r="N594" s="182"/>
      <c r="O594" s="175"/>
      <c r="P594" s="180"/>
      <c r="Q594" s="176"/>
      <c r="R594" s="176"/>
      <c r="S594" s="176"/>
      <c r="T594" s="175"/>
      <c r="U594" s="175"/>
      <c r="V594" s="175"/>
      <c r="W594" s="175"/>
      <c r="X594" s="175"/>
      <c r="Y594" s="175"/>
      <c r="Z594" s="175"/>
    </row>
    <row r="595" ht="13.5" customHeight="1">
      <c r="A595" s="147">
        <f t="shared" si="11"/>
        <v>0</v>
      </c>
      <c r="B595" s="147">
        <f t="shared" si="2"/>
        <v>1</v>
      </c>
      <c r="C595" s="147">
        <f t="shared" si="3"/>
        <v>2</v>
      </c>
      <c r="D595" s="148">
        <f t="shared" si="4"/>
        <v>9</v>
      </c>
      <c r="E595" s="148">
        <f t="shared" si="5"/>
        <v>1</v>
      </c>
      <c r="F595" s="146"/>
      <c r="G595" s="174"/>
      <c r="H595" s="174"/>
      <c r="I595" s="174"/>
      <c r="J595" s="175"/>
      <c r="K595" s="176"/>
      <c r="L595" s="177"/>
      <c r="M595" s="177"/>
      <c r="N595" s="182"/>
      <c r="O595" s="175"/>
      <c r="P595" s="180"/>
      <c r="Q595" s="176"/>
      <c r="R595" s="176"/>
      <c r="S595" s="176"/>
      <c r="T595" s="175"/>
      <c r="U595" s="175"/>
      <c r="V595" s="175"/>
      <c r="W595" s="175"/>
      <c r="X595" s="175"/>
      <c r="Y595" s="175"/>
      <c r="Z595" s="175"/>
    </row>
    <row r="596" ht="13.5" customHeight="1">
      <c r="A596" s="147">
        <f t="shared" si="11"/>
        <v>0</v>
      </c>
      <c r="B596" s="147">
        <f t="shared" si="2"/>
        <v>1</v>
      </c>
      <c r="C596" s="147">
        <f t="shared" si="3"/>
        <v>2</v>
      </c>
      <c r="D596" s="148">
        <f t="shared" si="4"/>
        <v>9</v>
      </c>
      <c r="E596" s="148">
        <f t="shared" si="5"/>
        <v>1</v>
      </c>
      <c r="F596" s="146"/>
      <c r="G596" s="174"/>
      <c r="H596" s="174"/>
      <c r="I596" s="174"/>
      <c r="J596" s="175"/>
      <c r="K596" s="176"/>
      <c r="L596" s="177"/>
      <c r="M596" s="177"/>
      <c r="N596" s="182"/>
      <c r="O596" s="175"/>
      <c r="P596" s="180"/>
      <c r="Q596" s="176"/>
      <c r="R596" s="176"/>
      <c r="S596" s="176"/>
      <c r="T596" s="175"/>
      <c r="U596" s="175"/>
      <c r="V596" s="175"/>
      <c r="W596" s="175"/>
      <c r="X596" s="175"/>
      <c r="Y596" s="175"/>
      <c r="Z596" s="175"/>
    </row>
    <row r="597" ht="13.5" customHeight="1">
      <c r="A597" s="147">
        <f t="shared" si="11"/>
        <v>0</v>
      </c>
      <c r="B597" s="147">
        <f t="shared" si="2"/>
        <v>1</v>
      </c>
      <c r="C597" s="147">
        <f t="shared" si="3"/>
        <v>2</v>
      </c>
      <c r="D597" s="148">
        <f t="shared" si="4"/>
        <v>9</v>
      </c>
      <c r="E597" s="148">
        <f t="shared" si="5"/>
        <v>1</v>
      </c>
      <c r="F597" s="146"/>
      <c r="G597" s="174"/>
      <c r="H597" s="174"/>
      <c r="I597" s="174"/>
      <c r="J597" s="175"/>
      <c r="K597" s="176"/>
      <c r="L597" s="177"/>
      <c r="M597" s="177"/>
      <c r="N597" s="182"/>
      <c r="O597" s="175"/>
      <c r="P597" s="180"/>
      <c r="Q597" s="176"/>
      <c r="R597" s="176"/>
      <c r="S597" s="176"/>
      <c r="T597" s="175"/>
      <c r="U597" s="175"/>
      <c r="V597" s="175"/>
      <c r="W597" s="175"/>
      <c r="X597" s="175"/>
      <c r="Y597" s="175"/>
      <c r="Z597" s="175"/>
    </row>
    <row r="598" ht="13.5" customHeight="1">
      <c r="A598" s="147">
        <f t="shared" si="11"/>
        <v>0</v>
      </c>
      <c r="B598" s="147">
        <f t="shared" si="2"/>
        <v>1</v>
      </c>
      <c r="C598" s="147">
        <f t="shared" si="3"/>
        <v>2</v>
      </c>
      <c r="D598" s="148">
        <f t="shared" si="4"/>
        <v>9</v>
      </c>
      <c r="E598" s="148">
        <f t="shared" si="5"/>
        <v>1</v>
      </c>
      <c r="F598" s="146"/>
      <c r="G598" s="174"/>
      <c r="H598" s="174"/>
      <c r="I598" s="174"/>
      <c r="J598" s="175"/>
      <c r="K598" s="176"/>
      <c r="L598" s="177"/>
      <c r="M598" s="177"/>
      <c r="N598" s="182"/>
      <c r="O598" s="175"/>
      <c r="P598" s="180"/>
      <c r="Q598" s="176"/>
      <c r="R598" s="176"/>
      <c r="S598" s="176"/>
      <c r="T598" s="175"/>
      <c r="U598" s="175"/>
      <c r="V598" s="175"/>
      <c r="W598" s="175"/>
      <c r="X598" s="175"/>
      <c r="Y598" s="175"/>
      <c r="Z598" s="175"/>
    </row>
    <row r="599" ht="13.5" customHeight="1">
      <c r="A599" s="147">
        <f t="shared" si="11"/>
        <v>0</v>
      </c>
      <c r="B599" s="147">
        <f t="shared" si="2"/>
        <v>1</v>
      </c>
      <c r="C599" s="147">
        <f t="shared" si="3"/>
        <v>2</v>
      </c>
      <c r="D599" s="148">
        <f t="shared" si="4"/>
        <v>9</v>
      </c>
      <c r="E599" s="148">
        <f t="shared" si="5"/>
        <v>1</v>
      </c>
      <c r="F599" s="146"/>
      <c r="G599" s="174"/>
      <c r="H599" s="174"/>
      <c r="I599" s="174"/>
      <c r="J599" s="175"/>
      <c r="K599" s="176"/>
      <c r="L599" s="177"/>
      <c r="M599" s="177"/>
      <c r="N599" s="182"/>
      <c r="O599" s="175"/>
      <c r="P599" s="180"/>
      <c r="Q599" s="176"/>
      <c r="R599" s="176"/>
      <c r="S599" s="176"/>
      <c r="T599" s="175"/>
      <c r="U599" s="175"/>
      <c r="V599" s="175"/>
      <c r="W599" s="175"/>
      <c r="X599" s="175"/>
      <c r="Y599" s="175"/>
      <c r="Z599" s="175"/>
    </row>
    <row r="600" ht="13.5" customHeight="1">
      <c r="A600" s="147">
        <f t="shared" si="11"/>
        <v>0</v>
      </c>
      <c r="B600" s="147">
        <f t="shared" si="2"/>
        <v>1</v>
      </c>
      <c r="C600" s="147">
        <f t="shared" si="3"/>
        <v>2</v>
      </c>
      <c r="D600" s="148">
        <f t="shared" si="4"/>
        <v>9</v>
      </c>
      <c r="E600" s="148">
        <f t="shared" si="5"/>
        <v>1</v>
      </c>
      <c r="F600" s="146"/>
      <c r="G600" s="174"/>
      <c r="H600" s="174"/>
      <c r="I600" s="174"/>
      <c r="J600" s="175"/>
      <c r="K600" s="176"/>
      <c r="L600" s="177"/>
      <c r="M600" s="177"/>
      <c r="N600" s="182"/>
      <c r="O600" s="175"/>
      <c r="P600" s="180"/>
      <c r="Q600" s="176"/>
      <c r="R600" s="176"/>
      <c r="S600" s="176"/>
      <c r="T600" s="175"/>
      <c r="U600" s="175"/>
      <c r="V600" s="175"/>
      <c r="W600" s="175"/>
      <c r="X600" s="175"/>
      <c r="Y600" s="175"/>
      <c r="Z600" s="175"/>
    </row>
    <row r="601" ht="13.5" customHeight="1">
      <c r="A601" s="147">
        <f t="shared" si="11"/>
        <v>0</v>
      </c>
      <c r="B601" s="147">
        <f t="shared" si="2"/>
        <v>1</v>
      </c>
      <c r="C601" s="147">
        <f t="shared" si="3"/>
        <v>2</v>
      </c>
      <c r="D601" s="148">
        <f t="shared" si="4"/>
        <v>9</v>
      </c>
      <c r="E601" s="148">
        <f t="shared" si="5"/>
        <v>1</v>
      </c>
      <c r="F601" s="146"/>
      <c r="G601" s="174"/>
      <c r="H601" s="174"/>
      <c r="I601" s="174"/>
      <c r="J601" s="175"/>
      <c r="K601" s="176"/>
      <c r="L601" s="177"/>
      <c r="M601" s="177"/>
      <c r="N601" s="182"/>
      <c r="O601" s="175"/>
      <c r="P601" s="180"/>
      <c r="Q601" s="176"/>
      <c r="R601" s="176"/>
      <c r="S601" s="176"/>
      <c r="T601" s="175"/>
      <c r="U601" s="175"/>
      <c r="V601" s="175"/>
      <c r="W601" s="175"/>
      <c r="X601" s="175"/>
      <c r="Y601" s="175"/>
      <c r="Z601" s="175"/>
    </row>
    <row r="602" ht="13.5" customHeight="1">
      <c r="A602" s="147">
        <f t="shared" si="11"/>
        <v>0</v>
      </c>
      <c r="B602" s="147">
        <f t="shared" si="2"/>
        <v>1</v>
      </c>
      <c r="C602" s="147">
        <f t="shared" si="3"/>
        <v>2</v>
      </c>
      <c r="D602" s="148">
        <f t="shared" si="4"/>
        <v>9</v>
      </c>
      <c r="E602" s="148">
        <f t="shared" si="5"/>
        <v>1</v>
      </c>
      <c r="F602" s="146"/>
      <c r="G602" s="174"/>
      <c r="H602" s="174"/>
      <c r="I602" s="174"/>
      <c r="J602" s="175"/>
      <c r="K602" s="176"/>
      <c r="L602" s="177"/>
      <c r="M602" s="177"/>
      <c r="N602" s="182"/>
      <c r="O602" s="175"/>
      <c r="P602" s="180"/>
      <c r="Q602" s="176"/>
      <c r="R602" s="176"/>
      <c r="S602" s="176"/>
      <c r="T602" s="175"/>
      <c r="U602" s="175"/>
      <c r="V602" s="175"/>
      <c r="W602" s="175"/>
      <c r="X602" s="175"/>
      <c r="Y602" s="175"/>
      <c r="Z602" s="175"/>
    </row>
    <row r="603" ht="13.5" customHeight="1">
      <c r="A603" s="147">
        <f t="shared" si="11"/>
        <v>0</v>
      </c>
      <c r="B603" s="147">
        <f t="shared" si="2"/>
        <v>1</v>
      </c>
      <c r="C603" s="147">
        <f t="shared" si="3"/>
        <v>2</v>
      </c>
      <c r="D603" s="148">
        <f t="shared" si="4"/>
        <v>9</v>
      </c>
      <c r="E603" s="148">
        <f t="shared" si="5"/>
        <v>1</v>
      </c>
      <c r="F603" s="146"/>
      <c r="G603" s="174"/>
      <c r="H603" s="174"/>
      <c r="I603" s="174"/>
      <c r="J603" s="175"/>
      <c r="K603" s="176"/>
      <c r="L603" s="177"/>
      <c r="M603" s="177"/>
      <c r="N603" s="182"/>
      <c r="O603" s="175"/>
      <c r="P603" s="180"/>
      <c r="Q603" s="176"/>
      <c r="R603" s="176"/>
      <c r="S603" s="176"/>
      <c r="T603" s="175"/>
      <c r="U603" s="175"/>
      <c r="V603" s="175"/>
      <c r="W603" s="175"/>
      <c r="X603" s="175"/>
      <c r="Y603" s="175"/>
      <c r="Z603" s="175"/>
    </row>
    <row r="604" ht="13.5" customHeight="1">
      <c r="A604" s="147">
        <f t="shared" si="11"/>
        <v>0</v>
      </c>
      <c r="B604" s="147">
        <f t="shared" si="2"/>
        <v>1</v>
      </c>
      <c r="C604" s="147">
        <f t="shared" si="3"/>
        <v>2</v>
      </c>
      <c r="D604" s="148">
        <f t="shared" si="4"/>
        <v>9</v>
      </c>
      <c r="E604" s="148">
        <f t="shared" si="5"/>
        <v>1</v>
      </c>
      <c r="F604" s="146"/>
      <c r="G604" s="174"/>
      <c r="H604" s="174"/>
      <c r="I604" s="174"/>
      <c r="J604" s="175"/>
      <c r="K604" s="176"/>
      <c r="L604" s="177"/>
      <c r="M604" s="177"/>
      <c r="N604" s="182"/>
      <c r="O604" s="175"/>
      <c r="P604" s="180"/>
      <c r="Q604" s="176"/>
      <c r="R604" s="176"/>
      <c r="S604" s="176"/>
      <c r="T604" s="175"/>
      <c r="U604" s="175"/>
      <c r="V604" s="175"/>
      <c r="W604" s="175"/>
      <c r="X604" s="175"/>
      <c r="Y604" s="175"/>
      <c r="Z604" s="175"/>
    </row>
    <row r="605" ht="13.5" customHeight="1">
      <c r="A605" s="147">
        <f t="shared" si="11"/>
        <v>0</v>
      </c>
      <c r="B605" s="147">
        <f t="shared" si="2"/>
        <v>1</v>
      </c>
      <c r="C605" s="147">
        <f t="shared" si="3"/>
        <v>2</v>
      </c>
      <c r="D605" s="148">
        <f t="shared" si="4"/>
        <v>9</v>
      </c>
      <c r="E605" s="148">
        <f t="shared" si="5"/>
        <v>1</v>
      </c>
      <c r="F605" s="146"/>
      <c r="G605" s="174"/>
      <c r="H605" s="174"/>
      <c r="I605" s="174"/>
      <c r="J605" s="175"/>
      <c r="K605" s="176"/>
      <c r="L605" s="177"/>
      <c r="M605" s="177"/>
      <c r="N605" s="182"/>
      <c r="O605" s="175"/>
      <c r="P605" s="180"/>
      <c r="Q605" s="176"/>
      <c r="R605" s="176"/>
      <c r="S605" s="176"/>
      <c r="T605" s="175"/>
      <c r="U605" s="175"/>
      <c r="V605" s="175"/>
      <c r="W605" s="175"/>
      <c r="X605" s="175"/>
      <c r="Y605" s="175"/>
      <c r="Z605" s="175"/>
    </row>
    <row r="606" ht="13.5" customHeight="1">
      <c r="A606" s="147">
        <f t="shared" si="11"/>
        <v>0</v>
      </c>
      <c r="B606" s="147">
        <f t="shared" si="2"/>
        <v>1</v>
      </c>
      <c r="C606" s="147">
        <f t="shared" si="3"/>
        <v>2</v>
      </c>
      <c r="D606" s="148">
        <f t="shared" si="4"/>
        <v>9</v>
      </c>
      <c r="E606" s="148">
        <f t="shared" si="5"/>
        <v>1</v>
      </c>
      <c r="F606" s="146"/>
      <c r="G606" s="174"/>
      <c r="H606" s="174"/>
      <c r="I606" s="174"/>
      <c r="J606" s="175"/>
      <c r="K606" s="176"/>
      <c r="L606" s="177"/>
      <c r="M606" s="177"/>
      <c r="N606" s="182"/>
      <c r="O606" s="175"/>
      <c r="P606" s="180"/>
      <c r="Q606" s="176"/>
      <c r="R606" s="176"/>
      <c r="S606" s="176"/>
      <c r="T606" s="175"/>
      <c r="U606" s="175"/>
      <c r="V606" s="175"/>
      <c r="W606" s="175"/>
      <c r="X606" s="175"/>
      <c r="Y606" s="175"/>
      <c r="Z606" s="175"/>
    </row>
    <row r="607" ht="13.5" customHeight="1">
      <c r="A607" s="147">
        <f t="shared" si="11"/>
        <v>0</v>
      </c>
      <c r="B607" s="147">
        <f t="shared" si="2"/>
        <v>1</v>
      </c>
      <c r="C607" s="147">
        <f t="shared" si="3"/>
        <v>2</v>
      </c>
      <c r="D607" s="148">
        <f t="shared" si="4"/>
        <v>9</v>
      </c>
      <c r="E607" s="148">
        <f t="shared" si="5"/>
        <v>1</v>
      </c>
      <c r="F607" s="146"/>
      <c r="G607" s="174"/>
      <c r="H607" s="174"/>
      <c r="I607" s="174"/>
      <c r="J607" s="175"/>
      <c r="K607" s="176"/>
      <c r="L607" s="177"/>
      <c r="M607" s="177"/>
      <c r="N607" s="182"/>
      <c r="O607" s="175"/>
      <c r="P607" s="180"/>
      <c r="Q607" s="176"/>
      <c r="R607" s="176"/>
      <c r="S607" s="176"/>
      <c r="T607" s="175"/>
      <c r="U607" s="175"/>
      <c r="V607" s="175"/>
      <c r="W607" s="175"/>
      <c r="X607" s="175"/>
      <c r="Y607" s="175"/>
      <c r="Z607" s="175"/>
    </row>
    <row r="608" ht="13.5" customHeight="1">
      <c r="A608" s="147">
        <f t="shared" si="11"/>
        <v>0</v>
      </c>
      <c r="B608" s="147">
        <f t="shared" si="2"/>
        <v>1</v>
      </c>
      <c r="C608" s="147">
        <f t="shared" si="3"/>
        <v>2</v>
      </c>
      <c r="D608" s="148">
        <f t="shared" si="4"/>
        <v>9</v>
      </c>
      <c r="E608" s="148">
        <f t="shared" si="5"/>
        <v>1</v>
      </c>
      <c r="F608" s="146"/>
      <c r="G608" s="174"/>
      <c r="H608" s="174"/>
      <c r="I608" s="174"/>
      <c r="J608" s="175"/>
      <c r="K608" s="176"/>
      <c r="L608" s="177"/>
      <c r="M608" s="177"/>
      <c r="N608" s="182"/>
      <c r="O608" s="175"/>
      <c r="P608" s="180"/>
      <c r="Q608" s="176"/>
      <c r="R608" s="176"/>
      <c r="S608" s="176"/>
      <c r="T608" s="175"/>
      <c r="U608" s="175"/>
      <c r="V608" s="175"/>
      <c r="W608" s="175"/>
      <c r="X608" s="175"/>
      <c r="Y608" s="175"/>
      <c r="Z608" s="175"/>
    </row>
    <row r="609" ht="13.5" customHeight="1">
      <c r="A609" s="147">
        <f t="shared" si="11"/>
        <v>0</v>
      </c>
      <c r="B609" s="147">
        <f t="shared" si="2"/>
        <v>1</v>
      </c>
      <c r="C609" s="147">
        <f t="shared" si="3"/>
        <v>2</v>
      </c>
      <c r="D609" s="148">
        <f t="shared" si="4"/>
        <v>9</v>
      </c>
      <c r="E609" s="148">
        <f t="shared" si="5"/>
        <v>1</v>
      </c>
      <c r="F609" s="146"/>
      <c r="G609" s="174"/>
      <c r="H609" s="174"/>
      <c r="I609" s="174"/>
      <c r="J609" s="175"/>
      <c r="K609" s="176"/>
      <c r="L609" s="177"/>
      <c r="M609" s="177"/>
      <c r="N609" s="182"/>
      <c r="O609" s="175"/>
      <c r="P609" s="180"/>
      <c r="Q609" s="176"/>
      <c r="R609" s="176"/>
      <c r="S609" s="176"/>
      <c r="T609" s="175"/>
      <c r="U609" s="175"/>
      <c r="V609" s="175"/>
      <c r="W609" s="175"/>
      <c r="X609" s="175"/>
      <c r="Y609" s="175"/>
      <c r="Z609" s="175"/>
    </row>
    <row r="610" ht="13.5" customHeight="1">
      <c r="A610" s="147">
        <f t="shared" si="11"/>
        <v>0</v>
      </c>
      <c r="B610" s="147">
        <f t="shared" si="2"/>
        <v>1</v>
      </c>
      <c r="C610" s="147">
        <f t="shared" si="3"/>
        <v>2</v>
      </c>
      <c r="D610" s="148">
        <f t="shared" si="4"/>
        <v>9</v>
      </c>
      <c r="E610" s="148">
        <f t="shared" si="5"/>
        <v>1</v>
      </c>
      <c r="F610" s="146"/>
      <c r="G610" s="174"/>
      <c r="H610" s="174"/>
      <c r="I610" s="174"/>
      <c r="J610" s="175"/>
      <c r="K610" s="176"/>
      <c r="L610" s="177"/>
      <c r="M610" s="177"/>
      <c r="N610" s="182"/>
      <c r="O610" s="175"/>
      <c r="P610" s="180"/>
      <c r="Q610" s="176"/>
      <c r="R610" s="176"/>
      <c r="S610" s="176"/>
      <c r="T610" s="175"/>
      <c r="U610" s="175"/>
      <c r="V610" s="175"/>
      <c r="W610" s="175"/>
      <c r="X610" s="175"/>
      <c r="Y610" s="175"/>
      <c r="Z610" s="175"/>
    </row>
    <row r="611" ht="13.5" customHeight="1">
      <c r="A611" s="147">
        <f t="shared" si="11"/>
        <v>0</v>
      </c>
      <c r="B611" s="147">
        <f t="shared" si="2"/>
        <v>1</v>
      </c>
      <c r="C611" s="147">
        <f t="shared" si="3"/>
        <v>2</v>
      </c>
      <c r="D611" s="148">
        <f t="shared" si="4"/>
        <v>9</v>
      </c>
      <c r="E611" s="148">
        <f t="shared" si="5"/>
        <v>1</v>
      </c>
      <c r="F611" s="146"/>
      <c r="G611" s="174"/>
      <c r="H611" s="174"/>
      <c r="I611" s="174"/>
      <c r="J611" s="175"/>
      <c r="K611" s="176"/>
      <c r="L611" s="177"/>
      <c r="M611" s="177"/>
      <c r="N611" s="182"/>
      <c r="O611" s="175"/>
      <c r="P611" s="180"/>
      <c r="Q611" s="176"/>
      <c r="R611" s="176"/>
      <c r="S611" s="176"/>
      <c r="T611" s="175"/>
      <c r="U611" s="175"/>
      <c r="V611" s="175"/>
      <c r="W611" s="175"/>
      <c r="X611" s="175"/>
      <c r="Y611" s="175"/>
      <c r="Z611" s="175"/>
    </row>
    <row r="612" ht="13.5" customHeight="1">
      <c r="A612" s="147">
        <f t="shared" si="11"/>
        <v>0</v>
      </c>
      <c r="B612" s="147">
        <f t="shared" si="2"/>
        <v>1</v>
      </c>
      <c r="C612" s="147">
        <f t="shared" si="3"/>
        <v>2</v>
      </c>
      <c r="D612" s="148">
        <f t="shared" si="4"/>
        <v>9</v>
      </c>
      <c r="E612" s="148">
        <f t="shared" si="5"/>
        <v>1</v>
      </c>
      <c r="F612" s="146"/>
      <c r="G612" s="174"/>
      <c r="H612" s="174"/>
      <c r="I612" s="174"/>
      <c r="J612" s="175"/>
      <c r="K612" s="176"/>
      <c r="L612" s="177"/>
      <c r="M612" s="177"/>
      <c r="N612" s="182"/>
      <c r="O612" s="175"/>
      <c r="P612" s="180"/>
      <c r="Q612" s="176"/>
      <c r="R612" s="176"/>
      <c r="S612" s="176"/>
      <c r="T612" s="175"/>
      <c r="U612" s="175"/>
      <c r="V612" s="175"/>
      <c r="W612" s="175"/>
      <c r="X612" s="175"/>
      <c r="Y612" s="175"/>
      <c r="Z612" s="175"/>
    </row>
    <row r="613" ht="13.5" customHeight="1">
      <c r="A613" s="147">
        <f t="shared" si="11"/>
        <v>0</v>
      </c>
      <c r="B613" s="147">
        <f t="shared" si="2"/>
        <v>1</v>
      </c>
      <c r="C613" s="147">
        <f t="shared" si="3"/>
        <v>2</v>
      </c>
      <c r="D613" s="148">
        <f t="shared" si="4"/>
        <v>9</v>
      </c>
      <c r="E613" s="148">
        <f t="shared" si="5"/>
        <v>1</v>
      </c>
      <c r="F613" s="146"/>
      <c r="G613" s="174"/>
      <c r="H613" s="174"/>
      <c r="I613" s="174"/>
      <c r="J613" s="175"/>
      <c r="K613" s="176"/>
      <c r="L613" s="177"/>
      <c r="M613" s="177"/>
      <c r="N613" s="182"/>
      <c r="O613" s="175"/>
      <c r="P613" s="180"/>
      <c r="Q613" s="176"/>
      <c r="R613" s="176"/>
      <c r="S613" s="176"/>
      <c r="T613" s="175"/>
      <c r="U613" s="175"/>
      <c r="V613" s="175"/>
      <c r="W613" s="175"/>
      <c r="X613" s="175"/>
      <c r="Y613" s="175"/>
      <c r="Z613" s="175"/>
    </row>
    <row r="614" ht="13.5" customHeight="1">
      <c r="A614" s="147">
        <f t="shared" si="11"/>
        <v>0</v>
      </c>
      <c r="B614" s="147">
        <f t="shared" si="2"/>
        <v>1</v>
      </c>
      <c r="C614" s="147">
        <f t="shared" si="3"/>
        <v>2</v>
      </c>
      <c r="D614" s="148">
        <f t="shared" si="4"/>
        <v>9</v>
      </c>
      <c r="E614" s="148">
        <f t="shared" si="5"/>
        <v>1</v>
      </c>
      <c r="F614" s="175"/>
      <c r="G614" s="174"/>
      <c r="H614" s="174"/>
      <c r="I614" s="174"/>
      <c r="J614" s="175"/>
      <c r="K614" s="176"/>
      <c r="L614" s="177"/>
      <c r="M614" s="177"/>
      <c r="N614" s="182"/>
      <c r="O614" s="175"/>
      <c r="P614" s="180"/>
      <c r="Q614" s="176"/>
      <c r="R614" s="176"/>
      <c r="S614" s="176"/>
      <c r="T614" s="175"/>
      <c r="U614" s="175"/>
      <c r="V614" s="175"/>
      <c r="W614" s="175"/>
      <c r="X614" s="175"/>
      <c r="Y614" s="175"/>
      <c r="Z614" s="175"/>
    </row>
    <row r="615" ht="13.5" customHeight="1">
      <c r="A615" s="147">
        <f t="shared" si="11"/>
        <v>0</v>
      </c>
      <c r="B615" s="147">
        <f t="shared" si="2"/>
        <v>1</v>
      </c>
      <c r="C615" s="147">
        <f t="shared" si="3"/>
        <v>2</v>
      </c>
      <c r="D615" s="148">
        <f t="shared" si="4"/>
        <v>9</v>
      </c>
      <c r="E615" s="148">
        <f t="shared" si="5"/>
        <v>1</v>
      </c>
      <c r="F615" s="175"/>
      <c r="G615" s="174"/>
      <c r="H615" s="174"/>
      <c r="I615" s="174"/>
      <c r="J615" s="175"/>
      <c r="K615" s="176"/>
      <c r="L615" s="177"/>
      <c r="M615" s="177"/>
      <c r="N615" s="182"/>
      <c r="O615" s="175"/>
      <c r="P615" s="180"/>
      <c r="Q615" s="176"/>
      <c r="R615" s="176"/>
      <c r="S615" s="176"/>
      <c r="T615" s="175"/>
      <c r="U615" s="175"/>
      <c r="V615" s="175"/>
      <c r="W615" s="175"/>
      <c r="X615" s="175"/>
      <c r="Y615" s="175"/>
      <c r="Z615" s="175"/>
    </row>
    <row r="616" ht="13.5" customHeight="1">
      <c r="A616" s="147">
        <f t="shared" si="11"/>
        <v>0</v>
      </c>
      <c r="B616" s="147">
        <f t="shared" si="2"/>
        <v>1</v>
      </c>
      <c r="C616" s="147">
        <f t="shared" si="3"/>
        <v>2</v>
      </c>
      <c r="D616" s="148">
        <f t="shared" si="4"/>
        <v>9</v>
      </c>
      <c r="E616" s="148">
        <f t="shared" si="5"/>
        <v>1</v>
      </c>
      <c r="F616" s="175"/>
      <c r="G616" s="174"/>
      <c r="H616" s="174"/>
      <c r="I616" s="174"/>
      <c r="J616" s="175"/>
      <c r="K616" s="176"/>
      <c r="L616" s="177"/>
      <c r="M616" s="177"/>
      <c r="N616" s="182"/>
      <c r="O616" s="175"/>
      <c r="P616" s="180"/>
      <c r="Q616" s="176"/>
      <c r="R616" s="176"/>
      <c r="S616" s="176"/>
      <c r="T616" s="175"/>
      <c r="U616" s="175"/>
      <c r="V616" s="175"/>
      <c r="W616" s="175"/>
      <c r="X616" s="175"/>
      <c r="Y616" s="175"/>
      <c r="Z616" s="175"/>
    </row>
    <row r="617" ht="13.5" customHeight="1">
      <c r="A617" s="147">
        <f t="shared" si="11"/>
        <v>0</v>
      </c>
      <c r="B617" s="147">
        <f t="shared" si="2"/>
        <v>1</v>
      </c>
      <c r="C617" s="147">
        <f t="shared" si="3"/>
        <v>2</v>
      </c>
      <c r="D617" s="148">
        <f t="shared" si="4"/>
        <v>9</v>
      </c>
      <c r="E617" s="148">
        <f t="shared" si="5"/>
        <v>1</v>
      </c>
      <c r="F617" s="175"/>
      <c r="G617" s="174"/>
      <c r="H617" s="174"/>
      <c r="I617" s="174"/>
      <c r="J617" s="175"/>
      <c r="K617" s="176"/>
      <c r="L617" s="177"/>
      <c r="M617" s="177"/>
      <c r="N617" s="182"/>
      <c r="O617" s="175"/>
      <c r="P617" s="180"/>
      <c r="Q617" s="176"/>
      <c r="R617" s="176"/>
      <c r="S617" s="176"/>
      <c r="T617" s="175"/>
      <c r="U617" s="175"/>
      <c r="V617" s="175"/>
      <c r="W617" s="175"/>
      <c r="X617" s="175"/>
      <c r="Y617" s="175"/>
      <c r="Z617" s="175"/>
    </row>
    <row r="618" ht="13.5" customHeight="1">
      <c r="A618" s="147">
        <f t="shared" si="11"/>
        <v>0</v>
      </c>
      <c r="B618" s="147">
        <f t="shared" si="2"/>
        <v>1</v>
      </c>
      <c r="C618" s="147">
        <f t="shared" si="3"/>
        <v>2</v>
      </c>
      <c r="D618" s="148">
        <f t="shared" si="4"/>
        <v>9</v>
      </c>
      <c r="E618" s="148">
        <f t="shared" si="5"/>
        <v>1</v>
      </c>
      <c r="F618" s="175"/>
      <c r="G618" s="174"/>
      <c r="H618" s="174"/>
      <c r="I618" s="174"/>
      <c r="J618" s="175"/>
      <c r="K618" s="176"/>
      <c r="L618" s="177"/>
      <c r="M618" s="177"/>
      <c r="N618" s="182"/>
      <c r="O618" s="175"/>
      <c r="P618" s="180"/>
      <c r="Q618" s="176"/>
      <c r="R618" s="176"/>
      <c r="S618" s="176"/>
      <c r="T618" s="175"/>
      <c r="U618" s="175"/>
      <c r="V618" s="175"/>
      <c r="W618" s="175"/>
      <c r="X618" s="175"/>
      <c r="Y618" s="175"/>
      <c r="Z618" s="175"/>
    </row>
    <row r="619" ht="13.5" customHeight="1">
      <c r="A619" s="147">
        <f t="shared" si="11"/>
        <v>0</v>
      </c>
      <c r="B619" s="147">
        <f t="shared" si="2"/>
        <v>1</v>
      </c>
      <c r="C619" s="147">
        <f t="shared" si="3"/>
        <v>2</v>
      </c>
      <c r="D619" s="148">
        <f t="shared" si="4"/>
        <v>9</v>
      </c>
      <c r="E619" s="148">
        <f t="shared" si="5"/>
        <v>1</v>
      </c>
      <c r="F619" s="175"/>
      <c r="G619" s="174"/>
      <c r="H619" s="174"/>
      <c r="I619" s="174"/>
      <c r="J619" s="175"/>
      <c r="K619" s="176"/>
      <c r="L619" s="177"/>
      <c r="M619" s="177"/>
      <c r="N619" s="182"/>
      <c r="O619" s="175"/>
      <c r="P619" s="180"/>
      <c r="Q619" s="176"/>
      <c r="R619" s="176"/>
      <c r="S619" s="176"/>
      <c r="T619" s="175"/>
      <c r="U619" s="175"/>
      <c r="V619" s="175"/>
      <c r="W619" s="175"/>
      <c r="X619" s="175"/>
      <c r="Y619" s="175"/>
      <c r="Z619" s="175"/>
    </row>
    <row r="620" ht="13.5" customHeight="1">
      <c r="A620" s="147">
        <f t="shared" si="11"/>
        <v>0</v>
      </c>
      <c r="B620" s="147">
        <f t="shared" si="2"/>
        <v>1</v>
      </c>
      <c r="C620" s="147">
        <f t="shared" si="3"/>
        <v>2</v>
      </c>
      <c r="D620" s="148">
        <f t="shared" si="4"/>
        <v>9</v>
      </c>
      <c r="E620" s="148">
        <f t="shared" si="5"/>
        <v>1</v>
      </c>
      <c r="F620" s="175"/>
      <c r="G620" s="174"/>
      <c r="H620" s="174"/>
      <c r="I620" s="174"/>
      <c r="J620" s="175"/>
      <c r="K620" s="176"/>
      <c r="L620" s="177"/>
      <c r="M620" s="177"/>
      <c r="N620" s="182"/>
      <c r="O620" s="175"/>
      <c r="P620" s="180"/>
      <c r="Q620" s="176"/>
      <c r="R620" s="176"/>
      <c r="S620" s="176"/>
      <c r="T620" s="175"/>
      <c r="U620" s="175"/>
      <c r="V620" s="175"/>
      <c r="W620" s="175"/>
      <c r="X620" s="175"/>
      <c r="Y620" s="175"/>
      <c r="Z620" s="175"/>
    </row>
    <row r="621" ht="13.5" customHeight="1">
      <c r="A621" s="147">
        <f t="shared" si="11"/>
        <v>0</v>
      </c>
      <c r="B621" s="147">
        <f t="shared" si="2"/>
        <v>1</v>
      </c>
      <c r="C621" s="147">
        <f t="shared" si="3"/>
        <v>2</v>
      </c>
      <c r="D621" s="148">
        <f t="shared" si="4"/>
        <v>9</v>
      </c>
      <c r="E621" s="148">
        <f t="shared" si="5"/>
        <v>1</v>
      </c>
      <c r="F621" s="175"/>
      <c r="G621" s="174"/>
      <c r="H621" s="174"/>
      <c r="I621" s="174"/>
      <c r="J621" s="175"/>
      <c r="K621" s="176"/>
      <c r="L621" s="177"/>
      <c r="M621" s="177"/>
      <c r="N621" s="182"/>
      <c r="O621" s="175"/>
      <c r="P621" s="180"/>
      <c r="Q621" s="176"/>
      <c r="R621" s="176"/>
      <c r="S621" s="176"/>
      <c r="T621" s="175"/>
      <c r="U621" s="175"/>
      <c r="V621" s="175"/>
      <c r="W621" s="175"/>
      <c r="X621" s="175"/>
      <c r="Y621" s="175"/>
      <c r="Z621" s="175"/>
    </row>
    <row r="622" ht="13.5" customHeight="1">
      <c r="A622" s="147">
        <f t="shared" si="11"/>
        <v>0</v>
      </c>
      <c r="B622" s="147">
        <f t="shared" si="2"/>
        <v>1</v>
      </c>
      <c r="C622" s="147">
        <f t="shared" si="3"/>
        <v>2</v>
      </c>
      <c r="D622" s="148">
        <f t="shared" si="4"/>
        <v>9</v>
      </c>
      <c r="E622" s="148">
        <f t="shared" si="5"/>
        <v>1</v>
      </c>
      <c r="F622" s="175"/>
      <c r="G622" s="174"/>
      <c r="H622" s="174"/>
      <c r="I622" s="174"/>
      <c r="J622" s="175"/>
      <c r="K622" s="176"/>
      <c r="L622" s="177"/>
      <c r="M622" s="177"/>
      <c r="N622" s="182"/>
      <c r="O622" s="175"/>
      <c r="P622" s="180"/>
      <c r="Q622" s="176"/>
      <c r="R622" s="176"/>
      <c r="S622" s="176"/>
      <c r="T622" s="175"/>
      <c r="U622" s="175"/>
      <c r="V622" s="175"/>
      <c r="W622" s="175"/>
      <c r="X622" s="175"/>
      <c r="Y622" s="175"/>
      <c r="Z622" s="175"/>
    </row>
    <row r="623" ht="13.5" customHeight="1">
      <c r="A623" s="147">
        <f t="shared" si="11"/>
        <v>0</v>
      </c>
      <c r="B623" s="147">
        <f t="shared" si="2"/>
        <v>1</v>
      </c>
      <c r="C623" s="147">
        <f t="shared" si="3"/>
        <v>2</v>
      </c>
      <c r="D623" s="148">
        <f t="shared" si="4"/>
        <v>9</v>
      </c>
      <c r="E623" s="148">
        <f t="shared" si="5"/>
        <v>1</v>
      </c>
      <c r="F623" s="175"/>
      <c r="G623" s="174"/>
      <c r="H623" s="174"/>
      <c r="I623" s="174"/>
      <c r="J623" s="175"/>
      <c r="K623" s="176"/>
      <c r="L623" s="177"/>
      <c r="M623" s="177"/>
      <c r="N623" s="182"/>
      <c r="O623" s="175"/>
      <c r="P623" s="180"/>
      <c r="Q623" s="176"/>
      <c r="R623" s="176"/>
      <c r="S623" s="176"/>
      <c r="T623" s="175"/>
      <c r="U623" s="175"/>
      <c r="V623" s="175"/>
      <c r="W623" s="175"/>
      <c r="X623" s="175"/>
      <c r="Y623" s="175"/>
      <c r="Z623" s="175"/>
    </row>
    <row r="624" ht="13.5" customHeight="1">
      <c r="A624" s="147">
        <f t="shared" si="11"/>
        <v>0</v>
      </c>
      <c r="B624" s="147">
        <f t="shared" si="2"/>
        <v>1</v>
      </c>
      <c r="C624" s="147">
        <f t="shared" si="3"/>
        <v>2</v>
      </c>
      <c r="D624" s="148">
        <f t="shared" si="4"/>
        <v>9</v>
      </c>
      <c r="E624" s="148">
        <f t="shared" si="5"/>
        <v>1</v>
      </c>
      <c r="F624" s="175"/>
      <c r="G624" s="174"/>
      <c r="H624" s="174"/>
      <c r="I624" s="174"/>
      <c r="J624" s="175"/>
      <c r="K624" s="176"/>
      <c r="L624" s="177"/>
      <c r="M624" s="177"/>
      <c r="N624" s="182"/>
      <c r="O624" s="175"/>
      <c r="P624" s="180"/>
      <c r="Q624" s="176"/>
      <c r="R624" s="176"/>
      <c r="S624" s="176"/>
      <c r="T624" s="175"/>
      <c r="U624" s="175"/>
      <c r="V624" s="175"/>
      <c r="W624" s="175"/>
      <c r="X624" s="175"/>
      <c r="Y624" s="175"/>
      <c r="Z624" s="175"/>
    </row>
    <row r="625" ht="13.5" customHeight="1">
      <c r="A625" s="147">
        <f t="shared" si="11"/>
        <v>0</v>
      </c>
      <c r="B625" s="147">
        <f t="shared" si="2"/>
        <v>1</v>
      </c>
      <c r="C625" s="147">
        <f t="shared" si="3"/>
        <v>2</v>
      </c>
      <c r="D625" s="148">
        <f t="shared" si="4"/>
        <v>9</v>
      </c>
      <c r="E625" s="148">
        <f t="shared" si="5"/>
        <v>1</v>
      </c>
      <c r="F625" s="175"/>
      <c r="G625" s="174"/>
      <c r="H625" s="174"/>
      <c r="I625" s="174"/>
      <c r="J625" s="175"/>
      <c r="K625" s="176"/>
      <c r="L625" s="177"/>
      <c r="M625" s="177"/>
      <c r="N625" s="182"/>
      <c r="O625" s="175"/>
      <c r="P625" s="180"/>
      <c r="Q625" s="176"/>
      <c r="R625" s="176"/>
      <c r="S625" s="176"/>
      <c r="T625" s="175"/>
      <c r="U625" s="175"/>
      <c r="V625" s="175"/>
      <c r="W625" s="175"/>
      <c r="X625" s="175"/>
      <c r="Y625" s="175"/>
      <c r="Z625" s="175"/>
    </row>
    <row r="626" ht="13.5" customHeight="1">
      <c r="A626" s="147">
        <f t="shared" si="11"/>
        <v>0</v>
      </c>
      <c r="B626" s="147">
        <f t="shared" si="2"/>
        <v>1</v>
      </c>
      <c r="C626" s="147">
        <f t="shared" si="3"/>
        <v>2</v>
      </c>
      <c r="D626" s="148">
        <f t="shared" si="4"/>
        <v>9</v>
      </c>
      <c r="E626" s="148">
        <f t="shared" si="5"/>
        <v>1</v>
      </c>
      <c r="F626" s="175"/>
      <c r="G626" s="174"/>
      <c r="H626" s="174"/>
      <c r="I626" s="174"/>
      <c r="J626" s="175"/>
      <c r="K626" s="176"/>
      <c r="L626" s="177"/>
      <c r="M626" s="177"/>
      <c r="N626" s="182"/>
      <c r="O626" s="175"/>
      <c r="P626" s="180"/>
      <c r="Q626" s="176"/>
      <c r="R626" s="176"/>
      <c r="S626" s="176"/>
      <c r="T626" s="175"/>
      <c r="U626" s="175"/>
      <c r="V626" s="175"/>
      <c r="W626" s="175"/>
      <c r="X626" s="175"/>
      <c r="Y626" s="175"/>
      <c r="Z626" s="175"/>
    </row>
    <row r="627" ht="13.5" customHeight="1">
      <c r="A627" s="147">
        <f t="shared" si="11"/>
        <v>0</v>
      </c>
      <c r="B627" s="147">
        <f t="shared" si="2"/>
        <v>1</v>
      </c>
      <c r="C627" s="147">
        <f t="shared" si="3"/>
        <v>2</v>
      </c>
      <c r="D627" s="148">
        <f t="shared" si="4"/>
        <v>9</v>
      </c>
      <c r="E627" s="148">
        <f t="shared" si="5"/>
        <v>1</v>
      </c>
      <c r="F627" s="175"/>
      <c r="G627" s="174"/>
      <c r="H627" s="174"/>
      <c r="I627" s="174"/>
      <c r="J627" s="175"/>
      <c r="K627" s="176"/>
      <c r="L627" s="177"/>
      <c r="M627" s="177"/>
      <c r="N627" s="182"/>
      <c r="O627" s="175"/>
      <c r="P627" s="180"/>
      <c r="Q627" s="176"/>
      <c r="R627" s="176"/>
      <c r="S627" s="176"/>
      <c r="T627" s="175"/>
      <c r="U627" s="175"/>
      <c r="V627" s="175"/>
      <c r="W627" s="175"/>
      <c r="X627" s="175"/>
      <c r="Y627" s="175"/>
      <c r="Z627" s="175"/>
    </row>
    <row r="628" ht="13.5" customHeight="1">
      <c r="A628" s="147">
        <f t="shared" si="11"/>
        <v>0</v>
      </c>
      <c r="B628" s="147">
        <f t="shared" si="2"/>
        <v>1</v>
      </c>
      <c r="C628" s="147">
        <f t="shared" si="3"/>
        <v>2</v>
      </c>
      <c r="D628" s="148">
        <f t="shared" si="4"/>
        <v>9</v>
      </c>
      <c r="E628" s="148">
        <f t="shared" si="5"/>
        <v>1</v>
      </c>
      <c r="F628" s="175"/>
      <c r="G628" s="174"/>
      <c r="H628" s="174"/>
      <c r="I628" s="174"/>
      <c r="J628" s="175"/>
      <c r="K628" s="176"/>
      <c r="L628" s="177"/>
      <c r="M628" s="177"/>
      <c r="N628" s="182"/>
      <c r="O628" s="175"/>
      <c r="P628" s="180"/>
      <c r="Q628" s="176"/>
      <c r="R628" s="176"/>
      <c r="S628" s="176"/>
      <c r="T628" s="175"/>
      <c r="U628" s="175"/>
      <c r="V628" s="175"/>
      <c r="W628" s="175"/>
      <c r="X628" s="175"/>
      <c r="Y628" s="175"/>
      <c r="Z628" s="175"/>
    </row>
    <row r="629" ht="13.5" customHeight="1">
      <c r="A629" s="147">
        <f t="shared" si="11"/>
        <v>0</v>
      </c>
      <c r="B629" s="147">
        <f t="shared" si="2"/>
        <v>1</v>
      </c>
      <c r="C629" s="147">
        <f t="shared" si="3"/>
        <v>2</v>
      </c>
      <c r="D629" s="148">
        <f t="shared" si="4"/>
        <v>9</v>
      </c>
      <c r="E629" s="148">
        <f t="shared" si="5"/>
        <v>1</v>
      </c>
      <c r="F629" s="175"/>
      <c r="G629" s="174"/>
      <c r="H629" s="174"/>
      <c r="I629" s="174"/>
      <c r="J629" s="175"/>
      <c r="K629" s="176"/>
      <c r="L629" s="177"/>
      <c r="M629" s="177"/>
      <c r="N629" s="182"/>
      <c r="O629" s="175"/>
      <c r="P629" s="180"/>
      <c r="Q629" s="176"/>
      <c r="R629" s="176"/>
      <c r="S629" s="176"/>
      <c r="T629" s="175"/>
      <c r="U629" s="175"/>
      <c r="V629" s="175"/>
      <c r="W629" s="175"/>
      <c r="X629" s="175"/>
      <c r="Y629" s="175"/>
      <c r="Z629" s="175"/>
    </row>
    <row r="630" ht="13.5" customHeight="1">
      <c r="A630" s="147">
        <f t="shared" si="11"/>
        <v>0</v>
      </c>
      <c r="B630" s="147">
        <f t="shared" si="2"/>
        <v>1</v>
      </c>
      <c r="C630" s="147">
        <f t="shared" si="3"/>
        <v>2</v>
      </c>
      <c r="D630" s="148">
        <f t="shared" si="4"/>
        <v>9</v>
      </c>
      <c r="E630" s="148">
        <f t="shared" si="5"/>
        <v>1</v>
      </c>
      <c r="F630" s="175"/>
      <c r="G630" s="174"/>
      <c r="H630" s="174"/>
      <c r="I630" s="174"/>
      <c r="J630" s="175"/>
      <c r="K630" s="176"/>
      <c r="L630" s="177"/>
      <c r="M630" s="177"/>
      <c r="N630" s="182"/>
      <c r="O630" s="175"/>
      <c r="P630" s="180"/>
      <c r="Q630" s="176"/>
      <c r="R630" s="176"/>
      <c r="S630" s="176"/>
      <c r="T630" s="175"/>
      <c r="U630" s="175"/>
      <c r="V630" s="175"/>
      <c r="W630" s="175"/>
      <c r="X630" s="175"/>
      <c r="Y630" s="175"/>
      <c r="Z630" s="175"/>
    </row>
    <row r="631" ht="13.5" customHeight="1">
      <c r="A631" s="147">
        <f t="shared" si="11"/>
        <v>0</v>
      </c>
      <c r="B631" s="147">
        <f t="shared" si="2"/>
        <v>1</v>
      </c>
      <c r="C631" s="147">
        <f t="shared" si="3"/>
        <v>2</v>
      </c>
      <c r="D631" s="148">
        <f t="shared" si="4"/>
        <v>9</v>
      </c>
      <c r="E631" s="148">
        <f t="shared" si="5"/>
        <v>1</v>
      </c>
      <c r="F631" s="175"/>
      <c r="G631" s="174"/>
      <c r="H631" s="174"/>
      <c r="I631" s="174"/>
      <c r="J631" s="175"/>
      <c r="K631" s="176"/>
      <c r="L631" s="177"/>
      <c r="M631" s="177"/>
      <c r="N631" s="182"/>
      <c r="O631" s="175"/>
      <c r="P631" s="180"/>
      <c r="Q631" s="176"/>
      <c r="R631" s="176"/>
      <c r="S631" s="176"/>
      <c r="T631" s="175"/>
      <c r="U631" s="175"/>
      <c r="V631" s="175"/>
      <c r="W631" s="175"/>
      <c r="X631" s="175"/>
      <c r="Y631" s="175"/>
      <c r="Z631" s="175"/>
    </row>
    <row r="632" ht="13.5" customHeight="1">
      <c r="A632" s="147">
        <f t="shared" si="11"/>
        <v>0</v>
      </c>
      <c r="B632" s="147">
        <f t="shared" si="2"/>
        <v>1</v>
      </c>
      <c r="C632" s="147">
        <f t="shared" si="3"/>
        <v>2</v>
      </c>
      <c r="D632" s="148">
        <f t="shared" si="4"/>
        <v>9</v>
      </c>
      <c r="E632" s="148">
        <f t="shared" si="5"/>
        <v>1</v>
      </c>
      <c r="F632" s="175"/>
      <c r="G632" s="174"/>
      <c r="H632" s="174"/>
      <c r="I632" s="174"/>
      <c r="J632" s="175"/>
      <c r="K632" s="176"/>
      <c r="L632" s="177"/>
      <c r="M632" s="177"/>
      <c r="N632" s="182"/>
      <c r="O632" s="175"/>
      <c r="P632" s="180"/>
      <c r="Q632" s="176"/>
      <c r="R632" s="176"/>
      <c r="S632" s="176"/>
      <c r="T632" s="175"/>
      <c r="U632" s="175"/>
      <c r="V632" s="175"/>
      <c r="W632" s="175"/>
      <c r="X632" s="175"/>
      <c r="Y632" s="175"/>
      <c r="Z632" s="175"/>
    </row>
    <row r="633" ht="13.5" customHeight="1">
      <c r="A633" s="147">
        <f t="shared" si="11"/>
        <v>0</v>
      </c>
      <c r="B633" s="147">
        <f t="shared" si="2"/>
        <v>1</v>
      </c>
      <c r="C633" s="147">
        <f t="shared" si="3"/>
        <v>2</v>
      </c>
      <c r="D633" s="148">
        <f t="shared" si="4"/>
        <v>9</v>
      </c>
      <c r="E633" s="148">
        <f t="shared" si="5"/>
        <v>1</v>
      </c>
      <c r="F633" s="175"/>
      <c r="G633" s="174"/>
      <c r="H633" s="174"/>
      <c r="I633" s="174"/>
      <c r="J633" s="175"/>
      <c r="K633" s="176"/>
      <c r="L633" s="177"/>
      <c r="M633" s="177"/>
      <c r="N633" s="182"/>
      <c r="O633" s="175"/>
      <c r="P633" s="180"/>
      <c r="Q633" s="176"/>
      <c r="R633" s="176"/>
      <c r="S633" s="176"/>
      <c r="T633" s="175"/>
      <c r="U633" s="175"/>
      <c r="V633" s="175"/>
      <c r="W633" s="175"/>
      <c r="X633" s="175"/>
      <c r="Y633" s="175"/>
      <c r="Z633" s="175"/>
    </row>
    <row r="634" ht="13.5" customHeight="1">
      <c r="A634" s="147">
        <f t="shared" si="11"/>
        <v>0</v>
      </c>
      <c r="B634" s="147">
        <f t="shared" si="2"/>
        <v>1</v>
      </c>
      <c r="C634" s="147">
        <f t="shared" si="3"/>
        <v>2</v>
      </c>
      <c r="D634" s="148">
        <f t="shared" si="4"/>
        <v>9</v>
      </c>
      <c r="E634" s="148">
        <f t="shared" si="5"/>
        <v>1</v>
      </c>
      <c r="F634" s="175"/>
      <c r="G634" s="174"/>
      <c r="H634" s="174"/>
      <c r="I634" s="174"/>
      <c r="J634" s="175"/>
      <c r="K634" s="176"/>
      <c r="L634" s="177"/>
      <c r="M634" s="177"/>
      <c r="N634" s="182"/>
      <c r="O634" s="175"/>
      <c r="P634" s="180"/>
      <c r="Q634" s="176"/>
      <c r="R634" s="176"/>
      <c r="S634" s="176"/>
      <c r="T634" s="175"/>
      <c r="U634" s="175"/>
      <c r="V634" s="175"/>
      <c r="W634" s="175"/>
      <c r="X634" s="175"/>
      <c r="Y634" s="175"/>
      <c r="Z634" s="175"/>
    </row>
    <row r="635" ht="13.5" customHeight="1">
      <c r="A635" s="147">
        <f t="shared" si="11"/>
        <v>0</v>
      </c>
      <c r="B635" s="147">
        <f t="shared" si="2"/>
        <v>1</v>
      </c>
      <c r="C635" s="147">
        <f t="shared" si="3"/>
        <v>2</v>
      </c>
      <c r="D635" s="148">
        <f t="shared" si="4"/>
        <v>9</v>
      </c>
      <c r="E635" s="148">
        <f t="shared" si="5"/>
        <v>1</v>
      </c>
      <c r="F635" s="175"/>
      <c r="G635" s="174"/>
      <c r="H635" s="174"/>
      <c r="I635" s="174"/>
      <c r="J635" s="175"/>
      <c r="K635" s="176"/>
      <c r="L635" s="177"/>
      <c r="M635" s="177"/>
      <c r="N635" s="182"/>
      <c r="O635" s="175"/>
      <c r="P635" s="180"/>
      <c r="Q635" s="176"/>
      <c r="R635" s="176"/>
      <c r="S635" s="176"/>
      <c r="T635" s="175"/>
      <c r="U635" s="175"/>
      <c r="V635" s="175"/>
      <c r="W635" s="175"/>
      <c r="X635" s="175"/>
      <c r="Y635" s="175"/>
      <c r="Z635" s="175"/>
    </row>
    <row r="636" ht="13.5" customHeight="1">
      <c r="A636" s="147">
        <f t="shared" si="11"/>
        <v>0</v>
      </c>
      <c r="B636" s="147">
        <f t="shared" si="2"/>
        <v>1</v>
      </c>
      <c r="C636" s="147">
        <f t="shared" si="3"/>
        <v>2</v>
      </c>
      <c r="D636" s="148">
        <f t="shared" si="4"/>
        <v>9</v>
      </c>
      <c r="E636" s="148">
        <f t="shared" si="5"/>
        <v>1</v>
      </c>
      <c r="F636" s="175"/>
      <c r="G636" s="174"/>
      <c r="H636" s="174"/>
      <c r="I636" s="174"/>
      <c r="J636" s="175"/>
      <c r="K636" s="176"/>
      <c r="L636" s="177"/>
      <c r="M636" s="177"/>
      <c r="N636" s="182"/>
      <c r="O636" s="175"/>
      <c r="P636" s="180"/>
      <c r="Q636" s="176"/>
      <c r="R636" s="176"/>
      <c r="S636" s="176"/>
      <c r="T636" s="175"/>
      <c r="U636" s="175"/>
      <c r="V636" s="175"/>
      <c r="W636" s="175"/>
      <c r="X636" s="175"/>
      <c r="Y636" s="175"/>
      <c r="Z636" s="175"/>
    </row>
    <row r="637" ht="13.5" customHeight="1">
      <c r="A637" s="147">
        <f t="shared" si="11"/>
        <v>0</v>
      </c>
      <c r="B637" s="147">
        <f t="shared" si="2"/>
        <v>1</v>
      </c>
      <c r="C637" s="147">
        <f t="shared" si="3"/>
        <v>2</v>
      </c>
      <c r="D637" s="148">
        <f t="shared" si="4"/>
        <v>9</v>
      </c>
      <c r="E637" s="148">
        <f t="shared" si="5"/>
        <v>1</v>
      </c>
      <c r="F637" s="175"/>
      <c r="G637" s="174"/>
      <c r="H637" s="174"/>
      <c r="I637" s="174"/>
      <c r="J637" s="175"/>
      <c r="K637" s="176"/>
      <c r="L637" s="177"/>
      <c r="M637" s="177"/>
      <c r="N637" s="182"/>
      <c r="O637" s="175"/>
      <c r="P637" s="180"/>
      <c r="Q637" s="176"/>
      <c r="R637" s="176"/>
      <c r="S637" s="176"/>
      <c r="T637" s="175"/>
      <c r="U637" s="175"/>
      <c r="V637" s="175"/>
      <c r="W637" s="175"/>
      <c r="X637" s="175"/>
      <c r="Y637" s="175"/>
      <c r="Z637" s="175"/>
    </row>
    <row r="638" ht="13.5" customHeight="1">
      <c r="A638" s="147">
        <f t="shared" si="11"/>
        <v>0</v>
      </c>
      <c r="B638" s="147">
        <f t="shared" si="2"/>
        <v>1</v>
      </c>
      <c r="C638" s="147">
        <f t="shared" si="3"/>
        <v>2</v>
      </c>
      <c r="D638" s="148">
        <f t="shared" si="4"/>
        <v>9</v>
      </c>
      <c r="E638" s="148">
        <f t="shared" si="5"/>
        <v>1</v>
      </c>
      <c r="F638" s="175"/>
      <c r="G638" s="174"/>
      <c r="H638" s="174"/>
      <c r="I638" s="174"/>
      <c r="J638" s="175"/>
      <c r="K638" s="176"/>
      <c r="L638" s="177"/>
      <c r="M638" s="177"/>
      <c r="N638" s="182"/>
      <c r="O638" s="175"/>
      <c r="P638" s="180"/>
      <c r="Q638" s="176"/>
      <c r="R638" s="176"/>
      <c r="S638" s="176"/>
      <c r="T638" s="175"/>
      <c r="U638" s="175"/>
      <c r="V638" s="175"/>
      <c r="W638" s="175"/>
      <c r="X638" s="175"/>
      <c r="Y638" s="175"/>
      <c r="Z638" s="175"/>
    </row>
    <row r="639" ht="13.5" customHeight="1">
      <c r="A639" s="147">
        <f t="shared" si="11"/>
        <v>0</v>
      </c>
      <c r="B639" s="147">
        <f t="shared" si="2"/>
        <v>1</v>
      </c>
      <c r="C639" s="147">
        <f t="shared" si="3"/>
        <v>2</v>
      </c>
      <c r="D639" s="148">
        <f t="shared" si="4"/>
        <v>9</v>
      </c>
      <c r="E639" s="148">
        <f t="shared" si="5"/>
        <v>1</v>
      </c>
      <c r="F639" s="175"/>
      <c r="G639" s="174"/>
      <c r="H639" s="174"/>
      <c r="I639" s="174"/>
      <c r="J639" s="175"/>
      <c r="K639" s="176"/>
      <c r="L639" s="177"/>
      <c r="M639" s="177"/>
      <c r="N639" s="182"/>
      <c r="O639" s="175"/>
      <c r="P639" s="180"/>
      <c r="Q639" s="176"/>
      <c r="R639" s="176"/>
      <c r="S639" s="176"/>
      <c r="T639" s="175"/>
      <c r="U639" s="175"/>
      <c r="V639" s="175"/>
      <c r="W639" s="175"/>
      <c r="X639" s="175"/>
      <c r="Y639" s="175"/>
      <c r="Z639" s="175"/>
    </row>
    <row r="640" ht="13.5" customHeight="1">
      <c r="A640" s="147">
        <f t="shared" si="11"/>
        <v>0</v>
      </c>
      <c r="B640" s="147">
        <f t="shared" si="2"/>
        <v>1</v>
      </c>
      <c r="C640" s="147">
        <f t="shared" si="3"/>
        <v>2</v>
      </c>
      <c r="D640" s="148">
        <f t="shared" si="4"/>
        <v>9</v>
      </c>
      <c r="E640" s="148">
        <f t="shared" si="5"/>
        <v>1</v>
      </c>
      <c r="F640" s="175"/>
      <c r="G640" s="174"/>
      <c r="H640" s="174"/>
      <c r="I640" s="174"/>
      <c r="J640" s="175"/>
      <c r="K640" s="176"/>
      <c r="L640" s="177"/>
      <c r="M640" s="177"/>
      <c r="N640" s="182"/>
      <c r="O640" s="175"/>
      <c r="P640" s="180"/>
      <c r="Q640" s="176"/>
      <c r="R640" s="176"/>
      <c r="S640" s="176"/>
      <c r="T640" s="175"/>
      <c r="U640" s="175"/>
      <c r="V640" s="175"/>
      <c r="W640" s="175"/>
      <c r="X640" s="175"/>
      <c r="Y640" s="175"/>
      <c r="Z640" s="175"/>
    </row>
    <row r="641" ht="13.5" customHeight="1">
      <c r="A641" s="147">
        <f t="shared" si="11"/>
        <v>0</v>
      </c>
      <c r="B641" s="147">
        <f t="shared" si="2"/>
        <v>1</v>
      </c>
      <c r="C641" s="147">
        <f t="shared" si="3"/>
        <v>2</v>
      </c>
      <c r="D641" s="148">
        <f t="shared" si="4"/>
        <v>9</v>
      </c>
      <c r="E641" s="148">
        <f t="shared" si="5"/>
        <v>1</v>
      </c>
      <c r="F641" s="175"/>
      <c r="G641" s="174"/>
      <c r="H641" s="174"/>
      <c r="I641" s="174"/>
      <c r="J641" s="175"/>
      <c r="K641" s="176"/>
      <c r="L641" s="177"/>
      <c r="M641" s="177"/>
      <c r="N641" s="182"/>
      <c r="O641" s="175"/>
      <c r="P641" s="180"/>
      <c r="Q641" s="176"/>
      <c r="R641" s="176"/>
      <c r="S641" s="176"/>
      <c r="T641" s="175"/>
      <c r="U641" s="175"/>
      <c r="V641" s="175"/>
      <c r="W641" s="175"/>
      <c r="X641" s="175"/>
      <c r="Y641" s="175"/>
      <c r="Z641" s="175"/>
    </row>
    <row r="642" ht="13.5" customHeight="1">
      <c r="A642" s="147">
        <f t="shared" si="11"/>
        <v>0</v>
      </c>
      <c r="B642" s="147">
        <f t="shared" si="2"/>
        <v>1</v>
      </c>
      <c r="C642" s="147">
        <f t="shared" si="3"/>
        <v>2</v>
      </c>
      <c r="D642" s="148">
        <f t="shared" si="4"/>
        <v>9</v>
      </c>
      <c r="E642" s="148">
        <f t="shared" si="5"/>
        <v>1</v>
      </c>
      <c r="F642" s="175"/>
      <c r="G642" s="174"/>
      <c r="H642" s="174"/>
      <c r="I642" s="174"/>
      <c r="J642" s="175"/>
      <c r="K642" s="176"/>
      <c r="L642" s="177"/>
      <c r="M642" s="177"/>
      <c r="N642" s="182"/>
      <c r="O642" s="175"/>
      <c r="P642" s="180"/>
      <c r="Q642" s="176"/>
      <c r="R642" s="176"/>
      <c r="S642" s="176"/>
      <c r="T642" s="175"/>
      <c r="U642" s="175"/>
      <c r="V642" s="175"/>
      <c r="W642" s="175"/>
      <c r="X642" s="175"/>
      <c r="Y642" s="175"/>
      <c r="Z642" s="175"/>
    </row>
    <row r="643" ht="13.5" customHeight="1">
      <c r="A643" s="147">
        <f t="shared" si="11"/>
        <v>0</v>
      </c>
      <c r="B643" s="147">
        <f t="shared" si="2"/>
        <v>1</v>
      </c>
      <c r="C643" s="147">
        <f t="shared" si="3"/>
        <v>2</v>
      </c>
      <c r="D643" s="148">
        <f t="shared" si="4"/>
        <v>9</v>
      </c>
      <c r="E643" s="148">
        <f t="shared" si="5"/>
        <v>1</v>
      </c>
      <c r="F643" s="175"/>
      <c r="G643" s="174"/>
      <c r="H643" s="174"/>
      <c r="I643" s="174"/>
      <c r="J643" s="175"/>
      <c r="K643" s="176"/>
      <c r="L643" s="177"/>
      <c r="M643" s="177"/>
      <c r="N643" s="182"/>
      <c r="O643" s="175"/>
      <c r="P643" s="180"/>
      <c r="Q643" s="176"/>
      <c r="R643" s="176"/>
      <c r="S643" s="176"/>
      <c r="T643" s="175"/>
      <c r="U643" s="175"/>
      <c r="V643" s="175"/>
      <c r="W643" s="175"/>
      <c r="X643" s="175"/>
      <c r="Y643" s="175"/>
      <c r="Z643" s="175"/>
    </row>
    <row r="644" ht="13.5" customHeight="1">
      <c r="A644" s="147">
        <f t="shared" si="11"/>
        <v>0</v>
      </c>
      <c r="B644" s="147">
        <f t="shared" si="2"/>
        <v>1</v>
      </c>
      <c r="C644" s="147">
        <f t="shared" si="3"/>
        <v>2</v>
      </c>
      <c r="D644" s="148">
        <f t="shared" si="4"/>
        <v>9</v>
      </c>
      <c r="E644" s="148">
        <f t="shared" si="5"/>
        <v>1</v>
      </c>
      <c r="F644" s="175"/>
      <c r="G644" s="174"/>
      <c r="H644" s="174"/>
      <c r="I644" s="174"/>
      <c r="J644" s="175"/>
      <c r="K644" s="176"/>
      <c r="L644" s="177"/>
      <c r="M644" s="177"/>
      <c r="N644" s="182"/>
      <c r="O644" s="175"/>
      <c r="P644" s="180"/>
      <c r="Q644" s="176"/>
      <c r="R644" s="176"/>
      <c r="S644" s="176"/>
      <c r="T644" s="175"/>
      <c r="U644" s="175"/>
      <c r="V644" s="175"/>
      <c r="W644" s="175"/>
      <c r="X644" s="175"/>
      <c r="Y644" s="175"/>
      <c r="Z644" s="175"/>
    </row>
    <row r="645" ht="13.5" customHeight="1">
      <c r="A645" s="147">
        <f t="shared" si="11"/>
        <v>0</v>
      </c>
      <c r="B645" s="147">
        <f t="shared" si="2"/>
        <v>1</v>
      </c>
      <c r="C645" s="147">
        <f t="shared" si="3"/>
        <v>2</v>
      </c>
      <c r="D645" s="148">
        <f t="shared" si="4"/>
        <v>9</v>
      </c>
      <c r="E645" s="148">
        <f t="shared" si="5"/>
        <v>1</v>
      </c>
      <c r="F645" s="175"/>
      <c r="G645" s="174"/>
      <c r="H645" s="174"/>
      <c r="I645" s="174"/>
      <c r="J645" s="175"/>
      <c r="K645" s="176"/>
      <c r="L645" s="177"/>
      <c r="M645" s="177"/>
      <c r="N645" s="182"/>
      <c r="O645" s="175"/>
      <c r="P645" s="180"/>
      <c r="Q645" s="176"/>
      <c r="R645" s="176"/>
      <c r="S645" s="176"/>
      <c r="T645" s="175"/>
      <c r="U645" s="175"/>
      <c r="V645" s="175"/>
      <c r="W645" s="175"/>
      <c r="X645" s="175"/>
      <c r="Y645" s="175"/>
      <c r="Z645" s="175"/>
    </row>
    <row r="646" ht="13.5" customHeight="1">
      <c r="A646" s="147">
        <f t="shared" si="11"/>
        <v>0</v>
      </c>
      <c r="B646" s="147">
        <f t="shared" si="2"/>
        <v>1</v>
      </c>
      <c r="C646" s="147">
        <f t="shared" si="3"/>
        <v>2</v>
      </c>
      <c r="D646" s="148">
        <f t="shared" si="4"/>
        <v>9</v>
      </c>
      <c r="E646" s="148">
        <f t="shared" si="5"/>
        <v>1</v>
      </c>
      <c r="F646" s="175"/>
      <c r="G646" s="174"/>
      <c r="H646" s="174"/>
      <c r="I646" s="174"/>
      <c r="J646" s="175"/>
      <c r="K646" s="176"/>
      <c r="L646" s="177"/>
      <c r="M646" s="177"/>
      <c r="N646" s="182"/>
      <c r="O646" s="175"/>
      <c r="P646" s="180"/>
      <c r="Q646" s="176"/>
      <c r="R646" s="176"/>
      <c r="S646" s="176"/>
      <c r="T646" s="175"/>
      <c r="U646" s="175"/>
      <c r="V646" s="175"/>
      <c r="W646" s="175"/>
      <c r="X646" s="175"/>
      <c r="Y646" s="175"/>
      <c r="Z646" s="175"/>
    </row>
    <row r="647" ht="13.5" customHeight="1">
      <c r="A647" s="147">
        <f t="shared" si="11"/>
        <v>0</v>
      </c>
      <c r="B647" s="147">
        <f t="shared" si="2"/>
        <v>1</v>
      </c>
      <c r="C647" s="147">
        <f t="shared" si="3"/>
        <v>2</v>
      </c>
      <c r="D647" s="148">
        <f t="shared" si="4"/>
        <v>9</v>
      </c>
      <c r="E647" s="148">
        <f t="shared" si="5"/>
        <v>1</v>
      </c>
      <c r="F647" s="175"/>
      <c r="G647" s="174"/>
      <c r="H647" s="174"/>
      <c r="I647" s="174"/>
      <c r="J647" s="175"/>
      <c r="K647" s="176"/>
      <c r="L647" s="177"/>
      <c r="M647" s="177"/>
      <c r="N647" s="182"/>
      <c r="O647" s="175"/>
      <c r="P647" s="180"/>
      <c r="Q647" s="176"/>
      <c r="R647" s="176"/>
      <c r="S647" s="176"/>
      <c r="T647" s="175"/>
      <c r="U647" s="175"/>
      <c r="V647" s="175"/>
      <c r="W647" s="175"/>
      <c r="X647" s="175"/>
      <c r="Y647" s="175"/>
      <c r="Z647" s="175"/>
    </row>
    <row r="648" ht="13.5" customHeight="1">
      <c r="A648" s="147">
        <f t="shared" si="11"/>
        <v>0</v>
      </c>
      <c r="B648" s="147">
        <f t="shared" si="2"/>
        <v>1</v>
      </c>
      <c r="C648" s="147">
        <f t="shared" si="3"/>
        <v>2</v>
      </c>
      <c r="D648" s="148">
        <f t="shared" si="4"/>
        <v>9</v>
      </c>
      <c r="E648" s="148">
        <f t="shared" si="5"/>
        <v>1</v>
      </c>
      <c r="F648" s="175"/>
      <c r="G648" s="174"/>
      <c r="H648" s="174"/>
      <c r="I648" s="174"/>
      <c r="J648" s="175"/>
      <c r="K648" s="176"/>
      <c r="L648" s="177"/>
      <c r="M648" s="177"/>
      <c r="N648" s="182"/>
      <c r="O648" s="175"/>
      <c r="P648" s="180"/>
      <c r="Q648" s="176"/>
      <c r="R648" s="176"/>
      <c r="S648" s="176"/>
      <c r="T648" s="175"/>
      <c r="U648" s="175"/>
      <c r="V648" s="175"/>
      <c r="W648" s="175"/>
      <c r="X648" s="175"/>
      <c r="Y648" s="175"/>
      <c r="Z648" s="175"/>
    </row>
    <row r="649" ht="13.5" customHeight="1">
      <c r="A649" s="147">
        <f t="shared" si="11"/>
        <v>0</v>
      </c>
      <c r="B649" s="147">
        <f t="shared" si="2"/>
        <v>1</v>
      </c>
      <c r="C649" s="147">
        <f t="shared" si="3"/>
        <v>2</v>
      </c>
      <c r="D649" s="148">
        <f t="shared" si="4"/>
        <v>9</v>
      </c>
      <c r="E649" s="148">
        <f t="shared" si="5"/>
        <v>1</v>
      </c>
      <c r="F649" s="175"/>
      <c r="G649" s="174"/>
      <c r="H649" s="174"/>
      <c r="I649" s="174"/>
      <c r="J649" s="175"/>
      <c r="K649" s="176"/>
      <c r="L649" s="177"/>
      <c r="M649" s="177"/>
      <c r="N649" s="182"/>
      <c r="O649" s="175"/>
      <c r="P649" s="180"/>
      <c r="Q649" s="176"/>
      <c r="R649" s="176"/>
      <c r="S649" s="176"/>
      <c r="T649" s="175"/>
      <c r="U649" s="175"/>
      <c r="V649" s="175"/>
      <c r="W649" s="175"/>
      <c r="X649" s="175"/>
      <c r="Y649" s="175"/>
      <c r="Z649" s="175"/>
    </row>
    <row r="650" ht="13.5" customHeight="1">
      <c r="A650" s="147">
        <f t="shared" si="11"/>
        <v>0</v>
      </c>
      <c r="B650" s="147">
        <f t="shared" si="2"/>
        <v>1</v>
      </c>
      <c r="C650" s="147">
        <f t="shared" si="3"/>
        <v>2</v>
      </c>
      <c r="D650" s="148">
        <f t="shared" si="4"/>
        <v>9</v>
      </c>
      <c r="E650" s="148">
        <f t="shared" si="5"/>
        <v>1</v>
      </c>
      <c r="F650" s="175"/>
      <c r="G650" s="174"/>
      <c r="H650" s="174"/>
      <c r="I650" s="174"/>
      <c r="J650" s="175"/>
      <c r="K650" s="176"/>
      <c r="L650" s="177"/>
      <c r="M650" s="177"/>
      <c r="N650" s="182"/>
      <c r="O650" s="175"/>
      <c r="P650" s="180"/>
      <c r="Q650" s="176"/>
      <c r="R650" s="176"/>
      <c r="S650" s="176"/>
      <c r="T650" s="175"/>
      <c r="U650" s="175"/>
      <c r="V650" s="175"/>
      <c r="W650" s="175"/>
      <c r="X650" s="175"/>
      <c r="Y650" s="175"/>
      <c r="Z650" s="175"/>
    </row>
    <row r="651" ht="13.5" customHeight="1">
      <c r="A651" s="147">
        <f t="shared" si="11"/>
        <v>0</v>
      </c>
      <c r="B651" s="147">
        <f t="shared" si="2"/>
        <v>1</v>
      </c>
      <c r="C651" s="147">
        <f t="shared" si="3"/>
        <v>2</v>
      </c>
      <c r="D651" s="148">
        <f t="shared" si="4"/>
        <v>9</v>
      </c>
      <c r="E651" s="148">
        <f t="shared" si="5"/>
        <v>1</v>
      </c>
      <c r="F651" s="175"/>
      <c r="G651" s="174"/>
      <c r="H651" s="174"/>
      <c r="I651" s="174"/>
      <c r="J651" s="175"/>
      <c r="K651" s="176"/>
      <c r="L651" s="177"/>
      <c r="M651" s="177"/>
      <c r="N651" s="182"/>
      <c r="O651" s="175"/>
      <c r="P651" s="180"/>
      <c r="Q651" s="176"/>
      <c r="R651" s="176"/>
      <c r="S651" s="176"/>
      <c r="T651" s="175"/>
      <c r="U651" s="175"/>
      <c r="V651" s="175"/>
      <c r="W651" s="175"/>
      <c r="X651" s="175"/>
      <c r="Y651" s="175"/>
      <c r="Z651" s="175"/>
    </row>
    <row r="652" ht="13.5" customHeight="1">
      <c r="A652" s="147">
        <f t="shared" si="11"/>
        <v>0</v>
      </c>
      <c r="B652" s="147">
        <f t="shared" si="2"/>
        <v>1</v>
      </c>
      <c r="C652" s="147">
        <f t="shared" si="3"/>
        <v>2</v>
      </c>
      <c r="D652" s="148">
        <f t="shared" si="4"/>
        <v>9</v>
      </c>
      <c r="E652" s="148">
        <f t="shared" si="5"/>
        <v>1</v>
      </c>
      <c r="F652" s="175"/>
      <c r="G652" s="174"/>
      <c r="H652" s="174"/>
      <c r="I652" s="174"/>
      <c r="J652" s="175"/>
      <c r="K652" s="176"/>
      <c r="L652" s="177"/>
      <c r="M652" s="177"/>
      <c r="N652" s="182"/>
      <c r="O652" s="175"/>
      <c r="P652" s="180"/>
      <c r="Q652" s="176"/>
      <c r="R652" s="176"/>
      <c r="S652" s="176"/>
      <c r="T652" s="175"/>
      <c r="U652" s="175"/>
      <c r="V652" s="175"/>
      <c r="W652" s="175"/>
      <c r="X652" s="175"/>
      <c r="Y652" s="175"/>
      <c r="Z652" s="175"/>
    </row>
    <row r="653" ht="13.5" customHeight="1">
      <c r="A653" s="147">
        <f t="shared" si="11"/>
        <v>0</v>
      </c>
      <c r="B653" s="147">
        <f t="shared" si="2"/>
        <v>1</v>
      </c>
      <c r="C653" s="147">
        <f t="shared" si="3"/>
        <v>2</v>
      </c>
      <c r="D653" s="148">
        <f t="shared" si="4"/>
        <v>9</v>
      </c>
      <c r="E653" s="148">
        <f t="shared" si="5"/>
        <v>1</v>
      </c>
      <c r="F653" s="175"/>
      <c r="G653" s="174"/>
      <c r="H653" s="174"/>
      <c r="I653" s="174"/>
      <c r="J653" s="175"/>
      <c r="K653" s="176"/>
      <c r="L653" s="177"/>
      <c r="M653" s="177"/>
      <c r="N653" s="182"/>
      <c r="O653" s="175"/>
      <c r="P653" s="180"/>
      <c r="Q653" s="176"/>
      <c r="R653" s="176"/>
      <c r="S653" s="176"/>
      <c r="T653" s="175"/>
      <c r="U653" s="175"/>
      <c r="V653" s="175"/>
      <c r="W653" s="175"/>
      <c r="X653" s="175"/>
      <c r="Y653" s="175"/>
      <c r="Z653" s="175"/>
    </row>
    <row r="654" ht="13.5" customHeight="1">
      <c r="A654" s="147">
        <f t="shared" si="11"/>
        <v>0</v>
      </c>
      <c r="B654" s="147">
        <f t="shared" si="2"/>
        <v>1</v>
      </c>
      <c r="C654" s="147">
        <f t="shared" si="3"/>
        <v>2</v>
      </c>
      <c r="D654" s="148">
        <f t="shared" si="4"/>
        <v>9</v>
      </c>
      <c r="E654" s="148">
        <f t="shared" si="5"/>
        <v>1</v>
      </c>
      <c r="F654" s="175"/>
      <c r="G654" s="174"/>
      <c r="H654" s="174"/>
      <c r="I654" s="174"/>
      <c r="J654" s="175"/>
      <c r="K654" s="176"/>
      <c r="L654" s="177"/>
      <c r="M654" s="177"/>
      <c r="N654" s="182"/>
      <c r="O654" s="175"/>
      <c r="P654" s="180"/>
      <c r="Q654" s="176"/>
      <c r="R654" s="176"/>
      <c r="S654" s="176"/>
      <c r="T654" s="175"/>
      <c r="U654" s="175"/>
      <c r="V654" s="175"/>
      <c r="W654" s="175"/>
      <c r="X654" s="175"/>
      <c r="Y654" s="175"/>
      <c r="Z654" s="175"/>
    </row>
    <row r="655" ht="13.5" customHeight="1">
      <c r="A655" s="147">
        <f t="shared" si="11"/>
        <v>0</v>
      </c>
      <c r="B655" s="147">
        <f t="shared" si="2"/>
        <v>1</v>
      </c>
      <c r="C655" s="147">
        <f t="shared" si="3"/>
        <v>2</v>
      </c>
      <c r="D655" s="148">
        <f t="shared" si="4"/>
        <v>9</v>
      </c>
      <c r="E655" s="148">
        <f t="shared" si="5"/>
        <v>1</v>
      </c>
      <c r="F655" s="175"/>
      <c r="G655" s="174"/>
      <c r="H655" s="174"/>
      <c r="I655" s="174"/>
      <c r="J655" s="175"/>
      <c r="K655" s="176"/>
      <c r="L655" s="177"/>
      <c r="M655" s="177"/>
      <c r="N655" s="182"/>
      <c r="O655" s="175"/>
      <c r="P655" s="180"/>
      <c r="Q655" s="176"/>
      <c r="R655" s="176"/>
      <c r="S655" s="176"/>
      <c r="T655" s="175"/>
      <c r="U655" s="175"/>
      <c r="V655" s="175"/>
      <c r="W655" s="175"/>
      <c r="X655" s="175"/>
      <c r="Y655" s="175"/>
      <c r="Z655" s="175"/>
    </row>
    <row r="656" ht="13.5" customHeight="1">
      <c r="A656" s="147">
        <f t="shared" si="11"/>
        <v>0</v>
      </c>
      <c r="B656" s="147">
        <f t="shared" si="2"/>
        <v>1</v>
      </c>
      <c r="C656" s="147">
        <f t="shared" si="3"/>
        <v>2</v>
      </c>
      <c r="D656" s="148">
        <f t="shared" si="4"/>
        <v>9</v>
      </c>
      <c r="E656" s="148">
        <f t="shared" si="5"/>
        <v>1</v>
      </c>
      <c r="F656" s="175"/>
      <c r="G656" s="174"/>
      <c r="H656" s="174"/>
      <c r="I656" s="174"/>
      <c r="J656" s="175"/>
      <c r="K656" s="176"/>
      <c r="L656" s="177"/>
      <c r="M656" s="177"/>
      <c r="N656" s="182"/>
      <c r="O656" s="175"/>
      <c r="P656" s="180"/>
      <c r="Q656" s="176"/>
      <c r="R656" s="176"/>
      <c r="S656" s="176"/>
      <c r="T656" s="175"/>
      <c r="U656" s="175"/>
      <c r="V656" s="175"/>
      <c r="W656" s="175"/>
      <c r="X656" s="175"/>
      <c r="Y656" s="175"/>
      <c r="Z656" s="175"/>
    </row>
    <row r="657" ht="13.5" customHeight="1">
      <c r="A657" s="147">
        <f t="shared" si="11"/>
        <v>0</v>
      </c>
      <c r="B657" s="147">
        <f t="shared" si="2"/>
        <v>1</v>
      </c>
      <c r="C657" s="147">
        <f t="shared" si="3"/>
        <v>2</v>
      </c>
      <c r="D657" s="148">
        <f t="shared" si="4"/>
        <v>9</v>
      </c>
      <c r="E657" s="148">
        <f t="shared" si="5"/>
        <v>1</v>
      </c>
      <c r="F657" s="175"/>
      <c r="G657" s="174"/>
      <c r="H657" s="174"/>
      <c r="I657" s="174"/>
      <c r="J657" s="175"/>
      <c r="K657" s="176"/>
      <c r="L657" s="177"/>
      <c r="M657" s="177"/>
      <c r="N657" s="182"/>
      <c r="O657" s="175"/>
      <c r="P657" s="180"/>
      <c r="Q657" s="176"/>
      <c r="R657" s="176"/>
      <c r="S657" s="176"/>
      <c r="T657" s="175"/>
      <c r="U657" s="175"/>
      <c r="V657" s="175"/>
      <c r="W657" s="175"/>
      <c r="X657" s="175"/>
      <c r="Y657" s="175"/>
      <c r="Z657" s="175"/>
    </row>
    <row r="658" ht="13.5" customHeight="1">
      <c r="A658" s="147">
        <f t="shared" si="11"/>
        <v>0</v>
      </c>
      <c r="B658" s="147">
        <f t="shared" si="2"/>
        <v>1</v>
      </c>
      <c r="C658" s="147">
        <f t="shared" si="3"/>
        <v>2</v>
      </c>
      <c r="D658" s="148">
        <f t="shared" si="4"/>
        <v>9</v>
      </c>
      <c r="E658" s="148">
        <f t="shared" si="5"/>
        <v>1</v>
      </c>
      <c r="F658" s="175"/>
      <c r="G658" s="174"/>
      <c r="H658" s="174"/>
      <c r="I658" s="174"/>
      <c r="J658" s="175"/>
      <c r="K658" s="176"/>
      <c r="L658" s="177"/>
      <c r="M658" s="177"/>
      <c r="N658" s="182"/>
      <c r="O658" s="175"/>
      <c r="P658" s="180"/>
      <c r="Q658" s="176"/>
      <c r="R658" s="176"/>
      <c r="S658" s="176"/>
      <c r="T658" s="175"/>
      <c r="U658" s="175"/>
      <c r="V658" s="175"/>
      <c r="W658" s="175"/>
      <c r="X658" s="175"/>
      <c r="Y658" s="175"/>
      <c r="Z658" s="175"/>
    </row>
    <row r="659" ht="13.5" customHeight="1">
      <c r="A659" s="147">
        <f t="shared" si="11"/>
        <v>0</v>
      </c>
      <c r="B659" s="147">
        <f t="shared" si="2"/>
        <v>1</v>
      </c>
      <c r="C659" s="147">
        <f t="shared" si="3"/>
        <v>2</v>
      </c>
      <c r="D659" s="148">
        <f t="shared" si="4"/>
        <v>9</v>
      </c>
      <c r="E659" s="148">
        <f t="shared" si="5"/>
        <v>1</v>
      </c>
      <c r="F659" s="175"/>
      <c r="G659" s="174"/>
      <c r="H659" s="174"/>
      <c r="I659" s="174"/>
      <c r="J659" s="175"/>
      <c r="K659" s="176"/>
      <c r="L659" s="177"/>
      <c r="M659" s="177"/>
      <c r="N659" s="182"/>
      <c r="O659" s="175"/>
      <c r="P659" s="180"/>
      <c r="Q659" s="176"/>
      <c r="R659" s="176"/>
      <c r="S659" s="176"/>
      <c r="T659" s="175"/>
      <c r="U659" s="175"/>
      <c r="V659" s="175"/>
      <c r="W659" s="175"/>
      <c r="X659" s="175"/>
      <c r="Y659" s="175"/>
      <c r="Z659" s="175"/>
    </row>
    <row r="660" ht="13.5" customHeight="1">
      <c r="A660" s="147">
        <f t="shared" si="11"/>
        <v>0</v>
      </c>
      <c r="B660" s="147">
        <f t="shared" si="2"/>
        <v>1</v>
      </c>
      <c r="C660" s="147">
        <f t="shared" si="3"/>
        <v>2</v>
      </c>
      <c r="D660" s="148">
        <f t="shared" si="4"/>
        <v>9</v>
      </c>
      <c r="E660" s="148">
        <f t="shared" si="5"/>
        <v>1</v>
      </c>
      <c r="F660" s="175"/>
      <c r="G660" s="174"/>
      <c r="H660" s="174"/>
      <c r="I660" s="174"/>
      <c r="J660" s="175"/>
      <c r="K660" s="176"/>
      <c r="L660" s="177"/>
      <c r="M660" s="177"/>
      <c r="N660" s="182"/>
      <c r="O660" s="175"/>
      <c r="P660" s="180"/>
      <c r="Q660" s="176"/>
      <c r="R660" s="176"/>
      <c r="S660" s="176"/>
      <c r="T660" s="175"/>
      <c r="U660" s="175"/>
      <c r="V660" s="175"/>
      <c r="W660" s="175"/>
      <c r="X660" s="175"/>
      <c r="Y660" s="175"/>
      <c r="Z660" s="175"/>
    </row>
    <row r="661" ht="13.5" customHeight="1">
      <c r="A661" s="147">
        <f t="shared" si="11"/>
        <v>0</v>
      </c>
      <c r="B661" s="147">
        <f t="shared" si="2"/>
        <v>1</v>
      </c>
      <c r="C661" s="147">
        <f t="shared" si="3"/>
        <v>2</v>
      </c>
      <c r="D661" s="148">
        <f t="shared" si="4"/>
        <v>9</v>
      </c>
      <c r="E661" s="148">
        <f t="shared" si="5"/>
        <v>1</v>
      </c>
      <c r="F661" s="175"/>
      <c r="G661" s="174"/>
      <c r="H661" s="174"/>
      <c r="I661" s="174"/>
      <c r="J661" s="175"/>
      <c r="K661" s="176"/>
      <c r="L661" s="177"/>
      <c r="M661" s="177"/>
      <c r="N661" s="182"/>
      <c r="O661" s="175"/>
      <c r="P661" s="180"/>
      <c r="Q661" s="176"/>
      <c r="R661" s="176"/>
      <c r="S661" s="176"/>
      <c r="T661" s="175"/>
      <c r="U661" s="175"/>
      <c r="V661" s="175"/>
      <c r="W661" s="175"/>
      <c r="X661" s="175"/>
      <c r="Y661" s="175"/>
      <c r="Z661" s="175"/>
    </row>
    <row r="662" ht="13.5" customHeight="1">
      <c r="A662" s="147">
        <f t="shared" si="11"/>
        <v>0</v>
      </c>
      <c r="B662" s="147">
        <f t="shared" si="2"/>
        <v>1</v>
      </c>
      <c r="C662" s="147">
        <f t="shared" si="3"/>
        <v>2</v>
      </c>
      <c r="D662" s="148">
        <f t="shared" si="4"/>
        <v>9</v>
      </c>
      <c r="E662" s="148">
        <f t="shared" si="5"/>
        <v>1</v>
      </c>
      <c r="F662" s="175"/>
      <c r="G662" s="174"/>
      <c r="H662" s="174"/>
      <c r="I662" s="174"/>
      <c r="J662" s="175"/>
      <c r="K662" s="176"/>
      <c r="L662" s="177"/>
      <c r="M662" s="177"/>
      <c r="N662" s="182"/>
      <c r="O662" s="175"/>
      <c r="P662" s="180"/>
      <c r="Q662" s="176"/>
      <c r="R662" s="176"/>
      <c r="S662" s="176"/>
      <c r="T662" s="175"/>
      <c r="U662" s="175"/>
      <c r="V662" s="175"/>
      <c r="W662" s="175"/>
      <c r="X662" s="175"/>
      <c r="Y662" s="175"/>
      <c r="Z662" s="175"/>
    </row>
    <row r="663" ht="13.5" customHeight="1">
      <c r="A663" s="147">
        <f t="shared" si="11"/>
        <v>0</v>
      </c>
      <c r="B663" s="147">
        <f t="shared" si="2"/>
        <v>1</v>
      </c>
      <c r="C663" s="147">
        <f t="shared" si="3"/>
        <v>2</v>
      </c>
      <c r="D663" s="148">
        <f t="shared" si="4"/>
        <v>9</v>
      </c>
      <c r="E663" s="148">
        <f t="shared" si="5"/>
        <v>1</v>
      </c>
      <c r="F663" s="175"/>
      <c r="G663" s="174"/>
      <c r="H663" s="174"/>
      <c r="I663" s="174"/>
      <c r="J663" s="175"/>
      <c r="K663" s="176"/>
      <c r="L663" s="177"/>
      <c r="M663" s="177"/>
      <c r="N663" s="182"/>
      <c r="O663" s="175"/>
      <c r="P663" s="180"/>
      <c r="Q663" s="176"/>
      <c r="R663" s="176"/>
      <c r="S663" s="176"/>
      <c r="T663" s="175"/>
      <c r="U663" s="175"/>
      <c r="V663" s="175"/>
      <c r="W663" s="175"/>
      <c r="X663" s="175"/>
      <c r="Y663" s="175"/>
      <c r="Z663" s="175"/>
    </row>
    <row r="664" ht="13.5" customHeight="1">
      <c r="A664" s="147">
        <f t="shared" si="11"/>
        <v>0</v>
      </c>
      <c r="B664" s="147">
        <f t="shared" si="2"/>
        <v>1</v>
      </c>
      <c r="C664" s="147">
        <f t="shared" si="3"/>
        <v>2</v>
      </c>
      <c r="D664" s="148">
        <f t="shared" si="4"/>
        <v>9</v>
      </c>
      <c r="E664" s="148">
        <f t="shared" si="5"/>
        <v>1</v>
      </c>
      <c r="F664" s="175"/>
      <c r="G664" s="174"/>
      <c r="H664" s="174"/>
      <c r="I664" s="174"/>
      <c r="J664" s="175"/>
      <c r="K664" s="176"/>
      <c r="L664" s="177"/>
      <c r="M664" s="177"/>
      <c r="N664" s="182"/>
      <c r="O664" s="175"/>
      <c r="P664" s="180"/>
      <c r="Q664" s="176"/>
      <c r="R664" s="176"/>
      <c r="S664" s="176"/>
      <c r="T664" s="175"/>
      <c r="U664" s="175"/>
      <c r="V664" s="175"/>
      <c r="W664" s="175"/>
      <c r="X664" s="175"/>
      <c r="Y664" s="175"/>
      <c r="Z664" s="175"/>
    </row>
    <row r="665" ht="13.5" customHeight="1">
      <c r="A665" s="147">
        <f t="shared" si="11"/>
        <v>0</v>
      </c>
      <c r="B665" s="147">
        <f t="shared" si="2"/>
        <v>1</v>
      </c>
      <c r="C665" s="147">
        <f t="shared" si="3"/>
        <v>2</v>
      </c>
      <c r="D665" s="148">
        <f t="shared" si="4"/>
        <v>9</v>
      </c>
      <c r="E665" s="148">
        <f t="shared" si="5"/>
        <v>1</v>
      </c>
      <c r="F665" s="175"/>
      <c r="G665" s="174"/>
      <c r="H665" s="174"/>
      <c r="I665" s="174"/>
      <c r="J665" s="175"/>
      <c r="K665" s="176"/>
      <c r="L665" s="177"/>
      <c r="M665" s="177"/>
      <c r="N665" s="182"/>
      <c r="O665" s="175"/>
      <c r="P665" s="180"/>
      <c r="Q665" s="176"/>
      <c r="R665" s="176"/>
      <c r="S665" s="176"/>
      <c r="T665" s="175"/>
      <c r="U665" s="175"/>
      <c r="V665" s="175"/>
      <c r="W665" s="175"/>
      <c r="X665" s="175"/>
      <c r="Y665" s="175"/>
      <c r="Z665" s="175"/>
    </row>
    <row r="666" ht="13.5" customHeight="1">
      <c r="A666" s="147">
        <f t="shared" si="11"/>
        <v>0</v>
      </c>
      <c r="B666" s="147">
        <f t="shared" si="2"/>
        <v>1</v>
      </c>
      <c r="C666" s="147">
        <f t="shared" si="3"/>
        <v>2</v>
      </c>
      <c r="D666" s="148">
        <f t="shared" si="4"/>
        <v>9</v>
      </c>
      <c r="E666" s="148">
        <f t="shared" si="5"/>
        <v>1</v>
      </c>
      <c r="F666" s="175"/>
      <c r="G666" s="174"/>
      <c r="H666" s="174"/>
      <c r="I666" s="174"/>
      <c r="J666" s="175"/>
      <c r="K666" s="176"/>
      <c r="L666" s="177"/>
      <c r="M666" s="177"/>
      <c r="N666" s="182"/>
      <c r="O666" s="175"/>
      <c r="P666" s="180"/>
      <c r="Q666" s="176"/>
      <c r="R666" s="176"/>
      <c r="S666" s="176"/>
      <c r="T666" s="175"/>
      <c r="U666" s="175"/>
      <c r="V666" s="175"/>
      <c r="W666" s="175"/>
      <c r="X666" s="175"/>
      <c r="Y666" s="175"/>
      <c r="Z666" s="175"/>
    </row>
    <row r="667" ht="13.5" customHeight="1">
      <c r="A667" s="147">
        <f t="shared" si="11"/>
        <v>0</v>
      </c>
      <c r="B667" s="147">
        <f t="shared" si="2"/>
        <v>1</v>
      </c>
      <c r="C667" s="147">
        <f t="shared" si="3"/>
        <v>2</v>
      </c>
      <c r="D667" s="148">
        <f t="shared" si="4"/>
        <v>9</v>
      </c>
      <c r="E667" s="148">
        <f t="shared" si="5"/>
        <v>1</v>
      </c>
      <c r="F667" s="175"/>
      <c r="G667" s="174"/>
      <c r="H667" s="174"/>
      <c r="I667" s="174"/>
      <c r="J667" s="175"/>
      <c r="K667" s="176"/>
      <c r="L667" s="177"/>
      <c r="M667" s="177"/>
      <c r="N667" s="182"/>
      <c r="O667" s="175"/>
      <c r="P667" s="180"/>
      <c r="Q667" s="176"/>
      <c r="R667" s="176"/>
      <c r="S667" s="176"/>
      <c r="T667" s="175"/>
      <c r="U667" s="175"/>
      <c r="V667" s="175"/>
      <c r="W667" s="175"/>
      <c r="X667" s="175"/>
      <c r="Y667" s="175"/>
      <c r="Z667" s="175"/>
    </row>
    <row r="668" ht="13.5" customHeight="1">
      <c r="A668" s="147">
        <f t="shared" si="11"/>
        <v>0</v>
      </c>
      <c r="B668" s="147">
        <f t="shared" si="2"/>
        <v>1</v>
      </c>
      <c r="C668" s="147">
        <f t="shared" si="3"/>
        <v>2</v>
      </c>
      <c r="D668" s="148">
        <f t="shared" si="4"/>
        <v>9</v>
      </c>
      <c r="E668" s="148">
        <f t="shared" si="5"/>
        <v>1</v>
      </c>
      <c r="F668" s="175"/>
      <c r="G668" s="174"/>
      <c r="H668" s="174"/>
      <c r="I668" s="174"/>
      <c r="J668" s="175"/>
      <c r="K668" s="176"/>
      <c r="L668" s="177"/>
      <c r="M668" s="177"/>
      <c r="N668" s="182"/>
      <c r="O668" s="175"/>
      <c r="P668" s="180"/>
      <c r="Q668" s="176"/>
      <c r="R668" s="176"/>
      <c r="S668" s="176"/>
      <c r="T668" s="175"/>
      <c r="U668" s="175"/>
      <c r="V668" s="175"/>
      <c r="W668" s="175"/>
      <c r="X668" s="175"/>
      <c r="Y668" s="175"/>
      <c r="Z668" s="175"/>
    </row>
    <row r="669" ht="13.5" customHeight="1">
      <c r="A669" s="147">
        <f t="shared" si="11"/>
        <v>0</v>
      </c>
      <c r="B669" s="147">
        <f t="shared" si="2"/>
        <v>1</v>
      </c>
      <c r="C669" s="147">
        <f t="shared" si="3"/>
        <v>2</v>
      </c>
      <c r="D669" s="148">
        <f t="shared" si="4"/>
        <v>9</v>
      </c>
      <c r="E669" s="148">
        <f t="shared" si="5"/>
        <v>1</v>
      </c>
      <c r="F669" s="175"/>
      <c r="G669" s="174"/>
      <c r="H669" s="174"/>
      <c r="I669" s="174"/>
      <c r="J669" s="175"/>
      <c r="K669" s="176"/>
      <c r="L669" s="177"/>
      <c r="M669" s="177"/>
      <c r="N669" s="182"/>
      <c r="O669" s="175"/>
      <c r="P669" s="180"/>
      <c r="Q669" s="176"/>
      <c r="R669" s="176"/>
      <c r="S669" s="176"/>
      <c r="T669" s="175"/>
      <c r="U669" s="175"/>
      <c r="V669" s="175"/>
      <c r="W669" s="175"/>
      <c r="X669" s="175"/>
      <c r="Y669" s="175"/>
      <c r="Z669" s="175"/>
    </row>
    <row r="670" ht="13.5" customHeight="1">
      <c r="A670" s="147">
        <f t="shared" si="11"/>
        <v>0</v>
      </c>
      <c r="B670" s="147">
        <f t="shared" si="2"/>
        <v>1</v>
      </c>
      <c r="C670" s="147">
        <f t="shared" si="3"/>
        <v>2</v>
      </c>
      <c r="D670" s="148">
        <f t="shared" si="4"/>
        <v>9</v>
      </c>
      <c r="E670" s="148">
        <f t="shared" si="5"/>
        <v>1</v>
      </c>
      <c r="F670" s="175"/>
      <c r="G670" s="174"/>
      <c r="H670" s="174"/>
      <c r="I670" s="174"/>
      <c r="J670" s="175"/>
      <c r="K670" s="176"/>
      <c r="L670" s="177"/>
      <c r="M670" s="177"/>
      <c r="N670" s="182"/>
      <c r="O670" s="175"/>
      <c r="P670" s="180"/>
      <c r="Q670" s="176"/>
      <c r="R670" s="176"/>
      <c r="S670" s="176"/>
      <c r="T670" s="175"/>
      <c r="U670" s="175"/>
      <c r="V670" s="175"/>
      <c r="W670" s="175"/>
      <c r="X670" s="175"/>
      <c r="Y670" s="175"/>
      <c r="Z670" s="175"/>
    </row>
    <row r="671" ht="13.5" customHeight="1">
      <c r="A671" s="147">
        <f t="shared" si="11"/>
        <v>0</v>
      </c>
      <c r="B671" s="147">
        <f t="shared" si="2"/>
        <v>1</v>
      </c>
      <c r="C671" s="147">
        <f t="shared" si="3"/>
        <v>2</v>
      </c>
      <c r="D671" s="148">
        <f t="shared" si="4"/>
        <v>9</v>
      </c>
      <c r="E671" s="148">
        <f t="shared" si="5"/>
        <v>1</v>
      </c>
      <c r="F671" s="175"/>
      <c r="G671" s="174"/>
      <c r="H671" s="174"/>
      <c r="I671" s="174"/>
      <c r="J671" s="175"/>
      <c r="K671" s="176"/>
      <c r="L671" s="177"/>
      <c r="M671" s="177"/>
      <c r="N671" s="182"/>
      <c r="O671" s="175"/>
      <c r="P671" s="180"/>
      <c r="Q671" s="176"/>
      <c r="R671" s="176"/>
      <c r="S671" s="176"/>
      <c r="T671" s="175"/>
      <c r="U671" s="175"/>
      <c r="V671" s="175"/>
      <c r="W671" s="175"/>
      <c r="X671" s="175"/>
      <c r="Y671" s="175"/>
      <c r="Z671" s="175"/>
    </row>
    <row r="672" ht="13.5" customHeight="1">
      <c r="A672" s="175"/>
      <c r="B672" s="175"/>
      <c r="C672" s="175"/>
      <c r="D672" s="175"/>
      <c r="E672" s="175"/>
      <c r="F672" s="175"/>
      <c r="G672" s="174"/>
      <c r="H672" s="174"/>
      <c r="I672" s="174"/>
      <c r="J672" s="175"/>
      <c r="K672" s="176"/>
      <c r="L672" s="177"/>
      <c r="M672" s="177"/>
      <c r="N672" s="182"/>
      <c r="O672" s="175"/>
      <c r="P672" s="180"/>
      <c r="Q672" s="176"/>
      <c r="R672" s="176"/>
      <c r="S672" s="176"/>
      <c r="T672" s="175"/>
      <c r="U672" s="175"/>
      <c r="V672" s="175"/>
      <c r="W672" s="175"/>
      <c r="X672" s="175"/>
      <c r="Y672" s="175"/>
      <c r="Z672" s="175"/>
    </row>
    <row r="673" ht="13.5" customHeight="1">
      <c r="A673" s="175"/>
      <c r="B673" s="175"/>
      <c r="C673" s="175"/>
      <c r="D673" s="175"/>
      <c r="E673" s="175"/>
      <c r="F673" s="175"/>
      <c r="G673" s="174"/>
      <c r="H673" s="174"/>
      <c r="I673" s="174"/>
      <c r="J673" s="175"/>
      <c r="K673" s="176"/>
      <c r="L673" s="177"/>
      <c r="M673" s="177"/>
      <c r="N673" s="182"/>
      <c r="O673" s="175"/>
      <c r="P673" s="180"/>
      <c r="Q673" s="176"/>
      <c r="R673" s="176"/>
      <c r="S673" s="176"/>
      <c r="T673" s="175"/>
      <c r="U673" s="175"/>
      <c r="V673" s="175"/>
      <c r="W673" s="175"/>
      <c r="X673" s="175"/>
      <c r="Y673" s="175"/>
      <c r="Z673" s="175"/>
    </row>
    <row r="674" ht="13.5" customHeight="1">
      <c r="A674" s="175"/>
      <c r="B674" s="175"/>
      <c r="C674" s="175"/>
      <c r="D674" s="175"/>
      <c r="E674" s="175"/>
      <c r="F674" s="175"/>
      <c r="G674" s="174"/>
      <c r="H674" s="174"/>
      <c r="I674" s="174"/>
      <c r="J674" s="175"/>
      <c r="K674" s="176"/>
      <c r="L674" s="177"/>
      <c r="M674" s="177"/>
      <c r="N674" s="182"/>
      <c r="O674" s="175"/>
      <c r="P674" s="180"/>
      <c r="Q674" s="176"/>
      <c r="R674" s="176"/>
      <c r="S674" s="176"/>
      <c r="T674" s="175"/>
      <c r="U674" s="175"/>
      <c r="V674" s="175"/>
      <c r="W674" s="175"/>
      <c r="X674" s="175"/>
      <c r="Y674" s="175"/>
      <c r="Z674" s="175"/>
    </row>
    <row r="675" ht="13.5" customHeight="1">
      <c r="A675" s="175"/>
      <c r="B675" s="175"/>
      <c r="C675" s="175"/>
      <c r="D675" s="175"/>
      <c r="E675" s="175"/>
      <c r="F675" s="175"/>
      <c r="G675" s="174"/>
      <c r="H675" s="174"/>
      <c r="I675" s="174"/>
      <c r="J675" s="175"/>
      <c r="K675" s="176"/>
      <c r="L675" s="177"/>
      <c r="M675" s="177"/>
      <c r="N675" s="182"/>
      <c r="O675" s="175"/>
      <c r="P675" s="180"/>
      <c r="Q675" s="176"/>
      <c r="R675" s="176"/>
      <c r="S675" s="176"/>
      <c r="T675" s="175"/>
      <c r="U675" s="175"/>
      <c r="V675" s="175"/>
      <c r="W675" s="175"/>
      <c r="X675" s="175"/>
      <c r="Y675" s="175"/>
      <c r="Z675" s="175"/>
    </row>
    <row r="676" ht="13.5" customHeight="1">
      <c r="A676" s="175"/>
      <c r="B676" s="175"/>
      <c r="C676" s="175"/>
      <c r="D676" s="175"/>
      <c r="E676" s="175"/>
      <c r="F676" s="175"/>
      <c r="G676" s="174"/>
      <c r="H676" s="174"/>
      <c r="I676" s="174"/>
      <c r="J676" s="175"/>
      <c r="K676" s="176"/>
      <c r="L676" s="177"/>
      <c r="M676" s="177"/>
      <c r="N676" s="182"/>
      <c r="O676" s="175"/>
      <c r="P676" s="180"/>
      <c r="Q676" s="176"/>
      <c r="R676" s="176"/>
      <c r="S676" s="176"/>
      <c r="T676" s="175"/>
      <c r="U676" s="175"/>
      <c r="V676" s="175"/>
      <c r="W676" s="175"/>
      <c r="X676" s="175"/>
      <c r="Y676" s="175"/>
      <c r="Z676" s="175"/>
    </row>
    <row r="677" ht="13.5" customHeight="1">
      <c r="A677" s="175"/>
      <c r="B677" s="175"/>
      <c r="C677" s="175"/>
      <c r="D677" s="175"/>
      <c r="E677" s="175"/>
      <c r="F677" s="175"/>
      <c r="G677" s="174"/>
      <c r="H677" s="174"/>
      <c r="I677" s="174"/>
      <c r="J677" s="175"/>
      <c r="K677" s="176"/>
      <c r="L677" s="177"/>
      <c r="M677" s="177"/>
      <c r="N677" s="182"/>
      <c r="O677" s="175"/>
      <c r="P677" s="180"/>
      <c r="Q677" s="176"/>
      <c r="R677" s="176"/>
      <c r="S677" s="176"/>
      <c r="T677" s="175"/>
      <c r="U677" s="175"/>
      <c r="V677" s="175"/>
      <c r="W677" s="175"/>
      <c r="X677" s="175"/>
      <c r="Y677" s="175"/>
      <c r="Z677" s="175"/>
    </row>
    <row r="678" ht="13.5" customHeight="1">
      <c r="A678" s="175"/>
      <c r="B678" s="175"/>
      <c r="C678" s="175"/>
      <c r="D678" s="175"/>
      <c r="E678" s="175"/>
      <c r="F678" s="175"/>
      <c r="G678" s="174"/>
      <c r="H678" s="174"/>
      <c r="I678" s="174"/>
      <c r="J678" s="175"/>
      <c r="K678" s="176"/>
      <c r="L678" s="177"/>
      <c r="M678" s="177"/>
      <c r="N678" s="182"/>
      <c r="O678" s="175"/>
      <c r="P678" s="180"/>
      <c r="Q678" s="176"/>
      <c r="R678" s="176"/>
      <c r="S678" s="176"/>
      <c r="T678" s="175"/>
      <c r="U678" s="175"/>
      <c r="V678" s="175"/>
      <c r="W678" s="175"/>
      <c r="X678" s="175"/>
      <c r="Y678" s="175"/>
      <c r="Z678" s="175"/>
    </row>
    <row r="679" ht="13.5" customHeight="1">
      <c r="A679" s="175"/>
      <c r="B679" s="175"/>
      <c r="C679" s="175"/>
      <c r="D679" s="175"/>
      <c r="E679" s="175"/>
      <c r="F679" s="175"/>
      <c r="G679" s="174"/>
      <c r="H679" s="174"/>
      <c r="I679" s="174"/>
      <c r="J679" s="175"/>
      <c r="K679" s="176"/>
      <c r="L679" s="177"/>
      <c r="M679" s="177"/>
      <c r="N679" s="182"/>
      <c r="O679" s="175"/>
      <c r="P679" s="180"/>
      <c r="Q679" s="176"/>
      <c r="R679" s="176"/>
      <c r="S679" s="176"/>
      <c r="T679" s="175"/>
      <c r="U679" s="175"/>
      <c r="V679" s="175"/>
      <c r="W679" s="175"/>
      <c r="X679" s="175"/>
      <c r="Y679" s="175"/>
      <c r="Z679" s="175"/>
    </row>
    <row r="680" ht="13.5" customHeight="1">
      <c r="A680" s="175"/>
      <c r="B680" s="175"/>
      <c r="C680" s="175"/>
      <c r="D680" s="175"/>
      <c r="E680" s="175"/>
      <c r="F680" s="175"/>
      <c r="G680" s="174"/>
      <c r="H680" s="174"/>
      <c r="I680" s="174"/>
      <c r="J680" s="175"/>
      <c r="K680" s="176"/>
      <c r="L680" s="177"/>
      <c r="M680" s="177"/>
      <c r="N680" s="182"/>
      <c r="O680" s="175"/>
      <c r="P680" s="180"/>
      <c r="Q680" s="176"/>
      <c r="R680" s="176"/>
      <c r="S680" s="176"/>
      <c r="T680" s="175"/>
      <c r="U680" s="175"/>
      <c r="V680" s="175"/>
      <c r="W680" s="175"/>
      <c r="X680" s="175"/>
      <c r="Y680" s="175"/>
      <c r="Z680" s="175"/>
    </row>
    <row r="681" ht="13.5" customHeight="1">
      <c r="A681" s="175"/>
      <c r="B681" s="175"/>
      <c r="C681" s="175"/>
      <c r="D681" s="175"/>
      <c r="E681" s="175"/>
      <c r="F681" s="175"/>
      <c r="G681" s="174"/>
      <c r="H681" s="174"/>
      <c r="I681" s="174"/>
      <c r="J681" s="175"/>
      <c r="K681" s="176"/>
      <c r="L681" s="177"/>
      <c r="M681" s="177"/>
      <c r="N681" s="182"/>
      <c r="O681" s="175"/>
      <c r="P681" s="180"/>
      <c r="Q681" s="176"/>
      <c r="R681" s="176"/>
      <c r="S681" s="176"/>
      <c r="T681" s="175"/>
      <c r="U681" s="175"/>
      <c r="V681" s="175"/>
      <c r="W681" s="175"/>
      <c r="X681" s="175"/>
      <c r="Y681" s="175"/>
      <c r="Z681" s="175"/>
    </row>
    <row r="682" ht="13.5" customHeight="1">
      <c r="A682" s="175"/>
      <c r="B682" s="175"/>
      <c r="C682" s="175"/>
      <c r="D682" s="175"/>
      <c r="E682" s="175"/>
      <c r="F682" s="175"/>
      <c r="G682" s="174"/>
      <c r="H682" s="174"/>
      <c r="I682" s="174"/>
      <c r="J682" s="175"/>
      <c r="K682" s="176"/>
      <c r="L682" s="177"/>
      <c r="M682" s="177"/>
      <c r="N682" s="182"/>
      <c r="O682" s="175"/>
      <c r="P682" s="180"/>
      <c r="Q682" s="176"/>
      <c r="R682" s="176"/>
      <c r="S682" s="176"/>
      <c r="T682" s="175"/>
      <c r="U682" s="175"/>
      <c r="V682" s="175"/>
      <c r="W682" s="175"/>
      <c r="X682" s="175"/>
      <c r="Y682" s="175"/>
      <c r="Z682" s="175"/>
    </row>
    <row r="683" ht="13.5" customHeight="1">
      <c r="A683" s="175"/>
      <c r="B683" s="175"/>
      <c r="C683" s="175"/>
      <c r="D683" s="175"/>
      <c r="E683" s="175"/>
      <c r="F683" s="175"/>
      <c r="G683" s="174"/>
      <c r="H683" s="174"/>
      <c r="I683" s="174"/>
      <c r="J683" s="175"/>
      <c r="K683" s="176"/>
      <c r="L683" s="177"/>
      <c r="M683" s="177"/>
      <c r="N683" s="182"/>
      <c r="O683" s="175"/>
      <c r="P683" s="180"/>
      <c r="Q683" s="176"/>
      <c r="R683" s="176"/>
      <c r="S683" s="176"/>
      <c r="T683" s="175"/>
      <c r="U683" s="175"/>
      <c r="V683" s="175"/>
      <c r="W683" s="175"/>
      <c r="X683" s="175"/>
      <c r="Y683" s="175"/>
      <c r="Z683" s="175"/>
    </row>
    <row r="684" ht="13.5" customHeight="1">
      <c r="A684" s="175"/>
      <c r="B684" s="175"/>
      <c r="C684" s="175"/>
      <c r="D684" s="175"/>
      <c r="E684" s="175"/>
      <c r="F684" s="175"/>
      <c r="G684" s="174"/>
      <c r="H684" s="174"/>
      <c r="I684" s="174"/>
      <c r="J684" s="175"/>
      <c r="K684" s="176"/>
      <c r="L684" s="177"/>
      <c r="M684" s="177"/>
      <c r="N684" s="182"/>
      <c r="O684" s="175"/>
      <c r="P684" s="180"/>
      <c r="Q684" s="176"/>
      <c r="R684" s="176"/>
      <c r="S684" s="176"/>
      <c r="T684" s="175"/>
      <c r="U684" s="175"/>
      <c r="V684" s="175"/>
      <c r="W684" s="175"/>
      <c r="X684" s="175"/>
      <c r="Y684" s="175"/>
      <c r="Z684" s="175"/>
    </row>
    <row r="685" ht="13.5" customHeight="1">
      <c r="A685" s="175"/>
      <c r="B685" s="175"/>
      <c r="C685" s="175"/>
      <c r="D685" s="175"/>
      <c r="E685" s="175"/>
      <c r="F685" s="175"/>
      <c r="G685" s="174"/>
      <c r="H685" s="174"/>
      <c r="I685" s="174"/>
      <c r="J685" s="175"/>
      <c r="K685" s="176"/>
      <c r="L685" s="177"/>
      <c r="M685" s="177"/>
      <c r="N685" s="182"/>
      <c r="O685" s="175"/>
      <c r="P685" s="180"/>
      <c r="Q685" s="176"/>
      <c r="R685" s="176"/>
      <c r="S685" s="176"/>
      <c r="T685" s="175"/>
      <c r="U685" s="175"/>
      <c r="V685" s="175"/>
      <c r="W685" s="175"/>
      <c r="X685" s="175"/>
      <c r="Y685" s="175"/>
      <c r="Z685" s="175"/>
    </row>
    <row r="686" ht="13.5" customHeight="1">
      <c r="A686" s="175"/>
      <c r="B686" s="175"/>
      <c r="C686" s="175"/>
      <c r="D686" s="175"/>
      <c r="E686" s="175"/>
      <c r="F686" s="175"/>
      <c r="G686" s="174"/>
      <c r="H686" s="174"/>
      <c r="I686" s="174"/>
      <c r="J686" s="175"/>
      <c r="K686" s="176"/>
      <c r="L686" s="177"/>
      <c r="M686" s="177"/>
      <c r="N686" s="182"/>
      <c r="O686" s="175"/>
      <c r="P686" s="180"/>
      <c r="Q686" s="176"/>
      <c r="R686" s="176"/>
      <c r="S686" s="176"/>
      <c r="T686" s="175"/>
      <c r="U686" s="175"/>
      <c r="V686" s="175"/>
      <c r="W686" s="175"/>
      <c r="X686" s="175"/>
      <c r="Y686" s="175"/>
      <c r="Z686" s="175"/>
    </row>
    <row r="687" ht="13.5" customHeight="1">
      <c r="A687" s="175"/>
      <c r="B687" s="175"/>
      <c r="C687" s="175"/>
      <c r="D687" s="175"/>
      <c r="E687" s="175"/>
      <c r="F687" s="175"/>
      <c r="G687" s="174"/>
      <c r="H687" s="174"/>
      <c r="I687" s="174"/>
      <c r="J687" s="175"/>
      <c r="K687" s="176"/>
      <c r="L687" s="177"/>
      <c r="M687" s="177"/>
      <c r="N687" s="182"/>
      <c r="O687" s="175"/>
      <c r="P687" s="180"/>
      <c r="Q687" s="176"/>
      <c r="R687" s="176"/>
      <c r="S687" s="176"/>
      <c r="T687" s="175"/>
      <c r="U687" s="175"/>
      <c r="V687" s="175"/>
      <c r="W687" s="175"/>
      <c r="X687" s="175"/>
      <c r="Y687" s="175"/>
      <c r="Z687" s="175"/>
    </row>
    <row r="688" ht="13.5" customHeight="1">
      <c r="A688" s="175"/>
      <c r="B688" s="175"/>
      <c r="C688" s="175"/>
      <c r="D688" s="175"/>
      <c r="E688" s="175"/>
      <c r="F688" s="175"/>
      <c r="G688" s="174"/>
      <c r="H688" s="174"/>
      <c r="I688" s="174"/>
      <c r="J688" s="175"/>
      <c r="K688" s="176"/>
      <c r="L688" s="177"/>
      <c r="M688" s="177"/>
      <c r="N688" s="182"/>
      <c r="O688" s="175"/>
      <c r="P688" s="180"/>
      <c r="Q688" s="176"/>
      <c r="R688" s="176"/>
      <c r="S688" s="176"/>
      <c r="T688" s="175"/>
      <c r="U688" s="175"/>
      <c r="V688" s="175"/>
      <c r="W688" s="175"/>
      <c r="X688" s="175"/>
      <c r="Y688" s="175"/>
      <c r="Z688" s="175"/>
    </row>
    <row r="689" ht="13.5" customHeight="1">
      <c r="A689" s="175"/>
      <c r="B689" s="175"/>
      <c r="C689" s="175"/>
      <c r="D689" s="175"/>
      <c r="E689" s="175"/>
      <c r="F689" s="175"/>
      <c r="G689" s="174"/>
      <c r="H689" s="174"/>
      <c r="I689" s="174"/>
      <c r="J689" s="175"/>
      <c r="K689" s="176"/>
      <c r="L689" s="177"/>
      <c r="M689" s="177"/>
      <c r="N689" s="182"/>
      <c r="O689" s="175"/>
      <c r="P689" s="180"/>
      <c r="Q689" s="176"/>
      <c r="R689" s="176"/>
      <c r="S689" s="176"/>
      <c r="T689" s="175"/>
      <c r="U689" s="175"/>
      <c r="V689" s="175"/>
      <c r="W689" s="175"/>
      <c r="X689" s="175"/>
      <c r="Y689" s="175"/>
      <c r="Z689" s="175"/>
    </row>
    <row r="690" ht="13.5" customHeight="1">
      <c r="A690" s="175"/>
      <c r="B690" s="175"/>
      <c r="C690" s="175"/>
      <c r="D690" s="175"/>
      <c r="E690" s="175"/>
      <c r="F690" s="175"/>
      <c r="G690" s="174"/>
      <c r="H690" s="174"/>
      <c r="I690" s="174"/>
      <c r="J690" s="175"/>
      <c r="K690" s="176"/>
      <c r="L690" s="177"/>
      <c r="M690" s="177"/>
      <c r="N690" s="182"/>
      <c r="O690" s="175"/>
      <c r="P690" s="180"/>
      <c r="Q690" s="176"/>
      <c r="R690" s="176"/>
      <c r="S690" s="176"/>
      <c r="T690" s="175"/>
      <c r="U690" s="175"/>
      <c r="V690" s="175"/>
      <c r="W690" s="175"/>
      <c r="X690" s="175"/>
      <c r="Y690" s="175"/>
      <c r="Z690" s="175"/>
    </row>
    <row r="691" ht="13.5" customHeight="1">
      <c r="A691" s="175"/>
      <c r="B691" s="175"/>
      <c r="C691" s="175"/>
      <c r="D691" s="175"/>
      <c r="E691" s="175"/>
      <c r="F691" s="175"/>
      <c r="G691" s="174"/>
      <c r="H691" s="174"/>
      <c r="I691" s="174"/>
      <c r="J691" s="175"/>
      <c r="K691" s="176"/>
      <c r="L691" s="177"/>
      <c r="M691" s="177"/>
      <c r="N691" s="182"/>
      <c r="O691" s="175"/>
      <c r="P691" s="180"/>
      <c r="Q691" s="176"/>
      <c r="R691" s="176"/>
      <c r="S691" s="176"/>
      <c r="T691" s="175"/>
      <c r="U691" s="175"/>
      <c r="V691" s="175"/>
      <c r="W691" s="175"/>
      <c r="X691" s="175"/>
      <c r="Y691" s="175"/>
      <c r="Z691" s="175"/>
    </row>
    <row r="692" ht="13.5" customHeight="1">
      <c r="A692" s="175"/>
      <c r="B692" s="175"/>
      <c r="C692" s="175"/>
      <c r="D692" s="175"/>
      <c r="E692" s="175"/>
      <c r="F692" s="175"/>
      <c r="G692" s="174"/>
      <c r="H692" s="174"/>
      <c r="I692" s="174"/>
      <c r="J692" s="175"/>
      <c r="K692" s="176"/>
      <c r="L692" s="177"/>
      <c r="M692" s="177"/>
      <c r="N692" s="182"/>
      <c r="O692" s="175"/>
      <c r="P692" s="180"/>
      <c r="Q692" s="176"/>
      <c r="R692" s="176"/>
      <c r="S692" s="176"/>
      <c r="T692" s="175"/>
      <c r="U692" s="175"/>
      <c r="V692" s="175"/>
      <c r="W692" s="175"/>
      <c r="X692" s="175"/>
      <c r="Y692" s="175"/>
      <c r="Z692" s="175"/>
    </row>
    <row r="693" ht="13.5" customHeight="1">
      <c r="A693" s="175"/>
      <c r="B693" s="175"/>
      <c r="C693" s="175"/>
      <c r="D693" s="175"/>
      <c r="E693" s="175"/>
      <c r="F693" s="175"/>
      <c r="G693" s="174"/>
      <c r="H693" s="174"/>
      <c r="I693" s="174"/>
      <c r="J693" s="175"/>
      <c r="K693" s="176"/>
      <c r="L693" s="177"/>
      <c r="M693" s="177"/>
      <c r="N693" s="182"/>
      <c r="O693" s="175"/>
      <c r="P693" s="180"/>
      <c r="Q693" s="176"/>
      <c r="R693" s="176"/>
      <c r="S693" s="176"/>
      <c r="T693" s="175"/>
      <c r="U693" s="175"/>
      <c r="V693" s="175"/>
      <c r="W693" s="175"/>
      <c r="X693" s="175"/>
      <c r="Y693" s="175"/>
      <c r="Z693" s="175"/>
    </row>
    <row r="694" ht="13.5" customHeight="1">
      <c r="A694" s="175"/>
      <c r="B694" s="175"/>
      <c r="C694" s="175"/>
      <c r="D694" s="175"/>
      <c r="E694" s="175"/>
      <c r="F694" s="175"/>
      <c r="G694" s="174"/>
      <c r="H694" s="174"/>
      <c r="I694" s="174"/>
      <c r="J694" s="175"/>
      <c r="K694" s="176"/>
      <c r="L694" s="177"/>
      <c r="M694" s="177"/>
      <c r="N694" s="182"/>
      <c r="O694" s="175"/>
      <c r="P694" s="180"/>
      <c r="Q694" s="176"/>
      <c r="R694" s="176"/>
      <c r="S694" s="176"/>
      <c r="T694" s="175"/>
      <c r="U694" s="175"/>
      <c r="V694" s="175"/>
      <c r="W694" s="175"/>
      <c r="X694" s="175"/>
      <c r="Y694" s="175"/>
      <c r="Z694" s="175"/>
    </row>
    <row r="695" ht="13.5" customHeight="1">
      <c r="A695" s="175"/>
      <c r="B695" s="175"/>
      <c r="C695" s="175"/>
      <c r="D695" s="175"/>
      <c r="E695" s="175"/>
      <c r="F695" s="175"/>
      <c r="G695" s="174"/>
      <c r="H695" s="174"/>
      <c r="I695" s="174"/>
      <c r="J695" s="175"/>
      <c r="K695" s="176"/>
      <c r="L695" s="177"/>
      <c r="M695" s="177"/>
      <c r="N695" s="182"/>
      <c r="O695" s="175"/>
      <c r="P695" s="180"/>
      <c r="Q695" s="176"/>
      <c r="R695" s="176"/>
      <c r="S695" s="176"/>
      <c r="T695" s="175"/>
      <c r="U695" s="175"/>
      <c r="V695" s="175"/>
      <c r="W695" s="175"/>
      <c r="X695" s="175"/>
      <c r="Y695" s="175"/>
      <c r="Z695" s="175"/>
    </row>
    <row r="696" ht="13.5" customHeight="1">
      <c r="A696" s="175"/>
      <c r="B696" s="175"/>
      <c r="C696" s="175"/>
      <c r="D696" s="175"/>
      <c r="E696" s="175"/>
      <c r="F696" s="175"/>
      <c r="G696" s="174"/>
      <c r="H696" s="174"/>
      <c r="I696" s="174"/>
      <c r="J696" s="175"/>
      <c r="K696" s="176"/>
      <c r="L696" s="177"/>
      <c r="M696" s="177"/>
      <c r="N696" s="182"/>
      <c r="O696" s="175"/>
      <c r="P696" s="180"/>
      <c r="Q696" s="176"/>
      <c r="R696" s="176"/>
      <c r="S696" s="176"/>
      <c r="T696" s="175"/>
      <c r="U696" s="175"/>
      <c r="V696" s="175"/>
      <c r="W696" s="175"/>
      <c r="X696" s="175"/>
      <c r="Y696" s="175"/>
      <c r="Z696" s="175"/>
    </row>
    <row r="697" ht="13.5" customHeight="1">
      <c r="A697" s="175"/>
      <c r="B697" s="175"/>
      <c r="C697" s="175"/>
      <c r="D697" s="175"/>
      <c r="E697" s="175"/>
      <c r="F697" s="175"/>
      <c r="G697" s="174"/>
      <c r="H697" s="174"/>
      <c r="I697" s="174"/>
      <c r="J697" s="175"/>
      <c r="K697" s="176"/>
      <c r="L697" s="177"/>
      <c r="M697" s="177"/>
      <c r="N697" s="182"/>
      <c r="O697" s="175"/>
      <c r="P697" s="180"/>
      <c r="Q697" s="176"/>
      <c r="R697" s="176"/>
      <c r="S697" s="176"/>
      <c r="T697" s="175"/>
      <c r="U697" s="175"/>
      <c r="V697" s="175"/>
      <c r="W697" s="175"/>
      <c r="X697" s="175"/>
      <c r="Y697" s="175"/>
      <c r="Z697" s="175"/>
    </row>
    <row r="698" ht="13.5" customHeight="1">
      <c r="A698" s="175"/>
      <c r="B698" s="175"/>
      <c r="C698" s="175"/>
      <c r="D698" s="175"/>
      <c r="E698" s="175"/>
      <c r="F698" s="175"/>
      <c r="G698" s="174"/>
      <c r="H698" s="174"/>
      <c r="I698" s="174"/>
      <c r="J698" s="175"/>
      <c r="K698" s="176"/>
      <c r="L698" s="177"/>
      <c r="M698" s="177"/>
      <c r="N698" s="182"/>
      <c r="O698" s="175"/>
      <c r="P698" s="180"/>
      <c r="Q698" s="176"/>
      <c r="R698" s="176"/>
      <c r="S698" s="176"/>
      <c r="T698" s="175"/>
      <c r="U698" s="175"/>
      <c r="V698" s="175"/>
      <c r="W698" s="175"/>
      <c r="X698" s="175"/>
      <c r="Y698" s="175"/>
      <c r="Z698" s="175"/>
    </row>
    <row r="699" ht="13.5" customHeight="1">
      <c r="A699" s="175"/>
      <c r="B699" s="175"/>
      <c r="C699" s="175"/>
      <c r="D699" s="175"/>
      <c r="E699" s="175"/>
      <c r="F699" s="175"/>
      <c r="G699" s="174"/>
      <c r="H699" s="174"/>
      <c r="I699" s="174"/>
      <c r="J699" s="175"/>
      <c r="K699" s="176"/>
      <c r="L699" s="177"/>
      <c r="M699" s="177"/>
      <c r="N699" s="182"/>
      <c r="O699" s="175"/>
      <c r="P699" s="180"/>
      <c r="Q699" s="176"/>
      <c r="R699" s="176"/>
      <c r="S699" s="176"/>
      <c r="T699" s="175"/>
      <c r="U699" s="175"/>
      <c r="V699" s="175"/>
      <c r="W699" s="175"/>
      <c r="X699" s="175"/>
      <c r="Y699" s="175"/>
      <c r="Z699" s="175"/>
    </row>
    <row r="700" ht="13.5" customHeight="1">
      <c r="A700" s="175"/>
      <c r="B700" s="175"/>
      <c r="C700" s="175"/>
      <c r="D700" s="175"/>
      <c r="E700" s="175"/>
      <c r="F700" s="175"/>
      <c r="G700" s="174"/>
      <c r="H700" s="174"/>
      <c r="I700" s="174"/>
      <c r="J700" s="175"/>
      <c r="K700" s="176"/>
      <c r="L700" s="177"/>
      <c r="M700" s="177"/>
      <c r="N700" s="182"/>
      <c r="O700" s="175"/>
      <c r="P700" s="180"/>
      <c r="Q700" s="176"/>
      <c r="R700" s="176"/>
      <c r="S700" s="176"/>
      <c r="T700" s="175"/>
      <c r="U700" s="175"/>
      <c r="V700" s="175"/>
      <c r="W700" s="175"/>
      <c r="X700" s="175"/>
      <c r="Y700" s="175"/>
      <c r="Z700" s="175"/>
    </row>
    <row r="701" ht="13.5" customHeight="1">
      <c r="A701" s="175"/>
      <c r="B701" s="175"/>
      <c r="C701" s="175"/>
      <c r="D701" s="175"/>
      <c r="E701" s="175"/>
      <c r="F701" s="175"/>
      <c r="G701" s="174"/>
      <c r="H701" s="174"/>
      <c r="I701" s="174"/>
      <c r="J701" s="175"/>
      <c r="K701" s="176"/>
      <c r="L701" s="177"/>
      <c r="M701" s="177"/>
      <c r="N701" s="182"/>
      <c r="O701" s="175"/>
      <c r="P701" s="180"/>
      <c r="Q701" s="176"/>
      <c r="R701" s="176"/>
      <c r="S701" s="176"/>
      <c r="T701" s="175"/>
      <c r="U701" s="175"/>
      <c r="V701" s="175"/>
      <c r="W701" s="175"/>
      <c r="X701" s="175"/>
      <c r="Y701" s="175"/>
      <c r="Z701" s="175"/>
    </row>
    <row r="702" ht="13.5" customHeight="1">
      <c r="A702" s="175"/>
      <c r="B702" s="175"/>
      <c r="C702" s="175"/>
      <c r="D702" s="175"/>
      <c r="E702" s="175"/>
      <c r="F702" s="175"/>
      <c r="G702" s="174"/>
      <c r="H702" s="174"/>
      <c r="I702" s="174"/>
      <c r="J702" s="175"/>
      <c r="K702" s="176"/>
      <c r="L702" s="177"/>
      <c r="M702" s="177"/>
      <c r="N702" s="182"/>
      <c r="O702" s="175"/>
      <c r="P702" s="180"/>
      <c r="Q702" s="176"/>
      <c r="R702" s="176"/>
      <c r="S702" s="176"/>
      <c r="T702" s="175"/>
      <c r="U702" s="175"/>
      <c r="V702" s="175"/>
      <c r="W702" s="175"/>
      <c r="X702" s="175"/>
      <c r="Y702" s="175"/>
      <c r="Z702" s="175"/>
    </row>
    <row r="703" ht="13.5" customHeight="1">
      <c r="A703" s="175"/>
      <c r="B703" s="175"/>
      <c r="C703" s="175"/>
      <c r="D703" s="175"/>
      <c r="E703" s="175"/>
      <c r="F703" s="175"/>
      <c r="G703" s="174"/>
      <c r="H703" s="174"/>
      <c r="I703" s="174"/>
      <c r="J703" s="175"/>
      <c r="K703" s="176"/>
      <c r="L703" s="177"/>
      <c r="M703" s="177"/>
      <c r="N703" s="182"/>
      <c r="O703" s="175"/>
      <c r="P703" s="180"/>
      <c r="Q703" s="176"/>
      <c r="R703" s="176"/>
      <c r="S703" s="176"/>
      <c r="T703" s="175"/>
      <c r="U703" s="175"/>
      <c r="V703" s="175"/>
      <c r="W703" s="175"/>
      <c r="X703" s="175"/>
      <c r="Y703" s="175"/>
      <c r="Z703" s="175"/>
    </row>
    <row r="704" ht="13.5" customHeight="1">
      <c r="A704" s="175"/>
      <c r="B704" s="175"/>
      <c r="C704" s="175"/>
      <c r="D704" s="175"/>
      <c r="E704" s="175"/>
      <c r="F704" s="175"/>
      <c r="G704" s="174"/>
      <c r="H704" s="174"/>
      <c r="I704" s="174"/>
      <c r="J704" s="175"/>
      <c r="K704" s="176"/>
      <c r="L704" s="177"/>
      <c r="M704" s="177"/>
      <c r="N704" s="182"/>
      <c r="O704" s="175"/>
      <c r="P704" s="180"/>
      <c r="Q704" s="176"/>
      <c r="R704" s="176"/>
      <c r="S704" s="176"/>
      <c r="T704" s="175"/>
      <c r="U704" s="175"/>
      <c r="V704" s="175"/>
      <c r="W704" s="175"/>
      <c r="X704" s="175"/>
      <c r="Y704" s="175"/>
      <c r="Z704" s="175"/>
    </row>
    <row r="705" ht="13.5" customHeight="1">
      <c r="A705" s="175"/>
      <c r="B705" s="175"/>
      <c r="C705" s="175"/>
      <c r="D705" s="175"/>
      <c r="E705" s="175"/>
      <c r="F705" s="175"/>
      <c r="G705" s="174"/>
      <c r="H705" s="174"/>
      <c r="I705" s="174"/>
      <c r="J705" s="175"/>
      <c r="K705" s="176"/>
      <c r="L705" s="177"/>
      <c r="M705" s="177"/>
      <c r="N705" s="182"/>
      <c r="O705" s="175"/>
      <c r="P705" s="180"/>
      <c r="Q705" s="176"/>
      <c r="R705" s="176"/>
      <c r="S705" s="176"/>
      <c r="T705" s="175"/>
      <c r="U705" s="175"/>
      <c r="V705" s="175"/>
      <c r="W705" s="175"/>
      <c r="X705" s="175"/>
      <c r="Y705" s="175"/>
      <c r="Z705" s="175"/>
    </row>
    <row r="706" ht="13.5" customHeight="1">
      <c r="A706" s="175"/>
      <c r="B706" s="175"/>
      <c r="C706" s="175"/>
      <c r="D706" s="175"/>
      <c r="E706" s="175"/>
      <c r="F706" s="175"/>
      <c r="G706" s="174"/>
      <c r="H706" s="174"/>
      <c r="I706" s="174"/>
      <c r="J706" s="175"/>
      <c r="K706" s="176"/>
      <c r="L706" s="177"/>
      <c r="M706" s="177"/>
      <c r="N706" s="182"/>
      <c r="O706" s="175"/>
      <c r="P706" s="180"/>
      <c r="Q706" s="176"/>
      <c r="R706" s="176"/>
      <c r="S706" s="176"/>
      <c r="T706" s="175"/>
      <c r="U706" s="175"/>
      <c r="V706" s="175"/>
      <c r="W706" s="175"/>
      <c r="X706" s="175"/>
      <c r="Y706" s="175"/>
      <c r="Z706" s="175"/>
    </row>
    <row r="707" ht="13.5" customHeight="1">
      <c r="A707" s="175"/>
      <c r="B707" s="175"/>
      <c r="C707" s="175"/>
      <c r="D707" s="175"/>
      <c r="E707" s="175"/>
      <c r="F707" s="175"/>
      <c r="G707" s="174"/>
      <c r="H707" s="174"/>
      <c r="I707" s="174"/>
      <c r="J707" s="175"/>
      <c r="K707" s="176"/>
      <c r="L707" s="177"/>
      <c r="M707" s="177"/>
      <c r="N707" s="182"/>
      <c r="O707" s="175"/>
      <c r="P707" s="180"/>
      <c r="Q707" s="176"/>
      <c r="R707" s="176"/>
      <c r="S707" s="176"/>
      <c r="T707" s="175"/>
      <c r="U707" s="175"/>
      <c r="V707" s="175"/>
      <c r="W707" s="175"/>
      <c r="X707" s="175"/>
      <c r="Y707" s="175"/>
      <c r="Z707" s="175"/>
    </row>
    <row r="708" ht="13.5" customHeight="1">
      <c r="A708" s="175"/>
      <c r="B708" s="175"/>
      <c r="C708" s="175"/>
      <c r="D708" s="175"/>
      <c r="E708" s="175"/>
      <c r="F708" s="175"/>
      <c r="G708" s="174"/>
      <c r="H708" s="174"/>
      <c r="I708" s="174"/>
      <c r="J708" s="175"/>
      <c r="K708" s="176"/>
      <c r="L708" s="177"/>
      <c r="M708" s="177"/>
      <c r="N708" s="182"/>
      <c r="O708" s="175"/>
      <c r="P708" s="180"/>
      <c r="Q708" s="176"/>
      <c r="R708" s="176"/>
      <c r="S708" s="176"/>
      <c r="T708" s="175"/>
      <c r="U708" s="175"/>
      <c r="V708" s="175"/>
      <c r="W708" s="175"/>
      <c r="X708" s="175"/>
      <c r="Y708" s="175"/>
      <c r="Z708" s="175"/>
    </row>
    <row r="709" ht="13.5" customHeight="1">
      <c r="A709" s="175"/>
      <c r="B709" s="175"/>
      <c r="C709" s="175"/>
      <c r="D709" s="175"/>
      <c r="E709" s="175"/>
      <c r="F709" s="175"/>
      <c r="G709" s="174"/>
      <c r="H709" s="174"/>
      <c r="I709" s="174"/>
      <c r="J709" s="175"/>
      <c r="K709" s="176"/>
      <c r="L709" s="177"/>
      <c r="M709" s="177"/>
      <c r="N709" s="182"/>
      <c r="O709" s="175"/>
      <c r="P709" s="180"/>
      <c r="Q709" s="176"/>
      <c r="R709" s="176"/>
      <c r="S709" s="176"/>
      <c r="T709" s="175"/>
      <c r="U709" s="175"/>
      <c r="V709" s="175"/>
      <c r="W709" s="175"/>
      <c r="X709" s="175"/>
      <c r="Y709" s="175"/>
      <c r="Z709" s="175"/>
    </row>
    <row r="710" ht="13.5" customHeight="1">
      <c r="A710" s="175"/>
      <c r="B710" s="175"/>
      <c r="C710" s="175"/>
      <c r="D710" s="175"/>
      <c r="E710" s="175"/>
      <c r="F710" s="175"/>
      <c r="G710" s="174"/>
      <c r="H710" s="174"/>
      <c r="I710" s="174"/>
      <c r="J710" s="175"/>
      <c r="K710" s="176"/>
      <c r="L710" s="177"/>
      <c r="M710" s="177"/>
      <c r="N710" s="182"/>
      <c r="O710" s="175"/>
      <c r="P710" s="180"/>
      <c r="Q710" s="176"/>
      <c r="R710" s="176"/>
      <c r="S710" s="176"/>
      <c r="T710" s="175"/>
      <c r="U710" s="175"/>
      <c r="V710" s="175"/>
      <c r="W710" s="175"/>
      <c r="X710" s="175"/>
      <c r="Y710" s="175"/>
      <c r="Z710" s="175"/>
    </row>
    <row r="711" ht="13.5" customHeight="1">
      <c r="A711" s="175"/>
      <c r="B711" s="175"/>
      <c r="C711" s="175"/>
      <c r="D711" s="175"/>
      <c r="E711" s="175"/>
      <c r="F711" s="175"/>
      <c r="G711" s="174"/>
      <c r="H711" s="174"/>
      <c r="I711" s="174"/>
      <c r="J711" s="175"/>
      <c r="K711" s="176"/>
      <c r="L711" s="177"/>
      <c r="M711" s="177"/>
      <c r="N711" s="182"/>
      <c r="O711" s="175"/>
      <c r="P711" s="180"/>
      <c r="Q711" s="176"/>
      <c r="R711" s="176"/>
      <c r="S711" s="176"/>
      <c r="T711" s="175"/>
      <c r="U711" s="175"/>
      <c r="V711" s="175"/>
      <c r="W711" s="175"/>
      <c r="X711" s="175"/>
      <c r="Y711" s="175"/>
      <c r="Z711" s="175"/>
    </row>
    <row r="712" ht="13.5" customHeight="1">
      <c r="A712" s="175"/>
      <c r="B712" s="175"/>
      <c r="C712" s="175"/>
      <c r="D712" s="175"/>
      <c r="E712" s="175"/>
      <c r="F712" s="175"/>
      <c r="G712" s="174"/>
      <c r="H712" s="174"/>
      <c r="I712" s="174"/>
      <c r="J712" s="175"/>
      <c r="K712" s="176"/>
      <c r="L712" s="177"/>
      <c r="M712" s="177"/>
      <c r="N712" s="182"/>
      <c r="O712" s="175"/>
      <c r="P712" s="180"/>
      <c r="Q712" s="176"/>
      <c r="R712" s="176"/>
      <c r="S712" s="176"/>
      <c r="T712" s="175"/>
      <c r="U712" s="175"/>
      <c r="V712" s="175"/>
      <c r="W712" s="175"/>
      <c r="X712" s="175"/>
      <c r="Y712" s="175"/>
      <c r="Z712" s="175"/>
    </row>
    <row r="713" ht="13.5" customHeight="1">
      <c r="A713" s="175"/>
      <c r="B713" s="175"/>
      <c r="C713" s="175"/>
      <c r="D713" s="175"/>
      <c r="E713" s="175"/>
      <c r="F713" s="175"/>
      <c r="G713" s="174"/>
      <c r="H713" s="174"/>
      <c r="I713" s="174"/>
      <c r="J713" s="175"/>
      <c r="K713" s="176"/>
      <c r="L713" s="177"/>
      <c r="M713" s="177"/>
      <c r="N713" s="182"/>
      <c r="O713" s="175"/>
      <c r="P713" s="180"/>
      <c r="Q713" s="176"/>
      <c r="R713" s="176"/>
      <c r="S713" s="176"/>
      <c r="T713" s="175"/>
      <c r="U713" s="175"/>
      <c r="V713" s="175"/>
      <c r="W713" s="175"/>
      <c r="X713" s="175"/>
      <c r="Y713" s="175"/>
      <c r="Z713" s="175"/>
    </row>
    <row r="714" ht="13.5" customHeight="1">
      <c r="A714" s="175"/>
      <c r="B714" s="175"/>
      <c r="C714" s="175"/>
      <c r="D714" s="175"/>
      <c r="E714" s="175"/>
      <c r="F714" s="175"/>
      <c r="G714" s="174"/>
      <c r="H714" s="174"/>
      <c r="I714" s="174"/>
      <c r="J714" s="175"/>
      <c r="K714" s="176"/>
      <c r="L714" s="177"/>
      <c r="M714" s="177"/>
      <c r="N714" s="182"/>
      <c r="O714" s="175"/>
      <c r="P714" s="180"/>
      <c r="Q714" s="176"/>
      <c r="R714" s="176"/>
      <c r="S714" s="176"/>
      <c r="T714" s="175"/>
      <c r="U714" s="175"/>
      <c r="V714" s="175"/>
      <c r="W714" s="175"/>
      <c r="X714" s="175"/>
      <c r="Y714" s="175"/>
      <c r="Z714" s="175"/>
    </row>
    <row r="715" ht="13.5" customHeight="1">
      <c r="A715" s="175"/>
      <c r="B715" s="175"/>
      <c r="C715" s="175"/>
      <c r="D715" s="175"/>
      <c r="E715" s="175"/>
      <c r="F715" s="175"/>
      <c r="G715" s="174"/>
      <c r="H715" s="174"/>
      <c r="I715" s="174"/>
      <c r="J715" s="175"/>
      <c r="K715" s="176"/>
      <c r="L715" s="177"/>
      <c r="M715" s="177"/>
      <c r="N715" s="182"/>
      <c r="O715" s="175"/>
      <c r="P715" s="180"/>
      <c r="Q715" s="176"/>
      <c r="R715" s="176"/>
      <c r="S715" s="176"/>
      <c r="T715" s="175"/>
      <c r="U715" s="175"/>
      <c r="V715" s="175"/>
      <c r="W715" s="175"/>
      <c r="X715" s="175"/>
      <c r="Y715" s="175"/>
      <c r="Z715" s="175"/>
    </row>
    <row r="716" ht="13.5" customHeight="1">
      <c r="A716" s="175"/>
      <c r="B716" s="175"/>
      <c r="C716" s="175"/>
      <c r="D716" s="175"/>
      <c r="E716" s="175"/>
      <c r="F716" s="175"/>
      <c r="G716" s="174"/>
      <c r="H716" s="174"/>
      <c r="I716" s="174"/>
      <c r="J716" s="175"/>
      <c r="K716" s="176"/>
      <c r="L716" s="177"/>
      <c r="M716" s="177"/>
      <c r="N716" s="182"/>
      <c r="O716" s="175"/>
      <c r="P716" s="180"/>
      <c r="Q716" s="176"/>
      <c r="R716" s="176"/>
      <c r="S716" s="176"/>
      <c r="T716" s="175"/>
      <c r="U716" s="175"/>
      <c r="V716" s="175"/>
      <c r="W716" s="175"/>
      <c r="X716" s="175"/>
      <c r="Y716" s="175"/>
      <c r="Z716" s="175"/>
    </row>
    <row r="717" ht="13.5" customHeight="1">
      <c r="A717" s="175"/>
      <c r="B717" s="175"/>
      <c r="C717" s="175"/>
      <c r="D717" s="175"/>
      <c r="E717" s="175"/>
      <c r="F717" s="175"/>
      <c r="G717" s="174"/>
      <c r="H717" s="174"/>
      <c r="I717" s="174"/>
      <c r="J717" s="175"/>
      <c r="K717" s="176"/>
      <c r="L717" s="177"/>
      <c r="M717" s="177"/>
      <c r="N717" s="182"/>
      <c r="O717" s="175"/>
      <c r="P717" s="180"/>
      <c r="Q717" s="176"/>
      <c r="R717" s="176"/>
      <c r="S717" s="176"/>
      <c r="T717" s="175"/>
      <c r="U717" s="175"/>
      <c r="V717" s="175"/>
      <c r="W717" s="175"/>
      <c r="X717" s="175"/>
      <c r="Y717" s="175"/>
      <c r="Z717" s="175"/>
    </row>
    <row r="718" ht="13.5" customHeight="1">
      <c r="A718" s="175"/>
      <c r="B718" s="175"/>
      <c r="C718" s="175"/>
      <c r="D718" s="175"/>
      <c r="E718" s="175"/>
      <c r="F718" s="175"/>
      <c r="G718" s="174"/>
      <c r="H718" s="174"/>
      <c r="I718" s="174"/>
      <c r="J718" s="175"/>
      <c r="K718" s="176"/>
      <c r="L718" s="177"/>
      <c r="M718" s="177"/>
      <c r="N718" s="182"/>
      <c r="O718" s="175"/>
      <c r="P718" s="180"/>
      <c r="Q718" s="176"/>
      <c r="R718" s="176"/>
      <c r="S718" s="176"/>
      <c r="T718" s="175"/>
      <c r="U718" s="175"/>
      <c r="V718" s="175"/>
      <c r="W718" s="175"/>
      <c r="X718" s="175"/>
      <c r="Y718" s="175"/>
      <c r="Z718" s="175"/>
    </row>
    <row r="719" ht="13.5" customHeight="1">
      <c r="A719" s="175"/>
      <c r="B719" s="175"/>
      <c r="C719" s="175"/>
      <c r="D719" s="175"/>
      <c r="E719" s="175"/>
      <c r="F719" s="175"/>
      <c r="G719" s="174"/>
      <c r="H719" s="174"/>
      <c r="I719" s="174"/>
      <c r="J719" s="175"/>
      <c r="K719" s="176"/>
      <c r="L719" s="177"/>
      <c r="M719" s="177"/>
      <c r="N719" s="182"/>
      <c r="O719" s="175"/>
      <c r="P719" s="180"/>
      <c r="Q719" s="176"/>
      <c r="R719" s="176"/>
      <c r="S719" s="176"/>
      <c r="T719" s="175"/>
      <c r="U719" s="175"/>
      <c r="V719" s="175"/>
      <c r="W719" s="175"/>
      <c r="X719" s="175"/>
      <c r="Y719" s="175"/>
      <c r="Z719" s="175"/>
    </row>
    <row r="720" ht="13.5" customHeight="1">
      <c r="A720" s="175"/>
      <c r="B720" s="175"/>
      <c r="C720" s="175"/>
      <c r="D720" s="175"/>
      <c r="E720" s="175"/>
      <c r="F720" s="175"/>
      <c r="G720" s="174"/>
      <c r="H720" s="174"/>
      <c r="I720" s="174"/>
      <c r="J720" s="175"/>
      <c r="K720" s="176"/>
      <c r="L720" s="177"/>
      <c r="M720" s="177"/>
      <c r="N720" s="182"/>
      <c r="O720" s="175"/>
      <c r="P720" s="180"/>
      <c r="Q720" s="176"/>
      <c r="R720" s="176"/>
      <c r="S720" s="176"/>
      <c r="T720" s="175"/>
      <c r="U720" s="175"/>
      <c r="V720" s="175"/>
      <c r="W720" s="175"/>
      <c r="X720" s="175"/>
      <c r="Y720" s="175"/>
      <c r="Z720" s="175"/>
    </row>
    <row r="721" ht="13.5" customHeight="1">
      <c r="A721" s="175"/>
      <c r="B721" s="175"/>
      <c r="C721" s="175"/>
      <c r="D721" s="175"/>
      <c r="E721" s="175"/>
      <c r="F721" s="175"/>
      <c r="G721" s="174"/>
      <c r="H721" s="174"/>
      <c r="I721" s="174"/>
      <c r="J721" s="175"/>
      <c r="K721" s="176"/>
      <c r="L721" s="177"/>
      <c r="M721" s="177"/>
      <c r="N721" s="182"/>
      <c r="O721" s="175"/>
      <c r="P721" s="180"/>
      <c r="Q721" s="176"/>
      <c r="R721" s="176"/>
      <c r="S721" s="176"/>
      <c r="T721" s="175"/>
      <c r="U721" s="175"/>
      <c r="V721" s="175"/>
      <c r="W721" s="175"/>
      <c r="X721" s="175"/>
      <c r="Y721" s="175"/>
      <c r="Z721" s="175"/>
    </row>
    <row r="722" ht="13.5" customHeight="1">
      <c r="A722" s="175"/>
      <c r="B722" s="175"/>
      <c r="C722" s="175"/>
      <c r="D722" s="175"/>
      <c r="E722" s="175"/>
      <c r="F722" s="175"/>
      <c r="G722" s="174"/>
      <c r="H722" s="174"/>
      <c r="I722" s="174"/>
      <c r="J722" s="175"/>
      <c r="K722" s="176"/>
      <c r="L722" s="177"/>
      <c r="M722" s="177"/>
      <c r="N722" s="182"/>
      <c r="O722" s="175"/>
      <c r="P722" s="180"/>
      <c r="Q722" s="176"/>
      <c r="R722" s="176"/>
      <c r="S722" s="176"/>
      <c r="T722" s="175"/>
      <c r="U722" s="175"/>
      <c r="V722" s="175"/>
      <c r="W722" s="175"/>
      <c r="X722" s="175"/>
      <c r="Y722" s="175"/>
      <c r="Z722" s="175"/>
    </row>
    <row r="723" ht="13.5" customHeight="1">
      <c r="A723" s="175"/>
      <c r="B723" s="175"/>
      <c r="C723" s="175"/>
      <c r="D723" s="175"/>
      <c r="E723" s="175"/>
      <c r="F723" s="175"/>
      <c r="G723" s="174"/>
      <c r="H723" s="174"/>
      <c r="I723" s="174"/>
      <c r="J723" s="175"/>
      <c r="K723" s="176"/>
      <c r="L723" s="177"/>
      <c r="M723" s="177"/>
      <c r="N723" s="182"/>
      <c r="O723" s="175"/>
      <c r="P723" s="180"/>
      <c r="Q723" s="176"/>
      <c r="R723" s="176"/>
      <c r="S723" s="176"/>
      <c r="T723" s="175"/>
      <c r="U723" s="175"/>
      <c r="V723" s="175"/>
      <c r="W723" s="175"/>
      <c r="X723" s="175"/>
      <c r="Y723" s="175"/>
      <c r="Z723" s="175"/>
    </row>
    <row r="724" ht="13.5" customHeight="1">
      <c r="A724" s="175"/>
      <c r="B724" s="175"/>
      <c r="C724" s="175"/>
      <c r="D724" s="175"/>
      <c r="E724" s="175"/>
      <c r="F724" s="175"/>
      <c r="G724" s="174"/>
      <c r="H724" s="174"/>
      <c r="I724" s="174"/>
      <c r="J724" s="175"/>
      <c r="K724" s="176"/>
      <c r="L724" s="177"/>
      <c r="M724" s="177"/>
      <c r="N724" s="182"/>
      <c r="O724" s="175"/>
      <c r="P724" s="180"/>
      <c r="Q724" s="176"/>
      <c r="R724" s="176"/>
      <c r="S724" s="176"/>
      <c r="T724" s="175"/>
      <c r="U724" s="175"/>
      <c r="V724" s="175"/>
      <c r="W724" s="175"/>
      <c r="X724" s="175"/>
      <c r="Y724" s="175"/>
      <c r="Z724" s="175"/>
    </row>
    <row r="725" ht="13.5" customHeight="1">
      <c r="A725" s="175"/>
      <c r="B725" s="175"/>
      <c r="C725" s="175"/>
      <c r="D725" s="175"/>
      <c r="E725" s="175"/>
      <c r="F725" s="175"/>
      <c r="G725" s="174"/>
      <c r="H725" s="174"/>
      <c r="I725" s="174"/>
      <c r="J725" s="175"/>
      <c r="K725" s="176"/>
      <c r="L725" s="177"/>
      <c r="M725" s="177"/>
      <c r="N725" s="182"/>
      <c r="O725" s="175"/>
      <c r="P725" s="180"/>
      <c r="Q725" s="176"/>
      <c r="R725" s="176"/>
      <c r="S725" s="176"/>
      <c r="T725" s="175"/>
      <c r="U725" s="175"/>
      <c r="V725" s="175"/>
      <c r="W725" s="175"/>
      <c r="X725" s="175"/>
      <c r="Y725" s="175"/>
      <c r="Z725" s="175"/>
    </row>
    <row r="726" ht="13.5" customHeight="1">
      <c r="A726" s="175"/>
      <c r="B726" s="175"/>
      <c r="C726" s="175"/>
      <c r="D726" s="175"/>
      <c r="E726" s="175"/>
      <c r="F726" s="175"/>
      <c r="G726" s="174"/>
      <c r="H726" s="174"/>
      <c r="I726" s="174"/>
      <c r="J726" s="175"/>
      <c r="K726" s="176"/>
      <c r="L726" s="177"/>
      <c r="M726" s="177"/>
      <c r="N726" s="182"/>
      <c r="O726" s="175"/>
      <c r="P726" s="180"/>
      <c r="Q726" s="176"/>
      <c r="R726" s="176"/>
      <c r="S726" s="176"/>
      <c r="T726" s="175"/>
      <c r="U726" s="175"/>
      <c r="V726" s="175"/>
      <c r="W726" s="175"/>
      <c r="X726" s="175"/>
      <c r="Y726" s="175"/>
      <c r="Z726" s="175"/>
    </row>
    <row r="727" ht="13.5" customHeight="1">
      <c r="A727" s="175"/>
      <c r="B727" s="175"/>
      <c r="C727" s="175"/>
      <c r="D727" s="175"/>
      <c r="E727" s="175"/>
      <c r="F727" s="175"/>
      <c r="G727" s="174"/>
      <c r="H727" s="174"/>
      <c r="I727" s="174"/>
      <c r="J727" s="175"/>
      <c r="K727" s="176"/>
      <c r="L727" s="177"/>
      <c r="M727" s="177"/>
      <c r="N727" s="182"/>
      <c r="O727" s="175"/>
      <c r="P727" s="180"/>
      <c r="Q727" s="176"/>
      <c r="R727" s="176"/>
      <c r="S727" s="176"/>
      <c r="T727" s="175"/>
      <c r="U727" s="175"/>
      <c r="V727" s="175"/>
      <c r="W727" s="175"/>
      <c r="X727" s="175"/>
      <c r="Y727" s="175"/>
      <c r="Z727" s="175"/>
    </row>
    <row r="728" ht="13.5" customHeight="1">
      <c r="A728" s="175"/>
      <c r="B728" s="175"/>
      <c r="C728" s="175"/>
      <c r="D728" s="175"/>
      <c r="E728" s="175"/>
      <c r="F728" s="175"/>
      <c r="G728" s="174"/>
      <c r="H728" s="174"/>
      <c r="I728" s="174"/>
      <c r="J728" s="175"/>
      <c r="K728" s="176"/>
      <c r="L728" s="177"/>
      <c r="M728" s="177"/>
      <c r="N728" s="182"/>
      <c r="O728" s="175"/>
      <c r="P728" s="180"/>
      <c r="Q728" s="176"/>
      <c r="R728" s="176"/>
      <c r="S728" s="176"/>
      <c r="T728" s="175"/>
      <c r="U728" s="175"/>
      <c r="V728" s="175"/>
      <c r="W728" s="175"/>
      <c r="X728" s="175"/>
      <c r="Y728" s="175"/>
      <c r="Z728" s="175"/>
    </row>
    <row r="729" ht="13.5" customHeight="1">
      <c r="A729" s="175"/>
      <c r="B729" s="175"/>
      <c r="C729" s="175"/>
      <c r="D729" s="175"/>
      <c r="E729" s="175"/>
      <c r="F729" s="175"/>
      <c r="G729" s="174"/>
      <c r="H729" s="174"/>
      <c r="I729" s="174"/>
      <c r="J729" s="175"/>
      <c r="K729" s="176"/>
      <c r="L729" s="177"/>
      <c r="M729" s="177"/>
      <c r="N729" s="182"/>
      <c r="O729" s="175"/>
      <c r="P729" s="180"/>
      <c r="Q729" s="176"/>
      <c r="R729" s="176"/>
      <c r="S729" s="176"/>
      <c r="T729" s="175"/>
      <c r="U729" s="175"/>
      <c r="V729" s="175"/>
      <c r="W729" s="175"/>
      <c r="X729" s="175"/>
      <c r="Y729" s="175"/>
      <c r="Z729" s="175"/>
    </row>
    <row r="730" ht="13.5" customHeight="1">
      <c r="A730" s="175"/>
      <c r="B730" s="175"/>
      <c r="C730" s="175"/>
      <c r="D730" s="175"/>
      <c r="E730" s="175"/>
      <c r="F730" s="175"/>
      <c r="G730" s="174"/>
      <c r="H730" s="174"/>
      <c r="I730" s="174"/>
      <c r="J730" s="175"/>
      <c r="K730" s="176"/>
      <c r="L730" s="177"/>
      <c r="M730" s="177"/>
      <c r="N730" s="182"/>
      <c r="O730" s="175"/>
      <c r="P730" s="180"/>
      <c r="Q730" s="176"/>
      <c r="R730" s="176"/>
      <c r="S730" s="176"/>
      <c r="T730" s="175"/>
      <c r="U730" s="175"/>
      <c r="V730" s="175"/>
      <c r="W730" s="175"/>
      <c r="X730" s="175"/>
      <c r="Y730" s="175"/>
      <c r="Z730" s="175"/>
    </row>
    <row r="731" ht="13.5" customHeight="1">
      <c r="A731" s="175"/>
      <c r="B731" s="175"/>
      <c r="C731" s="175"/>
      <c r="D731" s="175"/>
      <c r="E731" s="175"/>
      <c r="F731" s="175"/>
      <c r="G731" s="174"/>
      <c r="H731" s="174"/>
      <c r="I731" s="174"/>
      <c r="J731" s="175"/>
      <c r="K731" s="176"/>
      <c r="L731" s="177"/>
      <c r="M731" s="177"/>
      <c r="N731" s="182"/>
      <c r="O731" s="175"/>
      <c r="P731" s="180"/>
      <c r="Q731" s="176"/>
      <c r="R731" s="176"/>
      <c r="S731" s="176"/>
      <c r="T731" s="175"/>
      <c r="U731" s="175"/>
      <c r="V731" s="175"/>
      <c r="W731" s="175"/>
      <c r="X731" s="175"/>
      <c r="Y731" s="175"/>
      <c r="Z731" s="175"/>
    </row>
    <row r="732" ht="13.5" customHeight="1">
      <c r="A732" s="175"/>
      <c r="B732" s="175"/>
      <c r="C732" s="175"/>
      <c r="D732" s="175"/>
      <c r="E732" s="175"/>
      <c r="F732" s="175"/>
      <c r="G732" s="174"/>
      <c r="H732" s="174"/>
      <c r="I732" s="174"/>
      <c r="J732" s="175"/>
      <c r="K732" s="176"/>
      <c r="L732" s="177"/>
      <c r="M732" s="177"/>
      <c r="N732" s="182"/>
      <c r="O732" s="175"/>
      <c r="P732" s="180"/>
      <c r="Q732" s="176"/>
      <c r="R732" s="176"/>
      <c r="S732" s="176"/>
      <c r="T732" s="175"/>
      <c r="U732" s="175"/>
      <c r="V732" s="175"/>
      <c r="W732" s="175"/>
      <c r="X732" s="175"/>
      <c r="Y732" s="175"/>
      <c r="Z732" s="175"/>
    </row>
    <row r="733" ht="13.5" customHeight="1">
      <c r="A733" s="175"/>
      <c r="B733" s="175"/>
      <c r="C733" s="175"/>
      <c r="D733" s="175"/>
      <c r="E733" s="175"/>
      <c r="F733" s="175"/>
      <c r="G733" s="174"/>
      <c r="H733" s="174"/>
      <c r="I733" s="174"/>
      <c r="J733" s="175"/>
      <c r="K733" s="176"/>
      <c r="L733" s="177"/>
      <c r="M733" s="177"/>
      <c r="N733" s="182"/>
      <c r="O733" s="175"/>
      <c r="P733" s="180"/>
      <c r="Q733" s="176"/>
      <c r="R733" s="176"/>
      <c r="S733" s="176"/>
      <c r="T733" s="175"/>
      <c r="U733" s="175"/>
      <c r="V733" s="175"/>
      <c r="W733" s="175"/>
      <c r="X733" s="175"/>
      <c r="Y733" s="175"/>
      <c r="Z733" s="175"/>
    </row>
    <row r="734" ht="13.5" customHeight="1">
      <c r="A734" s="175"/>
      <c r="B734" s="175"/>
      <c r="C734" s="175"/>
      <c r="D734" s="175"/>
      <c r="E734" s="175"/>
      <c r="F734" s="175"/>
      <c r="G734" s="174"/>
      <c r="H734" s="174"/>
      <c r="I734" s="174"/>
      <c r="J734" s="175"/>
      <c r="K734" s="176"/>
      <c r="L734" s="177"/>
      <c r="M734" s="177"/>
      <c r="N734" s="182"/>
      <c r="O734" s="175"/>
      <c r="P734" s="180"/>
      <c r="Q734" s="176"/>
      <c r="R734" s="176"/>
      <c r="S734" s="176"/>
      <c r="T734" s="175"/>
      <c r="U734" s="175"/>
      <c r="V734" s="175"/>
      <c r="W734" s="175"/>
      <c r="X734" s="175"/>
      <c r="Y734" s="175"/>
      <c r="Z734" s="175"/>
    </row>
    <row r="735" ht="13.5" customHeight="1">
      <c r="A735" s="175"/>
      <c r="B735" s="175"/>
      <c r="C735" s="175"/>
      <c r="D735" s="175"/>
      <c r="E735" s="175"/>
      <c r="F735" s="175"/>
      <c r="G735" s="174"/>
      <c r="H735" s="174"/>
      <c r="I735" s="174"/>
      <c r="J735" s="175"/>
      <c r="K735" s="176"/>
      <c r="L735" s="177"/>
      <c r="M735" s="177"/>
      <c r="N735" s="182"/>
      <c r="O735" s="175"/>
      <c r="P735" s="180"/>
      <c r="Q735" s="176"/>
      <c r="R735" s="176"/>
      <c r="S735" s="176"/>
      <c r="T735" s="175"/>
      <c r="U735" s="175"/>
      <c r="V735" s="175"/>
      <c r="W735" s="175"/>
      <c r="X735" s="175"/>
      <c r="Y735" s="175"/>
      <c r="Z735" s="175"/>
    </row>
    <row r="736" ht="13.5" customHeight="1">
      <c r="A736" s="175"/>
      <c r="B736" s="175"/>
      <c r="C736" s="175"/>
      <c r="D736" s="175"/>
      <c r="E736" s="175"/>
      <c r="F736" s="175"/>
      <c r="G736" s="174"/>
      <c r="H736" s="174"/>
      <c r="I736" s="174"/>
      <c r="J736" s="175"/>
      <c r="K736" s="176"/>
      <c r="L736" s="177"/>
      <c r="M736" s="177"/>
      <c r="N736" s="182"/>
      <c r="O736" s="175"/>
      <c r="P736" s="180"/>
      <c r="Q736" s="176"/>
      <c r="R736" s="176"/>
      <c r="S736" s="176"/>
      <c r="T736" s="175"/>
      <c r="U736" s="175"/>
      <c r="V736" s="175"/>
      <c r="W736" s="175"/>
      <c r="X736" s="175"/>
      <c r="Y736" s="175"/>
      <c r="Z736" s="175"/>
    </row>
    <row r="737" ht="13.5" customHeight="1">
      <c r="A737" s="175"/>
      <c r="B737" s="175"/>
      <c r="C737" s="175"/>
      <c r="D737" s="175"/>
      <c r="E737" s="175"/>
      <c r="F737" s="175"/>
      <c r="G737" s="174"/>
      <c r="H737" s="174"/>
      <c r="I737" s="174"/>
      <c r="J737" s="175"/>
      <c r="K737" s="176"/>
      <c r="L737" s="177"/>
      <c r="M737" s="177"/>
      <c r="N737" s="182"/>
      <c r="O737" s="175"/>
      <c r="P737" s="180"/>
      <c r="Q737" s="176"/>
      <c r="R737" s="176"/>
      <c r="S737" s="176"/>
      <c r="T737" s="175"/>
      <c r="U737" s="175"/>
      <c r="V737" s="175"/>
      <c r="W737" s="175"/>
      <c r="X737" s="175"/>
      <c r="Y737" s="175"/>
      <c r="Z737" s="175"/>
    </row>
    <row r="738" ht="13.5" customHeight="1">
      <c r="A738" s="175"/>
      <c r="B738" s="175"/>
      <c r="C738" s="175"/>
      <c r="D738" s="175"/>
      <c r="E738" s="175"/>
      <c r="F738" s="175"/>
      <c r="G738" s="174"/>
      <c r="H738" s="174"/>
      <c r="I738" s="174"/>
      <c r="J738" s="175"/>
      <c r="K738" s="176"/>
      <c r="L738" s="177"/>
      <c r="M738" s="177"/>
      <c r="N738" s="182"/>
      <c r="O738" s="175"/>
      <c r="P738" s="180"/>
      <c r="Q738" s="176"/>
      <c r="R738" s="176"/>
      <c r="S738" s="176"/>
      <c r="T738" s="175"/>
      <c r="U738" s="175"/>
      <c r="V738" s="175"/>
      <c r="W738" s="175"/>
      <c r="X738" s="175"/>
      <c r="Y738" s="175"/>
      <c r="Z738" s="175"/>
    </row>
    <row r="739" ht="13.5" customHeight="1">
      <c r="A739" s="175"/>
      <c r="B739" s="175"/>
      <c r="C739" s="175"/>
      <c r="D739" s="175"/>
      <c r="E739" s="175"/>
      <c r="F739" s="175"/>
      <c r="G739" s="174"/>
      <c r="H739" s="174"/>
      <c r="I739" s="174"/>
      <c r="J739" s="175"/>
      <c r="K739" s="176"/>
      <c r="L739" s="177"/>
      <c r="M739" s="177"/>
      <c r="N739" s="182"/>
      <c r="O739" s="175"/>
      <c r="P739" s="180"/>
      <c r="Q739" s="176"/>
      <c r="R739" s="176"/>
      <c r="S739" s="176"/>
      <c r="T739" s="175"/>
      <c r="U739" s="175"/>
      <c r="V739" s="175"/>
      <c r="W739" s="175"/>
      <c r="X739" s="175"/>
      <c r="Y739" s="175"/>
      <c r="Z739" s="175"/>
    </row>
    <row r="740" ht="13.5" customHeight="1">
      <c r="A740" s="175"/>
      <c r="B740" s="175"/>
      <c r="C740" s="175"/>
      <c r="D740" s="175"/>
      <c r="E740" s="175"/>
      <c r="F740" s="175"/>
      <c r="G740" s="174"/>
      <c r="H740" s="174"/>
      <c r="I740" s="174"/>
      <c r="J740" s="175"/>
      <c r="K740" s="176"/>
      <c r="L740" s="177"/>
      <c r="M740" s="177"/>
      <c r="N740" s="182"/>
      <c r="O740" s="175"/>
      <c r="P740" s="180"/>
      <c r="Q740" s="176"/>
      <c r="R740" s="176"/>
      <c r="S740" s="176"/>
      <c r="T740" s="175"/>
      <c r="U740" s="175"/>
      <c r="V740" s="175"/>
      <c r="W740" s="175"/>
      <c r="X740" s="175"/>
      <c r="Y740" s="175"/>
      <c r="Z740" s="175"/>
    </row>
    <row r="741" ht="13.5" customHeight="1">
      <c r="A741" s="175"/>
      <c r="B741" s="175"/>
      <c r="C741" s="175"/>
      <c r="D741" s="175"/>
      <c r="E741" s="175"/>
      <c r="F741" s="175"/>
      <c r="G741" s="174"/>
      <c r="H741" s="174"/>
      <c r="I741" s="174"/>
      <c r="J741" s="175"/>
      <c r="K741" s="176"/>
      <c r="L741" s="177"/>
      <c r="M741" s="177"/>
      <c r="N741" s="182"/>
      <c r="O741" s="175"/>
      <c r="P741" s="180"/>
      <c r="Q741" s="176"/>
      <c r="R741" s="176"/>
      <c r="S741" s="176"/>
      <c r="T741" s="175"/>
      <c r="U741" s="175"/>
      <c r="V741" s="175"/>
      <c r="W741" s="175"/>
      <c r="X741" s="175"/>
      <c r="Y741" s="175"/>
      <c r="Z741" s="175"/>
    </row>
    <row r="742" ht="13.5" customHeight="1">
      <c r="A742" s="175"/>
      <c r="B742" s="175"/>
      <c r="C742" s="175"/>
      <c r="D742" s="175"/>
      <c r="E742" s="175"/>
      <c r="F742" s="175"/>
      <c r="G742" s="174"/>
      <c r="H742" s="174"/>
      <c r="I742" s="174"/>
      <c r="J742" s="175"/>
      <c r="K742" s="176"/>
      <c r="L742" s="177"/>
      <c r="M742" s="177"/>
      <c r="N742" s="182"/>
      <c r="O742" s="175"/>
      <c r="P742" s="180"/>
      <c r="Q742" s="176"/>
      <c r="R742" s="176"/>
      <c r="S742" s="176"/>
      <c r="T742" s="175"/>
      <c r="U742" s="175"/>
      <c r="V742" s="175"/>
      <c r="W742" s="175"/>
      <c r="X742" s="175"/>
      <c r="Y742" s="175"/>
      <c r="Z742" s="175"/>
    </row>
    <row r="743" ht="13.5" customHeight="1">
      <c r="A743" s="175"/>
      <c r="B743" s="175"/>
      <c r="C743" s="175"/>
      <c r="D743" s="175"/>
      <c r="E743" s="175"/>
      <c r="F743" s="175"/>
      <c r="G743" s="174"/>
      <c r="H743" s="174"/>
      <c r="I743" s="174"/>
      <c r="J743" s="175"/>
      <c r="K743" s="176"/>
      <c r="L743" s="177"/>
      <c r="M743" s="177"/>
      <c r="N743" s="182"/>
      <c r="O743" s="175"/>
      <c r="P743" s="180"/>
      <c r="Q743" s="176"/>
      <c r="R743" s="176"/>
      <c r="S743" s="176"/>
      <c r="T743" s="175"/>
      <c r="U743" s="175"/>
      <c r="V743" s="175"/>
      <c r="W743" s="175"/>
      <c r="X743" s="175"/>
      <c r="Y743" s="175"/>
      <c r="Z743" s="175"/>
    </row>
    <row r="744" ht="13.5" customHeight="1">
      <c r="A744" s="175"/>
      <c r="B744" s="175"/>
      <c r="C744" s="175"/>
      <c r="D744" s="175"/>
      <c r="E744" s="175"/>
      <c r="F744" s="175"/>
      <c r="G744" s="174"/>
      <c r="H744" s="174"/>
      <c r="I744" s="174"/>
      <c r="J744" s="175"/>
      <c r="K744" s="176"/>
      <c r="L744" s="177"/>
      <c r="M744" s="177"/>
      <c r="N744" s="182"/>
      <c r="O744" s="175"/>
      <c r="P744" s="180"/>
      <c r="Q744" s="176"/>
      <c r="R744" s="176"/>
      <c r="S744" s="176"/>
      <c r="T744" s="175"/>
      <c r="U744" s="175"/>
      <c r="V744" s="175"/>
      <c r="W744" s="175"/>
      <c r="X744" s="175"/>
      <c r="Y744" s="175"/>
      <c r="Z744" s="175"/>
    </row>
    <row r="745" ht="13.5" customHeight="1">
      <c r="A745" s="175"/>
      <c r="B745" s="175"/>
      <c r="C745" s="175"/>
      <c r="D745" s="175"/>
      <c r="E745" s="175"/>
      <c r="F745" s="175"/>
      <c r="G745" s="174"/>
      <c r="H745" s="174"/>
      <c r="I745" s="174"/>
      <c r="J745" s="175"/>
      <c r="K745" s="176"/>
      <c r="L745" s="177"/>
      <c r="M745" s="177"/>
      <c r="N745" s="182"/>
      <c r="O745" s="175"/>
      <c r="P745" s="180"/>
      <c r="Q745" s="176"/>
      <c r="R745" s="176"/>
      <c r="S745" s="176"/>
      <c r="T745" s="175"/>
      <c r="U745" s="175"/>
      <c r="V745" s="175"/>
      <c r="W745" s="175"/>
      <c r="X745" s="175"/>
      <c r="Y745" s="175"/>
      <c r="Z745" s="175"/>
    </row>
    <row r="746" ht="13.5" customHeight="1">
      <c r="A746" s="175"/>
      <c r="B746" s="175"/>
      <c r="C746" s="175"/>
      <c r="D746" s="175"/>
      <c r="E746" s="175"/>
      <c r="F746" s="175"/>
      <c r="G746" s="174"/>
      <c r="H746" s="174"/>
      <c r="I746" s="174"/>
      <c r="J746" s="175"/>
      <c r="K746" s="176"/>
      <c r="L746" s="177"/>
      <c r="M746" s="177"/>
      <c r="N746" s="182"/>
      <c r="O746" s="175"/>
      <c r="P746" s="180"/>
      <c r="Q746" s="176"/>
      <c r="R746" s="176"/>
      <c r="S746" s="176"/>
      <c r="T746" s="175"/>
      <c r="U746" s="175"/>
      <c r="V746" s="175"/>
      <c r="W746" s="175"/>
      <c r="X746" s="175"/>
      <c r="Y746" s="175"/>
      <c r="Z746" s="175"/>
    </row>
    <row r="747" ht="13.5" customHeight="1">
      <c r="A747" s="175"/>
      <c r="B747" s="175"/>
      <c r="C747" s="175"/>
      <c r="D747" s="175"/>
      <c r="E747" s="175"/>
      <c r="F747" s="175"/>
      <c r="G747" s="174"/>
      <c r="H747" s="174"/>
      <c r="I747" s="174"/>
      <c r="J747" s="175"/>
      <c r="K747" s="176"/>
      <c r="L747" s="177"/>
      <c r="M747" s="177"/>
      <c r="N747" s="182"/>
      <c r="O747" s="175"/>
      <c r="P747" s="180"/>
      <c r="Q747" s="176"/>
      <c r="R747" s="176"/>
      <c r="S747" s="176"/>
      <c r="T747" s="175"/>
      <c r="U747" s="175"/>
      <c r="V747" s="175"/>
      <c r="W747" s="175"/>
      <c r="X747" s="175"/>
      <c r="Y747" s="175"/>
      <c r="Z747" s="175"/>
    </row>
    <row r="748" ht="13.5" customHeight="1">
      <c r="A748" s="175"/>
      <c r="B748" s="175"/>
      <c r="C748" s="175"/>
      <c r="D748" s="175"/>
      <c r="E748" s="175"/>
      <c r="F748" s="175"/>
      <c r="G748" s="174"/>
      <c r="H748" s="174"/>
      <c r="I748" s="174"/>
      <c r="J748" s="175"/>
      <c r="K748" s="176"/>
      <c r="L748" s="177"/>
      <c r="M748" s="177"/>
      <c r="N748" s="182"/>
      <c r="O748" s="175"/>
      <c r="P748" s="180"/>
      <c r="Q748" s="176"/>
      <c r="R748" s="176"/>
      <c r="S748" s="176"/>
      <c r="T748" s="175"/>
      <c r="U748" s="175"/>
      <c r="V748" s="175"/>
      <c r="W748" s="175"/>
      <c r="X748" s="175"/>
      <c r="Y748" s="175"/>
      <c r="Z748" s="175"/>
    </row>
    <row r="749" ht="13.5" customHeight="1">
      <c r="A749" s="175"/>
      <c r="B749" s="175"/>
      <c r="C749" s="175"/>
      <c r="D749" s="175"/>
      <c r="E749" s="175"/>
      <c r="F749" s="175"/>
      <c r="G749" s="174"/>
      <c r="H749" s="174"/>
      <c r="I749" s="174"/>
      <c r="J749" s="175"/>
      <c r="K749" s="176"/>
      <c r="L749" s="177"/>
      <c r="M749" s="177"/>
      <c r="N749" s="182"/>
      <c r="O749" s="175"/>
      <c r="P749" s="180"/>
      <c r="Q749" s="176"/>
      <c r="R749" s="176"/>
      <c r="S749" s="176"/>
      <c r="T749" s="175"/>
      <c r="U749" s="175"/>
      <c r="V749" s="175"/>
      <c r="W749" s="175"/>
      <c r="X749" s="175"/>
      <c r="Y749" s="175"/>
      <c r="Z749" s="175"/>
    </row>
    <row r="750" ht="13.5" customHeight="1">
      <c r="A750" s="175"/>
      <c r="B750" s="175"/>
      <c r="C750" s="175"/>
      <c r="D750" s="175"/>
      <c r="E750" s="175"/>
      <c r="F750" s="175"/>
      <c r="G750" s="174"/>
      <c r="H750" s="174"/>
      <c r="I750" s="174"/>
      <c r="J750" s="175"/>
      <c r="K750" s="176"/>
      <c r="L750" s="177"/>
      <c r="M750" s="177"/>
      <c r="N750" s="182"/>
      <c r="O750" s="175"/>
      <c r="P750" s="180"/>
      <c r="Q750" s="176"/>
      <c r="R750" s="176"/>
      <c r="S750" s="176"/>
      <c r="T750" s="175"/>
      <c r="U750" s="175"/>
      <c r="V750" s="175"/>
      <c r="W750" s="175"/>
      <c r="X750" s="175"/>
      <c r="Y750" s="175"/>
      <c r="Z750" s="175"/>
    </row>
    <row r="751" ht="13.5" customHeight="1">
      <c r="A751" s="175"/>
      <c r="B751" s="175"/>
      <c r="C751" s="175"/>
      <c r="D751" s="175"/>
      <c r="E751" s="175"/>
      <c r="F751" s="175"/>
      <c r="G751" s="174"/>
      <c r="H751" s="174"/>
      <c r="I751" s="174"/>
      <c r="J751" s="175"/>
      <c r="K751" s="176"/>
      <c r="L751" s="177"/>
      <c r="M751" s="177"/>
      <c r="N751" s="182"/>
      <c r="O751" s="175"/>
      <c r="P751" s="180"/>
      <c r="Q751" s="176"/>
      <c r="R751" s="176"/>
      <c r="S751" s="176"/>
      <c r="T751" s="175"/>
      <c r="U751" s="175"/>
      <c r="V751" s="175"/>
      <c r="W751" s="175"/>
      <c r="X751" s="175"/>
      <c r="Y751" s="175"/>
      <c r="Z751" s="175"/>
    </row>
    <row r="752" ht="13.5" customHeight="1">
      <c r="A752" s="175"/>
      <c r="B752" s="175"/>
      <c r="C752" s="175"/>
      <c r="D752" s="175"/>
      <c r="E752" s="175"/>
      <c r="F752" s="175"/>
      <c r="G752" s="174"/>
      <c r="H752" s="174"/>
      <c r="I752" s="174"/>
      <c r="J752" s="175"/>
      <c r="K752" s="176"/>
      <c r="L752" s="177"/>
      <c r="M752" s="177"/>
      <c r="N752" s="182"/>
      <c r="O752" s="175"/>
      <c r="P752" s="180"/>
      <c r="Q752" s="176"/>
      <c r="R752" s="176"/>
      <c r="S752" s="176"/>
      <c r="T752" s="175"/>
      <c r="U752" s="175"/>
      <c r="V752" s="175"/>
      <c r="W752" s="175"/>
      <c r="X752" s="175"/>
      <c r="Y752" s="175"/>
      <c r="Z752" s="175"/>
    </row>
    <row r="753" ht="13.5" customHeight="1">
      <c r="A753" s="175"/>
      <c r="B753" s="175"/>
      <c r="C753" s="175"/>
      <c r="D753" s="175"/>
      <c r="E753" s="175"/>
      <c r="F753" s="175"/>
      <c r="G753" s="174"/>
      <c r="H753" s="174"/>
      <c r="I753" s="174"/>
      <c r="J753" s="175"/>
      <c r="K753" s="176"/>
      <c r="L753" s="177"/>
      <c r="M753" s="177"/>
      <c r="N753" s="182"/>
      <c r="O753" s="175"/>
      <c r="P753" s="180"/>
      <c r="Q753" s="176"/>
      <c r="R753" s="176"/>
      <c r="S753" s="176"/>
      <c r="T753" s="175"/>
      <c r="U753" s="175"/>
      <c r="V753" s="175"/>
      <c r="W753" s="175"/>
      <c r="X753" s="175"/>
      <c r="Y753" s="175"/>
      <c r="Z753" s="175"/>
    </row>
    <row r="754" ht="13.5" customHeight="1">
      <c r="A754" s="175"/>
      <c r="B754" s="175"/>
      <c r="C754" s="175"/>
      <c r="D754" s="175"/>
      <c r="E754" s="175"/>
      <c r="F754" s="175"/>
      <c r="G754" s="174"/>
      <c r="H754" s="174"/>
      <c r="I754" s="174"/>
      <c r="J754" s="175"/>
      <c r="K754" s="176"/>
      <c r="L754" s="177"/>
      <c r="M754" s="177"/>
      <c r="N754" s="182"/>
      <c r="O754" s="175"/>
      <c r="P754" s="180"/>
      <c r="Q754" s="176"/>
      <c r="R754" s="176"/>
      <c r="S754" s="176"/>
      <c r="T754" s="175"/>
      <c r="U754" s="175"/>
      <c r="V754" s="175"/>
      <c r="W754" s="175"/>
      <c r="X754" s="175"/>
      <c r="Y754" s="175"/>
      <c r="Z754" s="175"/>
    </row>
    <row r="755" ht="13.5" customHeight="1">
      <c r="A755" s="175"/>
      <c r="B755" s="175"/>
      <c r="C755" s="175"/>
      <c r="D755" s="175"/>
      <c r="E755" s="175"/>
      <c r="F755" s="175"/>
      <c r="G755" s="174"/>
      <c r="H755" s="174"/>
      <c r="I755" s="174"/>
      <c r="J755" s="175"/>
      <c r="K755" s="176"/>
      <c r="L755" s="177"/>
      <c r="M755" s="177"/>
      <c r="N755" s="182"/>
      <c r="O755" s="175"/>
      <c r="P755" s="180"/>
      <c r="Q755" s="176"/>
      <c r="R755" s="176"/>
      <c r="S755" s="176"/>
      <c r="T755" s="175"/>
      <c r="U755" s="175"/>
      <c r="V755" s="175"/>
      <c r="W755" s="175"/>
      <c r="X755" s="175"/>
      <c r="Y755" s="175"/>
      <c r="Z755" s="175"/>
    </row>
    <row r="756" ht="13.5" customHeight="1">
      <c r="A756" s="175"/>
      <c r="B756" s="175"/>
      <c r="C756" s="175"/>
      <c r="D756" s="175"/>
      <c r="E756" s="175"/>
      <c r="F756" s="175"/>
      <c r="G756" s="174"/>
      <c r="H756" s="174"/>
      <c r="I756" s="174"/>
      <c r="J756" s="175"/>
      <c r="K756" s="176"/>
      <c r="L756" s="177"/>
      <c r="M756" s="177"/>
      <c r="N756" s="182"/>
      <c r="O756" s="175"/>
      <c r="P756" s="180"/>
      <c r="Q756" s="176"/>
      <c r="R756" s="176"/>
      <c r="S756" s="176"/>
      <c r="T756" s="175"/>
      <c r="U756" s="175"/>
      <c r="V756" s="175"/>
      <c r="W756" s="175"/>
      <c r="X756" s="175"/>
      <c r="Y756" s="175"/>
      <c r="Z756" s="175"/>
    </row>
    <row r="757" ht="13.5" customHeight="1">
      <c r="A757" s="175"/>
      <c r="B757" s="175"/>
      <c r="C757" s="175"/>
      <c r="D757" s="175"/>
      <c r="E757" s="175"/>
      <c r="F757" s="175"/>
      <c r="G757" s="174"/>
      <c r="H757" s="174"/>
      <c r="I757" s="174"/>
      <c r="J757" s="175"/>
      <c r="K757" s="176"/>
      <c r="L757" s="177"/>
      <c r="M757" s="177"/>
      <c r="N757" s="182"/>
      <c r="O757" s="175"/>
      <c r="P757" s="180"/>
      <c r="Q757" s="176"/>
      <c r="R757" s="176"/>
      <c r="S757" s="176"/>
      <c r="T757" s="175"/>
      <c r="U757" s="175"/>
      <c r="V757" s="175"/>
      <c r="W757" s="175"/>
      <c r="X757" s="175"/>
      <c r="Y757" s="175"/>
      <c r="Z757" s="175"/>
    </row>
    <row r="758" ht="13.5" customHeight="1">
      <c r="A758" s="175"/>
      <c r="B758" s="175"/>
      <c r="C758" s="175"/>
      <c r="D758" s="175"/>
      <c r="E758" s="175"/>
      <c r="F758" s="175"/>
      <c r="G758" s="174"/>
      <c r="H758" s="174"/>
      <c r="I758" s="174"/>
      <c r="J758" s="175"/>
      <c r="K758" s="176"/>
      <c r="L758" s="177"/>
      <c r="M758" s="177"/>
      <c r="N758" s="182"/>
      <c r="O758" s="175"/>
      <c r="P758" s="180"/>
      <c r="Q758" s="176"/>
      <c r="R758" s="176"/>
      <c r="S758" s="176"/>
      <c r="T758" s="175"/>
      <c r="U758" s="175"/>
      <c r="V758" s="175"/>
      <c r="W758" s="175"/>
      <c r="X758" s="175"/>
      <c r="Y758" s="175"/>
      <c r="Z758" s="175"/>
    </row>
    <row r="759" ht="13.5" customHeight="1">
      <c r="A759" s="175"/>
      <c r="B759" s="175"/>
      <c r="C759" s="175"/>
      <c r="D759" s="175"/>
      <c r="E759" s="175"/>
      <c r="F759" s="175"/>
      <c r="G759" s="174"/>
      <c r="H759" s="174"/>
      <c r="I759" s="174"/>
      <c r="J759" s="175"/>
      <c r="K759" s="176"/>
      <c r="L759" s="177"/>
      <c r="M759" s="177"/>
      <c r="N759" s="182"/>
      <c r="O759" s="175"/>
      <c r="P759" s="180"/>
      <c r="Q759" s="176"/>
      <c r="R759" s="176"/>
      <c r="S759" s="176"/>
      <c r="T759" s="175"/>
      <c r="U759" s="175"/>
      <c r="V759" s="175"/>
      <c r="W759" s="175"/>
      <c r="X759" s="175"/>
      <c r="Y759" s="175"/>
      <c r="Z759" s="175"/>
    </row>
    <row r="760" ht="13.5" customHeight="1">
      <c r="A760" s="175"/>
      <c r="B760" s="175"/>
      <c r="C760" s="175"/>
      <c r="D760" s="175"/>
      <c r="E760" s="175"/>
      <c r="F760" s="175"/>
      <c r="G760" s="174"/>
      <c r="H760" s="174"/>
      <c r="I760" s="174"/>
      <c r="J760" s="175"/>
      <c r="K760" s="176"/>
      <c r="L760" s="177"/>
      <c r="M760" s="177"/>
      <c r="N760" s="182"/>
      <c r="O760" s="175"/>
      <c r="P760" s="180"/>
      <c r="Q760" s="176"/>
      <c r="R760" s="176"/>
      <c r="S760" s="176"/>
      <c r="T760" s="175"/>
      <c r="U760" s="175"/>
      <c r="V760" s="175"/>
      <c r="W760" s="175"/>
      <c r="X760" s="175"/>
      <c r="Y760" s="175"/>
      <c r="Z760" s="175"/>
    </row>
    <row r="761" ht="13.5" customHeight="1">
      <c r="A761" s="175"/>
      <c r="B761" s="175"/>
      <c r="C761" s="175"/>
      <c r="D761" s="175"/>
      <c r="E761" s="175"/>
      <c r="F761" s="175"/>
      <c r="G761" s="174"/>
      <c r="H761" s="174"/>
      <c r="I761" s="174"/>
      <c r="J761" s="175"/>
      <c r="K761" s="176"/>
      <c r="L761" s="177"/>
      <c r="M761" s="177"/>
      <c r="N761" s="182"/>
      <c r="O761" s="175"/>
      <c r="P761" s="180"/>
      <c r="Q761" s="176"/>
      <c r="R761" s="176"/>
      <c r="S761" s="176"/>
      <c r="T761" s="175"/>
      <c r="U761" s="175"/>
      <c r="V761" s="175"/>
      <c r="W761" s="175"/>
      <c r="X761" s="175"/>
      <c r="Y761" s="175"/>
      <c r="Z761" s="175"/>
    </row>
    <row r="762" ht="13.5" customHeight="1">
      <c r="A762" s="175"/>
      <c r="B762" s="175"/>
      <c r="C762" s="175"/>
      <c r="D762" s="175"/>
      <c r="E762" s="175"/>
      <c r="F762" s="175"/>
      <c r="G762" s="174"/>
      <c r="H762" s="174"/>
      <c r="I762" s="174"/>
      <c r="J762" s="175"/>
      <c r="K762" s="176"/>
      <c r="L762" s="177"/>
      <c r="M762" s="177"/>
      <c r="N762" s="182"/>
      <c r="O762" s="175"/>
      <c r="P762" s="180"/>
      <c r="Q762" s="176"/>
      <c r="R762" s="176"/>
      <c r="S762" s="176"/>
      <c r="T762" s="175"/>
      <c r="U762" s="175"/>
      <c r="V762" s="175"/>
      <c r="W762" s="175"/>
      <c r="X762" s="175"/>
      <c r="Y762" s="175"/>
      <c r="Z762" s="175"/>
    </row>
    <row r="763" ht="13.5" customHeight="1">
      <c r="A763" s="175"/>
      <c r="B763" s="175"/>
      <c r="C763" s="175"/>
      <c r="D763" s="175"/>
      <c r="E763" s="175"/>
      <c r="F763" s="175"/>
      <c r="G763" s="174"/>
      <c r="H763" s="174"/>
      <c r="I763" s="174"/>
      <c r="J763" s="175"/>
      <c r="K763" s="176"/>
      <c r="L763" s="177"/>
      <c r="M763" s="177"/>
      <c r="N763" s="182"/>
      <c r="O763" s="175"/>
      <c r="P763" s="180"/>
      <c r="Q763" s="176"/>
      <c r="R763" s="176"/>
      <c r="S763" s="176"/>
      <c r="T763" s="175"/>
      <c r="U763" s="175"/>
      <c r="V763" s="175"/>
      <c r="W763" s="175"/>
      <c r="X763" s="175"/>
      <c r="Y763" s="175"/>
      <c r="Z763" s="175"/>
    </row>
    <row r="764" ht="13.5" customHeight="1">
      <c r="A764" s="175"/>
      <c r="B764" s="175"/>
      <c r="C764" s="175"/>
      <c r="D764" s="175"/>
      <c r="E764" s="175"/>
      <c r="F764" s="175"/>
      <c r="G764" s="174"/>
      <c r="H764" s="174"/>
      <c r="I764" s="174"/>
      <c r="J764" s="175"/>
      <c r="K764" s="176"/>
      <c r="L764" s="177"/>
      <c r="M764" s="177"/>
      <c r="N764" s="182"/>
      <c r="O764" s="175"/>
      <c r="P764" s="180"/>
      <c r="Q764" s="176"/>
      <c r="R764" s="176"/>
      <c r="S764" s="176"/>
      <c r="T764" s="175"/>
      <c r="U764" s="175"/>
      <c r="V764" s="175"/>
      <c r="W764" s="175"/>
      <c r="X764" s="175"/>
      <c r="Y764" s="175"/>
      <c r="Z764" s="175"/>
    </row>
    <row r="765" ht="13.5" customHeight="1">
      <c r="A765" s="175"/>
      <c r="B765" s="175"/>
      <c r="C765" s="175"/>
      <c r="D765" s="175"/>
      <c r="E765" s="175"/>
      <c r="F765" s="175"/>
      <c r="G765" s="174"/>
      <c r="H765" s="174"/>
      <c r="I765" s="174"/>
      <c r="J765" s="175"/>
      <c r="K765" s="176"/>
      <c r="L765" s="177"/>
      <c r="M765" s="177"/>
      <c r="N765" s="182"/>
      <c r="O765" s="175"/>
      <c r="P765" s="180"/>
      <c r="Q765" s="176"/>
      <c r="R765" s="176"/>
      <c r="S765" s="176"/>
      <c r="T765" s="175"/>
      <c r="U765" s="175"/>
      <c r="V765" s="175"/>
      <c r="W765" s="175"/>
      <c r="X765" s="175"/>
      <c r="Y765" s="175"/>
      <c r="Z765" s="175"/>
    </row>
    <row r="766" ht="13.5" customHeight="1">
      <c r="A766" s="175"/>
      <c r="B766" s="175"/>
      <c r="C766" s="175"/>
      <c r="D766" s="175"/>
      <c r="E766" s="175"/>
      <c r="F766" s="175"/>
      <c r="G766" s="174"/>
      <c r="H766" s="174"/>
      <c r="I766" s="174"/>
      <c r="J766" s="175"/>
      <c r="K766" s="176"/>
      <c r="L766" s="177"/>
      <c r="M766" s="177"/>
      <c r="N766" s="182"/>
      <c r="O766" s="175"/>
      <c r="P766" s="180"/>
      <c r="Q766" s="176"/>
      <c r="R766" s="176"/>
      <c r="S766" s="176"/>
      <c r="T766" s="175"/>
      <c r="U766" s="175"/>
      <c r="V766" s="175"/>
      <c r="W766" s="175"/>
      <c r="X766" s="175"/>
      <c r="Y766" s="175"/>
      <c r="Z766" s="175"/>
    </row>
    <row r="767" ht="13.5" customHeight="1">
      <c r="A767" s="175"/>
      <c r="B767" s="175"/>
      <c r="C767" s="175"/>
      <c r="D767" s="175"/>
      <c r="E767" s="175"/>
      <c r="F767" s="175"/>
      <c r="G767" s="174"/>
      <c r="H767" s="174"/>
      <c r="I767" s="174"/>
      <c r="J767" s="175"/>
      <c r="K767" s="176"/>
      <c r="L767" s="177"/>
      <c r="M767" s="177"/>
      <c r="N767" s="182"/>
      <c r="O767" s="175"/>
      <c r="P767" s="180"/>
      <c r="Q767" s="176"/>
      <c r="R767" s="176"/>
      <c r="S767" s="176"/>
      <c r="T767" s="175"/>
      <c r="U767" s="175"/>
      <c r="V767" s="175"/>
      <c r="W767" s="175"/>
      <c r="X767" s="175"/>
      <c r="Y767" s="175"/>
      <c r="Z767" s="175"/>
    </row>
    <row r="768" ht="13.5" customHeight="1">
      <c r="A768" s="175"/>
      <c r="B768" s="175"/>
      <c r="C768" s="175"/>
      <c r="D768" s="175"/>
      <c r="E768" s="175"/>
      <c r="F768" s="175"/>
      <c r="G768" s="174"/>
      <c r="H768" s="174"/>
      <c r="I768" s="174"/>
      <c r="J768" s="175"/>
      <c r="K768" s="176"/>
      <c r="L768" s="177"/>
      <c r="M768" s="177"/>
      <c r="N768" s="182"/>
      <c r="O768" s="175"/>
      <c r="P768" s="180"/>
      <c r="Q768" s="176"/>
      <c r="R768" s="176"/>
      <c r="S768" s="176"/>
      <c r="T768" s="175"/>
      <c r="U768" s="175"/>
      <c r="V768" s="175"/>
      <c r="W768" s="175"/>
      <c r="X768" s="175"/>
      <c r="Y768" s="175"/>
      <c r="Z768" s="175"/>
    </row>
    <row r="769" ht="13.5" customHeight="1">
      <c r="A769" s="175"/>
      <c r="B769" s="175"/>
      <c r="C769" s="175"/>
      <c r="D769" s="175"/>
      <c r="E769" s="175"/>
      <c r="F769" s="175"/>
      <c r="G769" s="174"/>
      <c r="H769" s="174"/>
      <c r="I769" s="174"/>
      <c r="J769" s="175"/>
      <c r="K769" s="176"/>
      <c r="L769" s="177"/>
      <c r="M769" s="177"/>
      <c r="N769" s="182"/>
      <c r="O769" s="175"/>
      <c r="P769" s="180"/>
      <c r="Q769" s="176"/>
      <c r="R769" s="176"/>
      <c r="S769" s="176"/>
      <c r="T769" s="175"/>
      <c r="U769" s="175"/>
      <c r="V769" s="175"/>
      <c r="W769" s="175"/>
      <c r="X769" s="175"/>
      <c r="Y769" s="175"/>
      <c r="Z769" s="175"/>
    </row>
    <row r="770" ht="13.5" customHeight="1">
      <c r="A770" s="175"/>
      <c r="B770" s="175"/>
      <c r="C770" s="175"/>
      <c r="D770" s="175"/>
      <c r="E770" s="175"/>
      <c r="F770" s="175"/>
      <c r="G770" s="174"/>
      <c r="H770" s="174"/>
      <c r="I770" s="174"/>
      <c r="J770" s="175"/>
      <c r="K770" s="176"/>
      <c r="L770" s="177"/>
      <c r="M770" s="177"/>
      <c r="N770" s="182"/>
      <c r="O770" s="175"/>
      <c r="P770" s="180"/>
      <c r="Q770" s="176"/>
      <c r="R770" s="176"/>
      <c r="S770" s="176"/>
      <c r="T770" s="175"/>
      <c r="U770" s="175"/>
      <c r="V770" s="175"/>
      <c r="W770" s="175"/>
      <c r="X770" s="175"/>
      <c r="Y770" s="175"/>
      <c r="Z770" s="175"/>
    </row>
    <row r="771" ht="13.5" customHeight="1">
      <c r="A771" s="175"/>
      <c r="B771" s="175"/>
      <c r="C771" s="175"/>
      <c r="D771" s="175"/>
      <c r="E771" s="175"/>
      <c r="F771" s="175"/>
      <c r="G771" s="174"/>
      <c r="H771" s="174"/>
      <c r="I771" s="174"/>
      <c r="J771" s="175"/>
      <c r="K771" s="176"/>
      <c r="L771" s="177"/>
      <c r="M771" s="177"/>
      <c r="N771" s="182"/>
      <c r="O771" s="175"/>
      <c r="P771" s="180"/>
      <c r="Q771" s="176"/>
      <c r="R771" s="176"/>
      <c r="S771" s="176"/>
      <c r="T771" s="175"/>
      <c r="U771" s="175"/>
      <c r="V771" s="175"/>
      <c r="W771" s="175"/>
      <c r="X771" s="175"/>
      <c r="Y771" s="175"/>
      <c r="Z771" s="175"/>
    </row>
    <row r="772" ht="13.5" customHeight="1">
      <c r="A772" s="175"/>
      <c r="B772" s="175"/>
      <c r="C772" s="175"/>
      <c r="D772" s="175"/>
      <c r="E772" s="175"/>
      <c r="F772" s="175"/>
      <c r="G772" s="174"/>
      <c r="H772" s="174"/>
      <c r="I772" s="174"/>
      <c r="J772" s="175"/>
      <c r="K772" s="176"/>
      <c r="L772" s="177"/>
      <c r="M772" s="177"/>
      <c r="N772" s="182"/>
      <c r="O772" s="175"/>
      <c r="P772" s="180"/>
      <c r="Q772" s="176"/>
      <c r="R772" s="176"/>
      <c r="S772" s="176"/>
      <c r="T772" s="175"/>
      <c r="U772" s="175"/>
      <c r="V772" s="175"/>
      <c r="W772" s="175"/>
      <c r="X772" s="175"/>
      <c r="Y772" s="175"/>
      <c r="Z772" s="175"/>
    </row>
    <row r="773" ht="13.5" customHeight="1">
      <c r="A773" s="175"/>
      <c r="B773" s="175"/>
      <c r="C773" s="175"/>
      <c r="D773" s="175"/>
      <c r="E773" s="175"/>
      <c r="F773" s="175"/>
      <c r="G773" s="174"/>
      <c r="H773" s="174"/>
      <c r="I773" s="174"/>
      <c r="J773" s="175"/>
      <c r="K773" s="176"/>
      <c r="L773" s="177"/>
      <c r="M773" s="177"/>
      <c r="N773" s="182"/>
      <c r="O773" s="175"/>
      <c r="P773" s="180"/>
      <c r="Q773" s="176"/>
      <c r="R773" s="176"/>
      <c r="S773" s="176"/>
      <c r="T773" s="175"/>
      <c r="U773" s="175"/>
      <c r="V773" s="175"/>
      <c r="W773" s="175"/>
      <c r="X773" s="175"/>
      <c r="Y773" s="175"/>
      <c r="Z773" s="175"/>
    </row>
    <row r="774" ht="13.5" customHeight="1">
      <c r="A774" s="175"/>
      <c r="B774" s="175"/>
      <c r="C774" s="175"/>
      <c r="D774" s="175"/>
      <c r="E774" s="175"/>
      <c r="F774" s="175"/>
      <c r="G774" s="174"/>
      <c r="H774" s="174"/>
      <c r="I774" s="174"/>
      <c r="J774" s="175"/>
      <c r="K774" s="176"/>
      <c r="L774" s="177"/>
      <c r="M774" s="177"/>
      <c r="N774" s="182"/>
      <c r="O774" s="175"/>
      <c r="P774" s="180"/>
      <c r="Q774" s="176"/>
      <c r="R774" s="176"/>
      <c r="S774" s="176"/>
      <c r="T774" s="175"/>
      <c r="U774" s="175"/>
      <c r="V774" s="175"/>
      <c r="W774" s="175"/>
      <c r="X774" s="175"/>
      <c r="Y774" s="175"/>
      <c r="Z774" s="175"/>
    </row>
    <row r="775" ht="13.5" customHeight="1">
      <c r="A775" s="175"/>
      <c r="B775" s="175"/>
      <c r="C775" s="175"/>
      <c r="D775" s="175"/>
      <c r="E775" s="175"/>
      <c r="F775" s="175"/>
      <c r="G775" s="174"/>
      <c r="H775" s="174"/>
      <c r="I775" s="174"/>
      <c r="J775" s="175"/>
      <c r="K775" s="176"/>
      <c r="L775" s="177"/>
      <c r="M775" s="177"/>
      <c r="N775" s="182"/>
      <c r="O775" s="175"/>
      <c r="P775" s="180"/>
      <c r="Q775" s="176"/>
      <c r="R775" s="176"/>
      <c r="S775" s="176"/>
      <c r="T775" s="175"/>
      <c r="U775" s="175"/>
      <c r="V775" s="175"/>
      <c r="W775" s="175"/>
      <c r="X775" s="175"/>
      <c r="Y775" s="175"/>
      <c r="Z775" s="175"/>
    </row>
    <row r="776" ht="13.5" customHeight="1">
      <c r="A776" s="175"/>
      <c r="B776" s="175"/>
      <c r="C776" s="175"/>
      <c r="D776" s="175"/>
      <c r="E776" s="175"/>
      <c r="F776" s="175"/>
      <c r="G776" s="174"/>
      <c r="H776" s="174"/>
      <c r="I776" s="174"/>
      <c r="J776" s="175"/>
      <c r="K776" s="176"/>
      <c r="L776" s="177"/>
      <c r="M776" s="177"/>
      <c r="N776" s="182"/>
      <c r="O776" s="175"/>
      <c r="P776" s="180"/>
      <c r="Q776" s="176"/>
      <c r="R776" s="176"/>
      <c r="S776" s="176"/>
      <c r="T776" s="175"/>
      <c r="U776" s="175"/>
      <c r="V776" s="175"/>
      <c r="W776" s="175"/>
      <c r="X776" s="175"/>
      <c r="Y776" s="175"/>
      <c r="Z776" s="175"/>
    </row>
    <row r="777" ht="13.5" customHeight="1">
      <c r="A777" s="175"/>
      <c r="B777" s="175"/>
      <c r="C777" s="175"/>
      <c r="D777" s="175"/>
      <c r="E777" s="175"/>
      <c r="F777" s="175"/>
      <c r="G777" s="174"/>
      <c r="H777" s="174"/>
      <c r="I777" s="174"/>
      <c r="J777" s="175"/>
      <c r="K777" s="176"/>
      <c r="L777" s="177"/>
      <c r="M777" s="177"/>
      <c r="N777" s="182"/>
      <c r="O777" s="175"/>
      <c r="P777" s="180"/>
      <c r="Q777" s="176"/>
      <c r="R777" s="176"/>
      <c r="S777" s="176"/>
      <c r="T777" s="175"/>
      <c r="U777" s="175"/>
      <c r="V777" s="175"/>
      <c r="W777" s="175"/>
      <c r="X777" s="175"/>
      <c r="Y777" s="175"/>
      <c r="Z777" s="175"/>
    </row>
    <row r="778" ht="13.5" customHeight="1">
      <c r="A778" s="175"/>
      <c r="B778" s="175"/>
      <c r="C778" s="175"/>
      <c r="D778" s="175"/>
      <c r="E778" s="175"/>
      <c r="F778" s="175"/>
      <c r="G778" s="174"/>
      <c r="H778" s="174"/>
      <c r="I778" s="174"/>
      <c r="J778" s="175"/>
      <c r="K778" s="176"/>
      <c r="L778" s="177"/>
      <c r="M778" s="177"/>
      <c r="N778" s="182"/>
      <c r="O778" s="175"/>
      <c r="P778" s="180"/>
      <c r="Q778" s="176"/>
      <c r="R778" s="176"/>
      <c r="S778" s="176"/>
      <c r="T778" s="175"/>
      <c r="U778" s="175"/>
      <c r="V778" s="175"/>
      <c r="W778" s="175"/>
      <c r="X778" s="175"/>
      <c r="Y778" s="175"/>
      <c r="Z778" s="175"/>
    </row>
    <row r="779" ht="13.5" customHeight="1">
      <c r="A779" s="175"/>
      <c r="B779" s="175"/>
      <c r="C779" s="175"/>
      <c r="D779" s="175"/>
      <c r="E779" s="175"/>
      <c r="F779" s="175"/>
      <c r="G779" s="174"/>
      <c r="H779" s="174"/>
      <c r="I779" s="174"/>
      <c r="J779" s="175"/>
      <c r="K779" s="176"/>
      <c r="L779" s="177"/>
      <c r="M779" s="177"/>
      <c r="N779" s="182"/>
      <c r="O779" s="175"/>
      <c r="P779" s="180"/>
      <c r="Q779" s="176"/>
      <c r="R779" s="176"/>
      <c r="S779" s="176"/>
      <c r="T779" s="175"/>
      <c r="U779" s="175"/>
      <c r="V779" s="175"/>
      <c r="W779" s="175"/>
      <c r="X779" s="175"/>
      <c r="Y779" s="175"/>
      <c r="Z779" s="175"/>
    </row>
    <row r="780" ht="13.5" customHeight="1">
      <c r="A780" s="175"/>
      <c r="B780" s="175"/>
      <c r="C780" s="175"/>
      <c r="D780" s="175"/>
      <c r="E780" s="175"/>
      <c r="F780" s="175"/>
      <c r="G780" s="174"/>
      <c r="H780" s="174"/>
      <c r="I780" s="174"/>
      <c r="J780" s="175"/>
      <c r="K780" s="176"/>
      <c r="L780" s="177"/>
      <c r="M780" s="177"/>
      <c r="N780" s="182"/>
      <c r="O780" s="175"/>
      <c r="P780" s="180"/>
      <c r="Q780" s="176"/>
      <c r="R780" s="176"/>
      <c r="S780" s="176"/>
      <c r="T780" s="175"/>
      <c r="U780" s="175"/>
      <c r="V780" s="175"/>
      <c r="W780" s="175"/>
      <c r="X780" s="175"/>
      <c r="Y780" s="175"/>
      <c r="Z780" s="175"/>
    </row>
    <row r="781" ht="13.5" customHeight="1">
      <c r="A781" s="175"/>
      <c r="B781" s="175"/>
      <c r="C781" s="175"/>
      <c r="D781" s="175"/>
      <c r="E781" s="175"/>
      <c r="F781" s="175"/>
      <c r="G781" s="174"/>
      <c r="H781" s="174"/>
      <c r="I781" s="174"/>
      <c r="J781" s="175"/>
      <c r="K781" s="176"/>
      <c r="L781" s="177"/>
      <c r="M781" s="177"/>
      <c r="N781" s="182"/>
      <c r="O781" s="175"/>
      <c r="P781" s="180"/>
      <c r="Q781" s="176"/>
      <c r="R781" s="176"/>
      <c r="S781" s="176"/>
      <c r="T781" s="175"/>
      <c r="U781" s="175"/>
      <c r="V781" s="175"/>
      <c r="W781" s="175"/>
      <c r="X781" s="175"/>
      <c r="Y781" s="175"/>
      <c r="Z781" s="175"/>
    </row>
    <row r="782" ht="13.5" customHeight="1">
      <c r="A782" s="175"/>
      <c r="B782" s="175"/>
      <c r="C782" s="175"/>
      <c r="D782" s="175"/>
      <c r="E782" s="175"/>
      <c r="F782" s="175"/>
      <c r="G782" s="174"/>
      <c r="H782" s="174"/>
      <c r="I782" s="174"/>
      <c r="J782" s="175"/>
      <c r="K782" s="176"/>
      <c r="L782" s="177"/>
      <c r="M782" s="177"/>
      <c r="N782" s="182"/>
      <c r="O782" s="175"/>
      <c r="P782" s="180"/>
      <c r="Q782" s="176"/>
      <c r="R782" s="176"/>
      <c r="S782" s="176"/>
      <c r="T782" s="175"/>
      <c r="U782" s="175"/>
      <c r="V782" s="175"/>
      <c r="W782" s="175"/>
      <c r="X782" s="175"/>
      <c r="Y782" s="175"/>
      <c r="Z782" s="175"/>
    </row>
    <row r="783" ht="13.5" customHeight="1">
      <c r="A783" s="175"/>
      <c r="B783" s="175"/>
      <c r="C783" s="175"/>
      <c r="D783" s="175"/>
      <c r="E783" s="175"/>
      <c r="F783" s="175"/>
      <c r="G783" s="174"/>
      <c r="H783" s="174"/>
      <c r="I783" s="174"/>
      <c r="J783" s="175"/>
      <c r="K783" s="176"/>
      <c r="L783" s="177"/>
      <c r="M783" s="177"/>
      <c r="N783" s="182"/>
      <c r="O783" s="175"/>
      <c r="P783" s="180"/>
      <c r="Q783" s="176"/>
      <c r="R783" s="176"/>
      <c r="S783" s="176"/>
      <c r="T783" s="175"/>
      <c r="U783" s="175"/>
      <c r="V783" s="175"/>
      <c r="W783" s="175"/>
      <c r="X783" s="175"/>
      <c r="Y783" s="175"/>
      <c r="Z783" s="175"/>
    </row>
    <row r="784" ht="13.5" customHeight="1">
      <c r="A784" s="175"/>
      <c r="B784" s="175"/>
      <c r="C784" s="175"/>
      <c r="D784" s="175"/>
      <c r="E784" s="175"/>
      <c r="F784" s="175"/>
      <c r="G784" s="174"/>
      <c r="H784" s="174"/>
      <c r="I784" s="174"/>
      <c r="J784" s="175"/>
      <c r="K784" s="176"/>
      <c r="L784" s="177"/>
      <c r="M784" s="177"/>
      <c r="N784" s="182"/>
      <c r="O784" s="175"/>
      <c r="P784" s="180"/>
      <c r="Q784" s="176"/>
      <c r="R784" s="176"/>
      <c r="S784" s="176"/>
      <c r="T784" s="175"/>
      <c r="U784" s="175"/>
      <c r="V784" s="175"/>
      <c r="W784" s="175"/>
      <c r="X784" s="175"/>
      <c r="Y784" s="175"/>
      <c r="Z784" s="175"/>
    </row>
    <row r="785" ht="13.5" customHeight="1">
      <c r="A785" s="175"/>
      <c r="B785" s="175"/>
      <c r="C785" s="175"/>
      <c r="D785" s="175"/>
      <c r="E785" s="175"/>
      <c r="F785" s="175"/>
      <c r="G785" s="174"/>
      <c r="H785" s="174"/>
      <c r="I785" s="174"/>
      <c r="J785" s="175"/>
      <c r="K785" s="176"/>
      <c r="L785" s="177"/>
      <c r="M785" s="177"/>
      <c r="N785" s="182"/>
      <c r="O785" s="175"/>
      <c r="P785" s="180"/>
      <c r="Q785" s="176"/>
      <c r="R785" s="176"/>
      <c r="S785" s="176"/>
      <c r="T785" s="175"/>
      <c r="U785" s="175"/>
      <c r="V785" s="175"/>
      <c r="W785" s="175"/>
      <c r="X785" s="175"/>
      <c r="Y785" s="175"/>
      <c r="Z785" s="175"/>
    </row>
    <row r="786" ht="13.5" customHeight="1">
      <c r="A786" s="175"/>
      <c r="B786" s="175"/>
      <c r="C786" s="175"/>
      <c r="D786" s="175"/>
      <c r="E786" s="175"/>
      <c r="F786" s="175"/>
      <c r="G786" s="174"/>
      <c r="H786" s="174"/>
      <c r="I786" s="174"/>
      <c r="J786" s="175"/>
      <c r="K786" s="176"/>
      <c r="L786" s="177"/>
      <c r="M786" s="177"/>
      <c r="N786" s="182"/>
      <c r="O786" s="175"/>
      <c r="P786" s="180"/>
      <c r="Q786" s="176"/>
      <c r="R786" s="176"/>
      <c r="S786" s="176"/>
      <c r="T786" s="175"/>
      <c r="U786" s="175"/>
      <c r="V786" s="175"/>
      <c r="W786" s="175"/>
      <c r="X786" s="175"/>
      <c r="Y786" s="175"/>
      <c r="Z786" s="175"/>
    </row>
    <row r="787" ht="13.5" customHeight="1">
      <c r="A787" s="175"/>
      <c r="B787" s="175"/>
      <c r="C787" s="175"/>
      <c r="D787" s="175"/>
      <c r="E787" s="175"/>
      <c r="F787" s="175"/>
      <c r="G787" s="174"/>
      <c r="H787" s="174"/>
      <c r="I787" s="174"/>
      <c r="J787" s="175"/>
      <c r="K787" s="176"/>
      <c r="L787" s="177"/>
      <c r="M787" s="177"/>
      <c r="N787" s="182"/>
      <c r="O787" s="175"/>
      <c r="P787" s="180"/>
      <c r="Q787" s="176"/>
      <c r="R787" s="176"/>
      <c r="S787" s="176"/>
      <c r="T787" s="175"/>
      <c r="U787" s="175"/>
      <c r="V787" s="175"/>
      <c r="W787" s="175"/>
      <c r="X787" s="175"/>
      <c r="Y787" s="175"/>
      <c r="Z787" s="175"/>
    </row>
    <row r="788" ht="13.5" customHeight="1">
      <c r="A788" s="175"/>
      <c r="B788" s="175"/>
      <c r="C788" s="175"/>
      <c r="D788" s="175"/>
      <c r="E788" s="175"/>
      <c r="F788" s="175"/>
      <c r="G788" s="174"/>
      <c r="H788" s="174"/>
      <c r="I788" s="174"/>
      <c r="J788" s="175"/>
      <c r="K788" s="176"/>
      <c r="L788" s="177"/>
      <c r="M788" s="177"/>
      <c r="N788" s="182"/>
      <c r="O788" s="175"/>
      <c r="P788" s="180"/>
      <c r="Q788" s="176"/>
      <c r="R788" s="176"/>
      <c r="S788" s="176"/>
      <c r="T788" s="175"/>
      <c r="U788" s="175"/>
      <c r="V788" s="175"/>
      <c r="W788" s="175"/>
      <c r="X788" s="175"/>
      <c r="Y788" s="175"/>
      <c r="Z788" s="175"/>
    </row>
    <row r="789" ht="13.5" customHeight="1">
      <c r="A789" s="175"/>
      <c r="B789" s="175"/>
      <c r="C789" s="175"/>
      <c r="D789" s="175"/>
      <c r="E789" s="175"/>
      <c r="F789" s="175"/>
      <c r="G789" s="174"/>
      <c r="H789" s="174"/>
      <c r="I789" s="174"/>
      <c r="J789" s="175"/>
      <c r="K789" s="176"/>
      <c r="L789" s="177"/>
      <c r="M789" s="177"/>
      <c r="N789" s="182"/>
      <c r="O789" s="175"/>
      <c r="P789" s="180"/>
      <c r="Q789" s="176"/>
      <c r="R789" s="176"/>
      <c r="S789" s="176"/>
      <c r="T789" s="175"/>
      <c r="U789" s="175"/>
      <c r="V789" s="175"/>
      <c r="W789" s="175"/>
      <c r="X789" s="175"/>
      <c r="Y789" s="175"/>
      <c r="Z789" s="175"/>
    </row>
    <row r="790" ht="13.5" customHeight="1">
      <c r="A790" s="175"/>
      <c r="B790" s="175"/>
      <c r="C790" s="175"/>
      <c r="D790" s="175"/>
      <c r="E790" s="175"/>
      <c r="F790" s="175"/>
      <c r="G790" s="174"/>
      <c r="H790" s="174"/>
      <c r="I790" s="174"/>
      <c r="J790" s="175"/>
      <c r="K790" s="176"/>
      <c r="L790" s="177"/>
      <c r="M790" s="177"/>
      <c r="N790" s="182"/>
      <c r="O790" s="175"/>
      <c r="P790" s="180"/>
      <c r="Q790" s="176"/>
      <c r="R790" s="176"/>
      <c r="S790" s="176"/>
      <c r="T790" s="175"/>
      <c r="U790" s="175"/>
      <c r="V790" s="175"/>
      <c r="W790" s="175"/>
      <c r="X790" s="175"/>
      <c r="Y790" s="175"/>
      <c r="Z790" s="175"/>
    </row>
    <row r="791" ht="13.5" customHeight="1">
      <c r="A791" s="175"/>
      <c r="B791" s="175"/>
      <c r="C791" s="175"/>
      <c r="D791" s="175"/>
      <c r="E791" s="175"/>
      <c r="F791" s="175"/>
      <c r="G791" s="174"/>
      <c r="H791" s="174"/>
      <c r="I791" s="174"/>
      <c r="J791" s="175"/>
      <c r="K791" s="176"/>
      <c r="L791" s="177"/>
      <c r="M791" s="177"/>
      <c r="N791" s="182"/>
      <c r="O791" s="175"/>
      <c r="P791" s="180"/>
      <c r="Q791" s="176"/>
      <c r="R791" s="176"/>
      <c r="S791" s="176"/>
      <c r="T791" s="175"/>
      <c r="U791" s="175"/>
      <c r="V791" s="175"/>
      <c r="W791" s="175"/>
      <c r="X791" s="175"/>
      <c r="Y791" s="175"/>
      <c r="Z791" s="175"/>
    </row>
    <row r="792" ht="13.5" customHeight="1">
      <c r="A792" s="175"/>
      <c r="B792" s="175"/>
      <c r="C792" s="175"/>
      <c r="D792" s="175"/>
      <c r="E792" s="175"/>
      <c r="F792" s="175"/>
      <c r="G792" s="174"/>
      <c r="H792" s="174"/>
      <c r="I792" s="174"/>
      <c r="J792" s="175"/>
      <c r="K792" s="176"/>
      <c r="L792" s="177"/>
      <c r="M792" s="177"/>
      <c r="N792" s="182"/>
      <c r="O792" s="175"/>
      <c r="P792" s="180"/>
      <c r="Q792" s="176"/>
      <c r="R792" s="176"/>
      <c r="S792" s="176"/>
      <c r="T792" s="175"/>
      <c r="U792" s="175"/>
      <c r="V792" s="175"/>
      <c r="W792" s="175"/>
      <c r="X792" s="175"/>
      <c r="Y792" s="175"/>
      <c r="Z792" s="175"/>
    </row>
    <row r="793" ht="13.5" customHeight="1">
      <c r="A793" s="175"/>
      <c r="B793" s="175"/>
      <c r="C793" s="175"/>
      <c r="D793" s="175"/>
      <c r="E793" s="175"/>
      <c r="F793" s="175"/>
      <c r="G793" s="174"/>
      <c r="H793" s="174"/>
      <c r="I793" s="174"/>
      <c r="J793" s="175"/>
      <c r="K793" s="176"/>
      <c r="L793" s="177"/>
      <c r="M793" s="177"/>
      <c r="N793" s="182"/>
      <c r="O793" s="175"/>
      <c r="P793" s="180"/>
      <c r="Q793" s="176"/>
      <c r="R793" s="176"/>
      <c r="S793" s="176"/>
      <c r="T793" s="175"/>
      <c r="U793" s="175"/>
      <c r="V793" s="175"/>
      <c r="W793" s="175"/>
      <c r="X793" s="175"/>
      <c r="Y793" s="175"/>
      <c r="Z793" s="175"/>
    </row>
    <row r="794" ht="13.5" customHeight="1">
      <c r="A794" s="175"/>
      <c r="B794" s="175"/>
      <c r="C794" s="175"/>
      <c r="D794" s="175"/>
      <c r="E794" s="175"/>
      <c r="F794" s="175"/>
      <c r="G794" s="174"/>
      <c r="H794" s="174"/>
      <c r="I794" s="174"/>
      <c r="J794" s="175"/>
      <c r="K794" s="176"/>
      <c r="L794" s="177"/>
      <c r="M794" s="177"/>
      <c r="N794" s="182"/>
      <c r="O794" s="175"/>
      <c r="P794" s="180"/>
      <c r="Q794" s="176"/>
      <c r="R794" s="176"/>
      <c r="S794" s="176"/>
      <c r="T794" s="175"/>
      <c r="U794" s="175"/>
      <c r="V794" s="175"/>
      <c r="W794" s="175"/>
      <c r="X794" s="175"/>
      <c r="Y794" s="175"/>
      <c r="Z794" s="175"/>
    </row>
    <row r="795" ht="13.5" customHeight="1">
      <c r="A795" s="175"/>
      <c r="B795" s="175"/>
      <c r="C795" s="175"/>
      <c r="D795" s="175"/>
      <c r="E795" s="175"/>
      <c r="F795" s="175"/>
      <c r="G795" s="174"/>
      <c r="H795" s="174"/>
      <c r="I795" s="174"/>
      <c r="J795" s="175"/>
      <c r="K795" s="176"/>
      <c r="L795" s="177"/>
      <c r="M795" s="177"/>
      <c r="N795" s="182"/>
      <c r="O795" s="175"/>
      <c r="P795" s="180"/>
      <c r="Q795" s="176"/>
      <c r="R795" s="176"/>
      <c r="S795" s="176"/>
      <c r="T795" s="175"/>
      <c r="U795" s="175"/>
      <c r="V795" s="175"/>
      <c r="W795" s="175"/>
      <c r="X795" s="175"/>
      <c r="Y795" s="175"/>
      <c r="Z795" s="175"/>
    </row>
    <row r="796" ht="13.5" customHeight="1">
      <c r="A796" s="175"/>
      <c r="B796" s="175"/>
      <c r="C796" s="175"/>
      <c r="D796" s="175"/>
      <c r="E796" s="175"/>
      <c r="F796" s="175"/>
      <c r="G796" s="174"/>
      <c r="H796" s="174"/>
      <c r="I796" s="174"/>
      <c r="J796" s="175"/>
      <c r="K796" s="176"/>
      <c r="L796" s="177"/>
      <c r="M796" s="177"/>
      <c r="N796" s="182"/>
      <c r="O796" s="175"/>
      <c r="P796" s="180"/>
      <c r="Q796" s="176"/>
      <c r="R796" s="176"/>
      <c r="S796" s="176"/>
      <c r="T796" s="175"/>
      <c r="U796" s="175"/>
      <c r="V796" s="175"/>
      <c r="W796" s="175"/>
      <c r="X796" s="175"/>
      <c r="Y796" s="175"/>
      <c r="Z796" s="175"/>
    </row>
    <row r="797" ht="13.5" customHeight="1">
      <c r="A797" s="175"/>
      <c r="B797" s="175"/>
      <c r="C797" s="175"/>
      <c r="D797" s="175"/>
      <c r="E797" s="175"/>
      <c r="F797" s="175"/>
      <c r="G797" s="174"/>
      <c r="H797" s="174"/>
      <c r="I797" s="174"/>
      <c r="J797" s="175"/>
      <c r="K797" s="176"/>
      <c r="L797" s="177"/>
      <c r="M797" s="177"/>
      <c r="N797" s="182"/>
      <c r="O797" s="175"/>
      <c r="P797" s="180"/>
      <c r="Q797" s="176"/>
      <c r="R797" s="176"/>
      <c r="S797" s="176"/>
      <c r="T797" s="175"/>
      <c r="U797" s="175"/>
      <c r="V797" s="175"/>
      <c r="W797" s="175"/>
      <c r="X797" s="175"/>
      <c r="Y797" s="175"/>
      <c r="Z797" s="175"/>
    </row>
    <row r="798" ht="13.5" customHeight="1">
      <c r="A798" s="175"/>
      <c r="B798" s="175"/>
      <c r="C798" s="175"/>
      <c r="D798" s="175"/>
      <c r="E798" s="175"/>
      <c r="F798" s="175"/>
      <c r="G798" s="174"/>
      <c r="H798" s="174"/>
      <c r="I798" s="174"/>
      <c r="J798" s="175"/>
      <c r="K798" s="176"/>
      <c r="L798" s="177"/>
      <c r="M798" s="177"/>
      <c r="N798" s="182"/>
      <c r="O798" s="175"/>
      <c r="P798" s="180"/>
      <c r="Q798" s="176"/>
      <c r="R798" s="176"/>
      <c r="S798" s="176"/>
      <c r="T798" s="175"/>
      <c r="U798" s="175"/>
      <c r="V798" s="175"/>
      <c r="W798" s="175"/>
      <c r="X798" s="175"/>
      <c r="Y798" s="175"/>
      <c r="Z798" s="175"/>
    </row>
    <row r="799" ht="13.5" customHeight="1">
      <c r="A799" s="175"/>
      <c r="B799" s="175"/>
      <c r="C799" s="175"/>
      <c r="D799" s="175"/>
      <c r="E799" s="175"/>
      <c r="F799" s="175"/>
      <c r="G799" s="174"/>
      <c r="H799" s="174"/>
      <c r="I799" s="174"/>
      <c r="J799" s="175"/>
      <c r="K799" s="176"/>
      <c r="L799" s="177"/>
      <c r="M799" s="177"/>
      <c r="N799" s="182"/>
      <c r="O799" s="175"/>
      <c r="P799" s="180"/>
      <c r="Q799" s="176"/>
      <c r="R799" s="176"/>
      <c r="S799" s="176"/>
      <c r="T799" s="175"/>
      <c r="U799" s="175"/>
      <c r="V799" s="175"/>
      <c r="W799" s="175"/>
      <c r="X799" s="175"/>
      <c r="Y799" s="175"/>
      <c r="Z799" s="175"/>
    </row>
    <row r="800" ht="13.5" customHeight="1">
      <c r="A800" s="175"/>
      <c r="B800" s="175"/>
      <c r="C800" s="175"/>
      <c r="D800" s="175"/>
      <c r="E800" s="175"/>
      <c r="F800" s="175"/>
      <c r="G800" s="174"/>
      <c r="H800" s="174"/>
      <c r="I800" s="174"/>
      <c r="J800" s="175"/>
      <c r="K800" s="176"/>
      <c r="L800" s="177"/>
      <c r="M800" s="177"/>
      <c r="N800" s="182"/>
      <c r="O800" s="175"/>
      <c r="P800" s="180"/>
      <c r="Q800" s="176"/>
      <c r="R800" s="176"/>
      <c r="S800" s="176"/>
      <c r="T800" s="175"/>
      <c r="U800" s="175"/>
      <c r="V800" s="175"/>
      <c r="W800" s="175"/>
      <c r="X800" s="175"/>
      <c r="Y800" s="175"/>
      <c r="Z800" s="175"/>
    </row>
    <row r="801" ht="13.5" customHeight="1">
      <c r="A801" s="175"/>
      <c r="B801" s="175"/>
      <c r="C801" s="175"/>
      <c r="D801" s="175"/>
      <c r="E801" s="175"/>
      <c r="F801" s="175"/>
      <c r="G801" s="174"/>
      <c r="H801" s="174"/>
      <c r="I801" s="174"/>
      <c r="J801" s="175"/>
      <c r="K801" s="176"/>
      <c r="L801" s="177"/>
      <c r="M801" s="177"/>
      <c r="N801" s="182"/>
      <c r="O801" s="175"/>
      <c r="P801" s="180"/>
      <c r="Q801" s="176"/>
      <c r="R801" s="176"/>
      <c r="S801" s="176"/>
      <c r="T801" s="175"/>
      <c r="U801" s="175"/>
      <c r="V801" s="175"/>
      <c r="W801" s="175"/>
      <c r="X801" s="175"/>
      <c r="Y801" s="175"/>
      <c r="Z801" s="175"/>
    </row>
    <row r="802" ht="13.5" customHeight="1">
      <c r="A802" s="175"/>
      <c r="B802" s="175"/>
      <c r="C802" s="175"/>
      <c r="D802" s="175"/>
      <c r="E802" s="175"/>
      <c r="F802" s="175"/>
      <c r="G802" s="174"/>
      <c r="H802" s="174"/>
      <c r="I802" s="174"/>
      <c r="J802" s="175"/>
      <c r="K802" s="176"/>
      <c r="L802" s="177"/>
      <c r="M802" s="177"/>
      <c r="N802" s="182"/>
      <c r="O802" s="175"/>
      <c r="P802" s="180"/>
      <c r="Q802" s="176"/>
      <c r="R802" s="176"/>
      <c r="S802" s="176"/>
      <c r="T802" s="175"/>
      <c r="U802" s="175"/>
      <c r="V802" s="175"/>
      <c r="W802" s="175"/>
      <c r="X802" s="175"/>
      <c r="Y802" s="175"/>
      <c r="Z802" s="175"/>
    </row>
    <row r="803" ht="13.5" customHeight="1">
      <c r="A803" s="175"/>
      <c r="B803" s="175"/>
      <c r="C803" s="175"/>
      <c r="D803" s="175"/>
      <c r="E803" s="175"/>
      <c r="F803" s="175"/>
      <c r="G803" s="174"/>
      <c r="H803" s="174"/>
      <c r="I803" s="174"/>
      <c r="J803" s="175"/>
      <c r="K803" s="176"/>
      <c r="L803" s="177"/>
      <c r="M803" s="177"/>
      <c r="N803" s="182"/>
      <c r="O803" s="175"/>
      <c r="P803" s="180"/>
      <c r="Q803" s="176"/>
      <c r="R803" s="176"/>
      <c r="S803" s="176"/>
      <c r="T803" s="175"/>
      <c r="U803" s="175"/>
      <c r="V803" s="175"/>
      <c r="W803" s="175"/>
      <c r="X803" s="175"/>
      <c r="Y803" s="175"/>
      <c r="Z803" s="175"/>
    </row>
    <row r="804" ht="13.5" customHeight="1">
      <c r="A804" s="175"/>
      <c r="B804" s="175"/>
      <c r="C804" s="175"/>
      <c r="D804" s="175"/>
      <c r="E804" s="175"/>
      <c r="F804" s="175"/>
      <c r="G804" s="174"/>
      <c r="H804" s="174"/>
      <c r="I804" s="174"/>
      <c r="J804" s="175"/>
      <c r="K804" s="176"/>
      <c r="L804" s="177"/>
      <c r="M804" s="177"/>
      <c r="N804" s="182"/>
      <c r="O804" s="175"/>
      <c r="P804" s="180"/>
      <c r="Q804" s="176"/>
      <c r="R804" s="176"/>
      <c r="S804" s="176"/>
      <c r="T804" s="175"/>
      <c r="U804" s="175"/>
      <c r="V804" s="175"/>
      <c r="W804" s="175"/>
      <c r="X804" s="175"/>
      <c r="Y804" s="175"/>
      <c r="Z804" s="175"/>
    </row>
    <row r="805" ht="13.5" customHeight="1">
      <c r="A805" s="175"/>
      <c r="B805" s="175"/>
      <c r="C805" s="175"/>
      <c r="D805" s="175"/>
      <c r="E805" s="175"/>
      <c r="F805" s="175"/>
      <c r="G805" s="174"/>
      <c r="H805" s="174"/>
      <c r="I805" s="174"/>
      <c r="J805" s="175"/>
      <c r="K805" s="176"/>
      <c r="L805" s="177"/>
      <c r="M805" s="177"/>
      <c r="N805" s="182"/>
      <c r="O805" s="175"/>
      <c r="P805" s="180"/>
      <c r="Q805" s="176"/>
      <c r="R805" s="176"/>
      <c r="S805" s="176"/>
      <c r="T805" s="175"/>
      <c r="U805" s="175"/>
      <c r="V805" s="175"/>
      <c r="W805" s="175"/>
      <c r="X805" s="175"/>
      <c r="Y805" s="175"/>
      <c r="Z805" s="175"/>
    </row>
    <row r="806" ht="13.5" customHeight="1">
      <c r="A806" s="175"/>
      <c r="B806" s="175"/>
      <c r="C806" s="175"/>
      <c r="D806" s="175"/>
      <c r="E806" s="175"/>
      <c r="F806" s="175"/>
      <c r="G806" s="174"/>
      <c r="H806" s="174"/>
      <c r="I806" s="174"/>
      <c r="J806" s="175"/>
      <c r="K806" s="176"/>
      <c r="L806" s="177"/>
      <c r="M806" s="177"/>
      <c r="N806" s="182"/>
      <c r="O806" s="175"/>
      <c r="P806" s="180"/>
      <c r="Q806" s="176"/>
      <c r="R806" s="176"/>
      <c r="S806" s="176"/>
      <c r="T806" s="175"/>
      <c r="U806" s="175"/>
      <c r="V806" s="175"/>
      <c r="W806" s="175"/>
      <c r="X806" s="175"/>
      <c r="Y806" s="175"/>
      <c r="Z806" s="175"/>
    </row>
    <row r="807" ht="13.5" customHeight="1">
      <c r="A807" s="175"/>
      <c r="B807" s="175"/>
      <c r="C807" s="175"/>
      <c r="D807" s="175"/>
      <c r="E807" s="175"/>
      <c r="F807" s="175"/>
      <c r="G807" s="174"/>
      <c r="H807" s="174"/>
      <c r="I807" s="174"/>
      <c r="J807" s="175"/>
      <c r="K807" s="176"/>
      <c r="L807" s="177"/>
      <c r="M807" s="177"/>
      <c r="N807" s="182"/>
      <c r="O807" s="175"/>
      <c r="P807" s="180"/>
      <c r="Q807" s="176"/>
      <c r="R807" s="176"/>
      <c r="S807" s="176"/>
      <c r="T807" s="175"/>
      <c r="U807" s="175"/>
      <c r="V807" s="175"/>
      <c r="W807" s="175"/>
      <c r="X807" s="175"/>
      <c r="Y807" s="175"/>
      <c r="Z807" s="175"/>
    </row>
    <row r="808" ht="13.5" customHeight="1">
      <c r="A808" s="175"/>
      <c r="B808" s="175"/>
      <c r="C808" s="175"/>
      <c r="D808" s="175"/>
      <c r="E808" s="175"/>
      <c r="F808" s="175"/>
      <c r="G808" s="174"/>
      <c r="H808" s="174"/>
      <c r="I808" s="174"/>
      <c r="J808" s="175"/>
      <c r="K808" s="176"/>
      <c r="L808" s="177"/>
      <c r="M808" s="177"/>
      <c r="N808" s="182"/>
      <c r="O808" s="175"/>
      <c r="P808" s="180"/>
      <c r="Q808" s="176"/>
      <c r="R808" s="176"/>
      <c r="S808" s="176"/>
      <c r="T808" s="175"/>
      <c r="U808" s="175"/>
      <c r="V808" s="175"/>
      <c r="W808" s="175"/>
      <c r="X808" s="175"/>
      <c r="Y808" s="175"/>
      <c r="Z808" s="175"/>
    </row>
    <row r="809" ht="13.5" customHeight="1">
      <c r="A809" s="175"/>
      <c r="B809" s="175"/>
      <c r="C809" s="175"/>
      <c r="D809" s="175"/>
      <c r="E809" s="175"/>
      <c r="F809" s="175"/>
      <c r="G809" s="174"/>
      <c r="H809" s="174"/>
      <c r="I809" s="174"/>
      <c r="J809" s="175"/>
      <c r="K809" s="176"/>
      <c r="L809" s="177"/>
      <c r="M809" s="177"/>
      <c r="N809" s="182"/>
      <c r="O809" s="175"/>
      <c r="P809" s="180"/>
      <c r="Q809" s="176"/>
      <c r="R809" s="176"/>
      <c r="S809" s="176"/>
      <c r="T809" s="175"/>
      <c r="U809" s="175"/>
      <c r="V809" s="175"/>
      <c r="W809" s="175"/>
      <c r="X809" s="175"/>
      <c r="Y809" s="175"/>
      <c r="Z809" s="175"/>
    </row>
    <row r="810" ht="13.5" customHeight="1">
      <c r="A810" s="175"/>
      <c r="B810" s="175"/>
      <c r="C810" s="175"/>
      <c r="D810" s="175"/>
      <c r="E810" s="175"/>
      <c r="F810" s="175"/>
      <c r="G810" s="174"/>
      <c r="H810" s="174"/>
      <c r="I810" s="174"/>
      <c r="J810" s="175"/>
      <c r="K810" s="176"/>
      <c r="L810" s="177"/>
      <c r="M810" s="177"/>
      <c r="N810" s="182"/>
      <c r="O810" s="175"/>
      <c r="P810" s="180"/>
      <c r="Q810" s="176"/>
      <c r="R810" s="176"/>
      <c r="S810" s="176"/>
      <c r="T810" s="175"/>
      <c r="U810" s="175"/>
      <c r="V810" s="175"/>
      <c r="W810" s="175"/>
      <c r="X810" s="175"/>
      <c r="Y810" s="175"/>
      <c r="Z810" s="175"/>
    </row>
    <row r="811" ht="13.5" customHeight="1">
      <c r="A811" s="175"/>
      <c r="B811" s="175"/>
      <c r="C811" s="175"/>
      <c r="D811" s="175"/>
      <c r="E811" s="175"/>
      <c r="F811" s="175"/>
      <c r="G811" s="174"/>
      <c r="H811" s="174"/>
      <c r="I811" s="174"/>
      <c r="J811" s="175"/>
      <c r="K811" s="176"/>
      <c r="L811" s="177"/>
      <c r="M811" s="177"/>
      <c r="N811" s="182"/>
      <c r="O811" s="175"/>
      <c r="P811" s="180"/>
      <c r="Q811" s="176"/>
      <c r="R811" s="176"/>
      <c r="S811" s="176"/>
      <c r="T811" s="175"/>
      <c r="U811" s="175"/>
      <c r="V811" s="175"/>
      <c r="W811" s="175"/>
      <c r="X811" s="175"/>
      <c r="Y811" s="175"/>
      <c r="Z811" s="175"/>
    </row>
    <row r="812" ht="13.5" customHeight="1">
      <c r="A812" s="175"/>
      <c r="B812" s="175"/>
      <c r="C812" s="175"/>
      <c r="D812" s="175"/>
      <c r="E812" s="175"/>
      <c r="F812" s="175"/>
      <c r="G812" s="174"/>
      <c r="H812" s="174"/>
      <c r="I812" s="174"/>
      <c r="J812" s="175"/>
      <c r="K812" s="176"/>
      <c r="L812" s="177"/>
      <c r="M812" s="177"/>
      <c r="N812" s="182"/>
      <c r="O812" s="175"/>
      <c r="P812" s="180"/>
      <c r="Q812" s="176"/>
      <c r="R812" s="176"/>
      <c r="S812" s="176"/>
      <c r="T812" s="175"/>
      <c r="U812" s="175"/>
      <c r="V812" s="175"/>
      <c r="W812" s="175"/>
      <c r="X812" s="175"/>
      <c r="Y812" s="175"/>
      <c r="Z812" s="175"/>
    </row>
    <row r="813" ht="13.5" customHeight="1">
      <c r="A813" s="175"/>
      <c r="B813" s="175"/>
      <c r="C813" s="175"/>
      <c r="D813" s="175"/>
      <c r="E813" s="175"/>
      <c r="F813" s="175"/>
      <c r="G813" s="174"/>
      <c r="H813" s="174"/>
      <c r="I813" s="174"/>
      <c r="J813" s="175"/>
      <c r="K813" s="176"/>
      <c r="L813" s="177"/>
      <c r="M813" s="177"/>
      <c r="N813" s="182"/>
      <c r="O813" s="175"/>
      <c r="P813" s="180"/>
      <c r="Q813" s="176"/>
      <c r="R813" s="176"/>
      <c r="S813" s="176"/>
      <c r="T813" s="175"/>
      <c r="U813" s="175"/>
      <c r="V813" s="175"/>
      <c r="W813" s="175"/>
      <c r="X813" s="175"/>
      <c r="Y813" s="175"/>
      <c r="Z813" s="175"/>
    </row>
    <row r="814" ht="13.5" customHeight="1">
      <c r="A814" s="175"/>
      <c r="B814" s="175"/>
      <c r="C814" s="175"/>
      <c r="D814" s="175"/>
      <c r="E814" s="175"/>
      <c r="F814" s="175"/>
      <c r="G814" s="174"/>
      <c r="H814" s="174"/>
      <c r="I814" s="174"/>
      <c r="J814" s="175"/>
      <c r="K814" s="176"/>
      <c r="L814" s="177"/>
      <c r="M814" s="177"/>
      <c r="N814" s="182"/>
      <c r="O814" s="175"/>
      <c r="P814" s="180"/>
      <c r="Q814" s="176"/>
      <c r="R814" s="176"/>
      <c r="S814" s="176"/>
      <c r="T814" s="175"/>
      <c r="U814" s="175"/>
      <c r="V814" s="175"/>
      <c r="W814" s="175"/>
      <c r="X814" s="175"/>
      <c r="Y814" s="175"/>
      <c r="Z814" s="175"/>
    </row>
    <row r="815" ht="13.5" customHeight="1">
      <c r="A815" s="175"/>
      <c r="B815" s="175"/>
      <c r="C815" s="175"/>
      <c r="D815" s="175"/>
      <c r="E815" s="175"/>
      <c r="F815" s="175"/>
      <c r="G815" s="174"/>
      <c r="H815" s="174"/>
      <c r="I815" s="174"/>
      <c r="J815" s="175"/>
      <c r="K815" s="176"/>
      <c r="L815" s="177"/>
      <c r="M815" s="177"/>
      <c r="N815" s="182"/>
      <c r="O815" s="175"/>
      <c r="P815" s="180"/>
      <c r="Q815" s="176"/>
      <c r="R815" s="176"/>
      <c r="S815" s="176"/>
      <c r="T815" s="175"/>
      <c r="U815" s="175"/>
      <c r="V815" s="175"/>
      <c r="W815" s="175"/>
      <c r="X815" s="175"/>
      <c r="Y815" s="175"/>
      <c r="Z815" s="175"/>
    </row>
    <row r="816" ht="13.5" customHeight="1">
      <c r="A816" s="175"/>
      <c r="B816" s="175"/>
      <c r="C816" s="175"/>
      <c r="D816" s="175"/>
      <c r="E816" s="175"/>
      <c r="F816" s="175"/>
      <c r="G816" s="174"/>
      <c r="H816" s="174"/>
      <c r="I816" s="174"/>
      <c r="J816" s="175"/>
      <c r="K816" s="176"/>
      <c r="L816" s="177"/>
      <c r="M816" s="177"/>
      <c r="N816" s="182"/>
      <c r="O816" s="175"/>
      <c r="P816" s="180"/>
      <c r="Q816" s="176"/>
      <c r="R816" s="176"/>
      <c r="S816" s="176"/>
      <c r="T816" s="175"/>
      <c r="U816" s="175"/>
      <c r="V816" s="175"/>
      <c r="W816" s="175"/>
      <c r="X816" s="175"/>
      <c r="Y816" s="175"/>
      <c r="Z816" s="175"/>
    </row>
    <row r="817" ht="13.5" customHeight="1">
      <c r="A817" s="175"/>
      <c r="B817" s="175"/>
      <c r="C817" s="175"/>
      <c r="D817" s="175"/>
      <c r="E817" s="175"/>
      <c r="F817" s="175"/>
      <c r="G817" s="174"/>
      <c r="H817" s="174"/>
      <c r="I817" s="174"/>
      <c r="J817" s="175"/>
      <c r="K817" s="176"/>
      <c r="L817" s="177"/>
      <c r="M817" s="177"/>
      <c r="N817" s="182"/>
      <c r="O817" s="175"/>
      <c r="P817" s="180"/>
      <c r="Q817" s="176"/>
      <c r="R817" s="176"/>
      <c r="S817" s="176"/>
      <c r="T817" s="175"/>
      <c r="U817" s="175"/>
      <c r="V817" s="175"/>
      <c r="W817" s="175"/>
      <c r="X817" s="175"/>
      <c r="Y817" s="175"/>
      <c r="Z817" s="175"/>
    </row>
    <row r="818" ht="13.5" customHeight="1">
      <c r="A818" s="175"/>
      <c r="B818" s="175"/>
      <c r="C818" s="175"/>
      <c r="D818" s="175"/>
      <c r="E818" s="175"/>
      <c r="F818" s="175"/>
      <c r="G818" s="174"/>
      <c r="H818" s="174"/>
      <c r="I818" s="174"/>
      <c r="J818" s="175"/>
      <c r="K818" s="176"/>
      <c r="L818" s="177"/>
      <c r="M818" s="177"/>
      <c r="N818" s="182"/>
      <c r="O818" s="175"/>
      <c r="P818" s="180"/>
      <c r="Q818" s="176"/>
      <c r="R818" s="176"/>
      <c r="S818" s="176"/>
      <c r="T818" s="175"/>
      <c r="U818" s="175"/>
      <c r="V818" s="175"/>
      <c r="W818" s="175"/>
      <c r="X818" s="175"/>
      <c r="Y818" s="175"/>
      <c r="Z818" s="175"/>
    </row>
    <row r="819" ht="13.5" customHeight="1">
      <c r="A819" s="175"/>
      <c r="B819" s="175"/>
      <c r="C819" s="175"/>
      <c r="D819" s="175"/>
      <c r="E819" s="175"/>
      <c r="F819" s="175"/>
      <c r="G819" s="174"/>
      <c r="H819" s="174"/>
      <c r="I819" s="174"/>
      <c r="J819" s="175"/>
      <c r="K819" s="176"/>
      <c r="L819" s="177"/>
      <c r="M819" s="177"/>
      <c r="N819" s="182"/>
      <c r="O819" s="175"/>
      <c r="P819" s="180"/>
      <c r="Q819" s="176"/>
      <c r="R819" s="176"/>
      <c r="S819" s="176"/>
      <c r="T819" s="175"/>
      <c r="U819" s="175"/>
      <c r="V819" s="175"/>
      <c r="W819" s="175"/>
      <c r="X819" s="175"/>
      <c r="Y819" s="175"/>
      <c r="Z819" s="175"/>
    </row>
    <row r="820" ht="13.5" customHeight="1">
      <c r="A820" s="175"/>
      <c r="B820" s="175"/>
      <c r="C820" s="175"/>
      <c r="D820" s="175"/>
      <c r="E820" s="175"/>
      <c r="F820" s="175"/>
      <c r="G820" s="174"/>
      <c r="H820" s="174"/>
      <c r="I820" s="174"/>
      <c r="J820" s="175"/>
      <c r="K820" s="176"/>
      <c r="L820" s="177"/>
      <c r="M820" s="177"/>
      <c r="N820" s="182"/>
      <c r="O820" s="175"/>
      <c r="P820" s="180"/>
      <c r="Q820" s="176"/>
      <c r="R820" s="176"/>
      <c r="S820" s="176"/>
      <c r="T820" s="175"/>
      <c r="U820" s="175"/>
      <c r="V820" s="175"/>
      <c r="W820" s="175"/>
      <c r="X820" s="175"/>
      <c r="Y820" s="175"/>
      <c r="Z820" s="175"/>
    </row>
    <row r="821" ht="13.5" customHeight="1">
      <c r="A821" s="175"/>
      <c r="B821" s="175"/>
      <c r="C821" s="175"/>
      <c r="D821" s="175"/>
      <c r="E821" s="175"/>
      <c r="F821" s="175"/>
      <c r="G821" s="174"/>
      <c r="H821" s="174"/>
      <c r="I821" s="174"/>
      <c r="J821" s="175"/>
      <c r="K821" s="176"/>
      <c r="L821" s="177"/>
      <c r="M821" s="177"/>
      <c r="N821" s="182"/>
      <c r="O821" s="175"/>
      <c r="P821" s="180"/>
      <c r="Q821" s="176"/>
      <c r="R821" s="176"/>
      <c r="S821" s="176"/>
      <c r="T821" s="175"/>
      <c r="U821" s="175"/>
      <c r="V821" s="175"/>
      <c r="W821" s="175"/>
      <c r="X821" s="175"/>
      <c r="Y821" s="175"/>
      <c r="Z821" s="175"/>
    </row>
    <row r="822" ht="13.5" customHeight="1">
      <c r="A822" s="175"/>
      <c r="B822" s="175"/>
      <c r="C822" s="175"/>
      <c r="D822" s="175"/>
      <c r="E822" s="175"/>
      <c r="F822" s="175"/>
      <c r="G822" s="174"/>
      <c r="H822" s="174"/>
      <c r="I822" s="174"/>
      <c r="J822" s="175"/>
      <c r="K822" s="176"/>
      <c r="L822" s="177"/>
      <c r="M822" s="177"/>
      <c r="N822" s="182"/>
      <c r="O822" s="175"/>
      <c r="P822" s="180"/>
      <c r="Q822" s="176"/>
      <c r="R822" s="176"/>
      <c r="S822" s="176"/>
      <c r="T822" s="175"/>
      <c r="U822" s="175"/>
      <c r="V822" s="175"/>
      <c r="W822" s="175"/>
      <c r="X822" s="175"/>
      <c r="Y822" s="175"/>
      <c r="Z822" s="175"/>
    </row>
    <row r="823" ht="13.5" customHeight="1">
      <c r="A823" s="175"/>
      <c r="B823" s="175"/>
      <c r="C823" s="175"/>
      <c r="D823" s="175"/>
      <c r="E823" s="175"/>
      <c r="F823" s="175"/>
      <c r="G823" s="174"/>
      <c r="H823" s="174"/>
      <c r="I823" s="174"/>
      <c r="J823" s="175"/>
      <c r="K823" s="176"/>
      <c r="L823" s="177"/>
      <c r="M823" s="177"/>
      <c r="N823" s="182"/>
      <c r="O823" s="175"/>
      <c r="P823" s="180"/>
      <c r="Q823" s="176"/>
      <c r="R823" s="176"/>
      <c r="S823" s="176"/>
      <c r="T823" s="175"/>
      <c r="U823" s="175"/>
      <c r="V823" s="175"/>
      <c r="W823" s="175"/>
      <c r="X823" s="175"/>
      <c r="Y823" s="175"/>
      <c r="Z823" s="175"/>
    </row>
    <row r="824" ht="13.5" customHeight="1">
      <c r="A824" s="175"/>
      <c r="B824" s="175"/>
      <c r="C824" s="175"/>
      <c r="D824" s="175"/>
      <c r="E824" s="175"/>
      <c r="F824" s="175"/>
      <c r="G824" s="174"/>
      <c r="H824" s="174"/>
      <c r="I824" s="174"/>
      <c r="J824" s="175"/>
      <c r="K824" s="176"/>
      <c r="L824" s="177"/>
      <c r="M824" s="177"/>
      <c r="N824" s="182"/>
      <c r="O824" s="175"/>
      <c r="P824" s="180"/>
      <c r="Q824" s="176"/>
      <c r="R824" s="176"/>
      <c r="S824" s="176"/>
      <c r="T824" s="175"/>
      <c r="U824" s="175"/>
      <c r="V824" s="175"/>
      <c r="W824" s="175"/>
      <c r="X824" s="175"/>
      <c r="Y824" s="175"/>
      <c r="Z824" s="175"/>
    </row>
    <row r="825" ht="13.5" customHeight="1">
      <c r="A825" s="175"/>
      <c r="B825" s="175"/>
      <c r="C825" s="175"/>
      <c r="D825" s="175"/>
      <c r="E825" s="175"/>
      <c r="F825" s="175"/>
      <c r="G825" s="174"/>
      <c r="H825" s="174"/>
      <c r="I825" s="174"/>
      <c r="J825" s="175"/>
      <c r="K825" s="176"/>
      <c r="L825" s="177"/>
      <c r="M825" s="177"/>
      <c r="N825" s="182"/>
      <c r="O825" s="175"/>
      <c r="P825" s="180"/>
      <c r="Q825" s="176"/>
      <c r="R825" s="176"/>
      <c r="S825" s="176"/>
      <c r="T825" s="175"/>
      <c r="U825" s="175"/>
      <c r="V825" s="175"/>
      <c r="W825" s="175"/>
      <c r="X825" s="175"/>
      <c r="Y825" s="175"/>
      <c r="Z825" s="175"/>
    </row>
    <row r="826" ht="13.5" customHeight="1">
      <c r="A826" s="175"/>
      <c r="B826" s="175"/>
      <c r="C826" s="175"/>
      <c r="D826" s="175"/>
      <c r="E826" s="175"/>
      <c r="F826" s="175"/>
      <c r="G826" s="174"/>
      <c r="H826" s="174"/>
      <c r="I826" s="174"/>
      <c r="J826" s="175"/>
      <c r="K826" s="176"/>
      <c r="L826" s="177"/>
      <c r="M826" s="177"/>
      <c r="N826" s="182"/>
      <c r="O826" s="175"/>
      <c r="P826" s="180"/>
      <c r="Q826" s="176"/>
      <c r="R826" s="176"/>
      <c r="S826" s="176"/>
      <c r="T826" s="175"/>
      <c r="U826" s="175"/>
      <c r="V826" s="175"/>
      <c r="W826" s="175"/>
      <c r="X826" s="175"/>
      <c r="Y826" s="175"/>
      <c r="Z826" s="175"/>
    </row>
    <row r="827" ht="13.5" customHeight="1">
      <c r="A827" s="175"/>
      <c r="B827" s="175"/>
      <c r="C827" s="175"/>
      <c r="D827" s="175"/>
      <c r="E827" s="175"/>
      <c r="F827" s="175"/>
      <c r="G827" s="174"/>
      <c r="H827" s="174"/>
      <c r="I827" s="174"/>
      <c r="J827" s="175"/>
      <c r="K827" s="176"/>
      <c r="L827" s="177"/>
      <c r="M827" s="177"/>
      <c r="N827" s="182"/>
      <c r="O827" s="175"/>
      <c r="P827" s="180"/>
      <c r="Q827" s="176"/>
      <c r="R827" s="176"/>
      <c r="S827" s="176"/>
      <c r="T827" s="175"/>
      <c r="U827" s="175"/>
      <c r="V827" s="175"/>
      <c r="W827" s="175"/>
      <c r="X827" s="175"/>
      <c r="Y827" s="175"/>
      <c r="Z827" s="175"/>
    </row>
    <row r="828" ht="13.5" customHeight="1">
      <c r="A828" s="175"/>
      <c r="B828" s="175"/>
      <c r="C828" s="175"/>
      <c r="D828" s="175"/>
      <c r="E828" s="175"/>
      <c r="F828" s="175"/>
      <c r="G828" s="174"/>
      <c r="H828" s="174"/>
      <c r="I828" s="174"/>
      <c r="J828" s="175"/>
      <c r="K828" s="176"/>
      <c r="L828" s="177"/>
      <c r="M828" s="177"/>
      <c r="N828" s="182"/>
      <c r="O828" s="175"/>
      <c r="P828" s="180"/>
      <c r="Q828" s="176"/>
      <c r="R828" s="176"/>
      <c r="S828" s="176"/>
      <c r="T828" s="175"/>
      <c r="U828" s="175"/>
      <c r="V828" s="175"/>
      <c r="W828" s="175"/>
      <c r="X828" s="175"/>
      <c r="Y828" s="175"/>
      <c r="Z828" s="175"/>
    </row>
    <row r="829" ht="13.5" customHeight="1">
      <c r="A829" s="175"/>
      <c r="B829" s="175"/>
      <c r="C829" s="175"/>
      <c r="D829" s="175"/>
      <c r="E829" s="175"/>
      <c r="F829" s="175"/>
      <c r="G829" s="174"/>
      <c r="H829" s="174"/>
      <c r="I829" s="174"/>
      <c r="J829" s="175"/>
      <c r="K829" s="176"/>
      <c r="L829" s="177"/>
      <c r="M829" s="177"/>
      <c r="N829" s="182"/>
      <c r="O829" s="175"/>
      <c r="P829" s="180"/>
      <c r="Q829" s="176"/>
      <c r="R829" s="176"/>
      <c r="S829" s="176"/>
      <c r="T829" s="175"/>
      <c r="U829" s="175"/>
      <c r="V829" s="175"/>
      <c r="W829" s="175"/>
      <c r="X829" s="175"/>
      <c r="Y829" s="175"/>
      <c r="Z829" s="175"/>
    </row>
    <row r="830" ht="13.5" customHeight="1">
      <c r="A830" s="175"/>
      <c r="B830" s="175"/>
      <c r="C830" s="175"/>
      <c r="D830" s="175"/>
      <c r="E830" s="175"/>
      <c r="F830" s="175"/>
      <c r="G830" s="174"/>
      <c r="H830" s="174"/>
      <c r="I830" s="174"/>
      <c r="J830" s="175"/>
      <c r="K830" s="176"/>
      <c r="L830" s="177"/>
      <c r="M830" s="177"/>
      <c r="N830" s="182"/>
      <c r="O830" s="175"/>
      <c r="P830" s="180"/>
      <c r="Q830" s="176"/>
      <c r="R830" s="176"/>
      <c r="S830" s="176"/>
      <c r="T830" s="175"/>
      <c r="U830" s="175"/>
      <c r="V830" s="175"/>
      <c r="W830" s="175"/>
      <c r="X830" s="175"/>
      <c r="Y830" s="175"/>
      <c r="Z830" s="175"/>
    </row>
    <row r="831" ht="13.5" customHeight="1">
      <c r="A831" s="175"/>
      <c r="B831" s="175"/>
      <c r="C831" s="175"/>
      <c r="D831" s="175"/>
      <c r="E831" s="175"/>
      <c r="F831" s="175"/>
      <c r="G831" s="174"/>
      <c r="H831" s="174"/>
      <c r="I831" s="174"/>
      <c r="J831" s="175"/>
      <c r="K831" s="176"/>
      <c r="L831" s="177"/>
      <c r="M831" s="177"/>
      <c r="N831" s="182"/>
      <c r="O831" s="175"/>
      <c r="P831" s="180"/>
      <c r="Q831" s="176"/>
      <c r="R831" s="176"/>
      <c r="S831" s="176"/>
      <c r="T831" s="175"/>
      <c r="U831" s="175"/>
      <c r="V831" s="175"/>
      <c r="W831" s="175"/>
      <c r="X831" s="175"/>
      <c r="Y831" s="175"/>
      <c r="Z831" s="175"/>
    </row>
    <row r="832" ht="13.5" customHeight="1">
      <c r="A832" s="175"/>
      <c r="B832" s="175"/>
      <c r="C832" s="175"/>
      <c r="D832" s="175"/>
      <c r="E832" s="175"/>
      <c r="F832" s="175"/>
      <c r="G832" s="174"/>
      <c r="H832" s="174"/>
      <c r="I832" s="174"/>
      <c r="J832" s="175"/>
      <c r="K832" s="176"/>
      <c r="L832" s="177"/>
      <c r="M832" s="177"/>
      <c r="N832" s="182"/>
      <c r="O832" s="175"/>
      <c r="P832" s="180"/>
      <c r="Q832" s="176"/>
      <c r="R832" s="176"/>
      <c r="S832" s="176"/>
      <c r="T832" s="175"/>
      <c r="U832" s="175"/>
      <c r="V832" s="175"/>
      <c r="W832" s="175"/>
      <c r="X832" s="175"/>
      <c r="Y832" s="175"/>
      <c r="Z832" s="175"/>
    </row>
    <row r="833" ht="13.5" customHeight="1">
      <c r="A833" s="175"/>
      <c r="B833" s="175"/>
      <c r="C833" s="175"/>
      <c r="D833" s="175"/>
      <c r="E833" s="175"/>
      <c r="F833" s="175"/>
      <c r="G833" s="174"/>
      <c r="H833" s="174"/>
      <c r="I833" s="174"/>
      <c r="J833" s="175"/>
      <c r="K833" s="176"/>
      <c r="L833" s="177"/>
      <c r="M833" s="177"/>
      <c r="N833" s="182"/>
      <c r="O833" s="175"/>
      <c r="P833" s="180"/>
      <c r="Q833" s="176"/>
      <c r="R833" s="176"/>
      <c r="S833" s="176"/>
      <c r="T833" s="175"/>
      <c r="U833" s="175"/>
      <c r="V833" s="175"/>
      <c r="W833" s="175"/>
      <c r="X833" s="175"/>
      <c r="Y833" s="175"/>
      <c r="Z833" s="175"/>
    </row>
    <row r="834" ht="13.5" customHeight="1">
      <c r="A834" s="175"/>
      <c r="B834" s="175"/>
      <c r="C834" s="175"/>
      <c r="D834" s="175"/>
      <c r="E834" s="175"/>
      <c r="F834" s="175"/>
      <c r="G834" s="174"/>
      <c r="H834" s="174"/>
      <c r="I834" s="174"/>
      <c r="J834" s="175"/>
      <c r="K834" s="176"/>
      <c r="L834" s="177"/>
      <c r="M834" s="177"/>
      <c r="N834" s="182"/>
      <c r="O834" s="175"/>
      <c r="P834" s="180"/>
      <c r="Q834" s="176"/>
      <c r="R834" s="176"/>
      <c r="S834" s="176"/>
      <c r="T834" s="175"/>
      <c r="U834" s="175"/>
      <c r="V834" s="175"/>
      <c r="W834" s="175"/>
      <c r="X834" s="175"/>
      <c r="Y834" s="175"/>
      <c r="Z834" s="175"/>
    </row>
    <row r="835" ht="13.5" customHeight="1">
      <c r="A835" s="175"/>
      <c r="B835" s="175"/>
      <c r="C835" s="175"/>
      <c r="D835" s="175"/>
      <c r="E835" s="175"/>
      <c r="F835" s="175"/>
      <c r="G835" s="174"/>
      <c r="H835" s="174"/>
      <c r="I835" s="174"/>
      <c r="J835" s="175"/>
      <c r="K835" s="176"/>
      <c r="L835" s="177"/>
      <c r="M835" s="177"/>
      <c r="N835" s="182"/>
      <c r="O835" s="175"/>
      <c r="P835" s="180"/>
      <c r="Q835" s="176"/>
      <c r="R835" s="176"/>
      <c r="S835" s="176"/>
      <c r="T835" s="175"/>
      <c r="U835" s="175"/>
      <c r="V835" s="175"/>
      <c r="W835" s="175"/>
      <c r="X835" s="175"/>
      <c r="Y835" s="175"/>
      <c r="Z835" s="175"/>
    </row>
    <row r="836" ht="13.5" customHeight="1">
      <c r="A836" s="175"/>
      <c r="B836" s="175"/>
      <c r="C836" s="175"/>
      <c r="D836" s="175"/>
      <c r="E836" s="175"/>
      <c r="F836" s="175"/>
      <c r="G836" s="174"/>
      <c r="H836" s="174"/>
      <c r="I836" s="174"/>
      <c r="J836" s="175"/>
      <c r="K836" s="176"/>
      <c r="L836" s="177"/>
      <c r="M836" s="177"/>
      <c r="N836" s="182"/>
      <c r="O836" s="175"/>
      <c r="P836" s="180"/>
      <c r="Q836" s="176"/>
      <c r="R836" s="176"/>
      <c r="S836" s="176"/>
      <c r="T836" s="175"/>
      <c r="U836" s="175"/>
      <c r="V836" s="175"/>
      <c r="W836" s="175"/>
      <c r="X836" s="175"/>
      <c r="Y836" s="175"/>
      <c r="Z836" s="175"/>
    </row>
    <row r="837" ht="13.5" customHeight="1">
      <c r="A837" s="175"/>
      <c r="B837" s="175"/>
      <c r="C837" s="175"/>
      <c r="D837" s="175"/>
      <c r="E837" s="175"/>
      <c r="F837" s="175"/>
      <c r="G837" s="174"/>
      <c r="H837" s="174"/>
      <c r="I837" s="174"/>
      <c r="J837" s="175"/>
      <c r="K837" s="176"/>
      <c r="L837" s="177"/>
      <c r="M837" s="177"/>
      <c r="N837" s="182"/>
      <c r="O837" s="175"/>
      <c r="P837" s="180"/>
      <c r="Q837" s="176"/>
      <c r="R837" s="176"/>
      <c r="S837" s="176"/>
      <c r="T837" s="175"/>
      <c r="U837" s="175"/>
      <c r="V837" s="175"/>
      <c r="W837" s="175"/>
      <c r="X837" s="175"/>
      <c r="Y837" s="175"/>
      <c r="Z837" s="175"/>
    </row>
    <row r="838" ht="13.5" customHeight="1">
      <c r="A838" s="175"/>
      <c r="B838" s="175"/>
      <c r="C838" s="175"/>
      <c r="D838" s="175"/>
      <c r="E838" s="175"/>
      <c r="F838" s="175"/>
      <c r="G838" s="174"/>
      <c r="H838" s="174"/>
      <c r="I838" s="174"/>
      <c r="J838" s="175"/>
      <c r="K838" s="176"/>
      <c r="L838" s="177"/>
      <c r="M838" s="177"/>
      <c r="N838" s="182"/>
      <c r="O838" s="175"/>
      <c r="P838" s="180"/>
      <c r="Q838" s="176"/>
      <c r="R838" s="176"/>
      <c r="S838" s="176"/>
      <c r="T838" s="175"/>
      <c r="U838" s="175"/>
      <c r="V838" s="175"/>
      <c r="W838" s="175"/>
      <c r="X838" s="175"/>
      <c r="Y838" s="175"/>
      <c r="Z838" s="175"/>
    </row>
    <row r="839" ht="13.5" customHeight="1">
      <c r="A839" s="175"/>
      <c r="B839" s="175"/>
      <c r="C839" s="175"/>
      <c r="D839" s="175"/>
      <c r="E839" s="175"/>
      <c r="F839" s="175"/>
      <c r="G839" s="174"/>
      <c r="H839" s="174"/>
      <c r="I839" s="174"/>
      <c r="J839" s="175"/>
      <c r="K839" s="176"/>
      <c r="L839" s="177"/>
      <c r="M839" s="177"/>
      <c r="N839" s="182"/>
      <c r="O839" s="175"/>
      <c r="P839" s="180"/>
      <c r="Q839" s="176"/>
      <c r="R839" s="176"/>
      <c r="S839" s="176"/>
      <c r="T839" s="175"/>
      <c r="U839" s="175"/>
      <c r="V839" s="175"/>
      <c r="W839" s="175"/>
      <c r="X839" s="175"/>
      <c r="Y839" s="175"/>
      <c r="Z839" s="175"/>
    </row>
    <row r="840" ht="13.5" customHeight="1">
      <c r="A840" s="175"/>
      <c r="B840" s="175"/>
      <c r="C840" s="175"/>
      <c r="D840" s="175"/>
      <c r="E840" s="175"/>
      <c r="F840" s="175"/>
      <c r="G840" s="174"/>
      <c r="H840" s="174"/>
      <c r="I840" s="174"/>
      <c r="J840" s="175"/>
      <c r="K840" s="176"/>
      <c r="L840" s="177"/>
      <c r="M840" s="177"/>
      <c r="N840" s="182"/>
      <c r="O840" s="175"/>
      <c r="P840" s="180"/>
      <c r="Q840" s="176"/>
      <c r="R840" s="176"/>
      <c r="S840" s="176"/>
      <c r="T840" s="175"/>
      <c r="U840" s="175"/>
      <c r="V840" s="175"/>
      <c r="W840" s="175"/>
      <c r="X840" s="175"/>
      <c r="Y840" s="175"/>
      <c r="Z840" s="175"/>
    </row>
    <row r="841" ht="13.5" customHeight="1">
      <c r="A841" s="175"/>
      <c r="B841" s="175"/>
      <c r="C841" s="175"/>
      <c r="D841" s="175"/>
      <c r="E841" s="175"/>
      <c r="F841" s="175"/>
      <c r="G841" s="174"/>
      <c r="H841" s="174"/>
      <c r="I841" s="174"/>
      <c r="J841" s="175"/>
      <c r="K841" s="176"/>
      <c r="L841" s="177"/>
      <c r="M841" s="177"/>
      <c r="N841" s="182"/>
      <c r="O841" s="175"/>
      <c r="P841" s="180"/>
      <c r="Q841" s="176"/>
      <c r="R841" s="176"/>
      <c r="S841" s="176"/>
      <c r="T841" s="175"/>
      <c r="U841" s="175"/>
      <c r="V841" s="175"/>
      <c r="W841" s="175"/>
      <c r="X841" s="175"/>
      <c r="Y841" s="175"/>
      <c r="Z841" s="175"/>
    </row>
    <row r="842" ht="13.5" customHeight="1">
      <c r="A842" s="175"/>
      <c r="B842" s="175"/>
      <c r="C842" s="175"/>
      <c r="D842" s="175"/>
      <c r="E842" s="175"/>
      <c r="F842" s="175"/>
      <c r="G842" s="174"/>
      <c r="H842" s="174"/>
      <c r="I842" s="174"/>
      <c r="J842" s="175"/>
      <c r="K842" s="176"/>
      <c r="L842" s="177"/>
      <c r="M842" s="177"/>
      <c r="N842" s="182"/>
      <c r="O842" s="175"/>
      <c r="P842" s="180"/>
      <c r="Q842" s="176"/>
      <c r="R842" s="176"/>
      <c r="S842" s="176"/>
      <c r="T842" s="175"/>
      <c r="U842" s="175"/>
      <c r="V842" s="175"/>
      <c r="W842" s="175"/>
      <c r="X842" s="175"/>
      <c r="Y842" s="175"/>
      <c r="Z842" s="175"/>
    </row>
    <row r="843" ht="13.5" customHeight="1">
      <c r="A843" s="175"/>
      <c r="B843" s="175"/>
      <c r="C843" s="175"/>
      <c r="D843" s="175"/>
      <c r="E843" s="175"/>
      <c r="F843" s="175"/>
      <c r="G843" s="174"/>
      <c r="H843" s="174"/>
      <c r="I843" s="174"/>
      <c r="J843" s="175"/>
      <c r="K843" s="176"/>
      <c r="L843" s="177"/>
      <c r="M843" s="177"/>
      <c r="N843" s="182"/>
      <c r="O843" s="175"/>
      <c r="P843" s="180"/>
      <c r="Q843" s="176"/>
      <c r="R843" s="176"/>
      <c r="S843" s="176"/>
      <c r="T843" s="175"/>
      <c r="U843" s="175"/>
      <c r="V843" s="175"/>
      <c r="W843" s="175"/>
      <c r="X843" s="175"/>
      <c r="Y843" s="175"/>
      <c r="Z843" s="175"/>
    </row>
    <row r="844" ht="13.5" customHeight="1">
      <c r="A844" s="175"/>
      <c r="B844" s="175"/>
      <c r="C844" s="175"/>
      <c r="D844" s="175"/>
      <c r="E844" s="175"/>
      <c r="F844" s="175"/>
      <c r="G844" s="174"/>
      <c r="H844" s="174"/>
      <c r="I844" s="174"/>
      <c r="J844" s="175"/>
      <c r="K844" s="176"/>
      <c r="L844" s="177"/>
      <c r="M844" s="177"/>
      <c r="N844" s="182"/>
      <c r="O844" s="175"/>
      <c r="P844" s="180"/>
      <c r="Q844" s="176"/>
      <c r="R844" s="176"/>
      <c r="S844" s="176"/>
      <c r="T844" s="175"/>
      <c r="U844" s="175"/>
      <c r="V844" s="175"/>
      <c r="W844" s="175"/>
      <c r="X844" s="175"/>
      <c r="Y844" s="175"/>
      <c r="Z844" s="175"/>
    </row>
    <row r="845" ht="13.5" customHeight="1">
      <c r="A845" s="175"/>
      <c r="B845" s="175"/>
      <c r="C845" s="175"/>
      <c r="D845" s="175"/>
      <c r="E845" s="175"/>
      <c r="F845" s="175"/>
      <c r="G845" s="174"/>
      <c r="H845" s="174"/>
      <c r="I845" s="174"/>
      <c r="J845" s="175"/>
      <c r="K845" s="176"/>
      <c r="L845" s="177"/>
      <c r="M845" s="177"/>
      <c r="N845" s="182"/>
      <c r="O845" s="175"/>
      <c r="P845" s="180"/>
      <c r="Q845" s="176"/>
      <c r="R845" s="176"/>
      <c r="S845" s="176"/>
      <c r="T845" s="175"/>
      <c r="U845" s="175"/>
      <c r="V845" s="175"/>
      <c r="W845" s="175"/>
      <c r="X845" s="175"/>
      <c r="Y845" s="175"/>
      <c r="Z845" s="175"/>
    </row>
    <row r="846" ht="13.5" customHeight="1">
      <c r="A846" s="175"/>
      <c r="B846" s="175"/>
      <c r="C846" s="175"/>
      <c r="D846" s="175"/>
      <c r="E846" s="175"/>
      <c r="F846" s="175"/>
      <c r="G846" s="174"/>
      <c r="H846" s="174"/>
      <c r="I846" s="174"/>
      <c r="J846" s="175"/>
      <c r="K846" s="176"/>
      <c r="L846" s="177"/>
      <c r="M846" s="177"/>
      <c r="N846" s="182"/>
      <c r="O846" s="175"/>
      <c r="P846" s="180"/>
      <c r="Q846" s="176"/>
      <c r="R846" s="176"/>
      <c r="S846" s="176"/>
      <c r="T846" s="175"/>
      <c r="U846" s="175"/>
      <c r="V846" s="175"/>
      <c r="W846" s="175"/>
      <c r="X846" s="175"/>
      <c r="Y846" s="175"/>
      <c r="Z846" s="175"/>
    </row>
    <row r="847" ht="13.5" customHeight="1">
      <c r="A847" s="175"/>
      <c r="B847" s="175"/>
      <c r="C847" s="175"/>
      <c r="D847" s="175"/>
      <c r="E847" s="175"/>
      <c r="F847" s="175"/>
      <c r="G847" s="174"/>
      <c r="H847" s="174"/>
      <c r="I847" s="174"/>
      <c r="J847" s="175"/>
      <c r="K847" s="176"/>
      <c r="L847" s="177"/>
      <c r="M847" s="177"/>
      <c r="N847" s="182"/>
      <c r="O847" s="175"/>
      <c r="P847" s="180"/>
      <c r="Q847" s="176"/>
      <c r="R847" s="176"/>
      <c r="S847" s="176"/>
      <c r="T847" s="175"/>
      <c r="U847" s="175"/>
      <c r="V847" s="175"/>
      <c r="W847" s="175"/>
      <c r="X847" s="175"/>
      <c r="Y847" s="175"/>
      <c r="Z847" s="175"/>
    </row>
    <row r="848" ht="13.5" customHeight="1">
      <c r="A848" s="175"/>
      <c r="B848" s="175"/>
      <c r="C848" s="175"/>
      <c r="D848" s="175"/>
      <c r="E848" s="175"/>
      <c r="F848" s="175"/>
      <c r="G848" s="174"/>
      <c r="H848" s="174"/>
      <c r="I848" s="174"/>
      <c r="J848" s="175"/>
      <c r="K848" s="176"/>
      <c r="L848" s="177"/>
      <c r="M848" s="177"/>
      <c r="N848" s="182"/>
      <c r="O848" s="175"/>
      <c r="P848" s="180"/>
      <c r="Q848" s="176"/>
      <c r="R848" s="176"/>
      <c r="S848" s="176"/>
      <c r="T848" s="175"/>
      <c r="U848" s="175"/>
      <c r="V848" s="175"/>
      <c r="W848" s="175"/>
      <c r="X848" s="175"/>
      <c r="Y848" s="175"/>
      <c r="Z848" s="175"/>
    </row>
    <row r="849" ht="13.5" customHeight="1">
      <c r="A849" s="175"/>
      <c r="B849" s="175"/>
      <c r="C849" s="175"/>
      <c r="D849" s="175"/>
      <c r="E849" s="175"/>
      <c r="F849" s="175"/>
      <c r="G849" s="174"/>
      <c r="H849" s="174"/>
      <c r="I849" s="174"/>
      <c r="J849" s="175"/>
      <c r="K849" s="176"/>
      <c r="L849" s="177"/>
      <c r="M849" s="177"/>
      <c r="N849" s="182"/>
      <c r="O849" s="175"/>
      <c r="P849" s="180"/>
      <c r="Q849" s="176"/>
      <c r="R849" s="176"/>
      <c r="S849" s="176"/>
      <c r="T849" s="175"/>
      <c r="U849" s="175"/>
      <c r="V849" s="175"/>
      <c r="W849" s="175"/>
      <c r="X849" s="175"/>
      <c r="Y849" s="175"/>
      <c r="Z849" s="175"/>
    </row>
    <row r="850" ht="13.5" customHeight="1">
      <c r="A850" s="175"/>
      <c r="B850" s="175"/>
      <c r="C850" s="175"/>
      <c r="D850" s="175"/>
      <c r="E850" s="175"/>
      <c r="F850" s="175"/>
      <c r="G850" s="174"/>
      <c r="H850" s="174"/>
      <c r="I850" s="174"/>
      <c r="J850" s="175"/>
      <c r="K850" s="176"/>
      <c r="L850" s="177"/>
      <c r="M850" s="177"/>
      <c r="N850" s="182"/>
      <c r="O850" s="175"/>
      <c r="P850" s="180"/>
      <c r="Q850" s="176"/>
      <c r="R850" s="176"/>
      <c r="S850" s="176"/>
      <c r="T850" s="175"/>
      <c r="U850" s="175"/>
      <c r="V850" s="175"/>
      <c r="W850" s="175"/>
      <c r="X850" s="175"/>
      <c r="Y850" s="175"/>
      <c r="Z850" s="175"/>
    </row>
    <row r="851" ht="13.5" customHeight="1">
      <c r="A851" s="175"/>
      <c r="B851" s="175"/>
      <c r="C851" s="175"/>
      <c r="D851" s="175"/>
      <c r="E851" s="175"/>
      <c r="F851" s="175"/>
      <c r="G851" s="174"/>
      <c r="H851" s="174"/>
      <c r="I851" s="174"/>
      <c r="J851" s="175"/>
      <c r="K851" s="176"/>
      <c r="L851" s="177"/>
      <c r="M851" s="177"/>
      <c r="N851" s="182"/>
      <c r="O851" s="175"/>
      <c r="P851" s="180"/>
      <c r="Q851" s="176"/>
      <c r="R851" s="176"/>
      <c r="S851" s="176"/>
      <c r="T851" s="175"/>
      <c r="U851" s="175"/>
      <c r="V851" s="175"/>
      <c r="W851" s="175"/>
      <c r="X851" s="175"/>
      <c r="Y851" s="175"/>
      <c r="Z851" s="175"/>
    </row>
    <row r="852" ht="13.5" customHeight="1">
      <c r="A852" s="175"/>
      <c r="B852" s="175"/>
      <c r="C852" s="175"/>
      <c r="D852" s="175"/>
      <c r="E852" s="175"/>
      <c r="F852" s="175"/>
      <c r="G852" s="174"/>
      <c r="H852" s="174"/>
      <c r="I852" s="174"/>
      <c r="J852" s="175"/>
      <c r="K852" s="176"/>
      <c r="L852" s="177"/>
      <c r="M852" s="177"/>
      <c r="N852" s="182"/>
      <c r="O852" s="175"/>
      <c r="P852" s="180"/>
      <c r="Q852" s="176"/>
      <c r="R852" s="176"/>
      <c r="S852" s="176"/>
      <c r="T852" s="175"/>
      <c r="U852" s="175"/>
      <c r="V852" s="175"/>
      <c r="W852" s="175"/>
      <c r="X852" s="175"/>
      <c r="Y852" s="175"/>
      <c r="Z852" s="175"/>
    </row>
    <row r="853" ht="13.5" customHeight="1">
      <c r="A853" s="175"/>
      <c r="B853" s="175"/>
      <c r="C853" s="175"/>
      <c r="D853" s="175"/>
      <c r="E853" s="175"/>
      <c r="F853" s="175"/>
      <c r="G853" s="174"/>
      <c r="H853" s="174"/>
      <c r="I853" s="174"/>
      <c r="J853" s="175"/>
      <c r="K853" s="176"/>
      <c r="L853" s="177"/>
      <c r="M853" s="177"/>
      <c r="N853" s="182"/>
      <c r="O853" s="175"/>
      <c r="P853" s="180"/>
      <c r="Q853" s="176"/>
      <c r="R853" s="176"/>
      <c r="S853" s="176"/>
      <c r="T853" s="175"/>
      <c r="U853" s="175"/>
      <c r="V853" s="175"/>
      <c r="W853" s="175"/>
      <c r="X853" s="175"/>
      <c r="Y853" s="175"/>
      <c r="Z853" s="175"/>
    </row>
    <row r="854" ht="13.5" customHeight="1">
      <c r="A854" s="175"/>
      <c r="B854" s="175"/>
      <c r="C854" s="175"/>
      <c r="D854" s="175"/>
      <c r="E854" s="175"/>
      <c r="F854" s="175"/>
      <c r="G854" s="174"/>
      <c r="H854" s="174"/>
      <c r="I854" s="174"/>
      <c r="J854" s="175"/>
      <c r="K854" s="176"/>
      <c r="L854" s="177"/>
      <c r="M854" s="177"/>
      <c r="N854" s="182"/>
      <c r="O854" s="175"/>
      <c r="P854" s="180"/>
      <c r="Q854" s="176"/>
      <c r="R854" s="176"/>
      <c r="S854" s="176"/>
      <c r="T854" s="175"/>
      <c r="U854" s="175"/>
      <c r="V854" s="175"/>
      <c r="W854" s="175"/>
      <c r="X854" s="175"/>
      <c r="Y854" s="175"/>
      <c r="Z854" s="175"/>
    </row>
    <row r="855" ht="13.5" customHeight="1">
      <c r="A855" s="175"/>
      <c r="B855" s="175"/>
      <c r="C855" s="175"/>
      <c r="D855" s="175"/>
      <c r="E855" s="175"/>
      <c r="F855" s="175"/>
      <c r="G855" s="174"/>
      <c r="H855" s="174"/>
      <c r="I855" s="174"/>
      <c r="J855" s="175"/>
      <c r="K855" s="176"/>
      <c r="L855" s="177"/>
      <c r="M855" s="177"/>
      <c r="N855" s="182"/>
      <c r="O855" s="175"/>
      <c r="P855" s="180"/>
      <c r="Q855" s="176"/>
      <c r="R855" s="176"/>
      <c r="S855" s="176"/>
      <c r="T855" s="175"/>
      <c r="U855" s="175"/>
      <c r="V855" s="175"/>
      <c r="W855" s="175"/>
      <c r="X855" s="175"/>
      <c r="Y855" s="175"/>
      <c r="Z855" s="175"/>
    </row>
    <row r="856" ht="13.5" customHeight="1">
      <c r="A856" s="175"/>
      <c r="B856" s="175"/>
      <c r="C856" s="175"/>
      <c r="D856" s="175"/>
      <c r="E856" s="175"/>
      <c r="F856" s="175"/>
      <c r="G856" s="174"/>
      <c r="H856" s="174"/>
      <c r="I856" s="174"/>
      <c r="J856" s="175"/>
      <c r="K856" s="176"/>
      <c r="L856" s="177"/>
      <c r="M856" s="177"/>
      <c r="N856" s="182"/>
      <c r="O856" s="175"/>
      <c r="P856" s="180"/>
      <c r="Q856" s="176"/>
      <c r="R856" s="176"/>
      <c r="S856" s="176"/>
      <c r="T856" s="175"/>
      <c r="U856" s="175"/>
      <c r="V856" s="175"/>
      <c r="W856" s="175"/>
      <c r="X856" s="175"/>
      <c r="Y856" s="175"/>
      <c r="Z856" s="175"/>
    </row>
    <row r="857" ht="13.5" customHeight="1">
      <c r="A857" s="175"/>
      <c r="B857" s="175"/>
      <c r="C857" s="175"/>
      <c r="D857" s="175"/>
      <c r="E857" s="175"/>
      <c r="F857" s="175"/>
      <c r="G857" s="174"/>
      <c r="H857" s="174"/>
      <c r="I857" s="174"/>
      <c r="J857" s="175"/>
      <c r="K857" s="176"/>
      <c r="L857" s="177"/>
      <c r="M857" s="177"/>
      <c r="N857" s="182"/>
      <c r="O857" s="175"/>
      <c r="P857" s="180"/>
      <c r="Q857" s="176"/>
      <c r="R857" s="176"/>
      <c r="S857" s="176"/>
      <c r="T857" s="175"/>
      <c r="U857" s="175"/>
      <c r="V857" s="175"/>
      <c r="W857" s="175"/>
      <c r="X857" s="175"/>
      <c r="Y857" s="175"/>
      <c r="Z857" s="175"/>
    </row>
    <row r="858" ht="13.5" customHeight="1">
      <c r="A858" s="175"/>
      <c r="B858" s="175"/>
      <c r="C858" s="175"/>
      <c r="D858" s="175"/>
      <c r="E858" s="175"/>
      <c r="F858" s="175"/>
      <c r="G858" s="174"/>
      <c r="H858" s="174"/>
      <c r="I858" s="174"/>
      <c r="J858" s="175"/>
      <c r="K858" s="176"/>
      <c r="L858" s="177"/>
      <c r="M858" s="177"/>
      <c r="N858" s="182"/>
      <c r="O858" s="175"/>
      <c r="P858" s="180"/>
      <c r="Q858" s="176"/>
      <c r="R858" s="176"/>
      <c r="S858" s="176"/>
      <c r="T858" s="175"/>
      <c r="U858" s="175"/>
      <c r="V858" s="175"/>
      <c r="W858" s="175"/>
      <c r="X858" s="175"/>
      <c r="Y858" s="175"/>
      <c r="Z858" s="175"/>
    </row>
    <row r="859" ht="13.5" customHeight="1">
      <c r="A859" s="175"/>
      <c r="B859" s="175"/>
      <c r="C859" s="175"/>
      <c r="D859" s="175"/>
      <c r="E859" s="175"/>
      <c r="F859" s="175"/>
      <c r="G859" s="174"/>
      <c r="H859" s="174"/>
      <c r="I859" s="174"/>
      <c r="J859" s="175"/>
      <c r="K859" s="176"/>
      <c r="L859" s="177"/>
      <c r="M859" s="177"/>
      <c r="N859" s="182"/>
      <c r="O859" s="175"/>
      <c r="P859" s="180"/>
      <c r="Q859" s="176"/>
      <c r="R859" s="176"/>
      <c r="S859" s="176"/>
      <c r="T859" s="175"/>
      <c r="U859" s="175"/>
      <c r="V859" s="175"/>
      <c r="W859" s="175"/>
      <c r="X859" s="175"/>
      <c r="Y859" s="175"/>
      <c r="Z859" s="175"/>
    </row>
    <row r="860" ht="13.5" customHeight="1">
      <c r="A860" s="175"/>
      <c r="B860" s="175"/>
      <c r="C860" s="175"/>
      <c r="D860" s="175"/>
      <c r="E860" s="175"/>
      <c r="F860" s="175"/>
      <c r="G860" s="174"/>
      <c r="H860" s="174"/>
      <c r="I860" s="174"/>
      <c r="J860" s="175"/>
      <c r="K860" s="176"/>
      <c r="L860" s="177"/>
      <c r="M860" s="177"/>
      <c r="N860" s="182"/>
      <c r="O860" s="175"/>
      <c r="P860" s="180"/>
      <c r="Q860" s="176"/>
      <c r="R860" s="176"/>
      <c r="S860" s="176"/>
      <c r="T860" s="175"/>
      <c r="U860" s="175"/>
      <c r="V860" s="175"/>
      <c r="W860" s="175"/>
      <c r="X860" s="175"/>
      <c r="Y860" s="175"/>
      <c r="Z860" s="175"/>
    </row>
    <row r="861" ht="13.5" customHeight="1">
      <c r="A861" s="175"/>
      <c r="B861" s="175"/>
      <c r="C861" s="175"/>
      <c r="D861" s="175"/>
      <c r="E861" s="175"/>
      <c r="F861" s="175"/>
      <c r="G861" s="174"/>
      <c r="H861" s="174"/>
      <c r="I861" s="174"/>
      <c r="J861" s="175"/>
      <c r="K861" s="176"/>
      <c r="L861" s="177"/>
      <c r="M861" s="177"/>
      <c r="N861" s="182"/>
      <c r="O861" s="175"/>
      <c r="P861" s="180"/>
      <c r="Q861" s="176"/>
      <c r="R861" s="176"/>
      <c r="S861" s="176"/>
      <c r="T861" s="175"/>
      <c r="U861" s="175"/>
      <c r="V861" s="175"/>
      <c r="W861" s="175"/>
      <c r="X861" s="175"/>
      <c r="Y861" s="175"/>
      <c r="Z861" s="175"/>
    </row>
    <row r="862" ht="13.5" customHeight="1">
      <c r="A862" s="175"/>
      <c r="B862" s="175"/>
      <c r="C862" s="175"/>
      <c r="D862" s="175"/>
      <c r="E862" s="175"/>
      <c r="F862" s="175"/>
      <c r="G862" s="174"/>
      <c r="H862" s="174"/>
      <c r="I862" s="174"/>
      <c r="J862" s="175"/>
      <c r="K862" s="176"/>
      <c r="L862" s="177"/>
      <c r="M862" s="177"/>
      <c r="N862" s="182"/>
      <c r="O862" s="175"/>
      <c r="P862" s="180"/>
      <c r="Q862" s="176"/>
      <c r="R862" s="176"/>
      <c r="S862" s="176"/>
      <c r="T862" s="175"/>
      <c r="U862" s="175"/>
      <c r="V862" s="175"/>
      <c r="W862" s="175"/>
      <c r="X862" s="175"/>
      <c r="Y862" s="175"/>
      <c r="Z862" s="175"/>
    </row>
    <row r="863" ht="13.5" customHeight="1">
      <c r="A863" s="175"/>
      <c r="B863" s="175"/>
      <c r="C863" s="175"/>
      <c r="D863" s="175"/>
      <c r="E863" s="175"/>
      <c r="F863" s="175"/>
      <c r="G863" s="174"/>
      <c r="H863" s="174"/>
      <c r="I863" s="174"/>
      <c r="J863" s="175"/>
      <c r="K863" s="176"/>
      <c r="L863" s="177"/>
      <c r="M863" s="177"/>
      <c r="N863" s="182"/>
      <c r="O863" s="175"/>
      <c r="P863" s="180"/>
      <c r="Q863" s="176"/>
      <c r="R863" s="176"/>
      <c r="S863" s="176"/>
      <c r="T863" s="175"/>
      <c r="U863" s="175"/>
      <c r="V863" s="175"/>
      <c r="W863" s="175"/>
      <c r="X863" s="175"/>
      <c r="Y863" s="175"/>
      <c r="Z863" s="175"/>
    </row>
    <row r="864" ht="13.5" customHeight="1">
      <c r="A864" s="175"/>
      <c r="B864" s="175"/>
      <c r="C864" s="175"/>
      <c r="D864" s="175"/>
      <c r="E864" s="175"/>
      <c r="F864" s="175"/>
      <c r="G864" s="174"/>
      <c r="H864" s="174"/>
      <c r="I864" s="174"/>
      <c r="J864" s="175"/>
      <c r="K864" s="176"/>
      <c r="L864" s="177"/>
      <c r="M864" s="177"/>
      <c r="N864" s="182"/>
      <c r="O864" s="175"/>
      <c r="P864" s="180"/>
      <c r="Q864" s="176"/>
      <c r="R864" s="176"/>
      <c r="S864" s="176"/>
      <c r="T864" s="175"/>
      <c r="U864" s="175"/>
      <c r="V864" s="175"/>
      <c r="W864" s="175"/>
      <c r="X864" s="175"/>
      <c r="Y864" s="175"/>
      <c r="Z864" s="175"/>
    </row>
    <row r="865" ht="13.5" customHeight="1">
      <c r="A865" s="175"/>
      <c r="B865" s="175"/>
      <c r="C865" s="175"/>
      <c r="D865" s="175"/>
      <c r="E865" s="175"/>
      <c r="F865" s="175"/>
      <c r="G865" s="174"/>
      <c r="H865" s="174"/>
      <c r="I865" s="174"/>
      <c r="J865" s="175"/>
      <c r="K865" s="176"/>
      <c r="L865" s="177"/>
      <c r="M865" s="177"/>
      <c r="N865" s="182"/>
      <c r="O865" s="175"/>
      <c r="P865" s="180"/>
      <c r="Q865" s="176"/>
      <c r="R865" s="176"/>
      <c r="S865" s="176"/>
      <c r="T865" s="175"/>
      <c r="U865" s="175"/>
      <c r="V865" s="175"/>
      <c r="W865" s="175"/>
      <c r="X865" s="175"/>
      <c r="Y865" s="175"/>
      <c r="Z865" s="175"/>
    </row>
    <row r="866" ht="13.5" customHeight="1">
      <c r="A866" s="175"/>
      <c r="B866" s="175"/>
      <c r="C866" s="175"/>
      <c r="D866" s="175"/>
      <c r="E866" s="175"/>
      <c r="F866" s="175"/>
      <c r="G866" s="174"/>
      <c r="H866" s="174"/>
      <c r="I866" s="174"/>
      <c r="J866" s="175"/>
      <c r="K866" s="176"/>
      <c r="L866" s="177"/>
      <c r="M866" s="177"/>
      <c r="N866" s="182"/>
      <c r="O866" s="175"/>
      <c r="P866" s="180"/>
      <c r="Q866" s="176"/>
      <c r="R866" s="176"/>
      <c r="S866" s="176"/>
      <c r="T866" s="175"/>
      <c r="U866" s="175"/>
      <c r="V866" s="175"/>
      <c r="W866" s="175"/>
      <c r="X866" s="175"/>
      <c r="Y866" s="175"/>
      <c r="Z866" s="175"/>
    </row>
    <row r="867" ht="13.5" customHeight="1">
      <c r="A867" s="175"/>
      <c r="B867" s="175"/>
      <c r="C867" s="175"/>
      <c r="D867" s="175"/>
      <c r="E867" s="175"/>
      <c r="F867" s="175"/>
      <c r="G867" s="174"/>
      <c r="H867" s="174"/>
      <c r="I867" s="174"/>
      <c r="J867" s="175"/>
      <c r="K867" s="176"/>
      <c r="L867" s="177"/>
      <c r="M867" s="177"/>
      <c r="N867" s="182"/>
      <c r="O867" s="175"/>
      <c r="P867" s="180"/>
      <c r="Q867" s="176"/>
      <c r="R867" s="176"/>
      <c r="S867" s="176"/>
      <c r="T867" s="175"/>
      <c r="U867" s="175"/>
      <c r="V867" s="175"/>
      <c r="W867" s="175"/>
      <c r="X867" s="175"/>
      <c r="Y867" s="175"/>
      <c r="Z867" s="175"/>
    </row>
    <row r="868" ht="13.5" customHeight="1">
      <c r="A868" s="175"/>
      <c r="B868" s="175"/>
      <c r="C868" s="175"/>
      <c r="D868" s="175"/>
      <c r="E868" s="175"/>
      <c r="F868" s="175"/>
      <c r="G868" s="174"/>
      <c r="H868" s="174"/>
      <c r="I868" s="174"/>
      <c r="J868" s="175"/>
      <c r="K868" s="176"/>
      <c r="L868" s="177"/>
      <c r="M868" s="177"/>
      <c r="N868" s="182"/>
      <c r="O868" s="175"/>
      <c r="P868" s="180"/>
      <c r="Q868" s="176"/>
      <c r="R868" s="176"/>
      <c r="S868" s="176"/>
      <c r="T868" s="175"/>
      <c r="U868" s="175"/>
      <c r="V868" s="175"/>
      <c r="W868" s="175"/>
      <c r="X868" s="175"/>
      <c r="Y868" s="175"/>
      <c r="Z868" s="175"/>
    </row>
    <row r="869" ht="13.5" customHeight="1">
      <c r="A869" s="175"/>
      <c r="B869" s="175"/>
      <c r="C869" s="175"/>
      <c r="D869" s="175"/>
      <c r="E869" s="175"/>
      <c r="F869" s="175"/>
      <c r="G869" s="174"/>
      <c r="H869" s="174"/>
      <c r="I869" s="174"/>
      <c r="J869" s="175"/>
      <c r="K869" s="176"/>
      <c r="L869" s="177"/>
      <c r="M869" s="177"/>
      <c r="N869" s="182"/>
      <c r="O869" s="175"/>
      <c r="P869" s="180"/>
      <c r="Q869" s="176"/>
      <c r="R869" s="176"/>
      <c r="S869" s="176"/>
      <c r="T869" s="175"/>
      <c r="U869" s="175"/>
      <c r="V869" s="175"/>
      <c r="W869" s="175"/>
      <c r="X869" s="175"/>
      <c r="Y869" s="175"/>
      <c r="Z869" s="175"/>
    </row>
    <row r="870" ht="13.5" customHeight="1">
      <c r="A870" s="175"/>
      <c r="B870" s="175"/>
      <c r="C870" s="175"/>
      <c r="D870" s="175"/>
      <c r="E870" s="175"/>
      <c r="F870" s="175"/>
      <c r="G870" s="174"/>
      <c r="H870" s="174"/>
      <c r="I870" s="174"/>
      <c r="J870" s="175"/>
      <c r="K870" s="176"/>
      <c r="L870" s="177"/>
      <c r="M870" s="177"/>
      <c r="N870" s="182"/>
      <c r="O870" s="175"/>
      <c r="P870" s="180"/>
      <c r="Q870" s="176"/>
      <c r="R870" s="176"/>
      <c r="S870" s="176"/>
      <c r="T870" s="175"/>
      <c r="U870" s="175"/>
      <c r="V870" s="175"/>
      <c r="W870" s="175"/>
      <c r="X870" s="175"/>
      <c r="Y870" s="175"/>
      <c r="Z870" s="175"/>
    </row>
    <row r="871" ht="13.5" customHeight="1">
      <c r="A871" s="175"/>
      <c r="B871" s="175"/>
      <c r="C871" s="175"/>
      <c r="D871" s="175"/>
      <c r="E871" s="175"/>
      <c r="F871" s="175"/>
      <c r="G871" s="174"/>
      <c r="H871" s="174"/>
      <c r="I871" s="174"/>
      <c r="J871" s="175"/>
      <c r="K871" s="176"/>
      <c r="L871" s="177"/>
      <c r="M871" s="177"/>
      <c r="N871" s="182"/>
      <c r="O871" s="175"/>
      <c r="P871" s="180"/>
      <c r="Q871" s="176"/>
      <c r="R871" s="176"/>
      <c r="S871" s="176"/>
      <c r="T871" s="175"/>
      <c r="U871" s="175"/>
      <c r="V871" s="175"/>
      <c r="W871" s="175"/>
      <c r="X871" s="175"/>
      <c r="Y871" s="175"/>
      <c r="Z871" s="175"/>
    </row>
    <row r="872" ht="13.5" customHeight="1">
      <c r="A872" s="175"/>
      <c r="B872" s="175"/>
      <c r="C872" s="175"/>
      <c r="D872" s="175"/>
      <c r="E872" s="175"/>
      <c r="F872" s="175"/>
      <c r="G872" s="174"/>
      <c r="H872" s="174"/>
      <c r="I872" s="174"/>
      <c r="J872" s="175"/>
      <c r="K872" s="176"/>
      <c r="L872" s="177"/>
      <c r="M872" s="177"/>
      <c r="N872" s="182"/>
      <c r="O872" s="175"/>
      <c r="P872" s="180"/>
      <c r="Q872" s="176"/>
      <c r="R872" s="176"/>
      <c r="S872" s="176"/>
      <c r="T872" s="175"/>
      <c r="U872" s="175"/>
      <c r="V872" s="175"/>
      <c r="W872" s="175"/>
      <c r="X872" s="175"/>
      <c r="Y872" s="175"/>
      <c r="Z872" s="175"/>
    </row>
    <row r="873" ht="13.5" customHeight="1">
      <c r="A873" s="175"/>
      <c r="B873" s="175"/>
      <c r="C873" s="175"/>
      <c r="D873" s="175"/>
      <c r="E873" s="175"/>
      <c r="F873" s="175"/>
      <c r="G873" s="174"/>
      <c r="H873" s="174"/>
      <c r="I873" s="174"/>
      <c r="J873" s="175"/>
      <c r="K873" s="176"/>
      <c r="L873" s="177"/>
      <c r="M873" s="177"/>
      <c r="N873" s="182"/>
      <c r="O873" s="175"/>
      <c r="P873" s="180"/>
      <c r="Q873" s="176"/>
      <c r="R873" s="176"/>
      <c r="S873" s="176"/>
      <c r="T873" s="175"/>
      <c r="U873" s="175"/>
      <c r="V873" s="175"/>
      <c r="W873" s="175"/>
      <c r="X873" s="175"/>
      <c r="Y873" s="175"/>
      <c r="Z873" s="175"/>
    </row>
    <row r="874" ht="13.5" customHeight="1">
      <c r="A874" s="175"/>
      <c r="B874" s="175"/>
      <c r="C874" s="175"/>
      <c r="D874" s="175"/>
      <c r="E874" s="175"/>
      <c r="F874" s="175"/>
      <c r="G874" s="174"/>
      <c r="H874" s="174"/>
      <c r="I874" s="174"/>
      <c r="J874" s="175"/>
      <c r="K874" s="176"/>
      <c r="L874" s="177"/>
      <c r="M874" s="177"/>
      <c r="N874" s="182"/>
      <c r="O874" s="175"/>
      <c r="P874" s="180"/>
      <c r="Q874" s="176"/>
      <c r="R874" s="176"/>
      <c r="S874" s="176"/>
      <c r="T874" s="175"/>
      <c r="U874" s="175"/>
      <c r="V874" s="175"/>
      <c r="W874" s="175"/>
      <c r="X874" s="175"/>
      <c r="Y874" s="175"/>
      <c r="Z874" s="175"/>
    </row>
    <row r="875" ht="13.5" customHeight="1">
      <c r="A875" s="175"/>
      <c r="B875" s="175"/>
      <c r="C875" s="175"/>
      <c r="D875" s="175"/>
      <c r="E875" s="175"/>
      <c r="F875" s="175"/>
      <c r="G875" s="174"/>
      <c r="H875" s="174"/>
      <c r="I875" s="174"/>
      <c r="J875" s="175"/>
      <c r="K875" s="176"/>
      <c r="L875" s="177"/>
      <c r="M875" s="177"/>
      <c r="N875" s="182"/>
      <c r="O875" s="175"/>
      <c r="P875" s="180"/>
      <c r="Q875" s="176"/>
      <c r="R875" s="176"/>
      <c r="S875" s="176"/>
      <c r="T875" s="175"/>
      <c r="U875" s="175"/>
      <c r="V875" s="175"/>
      <c r="W875" s="175"/>
      <c r="X875" s="175"/>
      <c r="Y875" s="175"/>
      <c r="Z875" s="175"/>
    </row>
    <row r="876" ht="13.5" customHeight="1">
      <c r="A876" s="175"/>
      <c r="B876" s="175"/>
      <c r="C876" s="175"/>
      <c r="D876" s="175"/>
      <c r="E876" s="175"/>
      <c r="F876" s="175"/>
      <c r="G876" s="174"/>
      <c r="H876" s="174"/>
      <c r="I876" s="174"/>
      <c r="J876" s="175"/>
      <c r="K876" s="176"/>
      <c r="L876" s="177"/>
      <c r="M876" s="177"/>
      <c r="N876" s="182"/>
      <c r="O876" s="175"/>
      <c r="P876" s="180"/>
      <c r="Q876" s="176"/>
      <c r="R876" s="176"/>
      <c r="S876" s="176"/>
      <c r="T876" s="175"/>
      <c r="U876" s="175"/>
      <c r="V876" s="175"/>
      <c r="W876" s="175"/>
      <c r="X876" s="175"/>
      <c r="Y876" s="175"/>
      <c r="Z876" s="175"/>
    </row>
    <row r="877" ht="13.5" customHeight="1">
      <c r="A877" s="175"/>
      <c r="B877" s="175"/>
      <c r="C877" s="175"/>
      <c r="D877" s="175"/>
      <c r="E877" s="175"/>
      <c r="F877" s="175"/>
      <c r="G877" s="174"/>
      <c r="H877" s="174"/>
      <c r="I877" s="174"/>
      <c r="J877" s="175"/>
      <c r="K877" s="176"/>
      <c r="L877" s="177"/>
      <c r="M877" s="177"/>
      <c r="N877" s="182"/>
      <c r="O877" s="175"/>
      <c r="P877" s="180"/>
      <c r="Q877" s="176"/>
      <c r="R877" s="176"/>
      <c r="S877" s="176"/>
      <c r="T877" s="175"/>
      <c r="U877" s="175"/>
      <c r="V877" s="175"/>
      <c r="W877" s="175"/>
      <c r="X877" s="175"/>
      <c r="Y877" s="175"/>
      <c r="Z877" s="175"/>
    </row>
    <row r="878" ht="13.5" customHeight="1">
      <c r="A878" s="175"/>
      <c r="B878" s="175"/>
      <c r="C878" s="175"/>
      <c r="D878" s="175"/>
      <c r="E878" s="175"/>
      <c r="F878" s="175"/>
      <c r="G878" s="174"/>
      <c r="H878" s="174"/>
      <c r="I878" s="174"/>
      <c r="J878" s="175"/>
      <c r="K878" s="176"/>
      <c r="L878" s="177"/>
      <c r="M878" s="177"/>
      <c r="N878" s="182"/>
      <c r="O878" s="175"/>
      <c r="P878" s="180"/>
      <c r="Q878" s="176"/>
      <c r="R878" s="176"/>
      <c r="S878" s="176"/>
      <c r="T878" s="175"/>
      <c r="U878" s="175"/>
      <c r="V878" s="175"/>
      <c r="W878" s="175"/>
      <c r="X878" s="175"/>
      <c r="Y878" s="175"/>
      <c r="Z878" s="175"/>
    </row>
    <row r="879" ht="13.5" customHeight="1">
      <c r="A879" s="175"/>
      <c r="B879" s="175"/>
      <c r="C879" s="175"/>
      <c r="D879" s="175"/>
      <c r="E879" s="175"/>
      <c r="F879" s="175"/>
      <c r="G879" s="174"/>
      <c r="H879" s="174"/>
      <c r="I879" s="174"/>
      <c r="J879" s="175"/>
      <c r="K879" s="176"/>
      <c r="L879" s="177"/>
      <c r="M879" s="177"/>
      <c r="N879" s="182"/>
      <c r="O879" s="175"/>
      <c r="P879" s="180"/>
      <c r="Q879" s="176"/>
      <c r="R879" s="176"/>
      <c r="S879" s="176"/>
      <c r="T879" s="175"/>
      <c r="U879" s="175"/>
      <c r="V879" s="175"/>
      <c r="W879" s="175"/>
      <c r="X879" s="175"/>
      <c r="Y879" s="175"/>
      <c r="Z879" s="175"/>
    </row>
    <row r="880" ht="13.5" customHeight="1">
      <c r="A880" s="175"/>
      <c r="B880" s="175"/>
      <c r="C880" s="175"/>
      <c r="D880" s="175"/>
      <c r="E880" s="175"/>
      <c r="F880" s="175"/>
      <c r="G880" s="174"/>
      <c r="H880" s="174"/>
      <c r="I880" s="174"/>
      <c r="J880" s="175"/>
      <c r="K880" s="176"/>
      <c r="L880" s="177"/>
      <c r="M880" s="177"/>
      <c r="N880" s="182"/>
      <c r="O880" s="175"/>
      <c r="P880" s="180"/>
      <c r="Q880" s="176"/>
      <c r="R880" s="176"/>
      <c r="S880" s="176"/>
      <c r="T880" s="175"/>
      <c r="U880" s="175"/>
      <c r="V880" s="175"/>
      <c r="W880" s="175"/>
      <c r="X880" s="175"/>
      <c r="Y880" s="175"/>
      <c r="Z880" s="175"/>
    </row>
    <row r="881" ht="13.5" customHeight="1">
      <c r="A881" s="175"/>
      <c r="B881" s="175"/>
      <c r="C881" s="175"/>
      <c r="D881" s="175"/>
      <c r="E881" s="175"/>
      <c r="F881" s="175"/>
      <c r="G881" s="174"/>
      <c r="H881" s="174"/>
      <c r="I881" s="174"/>
      <c r="J881" s="175"/>
      <c r="K881" s="176"/>
      <c r="L881" s="177"/>
      <c r="M881" s="177"/>
      <c r="N881" s="182"/>
      <c r="O881" s="175"/>
      <c r="P881" s="180"/>
      <c r="Q881" s="176"/>
      <c r="R881" s="176"/>
      <c r="S881" s="176"/>
      <c r="T881" s="175"/>
      <c r="U881" s="175"/>
      <c r="V881" s="175"/>
      <c r="W881" s="175"/>
      <c r="X881" s="175"/>
      <c r="Y881" s="175"/>
      <c r="Z881" s="175"/>
    </row>
    <row r="882" ht="13.5" customHeight="1">
      <c r="A882" s="175"/>
      <c r="B882" s="175"/>
      <c r="C882" s="175"/>
      <c r="D882" s="175"/>
      <c r="E882" s="175"/>
      <c r="F882" s="175"/>
      <c r="G882" s="174"/>
      <c r="H882" s="174"/>
      <c r="I882" s="174"/>
      <c r="J882" s="175"/>
      <c r="K882" s="176"/>
      <c r="L882" s="177"/>
      <c r="M882" s="177"/>
      <c r="N882" s="182"/>
      <c r="O882" s="175"/>
      <c r="P882" s="180"/>
      <c r="Q882" s="176"/>
      <c r="R882" s="176"/>
      <c r="S882" s="176"/>
      <c r="T882" s="175"/>
      <c r="U882" s="175"/>
      <c r="V882" s="175"/>
      <c r="W882" s="175"/>
      <c r="X882" s="175"/>
      <c r="Y882" s="175"/>
      <c r="Z882" s="175"/>
    </row>
    <row r="883" ht="13.5" customHeight="1">
      <c r="A883" s="175"/>
      <c r="B883" s="175"/>
      <c r="C883" s="175"/>
      <c r="D883" s="175"/>
      <c r="E883" s="175"/>
      <c r="F883" s="175"/>
      <c r="G883" s="174"/>
      <c r="H883" s="174"/>
      <c r="I883" s="174"/>
      <c r="J883" s="175"/>
      <c r="K883" s="176"/>
      <c r="L883" s="177"/>
      <c r="M883" s="177"/>
      <c r="N883" s="182"/>
      <c r="O883" s="175"/>
      <c r="P883" s="180"/>
      <c r="Q883" s="176"/>
      <c r="R883" s="176"/>
      <c r="S883" s="176"/>
      <c r="T883" s="175"/>
      <c r="U883" s="175"/>
      <c r="V883" s="175"/>
      <c r="W883" s="175"/>
      <c r="X883" s="175"/>
      <c r="Y883" s="175"/>
      <c r="Z883" s="175"/>
    </row>
    <row r="884" ht="13.5" customHeight="1">
      <c r="A884" s="175"/>
      <c r="B884" s="175"/>
      <c r="C884" s="175"/>
      <c r="D884" s="175"/>
      <c r="E884" s="175"/>
      <c r="F884" s="175"/>
      <c r="G884" s="174"/>
      <c r="H884" s="174"/>
      <c r="I884" s="174"/>
      <c r="J884" s="175"/>
      <c r="K884" s="176"/>
      <c r="L884" s="177"/>
      <c r="M884" s="177"/>
      <c r="N884" s="182"/>
      <c r="O884" s="175"/>
      <c r="P884" s="180"/>
      <c r="Q884" s="176"/>
      <c r="R884" s="176"/>
      <c r="S884" s="176"/>
      <c r="T884" s="175"/>
      <c r="U884" s="175"/>
      <c r="V884" s="175"/>
      <c r="W884" s="175"/>
      <c r="X884" s="175"/>
      <c r="Y884" s="175"/>
      <c r="Z884" s="175"/>
    </row>
    <row r="885" ht="13.5" customHeight="1">
      <c r="A885" s="175"/>
      <c r="B885" s="175"/>
      <c r="C885" s="175"/>
      <c r="D885" s="175"/>
      <c r="E885" s="175"/>
      <c r="F885" s="175"/>
      <c r="G885" s="174"/>
      <c r="H885" s="174"/>
      <c r="I885" s="174"/>
      <c r="J885" s="175"/>
      <c r="K885" s="176"/>
      <c r="L885" s="177"/>
      <c r="M885" s="177"/>
      <c r="N885" s="182"/>
      <c r="O885" s="175"/>
      <c r="P885" s="180"/>
      <c r="Q885" s="176"/>
      <c r="R885" s="176"/>
      <c r="S885" s="176"/>
      <c r="T885" s="175"/>
      <c r="U885" s="175"/>
      <c r="V885" s="175"/>
      <c r="W885" s="175"/>
      <c r="X885" s="175"/>
      <c r="Y885" s="175"/>
      <c r="Z885" s="175"/>
    </row>
    <row r="886" ht="13.5" customHeight="1">
      <c r="A886" s="175"/>
      <c r="B886" s="175"/>
      <c r="C886" s="175"/>
      <c r="D886" s="175"/>
      <c r="E886" s="175"/>
      <c r="F886" s="175"/>
      <c r="G886" s="174"/>
      <c r="H886" s="174"/>
      <c r="I886" s="174"/>
      <c r="J886" s="175"/>
      <c r="K886" s="176"/>
      <c r="L886" s="177"/>
      <c r="M886" s="177"/>
      <c r="N886" s="182"/>
      <c r="O886" s="175"/>
      <c r="P886" s="180"/>
      <c r="Q886" s="176"/>
      <c r="R886" s="176"/>
      <c r="S886" s="176"/>
      <c r="T886" s="175"/>
      <c r="U886" s="175"/>
      <c r="V886" s="175"/>
      <c r="W886" s="175"/>
      <c r="X886" s="175"/>
      <c r="Y886" s="175"/>
      <c r="Z886" s="175"/>
    </row>
    <row r="887" ht="13.5" customHeight="1">
      <c r="A887" s="175"/>
      <c r="B887" s="175"/>
      <c r="C887" s="175"/>
      <c r="D887" s="175"/>
      <c r="E887" s="175"/>
      <c r="F887" s="175"/>
      <c r="G887" s="174"/>
      <c r="H887" s="174"/>
      <c r="I887" s="174"/>
      <c r="J887" s="175"/>
      <c r="K887" s="176"/>
      <c r="L887" s="177"/>
      <c r="M887" s="177"/>
      <c r="N887" s="182"/>
      <c r="O887" s="175"/>
      <c r="P887" s="180"/>
      <c r="Q887" s="176"/>
      <c r="R887" s="176"/>
      <c r="S887" s="176"/>
      <c r="T887" s="175"/>
      <c r="U887" s="175"/>
      <c r="V887" s="175"/>
      <c r="W887" s="175"/>
      <c r="X887" s="175"/>
      <c r="Y887" s="175"/>
      <c r="Z887" s="175"/>
    </row>
    <row r="888" ht="13.5" customHeight="1">
      <c r="A888" s="175"/>
      <c r="B888" s="175"/>
      <c r="C888" s="175"/>
      <c r="D888" s="175"/>
      <c r="E888" s="175"/>
      <c r="F888" s="175"/>
      <c r="G888" s="174"/>
      <c r="H888" s="174"/>
      <c r="I888" s="174"/>
      <c r="J888" s="175"/>
      <c r="K888" s="176"/>
      <c r="L888" s="177"/>
      <c r="M888" s="177"/>
      <c r="N888" s="182"/>
      <c r="O888" s="175"/>
      <c r="P888" s="180"/>
      <c r="Q888" s="176"/>
      <c r="R888" s="176"/>
      <c r="S888" s="176"/>
      <c r="T888" s="175"/>
      <c r="U888" s="175"/>
      <c r="V888" s="175"/>
      <c r="W888" s="175"/>
      <c r="X888" s="175"/>
      <c r="Y888" s="175"/>
      <c r="Z888" s="175"/>
    </row>
    <row r="889" ht="13.5" customHeight="1">
      <c r="A889" s="175"/>
      <c r="B889" s="175"/>
      <c r="C889" s="175"/>
      <c r="D889" s="175"/>
      <c r="E889" s="175"/>
      <c r="F889" s="175"/>
      <c r="G889" s="174"/>
      <c r="H889" s="174"/>
      <c r="I889" s="174"/>
      <c r="J889" s="175"/>
      <c r="K889" s="176"/>
      <c r="L889" s="177"/>
      <c r="M889" s="177"/>
      <c r="N889" s="182"/>
      <c r="O889" s="175"/>
      <c r="P889" s="180"/>
      <c r="Q889" s="176"/>
      <c r="R889" s="176"/>
      <c r="S889" s="176"/>
      <c r="T889" s="175"/>
      <c r="U889" s="175"/>
      <c r="V889" s="175"/>
      <c r="W889" s="175"/>
      <c r="X889" s="175"/>
      <c r="Y889" s="175"/>
      <c r="Z889" s="175"/>
    </row>
    <row r="890" ht="13.5" customHeight="1">
      <c r="A890" s="175"/>
      <c r="B890" s="175"/>
      <c r="C890" s="175"/>
      <c r="D890" s="175"/>
      <c r="E890" s="175"/>
      <c r="F890" s="175"/>
      <c r="G890" s="174"/>
      <c r="H890" s="174"/>
      <c r="I890" s="174"/>
      <c r="J890" s="175"/>
      <c r="K890" s="176"/>
      <c r="L890" s="177"/>
      <c r="M890" s="177"/>
      <c r="N890" s="182"/>
      <c r="O890" s="175"/>
      <c r="P890" s="180"/>
      <c r="Q890" s="176"/>
      <c r="R890" s="176"/>
      <c r="S890" s="176"/>
      <c r="T890" s="175"/>
      <c r="U890" s="175"/>
      <c r="V890" s="175"/>
      <c r="W890" s="175"/>
      <c r="X890" s="175"/>
      <c r="Y890" s="175"/>
      <c r="Z890" s="175"/>
    </row>
    <row r="891" ht="13.5" customHeight="1">
      <c r="A891" s="175"/>
      <c r="B891" s="175"/>
      <c r="C891" s="175"/>
      <c r="D891" s="175"/>
      <c r="E891" s="175"/>
      <c r="F891" s="175"/>
      <c r="G891" s="174"/>
      <c r="H891" s="174"/>
      <c r="I891" s="174"/>
      <c r="J891" s="175"/>
      <c r="K891" s="176"/>
      <c r="L891" s="177"/>
      <c r="M891" s="177"/>
      <c r="N891" s="182"/>
      <c r="O891" s="175"/>
      <c r="P891" s="180"/>
      <c r="Q891" s="176"/>
      <c r="R891" s="176"/>
      <c r="S891" s="176"/>
      <c r="T891" s="175"/>
      <c r="U891" s="175"/>
      <c r="V891" s="175"/>
      <c r="W891" s="175"/>
      <c r="X891" s="175"/>
      <c r="Y891" s="175"/>
      <c r="Z891" s="175"/>
    </row>
    <row r="892" ht="13.5" customHeight="1">
      <c r="A892" s="175"/>
      <c r="B892" s="175"/>
      <c r="C892" s="175"/>
      <c r="D892" s="175"/>
      <c r="E892" s="175"/>
      <c r="F892" s="175"/>
      <c r="G892" s="174"/>
      <c r="H892" s="174"/>
      <c r="I892" s="174"/>
      <c r="J892" s="175"/>
      <c r="K892" s="176"/>
      <c r="L892" s="177"/>
      <c r="M892" s="177"/>
      <c r="N892" s="182"/>
      <c r="O892" s="175"/>
      <c r="P892" s="180"/>
      <c r="Q892" s="176"/>
      <c r="R892" s="176"/>
      <c r="S892" s="176"/>
      <c r="T892" s="175"/>
      <c r="U892" s="175"/>
      <c r="V892" s="175"/>
      <c r="W892" s="175"/>
      <c r="X892" s="175"/>
      <c r="Y892" s="175"/>
      <c r="Z892" s="175"/>
    </row>
    <row r="893" ht="13.5" customHeight="1">
      <c r="A893" s="175"/>
      <c r="B893" s="175"/>
      <c r="C893" s="175"/>
      <c r="D893" s="175"/>
      <c r="E893" s="175"/>
      <c r="F893" s="175"/>
      <c r="G893" s="174"/>
      <c r="H893" s="174"/>
      <c r="I893" s="174"/>
      <c r="J893" s="175"/>
      <c r="K893" s="176"/>
      <c r="L893" s="177"/>
      <c r="M893" s="177"/>
      <c r="N893" s="182"/>
      <c r="O893" s="175"/>
      <c r="P893" s="180"/>
      <c r="Q893" s="176"/>
      <c r="R893" s="176"/>
      <c r="S893" s="176"/>
      <c r="T893" s="175"/>
      <c r="U893" s="175"/>
      <c r="V893" s="175"/>
      <c r="W893" s="175"/>
      <c r="X893" s="175"/>
      <c r="Y893" s="175"/>
      <c r="Z893" s="175"/>
    </row>
    <row r="894" ht="13.5" customHeight="1">
      <c r="A894" s="175"/>
      <c r="B894" s="175"/>
      <c r="C894" s="175"/>
      <c r="D894" s="175"/>
      <c r="E894" s="175"/>
      <c r="F894" s="175"/>
      <c r="G894" s="174"/>
      <c r="H894" s="174"/>
      <c r="I894" s="174"/>
      <c r="J894" s="175"/>
      <c r="K894" s="176"/>
      <c r="L894" s="177"/>
      <c r="M894" s="177"/>
      <c r="N894" s="182"/>
      <c r="O894" s="175"/>
      <c r="P894" s="180"/>
      <c r="Q894" s="176"/>
      <c r="R894" s="176"/>
      <c r="S894" s="176"/>
      <c r="T894" s="175"/>
      <c r="U894" s="175"/>
      <c r="V894" s="175"/>
      <c r="W894" s="175"/>
      <c r="X894" s="175"/>
      <c r="Y894" s="175"/>
      <c r="Z894" s="175"/>
    </row>
    <row r="895" ht="13.5" customHeight="1">
      <c r="A895" s="175"/>
      <c r="B895" s="175"/>
      <c r="C895" s="175"/>
      <c r="D895" s="175"/>
      <c r="E895" s="175"/>
      <c r="F895" s="175"/>
      <c r="G895" s="174"/>
      <c r="H895" s="174"/>
      <c r="I895" s="174"/>
      <c r="J895" s="175"/>
      <c r="K895" s="176"/>
      <c r="L895" s="177"/>
      <c r="M895" s="177"/>
      <c r="N895" s="182"/>
      <c r="O895" s="175"/>
      <c r="P895" s="180"/>
      <c r="Q895" s="176"/>
      <c r="R895" s="176"/>
      <c r="S895" s="176"/>
      <c r="T895" s="175"/>
      <c r="U895" s="175"/>
      <c r="V895" s="175"/>
      <c r="W895" s="175"/>
      <c r="X895" s="175"/>
      <c r="Y895" s="175"/>
      <c r="Z895" s="175"/>
    </row>
    <row r="896" ht="13.5" customHeight="1">
      <c r="A896" s="175"/>
      <c r="B896" s="175"/>
      <c r="C896" s="175"/>
      <c r="D896" s="175"/>
      <c r="E896" s="175"/>
      <c r="F896" s="175"/>
      <c r="G896" s="174"/>
      <c r="H896" s="174"/>
      <c r="I896" s="174"/>
      <c r="J896" s="175"/>
      <c r="K896" s="176"/>
      <c r="L896" s="177"/>
      <c r="M896" s="177"/>
      <c r="N896" s="182"/>
      <c r="O896" s="175"/>
      <c r="P896" s="180"/>
      <c r="Q896" s="176"/>
      <c r="R896" s="176"/>
      <c r="S896" s="176"/>
      <c r="T896" s="175"/>
      <c r="U896" s="175"/>
      <c r="V896" s="175"/>
      <c r="W896" s="175"/>
      <c r="X896" s="175"/>
      <c r="Y896" s="175"/>
      <c r="Z896" s="175"/>
    </row>
    <row r="897" ht="13.5" customHeight="1">
      <c r="A897" s="175"/>
      <c r="B897" s="175"/>
      <c r="C897" s="175"/>
      <c r="D897" s="175"/>
      <c r="E897" s="175"/>
      <c r="F897" s="175"/>
      <c r="G897" s="174"/>
      <c r="H897" s="174"/>
      <c r="I897" s="174"/>
      <c r="J897" s="175"/>
      <c r="K897" s="176"/>
      <c r="L897" s="177"/>
      <c r="M897" s="177"/>
      <c r="N897" s="182"/>
      <c r="O897" s="175"/>
      <c r="P897" s="180"/>
      <c r="Q897" s="176"/>
      <c r="R897" s="176"/>
      <c r="S897" s="176"/>
      <c r="T897" s="175"/>
      <c r="U897" s="175"/>
      <c r="V897" s="175"/>
      <c r="W897" s="175"/>
      <c r="X897" s="175"/>
      <c r="Y897" s="175"/>
      <c r="Z897" s="175"/>
    </row>
    <row r="898" ht="13.5" customHeight="1">
      <c r="A898" s="175"/>
      <c r="B898" s="175"/>
      <c r="C898" s="175"/>
      <c r="D898" s="175"/>
      <c r="E898" s="175"/>
      <c r="F898" s="175"/>
      <c r="G898" s="174"/>
      <c r="H898" s="174"/>
      <c r="I898" s="174"/>
      <c r="J898" s="175"/>
      <c r="K898" s="176"/>
      <c r="L898" s="177"/>
      <c r="M898" s="177"/>
      <c r="N898" s="182"/>
      <c r="O898" s="175"/>
      <c r="P898" s="180"/>
      <c r="Q898" s="176"/>
      <c r="R898" s="176"/>
      <c r="S898" s="176"/>
      <c r="T898" s="175"/>
      <c r="U898" s="175"/>
      <c r="V898" s="175"/>
      <c r="W898" s="175"/>
      <c r="X898" s="175"/>
      <c r="Y898" s="175"/>
      <c r="Z898" s="175"/>
    </row>
    <row r="899" ht="13.5" customHeight="1">
      <c r="A899" s="175"/>
      <c r="B899" s="175"/>
      <c r="C899" s="175"/>
      <c r="D899" s="175"/>
      <c r="E899" s="175"/>
      <c r="F899" s="175"/>
      <c r="G899" s="174"/>
      <c r="H899" s="174"/>
      <c r="I899" s="174"/>
      <c r="J899" s="175"/>
      <c r="K899" s="176"/>
      <c r="L899" s="177"/>
      <c r="M899" s="177"/>
      <c r="N899" s="182"/>
      <c r="O899" s="175"/>
      <c r="P899" s="180"/>
      <c r="Q899" s="176"/>
      <c r="R899" s="176"/>
      <c r="S899" s="176"/>
      <c r="T899" s="175"/>
      <c r="U899" s="175"/>
      <c r="V899" s="175"/>
      <c r="W899" s="175"/>
      <c r="X899" s="175"/>
      <c r="Y899" s="175"/>
      <c r="Z899" s="175"/>
    </row>
    <row r="900" ht="13.5" customHeight="1">
      <c r="A900" s="175"/>
      <c r="B900" s="175"/>
      <c r="C900" s="175"/>
      <c r="D900" s="175"/>
      <c r="E900" s="175"/>
      <c r="F900" s="175"/>
      <c r="G900" s="174"/>
      <c r="H900" s="174"/>
      <c r="I900" s="174"/>
      <c r="J900" s="175"/>
      <c r="K900" s="176"/>
      <c r="L900" s="177"/>
      <c r="M900" s="177"/>
      <c r="N900" s="182"/>
      <c r="O900" s="175"/>
      <c r="P900" s="180"/>
      <c r="Q900" s="176"/>
      <c r="R900" s="176"/>
      <c r="S900" s="176"/>
      <c r="T900" s="175"/>
      <c r="U900" s="175"/>
      <c r="V900" s="175"/>
      <c r="W900" s="175"/>
      <c r="X900" s="175"/>
      <c r="Y900" s="175"/>
      <c r="Z900" s="175"/>
    </row>
    <row r="901" ht="13.5" customHeight="1">
      <c r="A901" s="175"/>
      <c r="B901" s="175"/>
      <c r="C901" s="175"/>
      <c r="D901" s="175"/>
      <c r="E901" s="175"/>
      <c r="F901" s="175"/>
      <c r="G901" s="174"/>
      <c r="H901" s="174"/>
      <c r="I901" s="174"/>
      <c r="J901" s="175"/>
      <c r="K901" s="176"/>
      <c r="L901" s="177"/>
      <c r="M901" s="177"/>
      <c r="N901" s="182"/>
      <c r="O901" s="175"/>
      <c r="P901" s="180"/>
      <c r="Q901" s="176"/>
      <c r="R901" s="176"/>
      <c r="S901" s="176"/>
      <c r="T901" s="175"/>
      <c r="U901" s="175"/>
      <c r="V901" s="175"/>
      <c r="W901" s="175"/>
      <c r="X901" s="175"/>
      <c r="Y901" s="175"/>
      <c r="Z901" s="175"/>
    </row>
    <row r="902" ht="13.5" customHeight="1">
      <c r="A902" s="175"/>
      <c r="B902" s="175"/>
      <c r="C902" s="175"/>
      <c r="D902" s="175"/>
      <c r="E902" s="175"/>
      <c r="F902" s="175"/>
      <c r="G902" s="174"/>
      <c r="H902" s="174"/>
      <c r="I902" s="174"/>
      <c r="J902" s="175"/>
      <c r="K902" s="176"/>
      <c r="L902" s="177"/>
      <c r="M902" s="177"/>
      <c r="N902" s="182"/>
      <c r="O902" s="175"/>
      <c r="P902" s="180"/>
      <c r="Q902" s="176"/>
      <c r="R902" s="176"/>
      <c r="S902" s="176"/>
      <c r="T902" s="175"/>
      <c r="U902" s="175"/>
      <c r="V902" s="175"/>
      <c r="W902" s="175"/>
      <c r="X902" s="175"/>
      <c r="Y902" s="175"/>
      <c r="Z902" s="175"/>
    </row>
    <row r="903" ht="13.5" customHeight="1">
      <c r="A903" s="175"/>
      <c r="B903" s="175"/>
      <c r="C903" s="175"/>
      <c r="D903" s="175"/>
      <c r="E903" s="175"/>
      <c r="F903" s="175"/>
      <c r="G903" s="174"/>
      <c r="H903" s="174"/>
      <c r="I903" s="174"/>
      <c r="J903" s="175"/>
      <c r="K903" s="176"/>
      <c r="L903" s="177"/>
      <c r="M903" s="177"/>
      <c r="N903" s="182"/>
      <c r="O903" s="175"/>
      <c r="P903" s="180"/>
      <c r="Q903" s="176"/>
      <c r="R903" s="176"/>
      <c r="S903" s="176"/>
      <c r="T903" s="175"/>
      <c r="U903" s="175"/>
      <c r="V903" s="175"/>
      <c r="W903" s="175"/>
      <c r="X903" s="175"/>
      <c r="Y903" s="175"/>
      <c r="Z903" s="175"/>
    </row>
    <row r="904" ht="13.5" customHeight="1">
      <c r="A904" s="175"/>
      <c r="B904" s="175"/>
      <c r="C904" s="175"/>
      <c r="D904" s="175"/>
      <c r="E904" s="175"/>
      <c r="F904" s="175"/>
      <c r="G904" s="174"/>
      <c r="H904" s="174"/>
      <c r="I904" s="174"/>
      <c r="J904" s="175"/>
      <c r="K904" s="176"/>
      <c r="L904" s="177"/>
      <c r="M904" s="177"/>
      <c r="N904" s="182"/>
      <c r="O904" s="175"/>
      <c r="P904" s="180"/>
      <c r="Q904" s="176"/>
      <c r="R904" s="176"/>
      <c r="S904" s="176"/>
      <c r="T904" s="175"/>
      <c r="U904" s="175"/>
      <c r="V904" s="175"/>
      <c r="W904" s="175"/>
      <c r="X904" s="175"/>
      <c r="Y904" s="175"/>
      <c r="Z904" s="175"/>
    </row>
    <row r="905" ht="13.5" customHeight="1">
      <c r="A905" s="175"/>
      <c r="B905" s="175"/>
      <c r="C905" s="175"/>
      <c r="D905" s="175"/>
      <c r="E905" s="175"/>
      <c r="F905" s="175"/>
      <c r="G905" s="174"/>
      <c r="H905" s="174"/>
      <c r="I905" s="174"/>
      <c r="J905" s="175"/>
      <c r="K905" s="176"/>
      <c r="L905" s="177"/>
      <c r="M905" s="177"/>
      <c r="N905" s="182"/>
      <c r="O905" s="175"/>
      <c r="P905" s="180"/>
      <c r="Q905" s="176"/>
      <c r="R905" s="176"/>
      <c r="S905" s="176"/>
      <c r="T905" s="175"/>
      <c r="U905" s="175"/>
      <c r="V905" s="175"/>
      <c r="W905" s="175"/>
      <c r="X905" s="175"/>
      <c r="Y905" s="175"/>
      <c r="Z905" s="175"/>
    </row>
    <row r="906" ht="13.5" customHeight="1">
      <c r="A906" s="175"/>
      <c r="B906" s="175"/>
      <c r="C906" s="175"/>
      <c r="D906" s="175"/>
      <c r="E906" s="175"/>
      <c r="F906" s="175"/>
      <c r="G906" s="174"/>
      <c r="H906" s="174"/>
      <c r="I906" s="174"/>
      <c r="J906" s="175"/>
      <c r="K906" s="176"/>
      <c r="L906" s="177"/>
      <c r="M906" s="177"/>
      <c r="N906" s="182"/>
      <c r="O906" s="175"/>
      <c r="P906" s="180"/>
      <c r="Q906" s="176"/>
      <c r="R906" s="176"/>
      <c r="S906" s="176"/>
      <c r="T906" s="175"/>
      <c r="U906" s="175"/>
      <c r="V906" s="175"/>
      <c r="W906" s="175"/>
      <c r="X906" s="175"/>
      <c r="Y906" s="175"/>
      <c r="Z906" s="175"/>
    </row>
    <row r="907" ht="13.5" customHeight="1">
      <c r="A907" s="175"/>
      <c r="B907" s="175"/>
      <c r="C907" s="175"/>
      <c r="D907" s="175"/>
      <c r="E907" s="175"/>
      <c r="F907" s="175"/>
      <c r="G907" s="174"/>
      <c r="H907" s="174"/>
      <c r="I907" s="174"/>
      <c r="J907" s="175"/>
      <c r="K907" s="176"/>
      <c r="L907" s="177"/>
      <c r="M907" s="177"/>
      <c r="N907" s="182"/>
      <c r="O907" s="175"/>
      <c r="P907" s="180"/>
      <c r="Q907" s="176"/>
      <c r="R907" s="176"/>
      <c r="S907" s="176"/>
      <c r="T907" s="175"/>
      <c r="U907" s="175"/>
      <c r="V907" s="175"/>
      <c r="W907" s="175"/>
      <c r="X907" s="175"/>
      <c r="Y907" s="175"/>
      <c r="Z907" s="175"/>
    </row>
    <row r="908" ht="13.5" customHeight="1">
      <c r="A908" s="175"/>
      <c r="B908" s="175"/>
      <c r="C908" s="175"/>
      <c r="D908" s="175"/>
      <c r="E908" s="175"/>
      <c r="F908" s="175"/>
      <c r="G908" s="174"/>
      <c r="H908" s="174"/>
      <c r="I908" s="174"/>
      <c r="J908" s="175"/>
      <c r="K908" s="176"/>
      <c r="L908" s="177"/>
      <c r="M908" s="177"/>
      <c r="N908" s="182"/>
      <c r="O908" s="175"/>
      <c r="P908" s="180"/>
      <c r="Q908" s="176"/>
      <c r="R908" s="176"/>
      <c r="S908" s="176"/>
      <c r="T908" s="175"/>
      <c r="U908" s="175"/>
      <c r="V908" s="175"/>
      <c r="W908" s="175"/>
      <c r="X908" s="175"/>
      <c r="Y908" s="175"/>
      <c r="Z908" s="175"/>
    </row>
    <row r="909" ht="13.5" customHeight="1">
      <c r="A909" s="175"/>
      <c r="B909" s="175"/>
      <c r="C909" s="175"/>
      <c r="D909" s="175"/>
      <c r="E909" s="175"/>
      <c r="F909" s="175"/>
      <c r="G909" s="174"/>
      <c r="H909" s="174"/>
      <c r="I909" s="174"/>
      <c r="J909" s="175"/>
      <c r="K909" s="176"/>
      <c r="L909" s="177"/>
      <c r="M909" s="177"/>
      <c r="N909" s="182"/>
      <c r="O909" s="175"/>
      <c r="P909" s="180"/>
      <c r="Q909" s="176"/>
      <c r="R909" s="176"/>
      <c r="S909" s="176"/>
      <c r="T909" s="175"/>
      <c r="U909" s="175"/>
      <c r="V909" s="175"/>
      <c r="W909" s="175"/>
      <c r="X909" s="175"/>
      <c r="Y909" s="175"/>
      <c r="Z909" s="175"/>
    </row>
    <row r="910" ht="13.5" customHeight="1">
      <c r="A910" s="175"/>
      <c r="B910" s="175"/>
      <c r="C910" s="175"/>
      <c r="D910" s="175"/>
      <c r="E910" s="175"/>
      <c r="F910" s="175"/>
      <c r="G910" s="174"/>
      <c r="H910" s="174"/>
      <c r="I910" s="174"/>
      <c r="J910" s="175"/>
      <c r="K910" s="176"/>
      <c r="L910" s="177"/>
      <c r="M910" s="177"/>
      <c r="N910" s="182"/>
      <c r="O910" s="175"/>
      <c r="P910" s="180"/>
      <c r="Q910" s="176"/>
      <c r="R910" s="176"/>
      <c r="S910" s="176"/>
      <c r="T910" s="175"/>
      <c r="U910" s="175"/>
      <c r="V910" s="175"/>
      <c r="W910" s="175"/>
      <c r="X910" s="175"/>
      <c r="Y910" s="175"/>
      <c r="Z910" s="175"/>
    </row>
    <row r="911" ht="13.5" customHeight="1">
      <c r="A911" s="175"/>
      <c r="B911" s="175"/>
      <c r="C911" s="175"/>
      <c r="D911" s="175"/>
      <c r="E911" s="175"/>
      <c r="F911" s="175"/>
      <c r="G911" s="174"/>
      <c r="H911" s="174"/>
      <c r="I911" s="174"/>
      <c r="J911" s="175"/>
      <c r="K911" s="176"/>
      <c r="L911" s="177"/>
      <c r="M911" s="177"/>
      <c r="N911" s="182"/>
      <c r="O911" s="175"/>
      <c r="P911" s="180"/>
      <c r="Q911" s="176"/>
      <c r="R911" s="176"/>
      <c r="S911" s="176"/>
      <c r="T911" s="175"/>
      <c r="U911" s="175"/>
      <c r="V911" s="175"/>
      <c r="W911" s="175"/>
      <c r="X911" s="175"/>
      <c r="Y911" s="175"/>
      <c r="Z911" s="175"/>
    </row>
    <row r="912" ht="13.5" customHeight="1">
      <c r="A912" s="175"/>
      <c r="B912" s="175"/>
      <c r="C912" s="175"/>
      <c r="D912" s="175"/>
      <c r="E912" s="175"/>
      <c r="F912" s="175"/>
      <c r="G912" s="174"/>
      <c r="H912" s="174"/>
      <c r="I912" s="174"/>
      <c r="J912" s="175"/>
      <c r="K912" s="176"/>
      <c r="L912" s="177"/>
      <c r="M912" s="177"/>
      <c r="N912" s="182"/>
      <c r="O912" s="175"/>
      <c r="P912" s="180"/>
      <c r="Q912" s="176"/>
      <c r="R912" s="176"/>
      <c r="S912" s="176"/>
      <c r="T912" s="175"/>
      <c r="U912" s="175"/>
      <c r="V912" s="175"/>
      <c r="W912" s="175"/>
      <c r="X912" s="175"/>
      <c r="Y912" s="175"/>
      <c r="Z912" s="175"/>
    </row>
    <row r="913" ht="13.5" customHeight="1">
      <c r="A913" s="175"/>
      <c r="B913" s="175"/>
      <c r="C913" s="175"/>
      <c r="D913" s="175"/>
      <c r="E913" s="175"/>
      <c r="F913" s="175"/>
      <c r="G913" s="174"/>
      <c r="H913" s="174"/>
      <c r="I913" s="174"/>
      <c r="J913" s="175"/>
      <c r="K913" s="176"/>
      <c r="L913" s="177"/>
      <c r="M913" s="177"/>
      <c r="N913" s="182"/>
      <c r="O913" s="175"/>
      <c r="P913" s="180"/>
      <c r="Q913" s="176"/>
      <c r="R913" s="176"/>
      <c r="S913" s="176"/>
      <c r="T913" s="175"/>
      <c r="U913" s="175"/>
      <c r="V913" s="175"/>
      <c r="W913" s="175"/>
      <c r="X913" s="175"/>
      <c r="Y913" s="175"/>
      <c r="Z913" s="175"/>
    </row>
    <row r="914" ht="13.5" customHeight="1">
      <c r="A914" s="175"/>
      <c r="B914" s="175"/>
      <c r="C914" s="175"/>
      <c r="D914" s="175"/>
      <c r="E914" s="175"/>
      <c r="F914" s="175"/>
      <c r="G914" s="174"/>
      <c r="H914" s="174"/>
      <c r="I914" s="174"/>
      <c r="J914" s="175"/>
      <c r="K914" s="176"/>
      <c r="L914" s="177"/>
      <c r="M914" s="177"/>
      <c r="N914" s="182"/>
      <c r="O914" s="175"/>
      <c r="P914" s="180"/>
      <c r="Q914" s="176"/>
      <c r="R914" s="176"/>
      <c r="S914" s="176"/>
      <c r="T914" s="175"/>
      <c r="U914" s="175"/>
      <c r="V914" s="175"/>
      <c r="W914" s="175"/>
      <c r="X914" s="175"/>
      <c r="Y914" s="175"/>
      <c r="Z914" s="175"/>
    </row>
    <row r="915" ht="13.5" customHeight="1">
      <c r="A915" s="175"/>
      <c r="B915" s="175"/>
      <c r="C915" s="175"/>
      <c r="D915" s="175"/>
      <c r="E915" s="175"/>
      <c r="F915" s="175"/>
      <c r="G915" s="174"/>
      <c r="H915" s="174"/>
      <c r="I915" s="174"/>
      <c r="J915" s="175"/>
      <c r="K915" s="176"/>
      <c r="L915" s="177"/>
      <c r="M915" s="177"/>
      <c r="N915" s="182"/>
      <c r="O915" s="175"/>
      <c r="P915" s="180"/>
      <c r="Q915" s="176"/>
      <c r="R915" s="176"/>
      <c r="S915" s="176"/>
      <c r="T915" s="175"/>
      <c r="U915" s="175"/>
      <c r="V915" s="175"/>
      <c r="W915" s="175"/>
      <c r="X915" s="175"/>
      <c r="Y915" s="175"/>
      <c r="Z915" s="175"/>
    </row>
    <row r="916" ht="13.5" customHeight="1">
      <c r="A916" s="175"/>
      <c r="B916" s="175"/>
      <c r="C916" s="175"/>
      <c r="D916" s="175"/>
      <c r="E916" s="175"/>
      <c r="F916" s="175"/>
      <c r="G916" s="174"/>
      <c r="H916" s="174"/>
      <c r="I916" s="174"/>
      <c r="J916" s="175"/>
      <c r="K916" s="176"/>
      <c r="L916" s="177"/>
      <c r="M916" s="177"/>
      <c r="N916" s="182"/>
      <c r="O916" s="175"/>
      <c r="P916" s="180"/>
      <c r="Q916" s="176"/>
      <c r="R916" s="176"/>
      <c r="S916" s="176"/>
      <c r="T916" s="175"/>
      <c r="U916" s="175"/>
      <c r="V916" s="175"/>
      <c r="W916" s="175"/>
      <c r="X916" s="175"/>
      <c r="Y916" s="175"/>
      <c r="Z916" s="175"/>
    </row>
    <row r="917" ht="13.5" customHeight="1">
      <c r="A917" s="175"/>
      <c r="B917" s="175"/>
      <c r="C917" s="175"/>
      <c r="D917" s="175"/>
      <c r="E917" s="175"/>
      <c r="F917" s="175"/>
      <c r="G917" s="174"/>
      <c r="H917" s="174"/>
      <c r="I917" s="174"/>
      <c r="J917" s="175"/>
      <c r="K917" s="176"/>
      <c r="L917" s="177"/>
      <c r="M917" s="177"/>
      <c r="N917" s="182"/>
      <c r="O917" s="175"/>
      <c r="P917" s="180"/>
      <c r="Q917" s="176"/>
      <c r="R917" s="176"/>
      <c r="S917" s="176"/>
      <c r="T917" s="175"/>
      <c r="U917" s="175"/>
      <c r="V917" s="175"/>
      <c r="W917" s="175"/>
      <c r="X917" s="175"/>
      <c r="Y917" s="175"/>
      <c r="Z917" s="175"/>
    </row>
    <row r="918" ht="13.5" customHeight="1">
      <c r="A918" s="175"/>
      <c r="B918" s="175"/>
      <c r="C918" s="175"/>
      <c r="D918" s="175"/>
      <c r="E918" s="175"/>
      <c r="F918" s="175"/>
      <c r="G918" s="174"/>
      <c r="H918" s="174"/>
      <c r="I918" s="174"/>
      <c r="J918" s="175"/>
      <c r="K918" s="176"/>
      <c r="L918" s="177"/>
      <c r="M918" s="177"/>
      <c r="N918" s="182"/>
      <c r="O918" s="175"/>
      <c r="P918" s="180"/>
      <c r="Q918" s="176"/>
      <c r="R918" s="176"/>
      <c r="S918" s="176"/>
      <c r="T918" s="175"/>
      <c r="U918" s="175"/>
      <c r="V918" s="175"/>
      <c r="W918" s="175"/>
      <c r="X918" s="175"/>
      <c r="Y918" s="175"/>
      <c r="Z918" s="175"/>
    </row>
    <row r="919" ht="13.5" customHeight="1">
      <c r="A919" s="175"/>
      <c r="B919" s="175"/>
      <c r="C919" s="175"/>
      <c r="D919" s="175"/>
      <c r="E919" s="175"/>
      <c r="F919" s="175"/>
      <c r="G919" s="174"/>
      <c r="H919" s="174"/>
      <c r="I919" s="174"/>
      <c r="J919" s="175"/>
      <c r="K919" s="176"/>
      <c r="L919" s="177"/>
      <c r="M919" s="177"/>
      <c r="N919" s="182"/>
      <c r="O919" s="175"/>
      <c r="P919" s="180"/>
      <c r="Q919" s="176"/>
      <c r="R919" s="176"/>
      <c r="S919" s="176"/>
      <c r="T919" s="175"/>
      <c r="U919" s="175"/>
      <c r="V919" s="175"/>
      <c r="W919" s="175"/>
      <c r="X919" s="175"/>
      <c r="Y919" s="175"/>
      <c r="Z919" s="175"/>
    </row>
    <row r="920" ht="13.5" customHeight="1">
      <c r="A920" s="175"/>
      <c r="B920" s="175"/>
      <c r="C920" s="175"/>
      <c r="D920" s="175"/>
      <c r="E920" s="175"/>
      <c r="F920" s="175"/>
      <c r="G920" s="174"/>
      <c r="H920" s="174"/>
      <c r="I920" s="174"/>
      <c r="J920" s="175"/>
      <c r="K920" s="176"/>
      <c r="L920" s="177"/>
      <c r="M920" s="177"/>
      <c r="N920" s="182"/>
      <c r="O920" s="175"/>
      <c r="P920" s="180"/>
      <c r="Q920" s="176"/>
      <c r="R920" s="176"/>
      <c r="S920" s="176"/>
      <c r="T920" s="175"/>
      <c r="U920" s="175"/>
      <c r="V920" s="175"/>
      <c r="W920" s="175"/>
      <c r="X920" s="175"/>
      <c r="Y920" s="175"/>
      <c r="Z920" s="175"/>
    </row>
    <row r="921" ht="13.5" customHeight="1">
      <c r="A921" s="175"/>
      <c r="B921" s="175"/>
      <c r="C921" s="175"/>
      <c r="D921" s="175"/>
      <c r="E921" s="175"/>
      <c r="F921" s="175"/>
      <c r="G921" s="174"/>
      <c r="H921" s="174"/>
      <c r="I921" s="174"/>
      <c r="J921" s="175"/>
      <c r="K921" s="176"/>
      <c r="L921" s="177"/>
      <c r="M921" s="177"/>
      <c r="N921" s="182"/>
      <c r="O921" s="175"/>
      <c r="P921" s="180"/>
      <c r="Q921" s="176"/>
      <c r="R921" s="176"/>
      <c r="S921" s="176"/>
      <c r="T921" s="175"/>
      <c r="U921" s="175"/>
      <c r="V921" s="175"/>
      <c r="W921" s="175"/>
      <c r="X921" s="175"/>
      <c r="Y921" s="175"/>
      <c r="Z921" s="175"/>
    </row>
    <row r="922" ht="13.5" customHeight="1">
      <c r="A922" s="175"/>
      <c r="B922" s="175"/>
      <c r="C922" s="175"/>
      <c r="D922" s="175"/>
      <c r="E922" s="175"/>
      <c r="F922" s="175"/>
      <c r="G922" s="174"/>
      <c r="H922" s="174"/>
      <c r="I922" s="174"/>
      <c r="J922" s="175"/>
      <c r="K922" s="176"/>
      <c r="L922" s="177"/>
      <c r="M922" s="177"/>
      <c r="N922" s="182"/>
      <c r="O922" s="175"/>
      <c r="P922" s="180"/>
      <c r="Q922" s="176"/>
      <c r="R922" s="176"/>
      <c r="S922" s="176"/>
      <c r="T922" s="175"/>
      <c r="U922" s="175"/>
      <c r="V922" s="175"/>
      <c r="W922" s="175"/>
      <c r="X922" s="175"/>
      <c r="Y922" s="175"/>
      <c r="Z922" s="175"/>
    </row>
    <row r="923" ht="13.5" customHeight="1">
      <c r="A923" s="175"/>
      <c r="B923" s="175"/>
      <c r="C923" s="175"/>
      <c r="D923" s="175"/>
      <c r="E923" s="175"/>
      <c r="F923" s="175"/>
      <c r="G923" s="174"/>
      <c r="H923" s="174"/>
      <c r="I923" s="174"/>
      <c r="J923" s="175"/>
      <c r="K923" s="176"/>
      <c r="L923" s="177"/>
      <c r="M923" s="177"/>
      <c r="N923" s="182"/>
      <c r="O923" s="175"/>
      <c r="P923" s="180"/>
      <c r="Q923" s="176"/>
      <c r="R923" s="176"/>
      <c r="S923" s="176"/>
      <c r="T923" s="175"/>
      <c r="U923" s="175"/>
      <c r="V923" s="175"/>
      <c r="W923" s="175"/>
      <c r="X923" s="175"/>
      <c r="Y923" s="175"/>
      <c r="Z923" s="175"/>
    </row>
    <row r="924" ht="13.5" customHeight="1">
      <c r="A924" s="175"/>
      <c r="B924" s="175"/>
      <c r="C924" s="175"/>
      <c r="D924" s="175"/>
      <c r="E924" s="175"/>
      <c r="F924" s="175"/>
      <c r="G924" s="174"/>
      <c r="H924" s="174"/>
      <c r="I924" s="174"/>
      <c r="J924" s="175"/>
      <c r="K924" s="176"/>
      <c r="L924" s="177"/>
      <c r="M924" s="177"/>
      <c r="N924" s="182"/>
      <c r="O924" s="175"/>
      <c r="P924" s="180"/>
      <c r="Q924" s="176"/>
      <c r="R924" s="176"/>
      <c r="S924" s="176"/>
      <c r="T924" s="175"/>
      <c r="U924" s="175"/>
      <c r="V924" s="175"/>
      <c r="W924" s="175"/>
      <c r="X924" s="175"/>
      <c r="Y924" s="175"/>
      <c r="Z924" s="175"/>
    </row>
    <row r="925" ht="13.5" customHeight="1">
      <c r="A925" s="175"/>
      <c r="B925" s="175"/>
      <c r="C925" s="175"/>
      <c r="D925" s="175"/>
      <c r="E925" s="175"/>
      <c r="F925" s="175"/>
      <c r="G925" s="174"/>
      <c r="H925" s="174"/>
      <c r="I925" s="174"/>
      <c r="J925" s="175"/>
      <c r="K925" s="176"/>
      <c r="L925" s="177"/>
      <c r="M925" s="177"/>
      <c r="N925" s="182"/>
      <c r="O925" s="175"/>
      <c r="P925" s="180"/>
      <c r="Q925" s="176"/>
      <c r="R925" s="176"/>
      <c r="S925" s="176"/>
      <c r="T925" s="175"/>
      <c r="U925" s="175"/>
      <c r="V925" s="175"/>
      <c r="W925" s="175"/>
      <c r="X925" s="175"/>
      <c r="Y925" s="175"/>
      <c r="Z925" s="175"/>
    </row>
    <row r="926" ht="13.5" customHeight="1">
      <c r="A926" s="175"/>
      <c r="B926" s="175"/>
      <c r="C926" s="175"/>
      <c r="D926" s="175"/>
      <c r="E926" s="175"/>
      <c r="F926" s="175"/>
      <c r="G926" s="174"/>
      <c r="H926" s="174"/>
      <c r="I926" s="174"/>
      <c r="J926" s="175"/>
      <c r="K926" s="176"/>
      <c r="L926" s="177"/>
      <c r="M926" s="177"/>
      <c r="N926" s="182"/>
      <c r="O926" s="175"/>
      <c r="P926" s="180"/>
      <c r="Q926" s="176"/>
      <c r="R926" s="176"/>
      <c r="S926" s="176"/>
      <c r="T926" s="175"/>
      <c r="U926" s="175"/>
      <c r="V926" s="175"/>
      <c r="W926" s="175"/>
      <c r="X926" s="175"/>
      <c r="Y926" s="175"/>
      <c r="Z926" s="175"/>
    </row>
    <row r="927" ht="13.5" customHeight="1">
      <c r="A927" s="175"/>
      <c r="B927" s="175"/>
      <c r="C927" s="175"/>
      <c r="D927" s="175"/>
      <c r="E927" s="175"/>
      <c r="F927" s="175"/>
      <c r="G927" s="174"/>
      <c r="H927" s="174"/>
      <c r="I927" s="174"/>
      <c r="J927" s="175"/>
      <c r="K927" s="176"/>
      <c r="L927" s="177"/>
      <c r="M927" s="177"/>
      <c r="N927" s="182"/>
      <c r="O927" s="175"/>
      <c r="P927" s="180"/>
      <c r="Q927" s="176"/>
      <c r="R927" s="176"/>
      <c r="S927" s="176"/>
      <c r="T927" s="175"/>
      <c r="U927" s="175"/>
      <c r="V927" s="175"/>
      <c r="W927" s="175"/>
      <c r="X927" s="175"/>
      <c r="Y927" s="175"/>
      <c r="Z927" s="175"/>
    </row>
    <row r="928" ht="13.5" customHeight="1">
      <c r="A928" s="175"/>
      <c r="B928" s="175"/>
      <c r="C928" s="175"/>
      <c r="D928" s="175"/>
      <c r="E928" s="175"/>
      <c r="F928" s="175"/>
      <c r="G928" s="174"/>
      <c r="H928" s="174"/>
      <c r="I928" s="174"/>
      <c r="J928" s="175"/>
      <c r="K928" s="176"/>
      <c r="L928" s="177"/>
      <c r="M928" s="177"/>
      <c r="N928" s="182"/>
      <c r="O928" s="175"/>
      <c r="P928" s="180"/>
      <c r="Q928" s="176"/>
      <c r="R928" s="176"/>
      <c r="S928" s="176"/>
      <c r="T928" s="175"/>
      <c r="U928" s="175"/>
      <c r="V928" s="175"/>
      <c r="W928" s="175"/>
      <c r="X928" s="175"/>
      <c r="Y928" s="175"/>
      <c r="Z928" s="175"/>
    </row>
    <row r="929" ht="13.5" customHeight="1">
      <c r="A929" s="175"/>
      <c r="B929" s="175"/>
      <c r="C929" s="175"/>
      <c r="D929" s="175"/>
      <c r="E929" s="175"/>
      <c r="F929" s="175"/>
      <c r="G929" s="174"/>
      <c r="H929" s="174"/>
      <c r="I929" s="174"/>
      <c r="J929" s="175"/>
      <c r="K929" s="176"/>
      <c r="L929" s="177"/>
      <c r="M929" s="177"/>
      <c r="N929" s="182"/>
      <c r="O929" s="175"/>
      <c r="P929" s="180"/>
      <c r="Q929" s="176"/>
      <c r="R929" s="176"/>
      <c r="S929" s="176"/>
      <c r="T929" s="175"/>
      <c r="U929" s="175"/>
      <c r="V929" s="175"/>
      <c r="W929" s="175"/>
      <c r="X929" s="175"/>
      <c r="Y929" s="175"/>
      <c r="Z929" s="175"/>
    </row>
    <row r="930" ht="13.5" customHeight="1">
      <c r="A930" s="175"/>
      <c r="B930" s="175"/>
      <c r="C930" s="175"/>
      <c r="D930" s="175"/>
      <c r="E930" s="175"/>
      <c r="F930" s="175"/>
      <c r="G930" s="174"/>
      <c r="H930" s="174"/>
      <c r="I930" s="174"/>
      <c r="J930" s="175"/>
      <c r="K930" s="176"/>
      <c r="L930" s="177"/>
      <c r="M930" s="177"/>
      <c r="N930" s="182"/>
      <c r="O930" s="175"/>
      <c r="P930" s="180"/>
      <c r="Q930" s="176"/>
      <c r="R930" s="176"/>
      <c r="S930" s="176"/>
      <c r="T930" s="175"/>
      <c r="U930" s="175"/>
      <c r="V930" s="175"/>
      <c r="W930" s="175"/>
      <c r="X930" s="175"/>
      <c r="Y930" s="175"/>
      <c r="Z930" s="175"/>
    </row>
    <row r="931" ht="13.5" customHeight="1">
      <c r="A931" s="175"/>
      <c r="B931" s="175"/>
      <c r="C931" s="175"/>
      <c r="D931" s="175"/>
      <c r="E931" s="175"/>
      <c r="F931" s="175"/>
      <c r="G931" s="174"/>
      <c r="H931" s="174"/>
      <c r="I931" s="174"/>
      <c r="J931" s="175"/>
      <c r="K931" s="176"/>
      <c r="L931" s="177"/>
      <c r="M931" s="177"/>
      <c r="N931" s="182"/>
      <c r="O931" s="175"/>
      <c r="P931" s="180"/>
      <c r="Q931" s="176"/>
      <c r="R931" s="176"/>
      <c r="S931" s="176"/>
      <c r="T931" s="175"/>
      <c r="U931" s="175"/>
      <c r="V931" s="175"/>
      <c r="W931" s="175"/>
      <c r="X931" s="175"/>
      <c r="Y931" s="175"/>
      <c r="Z931" s="175"/>
    </row>
    <row r="932" ht="13.5" customHeight="1">
      <c r="A932" s="175"/>
      <c r="B932" s="175"/>
      <c r="C932" s="175"/>
      <c r="D932" s="175"/>
      <c r="E932" s="175"/>
      <c r="F932" s="175"/>
      <c r="G932" s="174"/>
      <c r="H932" s="174"/>
      <c r="I932" s="174"/>
      <c r="J932" s="175"/>
      <c r="K932" s="176"/>
      <c r="L932" s="177"/>
      <c r="M932" s="177"/>
      <c r="N932" s="182"/>
      <c r="O932" s="175"/>
      <c r="P932" s="180"/>
      <c r="Q932" s="176"/>
      <c r="R932" s="176"/>
      <c r="S932" s="176"/>
      <c r="T932" s="175"/>
      <c r="U932" s="175"/>
      <c r="V932" s="175"/>
      <c r="W932" s="175"/>
      <c r="X932" s="175"/>
      <c r="Y932" s="175"/>
      <c r="Z932" s="175"/>
    </row>
    <row r="933" ht="13.5" customHeight="1">
      <c r="A933" s="175"/>
      <c r="B933" s="175"/>
      <c r="C933" s="175"/>
      <c r="D933" s="175"/>
      <c r="E933" s="175"/>
      <c r="F933" s="175"/>
      <c r="G933" s="174"/>
      <c r="H933" s="174"/>
      <c r="I933" s="174"/>
      <c r="J933" s="175"/>
      <c r="K933" s="176"/>
      <c r="L933" s="177"/>
      <c r="M933" s="177"/>
      <c r="N933" s="182"/>
      <c r="O933" s="175"/>
      <c r="P933" s="180"/>
      <c r="Q933" s="176"/>
      <c r="R933" s="176"/>
      <c r="S933" s="176"/>
      <c r="T933" s="175"/>
      <c r="U933" s="175"/>
      <c r="V933" s="175"/>
      <c r="W933" s="175"/>
      <c r="X933" s="175"/>
      <c r="Y933" s="175"/>
      <c r="Z933" s="175"/>
    </row>
    <row r="934" ht="13.5" customHeight="1">
      <c r="A934" s="175"/>
      <c r="B934" s="175"/>
      <c r="C934" s="175"/>
      <c r="D934" s="175"/>
      <c r="E934" s="175"/>
      <c r="F934" s="175"/>
      <c r="G934" s="174"/>
      <c r="H934" s="174"/>
      <c r="I934" s="174"/>
      <c r="J934" s="175"/>
      <c r="K934" s="176"/>
      <c r="L934" s="177"/>
      <c r="M934" s="177"/>
      <c r="N934" s="182"/>
      <c r="O934" s="175"/>
      <c r="P934" s="180"/>
      <c r="Q934" s="176"/>
      <c r="R934" s="176"/>
      <c r="S934" s="176"/>
      <c r="T934" s="175"/>
      <c r="U934" s="175"/>
      <c r="V934" s="175"/>
      <c r="W934" s="175"/>
      <c r="X934" s="175"/>
      <c r="Y934" s="175"/>
      <c r="Z934" s="175"/>
    </row>
    <row r="935" ht="13.5" customHeight="1">
      <c r="A935" s="175"/>
      <c r="B935" s="175"/>
      <c r="C935" s="175"/>
      <c r="D935" s="175"/>
      <c r="E935" s="175"/>
      <c r="F935" s="175"/>
      <c r="G935" s="174"/>
      <c r="H935" s="174"/>
      <c r="I935" s="174"/>
      <c r="J935" s="175"/>
      <c r="K935" s="176"/>
      <c r="L935" s="177"/>
      <c r="M935" s="177"/>
      <c r="N935" s="182"/>
      <c r="O935" s="175"/>
      <c r="P935" s="180"/>
      <c r="Q935" s="176"/>
      <c r="R935" s="176"/>
      <c r="S935" s="176"/>
      <c r="T935" s="175"/>
      <c r="U935" s="175"/>
      <c r="V935" s="175"/>
      <c r="W935" s="175"/>
      <c r="X935" s="175"/>
      <c r="Y935" s="175"/>
      <c r="Z935" s="175"/>
    </row>
    <row r="936" ht="13.5" customHeight="1">
      <c r="A936" s="175"/>
      <c r="B936" s="175"/>
      <c r="C936" s="175"/>
      <c r="D936" s="175"/>
      <c r="E936" s="175"/>
      <c r="F936" s="175"/>
      <c r="G936" s="174"/>
      <c r="H936" s="174"/>
      <c r="I936" s="174"/>
      <c r="J936" s="175"/>
      <c r="K936" s="176"/>
      <c r="L936" s="177"/>
      <c r="M936" s="177"/>
      <c r="N936" s="182"/>
      <c r="O936" s="175"/>
      <c r="P936" s="180"/>
      <c r="Q936" s="176"/>
      <c r="R936" s="176"/>
      <c r="S936" s="176"/>
      <c r="T936" s="175"/>
      <c r="U936" s="175"/>
      <c r="V936" s="175"/>
      <c r="W936" s="175"/>
      <c r="X936" s="175"/>
      <c r="Y936" s="175"/>
      <c r="Z936" s="175"/>
    </row>
    <row r="937" ht="13.5" customHeight="1">
      <c r="A937" s="175"/>
      <c r="B937" s="175"/>
      <c r="C937" s="175"/>
      <c r="D937" s="175"/>
      <c r="E937" s="175"/>
      <c r="F937" s="175"/>
      <c r="G937" s="174"/>
      <c r="H937" s="174"/>
      <c r="I937" s="174"/>
      <c r="J937" s="175"/>
      <c r="K937" s="176"/>
      <c r="L937" s="177"/>
      <c r="M937" s="177"/>
      <c r="N937" s="182"/>
      <c r="O937" s="175"/>
      <c r="P937" s="180"/>
      <c r="Q937" s="176"/>
      <c r="R937" s="176"/>
      <c r="S937" s="176"/>
      <c r="T937" s="175"/>
      <c r="U937" s="175"/>
      <c r="V937" s="175"/>
      <c r="W937" s="175"/>
      <c r="X937" s="175"/>
      <c r="Y937" s="175"/>
      <c r="Z937" s="175"/>
    </row>
    <row r="938" ht="13.5" customHeight="1">
      <c r="A938" s="175"/>
      <c r="B938" s="175"/>
      <c r="C938" s="175"/>
      <c r="D938" s="175"/>
      <c r="E938" s="175"/>
      <c r="F938" s="175"/>
      <c r="G938" s="174"/>
      <c r="H938" s="174"/>
      <c r="I938" s="174"/>
      <c r="J938" s="175"/>
      <c r="K938" s="176"/>
      <c r="L938" s="177"/>
      <c r="M938" s="177"/>
      <c r="N938" s="182"/>
      <c r="O938" s="175"/>
      <c r="P938" s="180"/>
      <c r="Q938" s="176"/>
      <c r="R938" s="176"/>
      <c r="S938" s="176"/>
      <c r="T938" s="175"/>
      <c r="U938" s="175"/>
      <c r="V938" s="175"/>
      <c r="W938" s="175"/>
      <c r="X938" s="175"/>
      <c r="Y938" s="175"/>
      <c r="Z938" s="175"/>
    </row>
    <row r="939" ht="13.5" customHeight="1">
      <c r="A939" s="175"/>
      <c r="B939" s="175"/>
      <c r="C939" s="175"/>
      <c r="D939" s="175"/>
      <c r="E939" s="175"/>
      <c r="F939" s="175"/>
      <c r="G939" s="174"/>
      <c r="H939" s="174"/>
      <c r="I939" s="174"/>
      <c r="J939" s="175"/>
      <c r="K939" s="176"/>
      <c r="L939" s="177"/>
      <c r="M939" s="177"/>
      <c r="N939" s="182"/>
      <c r="O939" s="175"/>
      <c r="P939" s="180"/>
      <c r="Q939" s="176"/>
      <c r="R939" s="176"/>
      <c r="S939" s="176"/>
      <c r="T939" s="175"/>
      <c r="U939" s="175"/>
      <c r="V939" s="175"/>
      <c r="W939" s="175"/>
      <c r="X939" s="175"/>
      <c r="Y939" s="175"/>
      <c r="Z939" s="175"/>
    </row>
    <row r="940" ht="13.5" customHeight="1">
      <c r="A940" s="175"/>
      <c r="B940" s="175"/>
      <c r="C940" s="175"/>
      <c r="D940" s="175"/>
      <c r="E940" s="175"/>
      <c r="F940" s="175"/>
      <c r="G940" s="174"/>
      <c r="H940" s="174"/>
      <c r="I940" s="174"/>
      <c r="J940" s="175"/>
      <c r="K940" s="176"/>
      <c r="L940" s="177"/>
      <c r="M940" s="177"/>
      <c r="N940" s="182"/>
      <c r="O940" s="175"/>
      <c r="P940" s="180"/>
      <c r="Q940" s="176"/>
      <c r="R940" s="176"/>
      <c r="S940" s="176"/>
      <c r="T940" s="175"/>
      <c r="U940" s="175"/>
      <c r="V940" s="175"/>
      <c r="W940" s="175"/>
      <c r="X940" s="175"/>
      <c r="Y940" s="175"/>
      <c r="Z940" s="175"/>
    </row>
    <row r="941" ht="13.5" customHeight="1">
      <c r="A941" s="175"/>
      <c r="B941" s="175"/>
      <c r="C941" s="175"/>
      <c r="D941" s="175"/>
      <c r="E941" s="175"/>
      <c r="F941" s="175"/>
      <c r="G941" s="174"/>
      <c r="H941" s="174"/>
      <c r="I941" s="174"/>
      <c r="J941" s="175"/>
      <c r="K941" s="176"/>
      <c r="L941" s="177"/>
      <c r="M941" s="177"/>
      <c r="N941" s="182"/>
      <c r="O941" s="175"/>
      <c r="P941" s="180"/>
      <c r="Q941" s="176"/>
      <c r="R941" s="176"/>
      <c r="S941" s="176"/>
      <c r="T941" s="175"/>
      <c r="U941" s="175"/>
      <c r="V941" s="175"/>
      <c r="W941" s="175"/>
      <c r="X941" s="175"/>
      <c r="Y941" s="175"/>
      <c r="Z941" s="175"/>
    </row>
    <row r="942" ht="13.5" customHeight="1">
      <c r="A942" s="175"/>
      <c r="B942" s="175"/>
      <c r="C942" s="175"/>
      <c r="D942" s="175"/>
      <c r="E942" s="175"/>
      <c r="F942" s="175"/>
      <c r="G942" s="174"/>
      <c r="H942" s="174"/>
      <c r="I942" s="174"/>
      <c r="J942" s="175"/>
      <c r="K942" s="176"/>
      <c r="L942" s="177"/>
      <c r="M942" s="177"/>
      <c r="N942" s="182"/>
      <c r="O942" s="175"/>
      <c r="P942" s="180"/>
      <c r="Q942" s="176"/>
      <c r="R942" s="176"/>
      <c r="S942" s="176"/>
      <c r="T942" s="175"/>
      <c r="U942" s="175"/>
      <c r="V942" s="175"/>
      <c r="W942" s="175"/>
      <c r="X942" s="175"/>
      <c r="Y942" s="175"/>
      <c r="Z942" s="175"/>
    </row>
    <row r="943" ht="13.5" customHeight="1">
      <c r="A943" s="175"/>
      <c r="B943" s="175"/>
      <c r="C943" s="175"/>
      <c r="D943" s="175"/>
      <c r="E943" s="175"/>
      <c r="F943" s="175"/>
      <c r="G943" s="174"/>
      <c r="H943" s="174"/>
      <c r="I943" s="174"/>
      <c r="J943" s="175"/>
      <c r="K943" s="176"/>
      <c r="L943" s="177"/>
      <c r="M943" s="177"/>
      <c r="N943" s="182"/>
      <c r="O943" s="175"/>
      <c r="P943" s="180"/>
      <c r="Q943" s="176"/>
      <c r="R943" s="176"/>
      <c r="S943" s="176"/>
      <c r="T943" s="175"/>
      <c r="U943" s="175"/>
      <c r="V943" s="175"/>
      <c r="W943" s="175"/>
      <c r="X943" s="175"/>
      <c r="Y943" s="175"/>
      <c r="Z943" s="175"/>
    </row>
    <row r="944" ht="13.5" customHeight="1">
      <c r="A944" s="175"/>
      <c r="B944" s="175"/>
      <c r="C944" s="175"/>
      <c r="D944" s="175"/>
      <c r="E944" s="175"/>
      <c r="F944" s="175"/>
      <c r="G944" s="174"/>
      <c r="H944" s="174"/>
      <c r="I944" s="174"/>
      <c r="J944" s="175"/>
      <c r="K944" s="176"/>
      <c r="L944" s="177"/>
      <c r="M944" s="177"/>
      <c r="N944" s="182"/>
      <c r="O944" s="175"/>
      <c r="P944" s="180"/>
      <c r="Q944" s="176"/>
      <c r="R944" s="176"/>
      <c r="S944" s="176"/>
      <c r="T944" s="175"/>
      <c r="U944" s="175"/>
      <c r="V944" s="175"/>
      <c r="W944" s="175"/>
      <c r="X944" s="175"/>
      <c r="Y944" s="175"/>
      <c r="Z944" s="175"/>
    </row>
    <row r="945" ht="13.5" customHeight="1">
      <c r="A945" s="175"/>
      <c r="B945" s="175"/>
      <c r="C945" s="175"/>
      <c r="D945" s="175"/>
      <c r="E945" s="175"/>
      <c r="F945" s="175"/>
      <c r="G945" s="174"/>
      <c r="H945" s="174"/>
      <c r="I945" s="174"/>
      <c r="J945" s="175"/>
      <c r="K945" s="176"/>
      <c r="L945" s="177"/>
      <c r="M945" s="177"/>
      <c r="N945" s="182"/>
      <c r="O945" s="175"/>
      <c r="P945" s="180"/>
      <c r="Q945" s="176"/>
      <c r="R945" s="176"/>
      <c r="S945" s="176"/>
      <c r="T945" s="175"/>
      <c r="U945" s="175"/>
      <c r="V945" s="175"/>
      <c r="W945" s="175"/>
      <c r="X945" s="175"/>
      <c r="Y945" s="175"/>
      <c r="Z945" s="175"/>
    </row>
    <row r="946" ht="13.5" customHeight="1">
      <c r="A946" s="175"/>
      <c r="B946" s="175"/>
      <c r="C946" s="175"/>
      <c r="D946" s="175"/>
      <c r="E946" s="175"/>
      <c r="F946" s="175"/>
      <c r="G946" s="174"/>
      <c r="H946" s="174"/>
      <c r="I946" s="174"/>
      <c r="J946" s="175"/>
      <c r="K946" s="176"/>
      <c r="L946" s="177"/>
      <c r="M946" s="177"/>
      <c r="N946" s="182"/>
      <c r="O946" s="175"/>
      <c r="P946" s="180"/>
      <c r="Q946" s="176"/>
      <c r="R946" s="176"/>
      <c r="S946" s="176"/>
      <c r="T946" s="175"/>
      <c r="U946" s="175"/>
      <c r="V946" s="175"/>
      <c r="W946" s="175"/>
      <c r="X946" s="175"/>
      <c r="Y946" s="175"/>
      <c r="Z946" s="175"/>
    </row>
    <row r="947" ht="13.5" customHeight="1">
      <c r="A947" s="175"/>
      <c r="B947" s="175"/>
      <c r="C947" s="175"/>
      <c r="D947" s="175"/>
      <c r="E947" s="175"/>
      <c r="F947" s="175"/>
      <c r="G947" s="174"/>
      <c r="H947" s="174"/>
      <c r="I947" s="174"/>
      <c r="J947" s="175"/>
      <c r="K947" s="176"/>
      <c r="L947" s="177"/>
      <c r="M947" s="177"/>
      <c r="N947" s="182"/>
      <c r="O947" s="175"/>
      <c r="P947" s="180"/>
      <c r="Q947" s="176"/>
      <c r="R947" s="176"/>
      <c r="S947" s="176"/>
      <c r="T947" s="175"/>
      <c r="U947" s="175"/>
      <c r="V947" s="175"/>
      <c r="W947" s="175"/>
      <c r="X947" s="175"/>
      <c r="Y947" s="175"/>
      <c r="Z947" s="175"/>
    </row>
    <row r="948" ht="13.5" customHeight="1">
      <c r="A948" s="175"/>
      <c r="B948" s="175"/>
      <c r="C948" s="175"/>
      <c r="D948" s="175"/>
      <c r="E948" s="175"/>
      <c r="F948" s="175"/>
      <c r="G948" s="174"/>
      <c r="H948" s="174"/>
      <c r="I948" s="174"/>
      <c r="J948" s="175"/>
      <c r="K948" s="176"/>
      <c r="L948" s="177"/>
      <c r="M948" s="177"/>
      <c r="N948" s="182"/>
      <c r="O948" s="175"/>
      <c r="P948" s="180"/>
      <c r="Q948" s="176"/>
      <c r="R948" s="176"/>
      <c r="S948" s="176"/>
      <c r="T948" s="175"/>
      <c r="U948" s="175"/>
      <c r="V948" s="175"/>
      <c r="W948" s="175"/>
      <c r="X948" s="175"/>
      <c r="Y948" s="175"/>
      <c r="Z948" s="175"/>
    </row>
    <row r="949" ht="13.5" customHeight="1">
      <c r="A949" s="175"/>
      <c r="B949" s="175"/>
      <c r="C949" s="175"/>
      <c r="D949" s="175"/>
      <c r="E949" s="175"/>
      <c r="F949" s="175"/>
      <c r="G949" s="174"/>
      <c r="H949" s="174"/>
      <c r="I949" s="174"/>
      <c r="J949" s="175"/>
      <c r="K949" s="176"/>
      <c r="L949" s="177"/>
      <c r="M949" s="177"/>
      <c r="N949" s="182"/>
      <c r="O949" s="175"/>
      <c r="P949" s="180"/>
      <c r="Q949" s="176"/>
      <c r="R949" s="176"/>
      <c r="S949" s="176"/>
      <c r="T949" s="175"/>
      <c r="U949" s="175"/>
      <c r="V949" s="175"/>
      <c r="W949" s="175"/>
      <c r="X949" s="175"/>
      <c r="Y949" s="175"/>
      <c r="Z949" s="175"/>
    </row>
    <row r="950" ht="13.5" customHeight="1">
      <c r="A950" s="175"/>
      <c r="B950" s="175"/>
      <c r="C950" s="175"/>
      <c r="D950" s="175"/>
      <c r="E950" s="175"/>
      <c r="F950" s="175"/>
      <c r="G950" s="174"/>
      <c r="H950" s="174"/>
      <c r="I950" s="174"/>
      <c r="J950" s="175"/>
      <c r="K950" s="176"/>
      <c r="L950" s="177"/>
      <c r="M950" s="177"/>
      <c r="N950" s="182"/>
      <c r="O950" s="175"/>
      <c r="P950" s="180"/>
      <c r="Q950" s="176"/>
      <c r="R950" s="176"/>
      <c r="S950" s="176"/>
      <c r="T950" s="175"/>
      <c r="U950" s="175"/>
      <c r="V950" s="175"/>
      <c r="W950" s="175"/>
      <c r="X950" s="175"/>
      <c r="Y950" s="175"/>
      <c r="Z950" s="175"/>
    </row>
    <row r="951" ht="13.5" customHeight="1">
      <c r="A951" s="175"/>
      <c r="B951" s="175"/>
      <c r="C951" s="175"/>
      <c r="D951" s="175"/>
      <c r="E951" s="175"/>
      <c r="F951" s="175"/>
      <c r="G951" s="174"/>
      <c r="H951" s="174"/>
      <c r="I951" s="174"/>
      <c r="J951" s="175"/>
      <c r="K951" s="176"/>
      <c r="L951" s="177"/>
      <c r="M951" s="177"/>
      <c r="N951" s="182"/>
      <c r="O951" s="175"/>
      <c r="P951" s="180"/>
      <c r="Q951" s="176"/>
      <c r="R951" s="176"/>
      <c r="S951" s="176"/>
      <c r="T951" s="175"/>
      <c r="U951" s="175"/>
      <c r="V951" s="175"/>
      <c r="W951" s="175"/>
      <c r="X951" s="175"/>
      <c r="Y951" s="175"/>
      <c r="Z951" s="175"/>
    </row>
    <row r="952" ht="13.5" customHeight="1">
      <c r="A952" s="175"/>
      <c r="B952" s="175"/>
      <c r="C952" s="175"/>
      <c r="D952" s="175"/>
      <c r="E952" s="175"/>
      <c r="F952" s="175"/>
      <c r="G952" s="174"/>
      <c r="H952" s="174"/>
      <c r="I952" s="174"/>
      <c r="J952" s="175"/>
      <c r="K952" s="176"/>
      <c r="L952" s="177"/>
      <c r="M952" s="177"/>
      <c r="N952" s="182"/>
      <c r="O952" s="175"/>
      <c r="P952" s="180"/>
      <c r="Q952" s="176"/>
      <c r="R952" s="176"/>
      <c r="S952" s="176"/>
      <c r="T952" s="175"/>
      <c r="U952" s="175"/>
      <c r="V952" s="175"/>
      <c r="W952" s="175"/>
      <c r="X952" s="175"/>
      <c r="Y952" s="175"/>
      <c r="Z952" s="175"/>
    </row>
    <row r="953" ht="13.5" customHeight="1">
      <c r="A953" s="175"/>
      <c r="B953" s="175"/>
      <c r="C953" s="175"/>
      <c r="D953" s="175"/>
      <c r="E953" s="175"/>
      <c r="F953" s="175"/>
      <c r="G953" s="174"/>
      <c r="H953" s="174"/>
      <c r="I953" s="174"/>
      <c r="J953" s="175"/>
      <c r="K953" s="176"/>
      <c r="L953" s="177"/>
      <c r="M953" s="177"/>
      <c r="N953" s="182"/>
      <c r="O953" s="175"/>
      <c r="P953" s="180"/>
      <c r="Q953" s="176"/>
      <c r="R953" s="176"/>
      <c r="S953" s="176"/>
      <c r="T953" s="175"/>
      <c r="U953" s="175"/>
      <c r="V953" s="175"/>
      <c r="W953" s="175"/>
      <c r="X953" s="175"/>
      <c r="Y953" s="175"/>
      <c r="Z953" s="175"/>
    </row>
    <row r="954" ht="13.5" customHeight="1">
      <c r="A954" s="175"/>
      <c r="B954" s="175"/>
      <c r="C954" s="175"/>
      <c r="D954" s="175"/>
      <c r="E954" s="175"/>
      <c r="F954" s="175"/>
      <c r="G954" s="174"/>
      <c r="H954" s="174"/>
      <c r="I954" s="174"/>
      <c r="J954" s="175"/>
      <c r="K954" s="176"/>
      <c r="L954" s="177"/>
      <c r="M954" s="177"/>
      <c r="N954" s="182"/>
      <c r="O954" s="175"/>
      <c r="P954" s="180"/>
      <c r="Q954" s="176"/>
      <c r="R954" s="176"/>
      <c r="S954" s="176"/>
      <c r="T954" s="175"/>
      <c r="U954" s="175"/>
      <c r="V954" s="175"/>
      <c r="W954" s="175"/>
      <c r="X954" s="175"/>
      <c r="Y954" s="175"/>
      <c r="Z954" s="175"/>
    </row>
    <row r="955" ht="13.5" customHeight="1">
      <c r="A955" s="175"/>
      <c r="B955" s="175"/>
      <c r="C955" s="175"/>
      <c r="D955" s="175"/>
      <c r="E955" s="175"/>
      <c r="F955" s="175"/>
      <c r="G955" s="174"/>
      <c r="H955" s="174"/>
      <c r="I955" s="174"/>
      <c r="J955" s="175"/>
      <c r="K955" s="176"/>
      <c r="L955" s="177"/>
      <c r="M955" s="177"/>
      <c r="N955" s="182"/>
      <c r="O955" s="175"/>
      <c r="P955" s="180"/>
      <c r="Q955" s="176"/>
      <c r="R955" s="176"/>
      <c r="S955" s="176"/>
      <c r="T955" s="175"/>
      <c r="U955" s="175"/>
      <c r="V955" s="175"/>
      <c r="W955" s="175"/>
      <c r="X955" s="175"/>
      <c r="Y955" s="175"/>
      <c r="Z955" s="175"/>
    </row>
    <row r="956" ht="13.5" customHeight="1">
      <c r="A956" s="175"/>
      <c r="B956" s="175"/>
      <c r="C956" s="175"/>
      <c r="D956" s="175"/>
      <c r="E956" s="175"/>
      <c r="F956" s="175"/>
      <c r="G956" s="174"/>
      <c r="H956" s="174"/>
      <c r="I956" s="174"/>
      <c r="J956" s="175"/>
      <c r="K956" s="176"/>
      <c r="L956" s="177"/>
      <c r="M956" s="177"/>
      <c r="N956" s="182"/>
      <c r="O956" s="175"/>
      <c r="P956" s="180"/>
      <c r="Q956" s="176"/>
      <c r="R956" s="176"/>
      <c r="S956" s="176"/>
      <c r="T956" s="175"/>
      <c r="U956" s="175"/>
      <c r="V956" s="175"/>
      <c r="W956" s="175"/>
      <c r="X956" s="175"/>
      <c r="Y956" s="175"/>
      <c r="Z956" s="175"/>
    </row>
    <row r="957" ht="13.5" customHeight="1">
      <c r="A957" s="175"/>
      <c r="B957" s="175"/>
      <c r="C957" s="175"/>
      <c r="D957" s="175"/>
      <c r="E957" s="175"/>
      <c r="F957" s="175"/>
      <c r="G957" s="174"/>
      <c r="H957" s="174"/>
      <c r="I957" s="174"/>
      <c r="J957" s="175"/>
      <c r="K957" s="176"/>
      <c r="L957" s="177"/>
      <c r="M957" s="177"/>
      <c r="N957" s="182"/>
      <c r="O957" s="175"/>
      <c r="P957" s="180"/>
      <c r="Q957" s="176"/>
      <c r="R957" s="176"/>
      <c r="S957" s="176"/>
      <c r="T957" s="175"/>
      <c r="U957" s="175"/>
      <c r="V957" s="175"/>
      <c r="W957" s="175"/>
      <c r="X957" s="175"/>
      <c r="Y957" s="175"/>
      <c r="Z957" s="175"/>
    </row>
    <row r="958" ht="13.5" customHeight="1">
      <c r="A958" s="175"/>
      <c r="B958" s="175"/>
      <c r="C958" s="175"/>
      <c r="D958" s="175"/>
      <c r="E958" s="175"/>
      <c r="F958" s="175"/>
      <c r="G958" s="174"/>
      <c r="H958" s="174"/>
      <c r="I958" s="174"/>
      <c r="J958" s="175"/>
      <c r="K958" s="176"/>
      <c r="L958" s="177"/>
      <c r="M958" s="177"/>
      <c r="N958" s="182"/>
      <c r="O958" s="175"/>
      <c r="P958" s="180"/>
      <c r="Q958" s="176"/>
      <c r="R958" s="176"/>
      <c r="S958" s="176"/>
      <c r="T958" s="175"/>
      <c r="U958" s="175"/>
      <c r="V958" s="175"/>
      <c r="W958" s="175"/>
      <c r="X958" s="175"/>
      <c r="Y958" s="175"/>
      <c r="Z958" s="175"/>
    </row>
    <row r="959" ht="13.5" customHeight="1">
      <c r="A959" s="175"/>
      <c r="B959" s="175"/>
      <c r="C959" s="175"/>
      <c r="D959" s="175"/>
      <c r="E959" s="175"/>
      <c r="F959" s="175"/>
      <c r="G959" s="174"/>
      <c r="H959" s="174"/>
      <c r="I959" s="174"/>
      <c r="J959" s="175"/>
      <c r="K959" s="176"/>
      <c r="L959" s="177"/>
      <c r="M959" s="177"/>
      <c r="N959" s="182"/>
      <c r="O959" s="175"/>
      <c r="P959" s="180"/>
      <c r="Q959" s="176"/>
      <c r="R959" s="176"/>
      <c r="S959" s="176"/>
      <c r="T959" s="175"/>
      <c r="U959" s="175"/>
      <c r="V959" s="175"/>
      <c r="W959" s="175"/>
      <c r="X959" s="175"/>
      <c r="Y959" s="175"/>
      <c r="Z959" s="175"/>
    </row>
    <row r="960" ht="13.5" customHeight="1">
      <c r="A960" s="175"/>
      <c r="B960" s="175"/>
      <c r="C960" s="175"/>
      <c r="D960" s="175"/>
      <c r="E960" s="175"/>
      <c r="F960" s="175"/>
      <c r="G960" s="174"/>
      <c r="H960" s="174"/>
      <c r="I960" s="174"/>
      <c r="J960" s="175"/>
      <c r="K960" s="176"/>
      <c r="L960" s="177"/>
      <c r="M960" s="177"/>
      <c r="N960" s="182"/>
      <c r="O960" s="175"/>
      <c r="P960" s="180"/>
      <c r="Q960" s="176"/>
      <c r="R960" s="176"/>
      <c r="S960" s="176"/>
      <c r="T960" s="175"/>
      <c r="U960" s="175"/>
      <c r="V960" s="175"/>
      <c r="W960" s="175"/>
      <c r="X960" s="175"/>
      <c r="Y960" s="175"/>
      <c r="Z960" s="175"/>
    </row>
    <row r="961" ht="13.5" customHeight="1">
      <c r="A961" s="175"/>
      <c r="B961" s="175"/>
      <c r="C961" s="175"/>
      <c r="D961" s="175"/>
      <c r="E961" s="175"/>
      <c r="F961" s="175"/>
      <c r="G961" s="174"/>
      <c r="H961" s="174"/>
      <c r="I961" s="174"/>
      <c r="J961" s="175"/>
      <c r="K961" s="176"/>
      <c r="L961" s="177"/>
      <c r="M961" s="177"/>
      <c r="N961" s="182"/>
      <c r="O961" s="175"/>
      <c r="P961" s="180"/>
      <c r="Q961" s="176"/>
      <c r="R961" s="176"/>
      <c r="S961" s="176"/>
      <c r="T961" s="175"/>
      <c r="U961" s="175"/>
      <c r="V961" s="175"/>
      <c r="W961" s="175"/>
      <c r="X961" s="175"/>
      <c r="Y961" s="175"/>
      <c r="Z961" s="175"/>
    </row>
    <row r="962" ht="13.5" customHeight="1">
      <c r="A962" s="175"/>
      <c r="B962" s="175"/>
      <c r="C962" s="175"/>
      <c r="D962" s="175"/>
      <c r="E962" s="175"/>
      <c r="F962" s="175"/>
      <c r="G962" s="174"/>
      <c r="H962" s="174"/>
      <c r="I962" s="174"/>
      <c r="J962" s="175"/>
      <c r="K962" s="176"/>
      <c r="L962" s="177"/>
      <c r="M962" s="177"/>
      <c r="N962" s="182"/>
      <c r="O962" s="175"/>
      <c r="P962" s="180"/>
      <c r="Q962" s="176"/>
      <c r="R962" s="176"/>
      <c r="S962" s="176"/>
      <c r="T962" s="175"/>
      <c r="U962" s="175"/>
      <c r="V962" s="175"/>
      <c r="W962" s="175"/>
      <c r="X962" s="175"/>
      <c r="Y962" s="175"/>
      <c r="Z962" s="175"/>
    </row>
    <row r="963" ht="13.5" customHeight="1">
      <c r="A963" s="175"/>
      <c r="B963" s="175"/>
      <c r="C963" s="175"/>
      <c r="D963" s="175"/>
      <c r="E963" s="175"/>
      <c r="F963" s="175"/>
      <c r="G963" s="174"/>
      <c r="H963" s="174"/>
      <c r="I963" s="174"/>
      <c r="J963" s="175"/>
      <c r="K963" s="176"/>
      <c r="L963" s="177"/>
      <c r="M963" s="177"/>
      <c r="N963" s="182"/>
      <c r="O963" s="175"/>
      <c r="P963" s="180"/>
      <c r="Q963" s="176"/>
      <c r="R963" s="176"/>
      <c r="S963" s="176"/>
      <c r="T963" s="175"/>
      <c r="U963" s="175"/>
      <c r="V963" s="175"/>
      <c r="W963" s="175"/>
      <c r="X963" s="175"/>
      <c r="Y963" s="175"/>
      <c r="Z963" s="175"/>
    </row>
    <row r="964" ht="13.5" customHeight="1">
      <c r="A964" s="175"/>
      <c r="B964" s="175"/>
      <c r="C964" s="175"/>
      <c r="D964" s="175"/>
      <c r="E964" s="175"/>
      <c r="F964" s="175"/>
      <c r="G964" s="174"/>
      <c r="H964" s="174"/>
      <c r="I964" s="174"/>
      <c r="J964" s="175"/>
      <c r="K964" s="176"/>
      <c r="L964" s="177"/>
      <c r="M964" s="177"/>
      <c r="N964" s="182"/>
      <c r="O964" s="175"/>
      <c r="P964" s="180"/>
      <c r="Q964" s="176"/>
      <c r="R964" s="176"/>
      <c r="S964" s="176"/>
      <c r="T964" s="175"/>
      <c r="U964" s="175"/>
      <c r="V964" s="175"/>
      <c r="W964" s="175"/>
      <c r="X964" s="175"/>
      <c r="Y964" s="175"/>
      <c r="Z964" s="175"/>
    </row>
    <row r="965" ht="13.5" customHeight="1">
      <c r="A965" s="175"/>
      <c r="B965" s="175"/>
      <c r="C965" s="175"/>
      <c r="D965" s="175"/>
      <c r="E965" s="175"/>
      <c r="F965" s="175"/>
      <c r="G965" s="174"/>
      <c r="H965" s="174"/>
      <c r="I965" s="174"/>
      <c r="J965" s="175"/>
      <c r="K965" s="176"/>
      <c r="L965" s="177"/>
      <c r="M965" s="177"/>
      <c r="N965" s="182"/>
      <c r="O965" s="175"/>
      <c r="P965" s="180"/>
      <c r="Q965" s="176"/>
      <c r="R965" s="176"/>
      <c r="S965" s="176"/>
      <c r="T965" s="175"/>
      <c r="U965" s="175"/>
      <c r="V965" s="175"/>
      <c r="W965" s="175"/>
      <c r="X965" s="175"/>
      <c r="Y965" s="175"/>
      <c r="Z965" s="175"/>
    </row>
    <row r="966" ht="13.5" customHeight="1">
      <c r="A966" s="175"/>
      <c r="B966" s="175"/>
      <c r="C966" s="175"/>
      <c r="D966" s="175"/>
      <c r="E966" s="175"/>
      <c r="F966" s="175"/>
      <c r="G966" s="174"/>
      <c r="H966" s="174"/>
      <c r="I966" s="174"/>
      <c r="J966" s="175"/>
      <c r="K966" s="176"/>
      <c r="L966" s="177"/>
      <c r="M966" s="177"/>
      <c r="N966" s="182"/>
      <c r="O966" s="175"/>
      <c r="P966" s="180"/>
      <c r="Q966" s="176"/>
      <c r="R966" s="176"/>
      <c r="S966" s="176"/>
      <c r="T966" s="175"/>
      <c r="U966" s="175"/>
      <c r="V966" s="175"/>
      <c r="W966" s="175"/>
      <c r="X966" s="175"/>
      <c r="Y966" s="175"/>
      <c r="Z966" s="175"/>
    </row>
    <row r="967" ht="13.5" customHeight="1">
      <c r="A967" s="175"/>
      <c r="B967" s="175"/>
      <c r="C967" s="175"/>
      <c r="D967" s="175"/>
      <c r="E967" s="175"/>
      <c r="F967" s="175"/>
      <c r="G967" s="174"/>
      <c r="H967" s="174"/>
      <c r="I967" s="174"/>
      <c r="J967" s="175"/>
      <c r="K967" s="176"/>
      <c r="L967" s="177"/>
      <c r="M967" s="177"/>
      <c r="N967" s="182"/>
      <c r="O967" s="175"/>
      <c r="P967" s="180"/>
      <c r="Q967" s="176"/>
      <c r="R967" s="176"/>
      <c r="S967" s="176"/>
      <c r="T967" s="175"/>
      <c r="U967" s="175"/>
      <c r="V967" s="175"/>
      <c r="W967" s="175"/>
      <c r="X967" s="175"/>
      <c r="Y967" s="175"/>
      <c r="Z967" s="175"/>
    </row>
    <row r="968" ht="13.5" customHeight="1">
      <c r="A968" s="175"/>
      <c r="B968" s="175"/>
      <c r="C968" s="175"/>
      <c r="D968" s="175"/>
      <c r="E968" s="175"/>
      <c r="F968" s="175"/>
      <c r="G968" s="174"/>
      <c r="H968" s="174"/>
      <c r="I968" s="174"/>
      <c r="J968" s="175"/>
      <c r="K968" s="176"/>
      <c r="L968" s="177"/>
      <c r="M968" s="177"/>
      <c r="N968" s="182"/>
      <c r="O968" s="175"/>
      <c r="P968" s="180"/>
      <c r="Q968" s="176"/>
      <c r="R968" s="176"/>
      <c r="S968" s="176"/>
      <c r="T968" s="175"/>
      <c r="U968" s="175"/>
      <c r="V968" s="175"/>
      <c r="W968" s="175"/>
      <c r="X968" s="175"/>
      <c r="Y968" s="175"/>
      <c r="Z968" s="175"/>
    </row>
    <row r="969" ht="13.5" customHeight="1">
      <c r="A969" s="175"/>
      <c r="B969" s="175"/>
      <c r="C969" s="175"/>
      <c r="D969" s="175"/>
      <c r="E969" s="175"/>
      <c r="F969" s="175"/>
      <c r="G969" s="174"/>
      <c r="H969" s="174"/>
      <c r="I969" s="174"/>
      <c r="J969" s="175"/>
      <c r="K969" s="176"/>
      <c r="L969" s="177"/>
      <c r="M969" s="177"/>
      <c r="N969" s="182"/>
      <c r="O969" s="175"/>
      <c r="P969" s="180"/>
      <c r="Q969" s="176"/>
      <c r="R969" s="176"/>
      <c r="S969" s="176"/>
      <c r="T969" s="175"/>
      <c r="U969" s="175"/>
      <c r="V969" s="175"/>
      <c r="W969" s="175"/>
      <c r="X969" s="175"/>
      <c r="Y969" s="175"/>
      <c r="Z969" s="175"/>
    </row>
    <row r="970" ht="13.5" customHeight="1">
      <c r="A970" s="175"/>
      <c r="B970" s="175"/>
      <c r="C970" s="175"/>
      <c r="D970" s="175"/>
      <c r="E970" s="175"/>
      <c r="F970" s="175"/>
      <c r="G970" s="174"/>
      <c r="H970" s="174"/>
      <c r="I970" s="174"/>
      <c r="J970" s="175"/>
      <c r="K970" s="176"/>
      <c r="L970" s="177"/>
      <c r="M970" s="177"/>
      <c r="N970" s="182"/>
      <c r="O970" s="175"/>
      <c r="P970" s="180"/>
      <c r="Q970" s="176"/>
      <c r="R970" s="176"/>
      <c r="S970" s="176"/>
      <c r="T970" s="175"/>
      <c r="U970" s="175"/>
      <c r="V970" s="175"/>
      <c r="W970" s="175"/>
      <c r="X970" s="175"/>
      <c r="Y970" s="175"/>
      <c r="Z970" s="175"/>
    </row>
    <row r="971" ht="13.5" customHeight="1">
      <c r="A971" s="175"/>
      <c r="B971" s="175"/>
      <c r="C971" s="175"/>
      <c r="D971" s="175"/>
      <c r="E971" s="175"/>
      <c r="F971" s="175"/>
      <c r="G971" s="174"/>
      <c r="H971" s="174"/>
      <c r="I971" s="174"/>
      <c r="J971" s="175"/>
      <c r="K971" s="176"/>
      <c r="L971" s="177"/>
      <c r="M971" s="177"/>
      <c r="N971" s="182"/>
      <c r="O971" s="175"/>
      <c r="P971" s="180"/>
      <c r="Q971" s="176"/>
      <c r="R971" s="176"/>
      <c r="S971" s="176"/>
      <c r="T971" s="175"/>
      <c r="U971" s="175"/>
      <c r="V971" s="175"/>
      <c r="W971" s="175"/>
      <c r="X971" s="175"/>
      <c r="Y971" s="175"/>
      <c r="Z971" s="175"/>
    </row>
    <row r="972" ht="13.5" customHeight="1">
      <c r="A972" s="175"/>
      <c r="B972" s="175"/>
      <c r="C972" s="175"/>
      <c r="D972" s="175"/>
      <c r="E972" s="175"/>
      <c r="F972" s="175"/>
      <c r="G972" s="174"/>
      <c r="H972" s="174"/>
      <c r="I972" s="174"/>
      <c r="J972" s="175"/>
      <c r="K972" s="176"/>
      <c r="L972" s="177"/>
      <c r="M972" s="177"/>
      <c r="N972" s="182"/>
      <c r="O972" s="175"/>
      <c r="P972" s="180"/>
      <c r="Q972" s="176"/>
      <c r="R972" s="176"/>
      <c r="S972" s="176"/>
      <c r="T972" s="175"/>
      <c r="U972" s="175"/>
      <c r="V972" s="175"/>
      <c r="W972" s="175"/>
      <c r="X972" s="175"/>
      <c r="Y972" s="175"/>
      <c r="Z972" s="175"/>
    </row>
    <row r="973" ht="13.5" customHeight="1">
      <c r="A973" s="175"/>
      <c r="B973" s="175"/>
      <c r="C973" s="175"/>
      <c r="D973" s="175"/>
      <c r="E973" s="175"/>
      <c r="F973" s="175"/>
      <c r="G973" s="174"/>
      <c r="H973" s="174"/>
      <c r="I973" s="174"/>
      <c r="J973" s="175"/>
      <c r="K973" s="176"/>
      <c r="L973" s="177"/>
      <c r="M973" s="177"/>
      <c r="N973" s="182"/>
      <c r="O973" s="175"/>
      <c r="P973" s="180"/>
      <c r="Q973" s="176"/>
      <c r="R973" s="176"/>
      <c r="S973" s="176"/>
      <c r="T973" s="175"/>
      <c r="U973" s="175"/>
      <c r="V973" s="175"/>
      <c r="W973" s="175"/>
      <c r="X973" s="175"/>
      <c r="Y973" s="175"/>
      <c r="Z973" s="175"/>
    </row>
    <row r="974" ht="13.5" customHeight="1">
      <c r="A974" s="175"/>
      <c r="B974" s="175"/>
      <c r="C974" s="175"/>
      <c r="D974" s="175"/>
      <c r="E974" s="175"/>
      <c r="F974" s="175"/>
      <c r="G974" s="174"/>
      <c r="H974" s="174"/>
      <c r="I974" s="174"/>
      <c r="J974" s="175"/>
      <c r="K974" s="176"/>
      <c r="L974" s="177"/>
      <c r="M974" s="177"/>
      <c r="N974" s="182"/>
      <c r="O974" s="175"/>
      <c r="P974" s="180"/>
      <c r="Q974" s="176"/>
      <c r="R974" s="176"/>
      <c r="S974" s="176"/>
      <c r="T974" s="175"/>
      <c r="U974" s="175"/>
      <c r="V974" s="175"/>
      <c r="W974" s="175"/>
      <c r="X974" s="175"/>
      <c r="Y974" s="175"/>
      <c r="Z974" s="175"/>
    </row>
    <row r="975" ht="13.5" customHeight="1">
      <c r="A975" s="175"/>
      <c r="B975" s="175"/>
      <c r="C975" s="175"/>
      <c r="D975" s="175"/>
      <c r="E975" s="175"/>
      <c r="F975" s="175"/>
      <c r="G975" s="174"/>
      <c r="H975" s="174"/>
      <c r="I975" s="174"/>
      <c r="J975" s="175"/>
      <c r="K975" s="176"/>
      <c r="L975" s="177"/>
      <c r="M975" s="177"/>
      <c r="N975" s="182"/>
      <c r="O975" s="175"/>
      <c r="P975" s="180"/>
      <c r="Q975" s="176"/>
      <c r="R975" s="176"/>
      <c r="S975" s="176"/>
      <c r="T975" s="175"/>
      <c r="U975" s="175"/>
      <c r="V975" s="175"/>
      <c r="W975" s="175"/>
      <c r="X975" s="175"/>
      <c r="Y975" s="175"/>
      <c r="Z975" s="175"/>
    </row>
    <row r="976" ht="13.5" customHeight="1">
      <c r="A976" s="175"/>
      <c r="B976" s="175"/>
      <c r="C976" s="175"/>
      <c r="D976" s="175"/>
      <c r="E976" s="175"/>
      <c r="F976" s="175"/>
      <c r="G976" s="174"/>
      <c r="H976" s="174"/>
      <c r="I976" s="174"/>
      <c r="J976" s="175"/>
      <c r="K976" s="176"/>
      <c r="L976" s="177"/>
      <c r="M976" s="177"/>
      <c r="N976" s="182"/>
      <c r="O976" s="175"/>
      <c r="P976" s="180"/>
      <c r="Q976" s="176"/>
      <c r="R976" s="176"/>
      <c r="S976" s="176"/>
      <c r="T976" s="175"/>
      <c r="U976" s="175"/>
      <c r="V976" s="175"/>
      <c r="W976" s="175"/>
      <c r="X976" s="175"/>
      <c r="Y976" s="175"/>
      <c r="Z976" s="175"/>
    </row>
    <row r="977" ht="13.5" customHeight="1">
      <c r="A977" s="175"/>
      <c r="B977" s="175"/>
      <c r="C977" s="175"/>
      <c r="D977" s="175"/>
      <c r="E977" s="175"/>
      <c r="F977" s="175"/>
      <c r="G977" s="174"/>
      <c r="H977" s="174"/>
      <c r="I977" s="174"/>
      <c r="J977" s="175"/>
      <c r="K977" s="176"/>
      <c r="L977" s="177"/>
      <c r="M977" s="177"/>
      <c r="N977" s="182"/>
      <c r="O977" s="175"/>
      <c r="P977" s="180"/>
      <c r="Q977" s="176"/>
      <c r="R977" s="176"/>
      <c r="S977" s="176"/>
      <c r="T977" s="175"/>
      <c r="U977" s="175"/>
      <c r="V977" s="175"/>
      <c r="W977" s="175"/>
      <c r="X977" s="175"/>
      <c r="Y977" s="175"/>
      <c r="Z977" s="175"/>
    </row>
    <row r="978" ht="13.5" customHeight="1">
      <c r="A978" s="175"/>
      <c r="B978" s="175"/>
      <c r="C978" s="175"/>
      <c r="D978" s="175"/>
      <c r="E978" s="175"/>
      <c r="F978" s="175"/>
      <c r="G978" s="174"/>
      <c r="H978" s="174"/>
      <c r="I978" s="174"/>
      <c r="J978" s="175"/>
      <c r="K978" s="176"/>
      <c r="L978" s="177"/>
      <c r="M978" s="177"/>
      <c r="N978" s="182"/>
      <c r="O978" s="175"/>
      <c r="P978" s="180"/>
      <c r="Q978" s="176"/>
      <c r="R978" s="176"/>
      <c r="S978" s="176"/>
      <c r="T978" s="175"/>
      <c r="U978" s="175"/>
      <c r="V978" s="175"/>
      <c r="W978" s="175"/>
      <c r="X978" s="175"/>
      <c r="Y978" s="175"/>
      <c r="Z978" s="175"/>
    </row>
    <row r="979" ht="13.5" customHeight="1">
      <c r="A979" s="175"/>
      <c r="B979" s="175"/>
      <c r="C979" s="175"/>
      <c r="D979" s="175"/>
      <c r="E979" s="175"/>
      <c r="F979" s="175"/>
      <c r="G979" s="174"/>
      <c r="H979" s="174"/>
      <c r="I979" s="174"/>
      <c r="J979" s="175"/>
      <c r="K979" s="176"/>
      <c r="L979" s="177"/>
      <c r="M979" s="177"/>
      <c r="N979" s="182"/>
      <c r="O979" s="175"/>
      <c r="P979" s="180"/>
      <c r="Q979" s="176"/>
      <c r="R979" s="176"/>
      <c r="S979" s="176"/>
      <c r="T979" s="175"/>
      <c r="U979" s="175"/>
      <c r="V979" s="175"/>
      <c r="W979" s="175"/>
      <c r="X979" s="175"/>
      <c r="Y979" s="175"/>
      <c r="Z979" s="175"/>
    </row>
    <row r="980" ht="13.5" customHeight="1">
      <c r="A980" s="175"/>
      <c r="B980" s="175"/>
      <c r="C980" s="175"/>
      <c r="D980" s="175"/>
      <c r="E980" s="175"/>
      <c r="F980" s="175"/>
      <c r="G980" s="174"/>
      <c r="H980" s="174"/>
      <c r="I980" s="174"/>
      <c r="J980" s="175"/>
      <c r="K980" s="176"/>
      <c r="L980" s="177"/>
      <c r="M980" s="177"/>
      <c r="N980" s="182"/>
      <c r="O980" s="175"/>
      <c r="P980" s="180"/>
      <c r="Q980" s="176"/>
      <c r="R980" s="176"/>
      <c r="S980" s="176"/>
      <c r="T980" s="175"/>
      <c r="U980" s="175"/>
      <c r="V980" s="175"/>
      <c r="W980" s="175"/>
      <c r="X980" s="175"/>
      <c r="Y980" s="175"/>
      <c r="Z980" s="175"/>
    </row>
    <row r="981" ht="13.5" customHeight="1">
      <c r="A981" s="175"/>
      <c r="B981" s="175"/>
      <c r="C981" s="175"/>
      <c r="D981" s="175"/>
      <c r="E981" s="175"/>
      <c r="F981" s="175"/>
      <c r="G981" s="174"/>
      <c r="H981" s="174"/>
      <c r="I981" s="174"/>
      <c r="J981" s="175"/>
      <c r="K981" s="176"/>
      <c r="L981" s="177"/>
      <c r="M981" s="177"/>
      <c r="N981" s="182"/>
      <c r="O981" s="175"/>
      <c r="P981" s="180"/>
      <c r="Q981" s="176"/>
      <c r="R981" s="176"/>
      <c r="S981" s="176"/>
      <c r="T981" s="175"/>
      <c r="U981" s="175"/>
      <c r="V981" s="175"/>
      <c r="W981" s="175"/>
      <c r="X981" s="175"/>
      <c r="Y981" s="175"/>
      <c r="Z981" s="175"/>
    </row>
    <row r="982" ht="13.5" customHeight="1">
      <c r="A982" s="175"/>
      <c r="B982" s="175"/>
      <c r="C982" s="175"/>
      <c r="D982" s="175"/>
      <c r="E982" s="175"/>
      <c r="F982" s="175"/>
      <c r="G982" s="174"/>
      <c r="H982" s="174"/>
      <c r="I982" s="174"/>
      <c r="J982" s="175"/>
      <c r="K982" s="176"/>
      <c r="L982" s="177"/>
      <c r="M982" s="177"/>
      <c r="N982" s="182"/>
      <c r="O982" s="175"/>
      <c r="P982" s="180"/>
      <c r="Q982" s="176"/>
      <c r="R982" s="176"/>
      <c r="S982" s="176"/>
      <c r="T982" s="175"/>
      <c r="U982" s="175"/>
      <c r="V982" s="175"/>
      <c r="W982" s="175"/>
      <c r="X982" s="175"/>
      <c r="Y982" s="175"/>
      <c r="Z982" s="175"/>
    </row>
    <row r="983" ht="13.5" customHeight="1">
      <c r="A983" s="175"/>
      <c r="B983" s="175"/>
      <c r="C983" s="175"/>
      <c r="D983" s="175"/>
      <c r="E983" s="175"/>
      <c r="F983" s="175"/>
      <c r="G983" s="174"/>
      <c r="H983" s="174"/>
      <c r="I983" s="174"/>
      <c r="J983" s="175"/>
      <c r="K983" s="176"/>
      <c r="L983" s="177"/>
      <c r="M983" s="177"/>
      <c r="N983" s="182"/>
      <c r="O983" s="175"/>
      <c r="P983" s="180"/>
      <c r="Q983" s="176"/>
      <c r="R983" s="176"/>
      <c r="S983" s="176"/>
      <c r="T983" s="175"/>
      <c r="U983" s="175"/>
      <c r="V983" s="175"/>
      <c r="W983" s="175"/>
      <c r="X983" s="175"/>
      <c r="Y983" s="175"/>
      <c r="Z983" s="175"/>
    </row>
    <row r="984" ht="13.5" customHeight="1">
      <c r="A984" s="175"/>
      <c r="B984" s="175"/>
      <c r="C984" s="175"/>
      <c r="D984" s="175"/>
      <c r="E984" s="175"/>
      <c r="F984" s="175"/>
      <c r="G984" s="174"/>
      <c r="H984" s="174"/>
      <c r="I984" s="174"/>
      <c r="J984" s="175"/>
      <c r="K984" s="176"/>
      <c r="L984" s="177"/>
      <c r="M984" s="177"/>
      <c r="N984" s="182"/>
      <c r="O984" s="175"/>
      <c r="P984" s="180"/>
      <c r="Q984" s="176"/>
      <c r="R984" s="176"/>
      <c r="S984" s="176"/>
      <c r="T984" s="175"/>
      <c r="U984" s="175"/>
      <c r="V984" s="175"/>
      <c r="W984" s="175"/>
      <c r="X984" s="175"/>
      <c r="Y984" s="175"/>
      <c r="Z984" s="175"/>
    </row>
    <row r="985" ht="13.5" customHeight="1">
      <c r="A985" s="175"/>
      <c r="B985" s="175"/>
      <c r="C985" s="175"/>
      <c r="D985" s="175"/>
      <c r="E985" s="175"/>
      <c r="F985" s="175"/>
      <c r="G985" s="174"/>
      <c r="H985" s="174"/>
      <c r="I985" s="174"/>
      <c r="J985" s="175"/>
      <c r="K985" s="176"/>
      <c r="L985" s="177"/>
      <c r="M985" s="177"/>
      <c r="N985" s="182"/>
      <c r="O985" s="175"/>
      <c r="P985" s="180"/>
      <c r="Q985" s="176"/>
      <c r="R985" s="176"/>
      <c r="S985" s="176"/>
      <c r="T985" s="175"/>
      <c r="U985" s="175"/>
      <c r="V985" s="175"/>
      <c r="W985" s="175"/>
      <c r="X985" s="175"/>
      <c r="Y985" s="175"/>
      <c r="Z985" s="175"/>
    </row>
    <row r="986" ht="13.5" customHeight="1">
      <c r="A986" s="175"/>
      <c r="B986" s="175"/>
      <c r="C986" s="175"/>
      <c r="D986" s="175"/>
      <c r="E986" s="175"/>
      <c r="F986" s="175"/>
      <c r="G986" s="174"/>
      <c r="H986" s="174"/>
      <c r="I986" s="174"/>
      <c r="J986" s="175"/>
      <c r="K986" s="176"/>
      <c r="L986" s="177"/>
      <c r="M986" s="177"/>
      <c r="N986" s="182"/>
      <c r="O986" s="175"/>
      <c r="P986" s="180"/>
      <c r="Q986" s="176"/>
      <c r="R986" s="176"/>
      <c r="S986" s="176"/>
      <c r="T986" s="175"/>
      <c r="U986" s="175"/>
      <c r="V986" s="175"/>
      <c r="W986" s="175"/>
      <c r="X986" s="175"/>
      <c r="Y986" s="175"/>
      <c r="Z986" s="175"/>
    </row>
    <row r="987" ht="13.5" customHeight="1">
      <c r="A987" s="175"/>
      <c r="B987" s="175"/>
      <c r="C987" s="175"/>
      <c r="D987" s="175"/>
      <c r="E987" s="175"/>
      <c r="F987" s="175"/>
      <c r="G987" s="174"/>
      <c r="H987" s="174"/>
      <c r="I987" s="174"/>
      <c r="J987" s="175"/>
      <c r="K987" s="176"/>
      <c r="L987" s="177"/>
      <c r="M987" s="177"/>
      <c r="N987" s="182"/>
      <c r="O987" s="175"/>
      <c r="P987" s="180"/>
      <c r="Q987" s="176"/>
      <c r="R987" s="176"/>
      <c r="S987" s="176"/>
      <c r="T987" s="175"/>
      <c r="U987" s="175"/>
      <c r="V987" s="175"/>
      <c r="W987" s="175"/>
      <c r="X987" s="175"/>
      <c r="Y987" s="175"/>
      <c r="Z987" s="175"/>
    </row>
    <row r="988" ht="13.5" customHeight="1">
      <c r="A988" s="175"/>
      <c r="B988" s="175"/>
      <c r="C988" s="175"/>
      <c r="D988" s="175"/>
      <c r="E988" s="175"/>
      <c r="F988" s="175"/>
      <c r="G988" s="174"/>
      <c r="H988" s="174"/>
      <c r="I988" s="174"/>
      <c r="J988" s="175"/>
      <c r="K988" s="176"/>
      <c r="L988" s="177"/>
      <c r="M988" s="177"/>
      <c r="N988" s="182"/>
      <c r="O988" s="175"/>
      <c r="P988" s="180"/>
      <c r="Q988" s="176"/>
      <c r="R988" s="176"/>
      <c r="S988" s="176"/>
      <c r="T988" s="175"/>
      <c r="U988" s="175"/>
      <c r="V988" s="175"/>
      <c r="W988" s="175"/>
      <c r="X988" s="175"/>
      <c r="Y988" s="175"/>
      <c r="Z988" s="175"/>
    </row>
    <row r="989" ht="13.5" customHeight="1">
      <c r="A989" s="175"/>
      <c r="B989" s="175"/>
      <c r="C989" s="175"/>
      <c r="D989" s="175"/>
      <c r="E989" s="175"/>
      <c r="F989" s="175"/>
      <c r="G989" s="174"/>
      <c r="H989" s="174"/>
      <c r="I989" s="174"/>
      <c r="J989" s="175"/>
      <c r="K989" s="176"/>
      <c r="L989" s="177"/>
      <c r="M989" s="177"/>
      <c r="N989" s="182"/>
      <c r="O989" s="175"/>
      <c r="P989" s="180"/>
      <c r="Q989" s="176"/>
      <c r="R989" s="176"/>
      <c r="S989" s="176"/>
      <c r="T989" s="175"/>
      <c r="U989" s="175"/>
      <c r="V989" s="175"/>
      <c r="W989" s="175"/>
      <c r="X989" s="175"/>
      <c r="Y989" s="175"/>
      <c r="Z989" s="175"/>
    </row>
    <row r="990" ht="13.5" customHeight="1">
      <c r="A990" s="175"/>
      <c r="B990" s="175"/>
      <c r="C990" s="175"/>
      <c r="D990" s="175"/>
      <c r="E990" s="175"/>
      <c r="F990" s="175"/>
      <c r="G990" s="174"/>
      <c r="H990" s="174"/>
      <c r="I990" s="174"/>
      <c r="J990" s="175"/>
      <c r="K990" s="176"/>
      <c r="L990" s="177"/>
      <c r="M990" s="177"/>
      <c r="N990" s="182"/>
      <c r="O990" s="175"/>
      <c r="P990" s="180"/>
      <c r="Q990" s="176"/>
      <c r="R990" s="176"/>
      <c r="S990" s="176"/>
      <c r="T990" s="175"/>
      <c r="U990" s="175"/>
      <c r="V990" s="175"/>
      <c r="W990" s="175"/>
      <c r="X990" s="175"/>
      <c r="Y990" s="175"/>
      <c r="Z990" s="175"/>
    </row>
    <row r="991" ht="13.5" customHeight="1">
      <c r="A991" s="175"/>
      <c r="B991" s="175"/>
      <c r="C991" s="175"/>
      <c r="D991" s="175"/>
      <c r="E991" s="175"/>
      <c r="F991" s="175"/>
      <c r="G991" s="174"/>
      <c r="H991" s="174"/>
      <c r="I991" s="174"/>
      <c r="J991" s="175"/>
      <c r="K991" s="176"/>
      <c r="L991" s="177"/>
      <c r="M991" s="177"/>
      <c r="N991" s="182"/>
      <c r="O991" s="175"/>
      <c r="P991" s="180"/>
      <c r="Q991" s="176"/>
      <c r="R991" s="176"/>
      <c r="S991" s="176"/>
      <c r="T991" s="175"/>
      <c r="U991" s="175"/>
      <c r="V991" s="175"/>
      <c r="W991" s="175"/>
      <c r="X991" s="175"/>
      <c r="Y991" s="175"/>
      <c r="Z991" s="175"/>
    </row>
    <row r="992" ht="13.5" customHeight="1">
      <c r="A992" s="175"/>
      <c r="B992" s="175"/>
      <c r="C992" s="175"/>
      <c r="D992" s="175"/>
      <c r="E992" s="175"/>
      <c r="F992" s="175"/>
      <c r="G992" s="174"/>
      <c r="H992" s="174"/>
      <c r="I992" s="174"/>
      <c r="J992" s="175"/>
      <c r="K992" s="176"/>
      <c r="L992" s="177"/>
      <c r="M992" s="177"/>
      <c r="N992" s="182"/>
      <c r="O992" s="175"/>
      <c r="P992" s="180"/>
      <c r="Q992" s="176"/>
      <c r="R992" s="176"/>
      <c r="S992" s="176"/>
      <c r="T992" s="175"/>
      <c r="U992" s="175"/>
      <c r="V992" s="175"/>
      <c r="W992" s="175"/>
      <c r="X992" s="175"/>
      <c r="Y992" s="175"/>
      <c r="Z992" s="175"/>
    </row>
    <row r="993" ht="13.5" customHeight="1">
      <c r="A993" s="175"/>
      <c r="B993" s="175"/>
      <c r="C993" s="175"/>
      <c r="D993" s="175"/>
      <c r="E993" s="175"/>
      <c r="F993" s="175"/>
      <c r="G993" s="174"/>
      <c r="H993" s="174"/>
      <c r="I993" s="174"/>
      <c r="J993" s="175"/>
      <c r="K993" s="176"/>
      <c r="L993" s="177"/>
      <c r="M993" s="177"/>
      <c r="N993" s="182"/>
      <c r="O993" s="175"/>
      <c r="P993" s="180"/>
      <c r="Q993" s="176"/>
      <c r="R993" s="176"/>
      <c r="S993" s="176"/>
      <c r="T993" s="175"/>
      <c r="U993" s="175"/>
      <c r="V993" s="175"/>
      <c r="W993" s="175"/>
      <c r="X993" s="175"/>
      <c r="Y993" s="175"/>
      <c r="Z993" s="175"/>
    </row>
  </sheetData>
  <autoFilter ref="$G$7:$P$37"/>
  <mergeCells count="1">
    <mergeCell ref="G6:P6"/>
  </mergeCells>
  <conditionalFormatting sqref="G12:G17 G19:L20 G28:K29 H17:P17 L29:N29 M19:P19">
    <cfRule type="expression" dxfId="2" priority="1">
      <formula>$H12="ETAPA"</formula>
    </cfRule>
  </conditionalFormatting>
  <conditionalFormatting sqref="G22:H22 J22:K22">
    <cfRule type="expression" dxfId="1" priority="2">
      <formula>$H22="CÉLULA CONSTRUTIVA"</formula>
    </cfRule>
  </conditionalFormatting>
  <conditionalFormatting sqref="G21:I25 J22:K22">
    <cfRule type="expression" dxfId="2" priority="3">
      <formula>$H21="ETAPA"</formula>
    </cfRule>
  </conditionalFormatting>
  <conditionalFormatting sqref="G8:K9 M8:M9 O8:P9">
    <cfRule type="expression" dxfId="2" priority="4">
      <formula>$H8="ETAPA"</formula>
    </cfRule>
  </conditionalFormatting>
  <conditionalFormatting sqref="G8:K9">
    <cfRule type="expression" dxfId="1" priority="5">
      <formula>$H8="CÉLULA CONSTRUTIVA"</formula>
    </cfRule>
  </conditionalFormatting>
  <conditionalFormatting sqref="G10:K11">
    <cfRule type="expression" dxfId="1" priority="6">
      <formula>$H10="CÉLULA CONSTRUTIVA"</formula>
    </cfRule>
  </conditionalFormatting>
  <conditionalFormatting sqref="G10:K11">
    <cfRule type="expression" dxfId="2" priority="7">
      <formula>$H10="ETAPA"</formula>
    </cfRule>
  </conditionalFormatting>
  <conditionalFormatting sqref="G27:K27 O29:P29">
    <cfRule type="expression" dxfId="2" priority="8">
      <formula>$H27="ETAPA"</formula>
    </cfRule>
  </conditionalFormatting>
  <conditionalFormatting sqref="G8:L32 G34:K34 M12:M19 M21 M23 M34:P34 O17:P17 O21:P21 O23:P23">
    <cfRule type="expression" dxfId="0" priority="9">
      <formula>$H8="SUBETAPA"</formula>
    </cfRule>
  </conditionalFormatting>
  <conditionalFormatting sqref="G31:L32">
    <cfRule type="expression" dxfId="1" priority="10">
      <formula>$H31="CÉLULA CONSTRUTIVA"</formula>
    </cfRule>
  </conditionalFormatting>
  <conditionalFormatting sqref="G31:L32">
    <cfRule type="expression" dxfId="2" priority="11">
      <formula>$H31="ETAPA"</formula>
    </cfRule>
  </conditionalFormatting>
  <conditionalFormatting sqref="G26:P26">
    <cfRule type="expression" dxfId="2" priority="12">
      <formula>$H26="ETAPA"</formula>
    </cfRule>
  </conditionalFormatting>
  <conditionalFormatting sqref="G30:P30">
    <cfRule type="expression" dxfId="1" priority="13">
      <formula>$H30="CÉLULA CONSTRUTIVA"</formula>
    </cfRule>
  </conditionalFormatting>
  <conditionalFormatting sqref="G30:P30">
    <cfRule type="expression" dxfId="2" priority="14">
      <formula>$H30="ETAPA"</formula>
    </cfRule>
  </conditionalFormatting>
  <conditionalFormatting sqref="G33:P33">
    <cfRule type="expression" dxfId="0" priority="15">
      <formula>$H33="SUBETAPA"</formula>
    </cfRule>
  </conditionalFormatting>
  <conditionalFormatting sqref="G33:P33">
    <cfRule type="expression" dxfId="1" priority="16">
      <formula>$H33="CÉLULA CONSTRUTIVA"</formula>
    </cfRule>
  </conditionalFormatting>
  <conditionalFormatting sqref="G33:P33">
    <cfRule type="expression" dxfId="2" priority="17">
      <formula>$H33="ETAPA"</formula>
    </cfRule>
  </conditionalFormatting>
  <conditionalFormatting sqref="G35:P38">
    <cfRule type="expression" dxfId="0" priority="18">
      <formula>$H35="SUBETAPA"</formula>
    </cfRule>
  </conditionalFormatting>
  <conditionalFormatting sqref="G35:P38">
    <cfRule type="expression" dxfId="1" priority="19">
      <formula>$H35="CÉLULA CONSTRUTIVA"</formula>
    </cfRule>
  </conditionalFormatting>
  <conditionalFormatting sqref="G35:P38">
    <cfRule type="expression" dxfId="2" priority="20">
      <formula>$H35="ETAPA"</formula>
    </cfRule>
  </conditionalFormatting>
  <conditionalFormatting sqref="G12:G17 G21:H21 G23:H25 G34:K34 H12:H16 I12:L13 I21:I25 J23:L25 M34:P34">
    <cfRule type="expression" dxfId="1" priority="21">
      <formula>$H12="CÉLULA CONSTRUTIVA"</formula>
    </cfRule>
  </conditionalFormatting>
  <conditionalFormatting sqref="G34:K34 H12:H16 I12:L13 J23:L25 M34:P34">
    <cfRule type="expression" dxfId="2" priority="22">
      <formula>$H12="ETAPA"</formula>
    </cfRule>
  </conditionalFormatting>
  <conditionalFormatting sqref="I14:M16">
    <cfRule type="expression" dxfId="1" priority="23">
      <formula>$H14="CÉLULA CONSTRUTIVA"</formula>
    </cfRule>
  </conditionalFormatting>
  <conditionalFormatting sqref="I14:M16">
    <cfRule type="expression" dxfId="2" priority="24">
      <formula>$H14="ETAPA"</formula>
    </cfRule>
  </conditionalFormatting>
  <conditionalFormatting sqref="J21:O21 M23:P23 M25:P25 M27:N27">
    <cfRule type="expression" dxfId="2" priority="25">
      <formula>$H21="ETAPA"</formula>
    </cfRule>
  </conditionalFormatting>
  <conditionalFormatting sqref="H17:P17 J21:O21 M12:P12 M19:N19 M23:P23 M25:P25 M29:N29 N14:P15 N27 N32:P32">
    <cfRule type="expression" dxfId="1" priority="26">
      <formula>$H12="CÉLULA CONSTRUTIVA"</formula>
    </cfRule>
  </conditionalFormatting>
  <conditionalFormatting sqref="K26">
    <cfRule type="expression" dxfId="2" priority="27">
      <formula>$H26="ETAPA"</formula>
    </cfRule>
  </conditionalFormatting>
  <conditionalFormatting sqref="K18:L18">
    <cfRule type="expression" dxfId="1" priority="28">
      <formula>$H18="CÉLULA CONSTRUTIVA"</formula>
    </cfRule>
  </conditionalFormatting>
  <conditionalFormatting sqref="K18:L18">
    <cfRule type="expression" dxfId="2" priority="29">
      <formula>$H18="ETAPA"</formula>
    </cfRule>
  </conditionalFormatting>
  <conditionalFormatting sqref="K20:L20">
    <cfRule type="expression" dxfId="1" priority="30">
      <formula>$H20="CÉLULA CONSTRUTIVA"</formula>
    </cfRule>
  </conditionalFormatting>
  <conditionalFormatting sqref="K20:L20">
    <cfRule type="expression" dxfId="2" priority="31">
      <formula>$H20="ETAPA"</formula>
    </cfRule>
  </conditionalFormatting>
  <conditionalFormatting sqref="K22:L22">
    <cfRule type="expression" dxfId="1" priority="32">
      <formula>$H22="CÉLULA CONSTRUTIVA"</formula>
    </cfRule>
  </conditionalFormatting>
  <conditionalFormatting sqref="K22:L22">
    <cfRule type="expression" dxfId="2" priority="33">
      <formula>$H22="ETAPA"</formula>
    </cfRule>
  </conditionalFormatting>
  <conditionalFormatting sqref="K26:L26">
    <cfRule type="expression" dxfId="1" priority="34">
      <formula>$H26="CÉLULA CONSTRUTIVA"</formula>
    </cfRule>
  </conditionalFormatting>
  <conditionalFormatting sqref="K26:L26">
    <cfRule type="expression" dxfId="2" priority="35">
      <formula>$H26="ETAPA"</formula>
    </cfRule>
  </conditionalFormatting>
  <conditionalFormatting sqref="K28:L28">
    <cfRule type="expression" dxfId="1" priority="36">
      <formula>$H28="CÉLULA CONSTRUTIVA"</formula>
    </cfRule>
  </conditionalFormatting>
  <conditionalFormatting sqref="K28:L28">
    <cfRule type="expression" dxfId="2" priority="37">
      <formula>$H28="ETAPA"</formula>
    </cfRule>
  </conditionalFormatting>
  <conditionalFormatting sqref="K28:L28">
    <cfRule type="expression" dxfId="1" priority="38">
      <formula>$H28="CÉLULA CONSTRUTIVA"</formula>
    </cfRule>
  </conditionalFormatting>
  <conditionalFormatting sqref="K28:L28">
    <cfRule type="expression" dxfId="2" priority="39">
      <formula>$H28="ETAPA"</formula>
    </cfRule>
  </conditionalFormatting>
  <conditionalFormatting sqref="K24:O24">
    <cfRule type="expression" dxfId="1" priority="40">
      <formula>$H24="CÉLULA CONSTRUTIVA"</formula>
    </cfRule>
  </conditionalFormatting>
  <conditionalFormatting sqref="K24:O24">
    <cfRule type="expression" dxfId="2" priority="41">
      <formula>$H24="ETAPA"</formula>
    </cfRule>
  </conditionalFormatting>
  <conditionalFormatting sqref="L8:L11">
    <cfRule type="expression" dxfId="2" priority="42">
      <formula>$H8="ETAPA"</formula>
    </cfRule>
  </conditionalFormatting>
  <conditionalFormatting sqref="L26:L28">
    <cfRule type="expression" dxfId="2" priority="43">
      <formula>$H26="ETAPA"</formula>
    </cfRule>
  </conditionalFormatting>
  <conditionalFormatting sqref="G18:O18 L22:O22 M13:O13 M20:O20">
    <cfRule type="expression" dxfId="1" priority="44">
      <formula>#REF!="CÉLULA CONSTRUTIVA"</formula>
    </cfRule>
  </conditionalFormatting>
  <conditionalFormatting sqref="L8:P11">
    <cfRule type="expression" dxfId="1" priority="45">
      <formula>$H8="CÉLULA CONSTRUTIVA"</formula>
    </cfRule>
  </conditionalFormatting>
  <conditionalFormatting sqref="M32">
    <cfRule type="expression" dxfId="0" priority="46">
      <formula>$H32="SUBETAPA"</formula>
    </cfRule>
  </conditionalFormatting>
  <conditionalFormatting sqref="M32">
    <cfRule type="expression" dxfId="1" priority="47">
      <formula>$H32="CÉLULA CONSTRUTIVA"</formula>
    </cfRule>
  </conditionalFormatting>
  <conditionalFormatting sqref="M38">
    <cfRule type="expression" dxfId="0" priority="48">
      <formula>$H35="SUBETAPA"</formula>
    </cfRule>
  </conditionalFormatting>
  <conditionalFormatting sqref="M38">
    <cfRule type="expression" dxfId="1" priority="49">
      <formula>$H35="CÉLULA CONSTRUTIVA"</formula>
    </cfRule>
  </conditionalFormatting>
  <conditionalFormatting sqref="M38">
    <cfRule type="expression" dxfId="2" priority="50">
      <formula>$H35="ETAPA"</formula>
    </cfRule>
  </conditionalFormatting>
  <conditionalFormatting sqref="G18:O18 L22:O22 M13:O13 M20:O20">
    <cfRule type="expression" dxfId="2" priority="51">
      <formula>#REF!="ETAPA"</formula>
    </cfRule>
  </conditionalFormatting>
  <conditionalFormatting sqref="M10:P12">
    <cfRule type="expression" dxfId="2" priority="52">
      <formula>$H10="ETAPA"</formula>
    </cfRule>
  </conditionalFormatting>
  <conditionalFormatting sqref="M24:P31">
    <cfRule type="expression" dxfId="0" priority="53">
      <formula>$H24="SUBETAPA"</formula>
    </cfRule>
  </conditionalFormatting>
  <conditionalFormatting sqref="M28:P28">
    <cfRule type="expression" dxfId="1" priority="54">
      <formula>$H28="CÉLULA CONSTRUTIVA"</formula>
    </cfRule>
  </conditionalFormatting>
  <conditionalFormatting sqref="M28:P28">
    <cfRule type="expression" dxfId="2" priority="55">
      <formula>$H28="ETAPA"</formula>
    </cfRule>
  </conditionalFormatting>
  <conditionalFormatting sqref="M31:P31">
    <cfRule type="expression" dxfId="1" priority="56">
      <formula>$H31="CÉLULA CONSTRUTIVA"</formula>
    </cfRule>
  </conditionalFormatting>
  <conditionalFormatting sqref="M31:P31">
    <cfRule type="expression" dxfId="2" priority="57">
      <formula>$H31="ETAPA"</formula>
    </cfRule>
  </conditionalFormatting>
  <conditionalFormatting sqref="M32:P32">
    <cfRule type="expression" dxfId="2" priority="58">
      <formula>$H32="ETAPA"</formula>
    </cfRule>
  </conditionalFormatting>
  <conditionalFormatting sqref="N8:N9">
    <cfRule type="expression" dxfId="2" priority="59">
      <formula>$H8="ETAPA"</formula>
    </cfRule>
  </conditionalFormatting>
  <conditionalFormatting sqref="N8:N12">
    <cfRule type="expression" dxfId="0" priority="60">
      <formula>$H8="SUBETAPA"</formula>
    </cfRule>
  </conditionalFormatting>
  <conditionalFormatting sqref="N16:O16">
    <cfRule type="expression" dxfId="0" priority="61">
      <formula>$H16="SUBETAPA"</formula>
    </cfRule>
  </conditionalFormatting>
  <conditionalFormatting sqref="M20:O20 M22:O22 N18:O18">
    <cfRule type="expression" dxfId="0" priority="62">
      <formula>#REF!="SUBETAPA"</formula>
    </cfRule>
  </conditionalFormatting>
  <conditionalFormatting sqref="N13:P13">
    <cfRule type="expression" dxfId="0" priority="63">
      <formula>$H13="SUBETAPA"</formula>
    </cfRule>
  </conditionalFormatting>
  <conditionalFormatting sqref="N14:P15 N17 N19:P19 N21 N23 N32:P32">
    <cfRule type="expression" dxfId="0" priority="64">
      <formula>$H14="SUBETAPA"</formula>
    </cfRule>
  </conditionalFormatting>
  <conditionalFormatting sqref="N14:P16">
    <cfRule type="expression" dxfId="2" priority="65">
      <formula>$H14="ETAPA"</formula>
    </cfRule>
  </conditionalFormatting>
  <conditionalFormatting sqref="N16:P16">
    <cfRule type="expression" dxfId="1" priority="66">
      <formula>$H16="CÉLULA CONSTRUTIVA"</formula>
    </cfRule>
  </conditionalFormatting>
  <conditionalFormatting sqref="O12:P12">
    <cfRule type="expression" dxfId="0" priority="67">
      <formula>$H12="SUBETAPA"</formula>
    </cfRule>
  </conditionalFormatting>
  <conditionalFormatting sqref="G19:L20 G26:L29 M26:M27 N26 O19:P19 O26:P27">
    <cfRule type="expression" dxfId="1" priority="68">
      <formula>$H19="CÉLULA CONSTRUTIVA"</formula>
    </cfRule>
  </conditionalFormatting>
  <conditionalFormatting sqref="O27:P27">
    <cfRule type="expression" dxfId="2" priority="69">
      <formula>$H27="ETAPA"</formula>
    </cfRule>
  </conditionalFormatting>
  <conditionalFormatting sqref="O29:P29">
    <cfRule type="expression" dxfId="1" priority="70">
      <formula>$H29="CÉLULA CONSTRUTIVA"</formula>
    </cfRule>
  </conditionalFormatting>
  <conditionalFormatting sqref="P1:P5 P7:P9 P12 P17 P19 P27 P29 P34:P38">
    <cfRule type="containsText" dxfId="3" priority="71" operator="containsText" text="Finalizado">
      <formula>NOT(ISERROR(SEARCH(("Finalizado"),(P1))))</formula>
    </cfRule>
  </conditionalFormatting>
  <conditionalFormatting sqref="P1:P5 P12 P17 P19 P27 P29 P34:P38">
    <cfRule type="containsText" dxfId="6" priority="72" operator="containsText" text="Pendente">
      <formula>NOT(ISERROR(SEARCH(("Pendente"),(P1))))</formula>
    </cfRule>
  </conditionalFormatting>
  <conditionalFormatting sqref="P1:P5">
    <cfRule type="containsText" dxfId="3" priority="73" operator="containsText" text="Lançado">
      <formula>NOT(ISERROR(SEARCH(("Lançado"),(P1))))</formula>
    </cfRule>
  </conditionalFormatting>
  <conditionalFormatting sqref="P1:P5">
    <cfRule type="containsText" dxfId="5" priority="74" operator="containsText" text="N/A">
      <formula>NOT(ISERROR(SEARCH(("N/A"),(P1))))</formula>
    </cfRule>
  </conditionalFormatting>
  <conditionalFormatting sqref="P7:P11">
    <cfRule type="containsText" dxfId="6" priority="75" operator="containsText" text="Pendente">
      <formula>NOT(ISERROR(SEARCH(("Pendente"),(P7))))</formula>
    </cfRule>
  </conditionalFormatting>
  <conditionalFormatting sqref="P7:P12 P17 P21 P34:P38">
    <cfRule type="containsText" dxfId="3" priority="76" operator="containsText" text="Lançado">
      <formula>NOT(ISERROR(SEARCH(("Lançado"),(P7))))</formula>
    </cfRule>
  </conditionalFormatting>
  <conditionalFormatting sqref="P7:P12 P17 P21 P34:P38">
    <cfRule type="containsText" dxfId="5" priority="77" operator="containsText" text="N/A">
      <formula>NOT(ISERROR(SEARCH(("N/A"),(P7))))</formula>
    </cfRule>
  </conditionalFormatting>
  <conditionalFormatting sqref="M8:M11 O8:O11 P8:P10">
    <cfRule type="expression" dxfId="0" priority="78">
      <formula>$H8="SUBETAPA"</formula>
    </cfRule>
  </conditionalFormatting>
  <conditionalFormatting sqref="P10:P11">
    <cfRule type="containsText" dxfId="3" priority="79" operator="containsText" text="Finalizado">
      <formula>NOT(ISERROR(SEARCH(("Finalizado"),(P10))))</formula>
    </cfRule>
  </conditionalFormatting>
  <conditionalFormatting sqref="P10:P11">
    <cfRule type="containsText" dxfId="4" priority="80" operator="containsText" text="em andamento">
      <formula>NOT(ISERROR(SEARCH(("em andamento"),(P10))))</formula>
    </cfRule>
  </conditionalFormatting>
  <conditionalFormatting sqref="P11">
    <cfRule type="expression" dxfId="0" priority="81">
      <formula>$H11="SUBETAPA"</formula>
    </cfRule>
  </conditionalFormatting>
  <conditionalFormatting sqref="P11">
    <cfRule type="expression" dxfId="1" priority="82">
      <formula>$H11="CÉLULA CONSTRUTIVA"</formula>
    </cfRule>
  </conditionalFormatting>
  <conditionalFormatting sqref="P11">
    <cfRule type="expression" dxfId="2" priority="83">
      <formula>$H11="ETAPA"</formula>
    </cfRule>
  </conditionalFormatting>
  <conditionalFormatting sqref="P11">
    <cfRule type="containsText" dxfId="3" priority="84" operator="containsText" text="Lançado">
      <formula>NOT(ISERROR(SEARCH(("Lançado"),(P11))))</formula>
    </cfRule>
  </conditionalFormatting>
  <conditionalFormatting sqref="P11">
    <cfRule type="containsText" dxfId="5" priority="85" operator="containsText" text="N/A">
      <formula>NOT(ISERROR(SEARCH(("N/A"),(P11))))</formula>
    </cfRule>
  </conditionalFormatting>
  <conditionalFormatting sqref="P11">
    <cfRule type="containsText" dxfId="6" priority="86" operator="containsText" text="Pendente">
      <formula>NOT(ISERROR(SEARCH(("Pendente"),(P11))))</formula>
    </cfRule>
  </conditionalFormatting>
  <conditionalFormatting sqref="P11">
    <cfRule type="containsText" dxfId="3" priority="87" operator="containsText" text="Finalizado">
      <formula>NOT(ISERROR(SEARCH(("Finalizado"),(P11))))</formula>
    </cfRule>
  </conditionalFormatting>
  <conditionalFormatting sqref="P11">
    <cfRule type="containsText" dxfId="4" priority="88" operator="containsText" text="em andamento">
      <formula>NOT(ISERROR(SEARCH(("em andamento"),(P11))))</formula>
    </cfRule>
  </conditionalFormatting>
  <conditionalFormatting sqref="P11">
    <cfRule type="containsText" dxfId="3" priority="89" operator="containsText" text="Lançado">
      <formula>NOT(ISERROR(SEARCH(("Lançado"),(P11))))</formula>
    </cfRule>
  </conditionalFormatting>
  <conditionalFormatting sqref="P11">
    <cfRule type="containsText" dxfId="5" priority="90" operator="containsText" text="N/A">
      <formula>NOT(ISERROR(SEARCH(("N/A"),(P11))))</formula>
    </cfRule>
  </conditionalFormatting>
  <conditionalFormatting sqref="P11">
    <cfRule type="containsText" dxfId="6" priority="91" operator="containsText" text="Pendente">
      <formula>NOT(ISERROR(SEARCH(("Pendente"),(P11))))</formula>
    </cfRule>
  </conditionalFormatting>
  <conditionalFormatting sqref="P11">
    <cfRule type="containsText" dxfId="3" priority="92" operator="containsText" text="Finalizado">
      <formula>NOT(ISERROR(SEARCH(("Finalizado"),(P11))))</formula>
    </cfRule>
  </conditionalFormatting>
  <conditionalFormatting sqref="P11">
    <cfRule type="containsText" dxfId="4" priority="93" operator="containsText" text="em andamento">
      <formula>NOT(ISERROR(SEARCH(("em andamento"),(P11))))</formula>
    </cfRule>
  </conditionalFormatting>
  <conditionalFormatting sqref="P11">
    <cfRule type="expression" dxfId="0" priority="94">
      <formula>$H11="SUBETAPA"</formula>
    </cfRule>
  </conditionalFormatting>
  <conditionalFormatting sqref="P13">
    <cfRule type="expression" dxfId="0" priority="95">
      <formula>$H13="SUBETAPA"</formula>
    </cfRule>
  </conditionalFormatting>
  <conditionalFormatting sqref="P13">
    <cfRule type="expression" dxfId="1" priority="96">
      <formula>$H13="CÉLULA CONSTRUTIVA"</formula>
    </cfRule>
  </conditionalFormatting>
  <conditionalFormatting sqref="P13">
    <cfRule type="expression" dxfId="2" priority="97">
      <formula>$H13="ETAPA"</formula>
    </cfRule>
  </conditionalFormatting>
  <conditionalFormatting sqref="P13">
    <cfRule type="expression" dxfId="1" priority="98">
      <formula>$H13="CÉLULA CONSTRUTIVA"</formula>
    </cfRule>
  </conditionalFormatting>
  <conditionalFormatting sqref="P13">
    <cfRule type="expression" dxfId="2" priority="99">
      <formula>$H13="ETAPA"</formula>
    </cfRule>
  </conditionalFormatting>
  <conditionalFormatting sqref="P13">
    <cfRule type="containsText" dxfId="3" priority="100" operator="containsText" text="Lançado">
      <formula>NOT(ISERROR(SEARCH(("Lançado"),(P13))))</formula>
    </cfRule>
  </conditionalFormatting>
  <conditionalFormatting sqref="P13">
    <cfRule type="containsText" dxfId="5" priority="101" operator="containsText" text="N/A">
      <formula>NOT(ISERROR(SEARCH(("N/A"),(P13))))</formula>
    </cfRule>
  </conditionalFormatting>
  <conditionalFormatting sqref="P13">
    <cfRule type="containsText" dxfId="6" priority="102" operator="containsText" text="Pendente">
      <formula>NOT(ISERROR(SEARCH(("Pendente"),(P13))))</formula>
    </cfRule>
  </conditionalFormatting>
  <conditionalFormatting sqref="P13">
    <cfRule type="containsText" dxfId="3" priority="103" operator="containsText" text="Finalizado">
      <formula>NOT(ISERROR(SEARCH(("Finalizado"),(P13))))</formula>
    </cfRule>
  </conditionalFormatting>
  <conditionalFormatting sqref="P13">
    <cfRule type="containsText" dxfId="4" priority="104" operator="containsText" text="em andamento">
      <formula>NOT(ISERROR(SEARCH(("em andamento"),(P13))))</formula>
    </cfRule>
  </conditionalFormatting>
  <conditionalFormatting sqref="P13">
    <cfRule type="containsText" dxfId="3" priority="105" operator="containsText" text="Lançado">
      <formula>NOT(ISERROR(SEARCH(("Lançado"),(P13))))</formula>
    </cfRule>
  </conditionalFormatting>
  <conditionalFormatting sqref="P13">
    <cfRule type="containsText" dxfId="5" priority="106" operator="containsText" text="N/A">
      <formula>NOT(ISERROR(SEARCH(("N/A"),(P13))))</formula>
    </cfRule>
  </conditionalFormatting>
  <conditionalFormatting sqref="P13">
    <cfRule type="containsText" dxfId="6" priority="107" operator="containsText" text="Pendente">
      <formula>NOT(ISERROR(SEARCH(("Pendente"),(P13))))</formula>
    </cfRule>
  </conditionalFormatting>
  <conditionalFormatting sqref="P13">
    <cfRule type="containsText" dxfId="3" priority="108" operator="containsText" text="Finalizado">
      <formula>NOT(ISERROR(SEARCH(("Finalizado"),(P13))))</formula>
    </cfRule>
  </conditionalFormatting>
  <conditionalFormatting sqref="P13">
    <cfRule type="containsText" dxfId="4" priority="109" operator="containsText" text="em andamento">
      <formula>NOT(ISERROR(SEARCH(("em andamento"),(P13))))</formula>
    </cfRule>
  </conditionalFormatting>
  <conditionalFormatting sqref="P13">
    <cfRule type="containsText" dxfId="3" priority="110" operator="containsText" text="Lançado">
      <formula>NOT(ISERROR(SEARCH(("Lançado"),(P13))))</formula>
    </cfRule>
  </conditionalFormatting>
  <conditionalFormatting sqref="P13">
    <cfRule type="containsText" dxfId="5" priority="111" operator="containsText" text="N/A">
      <formula>NOT(ISERROR(SEARCH(("N/A"),(P13))))</formula>
    </cfRule>
  </conditionalFormatting>
  <conditionalFormatting sqref="P13">
    <cfRule type="containsText" dxfId="6" priority="112" operator="containsText" text="Pendente">
      <formula>NOT(ISERROR(SEARCH(("Pendente"),(P13))))</formula>
    </cfRule>
  </conditionalFormatting>
  <conditionalFormatting sqref="P13">
    <cfRule type="containsText" dxfId="3" priority="113" operator="containsText" text="Finalizado">
      <formula>NOT(ISERROR(SEARCH(("Finalizado"),(P13))))</formula>
    </cfRule>
  </conditionalFormatting>
  <conditionalFormatting sqref="P13">
    <cfRule type="containsText" dxfId="4" priority="114" operator="containsText" text="em andamento">
      <formula>NOT(ISERROR(SEARCH(("em andamento"),(P13))))</formula>
    </cfRule>
  </conditionalFormatting>
  <conditionalFormatting sqref="P14:P15">
    <cfRule type="containsText" dxfId="6" priority="115" operator="containsText" text="Pendente">
      <formula>NOT(ISERROR(SEARCH(("Pendente"),(P14))))</formula>
    </cfRule>
  </conditionalFormatting>
  <conditionalFormatting sqref="P14:P15">
    <cfRule type="containsText" dxfId="3" priority="116" operator="containsText" text="Finalizado">
      <formula>NOT(ISERROR(SEARCH(("Finalizado"),(P14))))</formula>
    </cfRule>
  </conditionalFormatting>
  <conditionalFormatting sqref="P14:P15">
    <cfRule type="containsText" dxfId="4" priority="117" operator="containsText" text="em andamento">
      <formula>NOT(ISERROR(SEARCH(("em andamento"),(P14))))</formula>
    </cfRule>
  </conditionalFormatting>
  <conditionalFormatting sqref="P16">
    <cfRule type="expression" dxfId="0" priority="118">
      <formula>$H16="SUBETAPA"</formula>
    </cfRule>
  </conditionalFormatting>
  <conditionalFormatting sqref="P16">
    <cfRule type="expression" dxfId="1" priority="119">
      <formula>$H16="CÉLULA CONSTRUTIVA"</formula>
    </cfRule>
  </conditionalFormatting>
  <conditionalFormatting sqref="P16">
    <cfRule type="expression" dxfId="2" priority="120">
      <formula>$H16="ETAPA"</formula>
    </cfRule>
  </conditionalFormatting>
  <conditionalFormatting sqref="P16">
    <cfRule type="expression" dxfId="0" priority="121">
      <formula>$H16="SUBETAPA"</formula>
    </cfRule>
  </conditionalFormatting>
  <conditionalFormatting sqref="P16">
    <cfRule type="containsText" dxfId="3" priority="122" operator="containsText" text="Lançado">
      <formula>NOT(ISERROR(SEARCH(("Lançado"),(P16))))</formula>
    </cfRule>
  </conditionalFormatting>
  <conditionalFormatting sqref="P16">
    <cfRule type="containsText" dxfId="5" priority="123" operator="containsText" text="N/A">
      <formula>NOT(ISERROR(SEARCH(("N/A"),(P16))))</formula>
    </cfRule>
  </conditionalFormatting>
  <conditionalFormatting sqref="P16">
    <cfRule type="containsText" dxfId="6" priority="124" operator="containsText" text="Pendente">
      <formula>NOT(ISERROR(SEARCH(("Pendente"),(P16))))</formula>
    </cfRule>
  </conditionalFormatting>
  <conditionalFormatting sqref="P16">
    <cfRule type="containsText" dxfId="3" priority="125" operator="containsText" text="Finalizado">
      <formula>NOT(ISERROR(SEARCH(("Finalizado"),(P16))))</formula>
    </cfRule>
  </conditionalFormatting>
  <conditionalFormatting sqref="P16">
    <cfRule type="containsText" dxfId="4" priority="126" operator="containsText" text="em andamento">
      <formula>NOT(ISERROR(SEARCH(("em andamento"),(P16))))</formula>
    </cfRule>
  </conditionalFormatting>
  <conditionalFormatting sqref="P16">
    <cfRule type="containsText" dxfId="3" priority="127" operator="containsText" text="Lançado">
      <formula>NOT(ISERROR(SEARCH(("Lançado"),(P16))))</formula>
    </cfRule>
  </conditionalFormatting>
  <conditionalFormatting sqref="P16">
    <cfRule type="containsText" dxfId="5" priority="128" operator="containsText" text="N/A">
      <formula>NOT(ISERROR(SEARCH(("N/A"),(P16))))</formula>
    </cfRule>
  </conditionalFormatting>
  <conditionalFormatting sqref="P16">
    <cfRule type="containsText" dxfId="6" priority="129" operator="containsText" text="Pendente">
      <formula>NOT(ISERROR(SEARCH(("Pendente"),(P16))))</formula>
    </cfRule>
  </conditionalFormatting>
  <conditionalFormatting sqref="P16">
    <cfRule type="containsText" dxfId="3" priority="130" operator="containsText" text="Finalizado">
      <formula>NOT(ISERROR(SEARCH(("Finalizado"),(P16))))</formula>
    </cfRule>
  </conditionalFormatting>
  <conditionalFormatting sqref="P16">
    <cfRule type="containsText" dxfId="4" priority="131" operator="containsText" text="em andamento">
      <formula>NOT(ISERROR(SEARCH(("em andamento"),(P16))))</formula>
    </cfRule>
  </conditionalFormatting>
  <conditionalFormatting sqref="P16">
    <cfRule type="containsText" dxfId="3" priority="132" operator="containsText" text="Lançado">
      <formula>NOT(ISERROR(SEARCH(("Lançado"),(P16))))</formula>
    </cfRule>
  </conditionalFormatting>
  <conditionalFormatting sqref="P16">
    <cfRule type="containsText" dxfId="5" priority="133" operator="containsText" text="N/A">
      <formula>NOT(ISERROR(SEARCH(("N/A"),(P16))))</formula>
    </cfRule>
  </conditionalFormatting>
  <conditionalFormatting sqref="P16">
    <cfRule type="containsText" dxfId="6" priority="134" operator="containsText" text="Pendente">
      <formula>NOT(ISERROR(SEARCH(("Pendente"),(P16))))</formula>
    </cfRule>
  </conditionalFormatting>
  <conditionalFormatting sqref="P16">
    <cfRule type="containsText" dxfId="3" priority="135" operator="containsText" text="Finalizado">
      <formula>NOT(ISERROR(SEARCH(("Finalizado"),(P16))))</formula>
    </cfRule>
  </conditionalFormatting>
  <conditionalFormatting sqref="P16">
    <cfRule type="containsText" dxfId="4" priority="136" operator="containsText" text="em andamento">
      <formula>NOT(ISERROR(SEARCH(("em andamento"),(P16))))</formula>
    </cfRule>
  </conditionalFormatting>
  <conditionalFormatting sqref="P17">
    <cfRule type="expression" dxfId="1" priority="137">
      <formula>$H17="CÉLULA CONSTRUTIVA"</formula>
    </cfRule>
  </conditionalFormatting>
  <conditionalFormatting sqref="P17">
    <cfRule type="expression" dxfId="2" priority="138">
      <formula>$H17="ETAPA"</formula>
    </cfRule>
  </conditionalFormatting>
  <conditionalFormatting sqref="P18">
    <cfRule type="expression" dxfId="0" priority="139">
      <formula>$H18="SUBETAPA"</formula>
    </cfRule>
  </conditionalFormatting>
  <conditionalFormatting sqref="P18">
    <cfRule type="expression" dxfId="1" priority="140">
      <formula>$H18="CÉLULA CONSTRUTIVA"</formula>
    </cfRule>
  </conditionalFormatting>
  <conditionalFormatting sqref="P18">
    <cfRule type="expression" dxfId="2" priority="141">
      <formula>$H18="ETAPA"</formula>
    </cfRule>
  </conditionalFormatting>
  <conditionalFormatting sqref="P18">
    <cfRule type="expression" dxfId="0" priority="142">
      <formula>$H18="SUBETAPA"</formula>
    </cfRule>
  </conditionalFormatting>
  <conditionalFormatting sqref="P18">
    <cfRule type="expression" dxfId="1" priority="143">
      <formula>$H18="CÉLULA CONSTRUTIVA"</formula>
    </cfRule>
  </conditionalFormatting>
  <conditionalFormatting sqref="P18">
    <cfRule type="expression" dxfId="2" priority="144">
      <formula>$H18="ETAPA"</formula>
    </cfRule>
  </conditionalFormatting>
  <conditionalFormatting sqref="P18">
    <cfRule type="containsText" dxfId="3" priority="145" operator="containsText" text="Lançado">
      <formula>NOT(ISERROR(SEARCH(("Lançado"),(P18))))</formula>
    </cfRule>
  </conditionalFormatting>
  <conditionalFormatting sqref="P18">
    <cfRule type="containsText" dxfId="5" priority="146" operator="containsText" text="N/A">
      <formula>NOT(ISERROR(SEARCH(("N/A"),(P18))))</formula>
    </cfRule>
  </conditionalFormatting>
  <conditionalFormatting sqref="P18">
    <cfRule type="containsText" dxfId="6" priority="147" operator="containsText" text="Pendente">
      <formula>NOT(ISERROR(SEARCH(("Pendente"),(P18))))</formula>
    </cfRule>
  </conditionalFormatting>
  <conditionalFormatting sqref="P18">
    <cfRule type="containsText" dxfId="3" priority="148" operator="containsText" text="Finalizado">
      <formula>NOT(ISERROR(SEARCH(("Finalizado"),(P18))))</formula>
    </cfRule>
  </conditionalFormatting>
  <conditionalFormatting sqref="P18">
    <cfRule type="containsText" dxfId="4" priority="149" operator="containsText" text="em andamento">
      <formula>NOT(ISERROR(SEARCH(("em andamento"),(P18))))</formula>
    </cfRule>
  </conditionalFormatting>
  <conditionalFormatting sqref="P18">
    <cfRule type="containsText" dxfId="3" priority="150" operator="containsText" text="Lançado">
      <formula>NOT(ISERROR(SEARCH(("Lançado"),(P18))))</formula>
    </cfRule>
  </conditionalFormatting>
  <conditionalFormatting sqref="P18">
    <cfRule type="containsText" dxfId="5" priority="151" operator="containsText" text="N/A">
      <formula>NOT(ISERROR(SEARCH(("N/A"),(P18))))</formula>
    </cfRule>
  </conditionalFormatting>
  <conditionalFormatting sqref="P18">
    <cfRule type="containsText" dxfId="6" priority="152" operator="containsText" text="Pendente">
      <formula>NOT(ISERROR(SEARCH(("Pendente"),(P18))))</formula>
    </cfRule>
  </conditionalFormatting>
  <conditionalFormatting sqref="P18">
    <cfRule type="containsText" dxfId="3" priority="153" operator="containsText" text="Finalizado">
      <formula>NOT(ISERROR(SEARCH(("Finalizado"),(P18))))</formula>
    </cfRule>
  </conditionalFormatting>
  <conditionalFormatting sqref="P18">
    <cfRule type="containsText" dxfId="4" priority="154" operator="containsText" text="em andamento">
      <formula>NOT(ISERROR(SEARCH(("em andamento"),(P18))))</formula>
    </cfRule>
  </conditionalFormatting>
  <conditionalFormatting sqref="P18">
    <cfRule type="containsText" dxfId="3" priority="155" operator="containsText" text="Lançado">
      <formula>NOT(ISERROR(SEARCH(("Lançado"),(P18))))</formula>
    </cfRule>
  </conditionalFormatting>
  <conditionalFormatting sqref="P18">
    <cfRule type="containsText" dxfId="5" priority="156" operator="containsText" text="N/A">
      <formula>NOT(ISERROR(SEARCH(("N/A"),(P18))))</formula>
    </cfRule>
  </conditionalFormatting>
  <conditionalFormatting sqref="P18">
    <cfRule type="containsText" dxfId="6" priority="157" operator="containsText" text="Pendente">
      <formula>NOT(ISERROR(SEARCH(("Pendente"),(P18))))</formula>
    </cfRule>
  </conditionalFormatting>
  <conditionalFormatting sqref="P18">
    <cfRule type="containsText" dxfId="3" priority="158" operator="containsText" text="Finalizado">
      <formula>NOT(ISERROR(SEARCH(("Finalizado"),(P18))))</formula>
    </cfRule>
  </conditionalFormatting>
  <conditionalFormatting sqref="P18">
    <cfRule type="containsText" dxfId="4" priority="159" operator="containsText" text="em andamento">
      <formula>NOT(ISERROR(SEARCH(("em andamento"),(P18))))</formula>
    </cfRule>
  </conditionalFormatting>
  <conditionalFormatting sqref="P14:P15 P19 P23:P25">
    <cfRule type="containsText" dxfId="3" priority="160" operator="containsText" text="Lançado">
      <formula>NOT(ISERROR(SEARCH(("Lançado"),(P14))))</formula>
    </cfRule>
  </conditionalFormatting>
  <conditionalFormatting sqref="P14:P15 P19 P23:P25">
    <cfRule type="containsText" dxfId="5" priority="161" operator="containsText" text="N/A">
      <formula>NOT(ISERROR(SEARCH(("N/A"),(P14))))</formula>
    </cfRule>
  </conditionalFormatting>
  <conditionalFormatting sqref="P20">
    <cfRule type="expression" dxfId="0" priority="162">
      <formula>$H20="SUBETAPA"</formula>
    </cfRule>
  </conditionalFormatting>
  <conditionalFormatting sqref="P20">
    <cfRule type="expression" dxfId="1" priority="163">
      <formula>$H20="CÉLULA CONSTRUTIVA"</formula>
    </cfRule>
  </conditionalFormatting>
  <conditionalFormatting sqref="P20">
    <cfRule type="expression" dxfId="2" priority="164">
      <formula>$H20="ETAPA"</formula>
    </cfRule>
  </conditionalFormatting>
  <conditionalFormatting sqref="P20">
    <cfRule type="expression" dxfId="0" priority="165">
      <formula>$H20="SUBETAPA"</formula>
    </cfRule>
  </conditionalFormatting>
  <conditionalFormatting sqref="P20">
    <cfRule type="expression" dxfId="1" priority="166">
      <formula>$H20="CÉLULA CONSTRUTIVA"</formula>
    </cfRule>
  </conditionalFormatting>
  <conditionalFormatting sqref="P20">
    <cfRule type="expression" dxfId="2" priority="167">
      <formula>$H20="ETAPA"</formula>
    </cfRule>
  </conditionalFormatting>
  <conditionalFormatting sqref="P20">
    <cfRule type="containsText" dxfId="3" priority="168" operator="containsText" text="Lançado">
      <formula>NOT(ISERROR(SEARCH(("Lançado"),(P20))))</formula>
    </cfRule>
  </conditionalFormatting>
  <conditionalFormatting sqref="P20">
    <cfRule type="containsText" dxfId="5" priority="169" operator="containsText" text="N/A">
      <formula>NOT(ISERROR(SEARCH(("N/A"),(P20))))</formula>
    </cfRule>
  </conditionalFormatting>
  <conditionalFormatting sqref="P20">
    <cfRule type="containsText" dxfId="6" priority="170" operator="containsText" text="Pendente">
      <formula>NOT(ISERROR(SEARCH(("Pendente"),(P20))))</formula>
    </cfRule>
  </conditionalFormatting>
  <conditionalFormatting sqref="P20">
    <cfRule type="containsText" dxfId="3" priority="171" operator="containsText" text="Finalizado">
      <formula>NOT(ISERROR(SEARCH(("Finalizado"),(P20))))</formula>
    </cfRule>
  </conditionalFormatting>
  <conditionalFormatting sqref="P20">
    <cfRule type="containsText" dxfId="4" priority="172" operator="containsText" text="em andamento">
      <formula>NOT(ISERROR(SEARCH(("em andamento"),(P20))))</formula>
    </cfRule>
  </conditionalFormatting>
  <conditionalFormatting sqref="P20">
    <cfRule type="containsText" dxfId="3" priority="173" operator="containsText" text="Lançado">
      <formula>NOT(ISERROR(SEARCH(("Lançado"),(P20))))</formula>
    </cfRule>
  </conditionalFormatting>
  <conditionalFormatting sqref="P20">
    <cfRule type="containsText" dxfId="5" priority="174" operator="containsText" text="N/A">
      <formula>NOT(ISERROR(SEARCH(("N/A"),(P20))))</formula>
    </cfRule>
  </conditionalFormatting>
  <conditionalFormatting sqref="P20">
    <cfRule type="containsText" dxfId="6" priority="175" operator="containsText" text="Pendente">
      <formula>NOT(ISERROR(SEARCH(("Pendente"),(P20))))</formula>
    </cfRule>
  </conditionalFormatting>
  <conditionalFormatting sqref="P20">
    <cfRule type="containsText" dxfId="3" priority="176" operator="containsText" text="Finalizado">
      <formula>NOT(ISERROR(SEARCH(("Finalizado"),(P20))))</formula>
    </cfRule>
  </conditionalFormatting>
  <conditionalFormatting sqref="P20">
    <cfRule type="containsText" dxfId="4" priority="177" operator="containsText" text="em andamento">
      <formula>NOT(ISERROR(SEARCH(("em andamento"),(P20))))</formula>
    </cfRule>
  </conditionalFormatting>
  <conditionalFormatting sqref="P20">
    <cfRule type="containsText" dxfId="3" priority="178" operator="containsText" text="Lançado">
      <formula>NOT(ISERROR(SEARCH(("Lançado"),(P20))))</formula>
    </cfRule>
  </conditionalFormatting>
  <conditionalFormatting sqref="P20">
    <cfRule type="containsText" dxfId="5" priority="179" operator="containsText" text="N/A">
      <formula>NOT(ISERROR(SEARCH(("N/A"),(P20))))</formula>
    </cfRule>
  </conditionalFormatting>
  <conditionalFormatting sqref="P20">
    <cfRule type="containsText" dxfId="6" priority="180" operator="containsText" text="Pendente">
      <formula>NOT(ISERROR(SEARCH(("Pendente"),(P20))))</formula>
    </cfRule>
  </conditionalFormatting>
  <conditionalFormatting sqref="P20">
    <cfRule type="containsText" dxfId="3" priority="181" operator="containsText" text="Finalizado">
      <formula>NOT(ISERROR(SEARCH(("Finalizado"),(P20))))</formula>
    </cfRule>
  </conditionalFormatting>
  <conditionalFormatting sqref="P20">
    <cfRule type="containsText" dxfId="4" priority="182" operator="containsText" text="em andamento">
      <formula>NOT(ISERROR(SEARCH(("em andamento"),(P20))))</formula>
    </cfRule>
  </conditionalFormatting>
  <conditionalFormatting sqref="P21">
    <cfRule type="expression" dxfId="1" priority="183">
      <formula>$H21="CÉLULA CONSTRUTIVA"</formula>
    </cfRule>
  </conditionalFormatting>
  <conditionalFormatting sqref="P21">
    <cfRule type="expression" dxfId="2" priority="184">
      <formula>$H21="ETAPA"</formula>
    </cfRule>
  </conditionalFormatting>
  <conditionalFormatting sqref="P21">
    <cfRule type="containsText" dxfId="6" priority="185" operator="containsText" text="Pendente">
      <formula>NOT(ISERROR(SEARCH(("Pendente"),(P21))))</formula>
    </cfRule>
  </conditionalFormatting>
  <conditionalFormatting sqref="P21">
    <cfRule type="containsText" dxfId="3" priority="186" operator="containsText" text="Finalizado">
      <formula>NOT(ISERROR(SEARCH(("Finalizado"),(P21))))</formula>
    </cfRule>
  </conditionalFormatting>
  <conditionalFormatting sqref="P21">
    <cfRule type="containsText" dxfId="4" priority="187" operator="containsText" text="em andamento">
      <formula>NOT(ISERROR(SEARCH(("em andamento"),(P21))))</formula>
    </cfRule>
  </conditionalFormatting>
  <conditionalFormatting sqref="P22">
    <cfRule type="expression" dxfId="0" priority="188">
      <formula>$H22="SUBETAPA"</formula>
    </cfRule>
  </conditionalFormatting>
  <conditionalFormatting sqref="P22">
    <cfRule type="expression" dxfId="1" priority="189">
      <formula>$H22="CÉLULA CONSTRUTIVA"</formula>
    </cfRule>
  </conditionalFormatting>
  <conditionalFormatting sqref="P22">
    <cfRule type="expression" dxfId="2" priority="190">
      <formula>$H22="ETAPA"</formula>
    </cfRule>
  </conditionalFormatting>
  <conditionalFormatting sqref="P22">
    <cfRule type="expression" dxfId="0" priority="191">
      <formula>$H22="SUBETAPA"</formula>
    </cfRule>
  </conditionalFormatting>
  <conditionalFormatting sqref="P22">
    <cfRule type="expression" dxfId="1" priority="192">
      <formula>$H22="CÉLULA CONSTRUTIVA"</formula>
    </cfRule>
  </conditionalFormatting>
  <conditionalFormatting sqref="P22">
    <cfRule type="expression" dxfId="2" priority="193">
      <formula>$H22="ETAPA"</formula>
    </cfRule>
  </conditionalFormatting>
  <conditionalFormatting sqref="P22">
    <cfRule type="containsText" dxfId="3" priority="194" operator="containsText" text="Lançado">
      <formula>NOT(ISERROR(SEARCH(("Lançado"),(P22))))</formula>
    </cfRule>
  </conditionalFormatting>
  <conditionalFormatting sqref="P22">
    <cfRule type="containsText" dxfId="5" priority="195" operator="containsText" text="N/A">
      <formula>NOT(ISERROR(SEARCH(("N/A"),(P22))))</formula>
    </cfRule>
  </conditionalFormatting>
  <conditionalFormatting sqref="P22">
    <cfRule type="containsText" dxfId="6" priority="196" operator="containsText" text="Pendente">
      <formula>NOT(ISERROR(SEARCH(("Pendente"),(P22))))</formula>
    </cfRule>
  </conditionalFormatting>
  <conditionalFormatting sqref="P22">
    <cfRule type="containsText" dxfId="3" priority="197" operator="containsText" text="Finalizado">
      <formula>NOT(ISERROR(SEARCH(("Finalizado"),(P22))))</formula>
    </cfRule>
  </conditionalFormatting>
  <conditionalFormatting sqref="P22">
    <cfRule type="containsText" dxfId="4" priority="198" operator="containsText" text="em andamento">
      <formula>NOT(ISERROR(SEARCH(("em andamento"),(P22))))</formula>
    </cfRule>
  </conditionalFormatting>
  <conditionalFormatting sqref="P22">
    <cfRule type="containsText" dxfId="3" priority="199" operator="containsText" text="Lançado">
      <formula>NOT(ISERROR(SEARCH(("Lançado"),(P22))))</formula>
    </cfRule>
  </conditionalFormatting>
  <conditionalFormatting sqref="P22">
    <cfRule type="containsText" dxfId="5" priority="200" operator="containsText" text="N/A">
      <formula>NOT(ISERROR(SEARCH(("N/A"),(P22))))</formula>
    </cfRule>
  </conditionalFormatting>
  <conditionalFormatting sqref="P22">
    <cfRule type="containsText" dxfId="6" priority="201" operator="containsText" text="Pendente">
      <formula>NOT(ISERROR(SEARCH(("Pendente"),(P22))))</formula>
    </cfRule>
  </conditionalFormatting>
  <conditionalFormatting sqref="P22">
    <cfRule type="containsText" dxfId="3" priority="202" operator="containsText" text="Finalizado">
      <formula>NOT(ISERROR(SEARCH(("Finalizado"),(P22))))</formula>
    </cfRule>
  </conditionalFormatting>
  <conditionalFormatting sqref="P22">
    <cfRule type="containsText" dxfId="4" priority="203" operator="containsText" text="em andamento">
      <formula>NOT(ISERROR(SEARCH(("em andamento"),(P22))))</formula>
    </cfRule>
  </conditionalFormatting>
  <conditionalFormatting sqref="P22">
    <cfRule type="containsText" dxfId="3" priority="204" operator="containsText" text="Lançado">
      <formula>NOT(ISERROR(SEARCH(("Lançado"),(P22))))</formula>
    </cfRule>
  </conditionalFormatting>
  <conditionalFormatting sqref="P22">
    <cfRule type="containsText" dxfId="5" priority="205" operator="containsText" text="N/A">
      <formula>NOT(ISERROR(SEARCH(("N/A"),(P22))))</formula>
    </cfRule>
  </conditionalFormatting>
  <conditionalFormatting sqref="P22">
    <cfRule type="containsText" dxfId="6" priority="206" operator="containsText" text="Pendente">
      <formula>NOT(ISERROR(SEARCH(("Pendente"),(P22))))</formula>
    </cfRule>
  </conditionalFormatting>
  <conditionalFormatting sqref="P22">
    <cfRule type="containsText" dxfId="3" priority="207" operator="containsText" text="Finalizado">
      <formula>NOT(ISERROR(SEARCH(("Finalizado"),(P22))))</formula>
    </cfRule>
  </conditionalFormatting>
  <conditionalFormatting sqref="P22">
    <cfRule type="containsText" dxfId="4" priority="208" operator="containsText" text="em andamento">
      <formula>NOT(ISERROR(SEARCH(("em andamento"),(P22))))</formula>
    </cfRule>
  </conditionalFormatting>
  <conditionalFormatting sqref="P23:P25">
    <cfRule type="containsText" dxfId="6" priority="209" operator="containsText" text="Pendente">
      <formula>NOT(ISERROR(SEARCH(("Pendente"),(P23))))</formula>
    </cfRule>
  </conditionalFormatting>
  <conditionalFormatting sqref="P23:P25">
    <cfRule type="containsText" dxfId="3" priority="210" operator="containsText" text="Finalizado">
      <formula>NOT(ISERROR(SEARCH(("Finalizado"),(P23))))</formula>
    </cfRule>
  </conditionalFormatting>
  <conditionalFormatting sqref="P23:P25">
    <cfRule type="containsText" dxfId="4" priority="211" operator="containsText" text="em andamento">
      <formula>NOT(ISERROR(SEARCH(("em andamento"),(P23))))</formula>
    </cfRule>
  </conditionalFormatting>
  <conditionalFormatting sqref="P24">
    <cfRule type="expression" dxfId="1" priority="212">
      <formula>$H24="CÉLULA CONSTRUTIVA"</formula>
    </cfRule>
  </conditionalFormatting>
  <conditionalFormatting sqref="P24">
    <cfRule type="expression" dxfId="2" priority="213">
      <formula>$H24="ETAPA"</formula>
    </cfRule>
  </conditionalFormatting>
  <conditionalFormatting sqref="P24">
    <cfRule type="expression" dxfId="0" priority="214">
      <formula>$H24="SUBETAPA"</formula>
    </cfRule>
  </conditionalFormatting>
  <conditionalFormatting sqref="P24">
    <cfRule type="expression" dxfId="1" priority="215">
      <formula>$H24="CÉLULA CONSTRUTIVA"</formula>
    </cfRule>
  </conditionalFormatting>
  <conditionalFormatting sqref="P24">
    <cfRule type="expression" dxfId="2" priority="216">
      <formula>$H24="ETAPA"</formula>
    </cfRule>
  </conditionalFormatting>
  <conditionalFormatting sqref="P24">
    <cfRule type="containsText" dxfId="3" priority="217" operator="containsText" text="Lançado">
      <formula>NOT(ISERROR(SEARCH(("Lançado"),(P24))))</formula>
    </cfRule>
  </conditionalFormatting>
  <conditionalFormatting sqref="P24">
    <cfRule type="containsText" dxfId="5" priority="218" operator="containsText" text="N/A">
      <formula>NOT(ISERROR(SEARCH(("N/A"),(P24))))</formula>
    </cfRule>
  </conditionalFormatting>
  <conditionalFormatting sqref="P24">
    <cfRule type="containsText" dxfId="6" priority="219" operator="containsText" text="Pendente">
      <formula>NOT(ISERROR(SEARCH(("Pendente"),(P24))))</formula>
    </cfRule>
  </conditionalFormatting>
  <conditionalFormatting sqref="P24">
    <cfRule type="containsText" dxfId="3" priority="220" operator="containsText" text="Finalizado">
      <formula>NOT(ISERROR(SEARCH(("Finalizado"),(P24))))</formula>
    </cfRule>
  </conditionalFormatting>
  <conditionalFormatting sqref="P24">
    <cfRule type="containsText" dxfId="4" priority="221" operator="containsText" text="em andamento">
      <formula>NOT(ISERROR(SEARCH(("em andamento"),(P24))))</formula>
    </cfRule>
  </conditionalFormatting>
  <conditionalFormatting sqref="P24">
    <cfRule type="containsText" dxfId="3" priority="222" operator="containsText" text="Lançado">
      <formula>NOT(ISERROR(SEARCH(("Lançado"),(P24))))</formula>
    </cfRule>
  </conditionalFormatting>
  <conditionalFormatting sqref="P24">
    <cfRule type="containsText" dxfId="5" priority="223" operator="containsText" text="N/A">
      <formula>NOT(ISERROR(SEARCH(("N/A"),(P24))))</formula>
    </cfRule>
  </conditionalFormatting>
  <conditionalFormatting sqref="P24">
    <cfRule type="containsText" dxfId="6" priority="224" operator="containsText" text="Pendente">
      <formula>NOT(ISERROR(SEARCH(("Pendente"),(P24))))</formula>
    </cfRule>
  </conditionalFormatting>
  <conditionalFormatting sqref="P24">
    <cfRule type="containsText" dxfId="3" priority="225" operator="containsText" text="Finalizado">
      <formula>NOT(ISERROR(SEARCH(("Finalizado"),(P24))))</formula>
    </cfRule>
  </conditionalFormatting>
  <conditionalFormatting sqref="P24">
    <cfRule type="containsText" dxfId="4" priority="226" operator="containsText" text="em andamento">
      <formula>NOT(ISERROR(SEARCH(("em andamento"),(P24))))</formula>
    </cfRule>
  </conditionalFormatting>
  <conditionalFormatting sqref="P24">
    <cfRule type="containsText" dxfId="3" priority="227" operator="containsText" text="Lançado">
      <formula>NOT(ISERROR(SEARCH(("Lançado"),(P24))))</formula>
    </cfRule>
  </conditionalFormatting>
  <conditionalFormatting sqref="P24">
    <cfRule type="containsText" dxfId="5" priority="228" operator="containsText" text="N/A">
      <formula>NOT(ISERROR(SEARCH(("N/A"),(P24))))</formula>
    </cfRule>
  </conditionalFormatting>
  <conditionalFormatting sqref="P24">
    <cfRule type="containsText" dxfId="6" priority="229" operator="containsText" text="Pendente">
      <formula>NOT(ISERROR(SEARCH(("Pendente"),(P24))))</formula>
    </cfRule>
  </conditionalFormatting>
  <conditionalFormatting sqref="P24">
    <cfRule type="containsText" dxfId="3" priority="230" operator="containsText" text="Finalizado">
      <formula>NOT(ISERROR(SEARCH(("Finalizado"),(P24))))</formula>
    </cfRule>
  </conditionalFormatting>
  <conditionalFormatting sqref="P24">
    <cfRule type="containsText" dxfId="4" priority="231" operator="containsText" text="em andamento">
      <formula>NOT(ISERROR(SEARCH(("em andamento"),(P24))))</formula>
    </cfRule>
  </conditionalFormatting>
  <conditionalFormatting sqref="P24">
    <cfRule type="expression" dxfId="1" priority="232">
      <formula>$H24="CÉLULA CONSTRUTIVA"</formula>
    </cfRule>
  </conditionalFormatting>
  <conditionalFormatting sqref="P24">
    <cfRule type="expression" dxfId="2" priority="233">
      <formula>$H24="ETAPA"</formula>
    </cfRule>
  </conditionalFormatting>
  <conditionalFormatting sqref="P24">
    <cfRule type="expression" dxfId="0" priority="234">
      <formula>$H24="SUBETAPA"</formula>
    </cfRule>
  </conditionalFormatting>
  <conditionalFormatting sqref="P24">
    <cfRule type="expression" dxfId="1" priority="235">
      <formula>$H24="CÉLULA CONSTRUTIVA"</formula>
    </cfRule>
  </conditionalFormatting>
  <conditionalFormatting sqref="P24">
    <cfRule type="expression" dxfId="2" priority="236">
      <formula>$H24="ETAPA"</formula>
    </cfRule>
  </conditionalFormatting>
  <conditionalFormatting sqref="P24">
    <cfRule type="containsText" dxfId="3" priority="237" operator="containsText" text="Lançado">
      <formula>NOT(ISERROR(SEARCH(("Lançado"),(P24))))</formula>
    </cfRule>
  </conditionalFormatting>
  <conditionalFormatting sqref="P24">
    <cfRule type="containsText" dxfId="5" priority="238" operator="containsText" text="N/A">
      <formula>NOT(ISERROR(SEARCH(("N/A"),(P24))))</formula>
    </cfRule>
  </conditionalFormatting>
  <conditionalFormatting sqref="P24">
    <cfRule type="containsText" dxfId="6" priority="239" operator="containsText" text="Pendente">
      <formula>NOT(ISERROR(SEARCH(("Pendente"),(P24))))</formula>
    </cfRule>
  </conditionalFormatting>
  <conditionalFormatting sqref="P24">
    <cfRule type="containsText" dxfId="3" priority="240" operator="containsText" text="Finalizado">
      <formula>NOT(ISERROR(SEARCH(("Finalizado"),(P24))))</formula>
    </cfRule>
  </conditionalFormatting>
  <conditionalFormatting sqref="P24">
    <cfRule type="containsText" dxfId="4" priority="241" operator="containsText" text="em andamento">
      <formula>NOT(ISERROR(SEARCH(("em andamento"),(P24))))</formula>
    </cfRule>
  </conditionalFormatting>
  <conditionalFormatting sqref="P24">
    <cfRule type="containsText" dxfId="3" priority="242" operator="containsText" text="Lançado">
      <formula>NOT(ISERROR(SEARCH(("Lançado"),(P24))))</formula>
    </cfRule>
  </conditionalFormatting>
  <conditionalFormatting sqref="P24">
    <cfRule type="containsText" dxfId="5" priority="243" operator="containsText" text="N/A">
      <formula>NOT(ISERROR(SEARCH(("N/A"),(P24))))</formula>
    </cfRule>
  </conditionalFormatting>
  <conditionalFormatting sqref="P24">
    <cfRule type="containsText" dxfId="6" priority="244" operator="containsText" text="Pendente">
      <formula>NOT(ISERROR(SEARCH(("Pendente"),(P24))))</formula>
    </cfRule>
  </conditionalFormatting>
  <conditionalFormatting sqref="P24">
    <cfRule type="containsText" dxfId="3" priority="245" operator="containsText" text="Finalizado">
      <formula>NOT(ISERROR(SEARCH(("Finalizado"),(P24))))</formula>
    </cfRule>
  </conditionalFormatting>
  <conditionalFormatting sqref="P24">
    <cfRule type="containsText" dxfId="4" priority="246" operator="containsText" text="em andamento">
      <formula>NOT(ISERROR(SEARCH(("em andamento"),(P24))))</formula>
    </cfRule>
  </conditionalFormatting>
  <conditionalFormatting sqref="P24">
    <cfRule type="containsText" dxfId="3" priority="247" operator="containsText" text="Lançado">
      <formula>NOT(ISERROR(SEARCH(("Lançado"),(P24))))</formula>
    </cfRule>
  </conditionalFormatting>
  <conditionalFormatting sqref="P24">
    <cfRule type="containsText" dxfId="5" priority="248" operator="containsText" text="N/A">
      <formula>NOT(ISERROR(SEARCH(("N/A"),(P24))))</formula>
    </cfRule>
  </conditionalFormatting>
  <conditionalFormatting sqref="P24">
    <cfRule type="containsText" dxfId="6" priority="249" operator="containsText" text="Pendente">
      <formula>NOT(ISERROR(SEARCH(("Pendente"),(P24))))</formula>
    </cfRule>
  </conditionalFormatting>
  <conditionalFormatting sqref="P24">
    <cfRule type="containsText" dxfId="3" priority="250" operator="containsText" text="Finalizado">
      <formula>NOT(ISERROR(SEARCH(("Finalizado"),(P24))))</formula>
    </cfRule>
  </conditionalFormatting>
  <conditionalFormatting sqref="P24">
    <cfRule type="containsText" dxfId="4" priority="251" operator="containsText" text="em andamento">
      <formula>NOT(ISERROR(SEARCH(("em andamento"),(P24))))</formula>
    </cfRule>
  </conditionalFormatting>
  <conditionalFormatting sqref="P24">
    <cfRule type="expression" dxfId="1" priority="252">
      <formula>$H24="CÉLULA CONSTRUTIVA"</formula>
    </cfRule>
  </conditionalFormatting>
  <conditionalFormatting sqref="P24">
    <cfRule type="expression" dxfId="2" priority="253">
      <formula>$H24="ETAPA"</formula>
    </cfRule>
  </conditionalFormatting>
  <conditionalFormatting sqref="P26">
    <cfRule type="expression" dxfId="1" priority="254">
      <formula>$H26="CÉLULA CONSTRUTIVA"</formula>
    </cfRule>
  </conditionalFormatting>
  <conditionalFormatting sqref="P26">
    <cfRule type="expression" dxfId="2" priority="255">
      <formula>$H26="ETAPA"</formula>
    </cfRule>
  </conditionalFormatting>
  <conditionalFormatting sqref="P26">
    <cfRule type="expression" dxfId="0" priority="256">
      <formula>$H26="SUBETAPA"</formula>
    </cfRule>
  </conditionalFormatting>
  <conditionalFormatting sqref="P26">
    <cfRule type="expression" dxfId="1" priority="257">
      <formula>$H26="CÉLULA CONSTRUTIVA"</formula>
    </cfRule>
  </conditionalFormatting>
  <conditionalFormatting sqref="P26">
    <cfRule type="expression" dxfId="2" priority="258">
      <formula>$H26="ETAPA"</formula>
    </cfRule>
  </conditionalFormatting>
  <conditionalFormatting sqref="P26">
    <cfRule type="containsText" dxfId="3" priority="259" operator="containsText" text="Lançado">
      <formula>NOT(ISERROR(SEARCH(("Lançado"),(P26))))</formula>
    </cfRule>
  </conditionalFormatting>
  <conditionalFormatting sqref="P26">
    <cfRule type="containsText" dxfId="5" priority="260" operator="containsText" text="N/A">
      <formula>NOT(ISERROR(SEARCH(("N/A"),(P26))))</formula>
    </cfRule>
  </conditionalFormatting>
  <conditionalFormatting sqref="P26">
    <cfRule type="containsText" dxfId="6" priority="261" operator="containsText" text="Pendente">
      <formula>NOT(ISERROR(SEARCH(("Pendente"),(P26))))</formula>
    </cfRule>
  </conditionalFormatting>
  <conditionalFormatting sqref="P26">
    <cfRule type="containsText" dxfId="3" priority="262" operator="containsText" text="Finalizado">
      <formula>NOT(ISERROR(SEARCH(("Finalizado"),(P26))))</formula>
    </cfRule>
  </conditionalFormatting>
  <conditionalFormatting sqref="P26">
    <cfRule type="containsText" dxfId="4" priority="263" operator="containsText" text="em andamento">
      <formula>NOT(ISERROR(SEARCH(("em andamento"),(P26))))</formula>
    </cfRule>
  </conditionalFormatting>
  <conditionalFormatting sqref="P26">
    <cfRule type="containsText" dxfId="3" priority="264" operator="containsText" text="Lançado">
      <formula>NOT(ISERROR(SEARCH(("Lançado"),(P26))))</formula>
    </cfRule>
  </conditionalFormatting>
  <conditionalFormatting sqref="P26">
    <cfRule type="containsText" dxfId="5" priority="265" operator="containsText" text="N/A">
      <formula>NOT(ISERROR(SEARCH(("N/A"),(P26))))</formula>
    </cfRule>
  </conditionalFormatting>
  <conditionalFormatting sqref="P26">
    <cfRule type="containsText" dxfId="6" priority="266" operator="containsText" text="Pendente">
      <formula>NOT(ISERROR(SEARCH(("Pendente"),(P26))))</formula>
    </cfRule>
  </conditionalFormatting>
  <conditionalFormatting sqref="P26">
    <cfRule type="containsText" dxfId="3" priority="267" operator="containsText" text="Finalizado">
      <formula>NOT(ISERROR(SEARCH(("Finalizado"),(P26))))</formula>
    </cfRule>
  </conditionalFormatting>
  <conditionalFormatting sqref="P26">
    <cfRule type="containsText" dxfId="4" priority="268" operator="containsText" text="em andamento">
      <formula>NOT(ISERROR(SEARCH(("em andamento"),(P26))))</formula>
    </cfRule>
  </conditionalFormatting>
  <conditionalFormatting sqref="P26">
    <cfRule type="containsText" dxfId="3" priority="269" operator="containsText" text="Lançado">
      <formula>NOT(ISERROR(SEARCH(("Lançado"),(P26))))</formula>
    </cfRule>
  </conditionalFormatting>
  <conditionalFormatting sqref="P26">
    <cfRule type="containsText" dxfId="5" priority="270" operator="containsText" text="N/A">
      <formula>NOT(ISERROR(SEARCH(("N/A"),(P26))))</formula>
    </cfRule>
  </conditionalFormatting>
  <conditionalFormatting sqref="P26">
    <cfRule type="containsText" dxfId="6" priority="271" operator="containsText" text="Pendente">
      <formula>NOT(ISERROR(SEARCH(("Pendente"),(P26))))</formula>
    </cfRule>
  </conditionalFormatting>
  <conditionalFormatting sqref="P26">
    <cfRule type="containsText" dxfId="3" priority="272" operator="containsText" text="Finalizado">
      <formula>NOT(ISERROR(SEARCH(("Finalizado"),(P26))))</formula>
    </cfRule>
  </conditionalFormatting>
  <conditionalFormatting sqref="P26">
    <cfRule type="containsText" dxfId="4" priority="273" operator="containsText" text="em andamento">
      <formula>NOT(ISERROR(SEARCH(("em andamento"),(P26))))</formula>
    </cfRule>
  </conditionalFormatting>
  <conditionalFormatting sqref="P26">
    <cfRule type="expression" dxfId="1" priority="274">
      <formula>$H26="CÉLULA CONSTRUTIVA"</formula>
    </cfRule>
  </conditionalFormatting>
  <conditionalFormatting sqref="P26">
    <cfRule type="containsText" dxfId="3" priority="275" operator="containsText" text="Lançado">
      <formula>NOT(ISERROR(SEARCH(("Lançado"),(P26))))</formula>
    </cfRule>
  </conditionalFormatting>
  <conditionalFormatting sqref="P26">
    <cfRule type="containsText" dxfId="5" priority="276" operator="containsText" text="N/A">
      <formula>NOT(ISERROR(SEARCH(("N/A"),(P26))))</formula>
    </cfRule>
  </conditionalFormatting>
  <conditionalFormatting sqref="P26">
    <cfRule type="containsText" dxfId="6" priority="277" operator="containsText" text="Pendente">
      <formula>NOT(ISERROR(SEARCH(("Pendente"),(P26))))</formula>
    </cfRule>
  </conditionalFormatting>
  <conditionalFormatting sqref="P26">
    <cfRule type="containsText" dxfId="3" priority="278" operator="containsText" text="Finalizado">
      <formula>NOT(ISERROR(SEARCH(("Finalizado"),(P26))))</formula>
    </cfRule>
  </conditionalFormatting>
  <conditionalFormatting sqref="P26">
    <cfRule type="containsText" dxfId="4" priority="279" operator="containsText" text="em andamento">
      <formula>NOT(ISERROR(SEARCH(("em andamento"),(P26))))</formula>
    </cfRule>
  </conditionalFormatting>
  <conditionalFormatting sqref="P26">
    <cfRule type="containsText" dxfId="3" priority="280" operator="containsText" text="Lançado">
      <formula>NOT(ISERROR(SEARCH(("Lançado"),(P26))))</formula>
    </cfRule>
  </conditionalFormatting>
  <conditionalFormatting sqref="P26">
    <cfRule type="containsText" dxfId="5" priority="281" operator="containsText" text="N/A">
      <formula>NOT(ISERROR(SEARCH(("N/A"),(P26))))</formula>
    </cfRule>
  </conditionalFormatting>
  <conditionalFormatting sqref="P26">
    <cfRule type="containsText" dxfId="6" priority="282" operator="containsText" text="Pendente">
      <formula>NOT(ISERROR(SEARCH(("Pendente"),(P26))))</formula>
    </cfRule>
  </conditionalFormatting>
  <conditionalFormatting sqref="P26">
    <cfRule type="containsText" dxfId="3" priority="283" operator="containsText" text="Finalizado">
      <formula>NOT(ISERROR(SEARCH(("Finalizado"),(P26))))</formula>
    </cfRule>
  </conditionalFormatting>
  <conditionalFormatting sqref="P26">
    <cfRule type="containsText" dxfId="4" priority="284" operator="containsText" text="em andamento">
      <formula>NOT(ISERROR(SEARCH(("em andamento"),(P26))))</formula>
    </cfRule>
  </conditionalFormatting>
  <conditionalFormatting sqref="P26">
    <cfRule type="containsText" dxfId="6" priority="285" operator="containsText" text="Pendente">
      <formula>NOT(ISERROR(SEARCH(("Pendente"),(P26))))</formula>
    </cfRule>
  </conditionalFormatting>
  <conditionalFormatting sqref="P26">
    <cfRule type="containsText" dxfId="3" priority="286" operator="containsText" text="Finalizado">
      <formula>NOT(ISERROR(SEARCH(("Finalizado"),(P26))))</formula>
    </cfRule>
  </conditionalFormatting>
  <conditionalFormatting sqref="P26">
    <cfRule type="containsText" dxfId="4" priority="287" operator="containsText" text="em andamento">
      <formula>NOT(ISERROR(SEARCH(("em andamento"),(P26))))</formula>
    </cfRule>
  </conditionalFormatting>
  <conditionalFormatting sqref="P26">
    <cfRule type="expression" dxfId="2" priority="288">
      <formula>$H26="ETAPA"</formula>
    </cfRule>
  </conditionalFormatting>
  <conditionalFormatting sqref="P26">
    <cfRule type="containsText" dxfId="6" priority="289" operator="containsText" text="Pendente">
      <formula>NOT(ISERROR(SEARCH(("Pendente"),(P26))))</formula>
    </cfRule>
  </conditionalFormatting>
  <conditionalFormatting sqref="P26">
    <cfRule type="containsText" dxfId="3" priority="290" operator="containsText" text="Finalizado">
      <formula>NOT(ISERROR(SEARCH(("Finalizado"),(P26))))</formula>
    </cfRule>
  </conditionalFormatting>
  <conditionalFormatting sqref="P26">
    <cfRule type="containsText" dxfId="4" priority="291" operator="containsText" text="em andamento">
      <formula>NOT(ISERROR(SEARCH(("em andamento"),(P26))))</formula>
    </cfRule>
  </conditionalFormatting>
  <conditionalFormatting sqref="P26:P27">
    <cfRule type="containsText" dxfId="3" priority="292" operator="containsText" text="Lançado">
      <formula>NOT(ISERROR(SEARCH(("Lançado"),(P26))))</formula>
    </cfRule>
  </conditionalFormatting>
  <conditionalFormatting sqref="P26:P27">
    <cfRule type="containsText" dxfId="5" priority="293" operator="containsText" text="N/A">
      <formula>NOT(ISERROR(SEARCH(("N/A"),(P26))))</formula>
    </cfRule>
  </conditionalFormatting>
  <conditionalFormatting sqref="P26:P28">
    <cfRule type="expression" dxfId="0" priority="294">
      <formula>$H26="SUBETAPA"</formula>
    </cfRule>
  </conditionalFormatting>
  <conditionalFormatting sqref="P26:P28">
    <cfRule type="expression" dxfId="1" priority="295">
      <formula>$H26="CÉLULA CONSTRUTIVA"</formula>
    </cfRule>
  </conditionalFormatting>
  <conditionalFormatting sqref="P26:P29">
    <cfRule type="containsText" dxfId="3" priority="296" operator="containsText" text="Lançado">
      <formula>NOT(ISERROR(SEARCH(("Lançado"),(P26))))</formula>
    </cfRule>
  </conditionalFormatting>
  <conditionalFormatting sqref="P26:P29">
    <cfRule type="containsText" dxfId="5" priority="297" operator="containsText" text="N/A">
      <formula>NOT(ISERROR(SEARCH(("N/A"),(P26))))</formula>
    </cfRule>
  </conditionalFormatting>
  <conditionalFormatting sqref="P27 P29">
    <cfRule type="containsText" dxfId="3" priority="298" operator="containsText" text="Finalizado">
      <formula>NOT(ISERROR(SEARCH(("Finalizado"),(P27))))</formula>
    </cfRule>
  </conditionalFormatting>
  <conditionalFormatting sqref="P27 P29">
    <cfRule type="containsText" dxfId="4" priority="299" operator="containsText" text="em andamento">
      <formula>NOT(ISERROR(SEARCH(("em andamento"),(P27))))</formula>
    </cfRule>
  </conditionalFormatting>
  <conditionalFormatting sqref="P27">
    <cfRule type="containsText" dxfId="6" priority="300" operator="containsText" text="Pendente">
      <formula>NOT(ISERROR(SEARCH(("Pendente"),(P27))))</formula>
    </cfRule>
  </conditionalFormatting>
  <conditionalFormatting sqref="P28">
    <cfRule type="expression" dxfId="1" priority="301">
      <formula>$H28="CÉLULA CONSTRUTIVA"</formula>
    </cfRule>
  </conditionalFormatting>
  <conditionalFormatting sqref="P28">
    <cfRule type="expression" dxfId="2" priority="302">
      <formula>$H28="ETAPA"</formula>
    </cfRule>
  </conditionalFormatting>
  <conditionalFormatting sqref="P28">
    <cfRule type="expression" dxfId="0" priority="303">
      <formula>$H28="SUBETAPA"</formula>
    </cfRule>
  </conditionalFormatting>
  <conditionalFormatting sqref="P28">
    <cfRule type="expression" dxfId="1" priority="304">
      <formula>$H28="CÉLULA CONSTRUTIVA"</formula>
    </cfRule>
  </conditionalFormatting>
  <conditionalFormatting sqref="P28">
    <cfRule type="expression" dxfId="2" priority="305">
      <formula>$H28="ETAPA"</formula>
    </cfRule>
  </conditionalFormatting>
  <conditionalFormatting sqref="P28">
    <cfRule type="containsText" dxfId="3" priority="306" operator="containsText" text="Lançado">
      <formula>NOT(ISERROR(SEARCH(("Lançado"),(P28))))</formula>
    </cfRule>
  </conditionalFormatting>
  <conditionalFormatting sqref="P28">
    <cfRule type="containsText" dxfId="5" priority="307" operator="containsText" text="N/A">
      <formula>NOT(ISERROR(SEARCH(("N/A"),(P28))))</formula>
    </cfRule>
  </conditionalFormatting>
  <conditionalFormatting sqref="P28">
    <cfRule type="containsText" dxfId="6" priority="308" operator="containsText" text="Pendente">
      <formula>NOT(ISERROR(SEARCH(("Pendente"),(P28))))</formula>
    </cfRule>
  </conditionalFormatting>
  <conditionalFormatting sqref="P28">
    <cfRule type="containsText" dxfId="3" priority="309" operator="containsText" text="Finalizado">
      <formula>NOT(ISERROR(SEARCH(("Finalizado"),(P28))))</formula>
    </cfRule>
  </conditionalFormatting>
  <conditionalFormatting sqref="P28">
    <cfRule type="containsText" dxfId="4" priority="310" operator="containsText" text="em andamento">
      <formula>NOT(ISERROR(SEARCH(("em andamento"),(P28))))</formula>
    </cfRule>
  </conditionalFormatting>
  <conditionalFormatting sqref="P28">
    <cfRule type="containsText" dxfId="3" priority="311" operator="containsText" text="Lançado">
      <formula>NOT(ISERROR(SEARCH(("Lançado"),(P28))))</formula>
    </cfRule>
  </conditionalFormatting>
  <conditionalFormatting sqref="P28">
    <cfRule type="containsText" dxfId="5" priority="312" operator="containsText" text="N/A">
      <formula>NOT(ISERROR(SEARCH(("N/A"),(P28))))</formula>
    </cfRule>
  </conditionalFormatting>
  <conditionalFormatting sqref="P28">
    <cfRule type="containsText" dxfId="6" priority="313" operator="containsText" text="Pendente">
      <formula>NOT(ISERROR(SEARCH(("Pendente"),(P28))))</formula>
    </cfRule>
  </conditionalFormatting>
  <conditionalFormatting sqref="P28">
    <cfRule type="containsText" dxfId="3" priority="314" operator="containsText" text="Finalizado">
      <formula>NOT(ISERROR(SEARCH(("Finalizado"),(P28))))</formula>
    </cfRule>
  </conditionalFormatting>
  <conditionalFormatting sqref="P28">
    <cfRule type="containsText" dxfId="4" priority="315" operator="containsText" text="em andamento">
      <formula>NOT(ISERROR(SEARCH(("em andamento"),(P28))))</formula>
    </cfRule>
  </conditionalFormatting>
  <conditionalFormatting sqref="P28">
    <cfRule type="containsText" dxfId="3" priority="316" operator="containsText" text="Lançado">
      <formula>NOT(ISERROR(SEARCH(("Lançado"),(P28))))</formula>
    </cfRule>
  </conditionalFormatting>
  <conditionalFormatting sqref="P28">
    <cfRule type="containsText" dxfId="5" priority="317" operator="containsText" text="N/A">
      <formula>NOT(ISERROR(SEARCH(("N/A"),(P28))))</formula>
    </cfRule>
  </conditionalFormatting>
  <conditionalFormatting sqref="P28">
    <cfRule type="containsText" dxfId="6" priority="318" operator="containsText" text="Pendente">
      <formula>NOT(ISERROR(SEARCH(("Pendente"),(P28))))</formula>
    </cfRule>
  </conditionalFormatting>
  <conditionalFormatting sqref="P28">
    <cfRule type="containsText" dxfId="3" priority="319" operator="containsText" text="Finalizado">
      <formula>NOT(ISERROR(SEARCH(("Finalizado"),(P28))))</formula>
    </cfRule>
  </conditionalFormatting>
  <conditionalFormatting sqref="P28">
    <cfRule type="containsText" dxfId="4" priority="320" operator="containsText" text="em andamento">
      <formula>NOT(ISERROR(SEARCH(("em andamento"),(P28))))</formula>
    </cfRule>
  </conditionalFormatting>
  <conditionalFormatting sqref="P28">
    <cfRule type="expression" dxfId="2" priority="321">
      <formula>$H28="ETAPA"</formula>
    </cfRule>
  </conditionalFormatting>
  <conditionalFormatting sqref="P28">
    <cfRule type="containsText" dxfId="3" priority="322" operator="containsText" text="Lançado">
      <formula>NOT(ISERROR(SEARCH(("Lançado"),(P28))))</formula>
    </cfRule>
  </conditionalFormatting>
  <conditionalFormatting sqref="P28">
    <cfRule type="containsText" dxfId="5" priority="323" operator="containsText" text="N/A">
      <formula>NOT(ISERROR(SEARCH(("N/A"),(P28))))</formula>
    </cfRule>
  </conditionalFormatting>
  <conditionalFormatting sqref="P28">
    <cfRule type="containsText" dxfId="6" priority="324" operator="containsText" text="Pendente">
      <formula>NOT(ISERROR(SEARCH(("Pendente"),(P28))))</formula>
    </cfRule>
  </conditionalFormatting>
  <conditionalFormatting sqref="P28">
    <cfRule type="containsText" dxfId="3" priority="325" operator="containsText" text="Finalizado">
      <formula>NOT(ISERROR(SEARCH(("Finalizado"),(P28))))</formula>
    </cfRule>
  </conditionalFormatting>
  <conditionalFormatting sqref="P28">
    <cfRule type="containsText" dxfId="4" priority="326" operator="containsText" text="em andamento">
      <formula>NOT(ISERROR(SEARCH(("em andamento"),(P28))))</formula>
    </cfRule>
  </conditionalFormatting>
  <conditionalFormatting sqref="P28">
    <cfRule type="containsText" dxfId="3" priority="327" operator="containsText" text="Lançado">
      <formula>NOT(ISERROR(SEARCH(("Lançado"),(P28))))</formula>
    </cfRule>
  </conditionalFormatting>
  <conditionalFormatting sqref="P28">
    <cfRule type="containsText" dxfId="5" priority="328" operator="containsText" text="N/A">
      <formula>NOT(ISERROR(SEARCH(("N/A"),(P28))))</formula>
    </cfRule>
  </conditionalFormatting>
  <conditionalFormatting sqref="P28">
    <cfRule type="containsText" dxfId="6" priority="329" operator="containsText" text="Pendente">
      <formula>NOT(ISERROR(SEARCH(("Pendente"),(P28))))</formula>
    </cfRule>
  </conditionalFormatting>
  <conditionalFormatting sqref="P28">
    <cfRule type="containsText" dxfId="3" priority="330" operator="containsText" text="Finalizado">
      <formula>NOT(ISERROR(SEARCH(("Finalizado"),(P28))))</formula>
    </cfRule>
  </conditionalFormatting>
  <conditionalFormatting sqref="P28">
    <cfRule type="containsText" dxfId="4" priority="331" operator="containsText" text="em andamento">
      <formula>NOT(ISERROR(SEARCH(("em andamento"),(P28))))</formula>
    </cfRule>
  </conditionalFormatting>
  <conditionalFormatting sqref="P28">
    <cfRule type="containsText" dxfId="6" priority="332" operator="containsText" text="Pendente">
      <formula>NOT(ISERROR(SEARCH(("Pendente"),(P28))))</formula>
    </cfRule>
  </conditionalFormatting>
  <conditionalFormatting sqref="P28">
    <cfRule type="containsText" dxfId="3" priority="333" operator="containsText" text="Finalizado">
      <formula>NOT(ISERROR(SEARCH(("Finalizado"),(P28))))</formula>
    </cfRule>
  </conditionalFormatting>
  <conditionalFormatting sqref="P28">
    <cfRule type="containsText" dxfId="4" priority="334" operator="containsText" text="em andamento">
      <formula>NOT(ISERROR(SEARCH(("em andamento"),(P28))))</formula>
    </cfRule>
  </conditionalFormatting>
  <conditionalFormatting sqref="P1:P5 P7:P9 P12 P17 P19 P27 P29 P34:P38">
    <cfRule type="containsText" dxfId="4" priority="335" operator="containsText" text="em andamento">
      <formula>NOT(ISERROR(SEARCH(("em andamento"),(P1))))</formula>
    </cfRule>
  </conditionalFormatting>
  <conditionalFormatting sqref="P29">
    <cfRule type="expression" dxfId="1" priority="336">
      <formula>$H29="CÉLULA CONSTRUTIVA"</formula>
    </cfRule>
  </conditionalFormatting>
  <conditionalFormatting sqref="P29">
    <cfRule type="expression" dxfId="2" priority="337">
      <formula>$H29="ETAPA"</formula>
    </cfRule>
  </conditionalFormatting>
  <conditionalFormatting sqref="P30:P31">
    <cfRule type="expression" dxfId="0" priority="338">
      <formula>$H30="SUBETAPA"</formula>
    </cfRule>
  </conditionalFormatting>
  <conditionalFormatting sqref="P30:P31">
    <cfRule type="expression" dxfId="1" priority="339">
      <formula>$H30="CÉLULA CONSTRUTIVA"</formula>
    </cfRule>
  </conditionalFormatting>
  <conditionalFormatting sqref="P30:P31">
    <cfRule type="expression" dxfId="2" priority="340">
      <formula>$H30="ETAPA"</formula>
    </cfRule>
  </conditionalFormatting>
  <conditionalFormatting sqref="P30:P31">
    <cfRule type="containsText" dxfId="3" priority="341" operator="containsText" text="Lançado">
      <formula>NOT(ISERROR(SEARCH(("Lançado"),(P30))))</formula>
    </cfRule>
  </conditionalFormatting>
  <conditionalFormatting sqref="P30:P31">
    <cfRule type="containsText" dxfId="5" priority="342" operator="containsText" text="N/A">
      <formula>NOT(ISERROR(SEARCH(("N/A"),(P30))))</formula>
    </cfRule>
  </conditionalFormatting>
  <conditionalFormatting sqref="P30:P31">
    <cfRule type="containsText" dxfId="6" priority="343" operator="containsText" text="Pendente">
      <formula>NOT(ISERROR(SEARCH(("Pendente"),(P30))))</formula>
    </cfRule>
  </conditionalFormatting>
  <conditionalFormatting sqref="P30:P31">
    <cfRule type="containsText" dxfId="3" priority="344" operator="containsText" text="Finalizado">
      <formula>NOT(ISERROR(SEARCH(("Finalizado"),(P30))))</formula>
    </cfRule>
  </conditionalFormatting>
  <conditionalFormatting sqref="P30:P31">
    <cfRule type="containsText" dxfId="4" priority="345" operator="containsText" text="em andamento">
      <formula>NOT(ISERROR(SEARCH(("em andamento"),(P30))))</formula>
    </cfRule>
  </conditionalFormatting>
  <conditionalFormatting sqref="P30:P31">
    <cfRule type="containsText" dxfId="3" priority="346" operator="containsText" text="Lançado">
      <formula>NOT(ISERROR(SEARCH(("Lançado"),(P30))))</formula>
    </cfRule>
  </conditionalFormatting>
  <conditionalFormatting sqref="P30:P31">
    <cfRule type="containsText" dxfId="5" priority="347" operator="containsText" text="N/A">
      <formula>NOT(ISERROR(SEARCH(("N/A"),(P30))))</formula>
    </cfRule>
  </conditionalFormatting>
  <conditionalFormatting sqref="P30:P31">
    <cfRule type="containsText" dxfId="6" priority="348" operator="containsText" text="Pendente">
      <formula>NOT(ISERROR(SEARCH(("Pendente"),(P30))))</formula>
    </cfRule>
  </conditionalFormatting>
  <conditionalFormatting sqref="P30:P31">
    <cfRule type="containsText" dxfId="3" priority="349" operator="containsText" text="Finalizado">
      <formula>NOT(ISERROR(SEARCH(("Finalizado"),(P30))))</formula>
    </cfRule>
  </conditionalFormatting>
  <conditionalFormatting sqref="P30:P31">
    <cfRule type="containsText" dxfId="4" priority="350" operator="containsText" text="em andamento">
      <formula>NOT(ISERROR(SEARCH(("em andamento"),(P30))))</formula>
    </cfRule>
  </conditionalFormatting>
  <conditionalFormatting sqref="P30:P33">
    <cfRule type="containsText" dxfId="3" priority="351" operator="containsText" text="Lançado">
      <formula>NOT(ISERROR(SEARCH(("Lançado"),(P30))))</formula>
    </cfRule>
  </conditionalFormatting>
  <conditionalFormatting sqref="P30:P33">
    <cfRule type="containsText" dxfId="5" priority="352" operator="containsText" text="N/A">
      <formula>NOT(ISERROR(SEARCH(("N/A"),(P30))))</formula>
    </cfRule>
  </conditionalFormatting>
  <conditionalFormatting sqref="P30:P33">
    <cfRule type="containsText" dxfId="6" priority="353" operator="containsText" text="Pendente">
      <formula>NOT(ISERROR(SEARCH(("Pendente"),(P30))))</formula>
    </cfRule>
  </conditionalFormatting>
  <conditionalFormatting sqref="P30:P33">
    <cfRule type="containsText" dxfId="3" priority="354" operator="containsText" text="Finalizado">
      <formula>NOT(ISERROR(SEARCH(("Finalizado"),(P30))))</formula>
    </cfRule>
  </conditionalFormatting>
  <conditionalFormatting sqref="P30:P33">
    <cfRule type="containsText" dxfId="4" priority="355" operator="containsText" text="em andamento">
      <formula>NOT(ISERROR(SEARCH(("em andamento"),(P30))))</formula>
    </cfRule>
  </conditionalFormatting>
  <conditionalFormatting sqref="P33">
    <cfRule type="expression" dxfId="0" priority="356">
      <formula>$H33="SUBETAPA"</formula>
    </cfRule>
  </conditionalFormatting>
  <conditionalFormatting sqref="P33">
    <cfRule type="expression" dxfId="1" priority="357">
      <formula>$H33="CÉLULA CONSTRUTIVA"</formula>
    </cfRule>
  </conditionalFormatting>
  <conditionalFormatting sqref="P33">
    <cfRule type="expression" dxfId="2" priority="358">
      <formula>$H33="ETAPA"</formula>
    </cfRule>
  </conditionalFormatting>
  <conditionalFormatting sqref="P33">
    <cfRule type="containsText" dxfId="3" priority="359" operator="containsText" text="Lançado">
      <formula>NOT(ISERROR(SEARCH(("Lançado"),(P33))))</formula>
    </cfRule>
  </conditionalFormatting>
  <conditionalFormatting sqref="P33">
    <cfRule type="containsText" dxfId="5" priority="360" operator="containsText" text="N/A">
      <formula>NOT(ISERROR(SEARCH(("N/A"),(P33))))</formula>
    </cfRule>
  </conditionalFormatting>
  <conditionalFormatting sqref="P33">
    <cfRule type="containsText" dxfId="6" priority="361" operator="containsText" text="Pendente">
      <formula>NOT(ISERROR(SEARCH(("Pendente"),(P33))))</formula>
    </cfRule>
  </conditionalFormatting>
  <conditionalFormatting sqref="P33">
    <cfRule type="containsText" dxfId="3" priority="362" operator="containsText" text="Finalizado">
      <formula>NOT(ISERROR(SEARCH(("Finalizado"),(P33))))</formula>
    </cfRule>
  </conditionalFormatting>
  <conditionalFormatting sqref="P33">
    <cfRule type="containsText" dxfId="4" priority="363" operator="containsText" text="em andamento">
      <formula>NOT(ISERROR(SEARCH(("em andamento"),(P33))))</formula>
    </cfRule>
  </conditionalFormatting>
  <conditionalFormatting sqref="P33">
    <cfRule type="containsText" dxfId="3" priority="364" operator="containsText" text="Lançado">
      <formula>NOT(ISERROR(SEARCH(("Lançado"),(P33))))</formula>
    </cfRule>
  </conditionalFormatting>
  <conditionalFormatting sqref="P33">
    <cfRule type="containsText" dxfId="5" priority="365" operator="containsText" text="N/A">
      <formula>NOT(ISERROR(SEARCH(("N/A"),(P33))))</formula>
    </cfRule>
  </conditionalFormatting>
  <conditionalFormatting sqref="P33">
    <cfRule type="containsText" dxfId="6" priority="366" operator="containsText" text="Pendente">
      <formula>NOT(ISERROR(SEARCH(("Pendente"),(P33))))</formula>
    </cfRule>
  </conditionalFormatting>
  <conditionalFormatting sqref="P33">
    <cfRule type="containsText" dxfId="3" priority="367" operator="containsText" text="Finalizado">
      <formula>NOT(ISERROR(SEARCH(("Finalizado"),(P33))))</formula>
    </cfRule>
  </conditionalFormatting>
  <conditionalFormatting sqref="P33">
    <cfRule type="containsText" dxfId="4" priority="368" operator="containsText" text="em andamento">
      <formula>NOT(ISERROR(SEARCH(("em andamento"),(P33))))</formula>
    </cfRule>
  </conditionalFormatting>
  <dataValidations>
    <dataValidation type="list" allowBlank="1" showErrorMessage="1" sqref="P10">
      <formula1>$R$2:$R$5</formula1>
    </dataValidation>
    <dataValidation type="list" allowBlank="1" showErrorMessage="1" sqref="P11:P18 P20 P22 P24 P26:P33">
      <formula1>"Finalizado,Em Andamento,Pendente,N/A,Lançado ERP"</formula1>
    </dataValidation>
    <dataValidation type="list" allowBlank="1" showErrorMessage="1" sqref="H8:H38">
      <formula1>"UNIDADE CONSTRUTIVA,CÉLULA CONSTRUTIVA,ETAPA,SUBETAPA,SERVIÇO"</formula1>
    </dataValidation>
  </dataValidations>
  <printOptions horizontalCentered="1"/>
  <pageMargins bottom="0.7874015748031497" footer="0.0" header="0.0" left="0.5118110236220472" right="0.5118110236220472" top="0.7874015748031497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5A5A5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0.75"/>
    <col customWidth="1" min="2" max="2" width="83.75"/>
    <col customWidth="1" min="3" max="4" width="11.25"/>
    <col customWidth="1" min="5" max="5" width="10.25"/>
    <col customWidth="1" min="6" max="6" width="14.38"/>
    <col customWidth="1" min="7" max="7" width="32.0"/>
    <col customWidth="1" min="8" max="8" width="3.25"/>
    <col customWidth="1" min="9" max="10" width="2.0"/>
    <col customWidth="1" min="11" max="11" width="19.13"/>
    <col customWidth="1" min="12" max="12" width="9.63"/>
    <col customWidth="1" min="13" max="14" width="9.88"/>
    <col customWidth="1" min="15" max="26" width="14.38"/>
  </cols>
  <sheetData>
    <row r="1" ht="18.0" customHeight="1">
      <c r="A1" s="209" t="s">
        <v>696</v>
      </c>
      <c r="B1" s="210" t="str">
        <f>'Obra '!D1</f>
        <v>PARKSIDE RIO BRANCO</v>
      </c>
      <c r="C1" s="211"/>
      <c r="D1" s="212"/>
      <c r="E1" s="213"/>
      <c r="F1" s="213"/>
      <c r="G1" s="214"/>
      <c r="H1" s="215"/>
      <c r="I1" s="216"/>
      <c r="J1" s="216"/>
      <c r="K1" s="216"/>
      <c r="L1" s="216"/>
      <c r="M1" s="216"/>
      <c r="N1" s="216"/>
      <c r="O1" s="216"/>
      <c r="P1" s="216"/>
      <c r="Q1" s="216"/>
      <c r="R1" s="216"/>
      <c r="S1" s="216"/>
      <c r="T1" s="216"/>
      <c r="U1" s="216"/>
      <c r="V1" s="216"/>
      <c r="W1" s="216"/>
      <c r="X1" s="216"/>
      <c r="Y1" s="216"/>
      <c r="Z1" s="216"/>
    </row>
    <row r="2" ht="18.0" customHeight="1">
      <c r="A2" s="217" t="s">
        <v>18</v>
      </c>
      <c r="B2" s="218" t="str">
        <f>'Obra '!D2</f>
        <v>PARKSIDE</v>
      </c>
      <c r="C2" s="219"/>
      <c r="D2" s="220"/>
      <c r="E2" s="221"/>
      <c r="F2" s="221"/>
      <c r="G2" s="222"/>
      <c r="H2" s="223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</row>
    <row r="3" ht="18.0" customHeight="1">
      <c r="A3" s="217" t="s">
        <v>20</v>
      </c>
      <c r="B3" s="218" t="str">
        <f>'Obra '!D3</f>
        <v>R00 - </v>
      </c>
      <c r="C3" s="219"/>
      <c r="D3" s="220"/>
      <c r="E3" s="221"/>
      <c r="F3" s="221"/>
      <c r="G3" s="224"/>
      <c r="H3" s="223"/>
      <c r="I3" s="216"/>
      <c r="J3" s="216"/>
      <c r="K3" s="225" t="s">
        <v>697</v>
      </c>
      <c r="L3" s="144"/>
      <c r="M3" s="144"/>
      <c r="N3" s="145"/>
      <c r="O3" s="216"/>
      <c r="P3" s="216"/>
      <c r="Q3" s="216"/>
      <c r="R3" s="216"/>
      <c r="S3" s="216"/>
      <c r="T3" s="216"/>
      <c r="U3" s="216"/>
      <c r="V3" s="216"/>
      <c r="W3" s="216"/>
      <c r="X3" s="216"/>
      <c r="Y3" s="216"/>
      <c r="Z3" s="216"/>
    </row>
    <row r="4">
      <c r="A4" s="226" t="s">
        <v>698</v>
      </c>
      <c r="B4" s="227"/>
      <c r="C4" s="227"/>
      <c r="D4" s="227"/>
      <c r="E4" s="227"/>
      <c r="F4" s="227"/>
      <c r="G4" s="227"/>
      <c r="H4" s="228"/>
      <c r="I4" s="216"/>
      <c r="J4" s="216"/>
      <c r="K4" s="229" t="s">
        <v>699</v>
      </c>
      <c r="L4" s="229" t="s">
        <v>700</v>
      </c>
      <c r="M4" s="229" t="s">
        <v>701</v>
      </c>
      <c r="N4" s="229" t="s">
        <v>702</v>
      </c>
      <c r="O4" s="216"/>
      <c r="P4" s="216"/>
      <c r="Q4" s="216"/>
      <c r="R4" s="216"/>
      <c r="S4" s="216"/>
      <c r="T4" s="216"/>
      <c r="U4" s="216"/>
      <c r="V4" s="216"/>
      <c r="W4" s="216"/>
      <c r="X4" s="216"/>
      <c r="Y4" s="216"/>
      <c r="Z4" s="216"/>
    </row>
    <row r="5" ht="21.75" customHeight="1">
      <c r="A5" s="230" t="s">
        <v>703</v>
      </c>
      <c r="B5" s="231"/>
      <c r="C5" s="231"/>
      <c r="D5" s="232"/>
      <c r="E5" s="233"/>
      <c r="F5" s="233"/>
      <c r="G5" s="233"/>
      <c r="H5" s="234"/>
      <c r="I5" s="216"/>
      <c r="J5" s="216"/>
      <c r="K5" s="235" t="s">
        <v>704</v>
      </c>
      <c r="L5" s="235">
        <v>700.82</v>
      </c>
      <c r="M5" s="235">
        <f>4.91+26.37+(1.2*6)+15+5.47+4.8+2.72+0.6+0.2+7.2+0.57+2.4+0.41+5.13+(4*2.4)+2.6+0.3+0.7+1.09+2.78</f>
        <v>100.05</v>
      </c>
      <c r="N5" s="235">
        <v>2.92</v>
      </c>
      <c r="O5" s="216"/>
      <c r="P5" s="216"/>
      <c r="Q5" s="216"/>
      <c r="R5" s="216"/>
      <c r="S5" s="216"/>
      <c r="T5" s="216"/>
      <c r="U5" s="216"/>
      <c r="V5" s="216"/>
      <c r="W5" s="216"/>
      <c r="X5" s="216"/>
      <c r="Y5" s="216"/>
      <c r="Z5" s="216"/>
    </row>
    <row r="6" ht="21.75" customHeight="1">
      <c r="A6" s="236"/>
      <c r="B6" s="237"/>
      <c r="C6" s="237"/>
      <c r="D6" s="238"/>
      <c r="E6" s="239"/>
      <c r="F6" s="239"/>
      <c r="G6" s="239"/>
      <c r="H6" s="240"/>
      <c r="I6" s="216"/>
      <c r="J6" s="216"/>
      <c r="K6" s="235" t="s">
        <v>705</v>
      </c>
      <c r="L6" s="241">
        <v>613.5</v>
      </c>
      <c r="M6" s="241">
        <f>22.53+4.15+7.53+1.77+7.53+3+3.05+3.13+22.08+4.9+7.33+6.11+1.06+2.98</f>
        <v>97.15</v>
      </c>
      <c r="N6" s="241">
        <v>2.92</v>
      </c>
      <c r="O6" s="216"/>
      <c r="P6" s="216"/>
      <c r="Q6" s="216"/>
      <c r="R6" s="216"/>
      <c r="S6" s="216"/>
      <c r="T6" s="216"/>
      <c r="U6" s="216"/>
      <c r="V6" s="216"/>
      <c r="W6" s="216"/>
      <c r="X6" s="216"/>
      <c r="Y6" s="216"/>
      <c r="Z6" s="216"/>
    </row>
    <row r="7" ht="21.75" customHeight="1">
      <c r="A7" s="236"/>
      <c r="B7" s="92" t="s">
        <v>23</v>
      </c>
      <c r="C7" s="242" t="s">
        <v>24</v>
      </c>
      <c r="D7" s="243" t="s">
        <v>25</v>
      </c>
      <c r="E7" s="239"/>
      <c r="F7" s="244" t="s">
        <v>706</v>
      </c>
      <c r="G7" s="245"/>
      <c r="H7" s="240"/>
      <c r="I7" s="216"/>
      <c r="J7" s="216"/>
      <c r="K7" s="235" t="s">
        <v>707</v>
      </c>
      <c r="L7" s="241">
        <v>560.05</v>
      </c>
      <c r="M7" s="241">
        <f t="shared" ref="M7:M10" si="1">24.03+16.83+22.08+16.83</f>
        <v>79.77</v>
      </c>
      <c r="N7" s="241">
        <v>3.1</v>
      </c>
      <c r="O7" s="216">
        <f t="shared" ref="O7:O9" si="2">M7*N7</f>
        <v>247.287</v>
      </c>
      <c r="P7" s="216"/>
      <c r="Q7" s="216"/>
      <c r="R7" s="216"/>
      <c r="S7" s="216"/>
      <c r="T7" s="216"/>
      <c r="U7" s="216"/>
      <c r="V7" s="216"/>
      <c r="W7" s="216"/>
      <c r="X7" s="216"/>
      <c r="Y7" s="216"/>
      <c r="Z7" s="216"/>
    </row>
    <row r="8" ht="21.75" customHeight="1">
      <c r="A8" s="236"/>
      <c r="B8" s="246" t="s">
        <v>708</v>
      </c>
      <c r="C8" s="247" t="s">
        <v>283</v>
      </c>
      <c r="D8" s="248">
        <f>M6</f>
        <v>97.15</v>
      </c>
      <c r="E8" s="239"/>
      <c r="F8" s="249"/>
      <c r="G8" s="250"/>
      <c r="H8" s="240"/>
      <c r="I8" s="216"/>
      <c r="J8" s="216"/>
      <c r="K8" s="235" t="s">
        <v>709</v>
      </c>
      <c r="L8" s="241">
        <v>403.28</v>
      </c>
      <c r="M8" s="241">
        <f t="shared" si="1"/>
        <v>79.77</v>
      </c>
      <c r="N8" s="241">
        <v>3.1</v>
      </c>
      <c r="O8" s="216">
        <f t="shared" si="2"/>
        <v>247.287</v>
      </c>
      <c r="P8" s="216"/>
      <c r="Q8" s="216"/>
      <c r="R8" s="216"/>
      <c r="S8" s="216"/>
      <c r="T8" s="216"/>
      <c r="U8" s="216"/>
      <c r="V8" s="216"/>
      <c r="W8" s="216"/>
      <c r="X8" s="216"/>
      <c r="Y8" s="216"/>
      <c r="Z8" s="216"/>
    </row>
    <row r="9" ht="21.75" customHeight="1">
      <c r="A9" s="236"/>
      <c r="B9" s="246" t="s">
        <v>710</v>
      </c>
      <c r="C9" s="247" t="s">
        <v>283</v>
      </c>
      <c r="D9" s="251">
        <f>M9</f>
        <v>79.77</v>
      </c>
      <c r="E9" s="239"/>
      <c r="F9" s="249"/>
      <c r="G9" s="250"/>
      <c r="H9" s="240"/>
      <c r="I9" s="216"/>
      <c r="J9" s="216"/>
      <c r="K9" s="235" t="s">
        <v>711</v>
      </c>
      <c r="L9" s="241">
        <v>488.63</v>
      </c>
      <c r="M9" s="241">
        <f t="shared" si="1"/>
        <v>79.77</v>
      </c>
      <c r="N9" s="241">
        <v>3.1</v>
      </c>
      <c r="O9" s="216">
        <f t="shared" si="2"/>
        <v>247.287</v>
      </c>
      <c r="P9" s="216"/>
      <c r="Q9" s="216"/>
      <c r="R9" s="216"/>
      <c r="S9" s="216"/>
      <c r="T9" s="216"/>
      <c r="U9" s="216"/>
      <c r="V9" s="216"/>
      <c r="W9" s="216"/>
      <c r="X9" s="216"/>
      <c r="Y9" s="216"/>
      <c r="Z9" s="216"/>
    </row>
    <row r="10" ht="21.75" customHeight="1">
      <c r="A10" s="236"/>
      <c r="B10" s="252" t="s">
        <v>712</v>
      </c>
      <c r="C10" s="253" t="s">
        <v>283</v>
      </c>
      <c r="D10" s="254">
        <f t="shared" ref="D10:D11" si="3">D8</f>
        <v>97.15</v>
      </c>
      <c r="E10" s="239"/>
      <c r="F10" s="249"/>
      <c r="G10" s="250"/>
      <c r="H10" s="240"/>
      <c r="I10" s="216"/>
      <c r="J10" s="216"/>
      <c r="K10" s="235" t="s">
        <v>713</v>
      </c>
      <c r="L10" s="241">
        <f>365.41*15</f>
        <v>5481.15</v>
      </c>
      <c r="M10" s="241">
        <f t="shared" si="1"/>
        <v>79.77</v>
      </c>
      <c r="N10" s="241">
        <v>3.1</v>
      </c>
      <c r="O10" s="216">
        <f>M10*N10*15</f>
        <v>3709.305</v>
      </c>
      <c r="P10" s="216"/>
      <c r="Q10" s="216"/>
      <c r="R10" s="216"/>
      <c r="S10" s="216"/>
      <c r="T10" s="216"/>
      <c r="U10" s="216"/>
      <c r="V10" s="216"/>
      <c r="W10" s="216"/>
      <c r="X10" s="216"/>
      <c r="Y10" s="216"/>
      <c r="Z10" s="216"/>
    </row>
    <row r="11" ht="21.75" customHeight="1">
      <c r="A11" s="236"/>
      <c r="B11" s="252" t="s">
        <v>714</v>
      </c>
      <c r="C11" s="253" t="s">
        <v>283</v>
      </c>
      <c r="D11" s="254">
        <f t="shared" si="3"/>
        <v>79.77</v>
      </c>
      <c r="E11" s="239"/>
      <c r="F11" s="249"/>
      <c r="G11" s="250"/>
      <c r="H11" s="240"/>
      <c r="I11" s="216"/>
      <c r="J11" s="216"/>
      <c r="K11" s="235" t="s">
        <v>12</v>
      </c>
      <c r="L11" s="241">
        <v>322.67</v>
      </c>
      <c r="M11" s="241">
        <f>22.08+16.43+16.83+22.08+2.5</f>
        <v>79.92</v>
      </c>
      <c r="N11" s="241">
        <v>2.91</v>
      </c>
      <c r="O11" s="216">
        <f t="shared" ref="O11:O13" si="4">M11*N11</f>
        <v>232.5672</v>
      </c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</row>
    <row r="12" ht="21.75" customHeight="1">
      <c r="A12" s="255"/>
      <c r="B12" s="256" t="s">
        <v>715</v>
      </c>
      <c r="C12" s="237"/>
      <c r="D12" s="238"/>
      <c r="E12" s="257"/>
      <c r="F12" s="258"/>
      <c r="G12" s="259"/>
      <c r="H12" s="260"/>
      <c r="I12" s="216"/>
      <c r="J12" s="216"/>
      <c r="K12" s="235" t="s">
        <v>46</v>
      </c>
      <c r="L12" s="241">
        <v>45.0</v>
      </c>
      <c r="M12" s="241">
        <f t="shared" ref="M12:M13" si="5">2.55+2.55+6.43+6.43</f>
        <v>17.96</v>
      </c>
      <c r="N12" s="241">
        <v>7.68</v>
      </c>
      <c r="O12" s="216">
        <f t="shared" si="4"/>
        <v>137.9328</v>
      </c>
      <c r="P12" s="216"/>
      <c r="Q12" s="216"/>
      <c r="R12" s="216"/>
      <c r="S12" s="216"/>
      <c r="T12" s="216"/>
      <c r="U12" s="216"/>
      <c r="V12" s="216"/>
      <c r="W12" s="216"/>
      <c r="X12" s="216"/>
      <c r="Y12" s="216"/>
      <c r="Z12" s="216"/>
    </row>
    <row r="13" ht="21.75" customHeight="1">
      <c r="A13" s="230" t="s">
        <v>716</v>
      </c>
      <c r="B13" s="231"/>
      <c r="C13" s="231"/>
      <c r="D13" s="232"/>
      <c r="E13" s="233"/>
      <c r="F13" s="233"/>
      <c r="G13" s="233"/>
      <c r="H13" s="234"/>
      <c r="I13" s="216"/>
      <c r="J13" s="216"/>
      <c r="K13" s="235" t="s">
        <v>47</v>
      </c>
      <c r="L13" s="241">
        <v>45.0</v>
      </c>
      <c r="M13" s="241">
        <f t="shared" si="5"/>
        <v>17.96</v>
      </c>
      <c r="N13" s="241"/>
      <c r="O13" s="216">
        <f t="shared" si="4"/>
        <v>0</v>
      </c>
      <c r="P13" s="216"/>
      <c r="Q13" s="216"/>
      <c r="R13" s="216"/>
      <c r="S13" s="216"/>
      <c r="T13" s="216"/>
      <c r="U13" s="216"/>
      <c r="V13" s="216"/>
      <c r="W13" s="216"/>
      <c r="X13" s="216"/>
      <c r="Y13" s="216"/>
      <c r="Z13" s="216"/>
    </row>
    <row r="14" ht="21.75" customHeight="1">
      <c r="A14" s="255"/>
      <c r="B14" s="237"/>
      <c r="C14" s="237"/>
      <c r="D14" s="238"/>
      <c r="E14" s="239"/>
      <c r="F14" s="239"/>
      <c r="G14" s="239"/>
      <c r="H14" s="240"/>
      <c r="I14" s="216"/>
      <c r="J14" s="216"/>
      <c r="O14" s="216">
        <f>SUM(O5:O13)</f>
        <v>4821.666</v>
      </c>
      <c r="P14" s="216"/>
      <c r="Q14" s="216"/>
      <c r="R14" s="216"/>
      <c r="S14" s="216"/>
      <c r="T14" s="216"/>
      <c r="U14" s="216"/>
      <c r="V14" s="216"/>
      <c r="W14" s="216"/>
      <c r="X14" s="216"/>
      <c r="Y14" s="216"/>
      <c r="Z14" s="216"/>
    </row>
    <row r="15" ht="21.75" customHeight="1">
      <c r="A15" s="255"/>
      <c r="B15" s="261" t="s">
        <v>23</v>
      </c>
      <c r="C15" s="262" t="s">
        <v>24</v>
      </c>
      <c r="D15" s="263" t="s">
        <v>25</v>
      </c>
      <c r="E15" s="239"/>
      <c r="F15" s="244" t="s">
        <v>706</v>
      </c>
      <c r="G15" s="245"/>
      <c r="H15" s="240"/>
      <c r="I15" s="216"/>
      <c r="J15" s="216"/>
      <c r="K15" s="235"/>
      <c r="L15" s="241"/>
      <c r="M15" s="241"/>
      <c r="N15" s="241"/>
      <c r="O15" s="216"/>
      <c r="P15" s="216"/>
      <c r="Q15" s="216"/>
      <c r="R15" s="216"/>
      <c r="S15" s="216"/>
      <c r="T15" s="216"/>
      <c r="U15" s="216"/>
      <c r="V15" s="216"/>
      <c r="W15" s="216"/>
      <c r="X15" s="216"/>
      <c r="Y15" s="216"/>
      <c r="Z15" s="216"/>
    </row>
    <row r="16" ht="21.75" customHeight="1">
      <c r="A16" s="255"/>
      <c r="B16" s="264" t="s">
        <v>717</v>
      </c>
      <c r="C16" s="265" t="s">
        <v>283</v>
      </c>
      <c r="D16" s="266">
        <f>(1.65*10*5)+M11</f>
        <v>162.42</v>
      </c>
      <c r="E16" s="239"/>
      <c r="F16" s="249"/>
      <c r="G16" s="250"/>
      <c r="H16" s="240"/>
      <c r="I16" s="216"/>
      <c r="J16" s="216"/>
      <c r="K16" s="235"/>
      <c r="L16" s="241"/>
      <c r="M16" s="241"/>
      <c r="N16" s="241"/>
      <c r="O16" s="216"/>
      <c r="P16" s="216"/>
      <c r="Q16" s="216"/>
      <c r="R16" s="216"/>
      <c r="S16" s="216"/>
      <c r="T16" s="216"/>
      <c r="U16" s="216"/>
      <c r="V16" s="216"/>
      <c r="W16" s="216"/>
      <c r="X16" s="216"/>
      <c r="Y16" s="216"/>
      <c r="Z16" s="216"/>
    </row>
    <row r="17" ht="21.75" customHeight="1">
      <c r="A17" s="255"/>
      <c r="B17" s="267" t="s">
        <v>716</v>
      </c>
      <c r="C17" s="268" t="s">
        <v>283</v>
      </c>
      <c r="D17" s="269">
        <f>D16</f>
        <v>162.42</v>
      </c>
      <c r="E17" s="239"/>
      <c r="F17" s="249"/>
      <c r="G17" s="250"/>
      <c r="H17" s="240"/>
      <c r="I17" s="216"/>
      <c r="J17" s="216"/>
      <c r="K17" s="235"/>
      <c r="L17" s="241"/>
      <c r="M17" s="241"/>
      <c r="N17" s="241"/>
      <c r="O17" s="216"/>
      <c r="P17" s="216"/>
      <c r="Q17" s="216"/>
      <c r="R17" s="216"/>
      <c r="S17" s="216"/>
      <c r="T17" s="216"/>
      <c r="U17" s="216"/>
      <c r="V17" s="216"/>
      <c r="W17" s="216"/>
      <c r="X17" s="216"/>
      <c r="Y17" s="216"/>
      <c r="Z17" s="216"/>
    </row>
    <row r="18" ht="21.75" customHeight="1">
      <c r="A18" s="255"/>
      <c r="B18" s="237"/>
      <c r="C18" s="237"/>
      <c r="D18" s="238"/>
      <c r="E18" s="239"/>
      <c r="F18" s="258"/>
      <c r="G18" s="259"/>
      <c r="H18" s="240"/>
      <c r="I18" s="216"/>
      <c r="J18" s="216"/>
      <c r="K18" s="235"/>
      <c r="L18" s="241"/>
      <c r="M18" s="241"/>
      <c r="N18" s="241"/>
      <c r="O18" s="216"/>
      <c r="P18" s="216"/>
      <c r="Q18" s="216"/>
      <c r="R18" s="216"/>
      <c r="S18" s="216"/>
      <c r="T18" s="216"/>
      <c r="U18" s="216"/>
      <c r="V18" s="216"/>
      <c r="W18" s="216"/>
      <c r="X18" s="216"/>
      <c r="Y18" s="216"/>
      <c r="Z18" s="216"/>
    </row>
    <row r="19" ht="21.75" customHeight="1">
      <c r="A19" s="230" t="s">
        <v>718</v>
      </c>
      <c r="B19" s="231"/>
      <c r="C19" s="231"/>
      <c r="D19" s="232"/>
      <c r="E19" s="270"/>
      <c r="F19" s="270"/>
      <c r="G19" s="270"/>
      <c r="H19" s="271"/>
      <c r="I19" s="216"/>
      <c r="J19" s="216"/>
      <c r="K19" s="235"/>
      <c r="L19" s="241"/>
      <c r="M19" s="241"/>
      <c r="N19" s="241"/>
      <c r="O19" s="216"/>
      <c r="P19" s="216"/>
      <c r="Q19" s="216"/>
      <c r="R19" s="216"/>
      <c r="S19" s="216"/>
      <c r="T19" s="216"/>
      <c r="U19" s="216"/>
      <c r="V19" s="216"/>
      <c r="W19" s="216"/>
      <c r="X19" s="216"/>
      <c r="Y19" s="216"/>
      <c r="Z19" s="216"/>
    </row>
    <row r="20" ht="21.75" customHeight="1">
      <c r="A20" s="255"/>
      <c r="B20" s="237"/>
      <c r="C20" s="237"/>
      <c r="D20" s="238"/>
      <c r="E20" s="239"/>
      <c r="F20" s="239"/>
      <c r="G20" s="239"/>
      <c r="H20" s="240"/>
      <c r="I20" s="216"/>
      <c r="J20" s="216"/>
      <c r="K20" s="235"/>
      <c r="L20" s="241"/>
      <c r="M20" s="241"/>
      <c r="N20" s="241"/>
      <c r="O20" s="216"/>
      <c r="P20" s="216"/>
      <c r="Q20" s="216"/>
      <c r="R20" s="216"/>
      <c r="S20" s="216"/>
      <c r="T20" s="216"/>
      <c r="U20" s="216"/>
      <c r="V20" s="216"/>
      <c r="W20" s="216"/>
      <c r="X20" s="216"/>
      <c r="Y20" s="216"/>
      <c r="Z20" s="216"/>
    </row>
    <row r="21" ht="21.75" customHeight="1">
      <c r="A21" s="255"/>
      <c r="B21" s="92" t="s">
        <v>23</v>
      </c>
      <c r="C21" s="242" t="s">
        <v>24</v>
      </c>
      <c r="D21" s="243" t="s">
        <v>25</v>
      </c>
      <c r="E21" s="239"/>
      <c r="F21" s="244" t="s">
        <v>706</v>
      </c>
      <c r="G21" s="245"/>
      <c r="H21" s="240"/>
      <c r="I21" s="216"/>
      <c r="J21" s="216"/>
      <c r="K21" s="235"/>
      <c r="L21" s="241"/>
      <c r="M21" s="241"/>
      <c r="N21" s="241"/>
      <c r="O21" s="216"/>
      <c r="P21" s="216"/>
      <c r="Q21" s="216"/>
      <c r="R21" s="216"/>
      <c r="S21" s="216"/>
      <c r="T21" s="216"/>
      <c r="U21" s="216"/>
      <c r="V21" s="216"/>
      <c r="W21" s="216"/>
      <c r="X21" s="216"/>
      <c r="Y21" s="216"/>
      <c r="Z21" s="216"/>
    </row>
    <row r="22" ht="21.75" customHeight="1">
      <c r="A22" s="255"/>
      <c r="B22" s="272" t="s">
        <v>719</v>
      </c>
      <c r="C22" s="273" t="s">
        <v>283</v>
      </c>
      <c r="D22" s="274">
        <f>M7</f>
        <v>79.77</v>
      </c>
      <c r="E22" s="239"/>
      <c r="F22" s="249"/>
      <c r="G22" s="250"/>
      <c r="H22" s="240"/>
      <c r="I22" s="216"/>
      <c r="J22" s="216"/>
      <c r="K22" s="235"/>
      <c r="L22" s="241"/>
      <c r="M22" s="241"/>
      <c r="N22" s="241"/>
      <c r="O22" s="216"/>
      <c r="P22" s="216"/>
      <c r="Q22" s="216"/>
      <c r="R22" s="216"/>
      <c r="S22" s="216"/>
      <c r="T22" s="216"/>
      <c r="U22" s="216"/>
      <c r="V22" s="216"/>
      <c r="W22" s="216"/>
      <c r="X22" s="216"/>
      <c r="Y22" s="216"/>
      <c r="Z22" s="216"/>
    </row>
    <row r="23" ht="21.75" customHeight="1">
      <c r="A23" s="255"/>
      <c r="B23" s="275" t="s">
        <v>720</v>
      </c>
      <c r="C23" s="276" t="s">
        <v>298</v>
      </c>
      <c r="D23" s="277">
        <v>4.0</v>
      </c>
      <c r="E23" s="239"/>
      <c r="F23" s="249"/>
      <c r="G23" s="250"/>
      <c r="H23" s="240"/>
      <c r="I23" s="216"/>
      <c r="J23" s="216"/>
      <c r="K23" s="235"/>
      <c r="L23" s="241"/>
      <c r="M23" s="241"/>
      <c r="N23" s="241"/>
      <c r="O23" s="216"/>
      <c r="P23" s="216"/>
      <c r="Q23" s="216"/>
      <c r="R23" s="216"/>
      <c r="S23" s="216"/>
      <c r="T23" s="216"/>
      <c r="U23" s="216"/>
      <c r="V23" s="216"/>
      <c r="W23" s="216"/>
      <c r="X23" s="216"/>
      <c r="Y23" s="216"/>
      <c r="Z23" s="216"/>
    </row>
    <row r="24" ht="21.75" customHeight="1">
      <c r="A24" s="255"/>
      <c r="B24" s="278" t="s">
        <v>721</v>
      </c>
      <c r="C24" s="279" t="s">
        <v>283</v>
      </c>
      <c r="D24" s="280">
        <f>(D22*D23)</f>
        <v>319.08</v>
      </c>
      <c r="E24" s="239"/>
      <c r="F24" s="249"/>
      <c r="G24" s="250"/>
      <c r="H24" s="240"/>
      <c r="I24" s="216"/>
      <c r="J24" s="216"/>
      <c r="K24" s="235"/>
      <c r="L24" s="241"/>
      <c r="M24" s="241"/>
      <c r="N24" s="241"/>
      <c r="O24" s="216"/>
      <c r="P24" s="216"/>
      <c r="Q24" s="216"/>
      <c r="R24" s="216"/>
      <c r="S24" s="216"/>
      <c r="T24" s="216"/>
      <c r="U24" s="216"/>
      <c r="V24" s="216"/>
      <c r="W24" s="216"/>
      <c r="X24" s="216"/>
      <c r="Y24" s="216"/>
      <c r="Z24" s="216"/>
    </row>
    <row r="25" ht="21.75" customHeight="1">
      <c r="A25" s="236"/>
      <c r="B25" s="239"/>
      <c r="C25" s="239"/>
      <c r="D25" s="281"/>
      <c r="E25" s="239"/>
      <c r="F25" s="258"/>
      <c r="G25" s="259"/>
      <c r="H25" s="282"/>
      <c r="I25" s="216"/>
      <c r="J25" s="216"/>
      <c r="K25" s="235"/>
      <c r="L25" s="241"/>
      <c r="M25" s="241"/>
      <c r="N25" s="241"/>
      <c r="O25" s="216"/>
      <c r="P25" s="216"/>
      <c r="Q25" s="216"/>
      <c r="R25" s="216"/>
      <c r="S25" s="216"/>
      <c r="T25" s="216"/>
      <c r="U25" s="216"/>
      <c r="V25" s="216"/>
      <c r="W25" s="216"/>
      <c r="X25" s="216"/>
      <c r="Y25" s="216"/>
      <c r="Z25" s="216"/>
    </row>
    <row r="26" ht="21.75" customHeight="1">
      <c r="A26" s="230" t="s">
        <v>722</v>
      </c>
      <c r="B26" s="231"/>
      <c r="C26" s="231"/>
      <c r="D26" s="232"/>
      <c r="E26" s="233"/>
      <c r="F26" s="233"/>
      <c r="G26" s="233"/>
      <c r="H26" s="234"/>
      <c r="I26" s="216"/>
      <c r="J26" s="216"/>
      <c r="K26" s="235"/>
      <c r="L26" s="241"/>
      <c r="M26" s="241"/>
      <c r="N26" s="241"/>
      <c r="O26" s="216"/>
      <c r="P26" s="216"/>
      <c r="Q26" s="216"/>
      <c r="R26" s="216"/>
      <c r="S26" s="216"/>
      <c r="T26" s="216"/>
      <c r="U26" s="216"/>
      <c r="V26" s="216"/>
      <c r="W26" s="216"/>
      <c r="X26" s="216"/>
      <c r="Y26" s="216"/>
      <c r="Z26" s="216"/>
    </row>
    <row r="27" ht="21.75" customHeight="1">
      <c r="A27" s="255"/>
      <c r="B27" s="237"/>
      <c r="C27" s="237"/>
      <c r="D27" s="238"/>
      <c r="E27" s="239"/>
      <c r="F27" s="239"/>
      <c r="G27" s="239"/>
      <c r="H27" s="240"/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6"/>
      <c r="X27" s="216"/>
      <c r="Y27" s="216"/>
      <c r="Z27" s="216"/>
    </row>
    <row r="28" ht="21.75" customHeight="1">
      <c r="A28" s="255"/>
      <c r="B28" s="261" t="s">
        <v>23</v>
      </c>
      <c r="C28" s="262" t="s">
        <v>24</v>
      </c>
      <c r="D28" s="263" t="s">
        <v>25</v>
      </c>
      <c r="E28" s="239"/>
      <c r="F28" s="244" t="s">
        <v>706</v>
      </c>
      <c r="G28" s="245"/>
      <c r="H28" s="240"/>
      <c r="I28" s="216"/>
      <c r="J28" s="216"/>
      <c r="K28" s="216"/>
      <c r="L28" s="216"/>
      <c r="M28" s="216"/>
      <c r="N28" s="216"/>
      <c r="O28" s="216"/>
      <c r="P28" s="216"/>
      <c r="Q28" s="216"/>
      <c r="R28" s="216"/>
      <c r="S28" s="216"/>
      <c r="T28" s="216"/>
      <c r="U28" s="216"/>
      <c r="V28" s="216"/>
      <c r="W28" s="216"/>
      <c r="X28" s="216"/>
      <c r="Y28" s="216"/>
      <c r="Z28" s="216"/>
    </row>
    <row r="29" ht="21.75" customHeight="1">
      <c r="A29" s="255"/>
      <c r="B29" s="246" t="s">
        <v>723</v>
      </c>
      <c r="C29" s="247" t="s">
        <v>145</v>
      </c>
      <c r="D29" s="283">
        <v>3.24</v>
      </c>
      <c r="E29" s="239"/>
      <c r="F29" s="249"/>
      <c r="G29" s="250"/>
      <c r="H29" s="240"/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Y29" s="216"/>
      <c r="Z29" s="216"/>
    </row>
    <row r="30" ht="21.75" customHeight="1">
      <c r="A30" s="255"/>
      <c r="B30" s="246" t="s">
        <v>724</v>
      </c>
      <c r="C30" s="247" t="s">
        <v>298</v>
      </c>
      <c r="D30" s="283">
        <v>1.0</v>
      </c>
      <c r="E30" s="239"/>
      <c r="F30" s="249"/>
      <c r="G30" s="250"/>
      <c r="H30" s="240"/>
      <c r="I30" s="216"/>
      <c r="J30" s="216"/>
      <c r="K30" s="216"/>
      <c r="L30" s="216"/>
      <c r="M30" s="216"/>
      <c r="N30" s="216"/>
      <c r="O30" s="216"/>
      <c r="P30" s="216"/>
      <c r="Q30" s="216"/>
      <c r="R30" s="216"/>
      <c r="S30" s="216"/>
      <c r="T30" s="216"/>
      <c r="U30" s="216"/>
      <c r="V30" s="216"/>
      <c r="W30" s="216"/>
      <c r="X30" s="216"/>
      <c r="Y30" s="216"/>
      <c r="Z30" s="216"/>
    </row>
    <row r="31" ht="21.75" customHeight="1">
      <c r="A31" s="255"/>
      <c r="B31" s="246" t="s">
        <v>725</v>
      </c>
      <c r="C31" s="247" t="s">
        <v>298</v>
      </c>
      <c r="D31" s="283">
        <v>8.0</v>
      </c>
      <c r="E31" s="239"/>
      <c r="F31" s="249"/>
      <c r="G31" s="250"/>
      <c r="H31" s="240"/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Y31" s="216"/>
      <c r="Z31" s="216"/>
    </row>
    <row r="32" ht="21.75" customHeight="1">
      <c r="A32" s="255"/>
      <c r="B32" s="284" t="s">
        <v>722</v>
      </c>
      <c r="C32" s="285" t="s">
        <v>145</v>
      </c>
      <c r="D32" s="286">
        <f>D29*D31</f>
        <v>25.92</v>
      </c>
      <c r="E32" s="239"/>
      <c r="F32" s="249"/>
      <c r="G32" s="250"/>
      <c r="H32" s="240"/>
      <c r="I32" s="216"/>
      <c r="J32" s="216"/>
      <c r="K32" s="216"/>
      <c r="L32" s="216"/>
      <c r="M32" s="216"/>
      <c r="N32" s="216"/>
      <c r="O32" s="216"/>
      <c r="P32" s="216"/>
      <c r="Q32" s="216"/>
      <c r="R32" s="216"/>
      <c r="S32" s="216"/>
      <c r="T32" s="216"/>
      <c r="U32" s="216"/>
      <c r="V32" s="216"/>
      <c r="W32" s="216"/>
      <c r="X32" s="216"/>
      <c r="Y32" s="216"/>
      <c r="Z32" s="216"/>
    </row>
    <row r="33" ht="21.75" hidden="1" customHeight="1">
      <c r="A33" s="255"/>
      <c r="B33" s="246" t="s">
        <v>726</v>
      </c>
      <c r="C33" s="247" t="s">
        <v>145</v>
      </c>
      <c r="D33" s="283"/>
      <c r="E33" s="239"/>
      <c r="F33" s="249"/>
      <c r="G33" s="250"/>
      <c r="H33" s="240"/>
      <c r="I33" s="216"/>
      <c r="J33" s="216"/>
      <c r="K33" s="216"/>
      <c r="L33" s="216"/>
      <c r="M33" s="216"/>
      <c r="N33" s="216"/>
      <c r="O33" s="216"/>
      <c r="P33" s="216"/>
      <c r="Q33" s="216"/>
      <c r="R33" s="216"/>
      <c r="S33" s="216"/>
      <c r="T33" s="216"/>
      <c r="U33" s="216"/>
      <c r="V33" s="216"/>
      <c r="W33" s="216"/>
      <c r="X33" s="216"/>
      <c r="Y33" s="216"/>
      <c r="Z33" s="216"/>
    </row>
    <row r="34" ht="21.75" hidden="1" customHeight="1">
      <c r="A34" s="255"/>
      <c r="B34" s="246" t="s">
        <v>727</v>
      </c>
      <c r="C34" s="247" t="s">
        <v>298</v>
      </c>
      <c r="D34" s="283"/>
      <c r="E34" s="239"/>
      <c r="F34" s="249"/>
      <c r="G34" s="250"/>
      <c r="H34" s="240"/>
      <c r="I34" s="216"/>
      <c r="J34" s="216"/>
      <c r="K34" s="216"/>
      <c r="L34" s="216"/>
      <c r="M34" s="216"/>
      <c r="N34" s="216"/>
      <c r="O34" s="216"/>
      <c r="P34" s="216"/>
      <c r="Q34" s="216"/>
      <c r="R34" s="216"/>
      <c r="S34" s="216"/>
      <c r="T34" s="216"/>
      <c r="U34" s="216"/>
      <c r="V34" s="216"/>
      <c r="W34" s="216"/>
      <c r="X34" s="216"/>
      <c r="Y34" s="216"/>
      <c r="Z34" s="216"/>
    </row>
    <row r="35" ht="21.75" hidden="1" customHeight="1">
      <c r="A35" s="255"/>
      <c r="B35" s="284" t="str">
        <f>A26</f>
        <v>Fechamento removível de vãos em madeira </v>
      </c>
      <c r="C35" s="285" t="s">
        <v>145</v>
      </c>
      <c r="D35" s="286">
        <f>D33*D34</f>
        <v>0</v>
      </c>
      <c r="E35" s="239"/>
      <c r="F35" s="249"/>
      <c r="G35" s="250"/>
      <c r="H35" s="240"/>
      <c r="I35" s="216"/>
      <c r="J35" s="216"/>
      <c r="K35" s="216"/>
      <c r="L35" s="216"/>
      <c r="M35" s="216"/>
      <c r="N35" s="216"/>
      <c r="O35" s="216"/>
      <c r="P35" s="216"/>
      <c r="Q35" s="216"/>
      <c r="R35" s="216"/>
      <c r="S35" s="216"/>
      <c r="T35" s="216"/>
      <c r="U35" s="216"/>
      <c r="V35" s="216"/>
      <c r="W35" s="216"/>
      <c r="X35" s="216"/>
      <c r="Y35" s="216"/>
      <c r="Z35" s="216"/>
    </row>
    <row r="36" ht="21.75" customHeight="1">
      <c r="A36" s="255"/>
      <c r="B36" s="237"/>
      <c r="C36" s="237"/>
      <c r="D36" s="238"/>
      <c r="E36" s="239"/>
      <c r="F36" s="258"/>
      <c r="G36" s="259"/>
      <c r="H36" s="240"/>
      <c r="I36" s="216"/>
      <c r="J36" s="216"/>
      <c r="K36" s="216"/>
      <c r="L36" s="216"/>
      <c r="M36" s="216"/>
      <c r="N36" s="216"/>
      <c r="O36" s="216"/>
      <c r="P36" s="216"/>
      <c r="Q36" s="216"/>
      <c r="R36" s="216"/>
      <c r="S36" s="216"/>
      <c r="T36" s="216"/>
      <c r="U36" s="216"/>
      <c r="V36" s="216"/>
      <c r="W36" s="216"/>
      <c r="X36" s="216"/>
      <c r="Y36" s="216"/>
      <c r="Z36" s="216"/>
    </row>
    <row r="37" ht="21.75" customHeight="1">
      <c r="A37" s="230" t="s">
        <v>728</v>
      </c>
      <c r="B37" s="231"/>
      <c r="C37" s="231"/>
      <c r="D37" s="232"/>
      <c r="E37" s="233"/>
      <c r="F37" s="233"/>
      <c r="G37" s="233"/>
      <c r="H37" s="234"/>
      <c r="I37" s="216"/>
      <c r="J37" s="216"/>
      <c r="K37" s="216"/>
      <c r="L37" s="216"/>
      <c r="M37" s="216"/>
      <c r="N37" s="216"/>
      <c r="O37" s="216"/>
      <c r="P37" s="216"/>
      <c r="Q37" s="216"/>
      <c r="R37" s="216"/>
      <c r="S37" s="216"/>
      <c r="T37" s="216"/>
      <c r="U37" s="216"/>
      <c r="V37" s="216"/>
      <c r="W37" s="216"/>
      <c r="X37" s="216"/>
      <c r="Y37" s="216"/>
      <c r="Z37" s="216"/>
    </row>
    <row r="38" ht="21.75" customHeight="1">
      <c r="A38" s="255"/>
      <c r="B38" s="237"/>
      <c r="C38" s="237"/>
      <c r="D38" s="238"/>
      <c r="E38" s="239"/>
      <c r="F38" s="239"/>
      <c r="G38" s="239"/>
      <c r="H38" s="240"/>
      <c r="I38" s="216"/>
      <c r="J38" s="216"/>
      <c r="K38" s="216"/>
      <c r="L38" s="216"/>
      <c r="M38" s="216"/>
      <c r="N38" s="216"/>
      <c r="O38" s="216"/>
      <c r="P38" s="216"/>
      <c r="Q38" s="216"/>
      <c r="R38" s="216"/>
      <c r="S38" s="216"/>
      <c r="T38" s="216"/>
      <c r="U38" s="216"/>
      <c r="V38" s="216"/>
      <c r="W38" s="216"/>
      <c r="X38" s="216"/>
      <c r="Y38" s="216"/>
      <c r="Z38" s="216"/>
    </row>
    <row r="39" ht="21.75" customHeight="1">
      <c r="A39" s="255"/>
      <c r="B39" s="92" t="s">
        <v>23</v>
      </c>
      <c r="C39" s="242" t="s">
        <v>24</v>
      </c>
      <c r="D39" s="243" t="s">
        <v>25</v>
      </c>
      <c r="E39" s="239"/>
      <c r="F39" s="244" t="s">
        <v>706</v>
      </c>
      <c r="G39" s="245"/>
      <c r="H39" s="240"/>
      <c r="I39" s="216"/>
      <c r="J39" s="216"/>
      <c r="K39" s="216"/>
      <c r="L39" s="216"/>
      <c r="M39" s="216"/>
      <c r="N39" s="216"/>
      <c r="O39" s="216"/>
      <c r="P39" s="216"/>
      <c r="Q39" s="216"/>
      <c r="R39" s="216"/>
      <c r="S39" s="216"/>
      <c r="T39" s="216"/>
      <c r="U39" s="216"/>
      <c r="V39" s="216"/>
      <c r="W39" s="216"/>
      <c r="X39" s="216"/>
      <c r="Y39" s="216"/>
      <c r="Z39" s="216"/>
    </row>
    <row r="40" ht="21.75" customHeight="1">
      <c r="A40" s="255"/>
      <c r="B40" s="287" t="s">
        <v>729</v>
      </c>
      <c r="C40" s="288" t="s">
        <v>730</v>
      </c>
      <c r="D40" s="289">
        <f>SUMPRODUCT($M$6:$M$13,$N$6:$N$13)</f>
        <v>1643.326</v>
      </c>
      <c r="E40" s="239"/>
      <c r="F40" s="249"/>
      <c r="G40" s="250"/>
      <c r="H40" s="240"/>
      <c r="I40" s="216"/>
      <c r="J40" s="216"/>
      <c r="K40" s="216"/>
      <c r="L40" s="216"/>
      <c r="M40" s="216"/>
      <c r="N40" s="216"/>
      <c r="O40" s="216"/>
      <c r="P40" s="216"/>
      <c r="Q40" s="216"/>
      <c r="R40" s="216"/>
      <c r="S40" s="216"/>
      <c r="T40" s="216"/>
      <c r="U40" s="216"/>
      <c r="V40" s="216"/>
      <c r="W40" s="216"/>
      <c r="X40" s="216"/>
      <c r="Y40" s="216"/>
      <c r="Z40" s="216"/>
    </row>
    <row r="41" ht="21.75" customHeight="1">
      <c r="A41" s="255"/>
      <c r="B41" s="290" t="str">
        <f>A37</f>
        <v>Tela fachadeira</v>
      </c>
      <c r="C41" s="291" t="s">
        <v>145</v>
      </c>
      <c r="D41" s="292">
        <f>D40</f>
        <v>1643.326</v>
      </c>
      <c r="E41" s="239"/>
      <c r="F41" s="249"/>
      <c r="G41" s="250"/>
      <c r="H41" s="240"/>
      <c r="I41" s="216"/>
      <c r="J41" s="216"/>
      <c r="K41" s="293"/>
      <c r="L41" s="216"/>
      <c r="M41" s="216"/>
      <c r="N41" s="216"/>
      <c r="O41" s="216"/>
      <c r="P41" s="216"/>
      <c r="Q41" s="216"/>
      <c r="R41" s="216"/>
      <c r="S41" s="216"/>
      <c r="T41" s="216"/>
      <c r="U41" s="216"/>
      <c r="V41" s="216"/>
      <c r="W41" s="216"/>
      <c r="X41" s="216"/>
      <c r="Y41" s="216"/>
      <c r="Z41" s="216"/>
    </row>
    <row r="42" ht="21.75" customHeight="1">
      <c r="A42" s="255"/>
      <c r="B42" s="237"/>
      <c r="C42" s="237"/>
      <c r="D42" s="238"/>
      <c r="E42" s="239"/>
      <c r="F42" s="258"/>
      <c r="G42" s="259"/>
      <c r="H42" s="240"/>
      <c r="I42" s="216"/>
      <c r="J42" s="216"/>
      <c r="K42" s="216"/>
      <c r="L42" s="216"/>
      <c r="M42" s="216"/>
      <c r="N42" s="216"/>
      <c r="O42" s="216"/>
      <c r="P42" s="216"/>
      <c r="Q42" s="216"/>
      <c r="R42" s="216"/>
      <c r="S42" s="216"/>
      <c r="T42" s="216"/>
      <c r="U42" s="216"/>
      <c r="V42" s="216"/>
      <c r="W42" s="216"/>
      <c r="X42" s="216"/>
      <c r="Y42" s="216"/>
      <c r="Z42" s="216"/>
    </row>
    <row r="43" ht="21.75" customHeight="1">
      <c r="A43" s="230" t="s">
        <v>731</v>
      </c>
      <c r="B43" s="231"/>
      <c r="C43" s="231"/>
      <c r="D43" s="232"/>
      <c r="E43" s="233"/>
      <c r="F43" s="233"/>
      <c r="G43" s="233"/>
      <c r="H43" s="234"/>
      <c r="I43" s="216"/>
      <c r="J43" s="216"/>
      <c r="K43" s="216"/>
      <c r="L43" s="216"/>
      <c r="M43" s="216"/>
      <c r="N43" s="216"/>
      <c r="O43" s="216"/>
      <c r="P43" s="216"/>
      <c r="Q43" s="216"/>
      <c r="R43" s="216"/>
      <c r="S43" s="216"/>
      <c r="T43" s="216"/>
      <c r="U43" s="216"/>
      <c r="V43" s="216"/>
      <c r="W43" s="216"/>
      <c r="X43" s="216"/>
      <c r="Y43" s="216"/>
      <c r="Z43" s="216"/>
    </row>
    <row r="44" ht="21.75" customHeight="1">
      <c r="A44" s="255"/>
      <c r="B44" s="237"/>
      <c r="C44" s="237"/>
      <c r="D44" s="238"/>
      <c r="E44" s="239"/>
      <c r="F44" s="239"/>
      <c r="G44" s="239"/>
      <c r="H44" s="240"/>
      <c r="I44" s="216"/>
      <c r="J44" s="216"/>
      <c r="K44" s="216"/>
      <c r="L44" s="216"/>
      <c r="M44" s="216"/>
      <c r="N44" s="216"/>
      <c r="O44" s="216"/>
      <c r="P44" s="216"/>
      <c r="Q44" s="216"/>
      <c r="R44" s="216"/>
      <c r="S44" s="216"/>
      <c r="T44" s="216"/>
      <c r="U44" s="216"/>
      <c r="V44" s="216"/>
      <c r="W44" s="216"/>
      <c r="X44" s="216"/>
      <c r="Y44" s="216"/>
      <c r="Z44" s="216"/>
    </row>
    <row r="45" ht="21.75" customHeight="1">
      <c r="A45" s="255"/>
      <c r="B45" s="92" t="s">
        <v>23</v>
      </c>
      <c r="C45" s="242" t="s">
        <v>24</v>
      </c>
      <c r="D45" s="243" t="s">
        <v>25</v>
      </c>
      <c r="E45" s="239"/>
      <c r="F45" s="244" t="s">
        <v>706</v>
      </c>
      <c r="G45" s="245"/>
      <c r="H45" s="240"/>
      <c r="I45" s="216"/>
      <c r="J45" s="216"/>
      <c r="K45" s="216"/>
      <c r="L45" s="216"/>
      <c r="M45" s="216"/>
      <c r="N45" s="216"/>
      <c r="O45" s="216"/>
      <c r="P45" s="216"/>
      <c r="Q45" s="216"/>
      <c r="R45" s="216"/>
      <c r="S45" s="216"/>
      <c r="T45" s="216"/>
      <c r="U45" s="216"/>
      <c r="V45" s="216"/>
      <c r="W45" s="216"/>
      <c r="X45" s="216"/>
      <c r="Y45" s="216"/>
      <c r="Z45" s="216"/>
    </row>
    <row r="46" ht="21.75" customHeight="1">
      <c r="A46" s="255"/>
      <c r="B46" s="246" t="s">
        <v>732</v>
      </c>
      <c r="C46" s="247" t="s">
        <v>283</v>
      </c>
      <c r="D46" s="294">
        <f>M7</f>
        <v>79.77</v>
      </c>
      <c r="E46" s="239"/>
      <c r="F46" s="249"/>
      <c r="G46" s="250"/>
      <c r="H46" s="240"/>
      <c r="I46" s="216"/>
      <c r="J46" s="216"/>
      <c r="K46" s="216"/>
      <c r="L46" s="216"/>
      <c r="M46" s="216"/>
      <c r="N46" s="216"/>
      <c r="O46" s="216"/>
      <c r="P46" s="216"/>
      <c r="Q46" s="216"/>
      <c r="R46" s="216"/>
      <c r="S46" s="216"/>
      <c r="T46" s="216"/>
      <c r="U46" s="216"/>
      <c r="V46" s="216"/>
      <c r="W46" s="216"/>
      <c r="X46" s="216"/>
      <c r="Y46" s="216"/>
      <c r="Z46" s="216"/>
    </row>
    <row r="47" ht="21.75" customHeight="1">
      <c r="A47" s="255"/>
      <c r="B47" s="246" t="s">
        <v>733</v>
      </c>
      <c r="C47" s="247" t="s">
        <v>298</v>
      </c>
      <c r="D47" s="294">
        <v>1.0</v>
      </c>
      <c r="E47" s="239"/>
      <c r="F47" s="249"/>
      <c r="G47" s="250"/>
      <c r="H47" s="240"/>
      <c r="I47" s="216"/>
      <c r="J47" s="216"/>
      <c r="K47" s="216"/>
      <c r="L47" s="216"/>
      <c r="M47" s="216"/>
      <c r="N47" s="216"/>
      <c r="O47" s="216"/>
      <c r="P47" s="216"/>
      <c r="Q47" s="216"/>
      <c r="R47" s="216"/>
      <c r="S47" s="216"/>
      <c r="T47" s="216"/>
      <c r="U47" s="216"/>
      <c r="V47" s="216"/>
      <c r="W47" s="216"/>
      <c r="X47" s="216"/>
      <c r="Y47" s="216"/>
      <c r="Z47" s="216"/>
    </row>
    <row r="48" ht="21.75" customHeight="1">
      <c r="A48" s="255"/>
      <c r="B48" s="290" t="str">
        <f>A43</f>
        <v>SLQA</v>
      </c>
      <c r="C48" s="291" t="s">
        <v>283</v>
      </c>
      <c r="D48" s="292">
        <f>D46*D47</f>
        <v>79.77</v>
      </c>
      <c r="E48" s="239"/>
      <c r="F48" s="249"/>
      <c r="G48" s="250"/>
      <c r="H48" s="240"/>
      <c r="I48" s="216"/>
      <c r="J48" s="216"/>
      <c r="K48" s="216"/>
      <c r="L48" s="216"/>
      <c r="M48" s="216"/>
      <c r="N48" s="216"/>
      <c r="O48" s="216"/>
      <c r="P48" s="216"/>
      <c r="Q48" s="216"/>
      <c r="R48" s="216"/>
      <c r="S48" s="216"/>
      <c r="T48" s="216"/>
      <c r="U48" s="216"/>
      <c r="V48" s="216"/>
      <c r="W48" s="216"/>
      <c r="X48" s="216"/>
      <c r="Y48" s="216"/>
      <c r="Z48" s="216"/>
    </row>
    <row r="49" ht="21.75" customHeight="1">
      <c r="A49" s="255"/>
      <c r="B49" s="237"/>
      <c r="C49" s="237"/>
      <c r="D49" s="238"/>
      <c r="E49" s="239"/>
      <c r="F49" s="258"/>
      <c r="G49" s="259"/>
      <c r="H49" s="240"/>
      <c r="I49" s="216"/>
      <c r="J49" s="216"/>
      <c r="K49" s="216"/>
      <c r="L49" s="216"/>
      <c r="M49" s="216"/>
      <c r="N49" s="216"/>
      <c r="O49" s="216"/>
      <c r="P49" s="216"/>
      <c r="Q49" s="216"/>
      <c r="R49" s="216"/>
      <c r="S49" s="216"/>
      <c r="T49" s="216"/>
      <c r="U49" s="216"/>
      <c r="V49" s="216"/>
      <c r="W49" s="216"/>
      <c r="X49" s="216"/>
      <c r="Y49" s="216"/>
      <c r="Z49" s="216"/>
    </row>
    <row r="50" ht="21.75" customHeight="1">
      <c r="A50" s="295"/>
      <c r="B50" s="296"/>
      <c r="C50" s="296"/>
      <c r="D50" s="297"/>
      <c r="E50" s="298"/>
      <c r="F50" s="298"/>
      <c r="G50" s="298"/>
      <c r="H50" s="299"/>
      <c r="I50" s="216"/>
      <c r="J50" s="216"/>
      <c r="K50" s="216"/>
      <c r="L50" s="216"/>
      <c r="M50" s="216"/>
      <c r="N50" s="216"/>
      <c r="O50" s="216"/>
      <c r="P50" s="216"/>
      <c r="Q50" s="216"/>
      <c r="R50" s="216"/>
      <c r="S50" s="216"/>
      <c r="T50" s="216"/>
      <c r="U50" s="216"/>
      <c r="V50" s="216"/>
      <c r="W50" s="216"/>
      <c r="X50" s="216"/>
      <c r="Y50" s="216"/>
      <c r="Z50" s="216"/>
    </row>
    <row r="51" ht="21.75" customHeight="1">
      <c r="A51" s="230" t="s">
        <v>734</v>
      </c>
      <c r="B51" s="231"/>
      <c r="C51" s="231"/>
      <c r="D51" s="232"/>
      <c r="E51" s="233"/>
      <c r="F51" s="233"/>
      <c r="G51" s="233"/>
      <c r="H51" s="234"/>
      <c r="I51" s="216"/>
      <c r="J51" s="216"/>
      <c r="K51" s="216"/>
      <c r="L51" s="216"/>
      <c r="M51" s="216"/>
      <c r="N51" s="216"/>
      <c r="O51" s="216"/>
      <c r="P51" s="216"/>
      <c r="Q51" s="216"/>
      <c r="R51" s="216"/>
      <c r="S51" s="216"/>
      <c r="T51" s="216"/>
      <c r="U51" s="216"/>
      <c r="V51" s="216"/>
      <c r="W51" s="216"/>
      <c r="X51" s="216"/>
      <c r="Y51" s="216"/>
      <c r="Z51" s="216"/>
    </row>
    <row r="52" ht="21.75" customHeight="1">
      <c r="A52" s="255"/>
      <c r="B52" s="237"/>
      <c r="C52" s="237"/>
      <c r="D52" s="238"/>
      <c r="E52" s="239"/>
      <c r="F52" s="239"/>
      <c r="G52" s="239"/>
      <c r="H52" s="240"/>
      <c r="I52" s="216"/>
      <c r="J52" s="216"/>
      <c r="K52" s="216"/>
      <c r="L52" s="216"/>
      <c r="M52" s="216"/>
      <c r="N52" s="216"/>
      <c r="O52" s="216"/>
      <c r="P52" s="216"/>
      <c r="Q52" s="216"/>
      <c r="R52" s="216"/>
      <c r="S52" s="216"/>
      <c r="T52" s="216"/>
      <c r="U52" s="216"/>
      <c r="V52" s="216"/>
      <c r="W52" s="216"/>
      <c r="X52" s="216"/>
      <c r="Y52" s="216"/>
      <c r="Z52" s="216"/>
    </row>
    <row r="53" ht="21.75" customHeight="1">
      <c r="A53" s="255"/>
      <c r="B53" s="92" t="s">
        <v>23</v>
      </c>
      <c r="C53" s="242" t="s">
        <v>24</v>
      </c>
      <c r="D53" s="243" t="s">
        <v>25</v>
      </c>
      <c r="E53" s="239"/>
      <c r="F53" s="244" t="s">
        <v>706</v>
      </c>
      <c r="G53" s="245"/>
      <c r="H53" s="240"/>
      <c r="I53" s="216"/>
      <c r="J53" s="216"/>
      <c r="K53" s="216"/>
      <c r="L53" s="216"/>
      <c r="M53" s="216"/>
      <c r="N53" s="216"/>
      <c r="O53" s="216"/>
      <c r="P53" s="216"/>
      <c r="Q53" s="216"/>
      <c r="R53" s="216"/>
      <c r="S53" s="216"/>
      <c r="T53" s="216"/>
      <c r="U53" s="216"/>
      <c r="V53" s="216"/>
      <c r="W53" s="216"/>
      <c r="X53" s="216"/>
      <c r="Y53" s="216"/>
      <c r="Z53" s="216"/>
    </row>
    <row r="54" ht="21.75" customHeight="1">
      <c r="A54" s="255"/>
      <c r="B54" s="287" t="s">
        <v>735</v>
      </c>
      <c r="C54" s="288" t="s">
        <v>283</v>
      </c>
      <c r="D54" s="248">
        <f>11.02+11.9+29.83</f>
        <v>52.75</v>
      </c>
      <c r="E54" s="239"/>
      <c r="F54" s="249"/>
      <c r="G54" s="250"/>
      <c r="H54" s="240"/>
      <c r="I54" s="216"/>
      <c r="J54" s="216"/>
      <c r="K54" s="216"/>
      <c r="L54" s="216"/>
      <c r="M54" s="216"/>
      <c r="N54" s="216"/>
      <c r="O54" s="216"/>
      <c r="P54" s="216"/>
      <c r="Q54" s="216"/>
      <c r="R54" s="216"/>
      <c r="S54" s="216"/>
      <c r="T54" s="216"/>
      <c r="U54" s="216"/>
      <c r="V54" s="216"/>
      <c r="W54" s="216"/>
      <c r="X54" s="216"/>
      <c r="Y54" s="216"/>
      <c r="Z54" s="216"/>
    </row>
    <row r="55" ht="21.75" customHeight="1">
      <c r="A55" s="255"/>
      <c r="B55" s="300" t="s">
        <v>736</v>
      </c>
      <c r="C55" s="301" t="s">
        <v>283</v>
      </c>
      <c r="D55" s="289">
        <v>2.4</v>
      </c>
      <c r="E55" s="239"/>
      <c r="F55" s="249"/>
      <c r="G55" s="250"/>
      <c r="H55" s="240"/>
      <c r="I55" s="216"/>
      <c r="J55" s="216"/>
      <c r="K55" s="216"/>
      <c r="L55" s="216"/>
      <c r="M55" s="216"/>
      <c r="N55" s="216"/>
      <c r="O55" s="216"/>
      <c r="P55" s="216"/>
      <c r="Q55" s="216"/>
      <c r="R55" s="216"/>
      <c r="S55" s="216"/>
      <c r="T55" s="216"/>
      <c r="U55" s="216"/>
      <c r="V55" s="216"/>
      <c r="W55" s="216"/>
      <c r="X55" s="216"/>
      <c r="Y55" s="216"/>
      <c r="Z55" s="216"/>
    </row>
    <row r="56" ht="21.75" customHeight="1">
      <c r="A56" s="255"/>
      <c r="B56" s="290" t="str">
        <f>A51</f>
        <v>Tapume</v>
      </c>
      <c r="C56" s="291" t="s">
        <v>145</v>
      </c>
      <c r="D56" s="292">
        <f>D55*D54</f>
        <v>126.6</v>
      </c>
      <c r="E56" s="239"/>
      <c r="F56" s="249"/>
      <c r="G56" s="250"/>
      <c r="H56" s="240"/>
      <c r="I56" s="216"/>
      <c r="J56" s="216"/>
      <c r="K56" s="216"/>
      <c r="L56" s="216"/>
      <c r="M56" s="216"/>
      <c r="N56" s="216"/>
      <c r="O56" s="216"/>
      <c r="P56" s="216"/>
      <c r="Q56" s="216"/>
      <c r="R56" s="216"/>
      <c r="S56" s="216"/>
      <c r="T56" s="216"/>
      <c r="U56" s="216"/>
      <c r="V56" s="216"/>
      <c r="W56" s="216"/>
      <c r="X56" s="216"/>
      <c r="Y56" s="216"/>
      <c r="Z56" s="216"/>
    </row>
    <row r="57" ht="21.75" customHeight="1">
      <c r="A57" s="255"/>
      <c r="B57" s="237"/>
      <c r="C57" s="237"/>
      <c r="D57" s="238"/>
      <c r="E57" s="239"/>
      <c r="F57" s="258"/>
      <c r="G57" s="259"/>
      <c r="H57" s="240"/>
      <c r="I57" s="216"/>
      <c r="J57" s="216"/>
      <c r="K57" s="216"/>
      <c r="L57" s="216"/>
      <c r="M57" s="216"/>
      <c r="N57" s="216"/>
      <c r="O57" s="216"/>
      <c r="P57" s="216"/>
      <c r="Q57" s="216"/>
      <c r="R57" s="216"/>
      <c r="S57" s="216"/>
      <c r="T57" s="216"/>
      <c r="U57" s="216"/>
      <c r="V57" s="216"/>
      <c r="W57" s="216"/>
      <c r="X57" s="216"/>
      <c r="Y57" s="216"/>
      <c r="Z57" s="216"/>
    </row>
    <row r="58" ht="21.75" customHeight="1">
      <c r="A58" s="230" t="s">
        <v>737</v>
      </c>
      <c r="B58" s="231"/>
      <c r="C58" s="231"/>
      <c r="D58" s="232"/>
      <c r="E58" s="233"/>
      <c r="F58" s="233"/>
      <c r="G58" s="233"/>
      <c r="H58" s="234"/>
      <c r="I58" s="216"/>
      <c r="J58" s="216"/>
      <c r="K58" s="216"/>
      <c r="L58" s="216"/>
      <c r="M58" s="216"/>
      <c r="N58" s="216"/>
      <c r="O58" s="216"/>
      <c r="P58" s="216"/>
      <c r="Q58" s="216"/>
      <c r="R58" s="216"/>
      <c r="S58" s="216"/>
      <c r="T58" s="216"/>
      <c r="U58" s="216"/>
      <c r="V58" s="216"/>
      <c r="W58" s="216"/>
      <c r="X58" s="216"/>
      <c r="Y58" s="216"/>
      <c r="Z58" s="216"/>
    </row>
    <row r="59" ht="21.75" customHeight="1">
      <c r="A59" s="255"/>
      <c r="B59" s="237"/>
      <c r="C59" s="237"/>
      <c r="D59" s="238"/>
      <c r="E59" s="239"/>
      <c r="F59" s="239"/>
      <c r="G59" s="239"/>
      <c r="H59" s="240"/>
      <c r="I59" s="216"/>
      <c r="J59" s="216"/>
      <c r="K59" s="216"/>
      <c r="L59" s="216"/>
      <c r="M59" s="216"/>
      <c r="N59" s="216"/>
      <c r="O59" s="216"/>
      <c r="P59" s="216"/>
      <c r="Q59" s="216"/>
      <c r="R59" s="216"/>
      <c r="S59" s="216"/>
      <c r="T59" s="216"/>
      <c r="U59" s="216"/>
      <c r="V59" s="216"/>
      <c r="W59" s="216"/>
      <c r="X59" s="216"/>
      <c r="Y59" s="216"/>
      <c r="Z59" s="216"/>
    </row>
    <row r="60" ht="21.75" customHeight="1">
      <c r="A60" s="255"/>
      <c r="B60" s="92" t="s">
        <v>23</v>
      </c>
      <c r="C60" s="242" t="s">
        <v>24</v>
      </c>
      <c r="D60" s="243" t="s">
        <v>25</v>
      </c>
      <c r="E60" s="239"/>
      <c r="F60" s="244" t="s">
        <v>706</v>
      </c>
      <c r="G60" s="245"/>
      <c r="H60" s="240"/>
      <c r="I60" s="216"/>
      <c r="J60" s="216"/>
      <c r="K60" s="216"/>
      <c r="L60" s="216"/>
      <c r="M60" s="216"/>
      <c r="N60" s="216"/>
      <c r="O60" s="216"/>
      <c r="P60" s="216"/>
      <c r="Q60" s="216"/>
      <c r="R60" s="216"/>
      <c r="S60" s="216"/>
      <c r="T60" s="216"/>
      <c r="U60" s="216"/>
      <c r="V60" s="216"/>
      <c r="W60" s="216"/>
      <c r="X60" s="216"/>
      <c r="Y60" s="216"/>
      <c r="Z60" s="216"/>
    </row>
    <row r="61" ht="21.75" customHeight="1">
      <c r="A61" s="255"/>
      <c r="B61" s="246" t="s">
        <v>738</v>
      </c>
      <c r="C61" s="247" t="s">
        <v>283</v>
      </c>
      <c r="D61" s="294">
        <f>$D$24</f>
        <v>319.08</v>
      </c>
      <c r="E61" s="239"/>
      <c r="F61" s="249"/>
      <c r="G61" s="250"/>
      <c r="H61" s="240"/>
      <c r="I61" s="216"/>
      <c r="J61" s="216"/>
      <c r="K61" s="216"/>
      <c r="L61" s="216"/>
      <c r="M61" s="216"/>
      <c r="N61" s="216"/>
      <c r="O61" s="216"/>
      <c r="P61" s="216"/>
      <c r="Q61" s="216"/>
      <c r="R61" s="216"/>
      <c r="S61" s="216"/>
      <c r="T61" s="216"/>
      <c r="U61" s="216"/>
      <c r="V61" s="216"/>
      <c r="W61" s="216"/>
      <c r="X61" s="216"/>
      <c r="Y61" s="216"/>
      <c r="Z61" s="216"/>
    </row>
    <row r="62" ht="21.75" customHeight="1">
      <c r="A62" s="255"/>
      <c r="B62" s="290" t="str">
        <f>A58</f>
        <v>Linha de Vida</v>
      </c>
      <c r="C62" s="291" t="s">
        <v>283</v>
      </c>
      <c r="D62" s="292">
        <f>D61</f>
        <v>319.08</v>
      </c>
      <c r="E62" s="239"/>
      <c r="F62" s="249"/>
      <c r="G62" s="250"/>
      <c r="H62" s="240"/>
      <c r="I62" s="216"/>
      <c r="J62" s="216"/>
      <c r="K62" s="216"/>
      <c r="L62" s="216"/>
      <c r="M62" s="216"/>
      <c r="N62" s="216"/>
      <c r="O62" s="216"/>
      <c r="P62" s="216"/>
      <c r="Q62" s="216"/>
      <c r="R62" s="216"/>
      <c r="S62" s="216"/>
      <c r="T62" s="216"/>
      <c r="U62" s="216"/>
      <c r="V62" s="216"/>
      <c r="W62" s="216"/>
      <c r="X62" s="216"/>
      <c r="Y62" s="216"/>
      <c r="Z62" s="216"/>
    </row>
    <row r="63" ht="21.75" customHeight="1">
      <c r="A63" s="255"/>
      <c r="B63" s="237"/>
      <c r="C63" s="237"/>
      <c r="D63" s="238"/>
      <c r="E63" s="239"/>
      <c r="F63" s="258"/>
      <c r="G63" s="259"/>
      <c r="H63" s="240"/>
      <c r="I63" s="216"/>
      <c r="J63" s="216"/>
      <c r="K63" s="216"/>
      <c r="L63" s="216"/>
      <c r="M63" s="216"/>
      <c r="N63" s="216"/>
      <c r="O63" s="216"/>
      <c r="P63" s="216"/>
      <c r="Q63" s="216"/>
      <c r="R63" s="216"/>
      <c r="S63" s="216"/>
      <c r="T63" s="216"/>
      <c r="U63" s="216"/>
      <c r="V63" s="216"/>
      <c r="W63" s="216"/>
      <c r="X63" s="216"/>
      <c r="Y63" s="216"/>
      <c r="Z63" s="216"/>
    </row>
    <row r="64" ht="21.75" hidden="1" customHeight="1">
      <c r="A64" s="230" t="s">
        <v>739</v>
      </c>
      <c r="B64" s="231"/>
      <c r="C64" s="231"/>
      <c r="D64" s="232"/>
      <c r="E64" s="233"/>
      <c r="F64" s="233"/>
      <c r="G64" s="233"/>
      <c r="H64" s="234"/>
      <c r="I64" s="216"/>
      <c r="J64" s="216"/>
      <c r="K64" s="216"/>
      <c r="L64" s="216"/>
      <c r="M64" s="216"/>
      <c r="N64" s="216"/>
      <c r="O64" s="216"/>
      <c r="P64" s="216"/>
      <c r="Q64" s="216"/>
      <c r="R64" s="216"/>
      <c r="S64" s="216"/>
      <c r="T64" s="216"/>
      <c r="U64" s="216"/>
      <c r="V64" s="216"/>
      <c r="W64" s="216"/>
      <c r="X64" s="216"/>
      <c r="Y64" s="216"/>
      <c r="Z64" s="216"/>
    </row>
    <row r="65" ht="21.75" hidden="1" customHeight="1">
      <c r="A65" s="255"/>
      <c r="B65" s="237"/>
      <c r="C65" s="237"/>
      <c r="D65" s="238"/>
      <c r="E65" s="239"/>
      <c r="F65" s="239"/>
      <c r="G65" s="239"/>
      <c r="H65" s="240"/>
      <c r="I65" s="216"/>
      <c r="J65" s="216"/>
      <c r="K65" s="216"/>
      <c r="L65" s="216"/>
      <c r="M65" s="216"/>
      <c r="N65" s="216"/>
      <c r="O65" s="216"/>
      <c r="P65" s="216"/>
      <c r="Q65" s="216"/>
      <c r="R65" s="216"/>
      <c r="S65" s="216"/>
      <c r="T65" s="216"/>
      <c r="U65" s="216"/>
      <c r="V65" s="216"/>
      <c r="W65" s="216"/>
      <c r="X65" s="216"/>
      <c r="Y65" s="216"/>
      <c r="Z65" s="216"/>
    </row>
    <row r="66" ht="21.75" hidden="1" customHeight="1">
      <c r="A66" s="255"/>
      <c r="B66" s="261" t="s">
        <v>23</v>
      </c>
      <c r="C66" s="262" t="s">
        <v>24</v>
      </c>
      <c r="D66" s="263" t="s">
        <v>25</v>
      </c>
      <c r="E66" s="239"/>
      <c r="F66" s="244" t="s">
        <v>706</v>
      </c>
      <c r="G66" s="245"/>
      <c r="H66" s="240"/>
      <c r="I66" s="216"/>
      <c r="J66" s="216"/>
      <c r="K66" s="216"/>
      <c r="L66" s="216"/>
      <c r="M66" s="216"/>
      <c r="N66" s="216"/>
      <c r="O66" s="216"/>
      <c r="P66" s="216"/>
      <c r="Q66" s="216"/>
      <c r="R66" s="216"/>
      <c r="S66" s="216"/>
      <c r="T66" s="216"/>
      <c r="U66" s="216"/>
      <c r="V66" s="216"/>
      <c r="W66" s="216"/>
      <c r="X66" s="216"/>
      <c r="Y66" s="216"/>
      <c r="Z66" s="216"/>
    </row>
    <row r="67" ht="21.75" hidden="1" customHeight="1">
      <c r="A67" s="255"/>
      <c r="B67" s="246" t="s">
        <v>740</v>
      </c>
      <c r="C67" s="247" t="s">
        <v>283</v>
      </c>
      <c r="D67" s="283"/>
      <c r="E67" s="239"/>
      <c r="F67" s="249"/>
      <c r="G67" s="250"/>
      <c r="H67" s="240"/>
      <c r="I67" s="216"/>
      <c r="J67" s="216"/>
      <c r="K67" s="216"/>
      <c r="L67" s="216"/>
      <c r="M67" s="216"/>
      <c r="N67" s="216"/>
      <c r="O67" s="216"/>
      <c r="P67" s="216"/>
      <c r="Q67" s="216"/>
      <c r="R67" s="216"/>
      <c r="S67" s="216"/>
      <c r="T67" s="216"/>
      <c r="U67" s="216"/>
      <c r="V67" s="216"/>
      <c r="W67" s="216"/>
      <c r="X67" s="216"/>
      <c r="Y67" s="216"/>
      <c r="Z67" s="216"/>
    </row>
    <row r="68" ht="21.75" hidden="1" customHeight="1">
      <c r="A68" s="255"/>
      <c r="B68" s="246" t="s">
        <v>733</v>
      </c>
      <c r="C68" s="247" t="s">
        <v>283</v>
      </c>
      <c r="D68" s="283"/>
      <c r="E68" s="239"/>
      <c r="F68" s="249"/>
      <c r="G68" s="250"/>
      <c r="H68" s="240"/>
      <c r="I68" s="216"/>
      <c r="J68" s="216"/>
      <c r="K68" s="216"/>
      <c r="L68" s="216"/>
      <c r="M68" s="216"/>
      <c r="N68" s="216"/>
      <c r="O68" s="216"/>
      <c r="P68" s="216"/>
      <c r="Q68" s="216"/>
      <c r="R68" s="216"/>
      <c r="S68" s="216"/>
      <c r="T68" s="216"/>
      <c r="U68" s="216"/>
      <c r="V68" s="216"/>
      <c r="W68" s="216"/>
      <c r="X68" s="216"/>
      <c r="Y68" s="216"/>
      <c r="Z68" s="216"/>
    </row>
    <row r="69" ht="21.75" hidden="1" customHeight="1">
      <c r="A69" s="255"/>
      <c r="B69" s="284" t="s">
        <v>739</v>
      </c>
      <c r="C69" s="285" t="s">
        <v>145</v>
      </c>
      <c r="D69" s="286">
        <f>D67*D68</f>
        <v>0</v>
      </c>
      <c r="E69" s="239"/>
      <c r="F69" s="249"/>
      <c r="G69" s="250"/>
      <c r="H69" s="240"/>
      <c r="I69" s="216"/>
      <c r="J69" s="216"/>
      <c r="K69" s="216"/>
      <c r="L69" s="216"/>
      <c r="M69" s="216"/>
      <c r="N69" s="216"/>
      <c r="O69" s="216"/>
      <c r="P69" s="216"/>
      <c r="Q69" s="216"/>
      <c r="R69" s="216"/>
      <c r="S69" s="216"/>
      <c r="T69" s="216"/>
      <c r="U69" s="216"/>
      <c r="V69" s="216"/>
      <c r="W69" s="216"/>
      <c r="X69" s="216"/>
      <c r="Y69" s="216"/>
      <c r="Z69" s="216"/>
    </row>
    <row r="70" ht="21.75" hidden="1" customHeight="1">
      <c r="A70" s="255"/>
      <c r="B70" s="239"/>
      <c r="C70" s="239"/>
      <c r="D70" s="239"/>
      <c r="E70" s="239"/>
      <c r="F70" s="258"/>
      <c r="G70" s="259"/>
      <c r="H70" s="240"/>
      <c r="I70" s="216"/>
      <c r="J70" s="216"/>
      <c r="K70" s="216"/>
      <c r="L70" s="216"/>
      <c r="M70" s="216"/>
      <c r="N70" s="216"/>
      <c r="O70" s="216"/>
      <c r="P70" s="216"/>
      <c r="Q70" s="216"/>
      <c r="R70" s="216"/>
      <c r="S70" s="216"/>
      <c r="T70" s="216"/>
      <c r="U70" s="216"/>
      <c r="V70" s="216"/>
      <c r="W70" s="216"/>
      <c r="X70" s="216"/>
      <c r="Y70" s="216"/>
      <c r="Z70" s="216"/>
    </row>
    <row r="71" ht="21.75" customHeight="1">
      <c r="A71" s="295"/>
      <c r="B71" s="296"/>
      <c r="C71" s="296"/>
      <c r="D71" s="297"/>
      <c r="E71" s="298"/>
      <c r="F71" s="298"/>
      <c r="G71" s="298"/>
      <c r="H71" s="299"/>
      <c r="I71" s="216"/>
      <c r="J71" s="216"/>
      <c r="K71" s="216"/>
      <c r="L71" s="216"/>
      <c r="M71" s="216"/>
      <c r="N71" s="216"/>
      <c r="O71" s="216"/>
      <c r="P71" s="216"/>
      <c r="Q71" s="216"/>
      <c r="R71" s="216"/>
      <c r="S71" s="216"/>
      <c r="T71" s="216"/>
      <c r="U71" s="216"/>
      <c r="V71" s="216"/>
      <c r="W71" s="216"/>
      <c r="X71" s="216"/>
      <c r="Y71" s="216"/>
      <c r="Z71" s="216"/>
    </row>
    <row r="72" ht="9.75" customHeight="1">
      <c r="A72" s="216"/>
      <c r="B72" s="216"/>
      <c r="C72" s="216"/>
      <c r="D72" s="216"/>
      <c r="E72" s="216"/>
      <c r="F72" s="216"/>
      <c r="G72" s="216"/>
      <c r="H72" s="216"/>
      <c r="I72" s="216"/>
      <c r="J72" s="216"/>
      <c r="K72" s="216"/>
      <c r="L72" s="216"/>
      <c r="M72" s="216"/>
      <c r="N72" s="216"/>
      <c r="O72" s="216"/>
      <c r="P72" s="216"/>
      <c r="Q72" s="216"/>
      <c r="R72" s="216"/>
      <c r="S72" s="216"/>
      <c r="T72" s="216"/>
      <c r="U72" s="216"/>
      <c r="V72" s="216"/>
      <c r="W72" s="216"/>
      <c r="X72" s="216"/>
      <c r="Y72" s="216"/>
      <c r="Z72" s="216"/>
    </row>
    <row r="73" ht="15.0" customHeight="1">
      <c r="A73" s="302" t="s">
        <v>741</v>
      </c>
      <c r="B73" s="303"/>
      <c r="C73" s="303"/>
      <c r="D73" s="303"/>
      <c r="E73" s="303"/>
      <c r="F73" s="304"/>
      <c r="G73" s="216"/>
      <c r="H73" s="216"/>
      <c r="I73" s="216"/>
      <c r="J73" s="216"/>
      <c r="K73" s="216"/>
      <c r="L73" s="216"/>
      <c r="M73" s="216"/>
      <c r="N73" s="216"/>
      <c r="O73" s="216"/>
      <c r="P73" s="216"/>
      <c r="Q73" s="216"/>
      <c r="R73" s="216"/>
      <c r="S73" s="216"/>
      <c r="T73" s="216"/>
      <c r="U73" s="216"/>
      <c r="V73" s="216"/>
      <c r="W73" s="216"/>
      <c r="X73" s="216"/>
      <c r="Y73" s="216"/>
      <c r="Z73" s="216"/>
    </row>
    <row r="74" ht="15.0" customHeight="1">
      <c r="A74" s="216" t="s">
        <v>712</v>
      </c>
      <c r="B74" s="216"/>
      <c r="C74" s="216" t="s">
        <v>283</v>
      </c>
      <c r="D74" s="293">
        <f t="shared" ref="D74:D75" si="6">D10</f>
        <v>97.15</v>
      </c>
      <c r="E74" s="305">
        <v>284.8</v>
      </c>
      <c r="F74" s="306">
        <f t="shared" ref="F74:F80" si="7">D74*E74</f>
        <v>27668.32</v>
      </c>
      <c r="G74" s="216"/>
      <c r="H74" s="216"/>
      <c r="I74" s="216"/>
      <c r="J74" s="216"/>
      <c r="K74" s="216"/>
      <c r="L74" s="216"/>
      <c r="M74" s="216"/>
      <c r="N74" s="216"/>
      <c r="O74" s="216"/>
      <c r="P74" s="216"/>
      <c r="Q74" s="216"/>
      <c r="R74" s="216"/>
      <c r="S74" s="216"/>
      <c r="T74" s="216"/>
      <c r="U74" s="216"/>
      <c r="V74" s="216"/>
      <c r="W74" s="216"/>
      <c r="X74" s="216"/>
      <c r="Y74" s="216"/>
      <c r="Z74" s="216"/>
    </row>
    <row r="75" ht="15.0" customHeight="1">
      <c r="A75" s="216" t="s">
        <v>714</v>
      </c>
      <c r="B75" s="216"/>
      <c r="C75" s="216" t="s">
        <v>283</v>
      </c>
      <c r="D75" s="293">
        <f t="shared" si="6"/>
        <v>79.77</v>
      </c>
      <c r="E75" s="305">
        <v>270.94</v>
      </c>
      <c r="F75" s="306">
        <f t="shared" si="7"/>
        <v>21612.8838</v>
      </c>
      <c r="G75" s="216"/>
      <c r="H75" s="216"/>
      <c r="I75" s="216"/>
      <c r="J75" s="216"/>
      <c r="K75" s="216"/>
      <c r="L75" s="216"/>
      <c r="M75" s="216"/>
      <c r="N75" s="216"/>
      <c r="O75" s="216"/>
      <c r="P75" s="216"/>
      <c r="Q75" s="216"/>
      <c r="R75" s="216"/>
      <c r="S75" s="216"/>
      <c r="T75" s="216"/>
      <c r="U75" s="216"/>
      <c r="V75" s="216"/>
      <c r="W75" s="216"/>
      <c r="X75" s="216"/>
      <c r="Y75" s="216"/>
      <c r="Z75" s="216"/>
    </row>
    <row r="76" ht="15.0" customHeight="1">
      <c r="A76" s="216" t="s">
        <v>716</v>
      </c>
      <c r="B76" s="216"/>
      <c r="C76" s="216" t="s">
        <v>145</v>
      </c>
      <c r="D76" s="293">
        <f>D17</f>
        <v>162.42</v>
      </c>
      <c r="E76" s="305">
        <v>38.65</v>
      </c>
      <c r="F76" s="306">
        <f t="shared" si="7"/>
        <v>6277.533</v>
      </c>
      <c r="G76" s="216"/>
      <c r="H76" s="216"/>
      <c r="I76" s="216"/>
      <c r="J76" s="216"/>
      <c r="K76" s="216"/>
      <c r="L76" s="216"/>
      <c r="M76" s="216"/>
      <c r="N76" s="216"/>
      <c r="O76" s="216"/>
      <c r="P76" s="216"/>
      <c r="Q76" s="216"/>
      <c r="R76" s="216"/>
      <c r="S76" s="216"/>
      <c r="T76" s="216"/>
      <c r="U76" s="216"/>
      <c r="V76" s="216"/>
      <c r="W76" s="216"/>
      <c r="X76" s="216"/>
      <c r="Y76" s="216"/>
      <c r="Z76" s="216"/>
    </row>
    <row r="77" ht="15.0" customHeight="1">
      <c r="A77" s="216" t="s">
        <v>721</v>
      </c>
      <c r="B77" s="216"/>
      <c r="C77" s="216" t="s">
        <v>283</v>
      </c>
      <c r="D77" s="293">
        <f>D24</f>
        <v>319.08</v>
      </c>
      <c r="E77" s="305">
        <v>41.04</v>
      </c>
      <c r="F77" s="306">
        <f t="shared" si="7"/>
        <v>13095.0432</v>
      </c>
      <c r="G77" s="216"/>
      <c r="H77" s="216"/>
      <c r="I77" s="216"/>
      <c r="J77" s="216"/>
      <c r="K77" s="216"/>
      <c r="L77" s="216"/>
      <c r="M77" s="216"/>
      <c r="N77" s="216"/>
      <c r="O77" s="216"/>
      <c r="P77" s="216"/>
      <c r="Q77" s="216"/>
      <c r="R77" s="216"/>
      <c r="S77" s="216"/>
      <c r="T77" s="216"/>
      <c r="U77" s="216"/>
      <c r="V77" s="216"/>
      <c r="W77" s="216"/>
      <c r="X77" s="216"/>
      <c r="Y77" s="216"/>
      <c r="Z77" s="216"/>
    </row>
    <row r="78" ht="15.0" customHeight="1">
      <c r="A78" s="216" t="s">
        <v>722</v>
      </c>
      <c r="B78" s="216"/>
      <c r="C78" s="216" t="s">
        <v>145</v>
      </c>
      <c r="D78" s="293">
        <f>D32</f>
        <v>25.92</v>
      </c>
      <c r="E78" s="305">
        <v>47.35</v>
      </c>
      <c r="F78" s="306">
        <f t="shared" si="7"/>
        <v>1227.312</v>
      </c>
      <c r="G78" s="216"/>
      <c r="H78" s="216"/>
      <c r="I78" s="216"/>
      <c r="J78" s="216"/>
      <c r="K78" s="216"/>
      <c r="L78" s="216"/>
      <c r="M78" s="216"/>
      <c r="N78" s="216"/>
      <c r="O78" s="216"/>
      <c r="P78" s="216"/>
      <c r="Q78" s="216"/>
      <c r="R78" s="216"/>
      <c r="S78" s="216"/>
      <c r="T78" s="216"/>
      <c r="U78" s="216"/>
      <c r="V78" s="216"/>
      <c r="W78" s="216"/>
      <c r="X78" s="216"/>
      <c r="Y78" s="216"/>
      <c r="Z78" s="216"/>
    </row>
    <row r="79" ht="15.0" customHeight="1">
      <c r="A79" s="216" t="s">
        <v>737</v>
      </c>
      <c r="B79" s="216"/>
      <c r="C79" s="216" t="s">
        <v>283</v>
      </c>
      <c r="D79" s="293">
        <f>D62</f>
        <v>319.08</v>
      </c>
      <c r="E79" s="305">
        <v>87.21</v>
      </c>
      <c r="F79" s="306">
        <f t="shared" si="7"/>
        <v>27826.9668</v>
      </c>
      <c r="G79" s="216"/>
      <c r="H79" s="216"/>
      <c r="I79" s="216"/>
      <c r="J79" s="216"/>
      <c r="K79" s="216"/>
      <c r="L79" s="216"/>
      <c r="M79" s="216"/>
      <c r="N79" s="216"/>
      <c r="O79" s="216"/>
      <c r="P79" s="216"/>
      <c r="Q79" s="216"/>
      <c r="R79" s="216"/>
      <c r="S79" s="216"/>
      <c r="T79" s="216"/>
      <c r="U79" s="216"/>
      <c r="V79" s="216"/>
      <c r="W79" s="216"/>
      <c r="X79" s="216"/>
      <c r="Y79" s="216"/>
      <c r="Z79" s="216"/>
    </row>
    <row r="80" ht="15.0" customHeight="1">
      <c r="A80" s="216" t="s">
        <v>731</v>
      </c>
      <c r="B80" s="216"/>
      <c r="C80" s="216" t="s">
        <v>283</v>
      </c>
      <c r="D80" s="293">
        <f>D11</f>
        <v>79.77</v>
      </c>
      <c r="E80" s="305">
        <v>88.0</v>
      </c>
      <c r="F80" s="306">
        <f t="shared" si="7"/>
        <v>7019.76</v>
      </c>
      <c r="G80" s="216"/>
      <c r="H80" s="216"/>
      <c r="I80" s="216"/>
      <c r="J80" s="216"/>
      <c r="K80" s="216"/>
      <c r="L80" s="216"/>
      <c r="M80" s="216"/>
      <c r="N80" s="216"/>
      <c r="O80" s="216"/>
      <c r="P80" s="216"/>
      <c r="Q80" s="216"/>
      <c r="R80" s="216"/>
      <c r="S80" s="216"/>
      <c r="T80" s="216"/>
      <c r="U80" s="216"/>
      <c r="V80" s="216"/>
      <c r="W80" s="216"/>
      <c r="X80" s="216"/>
      <c r="Y80" s="216"/>
      <c r="Z80" s="216"/>
    </row>
    <row r="81" ht="15.0" customHeight="1">
      <c r="A81" s="307"/>
      <c r="B81" s="307"/>
      <c r="C81" s="307"/>
      <c r="D81" s="307"/>
      <c r="E81" s="307" t="s">
        <v>100</v>
      </c>
      <c r="F81" s="308">
        <f>SUM(F74:F80)</f>
        <v>104727.8188</v>
      </c>
      <c r="G81" s="216"/>
      <c r="H81" s="216"/>
      <c r="I81" s="216"/>
      <c r="J81" s="216"/>
      <c r="K81" s="216"/>
      <c r="L81" s="216"/>
      <c r="M81" s="216"/>
      <c r="N81" s="216"/>
      <c r="O81" s="216"/>
      <c r="P81" s="216"/>
      <c r="Q81" s="216"/>
      <c r="R81" s="216"/>
      <c r="S81" s="216"/>
      <c r="T81" s="216"/>
      <c r="U81" s="216"/>
      <c r="V81" s="216"/>
      <c r="W81" s="216"/>
      <c r="X81" s="216"/>
      <c r="Y81" s="216"/>
      <c r="Z81" s="216"/>
    </row>
    <row r="82" ht="15.75" customHeight="1">
      <c r="A82" s="216"/>
      <c r="B82" s="216"/>
      <c r="C82" s="216"/>
      <c r="D82" s="216"/>
      <c r="E82" s="216"/>
      <c r="F82" s="216"/>
      <c r="G82" s="216"/>
      <c r="H82" s="216"/>
      <c r="I82" s="216"/>
      <c r="J82" s="216"/>
      <c r="K82" s="216"/>
      <c r="L82" s="216"/>
      <c r="M82" s="216"/>
      <c r="N82" s="216"/>
      <c r="O82" s="216"/>
      <c r="P82" s="216"/>
      <c r="Q82" s="216"/>
      <c r="R82" s="216"/>
      <c r="S82" s="216"/>
      <c r="T82" s="216"/>
      <c r="U82" s="216"/>
      <c r="V82" s="216"/>
      <c r="W82" s="216"/>
      <c r="X82" s="216"/>
      <c r="Y82" s="216"/>
      <c r="Z82" s="216"/>
    </row>
    <row r="83" ht="15.75" customHeight="1">
      <c r="A83" s="216"/>
      <c r="B83" s="216"/>
      <c r="C83" s="216"/>
      <c r="D83" s="216"/>
      <c r="E83" s="216"/>
      <c r="F83" s="216"/>
      <c r="G83" s="216"/>
      <c r="H83" s="216"/>
      <c r="I83" s="216"/>
      <c r="J83" s="216"/>
      <c r="K83" s="216"/>
      <c r="L83" s="216"/>
      <c r="M83" s="216"/>
      <c r="N83" s="216"/>
      <c r="O83" s="216"/>
      <c r="P83" s="216"/>
      <c r="Q83" s="216"/>
      <c r="R83" s="216"/>
      <c r="S83" s="216"/>
      <c r="T83" s="216"/>
      <c r="U83" s="216"/>
      <c r="V83" s="216"/>
      <c r="W83" s="216"/>
      <c r="X83" s="216"/>
      <c r="Y83" s="216"/>
      <c r="Z83" s="216"/>
    </row>
    <row r="84" ht="15.75" customHeight="1">
      <c r="A84" s="216"/>
      <c r="B84" s="216"/>
      <c r="C84" s="216"/>
      <c r="D84" s="216"/>
      <c r="E84" s="216"/>
      <c r="F84" s="216"/>
      <c r="G84" s="216"/>
      <c r="H84" s="216"/>
      <c r="I84" s="216"/>
      <c r="J84" s="216"/>
      <c r="K84" s="216"/>
      <c r="L84" s="216"/>
      <c r="M84" s="216"/>
      <c r="N84" s="216"/>
      <c r="O84" s="216"/>
      <c r="P84" s="216"/>
      <c r="Q84" s="216"/>
      <c r="R84" s="216"/>
      <c r="S84" s="216"/>
      <c r="T84" s="216"/>
      <c r="U84" s="216"/>
      <c r="V84" s="216"/>
      <c r="W84" s="216"/>
      <c r="X84" s="216"/>
      <c r="Y84" s="216"/>
      <c r="Z84" s="216"/>
    </row>
    <row r="85" ht="15.75" customHeight="1">
      <c r="A85" s="216"/>
      <c r="B85" s="216"/>
      <c r="C85" s="216"/>
      <c r="D85" s="216"/>
      <c r="E85" s="216"/>
      <c r="F85" s="216"/>
      <c r="G85" s="216"/>
      <c r="H85" s="216"/>
      <c r="I85" s="216"/>
      <c r="J85" s="216"/>
      <c r="K85" s="216"/>
      <c r="L85" s="216"/>
      <c r="M85" s="216"/>
      <c r="N85" s="216"/>
      <c r="O85" s="216"/>
      <c r="P85" s="216"/>
      <c r="Q85" s="216"/>
      <c r="R85" s="216"/>
      <c r="S85" s="216"/>
      <c r="T85" s="216"/>
      <c r="U85" s="216"/>
      <c r="V85" s="216"/>
      <c r="W85" s="216"/>
      <c r="X85" s="216"/>
      <c r="Y85" s="216"/>
      <c r="Z85" s="216"/>
    </row>
    <row r="86" ht="15.75" customHeight="1">
      <c r="A86" s="216"/>
      <c r="B86" s="216"/>
      <c r="C86" s="216"/>
      <c r="D86" s="216"/>
      <c r="E86" s="216"/>
      <c r="F86" s="216"/>
      <c r="G86" s="216"/>
      <c r="H86" s="216"/>
      <c r="I86" s="216"/>
      <c r="J86" s="216"/>
      <c r="K86" s="216"/>
      <c r="L86" s="216"/>
      <c r="M86" s="216"/>
      <c r="N86" s="216"/>
      <c r="O86" s="216"/>
      <c r="P86" s="216"/>
      <c r="Q86" s="216"/>
      <c r="R86" s="216"/>
      <c r="S86" s="216"/>
      <c r="T86" s="216"/>
      <c r="U86" s="216"/>
      <c r="V86" s="216"/>
      <c r="W86" s="216"/>
      <c r="X86" s="216"/>
      <c r="Y86" s="216"/>
      <c r="Z86" s="216"/>
    </row>
    <row r="87" ht="15.75" customHeight="1">
      <c r="A87" s="216"/>
      <c r="B87" s="216"/>
      <c r="C87" s="216"/>
      <c r="D87" s="216"/>
      <c r="E87" s="216"/>
      <c r="F87" s="216"/>
      <c r="G87" s="216"/>
      <c r="H87" s="216"/>
      <c r="I87" s="216"/>
      <c r="J87" s="216"/>
      <c r="K87" s="216"/>
      <c r="L87" s="216"/>
      <c r="M87" s="216"/>
      <c r="N87" s="216"/>
      <c r="O87" s="216"/>
      <c r="P87" s="216"/>
      <c r="Q87" s="216"/>
      <c r="R87" s="216"/>
      <c r="S87" s="216"/>
      <c r="T87" s="216"/>
      <c r="U87" s="216"/>
      <c r="V87" s="216"/>
      <c r="W87" s="216"/>
      <c r="X87" s="216"/>
      <c r="Y87" s="216"/>
      <c r="Z87" s="216"/>
    </row>
    <row r="88" ht="15.75" customHeight="1">
      <c r="A88" s="216"/>
      <c r="B88" s="216"/>
      <c r="C88" s="216"/>
      <c r="D88" s="216"/>
      <c r="E88" s="216"/>
      <c r="F88" s="216"/>
      <c r="G88" s="216"/>
      <c r="H88" s="216"/>
      <c r="I88" s="216"/>
      <c r="J88" s="216"/>
      <c r="K88" s="216"/>
      <c r="L88" s="216"/>
      <c r="M88" s="216"/>
      <c r="N88" s="216"/>
      <c r="O88" s="216"/>
      <c r="P88" s="216"/>
      <c r="Q88" s="216"/>
      <c r="R88" s="216"/>
      <c r="S88" s="216"/>
      <c r="T88" s="216"/>
      <c r="U88" s="216"/>
      <c r="V88" s="216"/>
      <c r="W88" s="216"/>
      <c r="X88" s="216"/>
      <c r="Y88" s="216"/>
      <c r="Z88" s="216"/>
    </row>
    <row r="89" ht="15.75" customHeight="1">
      <c r="A89" s="216"/>
      <c r="B89" s="216"/>
      <c r="C89" s="216"/>
      <c r="D89" s="216"/>
      <c r="E89" s="216"/>
      <c r="F89" s="216"/>
      <c r="G89" s="216"/>
      <c r="H89" s="216"/>
      <c r="I89" s="216"/>
      <c r="J89" s="216"/>
      <c r="K89" s="216"/>
      <c r="L89" s="216"/>
      <c r="M89" s="216"/>
      <c r="N89" s="216"/>
      <c r="O89" s="216"/>
      <c r="P89" s="216"/>
      <c r="Q89" s="216"/>
      <c r="R89" s="216"/>
      <c r="S89" s="216"/>
      <c r="T89" s="216"/>
      <c r="U89" s="216"/>
      <c r="V89" s="216"/>
      <c r="W89" s="216"/>
      <c r="X89" s="216"/>
      <c r="Y89" s="216"/>
      <c r="Z89" s="216"/>
    </row>
    <row r="90" ht="15.75" customHeight="1">
      <c r="A90" s="216"/>
      <c r="B90" s="216"/>
      <c r="C90" s="216"/>
      <c r="D90" s="216"/>
      <c r="E90" s="216"/>
      <c r="F90" s="216"/>
      <c r="G90" s="216"/>
      <c r="H90" s="216"/>
      <c r="I90" s="216"/>
      <c r="J90" s="216"/>
      <c r="K90" s="216"/>
      <c r="L90" s="216"/>
      <c r="M90" s="216"/>
      <c r="N90" s="216"/>
      <c r="O90" s="216"/>
      <c r="P90" s="216"/>
      <c r="Q90" s="216"/>
      <c r="R90" s="216"/>
      <c r="S90" s="216"/>
      <c r="T90" s="216"/>
      <c r="U90" s="216"/>
      <c r="V90" s="216"/>
      <c r="W90" s="216"/>
      <c r="X90" s="216"/>
      <c r="Y90" s="216"/>
      <c r="Z90" s="216"/>
    </row>
    <row r="91" ht="15.75" customHeight="1">
      <c r="A91" s="216"/>
      <c r="B91" s="216"/>
      <c r="C91" s="216"/>
      <c r="D91" s="216"/>
      <c r="E91" s="216"/>
      <c r="F91" s="216"/>
      <c r="G91" s="216"/>
      <c r="H91" s="216"/>
      <c r="I91" s="216"/>
      <c r="J91" s="216"/>
      <c r="K91" s="216"/>
      <c r="L91" s="216"/>
      <c r="M91" s="216"/>
      <c r="N91" s="216"/>
      <c r="O91" s="216"/>
      <c r="P91" s="216"/>
      <c r="Q91" s="216"/>
      <c r="R91" s="216"/>
      <c r="S91" s="216"/>
      <c r="T91" s="216"/>
      <c r="U91" s="216"/>
      <c r="V91" s="216"/>
      <c r="W91" s="216"/>
      <c r="X91" s="216"/>
      <c r="Y91" s="216"/>
      <c r="Z91" s="216"/>
    </row>
    <row r="92" ht="15.75" customHeight="1">
      <c r="A92" s="216"/>
      <c r="B92" s="216"/>
      <c r="C92" s="216"/>
      <c r="D92" s="216"/>
      <c r="E92" s="216"/>
      <c r="F92" s="216"/>
      <c r="G92" s="216"/>
      <c r="H92" s="216"/>
      <c r="I92" s="216"/>
      <c r="J92" s="216"/>
      <c r="K92" s="216"/>
      <c r="L92" s="216"/>
      <c r="M92" s="216"/>
      <c r="N92" s="216"/>
      <c r="O92" s="216"/>
      <c r="P92" s="216"/>
      <c r="Q92" s="216"/>
      <c r="R92" s="216"/>
      <c r="S92" s="216"/>
      <c r="T92" s="216"/>
      <c r="U92" s="216"/>
      <c r="V92" s="216"/>
      <c r="W92" s="216"/>
      <c r="X92" s="216"/>
      <c r="Y92" s="216"/>
      <c r="Z92" s="216"/>
    </row>
    <row r="93" ht="15.75" customHeight="1">
      <c r="A93" s="216"/>
      <c r="B93" s="216"/>
      <c r="C93" s="216"/>
      <c r="D93" s="216"/>
      <c r="E93" s="216"/>
      <c r="F93" s="216"/>
      <c r="G93" s="216"/>
      <c r="H93" s="216"/>
      <c r="I93" s="216"/>
      <c r="J93" s="216"/>
      <c r="K93" s="216"/>
      <c r="L93" s="216"/>
      <c r="M93" s="216"/>
      <c r="N93" s="216"/>
      <c r="O93" s="216"/>
      <c r="P93" s="216"/>
      <c r="Q93" s="216"/>
      <c r="R93" s="216"/>
      <c r="S93" s="216"/>
      <c r="T93" s="216"/>
      <c r="U93" s="216"/>
      <c r="V93" s="216"/>
      <c r="W93" s="216"/>
      <c r="X93" s="216"/>
      <c r="Y93" s="216"/>
      <c r="Z93" s="216"/>
    </row>
    <row r="94" ht="15.75" customHeight="1">
      <c r="A94" s="216"/>
      <c r="B94" s="216"/>
      <c r="C94" s="216"/>
      <c r="D94" s="216"/>
      <c r="E94" s="216"/>
      <c r="F94" s="216"/>
      <c r="G94" s="216"/>
      <c r="H94" s="216"/>
      <c r="I94" s="216"/>
      <c r="J94" s="216"/>
      <c r="K94" s="216"/>
      <c r="L94" s="216"/>
      <c r="M94" s="216"/>
      <c r="N94" s="216"/>
      <c r="O94" s="216"/>
      <c r="P94" s="216"/>
      <c r="Q94" s="216"/>
      <c r="R94" s="216"/>
      <c r="S94" s="216"/>
      <c r="T94" s="216"/>
      <c r="U94" s="216"/>
      <c r="V94" s="216"/>
      <c r="W94" s="216"/>
      <c r="X94" s="216"/>
      <c r="Y94" s="216"/>
      <c r="Z94" s="216"/>
    </row>
    <row r="95" ht="15.75" customHeight="1">
      <c r="A95" s="216"/>
      <c r="B95" s="216"/>
      <c r="C95" s="216"/>
      <c r="D95" s="216"/>
      <c r="E95" s="216"/>
      <c r="F95" s="216"/>
      <c r="G95" s="216"/>
      <c r="H95" s="216"/>
      <c r="I95" s="216"/>
      <c r="J95" s="216"/>
      <c r="K95" s="216"/>
      <c r="L95" s="216"/>
      <c r="M95" s="216"/>
      <c r="N95" s="216"/>
      <c r="O95" s="216"/>
      <c r="P95" s="216"/>
      <c r="Q95" s="216"/>
      <c r="R95" s="216"/>
      <c r="S95" s="216"/>
      <c r="T95" s="216"/>
      <c r="U95" s="216"/>
      <c r="V95" s="216"/>
      <c r="W95" s="216"/>
      <c r="X95" s="216"/>
      <c r="Y95" s="216"/>
      <c r="Z95" s="216"/>
    </row>
    <row r="96" ht="15.75" customHeight="1">
      <c r="A96" s="216"/>
      <c r="B96" s="216"/>
      <c r="C96" s="216"/>
      <c r="D96" s="216"/>
      <c r="E96" s="216"/>
      <c r="F96" s="216"/>
      <c r="G96" s="216"/>
      <c r="H96" s="216"/>
      <c r="I96" s="216"/>
      <c r="J96" s="216"/>
      <c r="K96" s="216"/>
      <c r="L96" s="216"/>
      <c r="M96" s="216"/>
      <c r="N96" s="216"/>
      <c r="O96" s="216"/>
      <c r="P96" s="216"/>
      <c r="Q96" s="216"/>
      <c r="R96" s="216"/>
      <c r="S96" s="216"/>
      <c r="T96" s="216"/>
      <c r="U96" s="216"/>
      <c r="V96" s="216"/>
      <c r="W96" s="216"/>
      <c r="X96" s="216"/>
      <c r="Y96" s="216"/>
      <c r="Z96" s="216"/>
    </row>
    <row r="97" ht="15.75" customHeight="1">
      <c r="A97" s="216"/>
      <c r="B97" s="216"/>
      <c r="C97" s="216"/>
      <c r="D97" s="216"/>
      <c r="E97" s="216"/>
      <c r="F97" s="216"/>
      <c r="G97" s="216"/>
      <c r="H97" s="216"/>
      <c r="I97" s="216"/>
      <c r="J97" s="216"/>
      <c r="K97" s="216"/>
      <c r="L97" s="216"/>
      <c r="M97" s="216"/>
      <c r="N97" s="216"/>
      <c r="O97" s="216"/>
      <c r="P97" s="216"/>
      <c r="Q97" s="216"/>
      <c r="R97" s="216"/>
      <c r="S97" s="216"/>
      <c r="T97" s="216"/>
      <c r="U97" s="216"/>
      <c r="V97" s="216"/>
      <c r="W97" s="216"/>
      <c r="X97" s="216"/>
      <c r="Y97" s="216"/>
      <c r="Z97" s="216"/>
    </row>
    <row r="98" ht="15.75" customHeight="1">
      <c r="A98" s="216"/>
      <c r="B98" s="216"/>
      <c r="C98" s="216"/>
      <c r="D98" s="216"/>
      <c r="E98" s="216"/>
      <c r="F98" s="216"/>
      <c r="G98" s="216"/>
      <c r="H98" s="216"/>
      <c r="I98" s="216"/>
      <c r="J98" s="216"/>
      <c r="K98" s="216"/>
      <c r="L98" s="216"/>
      <c r="M98" s="216"/>
      <c r="N98" s="216"/>
      <c r="O98" s="216"/>
      <c r="P98" s="216"/>
      <c r="Q98" s="216"/>
      <c r="R98" s="216"/>
      <c r="S98" s="216"/>
      <c r="T98" s="216"/>
      <c r="U98" s="216"/>
      <c r="V98" s="216"/>
      <c r="W98" s="216"/>
      <c r="X98" s="216"/>
      <c r="Y98" s="216"/>
      <c r="Z98" s="216"/>
    </row>
    <row r="99" ht="15.75" customHeight="1">
      <c r="A99" s="216"/>
      <c r="B99" s="216"/>
      <c r="C99" s="216"/>
      <c r="D99" s="216"/>
      <c r="E99" s="216"/>
      <c r="F99" s="216"/>
      <c r="G99" s="216"/>
      <c r="H99" s="216"/>
      <c r="I99" s="216"/>
      <c r="J99" s="216"/>
      <c r="K99" s="216"/>
      <c r="L99" s="216"/>
      <c r="M99" s="216"/>
      <c r="N99" s="216"/>
      <c r="O99" s="216"/>
      <c r="P99" s="216"/>
      <c r="Q99" s="216"/>
      <c r="R99" s="216"/>
      <c r="S99" s="216"/>
      <c r="T99" s="216"/>
      <c r="U99" s="216"/>
      <c r="V99" s="216"/>
      <c r="W99" s="216"/>
      <c r="X99" s="216"/>
      <c r="Y99" s="216"/>
      <c r="Z99" s="216"/>
    </row>
    <row r="100" ht="15.75" customHeight="1">
      <c r="A100" s="216"/>
      <c r="B100" s="216"/>
      <c r="C100" s="216"/>
      <c r="D100" s="216"/>
      <c r="E100" s="216"/>
      <c r="F100" s="216"/>
      <c r="G100" s="216"/>
      <c r="H100" s="216"/>
      <c r="I100" s="216"/>
      <c r="J100" s="216"/>
      <c r="K100" s="216"/>
      <c r="L100" s="216"/>
      <c r="M100" s="216"/>
      <c r="N100" s="216"/>
      <c r="O100" s="216"/>
      <c r="P100" s="216"/>
      <c r="Q100" s="216"/>
      <c r="R100" s="216"/>
      <c r="S100" s="216"/>
      <c r="T100" s="216"/>
      <c r="U100" s="216"/>
      <c r="V100" s="216"/>
      <c r="W100" s="216"/>
      <c r="X100" s="216"/>
      <c r="Y100" s="216"/>
      <c r="Z100" s="216"/>
    </row>
    <row r="101" ht="15.75" customHeight="1">
      <c r="A101" s="216"/>
      <c r="B101" s="216"/>
      <c r="C101" s="216"/>
      <c r="D101" s="216"/>
      <c r="E101" s="216"/>
      <c r="F101" s="216"/>
      <c r="G101" s="216"/>
      <c r="H101" s="216"/>
      <c r="I101" s="216"/>
      <c r="J101" s="216"/>
      <c r="K101" s="216"/>
      <c r="L101" s="216"/>
      <c r="M101" s="216"/>
      <c r="N101" s="216"/>
      <c r="O101" s="216"/>
      <c r="P101" s="216"/>
      <c r="Q101" s="216"/>
      <c r="R101" s="216"/>
      <c r="S101" s="216"/>
      <c r="T101" s="216"/>
      <c r="U101" s="216"/>
      <c r="V101" s="216"/>
      <c r="W101" s="216"/>
      <c r="X101" s="216"/>
      <c r="Y101" s="216"/>
      <c r="Z101" s="216"/>
    </row>
    <row r="102" ht="15.75" customHeight="1">
      <c r="A102" s="216"/>
      <c r="B102" s="216"/>
      <c r="C102" s="216"/>
      <c r="D102" s="216"/>
      <c r="E102" s="216"/>
      <c r="F102" s="216"/>
      <c r="G102" s="216"/>
      <c r="H102" s="216"/>
      <c r="I102" s="216"/>
      <c r="J102" s="216"/>
      <c r="K102" s="216"/>
      <c r="L102" s="216"/>
      <c r="M102" s="216"/>
      <c r="N102" s="216"/>
      <c r="O102" s="216"/>
      <c r="P102" s="216"/>
      <c r="Q102" s="216"/>
      <c r="R102" s="216"/>
      <c r="S102" s="216"/>
      <c r="T102" s="216"/>
      <c r="U102" s="216"/>
      <c r="V102" s="216"/>
      <c r="W102" s="216"/>
      <c r="X102" s="216"/>
      <c r="Y102" s="216"/>
      <c r="Z102" s="216"/>
    </row>
    <row r="103" ht="15.75" customHeight="1">
      <c r="A103" s="216"/>
      <c r="B103" s="216"/>
      <c r="C103" s="216"/>
      <c r="D103" s="216"/>
      <c r="E103" s="216"/>
      <c r="F103" s="216"/>
      <c r="G103" s="216"/>
      <c r="H103" s="216"/>
      <c r="I103" s="216"/>
      <c r="J103" s="216"/>
      <c r="K103" s="216"/>
      <c r="L103" s="216"/>
      <c r="M103" s="216"/>
      <c r="N103" s="216"/>
      <c r="O103" s="216"/>
      <c r="P103" s="216"/>
      <c r="Q103" s="216"/>
      <c r="R103" s="216"/>
      <c r="S103" s="216"/>
      <c r="T103" s="216"/>
      <c r="U103" s="216"/>
      <c r="V103" s="216"/>
      <c r="W103" s="216"/>
      <c r="X103" s="216"/>
      <c r="Y103" s="216"/>
      <c r="Z103" s="216"/>
    </row>
    <row r="104" ht="15.75" customHeight="1">
      <c r="A104" s="216"/>
      <c r="B104" s="216"/>
      <c r="C104" s="216"/>
      <c r="D104" s="216"/>
      <c r="E104" s="216"/>
      <c r="F104" s="216"/>
      <c r="G104" s="216"/>
      <c r="H104" s="216"/>
      <c r="I104" s="216"/>
      <c r="J104" s="216"/>
      <c r="K104" s="216"/>
      <c r="L104" s="216"/>
      <c r="M104" s="216"/>
      <c r="N104" s="216"/>
      <c r="O104" s="216"/>
      <c r="P104" s="216"/>
      <c r="Q104" s="216"/>
      <c r="R104" s="216"/>
      <c r="S104" s="216"/>
      <c r="T104" s="216"/>
      <c r="U104" s="216"/>
      <c r="V104" s="216"/>
      <c r="W104" s="216"/>
      <c r="X104" s="216"/>
      <c r="Y104" s="216"/>
      <c r="Z104" s="216"/>
    </row>
    <row r="105" ht="15.75" customHeight="1">
      <c r="A105" s="216"/>
      <c r="B105" s="216"/>
      <c r="C105" s="216"/>
      <c r="D105" s="216"/>
      <c r="E105" s="216"/>
      <c r="F105" s="216"/>
      <c r="G105" s="216"/>
      <c r="H105" s="216"/>
      <c r="I105" s="216"/>
      <c r="J105" s="216"/>
      <c r="K105" s="216"/>
      <c r="L105" s="216"/>
      <c r="M105" s="216"/>
      <c r="N105" s="216"/>
      <c r="O105" s="216"/>
      <c r="P105" s="216"/>
      <c r="Q105" s="216"/>
      <c r="R105" s="216"/>
      <c r="S105" s="216"/>
      <c r="T105" s="216"/>
      <c r="U105" s="216"/>
      <c r="V105" s="216"/>
      <c r="W105" s="216"/>
      <c r="X105" s="216"/>
      <c r="Y105" s="216"/>
      <c r="Z105" s="216"/>
    </row>
    <row r="106" ht="15.75" customHeight="1">
      <c r="A106" s="216"/>
      <c r="B106" s="216"/>
      <c r="C106" s="216"/>
      <c r="D106" s="216"/>
      <c r="E106" s="216"/>
      <c r="F106" s="216"/>
      <c r="G106" s="216"/>
      <c r="H106" s="216"/>
      <c r="I106" s="216"/>
      <c r="J106" s="216"/>
      <c r="K106" s="216"/>
      <c r="L106" s="216"/>
      <c r="M106" s="216"/>
      <c r="N106" s="216"/>
      <c r="O106" s="216"/>
      <c r="P106" s="216"/>
      <c r="Q106" s="216"/>
      <c r="R106" s="216"/>
      <c r="S106" s="216"/>
      <c r="T106" s="216"/>
      <c r="U106" s="216"/>
      <c r="V106" s="216"/>
      <c r="W106" s="216"/>
      <c r="X106" s="216"/>
      <c r="Y106" s="216"/>
      <c r="Z106" s="216"/>
    </row>
    <row r="107" ht="15.75" customHeight="1">
      <c r="A107" s="216"/>
      <c r="B107" s="216"/>
      <c r="C107" s="216"/>
      <c r="D107" s="216"/>
      <c r="E107" s="216"/>
      <c r="F107" s="216"/>
      <c r="G107" s="216"/>
      <c r="H107" s="216"/>
      <c r="I107" s="216"/>
      <c r="J107" s="216"/>
      <c r="K107" s="216"/>
      <c r="L107" s="216"/>
      <c r="M107" s="216"/>
      <c r="N107" s="216"/>
      <c r="O107" s="216"/>
      <c r="P107" s="216"/>
      <c r="Q107" s="216"/>
      <c r="R107" s="216"/>
      <c r="S107" s="216"/>
      <c r="T107" s="216"/>
      <c r="U107" s="216"/>
      <c r="V107" s="216"/>
      <c r="W107" s="216"/>
      <c r="X107" s="216"/>
      <c r="Y107" s="216"/>
      <c r="Z107" s="216"/>
    </row>
    <row r="108" ht="15.75" customHeight="1">
      <c r="A108" s="216"/>
      <c r="B108" s="216"/>
      <c r="C108" s="216"/>
      <c r="D108" s="216"/>
      <c r="E108" s="216"/>
      <c r="F108" s="216"/>
      <c r="G108" s="216"/>
      <c r="H108" s="216"/>
      <c r="I108" s="216"/>
      <c r="J108" s="216"/>
      <c r="K108" s="216"/>
      <c r="L108" s="216"/>
      <c r="M108" s="216"/>
      <c r="N108" s="216"/>
      <c r="O108" s="216"/>
      <c r="P108" s="216"/>
      <c r="Q108" s="216"/>
      <c r="R108" s="216"/>
      <c r="S108" s="216"/>
      <c r="T108" s="216"/>
      <c r="U108" s="216"/>
      <c r="V108" s="216"/>
      <c r="W108" s="216"/>
      <c r="X108" s="216"/>
      <c r="Y108" s="216"/>
      <c r="Z108" s="216"/>
    </row>
    <row r="109" ht="15.75" customHeight="1">
      <c r="A109" s="216"/>
      <c r="B109" s="216"/>
      <c r="C109" s="216"/>
      <c r="D109" s="216"/>
      <c r="E109" s="216"/>
      <c r="F109" s="216"/>
      <c r="G109" s="216"/>
      <c r="H109" s="216"/>
      <c r="I109" s="216"/>
      <c r="J109" s="216"/>
      <c r="K109" s="216"/>
      <c r="L109" s="216"/>
      <c r="M109" s="216"/>
      <c r="N109" s="216"/>
      <c r="O109" s="216"/>
      <c r="P109" s="216"/>
      <c r="Q109" s="216"/>
      <c r="R109" s="216"/>
      <c r="S109" s="216"/>
      <c r="T109" s="216"/>
      <c r="U109" s="216"/>
      <c r="V109" s="216"/>
      <c r="W109" s="216"/>
      <c r="X109" s="216"/>
      <c r="Y109" s="216"/>
      <c r="Z109" s="216"/>
    </row>
    <row r="110" ht="15.75" customHeight="1">
      <c r="A110" s="216"/>
      <c r="B110" s="216"/>
      <c r="C110" s="216"/>
      <c r="D110" s="216"/>
      <c r="E110" s="216"/>
      <c r="F110" s="216"/>
      <c r="G110" s="216"/>
      <c r="H110" s="216"/>
      <c r="I110" s="216"/>
      <c r="J110" s="216"/>
      <c r="K110" s="216"/>
      <c r="L110" s="216"/>
      <c r="M110" s="216"/>
      <c r="N110" s="216"/>
      <c r="O110" s="216"/>
      <c r="P110" s="216"/>
      <c r="Q110" s="216"/>
      <c r="R110" s="216"/>
      <c r="S110" s="216"/>
      <c r="T110" s="216"/>
      <c r="U110" s="216"/>
      <c r="V110" s="216"/>
      <c r="W110" s="216"/>
      <c r="X110" s="216"/>
      <c r="Y110" s="216"/>
      <c r="Z110" s="216"/>
    </row>
    <row r="111" ht="15.75" customHeight="1">
      <c r="A111" s="216"/>
      <c r="B111" s="216"/>
      <c r="C111" s="216"/>
      <c r="D111" s="216"/>
      <c r="E111" s="216"/>
      <c r="F111" s="216"/>
      <c r="G111" s="216"/>
      <c r="H111" s="216"/>
      <c r="I111" s="216"/>
      <c r="J111" s="216"/>
      <c r="K111" s="216"/>
      <c r="L111" s="216"/>
      <c r="M111" s="216"/>
      <c r="N111" s="216"/>
      <c r="O111" s="216"/>
      <c r="P111" s="216"/>
      <c r="Q111" s="216"/>
      <c r="R111" s="216"/>
      <c r="S111" s="216"/>
      <c r="T111" s="216"/>
      <c r="U111" s="216"/>
      <c r="V111" s="216"/>
      <c r="W111" s="216"/>
      <c r="X111" s="216"/>
      <c r="Y111" s="216"/>
      <c r="Z111" s="216"/>
    </row>
    <row r="112" ht="15.75" customHeight="1">
      <c r="A112" s="216"/>
      <c r="B112" s="216"/>
      <c r="C112" s="216"/>
      <c r="D112" s="216"/>
      <c r="E112" s="216"/>
      <c r="F112" s="216"/>
      <c r="G112" s="216"/>
      <c r="H112" s="216"/>
      <c r="I112" s="216"/>
      <c r="J112" s="216"/>
      <c r="K112" s="216"/>
      <c r="L112" s="216"/>
      <c r="M112" s="216"/>
      <c r="N112" s="216"/>
      <c r="O112" s="216"/>
      <c r="P112" s="216"/>
      <c r="Q112" s="216"/>
      <c r="R112" s="216"/>
      <c r="S112" s="216"/>
      <c r="T112" s="216"/>
      <c r="U112" s="216"/>
      <c r="V112" s="216"/>
      <c r="W112" s="216"/>
      <c r="X112" s="216"/>
      <c r="Y112" s="216"/>
      <c r="Z112" s="216"/>
    </row>
    <row r="113" ht="15.75" customHeight="1">
      <c r="A113" s="216"/>
      <c r="B113" s="216"/>
      <c r="C113" s="216"/>
      <c r="D113" s="216"/>
      <c r="E113" s="216"/>
      <c r="F113" s="216"/>
      <c r="G113" s="216"/>
      <c r="H113" s="216"/>
      <c r="I113" s="216"/>
      <c r="J113" s="216"/>
      <c r="K113" s="216"/>
      <c r="L113" s="216"/>
      <c r="M113" s="216"/>
      <c r="N113" s="216"/>
      <c r="O113" s="216"/>
      <c r="P113" s="216"/>
      <c r="Q113" s="216"/>
      <c r="R113" s="216"/>
      <c r="S113" s="216"/>
      <c r="T113" s="216"/>
      <c r="U113" s="216"/>
      <c r="V113" s="216"/>
      <c r="W113" s="216"/>
      <c r="X113" s="216"/>
      <c r="Y113" s="216"/>
      <c r="Z113" s="216"/>
    </row>
    <row r="114" ht="15.75" customHeight="1">
      <c r="A114" s="216"/>
      <c r="B114" s="216"/>
      <c r="C114" s="216"/>
      <c r="D114" s="216"/>
      <c r="E114" s="216"/>
      <c r="F114" s="216"/>
      <c r="G114" s="216"/>
      <c r="H114" s="216"/>
      <c r="I114" s="216"/>
      <c r="J114" s="216"/>
      <c r="K114" s="216"/>
      <c r="L114" s="216"/>
      <c r="M114" s="216"/>
      <c r="N114" s="216"/>
      <c r="O114" s="216"/>
      <c r="P114" s="216"/>
      <c r="Q114" s="216"/>
      <c r="R114" s="216"/>
      <c r="S114" s="216"/>
      <c r="T114" s="216"/>
      <c r="U114" s="216"/>
      <c r="V114" s="216"/>
      <c r="W114" s="216"/>
      <c r="X114" s="216"/>
      <c r="Y114" s="216"/>
      <c r="Z114" s="216"/>
    </row>
    <row r="115" ht="15.75" customHeight="1">
      <c r="A115" s="216"/>
      <c r="B115" s="216"/>
      <c r="C115" s="216"/>
      <c r="D115" s="216"/>
      <c r="E115" s="216"/>
      <c r="F115" s="216"/>
      <c r="G115" s="216"/>
      <c r="H115" s="216"/>
      <c r="I115" s="216"/>
      <c r="J115" s="216"/>
      <c r="K115" s="216"/>
      <c r="L115" s="216"/>
      <c r="M115" s="216"/>
      <c r="N115" s="216"/>
      <c r="O115" s="216"/>
      <c r="P115" s="216"/>
      <c r="Q115" s="216"/>
      <c r="R115" s="216"/>
      <c r="S115" s="216"/>
      <c r="T115" s="216"/>
      <c r="U115" s="216"/>
      <c r="V115" s="216"/>
      <c r="W115" s="216"/>
      <c r="X115" s="216"/>
      <c r="Y115" s="216"/>
      <c r="Z115" s="216"/>
    </row>
    <row r="116" ht="15.75" customHeight="1">
      <c r="A116" s="216"/>
      <c r="B116" s="216"/>
      <c r="C116" s="216"/>
      <c r="D116" s="216"/>
      <c r="E116" s="216"/>
      <c r="F116" s="216"/>
      <c r="G116" s="216"/>
      <c r="H116" s="216"/>
      <c r="I116" s="216"/>
      <c r="J116" s="216"/>
      <c r="K116" s="216"/>
      <c r="L116" s="216"/>
      <c r="M116" s="216"/>
      <c r="N116" s="216"/>
      <c r="O116" s="216"/>
      <c r="P116" s="216"/>
      <c r="Q116" s="216"/>
      <c r="R116" s="216"/>
      <c r="S116" s="216"/>
      <c r="T116" s="216"/>
      <c r="U116" s="216"/>
      <c r="V116" s="216"/>
      <c r="W116" s="216"/>
      <c r="X116" s="216"/>
      <c r="Y116" s="216"/>
      <c r="Z116" s="216"/>
    </row>
    <row r="117" ht="15.75" customHeight="1">
      <c r="A117" s="216"/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  <c r="V117" s="216"/>
      <c r="W117" s="216"/>
      <c r="X117" s="216"/>
      <c r="Y117" s="216"/>
      <c r="Z117" s="216"/>
    </row>
    <row r="118" ht="15.75" customHeight="1">
      <c r="A118" s="216"/>
      <c r="B118" s="216"/>
      <c r="C118" s="216"/>
      <c r="D118" s="216"/>
      <c r="E118" s="216"/>
      <c r="F118" s="216"/>
      <c r="G118" s="216"/>
      <c r="H118" s="216"/>
      <c r="I118" s="216"/>
      <c r="J118" s="216"/>
      <c r="K118" s="216"/>
      <c r="L118" s="216"/>
      <c r="M118" s="216"/>
      <c r="N118" s="216"/>
      <c r="O118" s="216"/>
      <c r="P118" s="216"/>
      <c r="Q118" s="216"/>
      <c r="R118" s="216"/>
      <c r="S118" s="216"/>
      <c r="T118" s="216"/>
      <c r="U118" s="216"/>
      <c r="V118" s="216"/>
      <c r="W118" s="216"/>
      <c r="X118" s="216"/>
      <c r="Y118" s="216"/>
      <c r="Z118" s="216"/>
    </row>
    <row r="119" ht="15.75" customHeight="1">
      <c r="A119" s="216"/>
      <c r="B119" s="216"/>
      <c r="C119" s="216"/>
      <c r="D119" s="216"/>
      <c r="E119" s="216"/>
      <c r="F119" s="216"/>
      <c r="G119" s="216"/>
      <c r="H119" s="216"/>
      <c r="I119" s="216"/>
      <c r="J119" s="216"/>
      <c r="K119" s="216"/>
      <c r="L119" s="216"/>
      <c r="M119" s="216"/>
      <c r="N119" s="216"/>
      <c r="O119" s="216"/>
      <c r="P119" s="216"/>
      <c r="Q119" s="216"/>
      <c r="R119" s="216"/>
      <c r="S119" s="216"/>
      <c r="T119" s="216"/>
      <c r="U119" s="216"/>
      <c r="V119" s="216"/>
      <c r="W119" s="216"/>
      <c r="X119" s="216"/>
      <c r="Y119" s="216"/>
      <c r="Z119" s="216"/>
    </row>
    <row r="120" ht="15.75" customHeight="1">
      <c r="A120" s="216"/>
      <c r="B120" s="216"/>
      <c r="C120" s="216"/>
      <c r="D120" s="216"/>
      <c r="E120" s="216"/>
      <c r="F120" s="216"/>
      <c r="G120" s="216"/>
      <c r="H120" s="216"/>
      <c r="I120" s="216"/>
      <c r="J120" s="216"/>
      <c r="K120" s="216"/>
      <c r="L120" s="216"/>
      <c r="M120" s="216"/>
      <c r="N120" s="216"/>
      <c r="O120" s="216"/>
      <c r="P120" s="216"/>
      <c r="Q120" s="216"/>
      <c r="R120" s="216"/>
      <c r="S120" s="216"/>
      <c r="T120" s="216"/>
      <c r="U120" s="216"/>
      <c r="V120" s="216"/>
      <c r="W120" s="216"/>
      <c r="X120" s="216"/>
      <c r="Y120" s="216"/>
      <c r="Z120" s="216"/>
    </row>
    <row r="121" ht="15.75" customHeight="1">
      <c r="A121" s="216"/>
      <c r="B121" s="216"/>
      <c r="C121" s="216"/>
      <c r="D121" s="216"/>
      <c r="E121" s="216"/>
      <c r="F121" s="216"/>
      <c r="G121" s="216"/>
      <c r="H121" s="216"/>
      <c r="I121" s="216"/>
      <c r="J121" s="216"/>
      <c r="K121" s="216"/>
      <c r="L121" s="216"/>
      <c r="M121" s="216"/>
      <c r="N121" s="216"/>
      <c r="O121" s="216"/>
      <c r="P121" s="216"/>
      <c r="Q121" s="216"/>
      <c r="R121" s="216"/>
      <c r="S121" s="216"/>
      <c r="T121" s="216"/>
      <c r="U121" s="216"/>
      <c r="V121" s="216"/>
      <c r="W121" s="216"/>
      <c r="X121" s="216"/>
      <c r="Y121" s="216"/>
      <c r="Z121" s="216"/>
    </row>
    <row r="122" ht="15.75" customHeight="1">
      <c r="A122" s="216"/>
      <c r="B122" s="216"/>
      <c r="C122" s="216"/>
      <c r="D122" s="216"/>
      <c r="E122" s="216"/>
      <c r="F122" s="216"/>
      <c r="G122" s="216"/>
      <c r="H122" s="216"/>
      <c r="I122" s="216"/>
      <c r="J122" s="216"/>
      <c r="K122" s="216"/>
      <c r="L122" s="216"/>
      <c r="M122" s="216"/>
      <c r="N122" s="216"/>
      <c r="O122" s="216"/>
      <c r="P122" s="216"/>
      <c r="Q122" s="216"/>
      <c r="R122" s="216"/>
      <c r="S122" s="216"/>
      <c r="T122" s="216"/>
      <c r="U122" s="216"/>
      <c r="V122" s="216"/>
      <c r="W122" s="216"/>
      <c r="X122" s="216"/>
      <c r="Y122" s="216"/>
      <c r="Z122" s="216"/>
    </row>
    <row r="123" ht="15.75" customHeight="1">
      <c r="A123" s="216"/>
      <c r="B123" s="216"/>
      <c r="C123" s="216"/>
      <c r="D123" s="216"/>
      <c r="E123" s="216"/>
      <c r="F123" s="216"/>
      <c r="G123" s="216"/>
      <c r="H123" s="216"/>
      <c r="I123" s="216"/>
      <c r="J123" s="216"/>
      <c r="K123" s="216"/>
      <c r="L123" s="216"/>
      <c r="M123" s="216"/>
      <c r="N123" s="216"/>
      <c r="O123" s="216"/>
      <c r="P123" s="216"/>
      <c r="Q123" s="216"/>
      <c r="R123" s="216"/>
      <c r="S123" s="216"/>
      <c r="T123" s="216"/>
      <c r="U123" s="216"/>
      <c r="V123" s="216"/>
      <c r="W123" s="216"/>
      <c r="X123" s="216"/>
      <c r="Y123" s="216"/>
      <c r="Z123" s="216"/>
    </row>
    <row r="124" ht="15.75" customHeight="1">
      <c r="A124" s="216"/>
      <c r="B124" s="216"/>
      <c r="C124" s="216"/>
      <c r="D124" s="216"/>
      <c r="E124" s="216"/>
      <c r="F124" s="216"/>
      <c r="G124" s="216"/>
      <c r="H124" s="216"/>
      <c r="I124" s="216"/>
      <c r="J124" s="216"/>
      <c r="K124" s="216"/>
      <c r="L124" s="216"/>
      <c r="M124" s="216"/>
      <c r="N124" s="216"/>
      <c r="O124" s="216"/>
      <c r="P124" s="216"/>
      <c r="Q124" s="216"/>
      <c r="R124" s="216"/>
      <c r="S124" s="216"/>
      <c r="T124" s="216"/>
      <c r="U124" s="216"/>
      <c r="V124" s="216"/>
      <c r="W124" s="216"/>
      <c r="X124" s="216"/>
      <c r="Y124" s="216"/>
      <c r="Z124" s="216"/>
    </row>
    <row r="125" ht="15.75" customHeight="1">
      <c r="A125" s="216"/>
      <c r="B125" s="216"/>
      <c r="C125" s="216"/>
      <c r="D125" s="216"/>
      <c r="E125" s="216"/>
      <c r="F125" s="216"/>
      <c r="G125" s="216"/>
      <c r="H125" s="216"/>
      <c r="I125" s="216"/>
      <c r="J125" s="216"/>
      <c r="K125" s="216"/>
      <c r="L125" s="216"/>
      <c r="M125" s="216"/>
      <c r="N125" s="216"/>
      <c r="O125" s="216"/>
      <c r="P125" s="216"/>
      <c r="Q125" s="216"/>
      <c r="R125" s="216"/>
      <c r="S125" s="216"/>
      <c r="T125" s="216"/>
      <c r="U125" s="216"/>
      <c r="V125" s="216"/>
      <c r="W125" s="216"/>
      <c r="X125" s="216"/>
      <c r="Y125" s="216"/>
      <c r="Z125" s="216"/>
    </row>
    <row r="126" ht="15.75" customHeight="1">
      <c r="A126" s="216"/>
      <c r="B126" s="216"/>
      <c r="C126" s="216"/>
      <c r="D126" s="216"/>
      <c r="E126" s="216"/>
      <c r="F126" s="216"/>
      <c r="G126" s="216"/>
      <c r="H126" s="216"/>
      <c r="I126" s="216"/>
      <c r="J126" s="216"/>
      <c r="K126" s="216"/>
      <c r="L126" s="216"/>
      <c r="M126" s="216"/>
      <c r="N126" s="216"/>
      <c r="O126" s="216"/>
      <c r="P126" s="216"/>
      <c r="Q126" s="216"/>
      <c r="R126" s="216"/>
      <c r="S126" s="216"/>
      <c r="T126" s="216"/>
      <c r="U126" s="216"/>
      <c r="V126" s="216"/>
      <c r="W126" s="216"/>
      <c r="X126" s="216"/>
      <c r="Y126" s="216"/>
      <c r="Z126" s="216"/>
    </row>
    <row r="127" ht="15.75" customHeight="1">
      <c r="A127" s="216"/>
      <c r="B127" s="216"/>
      <c r="C127" s="216"/>
      <c r="D127" s="216"/>
      <c r="E127" s="216"/>
      <c r="F127" s="216"/>
      <c r="G127" s="216"/>
      <c r="H127" s="216"/>
      <c r="I127" s="216"/>
      <c r="J127" s="216"/>
      <c r="K127" s="216"/>
      <c r="L127" s="216"/>
      <c r="M127" s="216"/>
      <c r="N127" s="216"/>
      <c r="O127" s="216"/>
      <c r="P127" s="216"/>
      <c r="Q127" s="216"/>
      <c r="R127" s="216"/>
      <c r="S127" s="216"/>
      <c r="T127" s="216"/>
      <c r="U127" s="216"/>
      <c r="V127" s="216"/>
      <c r="W127" s="216"/>
      <c r="X127" s="216"/>
      <c r="Y127" s="216"/>
      <c r="Z127" s="216"/>
    </row>
    <row r="128" ht="15.75" customHeight="1">
      <c r="A128" s="216"/>
      <c r="B128" s="216"/>
      <c r="C128" s="216"/>
      <c r="D128" s="216"/>
      <c r="E128" s="216"/>
      <c r="F128" s="216"/>
      <c r="G128" s="216"/>
      <c r="H128" s="216"/>
      <c r="I128" s="216"/>
      <c r="J128" s="216"/>
      <c r="K128" s="216"/>
      <c r="L128" s="216"/>
      <c r="M128" s="216"/>
      <c r="N128" s="216"/>
      <c r="O128" s="216"/>
      <c r="P128" s="216"/>
      <c r="Q128" s="216"/>
      <c r="R128" s="216"/>
      <c r="S128" s="216"/>
      <c r="T128" s="216"/>
      <c r="U128" s="216"/>
      <c r="V128" s="216"/>
      <c r="W128" s="216"/>
      <c r="X128" s="216"/>
      <c r="Y128" s="216"/>
      <c r="Z128" s="216"/>
    </row>
    <row r="129" ht="15.75" customHeight="1">
      <c r="A129" s="216"/>
      <c r="B129" s="216"/>
      <c r="C129" s="216"/>
      <c r="D129" s="216"/>
      <c r="E129" s="216"/>
      <c r="F129" s="216"/>
      <c r="G129" s="216"/>
      <c r="H129" s="216"/>
      <c r="I129" s="216"/>
      <c r="J129" s="216"/>
      <c r="K129" s="216"/>
      <c r="L129" s="216"/>
      <c r="M129" s="216"/>
      <c r="N129" s="216"/>
      <c r="O129" s="216"/>
      <c r="P129" s="216"/>
      <c r="Q129" s="216"/>
      <c r="R129" s="216"/>
      <c r="S129" s="216"/>
      <c r="T129" s="216"/>
      <c r="U129" s="216"/>
      <c r="V129" s="216"/>
      <c r="W129" s="216"/>
      <c r="X129" s="216"/>
      <c r="Y129" s="216"/>
      <c r="Z129" s="216"/>
    </row>
    <row r="130" ht="15.75" customHeight="1">
      <c r="A130" s="216"/>
      <c r="B130" s="216"/>
      <c r="C130" s="216"/>
      <c r="D130" s="216"/>
      <c r="E130" s="216"/>
      <c r="F130" s="216"/>
      <c r="G130" s="216"/>
      <c r="H130" s="216"/>
      <c r="I130" s="216"/>
      <c r="J130" s="216"/>
      <c r="K130" s="216"/>
      <c r="L130" s="216"/>
      <c r="M130" s="216"/>
      <c r="N130" s="216"/>
      <c r="O130" s="216"/>
      <c r="P130" s="216"/>
      <c r="Q130" s="216"/>
      <c r="R130" s="216"/>
      <c r="S130" s="216"/>
      <c r="T130" s="216"/>
      <c r="U130" s="216"/>
      <c r="V130" s="216"/>
      <c r="W130" s="216"/>
      <c r="X130" s="216"/>
      <c r="Y130" s="216"/>
      <c r="Z130" s="216"/>
    </row>
    <row r="131" ht="15.75" customHeight="1">
      <c r="A131" s="216"/>
      <c r="B131" s="216"/>
      <c r="C131" s="216"/>
      <c r="D131" s="216"/>
      <c r="E131" s="216"/>
      <c r="F131" s="216"/>
      <c r="G131" s="216"/>
      <c r="H131" s="216"/>
      <c r="I131" s="216"/>
      <c r="J131" s="216"/>
      <c r="K131" s="216"/>
      <c r="L131" s="216"/>
      <c r="M131" s="216"/>
      <c r="N131" s="216"/>
      <c r="O131" s="216"/>
      <c r="P131" s="216"/>
      <c r="Q131" s="216"/>
      <c r="R131" s="216"/>
      <c r="S131" s="216"/>
      <c r="T131" s="216"/>
      <c r="U131" s="216"/>
      <c r="V131" s="216"/>
      <c r="W131" s="216"/>
      <c r="X131" s="216"/>
      <c r="Y131" s="216"/>
      <c r="Z131" s="216"/>
    </row>
    <row r="132" ht="15.75" customHeight="1">
      <c r="A132" s="216"/>
      <c r="B132" s="216"/>
      <c r="C132" s="216"/>
      <c r="D132" s="216"/>
      <c r="E132" s="216"/>
      <c r="F132" s="216"/>
      <c r="G132" s="216"/>
      <c r="H132" s="216"/>
      <c r="I132" s="216"/>
      <c r="J132" s="216"/>
      <c r="K132" s="216"/>
      <c r="L132" s="216"/>
      <c r="M132" s="216"/>
      <c r="N132" s="216"/>
      <c r="O132" s="216"/>
      <c r="P132" s="216"/>
      <c r="Q132" s="216"/>
      <c r="R132" s="216"/>
      <c r="S132" s="216"/>
      <c r="T132" s="216"/>
      <c r="U132" s="216"/>
      <c r="V132" s="216"/>
      <c r="W132" s="216"/>
      <c r="X132" s="216"/>
      <c r="Y132" s="216"/>
      <c r="Z132" s="216"/>
    </row>
    <row r="133" ht="15.75" customHeight="1">
      <c r="A133" s="216"/>
      <c r="B133" s="216"/>
      <c r="C133" s="216"/>
      <c r="D133" s="216"/>
      <c r="E133" s="216"/>
      <c r="F133" s="216"/>
      <c r="G133" s="216"/>
      <c r="H133" s="216"/>
      <c r="I133" s="216"/>
      <c r="J133" s="216"/>
      <c r="K133" s="216"/>
      <c r="L133" s="216"/>
      <c r="M133" s="216"/>
      <c r="N133" s="216"/>
      <c r="O133" s="216"/>
      <c r="P133" s="216"/>
      <c r="Q133" s="216"/>
      <c r="R133" s="216"/>
      <c r="S133" s="216"/>
      <c r="T133" s="216"/>
      <c r="U133" s="216"/>
      <c r="V133" s="216"/>
      <c r="W133" s="216"/>
      <c r="X133" s="216"/>
      <c r="Y133" s="216"/>
      <c r="Z133" s="216"/>
    </row>
    <row r="134" ht="15.75" customHeight="1">
      <c r="A134" s="216"/>
      <c r="B134" s="216"/>
      <c r="C134" s="216"/>
      <c r="D134" s="216"/>
      <c r="E134" s="216"/>
      <c r="F134" s="216"/>
      <c r="G134" s="216"/>
      <c r="H134" s="216"/>
      <c r="I134" s="216"/>
      <c r="J134" s="216"/>
      <c r="K134" s="216"/>
      <c r="L134" s="216"/>
      <c r="M134" s="216"/>
      <c r="N134" s="216"/>
      <c r="O134" s="216"/>
      <c r="P134" s="216"/>
      <c r="Q134" s="216"/>
      <c r="R134" s="216"/>
      <c r="S134" s="216"/>
      <c r="T134" s="216"/>
      <c r="U134" s="216"/>
      <c r="V134" s="216"/>
      <c r="W134" s="216"/>
      <c r="X134" s="216"/>
      <c r="Y134" s="216"/>
      <c r="Z134" s="216"/>
    </row>
    <row r="135" ht="15.75" customHeight="1">
      <c r="A135" s="216"/>
      <c r="B135" s="216"/>
      <c r="C135" s="216"/>
      <c r="D135" s="216"/>
      <c r="E135" s="216"/>
      <c r="F135" s="216"/>
      <c r="G135" s="216"/>
      <c r="H135" s="216"/>
      <c r="I135" s="216"/>
      <c r="J135" s="216"/>
      <c r="K135" s="216"/>
      <c r="L135" s="216"/>
      <c r="M135" s="216"/>
      <c r="N135" s="216"/>
      <c r="O135" s="216"/>
      <c r="P135" s="216"/>
      <c r="Q135" s="216"/>
      <c r="R135" s="216"/>
      <c r="S135" s="216"/>
      <c r="T135" s="216"/>
      <c r="U135" s="216"/>
      <c r="V135" s="216"/>
      <c r="W135" s="216"/>
      <c r="X135" s="216"/>
      <c r="Y135" s="216"/>
      <c r="Z135" s="216"/>
    </row>
    <row r="136" ht="15.75" customHeight="1">
      <c r="A136" s="216"/>
      <c r="B136" s="216"/>
      <c r="C136" s="216"/>
      <c r="D136" s="216"/>
      <c r="E136" s="216"/>
      <c r="F136" s="216"/>
      <c r="G136" s="216"/>
      <c r="H136" s="216"/>
      <c r="I136" s="216"/>
      <c r="J136" s="216"/>
      <c r="K136" s="216"/>
      <c r="L136" s="216"/>
      <c r="M136" s="216"/>
      <c r="N136" s="216"/>
      <c r="O136" s="216"/>
      <c r="P136" s="216"/>
      <c r="Q136" s="216"/>
      <c r="R136" s="216"/>
      <c r="S136" s="216"/>
      <c r="T136" s="216"/>
      <c r="U136" s="216"/>
      <c r="V136" s="216"/>
      <c r="W136" s="216"/>
      <c r="X136" s="216"/>
      <c r="Y136" s="216"/>
      <c r="Z136" s="216"/>
    </row>
    <row r="137" ht="15.75" customHeight="1">
      <c r="A137" s="216"/>
      <c r="B137" s="216"/>
      <c r="C137" s="216"/>
      <c r="D137" s="216"/>
      <c r="E137" s="216"/>
      <c r="F137" s="216"/>
      <c r="G137" s="216"/>
      <c r="H137" s="216"/>
      <c r="I137" s="216"/>
      <c r="J137" s="216"/>
      <c r="K137" s="216"/>
      <c r="L137" s="216"/>
      <c r="M137" s="216"/>
      <c r="N137" s="216"/>
      <c r="O137" s="216"/>
      <c r="P137" s="216"/>
      <c r="Q137" s="216"/>
      <c r="R137" s="216"/>
      <c r="S137" s="216"/>
      <c r="T137" s="216"/>
      <c r="U137" s="216"/>
      <c r="V137" s="216"/>
      <c r="W137" s="216"/>
      <c r="X137" s="216"/>
      <c r="Y137" s="216"/>
      <c r="Z137" s="216"/>
    </row>
    <row r="138" ht="15.75" customHeight="1">
      <c r="A138" s="216"/>
      <c r="B138" s="216"/>
      <c r="C138" s="216"/>
      <c r="D138" s="216"/>
      <c r="E138" s="216"/>
      <c r="F138" s="216"/>
      <c r="G138" s="216"/>
      <c r="H138" s="216"/>
      <c r="I138" s="216"/>
      <c r="J138" s="216"/>
      <c r="K138" s="216"/>
      <c r="L138" s="216"/>
      <c r="M138" s="216"/>
      <c r="N138" s="216"/>
      <c r="O138" s="216"/>
      <c r="P138" s="216"/>
      <c r="Q138" s="216"/>
      <c r="R138" s="216"/>
      <c r="S138" s="216"/>
      <c r="T138" s="216"/>
      <c r="U138" s="216"/>
      <c r="V138" s="216"/>
      <c r="W138" s="216"/>
      <c r="X138" s="216"/>
      <c r="Y138" s="216"/>
      <c r="Z138" s="216"/>
    </row>
    <row r="139" ht="15.75" customHeight="1">
      <c r="A139" s="216"/>
      <c r="B139" s="216"/>
      <c r="C139" s="216"/>
      <c r="D139" s="216"/>
      <c r="E139" s="216"/>
      <c r="F139" s="216"/>
      <c r="G139" s="216"/>
      <c r="H139" s="216"/>
      <c r="I139" s="216"/>
      <c r="J139" s="216"/>
      <c r="K139" s="216"/>
      <c r="L139" s="216"/>
      <c r="M139" s="216"/>
      <c r="N139" s="216"/>
      <c r="O139" s="216"/>
      <c r="P139" s="216"/>
      <c r="Q139" s="216"/>
      <c r="R139" s="216"/>
      <c r="S139" s="216"/>
      <c r="T139" s="216"/>
      <c r="U139" s="216"/>
      <c r="V139" s="216"/>
      <c r="W139" s="216"/>
      <c r="X139" s="216"/>
      <c r="Y139" s="216"/>
      <c r="Z139" s="216"/>
    </row>
    <row r="140" ht="15.75" customHeight="1">
      <c r="A140" s="216"/>
      <c r="B140" s="216"/>
      <c r="C140" s="216"/>
      <c r="D140" s="216"/>
      <c r="E140" s="216"/>
      <c r="F140" s="216"/>
      <c r="G140" s="216"/>
      <c r="H140" s="216"/>
      <c r="I140" s="216"/>
      <c r="J140" s="216"/>
      <c r="K140" s="216"/>
      <c r="L140" s="216"/>
      <c r="M140" s="216"/>
      <c r="N140" s="216"/>
      <c r="O140" s="216"/>
      <c r="P140" s="216"/>
      <c r="Q140" s="216"/>
      <c r="R140" s="216"/>
      <c r="S140" s="216"/>
      <c r="T140" s="216"/>
      <c r="U140" s="216"/>
      <c r="V140" s="216"/>
      <c r="W140" s="216"/>
      <c r="X140" s="216"/>
      <c r="Y140" s="216"/>
      <c r="Z140" s="216"/>
    </row>
    <row r="141" ht="15.75" customHeight="1">
      <c r="A141" s="216"/>
      <c r="B141" s="216"/>
      <c r="C141" s="216"/>
      <c r="D141" s="216"/>
      <c r="E141" s="216"/>
      <c r="F141" s="216"/>
      <c r="G141" s="216"/>
      <c r="H141" s="216"/>
      <c r="I141" s="216"/>
      <c r="J141" s="216"/>
      <c r="K141" s="216"/>
      <c r="L141" s="216"/>
      <c r="M141" s="216"/>
      <c r="N141" s="216"/>
      <c r="O141" s="216"/>
      <c r="P141" s="216"/>
      <c r="Q141" s="216"/>
      <c r="R141" s="216"/>
      <c r="S141" s="216"/>
      <c r="T141" s="216"/>
      <c r="U141" s="216"/>
      <c r="V141" s="216"/>
      <c r="W141" s="216"/>
      <c r="X141" s="216"/>
      <c r="Y141" s="216"/>
      <c r="Z141" s="216"/>
    </row>
    <row r="142" ht="15.75" customHeight="1">
      <c r="A142" s="216"/>
      <c r="B142" s="216"/>
      <c r="C142" s="216"/>
      <c r="D142" s="216"/>
      <c r="E142" s="216"/>
      <c r="F142" s="216"/>
      <c r="G142" s="216"/>
      <c r="H142" s="216"/>
      <c r="I142" s="216"/>
      <c r="J142" s="216"/>
      <c r="K142" s="216"/>
      <c r="L142" s="216"/>
      <c r="M142" s="216"/>
      <c r="N142" s="216"/>
      <c r="O142" s="216"/>
      <c r="P142" s="216"/>
      <c r="Q142" s="216"/>
      <c r="R142" s="216"/>
      <c r="S142" s="216"/>
      <c r="T142" s="216"/>
      <c r="U142" s="216"/>
      <c r="V142" s="216"/>
      <c r="W142" s="216"/>
      <c r="X142" s="216"/>
      <c r="Y142" s="216"/>
      <c r="Z142" s="216"/>
    </row>
    <row r="143" ht="15.75" customHeight="1">
      <c r="A143" s="216"/>
      <c r="B143" s="216"/>
      <c r="C143" s="216"/>
      <c r="D143" s="216"/>
      <c r="E143" s="216"/>
      <c r="F143" s="216"/>
      <c r="G143" s="216"/>
      <c r="H143" s="216"/>
      <c r="I143" s="216"/>
      <c r="J143" s="216"/>
      <c r="K143" s="216"/>
      <c r="L143" s="216"/>
      <c r="M143" s="216"/>
      <c r="N143" s="216"/>
      <c r="O143" s="216"/>
      <c r="P143" s="216"/>
      <c r="Q143" s="216"/>
      <c r="R143" s="216"/>
      <c r="S143" s="216"/>
      <c r="T143" s="216"/>
      <c r="U143" s="216"/>
      <c r="V143" s="216"/>
      <c r="W143" s="216"/>
      <c r="X143" s="216"/>
      <c r="Y143" s="216"/>
      <c r="Z143" s="216"/>
    </row>
    <row r="144" ht="15.75" customHeight="1">
      <c r="A144" s="216"/>
      <c r="B144" s="216"/>
      <c r="C144" s="216"/>
      <c r="D144" s="216"/>
      <c r="E144" s="216"/>
      <c r="F144" s="216"/>
      <c r="G144" s="216"/>
      <c r="H144" s="216"/>
      <c r="I144" s="216"/>
      <c r="J144" s="216"/>
      <c r="K144" s="216"/>
      <c r="L144" s="216"/>
      <c r="M144" s="216"/>
      <c r="N144" s="216"/>
      <c r="O144" s="216"/>
      <c r="P144" s="216"/>
      <c r="Q144" s="216"/>
      <c r="R144" s="216"/>
      <c r="S144" s="216"/>
      <c r="T144" s="216"/>
      <c r="U144" s="216"/>
      <c r="V144" s="216"/>
      <c r="W144" s="216"/>
      <c r="X144" s="216"/>
      <c r="Y144" s="216"/>
      <c r="Z144" s="216"/>
    </row>
    <row r="145" ht="15.75" customHeight="1">
      <c r="A145" s="216"/>
      <c r="B145" s="216"/>
      <c r="C145" s="216"/>
      <c r="D145" s="216"/>
      <c r="E145" s="216"/>
      <c r="F145" s="216"/>
      <c r="G145" s="216"/>
      <c r="H145" s="216"/>
      <c r="I145" s="216"/>
      <c r="J145" s="216"/>
      <c r="K145" s="216"/>
      <c r="L145" s="216"/>
      <c r="M145" s="216"/>
      <c r="N145" s="216"/>
      <c r="O145" s="216"/>
      <c r="P145" s="216"/>
      <c r="Q145" s="216"/>
      <c r="R145" s="216"/>
      <c r="S145" s="216"/>
      <c r="T145" s="216"/>
      <c r="U145" s="216"/>
      <c r="V145" s="216"/>
      <c r="W145" s="216"/>
      <c r="X145" s="216"/>
      <c r="Y145" s="216"/>
      <c r="Z145" s="216"/>
    </row>
    <row r="146" ht="15.75" customHeight="1">
      <c r="A146" s="216"/>
      <c r="B146" s="216"/>
      <c r="C146" s="216"/>
      <c r="D146" s="216"/>
      <c r="E146" s="216"/>
      <c r="F146" s="216"/>
      <c r="G146" s="216"/>
      <c r="H146" s="216"/>
      <c r="I146" s="216"/>
      <c r="J146" s="216"/>
      <c r="K146" s="216"/>
      <c r="L146" s="216"/>
      <c r="M146" s="216"/>
      <c r="N146" s="216"/>
      <c r="O146" s="216"/>
      <c r="P146" s="216"/>
      <c r="Q146" s="216"/>
      <c r="R146" s="216"/>
      <c r="S146" s="216"/>
      <c r="T146" s="216"/>
      <c r="U146" s="216"/>
      <c r="V146" s="216"/>
      <c r="W146" s="216"/>
      <c r="X146" s="216"/>
      <c r="Y146" s="216"/>
      <c r="Z146" s="216"/>
    </row>
    <row r="147" ht="15.75" customHeight="1">
      <c r="A147" s="216"/>
      <c r="B147" s="216"/>
      <c r="C147" s="216"/>
      <c r="D147" s="216"/>
      <c r="E147" s="216"/>
      <c r="F147" s="216"/>
      <c r="G147" s="216"/>
      <c r="H147" s="216"/>
      <c r="I147" s="216"/>
      <c r="J147" s="216"/>
      <c r="K147" s="216"/>
      <c r="L147" s="216"/>
      <c r="M147" s="216"/>
      <c r="N147" s="216"/>
      <c r="O147" s="216"/>
      <c r="P147" s="216"/>
      <c r="Q147" s="216"/>
      <c r="R147" s="216"/>
      <c r="S147" s="216"/>
      <c r="T147" s="216"/>
      <c r="U147" s="216"/>
      <c r="V147" s="216"/>
      <c r="W147" s="216"/>
      <c r="X147" s="216"/>
      <c r="Y147" s="216"/>
      <c r="Z147" s="216"/>
    </row>
    <row r="148" ht="15.75" customHeight="1">
      <c r="A148" s="216"/>
      <c r="B148" s="216"/>
      <c r="C148" s="216"/>
      <c r="D148" s="216"/>
      <c r="E148" s="216"/>
      <c r="F148" s="216"/>
      <c r="G148" s="216"/>
      <c r="H148" s="216"/>
      <c r="I148" s="216"/>
      <c r="J148" s="216"/>
      <c r="K148" s="216"/>
      <c r="L148" s="216"/>
      <c r="M148" s="216"/>
      <c r="N148" s="216"/>
      <c r="O148" s="216"/>
      <c r="P148" s="216"/>
      <c r="Q148" s="216"/>
      <c r="R148" s="216"/>
      <c r="S148" s="216"/>
      <c r="T148" s="216"/>
      <c r="U148" s="216"/>
      <c r="V148" s="216"/>
      <c r="W148" s="216"/>
      <c r="X148" s="216"/>
      <c r="Y148" s="216"/>
      <c r="Z148" s="216"/>
    </row>
    <row r="149" ht="15.75" customHeight="1">
      <c r="A149" s="216"/>
      <c r="B149" s="216"/>
      <c r="C149" s="216"/>
      <c r="D149" s="216"/>
      <c r="E149" s="216"/>
      <c r="F149" s="216"/>
      <c r="G149" s="216"/>
      <c r="H149" s="216"/>
      <c r="I149" s="216"/>
      <c r="J149" s="216"/>
      <c r="K149" s="216"/>
      <c r="L149" s="216"/>
      <c r="M149" s="216"/>
      <c r="N149" s="216"/>
      <c r="O149" s="216"/>
      <c r="P149" s="216"/>
      <c r="Q149" s="216"/>
      <c r="R149" s="216"/>
      <c r="S149" s="216"/>
      <c r="T149" s="216"/>
      <c r="U149" s="216"/>
      <c r="V149" s="216"/>
      <c r="W149" s="216"/>
      <c r="X149" s="216"/>
      <c r="Y149" s="216"/>
      <c r="Z149" s="216"/>
    </row>
    <row r="150" ht="15.75" customHeight="1">
      <c r="A150" s="216"/>
      <c r="B150" s="216"/>
      <c r="C150" s="216"/>
      <c r="D150" s="216"/>
      <c r="E150" s="216"/>
      <c r="F150" s="216"/>
      <c r="G150" s="216"/>
      <c r="H150" s="216"/>
      <c r="I150" s="216"/>
      <c r="J150" s="216"/>
      <c r="K150" s="216"/>
      <c r="L150" s="216"/>
      <c r="M150" s="216"/>
      <c r="N150" s="216"/>
      <c r="O150" s="216"/>
      <c r="P150" s="216"/>
      <c r="Q150" s="216"/>
      <c r="R150" s="216"/>
      <c r="S150" s="216"/>
      <c r="T150" s="216"/>
      <c r="U150" s="216"/>
      <c r="V150" s="216"/>
      <c r="W150" s="216"/>
      <c r="X150" s="216"/>
      <c r="Y150" s="216"/>
      <c r="Z150" s="216"/>
    </row>
    <row r="151" ht="15.75" customHeight="1">
      <c r="A151" s="216"/>
      <c r="B151" s="216"/>
      <c r="C151" s="216"/>
      <c r="D151" s="216"/>
      <c r="E151" s="216"/>
      <c r="F151" s="216"/>
      <c r="G151" s="216"/>
      <c r="H151" s="216"/>
      <c r="I151" s="216"/>
      <c r="J151" s="216"/>
      <c r="K151" s="216"/>
      <c r="L151" s="216"/>
      <c r="M151" s="216"/>
      <c r="N151" s="216"/>
      <c r="O151" s="216"/>
      <c r="P151" s="216"/>
      <c r="Q151" s="216"/>
      <c r="R151" s="216"/>
      <c r="S151" s="216"/>
      <c r="T151" s="216"/>
      <c r="U151" s="216"/>
      <c r="V151" s="216"/>
      <c r="W151" s="216"/>
      <c r="X151" s="216"/>
      <c r="Y151" s="216"/>
      <c r="Z151" s="216"/>
    </row>
    <row r="152" ht="15.75" customHeight="1">
      <c r="A152" s="216"/>
      <c r="B152" s="216"/>
      <c r="C152" s="216"/>
      <c r="D152" s="216"/>
      <c r="E152" s="216"/>
      <c r="F152" s="216"/>
      <c r="G152" s="216"/>
      <c r="H152" s="216"/>
      <c r="I152" s="216"/>
      <c r="J152" s="216"/>
      <c r="K152" s="216"/>
      <c r="L152" s="216"/>
      <c r="M152" s="216"/>
      <c r="N152" s="216"/>
      <c r="O152" s="216"/>
      <c r="P152" s="216"/>
      <c r="Q152" s="216"/>
      <c r="R152" s="216"/>
      <c r="S152" s="216"/>
      <c r="T152" s="216"/>
      <c r="U152" s="216"/>
      <c r="V152" s="216"/>
      <c r="W152" s="216"/>
      <c r="X152" s="216"/>
      <c r="Y152" s="216"/>
      <c r="Z152" s="216"/>
    </row>
    <row r="153" ht="15.75" customHeight="1">
      <c r="A153" s="216"/>
      <c r="B153" s="216"/>
      <c r="C153" s="216"/>
      <c r="D153" s="216"/>
      <c r="E153" s="216"/>
      <c r="F153" s="216"/>
      <c r="G153" s="216"/>
      <c r="H153" s="216"/>
      <c r="I153" s="216"/>
      <c r="J153" s="216"/>
      <c r="K153" s="216"/>
      <c r="L153" s="216"/>
      <c r="M153" s="216"/>
      <c r="N153" s="216"/>
      <c r="O153" s="216"/>
      <c r="P153" s="216"/>
      <c r="Q153" s="216"/>
      <c r="R153" s="216"/>
      <c r="S153" s="216"/>
      <c r="T153" s="216"/>
      <c r="U153" s="216"/>
      <c r="V153" s="216"/>
      <c r="W153" s="216"/>
      <c r="X153" s="216"/>
      <c r="Y153" s="216"/>
      <c r="Z153" s="216"/>
    </row>
    <row r="154" ht="15.75" customHeight="1">
      <c r="A154" s="216"/>
      <c r="B154" s="216"/>
      <c r="C154" s="216"/>
      <c r="D154" s="216"/>
      <c r="E154" s="216"/>
      <c r="F154" s="216"/>
      <c r="G154" s="216"/>
      <c r="H154" s="216"/>
      <c r="I154" s="216"/>
      <c r="J154" s="216"/>
      <c r="K154" s="216"/>
      <c r="L154" s="216"/>
      <c r="M154" s="216"/>
      <c r="N154" s="216"/>
      <c r="O154" s="216"/>
      <c r="P154" s="216"/>
      <c r="Q154" s="216"/>
      <c r="R154" s="216"/>
      <c r="S154" s="216"/>
      <c r="T154" s="216"/>
      <c r="U154" s="216"/>
      <c r="V154" s="216"/>
      <c r="W154" s="216"/>
      <c r="X154" s="216"/>
      <c r="Y154" s="216"/>
      <c r="Z154" s="216"/>
    </row>
    <row r="155" ht="15.75" customHeight="1">
      <c r="A155" s="216"/>
      <c r="B155" s="216"/>
      <c r="C155" s="216"/>
      <c r="D155" s="216"/>
      <c r="E155" s="216"/>
      <c r="F155" s="216"/>
      <c r="G155" s="216"/>
      <c r="H155" s="216"/>
      <c r="I155" s="216"/>
      <c r="J155" s="216"/>
      <c r="K155" s="216"/>
      <c r="L155" s="216"/>
      <c r="M155" s="216"/>
      <c r="N155" s="216"/>
      <c r="O155" s="216"/>
      <c r="P155" s="216"/>
      <c r="Q155" s="216"/>
      <c r="R155" s="216"/>
      <c r="S155" s="216"/>
      <c r="T155" s="216"/>
      <c r="U155" s="216"/>
      <c r="V155" s="216"/>
      <c r="W155" s="216"/>
      <c r="X155" s="216"/>
      <c r="Y155" s="216"/>
      <c r="Z155" s="216"/>
    </row>
    <row r="156" ht="15.75" customHeight="1">
      <c r="A156" s="216"/>
      <c r="B156" s="216"/>
      <c r="C156" s="216"/>
      <c r="D156" s="216"/>
      <c r="E156" s="216"/>
      <c r="F156" s="216"/>
      <c r="G156" s="216"/>
      <c r="H156" s="216"/>
      <c r="I156" s="216"/>
      <c r="J156" s="216"/>
      <c r="K156" s="216"/>
      <c r="L156" s="216"/>
      <c r="M156" s="216"/>
      <c r="N156" s="216"/>
      <c r="O156" s="216"/>
      <c r="P156" s="216"/>
      <c r="Q156" s="216"/>
      <c r="R156" s="216"/>
      <c r="S156" s="216"/>
      <c r="T156" s="216"/>
      <c r="U156" s="216"/>
      <c r="V156" s="216"/>
      <c r="W156" s="216"/>
      <c r="X156" s="216"/>
      <c r="Y156" s="216"/>
      <c r="Z156" s="216"/>
    </row>
    <row r="157" ht="15.75" customHeight="1">
      <c r="A157" s="216"/>
      <c r="B157" s="216"/>
      <c r="C157" s="216"/>
      <c r="D157" s="216"/>
      <c r="E157" s="216"/>
      <c r="F157" s="216"/>
      <c r="G157" s="216"/>
      <c r="H157" s="216"/>
      <c r="I157" s="216"/>
      <c r="J157" s="216"/>
      <c r="K157" s="216"/>
      <c r="L157" s="216"/>
      <c r="M157" s="216"/>
      <c r="N157" s="216"/>
      <c r="O157" s="216"/>
      <c r="P157" s="216"/>
      <c r="Q157" s="216"/>
      <c r="R157" s="216"/>
      <c r="S157" s="216"/>
      <c r="T157" s="216"/>
      <c r="U157" s="216"/>
      <c r="V157" s="216"/>
      <c r="W157" s="216"/>
      <c r="X157" s="216"/>
      <c r="Y157" s="216"/>
      <c r="Z157" s="216"/>
    </row>
    <row r="158" ht="15.75" customHeight="1">
      <c r="A158" s="216"/>
      <c r="B158" s="216"/>
      <c r="C158" s="216"/>
      <c r="D158" s="216"/>
      <c r="E158" s="216"/>
      <c r="F158" s="216"/>
      <c r="G158" s="216"/>
      <c r="H158" s="216"/>
      <c r="I158" s="216"/>
      <c r="J158" s="216"/>
      <c r="K158" s="216"/>
      <c r="L158" s="216"/>
      <c r="M158" s="216"/>
      <c r="N158" s="216"/>
      <c r="O158" s="216"/>
      <c r="P158" s="216"/>
      <c r="Q158" s="216"/>
      <c r="R158" s="216"/>
      <c r="S158" s="216"/>
      <c r="T158" s="216"/>
      <c r="U158" s="216"/>
      <c r="V158" s="216"/>
      <c r="W158" s="216"/>
      <c r="X158" s="216"/>
      <c r="Y158" s="216"/>
      <c r="Z158" s="216"/>
    </row>
    <row r="159" ht="15.75" customHeight="1">
      <c r="A159" s="216"/>
      <c r="B159" s="216"/>
      <c r="C159" s="216"/>
      <c r="D159" s="216"/>
      <c r="E159" s="216"/>
      <c r="F159" s="216"/>
      <c r="G159" s="216"/>
      <c r="H159" s="216"/>
      <c r="I159" s="216"/>
      <c r="J159" s="216"/>
      <c r="K159" s="216"/>
      <c r="L159" s="216"/>
      <c r="M159" s="216"/>
      <c r="N159" s="216"/>
      <c r="O159" s="216"/>
      <c r="P159" s="216"/>
      <c r="Q159" s="216"/>
      <c r="R159" s="216"/>
      <c r="S159" s="216"/>
      <c r="T159" s="216"/>
      <c r="U159" s="216"/>
      <c r="V159" s="216"/>
      <c r="W159" s="216"/>
      <c r="X159" s="216"/>
      <c r="Y159" s="216"/>
      <c r="Z159" s="216"/>
    </row>
    <row r="160" ht="15.75" customHeight="1">
      <c r="A160" s="216"/>
      <c r="B160" s="216"/>
      <c r="C160" s="216"/>
      <c r="D160" s="216"/>
      <c r="E160" s="216"/>
      <c r="F160" s="216"/>
      <c r="G160" s="216"/>
      <c r="H160" s="216"/>
      <c r="I160" s="216"/>
      <c r="J160" s="216"/>
      <c r="K160" s="216"/>
      <c r="L160" s="216"/>
      <c r="M160" s="216"/>
      <c r="N160" s="216"/>
      <c r="O160" s="216"/>
      <c r="P160" s="216"/>
      <c r="Q160" s="216"/>
      <c r="R160" s="216"/>
      <c r="S160" s="216"/>
      <c r="T160" s="216"/>
      <c r="U160" s="216"/>
      <c r="V160" s="216"/>
      <c r="W160" s="216"/>
      <c r="X160" s="216"/>
      <c r="Y160" s="216"/>
      <c r="Z160" s="216"/>
    </row>
    <row r="161" ht="15.75" customHeight="1">
      <c r="A161" s="216"/>
      <c r="B161" s="216"/>
      <c r="C161" s="216"/>
      <c r="D161" s="216"/>
      <c r="E161" s="216"/>
      <c r="F161" s="216"/>
      <c r="G161" s="216"/>
      <c r="H161" s="216"/>
      <c r="I161" s="216"/>
      <c r="J161" s="216"/>
      <c r="K161" s="216"/>
      <c r="L161" s="216"/>
      <c r="M161" s="216"/>
      <c r="N161" s="216"/>
      <c r="O161" s="216"/>
      <c r="P161" s="216"/>
      <c r="Q161" s="216"/>
      <c r="R161" s="216"/>
      <c r="S161" s="216"/>
      <c r="T161" s="216"/>
      <c r="U161" s="216"/>
      <c r="V161" s="216"/>
      <c r="W161" s="216"/>
      <c r="X161" s="216"/>
      <c r="Y161" s="216"/>
      <c r="Z161" s="216"/>
    </row>
    <row r="162" ht="15.75" customHeight="1">
      <c r="A162" s="216"/>
      <c r="B162" s="216"/>
      <c r="C162" s="216"/>
      <c r="D162" s="216"/>
      <c r="E162" s="216"/>
      <c r="F162" s="216"/>
      <c r="G162" s="216"/>
      <c r="H162" s="216"/>
      <c r="I162" s="216"/>
      <c r="J162" s="216"/>
      <c r="K162" s="216"/>
      <c r="L162" s="216"/>
      <c r="M162" s="216"/>
      <c r="N162" s="216"/>
      <c r="O162" s="216"/>
      <c r="P162" s="216"/>
      <c r="Q162" s="216"/>
      <c r="R162" s="216"/>
      <c r="S162" s="216"/>
      <c r="T162" s="216"/>
      <c r="U162" s="216"/>
      <c r="V162" s="216"/>
      <c r="W162" s="216"/>
      <c r="X162" s="216"/>
      <c r="Y162" s="216"/>
      <c r="Z162" s="216"/>
    </row>
    <row r="163" ht="15.75" customHeight="1">
      <c r="A163" s="216"/>
      <c r="B163" s="216"/>
      <c r="C163" s="216"/>
      <c r="D163" s="216"/>
      <c r="E163" s="216"/>
      <c r="F163" s="216"/>
      <c r="G163" s="216"/>
      <c r="H163" s="216"/>
      <c r="I163" s="216"/>
      <c r="J163" s="216"/>
      <c r="K163" s="216"/>
      <c r="L163" s="216"/>
      <c r="M163" s="216"/>
      <c r="N163" s="216"/>
      <c r="O163" s="216"/>
      <c r="P163" s="216"/>
      <c r="Q163" s="216"/>
      <c r="R163" s="216"/>
      <c r="S163" s="216"/>
      <c r="T163" s="216"/>
      <c r="U163" s="216"/>
      <c r="V163" s="216"/>
      <c r="W163" s="216"/>
      <c r="X163" s="216"/>
      <c r="Y163" s="216"/>
      <c r="Z163" s="216"/>
    </row>
    <row r="164" ht="15.75" customHeight="1">
      <c r="A164" s="216"/>
      <c r="B164" s="216"/>
      <c r="C164" s="216"/>
      <c r="D164" s="216"/>
      <c r="E164" s="216"/>
      <c r="F164" s="216"/>
      <c r="G164" s="216"/>
      <c r="H164" s="216"/>
      <c r="I164" s="216"/>
      <c r="J164" s="216"/>
      <c r="K164" s="216"/>
      <c r="L164" s="216"/>
      <c r="M164" s="216"/>
      <c r="N164" s="216"/>
      <c r="O164" s="216"/>
      <c r="P164" s="216"/>
      <c r="Q164" s="216"/>
      <c r="R164" s="216"/>
      <c r="S164" s="216"/>
      <c r="T164" s="216"/>
      <c r="U164" s="216"/>
      <c r="V164" s="216"/>
      <c r="W164" s="216"/>
      <c r="X164" s="216"/>
      <c r="Y164" s="216"/>
      <c r="Z164" s="216"/>
    </row>
    <row r="165" ht="15.75" customHeight="1">
      <c r="A165" s="216"/>
      <c r="B165" s="216"/>
      <c r="C165" s="216"/>
      <c r="D165" s="216"/>
      <c r="E165" s="216"/>
      <c r="F165" s="216"/>
      <c r="G165" s="216"/>
      <c r="H165" s="216"/>
      <c r="I165" s="216"/>
      <c r="J165" s="216"/>
      <c r="K165" s="216"/>
      <c r="L165" s="216"/>
      <c r="M165" s="216"/>
      <c r="N165" s="216"/>
      <c r="O165" s="216"/>
      <c r="P165" s="216"/>
      <c r="Q165" s="216"/>
      <c r="R165" s="216"/>
      <c r="S165" s="216"/>
      <c r="T165" s="216"/>
      <c r="U165" s="216"/>
      <c r="V165" s="216"/>
      <c r="W165" s="216"/>
      <c r="X165" s="216"/>
      <c r="Y165" s="216"/>
      <c r="Z165" s="216"/>
    </row>
    <row r="166" ht="15.75" customHeight="1">
      <c r="A166" s="216"/>
      <c r="B166" s="216"/>
      <c r="C166" s="216"/>
      <c r="D166" s="216"/>
      <c r="E166" s="216"/>
      <c r="F166" s="216"/>
      <c r="G166" s="216"/>
      <c r="H166" s="216"/>
      <c r="I166" s="216"/>
      <c r="J166" s="216"/>
      <c r="K166" s="216"/>
      <c r="L166" s="216"/>
      <c r="M166" s="216"/>
      <c r="N166" s="216"/>
      <c r="O166" s="216"/>
      <c r="P166" s="216"/>
      <c r="Q166" s="216"/>
      <c r="R166" s="216"/>
      <c r="S166" s="216"/>
      <c r="T166" s="216"/>
      <c r="U166" s="216"/>
      <c r="V166" s="216"/>
      <c r="W166" s="216"/>
      <c r="X166" s="216"/>
      <c r="Y166" s="216"/>
      <c r="Z166" s="216"/>
    </row>
    <row r="167" ht="15.75" customHeight="1">
      <c r="A167" s="216"/>
      <c r="B167" s="216"/>
      <c r="C167" s="216"/>
      <c r="D167" s="216"/>
      <c r="E167" s="216"/>
      <c r="F167" s="216"/>
      <c r="G167" s="216"/>
      <c r="H167" s="216"/>
      <c r="I167" s="216"/>
      <c r="J167" s="216"/>
      <c r="K167" s="216"/>
      <c r="L167" s="216"/>
      <c r="M167" s="216"/>
      <c r="N167" s="216"/>
      <c r="O167" s="216"/>
      <c r="P167" s="216"/>
      <c r="Q167" s="216"/>
      <c r="R167" s="216"/>
      <c r="S167" s="216"/>
      <c r="T167" s="216"/>
      <c r="U167" s="216"/>
      <c r="V167" s="216"/>
      <c r="W167" s="216"/>
      <c r="X167" s="216"/>
      <c r="Y167" s="216"/>
      <c r="Z167" s="216"/>
    </row>
    <row r="168" ht="15.75" customHeight="1">
      <c r="A168" s="216"/>
      <c r="B168" s="216"/>
      <c r="C168" s="216"/>
      <c r="D168" s="216"/>
      <c r="E168" s="216"/>
      <c r="F168" s="216"/>
      <c r="G168" s="216"/>
      <c r="H168" s="216"/>
      <c r="I168" s="216"/>
      <c r="J168" s="216"/>
      <c r="K168" s="216"/>
      <c r="L168" s="216"/>
      <c r="M168" s="216"/>
      <c r="N168" s="216"/>
      <c r="O168" s="216"/>
      <c r="P168" s="216"/>
      <c r="Q168" s="216"/>
      <c r="R168" s="216"/>
      <c r="S168" s="216"/>
      <c r="T168" s="216"/>
      <c r="U168" s="216"/>
      <c r="V168" s="216"/>
      <c r="W168" s="216"/>
      <c r="X168" s="216"/>
      <c r="Y168" s="216"/>
      <c r="Z168" s="216"/>
    </row>
    <row r="169" ht="15.75" customHeight="1">
      <c r="A169" s="216"/>
      <c r="B169" s="216"/>
      <c r="C169" s="216"/>
      <c r="D169" s="216"/>
      <c r="E169" s="216"/>
      <c r="F169" s="216"/>
      <c r="G169" s="216"/>
      <c r="H169" s="216"/>
      <c r="I169" s="216"/>
      <c r="J169" s="216"/>
      <c r="K169" s="216"/>
      <c r="L169" s="216"/>
      <c r="M169" s="216"/>
      <c r="N169" s="216"/>
      <c r="O169" s="216"/>
      <c r="P169" s="216"/>
      <c r="Q169" s="216"/>
      <c r="R169" s="216"/>
      <c r="S169" s="216"/>
      <c r="T169" s="216"/>
      <c r="U169" s="216"/>
      <c r="V169" s="216"/>
      <c r="W169" s="216"/>
      <c r="X169" s="216"/>
      <c r="Y169" s="216"/>
      <c r="Z169" s="216"/>
    </row>
    <row r="170" ht="15.75" customHeight="1">
      <c r="A170" s="216"/>
      <c r="B170" s="216"/>
      <c r="C170" s="216"/>
      <c r="D170" s="216"/>
      <c r="E170" s="216"/>
      <c r="F170" s="216"/>
      <c r="G170" s="216"/>
      <c r="H170" s="216"/>
      <c r="I170" s="216"/>
      <c r="J170" s="216"/>
      <c r="K170" s="216"/>
      <c r="L170" s="216"/>
      <c r="M170" s="216"/>
      <c r="N170" s="216"/>
      <c r="O170" s="216"/>
      <c r="P170" s="216"/>
      <c r="Q170" s="216"/>
      <c r="R170" s="216"/>
      <c r="S170" s="216"/>
      <c r="T170" s="216"/>
      <c r="U170" s="216"/>
      <c r="V170" s="216"/>
      <c r="W170" s="216"/>
      <c r="X170" s="216"/>
      <c r="Y170" s="216"/>
      <c r="Z170" s="216"/>
    </row>
    <row r="171" ht="15.75" customHeight="1">
      <c r="A171" s="216"/>
      <c r="B171" s="216"/>
      <c r="C171" s="216"/>
      <c r="D171" s="216"/>
      <c r="E171" s="216"/>
      <c r="F171" s="216"/>
      <c r="G171" s="216"/>
      <c r="H171" s="216"/>
      <c r="I171" s="216"/>
      <c r="J171" s="216"/>
      <c r="K171" s="216"/>
      <c r="L171" s="216"/>
      <c r="M171" s="216"/>
      <c r="N171" s="216"/>
      <c r="O171" s="216"/>
      <c r="P171" s="216"/>
      <c r="Q171" s="216"/>
      <c r="R171" s="216"/>
      <c r="S171" s="216"/>
      <c r="T171" s="216"/>
      <c r="U171" s="216"/>
      <c r="V171" s="216"/>
      <c r="W171" s="216"/>
      <c r="X171" s="216"/>
      <c r="Y171" s="216"/>
      <c r="Z171" s="216"/>
    </row>
    <row r="172" ht="15.75" customHeight="1">
      <c r="A172" s="216"/>
      <c r="B172" s="216"/>
      <c r="C172" s="216"/>
      <c r="D172" s="216"/>
      <c r="E172" s="216"/>
      <c r="F172" s="216"/>
      <c r="G172" s="216"/>
      <c r="H172" s="216"/>
      <c r="I172" s="216"/>
      <c r="J172" s="216"/>
      <c r="K172" s="216"/>
      <c r="L172" s="216"/>
      <c r="M172" s="216"/>
      <c r="N172" s="216"/>
      <c r="O172" s="216"/>
      <c r="P172" s="216"/>
      <c r="Q172" s="216"/>
      <c r="R172" s="216"/>
      <c r="S172" s="216"/>
      <c r="T172" s="216"/>
      <c r="U172" s="216"/>
      <c r="V172" s="216"/>
      <c r="W172" s="216"/>
      <c r="X172" s="216"/>
      <c r="Y172" s="216"/>
      <c r="Z172" s="216"/>
    </row>
    <row r="173" ht="15.75" customHeight="1">
      <c r="A173" s="216"/>
      <c r="B173" s="216"/>
      <c r="C173" s="216"/>
      <c r="D173" s="216"/>
      <c r="E173" s="216"/>
      <c r="F173" s="216"/>
      <c r="G173" s="216"/>
      <c r="H173" s="216"/>
      <c r="I173" s="216"/>
      <c r="J173" s="216"/>
      <c r="K173" s="216"/>
      <c r="L173" s="216"/>
      <c r="M173" s="216"/>
      <c r="N173" s="216"/>
      <c r="O173" s="216"/>
      <c r="P173" s="216"/>
      <c r="Q173" s="216"/>
      <c r="R173" s="216"/>
      <c r="S173" s="216"/>
      <c r="T173" s="216"/>
      <c r="U173" s="216"/>
      <c r="V173" s="216"/>
      <c r="W173" s="216"/>
      <c r="X173" s="216"/>
      <c r="Y173" s="216"/>
      <c r="Z173" s="216"/>
    </row>
    <row r="174" ht="15.75" customHeight="1">
      <c r="A174" s="216"/>
      <c r="B174" s="216"/>
      <c r="C174" s="216"/>
      <c r="D174" s="216"/>
      <c r="E174" s="216"/>
      <c r="F174" s="216"/>
      <c r="G174" s="216"/>
      <c r="H174" s="216"/>
      <c r="I174" s="216"/>
      <c r="J174" s="216"/>
      <c r="K174" s="216"/>
      <c r="L174" s="216"/>
      <c r="M174" s="216"/>
      <c r="N174" s="216"/>
      <c r="O174" s="216"/>
      <c r="P174" s="216"/>
      <c r="Q174" s="216"/>
      <c r="R174" s="216"/>
      <c r="S174" s="216"/>
      <c r="T174" s="216"/>
      <c r="U174" s="216"/>
      <c r="V174" s="216"/>
      <c r="W174" s="216"/>
      <c r="X174" s="216"/>
      <c r="Y174" s="216"/>
      <c r="Z174" s="216"/>
    </row>
    <row r="175" ht="15.75" customHeight="1">
      <c r="A175" s="216"/>
      <c r="B175" s="216"/>
      <c r="C175" s="216"/>
      <c r="D175" s="216"/>
      <c r="E175" s="216"/>
      <c r="F175" s="216"/>
      <c r="G175" s="216"/>
      <c r="H175" s="216"/>
      <c r="I175" s="216"/>
      <c r="J175" s="216"/>
      <c r="K175" s="216"/>
      <c r="L175" s="216"/>
      <c r="M175" s="216"/>
      <c r="N175" s="216"/>
      <c r="O175" s="216"/>
      <c r="P175" s="216"/>
      <c r="Q175" s="216"/>
      <c r="R175" s="216"/>
      <c r="S175" s="216"/>
      <c r="T175" s="216"/>
      <c r="U175" s="216"/>
      <c r="V175" s="216"/>
      <c r="W175" s="216"/>
      <c r="X175" s="216"/>
      <c r="Y175" s="216"/>
      <c r="Z175" s="216"/>
    </row>
    <row r="176" ht="15.75" customHeight="1">
      <c r="A176" s="216"/>
      <c r="B176" s="216"/>
      <c r="C176" s="216"/>
      <c r="D176" s="216"/>
      <c r="E176" s="216"/>
      <c r="F176" s="216"/>
      <c r="G176" s="216"/>
      <c r="H176" s="216"/>
      <c r="I176" s="216"/>
      <c r="J176" s="216"/>
      <c r="K176" s="216"/>
      <c r="L176" s="216"/>
      <c r="M176" s="216"/>
      <c r="N176" s="216"/>
      <c r="O176" s="216"/>
      <c r="P176" s="216"/>
      <c r="Q176" s="216"/>
      <c r="R176" s="216"/>
      <c r="S176" s="216"/>
      <c r="T176" s="216"/>
      <c r="U176" s="216"/>
      <c r="V176" s="216"/>
      <c r="W176" s="216"/>
      <c r="X176" s="216"/>
      <c r="Y176" s="216"/>
      <c r="Z176" s="216"/>
    </row>
    <row r="177" ht="15.75" customHeight="1">
      <c r="A177" s="216"/>
      <c r="B177" s="216"/>
      <c r="C177" s="216"/>
      <c r="D177" s="216"/>
      <c r="E177" s="216"/>
      <c r="F177" s="216"/>
      <c r="G177" s="216"/>
      <c r="H177" s="216"/>
      <c r="I177" s="216"/>
      <c r="J177" s="216"/>
      <c r="K177" s="216"/>
      <c r="L177" s="216"/>
      <c r="M177" s="216"/>
      <c r="N177" s="216"/>
      <c r="O177" s="216"/>
      <c r="P177" s="216"/>
      <c r="Q177" s="216"/>
      <c r="R177" s="216"/>
      <c r="S177" s="216"/>
      <c r="T177" s="216"/>
      <c r="U177" s="216"/>
      <c r="V177" s="216"/>
      <c r="W177" s="216"/>
      <c r="X177" s="216"/>
      <c r="Y177" s="216"/>
      <c r="Z177" s="216"/>
    </row>
    <row r="178" ht="15.75" customHeight="1">
      <c r="A178" s="216"/>
      <c r="B178" s="216"/>
      <c r="C178" s="216"/>
      <c r="D178" s="216"/>
      <c r="E178" s="216"/>
      <c r="F178" s="216"/>
      <c r="G178" s="216"/>
      <c r="H178" s="216"/>
      <c r="I178" s="216"/>
      <c r="J178" s="216"/>
      <c r="K178" s="216"/>
      <c r="L178" s="216"/>
      <c r="M178" s="216"/>
      <c r="N178" s="216"/>
      <c r="O178" s="216"/>
      <c r="P178" s="216"/>
      <c r="Q178" s="216"/>
      <c r="R178" s="216"/>
      <c r="S178" s="216"/>
      <c r="T178" s="216"/>
      <c r="U178" s="216"/>
      <c r="V178" s="216"/>
      <c r="W178" s="216"/>
      <c r="X178" s="216"/>
      <c r="Y178" s="216"/>
      <c r="Z178" s="216"/>
    </row>
    <row r="179" ht="15.75" customHeight="1">
      <c r="A179" s="216"/>
      <c r="B179" s="216"/>
      <c r="C179" s="216"/>
      <c r="D179" s="216"/>
      <c r="E179" s="216"/>
      <c r="F179" s="216"/>
      <c r="G179" s="216"/>
      <c r="H179" s="216"/>
      <c r="I179" s="216"/>
      <c r="J179" s="216"/>
      <c r="K179" s="216"/>
      <c r="L179" s="216"/>
      <c r="M179" s="216"/>
      <c r="N179" s="216"/>
      <c r="O179" s="216"/>
      <c r="P179" s="216"/>
      <c r="Q179" s="216"/>
      <c r="R179" s="216"/>
      <c r="S179" s="216"/>
      <c r="T179" s="216"/>
      <c r="U179" s="216"/>
      <c r="V179" s="216"/>
      <c r="W179" s="216"/>
      <c r="X179" s="216"/>
      <c r="Y179" s="216"/>
      <c r="Z179" s="216"/>
    </row>
    <row r="180" ht="15.75" customHeight="1">
      <c r="A180" s="216"/>
      <c r="B180" s="216"/>
      <c r="C180" s="216"/>
      <c r="D180" s="216"/>
      <c r="E180" s="216"/>
      <c r="F180" s="216"/>
      <c r="G180" s="216"/>
      <c r="H180" s="216"/>
      <c r="I180" s="216"/>
      <c r="J180" s="216"/>
      <c r="K180" s="216"/>
      <c r="L180" s="216"/>
      <c r="M180" s="216"/>
      <c r="N180" s="216"/>
      <c r="O180" s="216"/>
      <c r="P180" s="216"/>
      <c r="Q180" s="216"/>
      <c r="R180" s="216"/>
      <c r="S180" s="216"/>
      <c r="T180" s="216"/>
      <c r="U180" s="216"/>
      <c r="V180" s="216"/>
      <c r="W180" s="216"/>
      <c r="X180" s="216"/>
      <c r="Y180" s="216"/>
      <c r="Z180" s="216"/>
    </row>
    <row r="181" ht="15.75" customHeight="1">
      <c r="A181" s="216"/>
      <c r="B181" s="216"/>
      <c r="C181" s="216"/>
      <c r="D181" s="216"/>
      <c r="E181" s="216"/>
      <c r="F181" s="216"/>
      <c r="G181" s="216"/>
      <c r="H181" s="216"/>
      <c r="I181" s="216"/>
      <c r="J181" s="216"/>
      <c r="K181" s="216"/>
      <c r="L181" s="216"/>
      <c r="M181" s="216"/>
      <c r="N181" s="216"/>
      <c r="O181" s="216"/>
      <c r="P181" s="216"/>
      <c r="Q181" s="216"/>
      <c r="R181" s="216"/>
      <c r="S181" s="216"/>
      <c r="T181" s="216"/>
      <c r="U181" s="216"/>
      <c r="V181" s="216"/>
      <c r="W181" s="216"/>
      <c r="X181" s="216"/>
      <c r="Y181" s="216"/>
      <c r="Z181" s="216"/>
    </row>
    <row r="182" ht="15.75" customHeight="1">
      <c r="A182" s="216"/>
      <c r="B182" s="216"/>
      <c r="C182" s="216"/>
      <c r="D182" s="216"/>
      <c r="E182" s="216"/>
      <c r="F182" s="216"/>
      <c r="G182" s="216"/>
      <c r="H182" s="216"/>
      <c r="I182" s="216"/>
      <c r="J182" s="216"/>
      <c r="K182" s="216"/>
      <c r="L182" s="216"/>
      <c r="M182" s="216"/>
      <c r="N182" s="216"/>
      <c r="O182" s="216"/>
      <c r="P182" s="216"/>
      <c r="Q182" s="216"/>
      <c r="R182" s="216"/>
      <c r="S182" s="216"/>
      <c r="T182" s="216"/>
      <c r="U182" s="216"/>
      <c r="V182" s="216"/>
      <c r="W182" s="216"/>
      <c r="X182" s="216"/>
      <c r="Y182" s="216"/>
      <c r="Z182" s="216"/>
    </row>
    <row r="183" ht="15.75" customHeight="1">
      <c r="A183" s="216"/>
      <c r="B183" s="216"/>
      <c r="C183" s="216"/>
      <c r="D183" s="216"/>
      <c r="E183" s="216"/>
      <c r="F183" s="216"/>
      <c r="G183" s="216"/>
      <c r="H183" s="216"/>
      <c r="I183" s="216"/>
      <c r="J183" s="216"/>
      <c r="K183" s="216"/>
      <c r="L183" s="216"/>
      <c r="M183" s="216"/>
      <c r="N183" s="216"/>
      <c r="O183" s="216"/>
      <c r="P183" s="216"/>
      <c r="Q183" s="216"/>
      <c r="R183" s="216"/>
      <c r="S183" s="216"/>
      <c r="T183" s="216"/>
      <c r="U183" s="216"/>
      <c r="V183" s="216"/>
      <c r="W183" s="216"/>
      <c r="X183" s="216"/>
      <c r="Y183" s="216"/>
      <c r="Z183" s="216"/>
    </row>
    <row r="184" ht="15.75" customHeight="1">
      <c r="A184" s="216"/>
      <c r="B184" s="216"/>
      <c r="C184" s="216"/>
      <c r="D184" s="216"/>
      <c r="E184" s="216"/>
      <c r="F184" s="216"/>
      <c r="G184" s="216"/>
      <c r="H184" s="216"/>
      <c r="I184" s="216"/>
      <c r="J184" s="216"/>
      <c r="K184" s="216"/>
      <c r="L184" s="216"/>
      <c r="M184" s="216"/>
      <c r="N184" s="216"/>
      <c r="O184" s="216"/>
      <c r="P184" s="216"/>
      <c r="Q184" s="216"/>
      <c r="R184" s="216"/>
      <c r="S184" s="216"/>
      <c r="T184" s="216"/>
      <c r="U184" s="216"/>
      <c r="V184" s="216"/>
      <c r="W184" s="216"/>
      <c r="X184" s="216"/>
      <c r="Y184" s="216"/>
      <c r="Z184" s="216"/>
    </row>
    <row r="185" ht="15.75" customHeight="1">
      <c r="A185" s="216"/>
      <c r="B185" s="216"/>
      <c r="C185" s="216"/>
      <c r="D185" s="216"/>
      <c r="E185" s="216"/>
      <c r="F185" s="216"/>
      <c r="G185" s="216"/>
      <c r="H185" s="216"/>
      <c r="I185" s="216"/>
      <c r="J185" s="216"/>
      <c r="K185" s="216"/>
      <c r="L185" s="216"/>
      <c r="M185" s="216"/>
      <c r="N185" s="216"/>
      <c r="O185" s="216"/>
      <c r="P185" s="216"/>
      <c r="Q185" s="216"/>
      <c r="R185" s="216"/>
      <c r="S185" s="216"/>
      <c r="T185" s="216"/>
      <c r="U185" s="216"/>
      <c r="V185" s="216"/>
      <c r="W185" s="216"/>
      <c r="X185" s="216"/>
      <c r="Y185" s="216"/>
      <c r="Z185" s="216"/>
    </row>
    <row r="186" ht="15.75" customHeight="1">
      <c r="A186" s="216"/>
      <c r="B186" s="216"/>
      <c r="C186" s="216"/>
      <c r="D186" s="216"/>
      <c r="E186" s="216"/>
      <c r="F186" s="216"/>
      <c r="G186" s="216"/>
      <c r="H186" s="216"/>
      <c r="I186" s="216"/>
      <c r="J186" s="216"/>
      <c r="K186" s="216"/>
      <c r="L186" s="216"/>
      <c r="M186" s="216"/>
      <c r="N186" s="216"/>
      <c r="O186" s="216"/>
      <c r="P186" s="216"/>
      <c r="Q186" s="216"/>
      <c r="R186" s="216"/>
      <c r="S186" s="216"/>
      <c r="T186" s="216"/>
      <c r="U186" s="216"/>
      <c r="V186" s="216"/>
      <c r="W186" s="216"/>
      <c r="X186" s="216"/>
      <c r="Y186" s="216"/>
      <c r="Z186" s="216"/>
    </row>
    <row r="187" ht="15.75" customHeight="1">
      <c r="A187" s="216"/>
      <c r="B187" s="216"/>
      <c r="C187" s="216"/>
      <c r="D187" s="216"/>
      <c r="E187" s="216"/>
      <c r="F187" s="216"/>
      <c r="G187" s="216"/>
      <c r="H187" s="216"/>
      <c r="I187" s="216"/>
      <c r="J187" s="216"/>
      <c r="K187" s="216"/>
      <c r="L187" s="216"/>
      <c r="M187" s="216"/>
      <c r="N187" s="216"/>
      <c r="O187" s="216"/>
      <c r="P187" s="216"/>
      <c r="Q187" s="216"/>
      <c r="R187" s="216"/>
      <c r="S187" s="216"/>
      <c r="T187" s="216"/>
      <c r="U187" s="216"/>
      <c r="V187" s="216"/>
      <c r="W187" s="216"/>
      <c r="X187" s="216"/>
      <c r="Y187" s="216"/>
      <c r="Z187" s="216"/>
    </row>
    <row r="188" ht="15.75" customHeight="1">
      <c r="A188" s="216"/>
      <c r="B188" s="216"/>
      <c r="C188" s="216"/>
      <c r="D188" s="216"/>
      <c r="E188" s="216"/>
      <c r="F188" s="216"/>
      <c r="G188" s="216"/>
      <c r="H188" s="216"/>
      <c r="I188" s="216"/>
      <c r="J188" s="216"/>
      <c r="K188" s="216"/>
      <c r="L188" s="216"/>
      <c r="M188" s="216"/>
      <c r="N188" s="216"/>
      <c r="O188" s="216"/>
      <c r="P188" s="216"/>
      <c r="Q188" s="216"/>
      <c r="R188" s="216"/>
      <c r="S188" s="216"/>
      <c r="T188" s="216"/>
      <c r="U188" s="216"/>
      <c r="V188" s="216"/>
      <c r="W188" s="216"/>
      <c r="X188" s="216"/>
      <c r="Y188" s="216"/>
      <c r="Z188" s="216"/>
    </row>
    <row r="189" ht="15.75" customHeight="1">
      <c r="A189" s="216"/>
      <c r="B189" s="216"/>
      <c r="C189" s="216"/>
      <c r="D189" s="216"/>
      <c r="E189" s="216"/>
      <c r="F189" s="216"/>
      <c r="G189" s="216"/>
      <c r="H189" s="216"/>
      <c r="I189" s="216"/>
      <c r="J189" s="216"/>
      <c r="K189" s="216"/>
      <c r="L189" s="216"/>
      <c r="M189" s="216"/>
      <c r="N189" s="216"/>
      <c r="O189" s="216"/>
      <c r="P189" s="216"/>
      <c r="Q189" s="216"/>
      <c r="R189" s="216"/>
      <c r="S189" s="216"/>
      <c r="T189" s="216"/>
      <c r="U189" s="216"/>
      <c r="V189" s="216"/>
      <c r="W189" s="216"/>
      <c r="X189" s="216"/>
      <c r="Y189" s="216"/>
      <c r="Z189" s="216"/>
    </row>
    <row r="190" ht="15.75" customHeight="1">
      <c r="A190" s="216"/>
      <c r="B190" s="216"/>
      <c r="C190" s="216"/>
      <c r="D190" s="216"/>
      <c r="E190" s="216"/>
      <c r="F190" s="216"/>
      <c r="G190" s="216"/>
      <c r="H190" s="216"/>
      <c r="I190" s="216"/>
      <c r="J190" s="216"/>
      <c r="K190" s="216"/>
      <c r="L190" s="216"/>
      <c r="M190" s="216"/>
      <c r="N190" s="216"/>
      <c r="O190" s="216"/>
      <c r="P190" s="216"/>
      <c r="Q190" s="216"/>
      <c r="R190" s="216"/>
      <c r="S190" s="216"/>
      <c r="T190" s="216"/>
      <c r="U190" s="216"/>
      <c r="V190" s="216"/>
      <c r="W190" s="216"/>
      <c r="X190" s="216"/>
      <c r="Y190" s="216"/>
      <c r="Z190" s="216"/>
    </row>
    <row r="191" ht="15.75" customHeight="1">
      <c r="A191" s="216"/>
      <c r="B191" s="216"/>
      <c r="C191" s="216"/>
      <c r="D191" s="216"/>
      <c r="E191" s="216"/>
      <c r="F191" s="216"/>
      <c r="G191" s="216"/>
      <c r="H191" s="216"/>
      <c r="I191" s="216"/>
      <c r="J191" s="216"/>
      <c r="K191" s="216"/>
      <c r="L191" s="216"/>
      <c r="M191" s="216"/>
      <c r="N191" s="216"/>
      <c r="O191" s="216"/>
      <c r="P191" s="216"/>
      <c r="Q191" s="216"/>
      <c r="R191" s="216"/>
      <c r="S191" s="216"/>
      <c r="T191" s="216"/>
      <c r="U191" s="216"/>
      <c r="V191" s="216"/>
      <c r="W191" s="216"/>
      <c r="X191" s="216"/>
      <c r="Y191" s="216"/>
      <c r="Z191" s="216"/>
    </row>
    <row r="192" ht="15.75" customHeight="1">
      <c r="A192" s="216"/>
      <c r="B192" s="216"/>
      <c r="C192" s="216"/>
      <c r="D192" s="216"/>
      <c r="E192" s="216"/>
      <c r="F192" s="216"/>
      <c r="G192" s="216"/>
      <c r="H192" s="216"/>
      <c r="I192" s="216"/>
      <c r="J192" s="216"/>
      <c r="K192" s="216"/>
      <c r="L192" s="216"/>
      <c r="M192" s="216"/>
      <c r="N192" s="216"/>
      <c r="O192" s="216"/>
      <c r="P192" s="216"/>
      <c r="Q192" s="216"/>
      <c r="R192" s="216"/>
      <c r="S192" s="216"/>
      <c r="T192" s="216"/>
      <c r="U192" s="216"/>
      <c r="V192" s="216"/>
      <c r="W192" s="216"/>
      <c r="X192" s="216"/>
      <c r="Y192" s="216"/>
      <c r="Z192" s="216"/>
    </row>
    <row r="193" ht="15.75" customHeight="1">
      <c r="A193" s="216"/>
      <c r="B193" s="216"/>
      <c r="C193" s="216"/>
      <c r="D193" s="216"/>
      <c r="E193" s="216"/>
      <c r="F193" s="216"/>
      <c r="G193" s="216"/>
      <c r="H193" s="216"/>
      <c r="I193" s="216"/>
      <c r="J193" s="216"/>
      <c r="K193" s="216"/>
      <c r="L193" s="216"/>
      <c r="M193" s="216"/>
      <c r="N193" s="216"/>
      <c r="O193" s="216"/>
      <c r="P193" s="216"/>
      <c r="Q193" s="216"/>
      <c r="R193" s="216"/>
      <c r="S193" s="216"/>
      <c r="T193" s="216"/>
      <c r="U193" s="216"/>
      <c r="V193" s="216"/>
      <c r="W193" s="216"/>
      <c r="X193" s="216"/>
      <c r="Y193" s="216"/>
      <c r="Z193" s="216"/>
    </row>
    <row r="194" ht="15.75" customHeight="1">
      <c r="A194" s="216"/>
      <c r="B194" s="216"/>
      <c r="C194" s="216"/>
      <c r="D194" s="216"/>
      <c r="E194" s="216"/>
      <c r="F194" s="216"/>
      <c r="G194" s="216"/>
      <c r="H194" s="216"/>
      <c r="I194" s="216"/>
      <c r="J194" s="216"/>
      <c r="K194" s="216"/>
      <c r="L194" s="216"/>
      <c r="M194" s="216"/>
      <c r="N194" s="216"/>
      <c r="O194" s="216"/>
      <c r="P194" s="216"/>
      <c r="Q194" s="216"/>
      <c r="R194" s="216"/>
      <c r="S194" s="216"/>
      <c r="T194" s="216"/>
      <c r="U194" s="216"/>
      <c r="V194" s="216"/>
      <c r="W194" s="216"/>
      <c r="X194" s="216"/>
      <c r="Y194" s="216"/>
      <c r="Z194" s="216"/>
    </row>
    <row r="195" ht="15.75" customHeight="1">
      <c r="A195" s="216"/>
      <c r="B195" s="216"/>
      <c r="C195" s="216"/>
      <c r="D195" s="216"/>
      <c r="E195" s="216"/>
      <c r="F195" s="216"/>
      <c r="G195" s="216"/>
      <c r="H195" s="216"/>
      <c r="I195" s="216"/>
      <c r="J195" s="216"/>
      <c r="K195" s="216"/>
      <c r="L195" s="216"/>
      <c r="M195" s="216"/>
      <c r="N195" s="216"/>
      <c r="O195" s="216"/>
      <c r="P195" s="216"/>
      <c r="Q195" s="216"/>
      <c r="R195" s="216"/>
      <c r="S195" s="216"/>
      <c r="T195" s="216"/>
      <c r="U195" s="216"/>
      <c r="V195" s="216"/>
      <c r="W195" s="216"/>
      <c r="X195" s="216"/>
      <c r="Y195" s="216"/>
      <c r="Z195" s="216"/>
    </row>
    <row r="196" ht="15.75" customHeight="1">
      <c r="A196" s="216"/>
      <c r="B196" s="216"/>
      <c r="C196" s="216"/>
      <c r="D196" s="216"/>
      <c r="E196" s="216"/>
      <c r="F196" s="216"/>
      <c r="G196" s="216"/>
      <c r="H196" s="216"/>
      <c r="I196" s="216"/>
      <c r="J196" s="216"/>
      <c r="K196" s="216"/>
      <c r="L196" s="216"/>
      <c r="M196" s="216"/>
      <c r="N196" s="216"/>
      <c r="O196" s="216"/>
      <c r="P196" s="216"/>
      <c r="Q196" s="216"/>
      <c r="R196" s="216"/>
      <c r="S196" s="216"/>
      <c r="T196" s="216"/>
      <c r="U196" s="216"/>
      <c r="V196" s="216"/>
      <c r="W196" s="216"/>
      <c r="X196" s="216"/>
      <c r="Y196" s="216"/>
      <c r="Z196" s="216"/>
    </row>
    <row r="197" ht="15.75" customHeight="1">
      <c r="A197" s="216"/>
      <c r="B197" s="216"/>
      <c r="C197" s="216"/>
      <c r="D197" s="216"/>
      <c r="E197" s="216"/>
      <c r="F197" s="216"/>
      <c r="G197" s="216"/>
      <c r="H197" s="216"/>
      <c r="I197" s="216"/>
      <c r="J197" s="216"/>
      <c r="K197" s="216"/>
      <c r="L197" s="216"/>
      <c r="M197" s="216"/>
      <c r="N197" s="216"/>
      <c r="O197" s="216"/>
      <c r="P197" s="216"/>
      <c r="Q197" s="216"/>
      <c r="R197" s="216"/>
      <c r="S197" s="216"/>
      <c r="T197" s="216"/>
      <c r="U197" s="216"/>
      <c r="V197" s="216"/>
      <c r="W197" s="216"/>
      <c r="X197" s="216"/>
      <c r="Y197" s="216"/>
      <c r="Z197" s="216"/>
    </row>
    <row r="198" ht="15.75" customHeight="1">
      <c r="A198" s="216"/>
      <c r="B198" s="216"/>
      <c r="C198" s="216"/>
      <c r="D198" s="216"/>
      <c r="E198" s="216"/>
      <c r="F198" s="216"/>
      <c r="G198" s="216"/>
      <c r="H198" s="216"/>
      <c r="I198" s="216"/>
      <c r="J198" s="216"/>
      <c r="K198" s="216"/>
      <c r="L198" s="216"/>
      <c r="M198" s="216"/>
      <c r="N198" s="216"/>
      <c r="O198" s="216"/>
      <c r="P198" s="216"/>
      <c r="Q198" s="216"/>
      <c r="R198" s="216"/>
      <c r="S198" s="216"/>
      <c r="T198" s="216"/>
      <c r="U198" s="216"/>
      <c r="V198" s="216"/>
      <c r="W198" s="216"/>
      <c r="X198" s="216"/>
      <c r="Y198" s="216"/>
      <c r="Z198" s="216"/>
    </row>
    <row r="199" ht="15.75" customHeight="1">
      <c r="A199" s="216"/>
      <c r="B199" s="216"/>
      <c r="C199" s="216"/>
      <c r="D199" s="216"/>
      <c r="E199" s="216"/>
      <c r="F199" s="216"/>
      <c r="G199" s="216"/>
      <c r="H199" s="216"/>
      <c r="I199" s="216"/>
      <c r="J199" s="216"/>
      <c r="K199" s="216"/>
      <c r="L199" s="216"/>
      <c r="M199" s="216"/>
      <c r="N199" s="216"/>
      <c r="O199" s="216"/>
      <c r="P199" s="216"/>
      <c r="Q199" s="216"/>
      <c r="R199" s="216"/>
      <c r="S199" s="216"/>
      <c r="T199" s="216"/>
      <c r="U199" s="216"/>
      <c r="V199" s="216"/>
      <c r="W199" s="216"/>
      <c r="X199" s="216"/>
      <c r="Y199" s="216"/>
      <c r="Z199" s="216"/>
    </row>
    <row r="200" ht="15.75" customHeight="1">
      <c r="A200" s="216"/>
      <c r="B200" s="216"/>
      <c r="C200" s="216"/>
      <c r="D200" s="216"/>
      <c r="E200" s="216"/>
      <c r="F200" s="216"/>
      <c r="G200" s="216"/>
      <c r="H200" s="216"/>
      <c r="I200" s="216"/>
      <c r="J200" s="216"/>
      <c r="K200" s="216"/>
      <c r="L200" s="216"/>
      <c r="M200" s="216"/>
      <c r="N200" s="216"/>
      <c r="O200" s="216"/>
      <c r="P200" s="216"/>
      <c r="Q200" s="216"/>
      <c r="R200" s="216"/>
      <c r="S200" s="216"/>
      <c r="T200" s="216"/>
      <c r="U200" s="216"/>
      <c r="V200" s="216"/>
      <c r="W200" s="216"/>
      <c r="X200" s="216"/>
      <c r="Y200" s="216"/>
      <c r="Z200" s="216"/>
    </row>
    <row r="201" ht="15.75" customHeight="1">
      <c r="A201" s="216"/>
      <c r="B201" s="216"/>
      <c r="C201" s="216"/>
      <c r="D201" s="216"/>
      <c r="E201" s="216"/>
      <c r="F201" s="216"/>
      <c r="G201" s="216"/>
      <c r="H201" s="216"/>
      <c r="I201" s="216"/>
      <c r="J201" s="216"/>
      <c r="K201" s="216"/>
      <c r="L201" s="216"/>
      <c r="M201" s="216"/>
      <c r="N201" s="216"/>
      <c r="O201" s="216"/>
      <c r="P201" s="216"/>
      <c r="Q201" s="216"/>
      <c r="R201" s="216"/>
      <c r="S201" s="216"/>
      <c r="T201" s="216"/>
      <c r="U201" s="216"/>
      <c r="V201" s="216"/>
      <c r="W201" s="216"/>
      <c r="X201" s="216"/>
      <c r="Y201" s="216"/>
      <c r="Z201" s="216"/>
    </row>
    <row r="202" ht="15.75" customHeight="1">
      <c r="A202" s="216"/>
      <c r="B202" s="216"/>
      <c r="C202" s="216"/>
      <c r="D202" s="216"/>
      <c r="E202" s="216"/>
      <c r="F202" s="216"/>
      <c r="G202" s="216"/>
      <c r="H202" s="216"/>
      <c r="I202" s="216"/>
      <c r="J202" s="216"/>
      <c r="K202" s="216"/>
      <c r="L202" s="216"/>
      <c r="M202" s="216"/>
      <c r="N202" s="216"/>
      <c r="O202" s="216"/>
      <c r="P202" s="216"/>
      <c r="Q202" s="216"/>
      <c r="R202" s="216"/>
      <c r="S202" s="216"/>
      <c r="T202" s="216"/>
      <c r="U202" s="216"/>
      <c r="V202" s="216"/>
      <c r="W202" s="216"/>
      <c r="X202" s="216"/>
      <c r="Y202" s="216"/>
      <c r="Z202" s="216"/>
    </row>
    <row r="203" ht="15.75" customHeight="1">
      <c r="A203" s="216"/>
      <c r="B203" s="216"/>
      <c r="C203" s="216"/>
      <c r="D203" s="216"/>
      <c r="E203" s="216"/>
      <c r="F203" s="216"/>
      <c r="G203" s="216"/>
      <c r="H203" s="216"/>
      <c r="I203" s="216"/>
      <c r="J203" s="216"/>
      <c r="K203" s="216"/>
      <c r="L203" s="216"/>
      <c r="M203" s="216"/>
      <c r="N203" s="216"/>
      <c r="O203" s="216"/>
      <c r="P203" s="216"/>
      <c r="Q203" s="216"/>
      <c r="R203" s="216"/>
      <c r="S203" s="216"/>
      <c r="T203" s="216"/>
      <c r="U203" s="216"/>
      <c r="V203" s="216"/>
      <c r="W203" s="216"/>
      <c r="X203" s="216"/>
      <c r="Y203" s="216"/>
      <c r="Z203" s="216"/>
    </row>
    <row r="204" ht="15.75" customHeight="1">
      <c r="A204" s="216"/>
      <c r="B204" s="216"/>
      <c r="C204" s="216"/>
      <c r="D204" s="216"/>
      <c r="E204" s="216"/>
      <c r="F204" s="216"/>
      <c r="G204" s="216"/>
      <c r="H204" s="216"/>
      <c r="I204" s="216"/>
      <c r="J204" s="216"/>
      <c r="K204" s="216"/>
      <c r="L204" s="216"/>
      <c r="M204" s="216"/>
      <c r="N204" s="216"/>
      <c r="O204" s="216"/>
      <c r="P204" s="216"/>
      <c r="Q204" s="216"/>
      <c r="R204" s="216"/>
      <c r="S204" s="216"/>
      <c r="T204" s="216"/>
      <c r="U204" s="216"/>
      <c r="V204" s="216"/>
      <c r="W204" s="216"/>
      <c r="X204" s="216"/>
      <c r="Y204" s="216"/>
      <c r="Z204" s="216"/>
    </row>
    <row r="205" ht="15.75" customHeight="1">
      <c r="A205" s="216"/>
      <c r="B205" s="216"/>
      <c r="C205" s="216"/>
      <c r="D205" s="216"/>
      <c r="E205" s="216"/>
      <c r="F205" s="216"/>
      <c r="G205" s="216"/>
      <c r="H205" s="216"/>
      <c r="I205" s="216"/>
      <c r="J205" s="216"/>
      <c r="K205" s="216"/>
      <c r="L205" s="216"/>
      <c r="M205" s="216"/>
      <c r="N205" s="216"/>
      <c r="O205" s="216"/>
      <c r="P205" s="216"/>
      <c r="Q205" s="216"/>
      <c r="R205" s="216"/>
      <c r="S205" s="216"/>
      <c r="T205" s="216"/>
      <c r="U205" s="216"/>
      <c r="V205" s="216"/>
      <c r="W205" s="216"/>
      <c r="X205" s="216"/>
      <c r="Y205" s="216"/>
      <c r="Z205" s="216"/>
    </row>
    <row r="206" ht="15.75" customHeight="1">
      <c r="A206" s="216"/>
      <c r="B206" s="216"/>
      <c r="C206" s="216"/>
      <c r="D206" s="216"/>
      <c r="E206" s="216"/>
      <c r="F206" s="216"/>
      <c r="G206" s="216"/>
      <c r="H206" s="216"/>
      <c r="I206" s="216"/>
      <c r="J206" s="216"/>
      <c r="K206" s="216"/>
      <c r="L206" s="216"/>
      <c r="M206" s="216"/>
      <c r="N206" s="216"/>
      <c r="O206" s="216"/>
      <c r="P206" s="216"/>
      <c r="Q206" s="216"/>
      <c r="R206" s="216"/>
      <c r="S206" s="216"/>
      <c r="T206" s="216"/>
      <c r="U206" s="216"/>
      <c r="V206" s="216"/>
      <c r="W206" s="216"/>
      <c r="X206" s="216"/>
      <c r="Y206" s="216"/>
      <c r="Z206" s="216"/>
    </row>
    <row r="207" ht="15.75" customHeight="1">
      <c r="A207" s="216"/>
      <c r="B207" s="216"/>
      <c r="C207" s="216"/>
      <c r="D207" s="216"/>
      <c r="E207" s="216"/>
      <c r="F207" s="216"/>
      <c r="G207" s="216"/>
      <c r="H207" s="216"/>
      <c r="I207" s="216"/>
      <c r="J207" s="216"/>
      <c r="K207" s="216"/>
      <c r="L207" s="216"/>
      <c r="M207" s="216"/>
      <c r="N207" s="216"/>
      <c r="O207" s="216"/>
      <c r="P207" s="216"/>
      <c r="Q207" s="216"/>
      <c r="R207" s="216"/>
      <c r="S207" s="216"/>
      <c r="T207" s="216"/>
      <c r="U207" s="216"/>
      <c r="V207" s="216"/>
      <c r="W207" s="216"/>
      <c r="X207" s="216"/>
      <c r="Y207" s="216"/>
      <c r="Z207" s="216"/>
    </row>
    <row r="208" ht="15.75" customHeight="1">
      <c r="A208" s="216"/>
      <c r="B208" s="216"/>
      <c r="C208" s="216"/>
      <c r="D208" s="216"/>
      <c r="E208" s="216"/>
      <c r="F208" s="216"/>
      <c r="G208" s="216"/>
      <c r="H208" s="216"/>
      <c r="I208" s="216"/>
      <c r="J208" s="216"/>
      <c r="K208" s="216"/>
      <c r="L208" s="216"/>
      <c r="M208" s="216"/>
      <c r="N208" s="216"/>
      <c r="O208" s="216"/>
      <c r="P208" s="216"/>
      <c r="Q208" s="216"/>
      <c r="R208" s="216"/>
      <c r="S208" s="216"/>
      <c r="T208" s="216"/>
      <c r="U208" s="216"/>
      <c r="V208" s="216"/>
      <c r="W208" s="216"/>
      <c r="X208" s="216"/>
      <c r="Y208" s="216"/>
      <c r="Z208" s="216"/>
    </row>
    <row r="209" ht="15.75" customHeight="1">
      <c r="A209" s="216"/>
      <c r="B209" s="216"/>
      <c r="C209" s="216"/>
      <c r="D209" s="216"/>
      <c r="E209" s="216"/>
      <c r="F209" s="216"/>
      <c r="G209" s="216"/>
      <c r="H209" s="216"/>
      <c r="I209" s="216"/>
      <c r="J209" s="216"/>
      <c r="K209" s="216"/>
      <c r="L209" s="216"/>
      <c r="M209" s="216"/>
      <c r="N209" s="216"/>
      <c r="O209" s="216"/>
      <c r="P209" s="216"/>
      <c r="Q209" s="216"/>
      <c r="R209" s="216"/>
      <c r="S209" s="216"/>
      <c r="T209" s="216"/>
      <c r="U209" s="216"/>
      <c r="V209" s="216"/>
      <c r="W209" s="216"/>
      <c r="X209" s="216"/>
      <c r="Y209" s="216"/>
      <c r="Z209" s="216"/>
    </row>
    <row r="210" ht="15.75" customHeight="1">
      <c r="A210" s="216"/>
      <c r="B210" s="216"/>
      <c r="C210" s="216"/>
      <c r="D210" s="216"/>
      <c r="E210" s="216"/>
      <c r="F210" s="216"/>
      <c r="G210" s="216"/>
      <c r="H210" s="216"/>
      <c r="I210" s="216"/>
      <c r="J210" s="216"/>
      <c r="K210" s="216"/>
      <c r="L210" s="216"/>
      <c r="M210" s="216"/>
      <c r="N210" s="216"/>
      <c r="O210" s="216"/>
      <c r="P210" s="216"/>
      <c r="Q210" s="216"/>
      <c r="R210" s="216"/>
      <c r="S210" s="216"/>
      <c r="T210" s="216"/>
      <c r="U210" s="216"/>
      <c r="V210" s="216"/>
      <c r="W210" s="216"/>
      <c r="X210" s="216"/>
      <c r="Y210" s="216"/>
      <c r="Z210" s="216"/>
    </row>
    <row r="211" ht="15.75" customHeight="1">
      <c r="A211" s="216"/>
      <c r="B211" s="216"/>
      <c r="C211" s="216"/>
      <c r="D211" s="216"/>
      <c r="E211" s="216"/>
      <c r="F211" s="216"/>
      <c r="G211" s="216"/>
      <c r="H211" s="216"/>
      <c r="I211" s="216"/>
      <c r="J211" s="216"/>
      <c r="K211" s="216"/>
      <c r="L211" s="216"/>
      <c r="M211" s="216"/>
      <c r="N211" s="216"/>
      <c r="O211" s="216"/>
      <c r="P211" s="216"/>
      <c r="Q211" s="216"/>
      <c r="R211" s="216"/>
      <c r="S211" s="216"/>
      <c r="T211" s="216"/>
      <c r="U211" s="216"/>
      <c r="V211" s="216"/>
      <c r="W211" s="216"/>
      <c r="X211" s="216"/>
      <c r="Y211" s="216"/>
      <c r="Z211" s="216"/>
    </row>
    <row r="212" ht="15.75" customHeight="1">
      <c r="A212" s="216"/>
      <c r="B212" s="216"/>
      <c r="C212" s="216"/>
      <c r="D212" s="216"/>
      <c r="E212" s="216"/>
      <c r="F212" s="216"/>
      <c r="G212" s="216"/>
      <c r="H212" s="216"/>
      <c r="I212" s="216"/>
      <c r="J212" s="216"/>
      <c r="K212" s="216"/>
      <c r="L212" s="216"/>
      <c r="M212" s="216"/>
      <c r="N212" s="216"/>
      <c r="O212" s="216"/>
      <c r="P212" s="216"/>
      <c r="Q212" s="216"/>
      <c r="R212" s="216"/>
      <c r="S212" s="216"/>
      <c r="T212" s="216"/>
      <c r="U212" s="216"/>
      <c r="V212" s="216"/>
      <c r="W212" s="216"/>
      <c r="X212" s="216"/>
      <c r="Y212" s="216"/>
      <c r="Z212" s="216"/>
    </row>
    <row r="213" ht="15.75" customHeight="1">
      <c r="A213" s="216"/>
      <c r="B213" s="216"/>
      <c r="C213" s="216"/>
      <c r="D213" s="216"/>
      <c r="E213" s="216"/>
      <c r="F213" s="216"/>
      <c r="G213" s="216"/>
      <c r="H213" s="216"/>
      <c r="I213" s="216"/>
      <c r="J213" s="216"/>
      <c r="K213" s="216"/>
      <c r="L213" s="216"/>
      <c r="M213" s="216"/>
      <c r="N213" s="216"/>
      <c r="O213" s="216"/>
      <c r="P213" s="216"/>
      <c r="Q213" s="216"/>
      <c r="R213" s="216"/>
      <c r="S213" s="216"/>
      <c r="T213" s="216"/>
      <c r="U213" s="216"/>
      <c r="V213" s="216"/>
      <c r="W213" s="216"/>
      <c r="X213" s="216"/>
      <c r="Y213" s="216"/>
      <c r="Z213" s="216"/>
    </row>
    <row r="214" ht="15.75" customHeight="1">
      <c r="A214" s="216"/>
      <c r="B214" s="216"/>
      <c r="C214" s="216"/>
      <c r="D214" s="216"/>
      <c r="E214" s="216"/>
      <c r="F214" s="216"/>
      <c r="G214" s="216"/>
      <c r="H214" s="216"/>
      <c r="I214" s="216"/>
      <c r="J214" s="216"/>
      <c r="K214" s="216"/>
      <c r="L214" s="216"/>
      <c r="M214" s="216"/>
      <c r="N214" s="216"/>
      <c r="O214" s="216"/>
      <c r="P214" s="216"/>
      <c r="Q214" s="216"/>
      <c r="R214" s="216"/>
      <c r="S214" s="216"/>
      <c r="T214" s="216"/>
      <c r="U214" s="216"/>
      <c r="V214" s="216"/>
      <c r="W214" s="216"/>
      <c r="X214" s="216"/>
      <c r="Y214" s="216"/>
      <c r="Z214" s="216"/>
    </row>
    <row r="215" ht="15.75" customHeight="1">
      <c r="A215" s="216"/>
      <c r="B215" s="216"/>
      <c r="C215" s="216"/>
      <c r="D215" s="216"/>
      <c r="E215" s="216"/>
      <c r="F215" s="216"/>
      <c r="G215" s="216"/>
      <c r="H215" s="216"/>
      <c r="I215" s="216"/>
      <c r="J215" s="216"/>
      <c r="K215" s="216"/>
      <c r="L215" s="216"/>
      <c r="M215" s="216"/>
      <c r="N215" s="216"/>
      <c r="O215" s="216"/>
      <c r="P215" s="216"/>
      <c r="Q215" s="216"/>
      <c r="R215" s="216"/>
      <c r="S215" s="216"/>
      <c r="T215" s="216"/>
      <c r="U215" s="216"/>
      <c r="V215" s="216"/>
      <c r="W215" s="216"/>
      <c r="X215" s="216"/>
      <c r="Y215" s="216"/>
      <c r="Z215" s="216"/>
    </row>
    <row r="216" ht="15.75" customHeight="1">
      <c r="A216" s="216"/>
      <c r="B216" s="216"/>
      <c r="C216" s="216"/>
      <c r="D216" s="216"/>
      <c r="E216" s="216"/>
      <c r="F216" s="216"/>
      <c r="G216" s="216"/>
      <c r="H216" s="216"/>
      <c r="I216" s="216"/>
      <c r="J216" s="216"/>
      <c r="K216" s="216"/>
      <c r="L216" s="216"/>
      <c r="M216" s="216"/>
      <c r="N216" s="216"/>
      <c r="O216" s="216"/>
      <c r="P216" s="216"/>
      <c r="Q216" s="216"/>
      <c r="R216" s="216"/>
      <c r="S216" s="216"/>
      <c r="T216" s="216"/>
      <c r="U216" s="216"/>
      <c r="V216" s="216"/>
      <c r="W216" s="216"/>
      <c r="X216" s="216"/>
      <c r="Y216" s="216"/>
      <c r="Z216" s="216"/>
    </row>
    <row r="217" ht="15.75" customHeight="1">
      <c r="A217" s="216"/>
      <c r="B217" s="216"/>
      <c r="C217" s="216"/>
      <c r="D217" s="216"/>
      <c r="E217" s="216"/>
      <c r="F217" s="216"/>
      <c r="G217" s="216"/>
      <c r="H217" s="216"/>
      <c r="I217" s="216"/>
      <c r="J217" s="216"/>
      <c r="K217" s="216"/>
      <c r="L217" s="216"/>
      <c r="M217" s="216"/>
      <c r="N217" s="216"/>
      <c r="O217" s="216"/>
      <c r="P217" s="216"/>
      <c r="Q217" s="216"/>
      <c r="R217" s="216"/>
      <c r="S217" s="216"/>
      <c r="T217" s="216"/>
      <c r="U217" s="216"/>
      <c r="V217" s="216"/>
      <c r="W217" s="216"/>
      <c r="X217" s="216"/>
      <c r="Y217" s="216"/>
      <c r="Z217" s="216"/>
    </row>
    <row r="218" ht="15.75" customHeight="1">
      <c r="A218" s="216"/>
      <c r="B218" s="216"/>
      <c r="C218" s="216"/>
      <c r="D218" s="216"/>
      <c r="E218" s="216"/>
      <c r="F218" s="216"/>
      <c r="G218" s="216"/>
      <c r="H218" s="216"/>
      <c r="I218" s="216"/>
      <c r="J218" s="216"/>
      <c r="K218" s="216"/>
      <c r="L218" s="216"/>
      <c r="M218" s="216"/>
      <c r="N218" s="216"/>
      <c r="O218" s="216"/>
      <c r="P218" s="216"/>
      <c r="Q218" s="216"/>
      <c r="R218" s="216"/>
      <c r="S218" s="216"/>
      <c r="T218" s="216"/>
      <c r="U218" s="216"/>
      <c r="V218" s="216"/>
      <c r="W218" s="216"/>
      <c r="X218" s="216"/>
      <c r="Y218" s="216"/>
      <c r="Z218" s="216"/>
    </row>
    <row r="219" ht="15.75" customHeight="1">
      <c r="A219" s="216"/>
      <c r="B219" s="216"/>
      <c r="C219" s="216"/>
      <c r="D219" s="216"/>
      <c r="E219" s="216"/>
      <c r="F219" s="216"/>
      <c r="G219" s="216"/>
      <c r="H219" s="216"/>
      <c r="I219" s="216"/>
      <c r="J219" s="216"/>
      <c r="K219" s="216"/>
      <c r="L219" s="216"/>
      <c r="M219" s="216"/>
      <c r="N219" s="216"/>
      <c r="O219" s="216"/>
      <c r="P219" s="216"/>
      <c r="Q219" s="216"/>
      <c r="R219" s="216"/>
      <c r="S219" s="216"/>
      <c r="T219" s="216"/>
      <c r="U219" s="216"/>
      <c r="V219" s="216"/>
      <c r="W219" s="216"/>
      <c r="X219" s="216"/>
      <c r="Y219" s="216"/>
      <c r="Z219" s="216"/>
    </row>
    <row r="220" ht="15.75" customHeight="1">
      <c r="A220" s="216"/>
      <c r="B220" s="216"/>
      <c r="C220" s="216"/>
      <c r="D220" s="216"/>
      <c r="E220" s="216"/>
      <c r="F220" s="216"/>
      <c r="G220" s="216"/>
      <c r="H220" s="216"/>
      <c r="I220" s="216"/>
      <c r="J220" s="216"/>
      <c r="K220" s="216"/>
      <c r="L220" s="216"/>
      <c r="M220" s="216"/>
      <c r="N220" s="216"/>
      <c r="O220" s="216"/>
      <c r="P220" s="216"/>
      <c r="Q220" s="216"/>
      <c r="R220" s="216"/>
      <c r="S220" s="216"/>
      <c r="T220" s="216"/>
      <c r="U220" s="216"/>
      <c r="V220" s="216"/>
      <c r="W220" s="216"/>
      <c r="X220" s="216"/>
      <c r="Y220" s="216"/>
      <c r="Z220" s="216"/>
    </row>
    <row r="221" ht="15.75" customHeight="1">
      <c r="A221" s="216"/>
      <c r="B221" s="216"/>
      <c r="C221" s="216"/>
      <c r="D221" s="216"/>
      <c r="E221" s="216"/>
      <c r="F221" s="216"/>
      <c r="G221" s="216"/>
      <c r="H221" s="216"/>
      <c r="I221" s="216"/>
      <c r="J221" s="216"/>
      <c r="K221" s="216"/>
      <c r="L221" s="216"/>
      <c r="M221" s="216"/>
      <c r="N221" s="216"/>
      <c r="O221" s="216"/>
      <c r="P221" s="216"/>
      <c r="Q221" s="216"/>
      <c r="R221" s="216"/>
      <c r="S221" s="216"/>
      <c r="T221" s="216"/>
      <c r="U221" s="216"/>
      <c r="V221" s="216"/>
      <c r="W221" s="216"/>
      <c r="X221" s="216"/>
      <c r="Y221" s="216"/>
      <c r="Z221" s="216"/>
    </row>
    <row r="222" ht="15.75" customHeight="1">
      <c r="A222" s="216"/>
      <c r="B222" s="216"/>
      <c r="C222" s="216"/>
      <c r="D222" s="216"/>
      <c r="E222" s="216"/>
      <c r="F222" s="216"/>
      <c r="G222" s="216"/>
      <c r="H222" s="216"/>
      <c r="I222" s="216"/>
      <c r="J222" s="216"/>
      <c r="K222" s="216"/>
      <c r="L222" s="216"/>
      <c r="M222" s="216"/>
      <c r="N222" s="216"/>
      <c r="O222" s="216"/>
      <c r="P222" s="216"/>
      <c r="Q222" s="216"/>
      <c r="R222" s="216"/>
      <c r="S222" s="216"/>
      <c r="T222" s="216"/>
      <c r="U222" s="216"/>
      <c r="V222" s="216"/>
      <c r="W222" s="216"/>
      <c r="X222" s="216"/>
      <c r="Y222" s="216"/>
      <c r="Z222" s="216"/>
    </row>
    <row r="223" ht="15.75" customHeight="1">
      <c r="A223" s="216"/>
      <c r="B223" s="216"/>
      <c r="C223" s="216"/>
      <c r="D223" s="216"/>
      <c r="E223" s="216"/>
      <c r="F223" s="216"/>
      <c r="G223" s="216"/>
      <c r="H223" s="216"/>
      <c r="I223" s="216"/>
      <c r="J223" s="216"/>
      <c r="K223" s="216"/>
      <c r="L223" s="216"/>
      <c r="M223" s="216"/>
      <c r="N223" s="216"/>
      <c r="O223" s="216"/>
      <c r="P223" s="216"/>
      <c r="Q223" s="216"/>
      <c r="R223" s="216"/>
      <c r="S223" s="216"/>
      <c r="T223" s="216"/>
      <c r="U223" s="216"/>
      <c r="V223" s="216"/>
      <c r="W223" s="216"/>
      <c r="X223" s="216"/>
      <c r="Y223" s="216"/>
      <c r="Z223" s="216"/>
    </row>
    <row r="224" ht="15.75" customHeight="1">
      <c r="A224" s="216"/>
      <c r="B224" s="216"/>
      <c r="C224" s="216"/>
      <c r="D224" s="216"/>
      <c r="E224" s="216"/>
      <c r="F224" s="216"/>
      <c r="G224" s="216"/>
      <c r="H224" s="216"/>
      <c r="I224" s="216"/>
      <c r="J224" s="216"/>
      <c r="K224" s="216"/>
      <c r="L224" s="216"/>
      <c r="M224" s="216"/>
      <c r="N224" s="216"/>
      <c r="O224" s="216"/>
      <c r="P224" s="216"/>
      <c r="Q224" s="216"/>
      <c r="R224" s="216"/>
      <c r="S224" s="216"/>
      <c r="T224" s="216"/>
      <c r="U224" s="216"/>
      <c r="V224" s="216"/>
      <c r="W224" s="216"/>
      <c r="X224" s="216"/>
      <c r="Y224" s="216"/>
      <c r="Z224" s="216"/>
    </row>
    <row r="225" ht="15.75" customHeight="1">
      <c r="A225" s="216"/>
      <c r="B225" s="216"/>
      <c r="C225" s="216"/>
      <c r="D225" s="216"/>
      <c r="E225" s="216"/>
      <c r="F225" s="216"/>
      <c r="G225" s="216"/>
      <c r="H225" s="216"/>
      <c r="I225" s="216"/>
      <c r="J225" s="216"/>
      <c r="K225" s="216"/>
      <c r="L225" s="216"/>
      <c r="M225" s="216"/>
      <c r="N225" s="216"/>
      <c r="O225" s="216"/>
      <c r="P225" s="216"/>
      <c r="Q225" s="216"/>
      <c r="R225" s="216"/>
      <c r="S225" s="216"/>
      <c r="T225" s="216"/>
      <c r="U225" s="216"/>
      <c r="V225" s="216"/>
      <c r="W225" s="216"/>
      <c r="X225" s="216"/>
      <c r="Y225" s="216"/>
      <c r="Z225" s="216"/>
    </row>
    <row r="226" ht="15.75" customHeight="1">
      <c r="A226" s="216"/>
      <c r="B226" s="216"/>
      <c r="C226" s="216"/>
      <c r="D226" s="216"/>
      <c r="E226" s="216"/>
      <c r="F226" s="216"/>
      <c r="G226" s="216"/>
      <c r="H226" s="216"/>
      <c r="I226" s="216"/>
      <c r="J226" s="216"/>
      <c r="K226" s="216"/>
      <c r="L226" s="216"/>
      <c r="M226" s="216"/>
      <c r="N226" s="216"/>
      <c r="O226" s="216"/>
      <c r="P226" s="216"/>
      <c r="Q226" s="216"/>
      <c r="R226" s="216"/>
      <c r="S226" s="216"/>
      <c r="T226" s="216"/>
      <c r="U226" s="216"/>
      <c r="V226" s="216"/>
      <c r="W226" s="216"/>
      <c r="X226" s="216"/>
      <c r="Y226" s="216"/>
      <c r="Z226" s="216"/>
    </row>
    <row r="227" ht="15.75" customHeight="1">
      <c r="A227" s="216"/>
      <c r="B227" s="216"/>
      <c r="C227" s="216"/>
      <c r="D227" s="216"/>
      <c r="E227" s="216"/>
      <c r="F227" s="216"/>
      <c r="G227" s="216"/>
      <c r="H227" s="216"/>
      <c r="I227" s="216"/>
      <c r="J227" s="216"/>
      <c r="K227" s="216"/>
      <c r="L227" s="216"/>
      <c r="M227" s="216"/>
      <c r="N227" s="216"/>
      <c r="O227" s="216"/>
      <c r="P227" s="216"/>
      <c r="Q227" s="216"/>
      <c r="R227" s="216"/>
      <c r="S227" s="216"/>
      <c r="T227" s="216"/>
      <c r="U227" s="216"/>
      <c r="V227" s="216"/>
      <c r="W227" s="216"/>
      <c r="X227" s="216"/>
      <c r="Y227" s="216"/>
      <c r="Z227" s="216"/>
    </row>
    <row r="228" ht="15.75" customHeight="1">
      <c r="A228" s="216"/>
      <c r="B228" s="216"/>
      <c r="C228" s="216"/>
      <c r="D228" s="216"/>
      <c r="E228" s="216"/>
      <c r="F228" s="216"/>
      <c r="G228" s="216"/>
      <c r="H228" s="216"/>
      <c r="I228" s="216"/>
      <c r="J228" s="216"/>
      <c r="K228" s="216"/>
      <c r="L228" s="216"/>
      <c r="M228" s="216"/>
      <c r="N228" s="216"/>
      <c r="O228" s="216"/>
      <c r="P228" s="216"/>
      <c r="Q228" s="216"/>
      <c r="R228" s="216"/>
      <c r="S228" s="216"/>
      <c r="T228" s="216"/>
      <c r="U228" s="216"/>
      <c r="V228" s="216"/>
      <c r="W228" s="216"/>
      <c r="X228" s="216"/>
      <c r="Y228" s="216"/>
      <c r="Z228" s="216"/>
    </row>
    <row r="229" ht="15.75" customHeight="1">
      <c r="A229" s="216"/>
      <c r="B229" s="216"/>
      <c r="C229" s="216"/>
      <c r="D229" s="216"/>
      <c r="E229" s="216"/>
      <c r="F229" s="216"/>
      <c r="G229" s="216"/>
      <c r="H229" s="216"/>
      <c r="I229" s="216"/>
      <c r="J229" s="216"/>
      <c r="K229" s="216"/>
      <c r="L229" s="216"/>
      <c r="M229" s="216"/>
      <c r="N229" s="216"/>
      <c r="O229" s="216"/>
      <c r="P229" s="216"/>
      <c r="Q229" s="216"/>
      <c r="R229" s="216"/>
      <c r="S229" s="216"/>
      <c r="T229" s="216"/>
      <c r="U229" s="216"/>
      <c r="V229" s="216"/>
      <c r="W229" s="216"/>
      <c r="X229" s="216"/>
      <c r="Y229" s="216"/>
      <c r="Z229" s="216"/>
    </row>
    <row r="230" ht="15.75" customHeight="1">
      <c r="A230" s="216"/>
      <c r="B230" s="216"/>
      <c r="C230" s="216"/>
      <c r="D230" s="216"/>
      <c r="E230" s="216"/>
      <c r="F230" s="216"/>
      <c r="G230" s="216"/>
      <c r="H230" s="216"/>
      <c r="I230" s="216"/>
      <c r="J230" s="216"/>
      <c r="K230" s="216"/>
      <c r="L230" s="216"/>
      <c r="M230" s="216"/>
      <c r="N230" s="216"/>
      <c r="O230" s="216"/>
      <c r="P230" s="216"/>
      <c r="Q230" s="216"/>
      <c r="R230" s="216"/>
      <c r="S230" s="216"/>
      <c r="T230" s="216"/>
      <c r="U230" s="216"/>
      <c r="V230" s="216"/>
      <c r="W230" s="216"/>
      <c r="X230" s="216"/>
      <c r="Y230" s="216"/>
      <c r="Z230" s="216"/>
    </row>
    <row r="231" ht="15.75" customHeight="1">
      <c r="A231" s="216"/>
      <c r="B231" s="216"/>
      <c r="C231" s="216"/>
      <c r="D231" s="216"/>
      <c r="E231" s="216"/>
      <c r="F231" s="216"/>
      <c r="G231" s="216"/>
      <c r="H231" s="216"/>
      <c r="I231" s="216"/>
      <c r="J231" s="216"/>
      <c r="K231" s="216"/>
      <c r="L231" s="216"/>
      <c r="M231" s="216"/>
      <c r="N231" s="216"/>
      <c r="O231" s="216"/>
      <c r="P231" s="216"/>
      <c r="Q231" s="216"/>
      <c r="R231" s="216"/>
      <c r="S231" s="216"/>
      <c r="T231" s="216"/>
      <c r="U231" s="216"/>
      <c r="V231" s="216"/>
      <c r="W231" s="216"/>
      <c r="X231" s="216"/>
      <c r="Y231" s="216"/>
      <c r="Z231" s="216"/>
    </row>
    <row r="232" ht="15.75" customHeight="1">
      <c r="A232" s="216"/>
      <c r="B232" s="216"/>
      <c r="C232" s="216"/>
      <c r="D232" s="216"/>
      <c r="E232" s="216"/>
      <c r="F232" s="216"/>
      <c r="G232" s="216"/>
      <c r="H232" s="216"/>
      <c r="I232" s="216"/>
      <c r="J232" s="216"/>
      <c r="K232" s="216"/>
      <c r="L232" s="216"/>
      <c r="M232" s="216"/>
      <c r="N232" s="216"/>
      <c r="O232" s="216"/>
      <c r="P232" s="216"/>
      <c r="Q232" s="216"/>
      <c r="R232" s="216"/>
      <c r="S232" s="216"/>
      <c r="T232" s="216"/>
      <c r="U232" s="216"/>
      <c r="V232" s="216"/>
      <c r="W232" s="216"/>
      <c r="X232" s="216"/>
      <c r="Y232" s="216"/>
      <c r="Z232" s="216"/>
    </row>
    <row r="233" ht="15.75" customHeight="1">
      <c r="A233" s="216"/>
      <c r="B233" s="216"/>
      <c r="C233" s="216"/>
      <c r="D233" s="216"/>
      <c r="E233" s="216"/>
      <c r="F233" s="216"/>
      <c r="G233" s="216"/>
      <c r="H233" s="216"/>
      <c r="I233" s="216"/>
      <c r="J233" s="216"/>
      <c r="K233" s="216"/>
      <c r="L233" s="216"/>
      <c r="M233" s="216"/>
      <c r="N233" s="216"/>
      <c r="O233" s="216"/>
      <c r="P233" s="216"/>
      <c r="Q233" s="216"/>
      <c r="R233" s="216"/>
      <c r="S233" s="216"/>
      <c r="T233" s="216"/>
      <c r="U233" s="216"/>
      <c r="V233" s="216"/>
      <c r="W233" s="216"/>
      <c r="X233" s="216"/>
      <c r="Y233" s="216"/>
      <c r="Z233" s="216"/>
    </row>
    <row r="234" ht="15.75" customHeight="1">
      <c r="A234" s="216"/>
      <c r="B234" s="216"/>
      <c r="C234" s="216"/>
      <c r="D234" s="216"/>
      <c r="E234" s="216"/>
      <c r="F234" s="216"/>
      <c r="G234" s="216"/>
      <c r="H234" s="216"/>
      <c r="I234" s="216"/>
      <c r="J234" s="216"/>
      <c r="K234" s="216"/>
      <c r="L234" s="216"/>
      <c r="M234" s="216"/>
      <c r="N234" s="216"/>
      <c r="O234" s="216"/>
      <c r="P234" s="216"/>
      <c r="Q234" s="216"/>
      <c r="R234" s="216"/>
      <c r="S234" s="216"/>
      <c r="T234" s="216"/>
      <c r="U234" s="216"/>
      <c r="V234" s="216"/>
      <c r="W234" s="216"/>
      <c r="X234" s="216"/>
      <c r="Y234" s="216"/>
      <c r="Z234" s="216"/>
    </row>
    <row r="235" ht="15.75" customHeight="1">
      <c r="A235" s="216"/>
      <c r="B235" s="216"/>
      <c r="C235" s="216"/>
      <c r="D235" s="216"/>
      <c r="E235" s="216"/>
      <c r="F235" s="216"/>
      <c r="G235" s="216"/>
      <c r="H235" s="216"/>
      <c r="I235" s="216"/>
      <c r="J235" s="216"/>
      <c r="K235" s="216"/>
      <c r="L235" s="216"/>
      <c r="M235" s="216"/>
      <c r="N235" s="216"/>
      <c r="O235" s="216"/>
      <c r="P235" s="216"/>
      <c r="Q235" s="216"/>
      <c r="R235" s="216"/>
      <c r="S235" s="216"/>
      <c r="T235" s="216"/>
      <c r="U235" s="216"/>
      <c r="V235" s="216"/>
      <c r="W235" s="216"/>
      <c r="X235" s="216"/>
      <c r="Y235" s="216"/>
      <c r="Z235" s="216"/>
    </row>
    <row r="236" ht="15.75" customHeight="1">
      <c r="A236" s="216"/>
      <c r="B236" s="216"/>
      <c r="C236" s="216"/>
      <c r="D236" s="216"/>
      <c r="E236" s="216"/>
      <c r="F236" s="216"/>
      <c r="G236" s="216"/>
      <c r="H236" s="216"/>
      <c r="I236" s="216"/>
      <c r="J236" s="216"/>
      <c r="K236" s="216"/>
      <c r="L236" s="216"/>
      <c r="M236" s="216"/>
      <c r="N236" s="216"/>
      <c r="O236" s="216"/>
      <c r="P236" s="216"/>
      <c r="Q236" s="216"/>
      <c r="R236" s="216"/>
      <c r="S236" s="216"/>
      <c r="T236" s="216"/>
      <c r="U236" s="216"/>
      <c r="V236" s="216"/>
      <c r="W236" s="216"/>
      <c r="X236" s="216"/>
      <c r="Y236" s="216"/>
      <c r="Z236" s="216"/>
    </row>
    <row r="237" ht="15.75" customHeight="1">
      <c r="A237" s="216"/>
      <c r="B237" s="216"/>
      <c r="C237" s="216"/>
      <c r="D237" s="216"/>
      <c r="E237" s="216"/>
      <c r="F237" s="216"/>
      <c r="G237" s="216"/>
      <c r="H237" s="216"/>
      <c r="I237" s="216"/>
      <c r="J237" s="216"/>
      <c r="K237" s="216"/>
      <c r="L237" s="216"/>
      <c r="M237" s="216"/>
      <c r="N237" s="216"/>
      <c r="O237" s="216"/>
      <c r="P237" s="216"/>
      <c r="Q237" s="216"/>
      <c r="R237" s="216"/>
      <c r="S237" s="216"/>
      <c r="T237" s="216"/>
      <c r="U237" s="216"/>
      <c r="V237" s="216"/>
      <c r="W237" s="216"/>
      <c r="X237" s="216"/>
      <c r="Y237" s="216"/>
      <c r="Z237" s="216"/>
    </row>
    <row r="238" ht="15.75" customHeight="1">
      <c r="A238" s="216"/>
      <c r="B238" s="216"/>
      <c r="C238" s="216"/>
      <c r="D238" s="216"/>
      <c r="E238" s="216"/>
      <c r="F238" s="216"/>
      <c r="G238" s="216"/>
      <c r="H238" s="216"/>
      <c r="I238" s="216"/>
      <c r="J238" s="216"/>
      <c r="K238" s="216"/>
      <c r="L238" s="216"/>
      <c r="M238" s="216"/>
      <c r="N238" s="216"/>
      <c r="O238" s="216"/>
      <c r="P238" s="216"/>
      <c r="Q238" s="216"/>
      <c r="R238" s="216"/>
      <c r="S238" s="216"/>
      <c r="T238" s="216"/>
      <c r="U238" s="216"/>
      <c r="V238" s="216"/>
      <c r="W238" s="216"/>
      <c r="X238" s="216"/>
      <c r="Y238" s="216"/>
      <c r="Z238" s="216"/>
    </row>
    <row r="239" ht="15.75" customHeight="1">
      <c r="A239" s="216"/>
      <c r="B239" s="216"/>
      <c r="C239" s="216"/>
      <c r="D239" s="216"/>
      <c r="E239" s="216"/>
      <c r="F239" s="216"/>
      <c r="G239" s="216"/>
      <c r="H239" s="216"/>
      <c r="I239" s="216"/>
      <c r="J239" s="216"/>
      <c r="K239" s="216"/>
      <c r="L239" s="216"/>
      <c r="M239" s="216"/>
      <c r="N239" s="216"/>
      <c r="O239" s="216"/>
      <c r="P239" s="216"/>
      <c r="Q239" s="216"/>
      <c r="R239" s="216"/>
      <c r="S239" s="216"/>
      <c r="T239" s="216"/>
      <c r="U239" s="216"/>
      <c r="V239" s="216"/>
      <c r="W239" s="216"/>
      <c r="X239" s="216"/>
      <c r="Y239" s="216"/>
      <c r="Z239" s="216"/>
    </row>
    <row r="240" ht="15.75" customHeight="1">
      <c r="A240" s="216"/>
      <c r="B240" s="216"/>
      <c r="C240" s="216"/>
      <c r="D240" s="216"/>
      <c r="E240" s="216"/>
      <c r="F240" s="216"/>
      <c r="G240" s="216"/>
      <c r="H240" s="216"/>
      <c r="I240" s="216"/>
      <c r="J240" s="216"/>
      <c r="K240" s="216"/>
      <c r="L240" s="216"/>
      <c r="M240" s="216"/>
      <c r="N240" s="216"/>
      <c r="O240" s="216"/>
      <c r="P240" s="216"/>
      <c r="Q240" s="216"/>
      <c r="R240" s="216"/>
      <c r="S240" s="216"/>
      <c r="T240" s="216"/>
      <c r="U240" s="216"/>
      <c r="V240" s="216"/>
      <c r="W240" s="216"/>
      <c r="X240" s="216"/>
      <c r="Y240" s="216"/>
      <c r="Z240" s="216"/>
    </row>
    <row r="241" ht="15.75" customHeight="1">
      <c r="A241" s="216"/>
      <c r="B241" s="216"/>
      <c r="C241" s="216"/>
      <c r="D241" s="216"/>
      <c r="E241" s="216"/>
      <c r="F241" s="216"/>
      <c r="G241" s="216"/>
      <c r="H241" s="216"/>
      <c r="I241" s="216"/>
      <c r="J241" s="216"/>
      <c r="K241" s="216"/>
      <c r="L241" s="216"/>
      <c r="M241" s="216"/>
      <c r="N241" s="216"/>
      <c r="O241" s="216"/>
      <c r="P241" s="216"/>
      <c r="Q241" s="216"/>
      <c r="R241" s="216"/>
      <c r="S241" s="216"/>
      <c r="T241" s="216"/>
      <c r="U241" s="216"/>
      <c r="V241" s="216"/>
      <c r="W241" s="216"/>
      <c r="X241" s="216"/>
      <c r="Y241" s="216"/>
      <c r="Z241" s="216"/>
    </row>
    <row r="242" ht="15.75" customHeight="1">
      <c r="A242" s="216"/>
      <c r="B242" s="216"/>
      <c r="C242" s="216"/>
      <c r="D242" s="216"/>
      <c r="E242" s="216"/>
      <c r="F242" s="216"/>
      <c r="G242" s="216"/>
      <c r="H242" s="216"/>
      <c r="I242" s="216"/>
      <c r="J242" s="216"/>
      <c r="K242" s="216"/>
      <c r="L242" s="216"/>
      <c r="M242" s="216"/>
      <c r="N242" s="216"/>
      <c r="O242" s="216"/>
      <c r="P242" s="216"/>
      <c r="Q242" s="216"/>
      <c r="R242" s="216"/>
      <c r="S242" s="216"/>
      <c r="T242" s="216"/>
      <c r="U242" s="216"/>
      <c r="V242" s="216"/>
      <c r="W242" s="216"/>
      <c r="X242" s="216"/>
      <c r="Y242" s="216"/>
      <c r="Z242" s="216"/>
    </row>
    <row r="243" ht="15.75" customHeight="1">
      <c r="A243" s="216"/>
      <c r="B243" s="216"/>
      <c r="C243" s="216"/>
      <c r="D243" s="216"/>
      <c r="E243" s="216"/>
      <c r="F243" s="216"/>
      <c r="G243" s="216"/>
      <c r="H243" s="216"/>
      <c r="I243" s="216"/>
      <c r="J243" s="216"/>
      <c r="K243" s="216"/>
      <c r="L243" s="216"/>
      <c r="M243" s="216"/>
      <c r="N243" s="216"/>
      <c r="O243" s="216"/>
      <c r="P243" s="216"/>
      <c r="Q243" s="216"/>
      <c r="R243" s="216"/>
      <c r="S243" s="216"/>
      <c r="T243" s="216"/>
      <c r="U243" s="216"/>
      <c r="V243" s="216"/>
      <c r="W243" s="216"/>
      <c r="X243" s="216"/>
      <c r="Y243" s="216"/>
      <c r="Z243" s="216"/>
    </row>
    <row r="244" ht="15.75" customHeight="1">
      <c r="A244" s="216"/>
      <c r="B244" s="216"/>
      <c r="C244" s="216"/>
      <c r="D244" s="216"/>
      <c r="E244" s="216"/>
      <c r="F244" s="216"/>
      <c r="G244" s="216"/>
      <c r="H244" s="216"/>
      <c r="I244" s="216"/>
      <c r="J244" s="216"/>
      <c r="K244" s="216"/>
      <c r="L244" s="216"/>
      <c r="M244" s="216"/>
      <c r="N244" s="216"/>
      <c r="O244" s="216"/>
      <c r="P244" s="216"/>
      <c r="Q244" s="216"/>
      <c r="R244" s="216"/>
      <c r="S244" s="216"/>
      <c r="T244" s="216"/>
      <c r="U244" s="216"/>
      <c r="V244" s="216"/>
      <c r="W244" s="216"/>
      <c r="X244" s="216"/>
      <c r="Y244" s="216"/>
      <c r="Z244" s="216"/>
    </row>
    <row r="245" ht="15.75" customHeight="1">
      <c r="A245" s="216"/>
      <c r="B245" s="216"/>
      <c r="C245" s="216"/>
      <c r="D245" s="216"/>
      <c r="E245" s="216"/>
      <c r="F245" s="216"/>
      <c r="G245" s="216"/>
      <c r="H245" s="216"/>
      <c r="I245" s="216"/>
      <c r="J245" s="216"/>
      <c r="K245" s="216"/>
      <c r="L245" s="216"/>
      <c r="M245" s="216"/>
      <c r="N245" s="216"/>
      <c r="O245" s="216"/>
      <c r="P245" s="216"/>
      <c r="Q245" s="216"/>
      <c r="R245" s="216"/>
      <c r="S245" s="216"/>
      <c r="T245" s="216"/>
      <c r="U245" s="216"/>
      <c r="V245" s="216"/>
      <c r="W245" s="216"/>
      <c r="X245" s="216"/>
      <c r="Y245" s="216"/>
      <c r="Z245" s="216"/>
    </row>
    <row r="246" ht="15.75" customHeight="1">
      <c r="A246" s="216"/>
      <c r="B246" s="216"/>
      <c r="C246" s="216"/>
      <c r="D246" s="216"/>
      <c r="E246" s="216"/>
      <c r="F246" s="216"/>
      <c r="G246" s="216"/>
      <c r="H246" s="216"/>
      <c r="I246" s="216"/>
      <c r="J246" s="216"/>
      <c r="K246" s="216"/>
      <c r="L246" s="216"/>
      <c r="M246" s="216"/>
      <c r="N246" s="216"/>
      <c r="O246" s="216"/>
      <c r="P246" s="216"/>
      <c r="Q246" s="216"/>
      <c r="R246" s="216"/>
      <c r="S246" s="216"/>
      <c r="T246" s="216"/>
      <c r="U246" s="216"/>
      <c r="V246" s="216"/>
      <c r="W246" s="216"/>
      <c r="X246" s="216"/>
      <c r="Y246" s="216"/>
      <c r="Z246" s="216"/>
    </row>
    <row r="247" ht="15.75" customHeight="1">
      <c r="A247" s="216"/>
      <c r="B247" s="216"/>
      <c r="C247" s="216"/>
      <c r="D247" s="216"/>
      <c r="E247" s="216"/>
      <c r="F247" s="216"/>
      <c r="G247" s="216"/>
      <c r="H247" s="216"/>
      <c r="I247" s="216"/>
      <c r="J247" s="216"/>
      <c r="K247" s="216"/>
      <c r="L247" s="216"/>
      <c r="M247" s="216"/>
      <c r="N247" s="216"/>
      <c r="O247" s="216"/>
      <c r="P247" s="216"/>
      <c r="Q247" s="216"/>
      <c r="R247" s="216"/>
      <c r="S247" s="216"/>
      <c r="T247" s="216"/>
      <c r="U247" s="216"/>
      <c r="V247" s="216"/>
      <c r="W247" s="216"/>
      <c r="X247" s="216"/>
      <c r="Y247" s="216"/>
      <c r="Z247" s="216"/>
    </row>
    <row r="248" ht="15.75" customHeight="1">
      <c r="A248" s="216"/>
      <c r="B248" s="216"/>
      <c r="C248" s="216"/>
      <c r="D248" s="216"/>
      <c r="E248" s="216"/>
      <c r="F248" s="216"/>
      <c r="G248" s="216"/>
      <c r="H248" s="216"/>
      <c r="I248" s="216"/>
      <c r="J248" s="216"/>
      <c r="K248" s="216"/>
      <c r="L248" s="216"/>
      <c r="M248" s="216"/>
      <c r="N248" s="216"/>
      <c r="O248" s="216"/>
      <c r="P248" s="216"/>
      <c r="Q248" s="216"/>
      <c r="R248" s="216"/>
      <c r="S248" s="216"/>
      <c r="T248" s="216"/>
      <c r="U248" s="216"/>
      <c r="V248" s="216"/>
      <c r="W248" s="216"/>
      <c r="X248" s="216"/>
      <c r="Y248" s="216"/>
      <c r="Z248" s="216"/>
    </row>
    <row r="249" ht="15.75" customHeight="1">
      <c r="A249" s="216"/>
      <c r="B249" s="216"/>
      <c r="C249" s="216"/>
      <c r="D249" s="216"/>
      <c r="E249" s="216"/>
      <c r="F249" s="216"/>
      <c r="G249" s="216"/>
      <c r="H249" s="216"/>
      <c r="I249" s="216"/>
      <c r="J249" s="216"/>
      <c r="K249" s="216"/>
      <c r="L249" s="216"/>
      <c r="M249" s="216"/>
      <c r="N249" s="216"/>
      <c r="O249" s="216"/>
      <c r="P249" s="216"/>
      <c r="Q249" s="216"/>
      <c r="R249" s="216"/>
      <c r="S249" s="216"/>
      <c r="T249" s="216"/>
      <c r="U249" s="216"/>
      <c r="V249" s="216"/>
      <c r="W249" s="216"/>
      <c r="X249" s="216"/>
      <c r="Y249" s="216"/>
      <c r="Z249" s="216"/>
    </row>
    <row r="250" ht="15.75" customHeight="1">
      <c r="A250" s="216"/>
      <c r="B250" s="216"/>
      <c r="C250" s="216"/>
      <c r="D250" s="216"/>
      <c r="E250" s="216"/>
      <c r="F250" s="216"/>
      <c r="G250" s="216"/>
      <c r="H250" s="216"/>
      <c r="I250" s="216"/>
      <c r="J250" s="216"/>
      <c r="K250" s="216"/>
      <c r="L250" s="216"/>
      <c r="M250" s="216"/>
      <c r="N250" s="216"/>
      <c r="O250" s="216"/>
      <c r="P250" s="216"/>
      <c r="Q250" s="216"/>
      <c r="R250" s="216"/>
      <c r="S250" s="216"/>
      <c r="T250" s="216"/>
      <c r="U250" s="216"/>
      <c r="V250" s="216"/>
      <c r="W250" s="216"/>
      <c r="X250" s="216"/>
      <c r="Y250" s="216"/>
      <c r="Z250" s="216"/>
    </row>
    <row r="251" ht="15.75" customHeight="1">
      <c r="A251" s="216"/>
      <c r="B251" s="216"/>
      <c r="C251" s="216"/>
      <c r="D251" s="216"/>
      <c r="E251" s="216"/>
      <c r="F251" s="216"/>
      <c r="G251" s="216"/>
      <c r="H251" s="216"/>
      <c r="I251" s="216"/>
      <c r="J251" s="216"/>
      <c r="K251" s="216"/>
      <c r="L251" s="216"/>
      <c r="M251" s="216"/>
      <c r="N251" s="216"/>
      <c r="O251" s="216"/>
      <c r="P251" s="216"/>
      <c r="Q251" s="216"/>
      <c r="R251" s="216"/>
      <c r="S251" s="216"/>
      <c r="T251" s="216"/>
      <c r="U251" s="216"/>
      <c r="V251" s="216"/>
      <c r="W251" s="216"/>
      <c r="X251" s="216"/>
      <c r="Y251" s="216"/>
      <c r="Z251" s="216"/>
    </row>
    <row r="252" ht="15.75" customHeight="1">
      <c r="A252" s="216"/>
      <c r="B252" s="216"/>
      <c r="C252" s="216"/>
      <c r="D252" s="216"/>
      <c r="E252" s="216"/>
      <c r="F252" s="216"/>
      <c r="G252" s="216"/>
      <c r="H252" s="216"/>
      <c r="I252" s="216"/>
      <c r="J252" s="216"/>
      <c r="K252" s="216"/>
      <c r="L252" s="216"/>
      <c r="M252" s="216"/>
      <c r="N252" s="216"/>
      <c r="O252" s="216"/>
      <c r="P252" s="216"/>
      <c r="Q252" s="216"/>
      <c r="R252" s="216"/>
      <c r="S252" s="216"/>
      <c r="T252" s="216"/>
      <c r="U252" s="216"/>
      <c r="V252" s="216"/>
      <c r="W252" s="216"/>
      <c r="X252" s="216"/>
      <c r="Y252" s="216"/>
      <c r="Z252" s="216"/>
    </row>
    <row r="253" ht="15.75" customHeight="1">
      <c r="A253" s="216"/>
      <c r="B253" s="216"/>
      <c r="C253" s="216"/>
      <c r="D253" s="216"/>
      <c r="E253" s="216"/>
      <c r="F253" s="216"/>
      <c r="G253" s="216"/>
      <c r="H253" s="216"/>
      <c r="I253" s="216"/>
      <c r="J253" s="216"/>
      <c r="K253" s="216"/>
      <c r="L253" s="216"/>
      <c r="M253" s="216"/>
      <c r="N253" s="216"/>
      <c r="O253" s="216"/>
      <c r="P253" s="216"/>
      <c r="Q253" s="216"/>
      <c r="R253" s="216"/>
      <c r="S253" s="216"/>
      <c r="T253" s="216"/>
      <c r="U253" s="216"/>
      <c r="V253" s="216"/>
      <c r="W253" s="216"/>
      <c r="X253" s="216"/>
      <c r="Y253" s="216"/>
      <c r="Z253" s="216"/>
    </row>
    <row r="254" ht="15.75" customHeight="1">
      <c r="A254" s="216"/>
      <c r="B254" s="216"/>
      <c r="C254" s="216"/>
      <c r="D254" s="216"/>
      <c r="E254" s="216"/>
      <c r="F254" s="216"/>
      <c r="G254" s="216"/>
      <c r="H254" s="216"/>
      <c r="I254" s="216"/>
      <c r="J254" s="216"/>
      <c r="K254" s="216"/>
      <c r="L254" s="216"/>
      <c r="M254" s="216"/>
      <c r="N254" s="216"/>
      <c r="O254" s="216"/>
      <c r="P254" s="216"/>
      <c r="Q254" s="216"/>
      <c r="R254" s="216"/>
      <c r="S254" s="216"/>
      <c r="T254" s="216"/>
      <c r="U254" s="216"/>
      <c r="V254" s="216"/>
      <c r="W254" s="216"/>
      <c r="X254" s="216"/>
      <c r="Y254" s="216"/>
      <c r="Z254" s="216"/>
    </row>
    <row r="255" ht="15.75" customHeight="1">
      <c r="A255" s="216"/>
      <c r="B255" s="216"/>
      <c r="C255" s="216"/>
      <c r="D255" s="216"/>
      <c r="E255" s="216"/>
      <c r="F255" s="216"/>
      <c r="G255" s="216"/>
      <c r="H255" s="216"/>
      <c r="I255" s="216"/>
      <c r="J255" s="216"/>
      <c r="K255" s="216"/>
      <c r="L255" s="216"/>
      <c r="M255" s="216"/>
      <c r="N255" s="216"/>
      <c r="O255" s="216"/>
      <c r="P255" s="216"/>
      <c r="Q255" s="216"/>
      <c r="R255" s="216"/>
      <c r="S255" s="216"/>
      <c r="T255" s="216"/>
      <c r="U255" s="216"/>
      <c r="V255" s="216"/>
      <c r="W255" s="216"/>
      <c r="X255" s="216"/>
      <c r="Y255" s="216"/>
      <c r="Z255" s="216"/>
    </row>
    <row r="256" ht="15.75" customHeight="1">
      <c r="A256" s="216"/>
      <c r="B256" s="216"/>
      <c r="C256" s="216"/>
      <c r="D256" s="216"/>
      <c r="E256" s="216"/>
      <c r="F256" s="216"/>
      <c r="G256" s="216"/>
      <c r="H256" s="216"/>
      <c r="I256" s="216"/>
      <c r="J256" s="216"/>
      <c r="K256" s="216"/>
      <c r="L256" s="216"/>
      <c r="M256" s="216"/>
      <c r="N256" s="216"/>
      <c r="O256" s="216"/>
      <c r="P256" s="216"/>
      <c r="Q256" s="216"/>
      <c r="R256" s="216"/>
      <c r="S256" s="216"/>
      <c r="T256" s="216"/>
      <c r="U256" s="216"/>
      <c r="V256" s="216"/>
      <c r="W256" s="216"/>
      <c r="X256" s="216"/>
      <c r="Y256" s="216"/>
      <c r="Z256" s="216"/>
    </row>
    <row r="257" ht="15.75" customHeight="1">
      <c r="A257" s="216"/>
      <c r="B257" s="216"/>
      <c r="C257" s="216"/>
      <c r="D257" s="216"/>
      <c r="E257" s="216"/>
      <c r="F257" s="216"/>
      <c r="G257" s="216"/>
      <c r="H257" s="216"/>
      <c r="I257" s="216"/>
      <c r="J257" s="216"/>
      <c r="K257" s="216"/>
      <c r="L257" s="216"/>
      <c r="M257" s="216"/>
      <c r="N257" s="216"/>
      <c r="O257" s="216"/>
      <c r="P257" s="216"/>
      <c r="Q257" s="216"/>
      <c r="R257" s="216"/>
      <c r="S257" s="216"/>
      <c r="T257" s="216"/>
      <c r="U257" s="216"/>
      <c r="V257" s="216"/>
      <c r="W257" s="216"/>
      <c r="X257" s="216"/>
      <c r="Y257" s="216"/>
      <c r="Z257" s="216"/>
    </row>
    <row r="258" ht="15.75" customHeight="1">
      <c r="A258" s="216"/>
      <c r="B258" s="216"/>
      <c r="C258" s="216"/>
      <c r="D258" s="216"/>
      <c r="E258" s="216"/>
      <c r="F258" s="216"/>
      <c r="G258" s="216"/>
      <c r="H258" s="216"/>
      <c r="I258" s="216"/>
      <c r="J258" s="216"/>
      <c r="K258" s="216"/>
      <c r="L258" s="216"/>
      <c r="M258" s="216"/>
      <c r="N258" s="216"/>
      <c r="O258" s="216"/>
      <c r="P258" s="216"/>
      <c r="Q258" s="216"/>
      <c r="R258" s="216"/>
      <c r="S258" s="216"/>
      <c r="T258" s="216"/>
      <c r="U258" s="216"/>
      <c r="V258" s="216"/>
      <c r="W258" s="216"/>
      <c r="X258" s="216"/>
      <c r="Y258" s="216"/>
      <c r="Z258" s="216"/>
    </row>
    <row r="259" ht="15.75" customHeight="1">
      <c r="A259" s="216"/>
      <c r="B259" s="216"/>
      <c r="C259" s="216"/>
      <c r="D259" s="216"/>
      <c r="E259" s="216"/>
      <c r="F259" s="216"/>
      <c r="G259" s="216"/>
      <c r="H259" s="216"/>
      <c r="I259" s="216"/>
      <c r="J259" s="216"/>
      <c r="K259" s="216"/>
      <c r="L259" s="216"/>
      <c r="M259" s="216"/>
      <c r="N259" s="216"/>
      <c r="O259" s="216"/>
      <c r="P259" s="216"/>
      <c r="Q259" s="216"/>
      <c r="R259" s="216"/>
      <c r="S259" s="216"/>
      <c r="T259" s="216"/>
      <c r="U259" s="216"/>
      <c r="V259" s="216"/>
      <c r="W259" s="216"/>
      <c r="X259" s="216"/>
      <c r="Y259" s="216"/>
      <c r="Z259" s="216"/>
    </row>
    <row r="260" ht="15.75" customHeight="1">
      <c r="A260" s="216"/>
      <c r="B260" s="216"/>
      <c r="C260" s="216"/>
      <c r="D260" s="216"/>
      <c r="E260" s="216"/>
      <c r="F260" s="216"/>
      <c r="G260" s="216"/>
      <c r="H260" s="216"/>
      <c r="I260" s="216"/>
      <c r="J260" s="216"/>
      <c r="K260" s="216"/>
      <c r="L260" s="216"/>
      <c r="M260" s="216"/>
      <c r="N260" s="216"/>
      <c r="O260" s="216"/>
      <c r="P260" s="216"/>
      <c r="Q260" s="216"/>
      <c r="R260" s="216"/>
      <c r="S260" s="216"/>
      <c r="T260" s="216"/>
      <c r="U260" s="216"/>
      <c r="V260" s="216"/>
      <c r="W260" s="216"/>
      <c r="X260" s="216"/>
      <c r="Y260" s="216"/>
      <c r="Z260" s="216"/>
    </row>
    <row r="261" ht="15.75" customHeight="1">
      <c r="A261" s="216"/>
      <c r="B261" s="216"/>
      <c r="C261" s="216"/>
      <c r="D261" s="216"/>
      <c r="E261" s="216"/>
      <c r="F261" s="216"/>
      <c r="G261" s="216"/>
      <c r="H261" s="216"/>
      <c r="I261" s="216"/>
      <c r="J261" s="216"/>
      <c r="K261" s="216"/>
      <c r="L261" s="216"/>
      <c r="M261" s="216"/>
      <c r="N261" s="216"/>
      <c r="O261" s="216"/>
      <c r="P261" s="216"/>
      <c r="Q261" s="216"/>
      <c r="R261" s="216"/>
      <c r="S261" s="216"/>
      <c r="T261" s="216"/>
      <c r="U261" s="216"/>
      <c r="V261" s="216"/>
      <c r="W261" s="216"/>
      <c r="X261" s="216"/>
      <c r="Y261" s="216"/>
      <c r="Z261" s="216"/>
    </row>
    <row r="262" ht="15.75" customHeight="1">
      <c r="A262" s="216"/>
      <c r="B262" s="216"/>
      <c r="C262" s="216"/>
      <c r="D262" s="216"/>
      <c r="E262" s="216"/>
      <c r="F262" s="216"/>
      <c r="G262" s="216"/>
      <c r="H262" s="216"/>
      <c r="I262" s="216"/>
      <c r="J262" s="216"/>
      <c r="K262" s="216"/>
      <c r="L262" s="216"/>
      <c r="M262" s="216"/>
      <c r="N262" s="216"/>
      <c r="O262" s="216"/>
      <c r="P262" s="216"/>
      <c r="Q262" s="216"/>
      <c r="R262" s="216"/>
      <c r="S262" s="216"/>
      <c r="T262" s="216"/>
      <c r="U262" s="216"/>
      <c r="V262" s="216"/>
      <c r="W262" s="216"/>
      <c r="X262" s="216"/>
      <c r="Y262" s="216"/>
      <c r="Z262" s="216"/>
    </row>
    <row r="263" ht="15.75" customHeight="1">
      <c r="A263" s="216"/>
      <c r="B263" s="216"/>
      <c r="C263" s="216"/>
      <c r="D263" s="216"/>
      <c r="E263" s="216"/>
      <c r="F263" s="216"/>
      <c r="G263" s="216"/>
      <c r="H263" s="216"/>
      <c r="I263" s="216"/>
      <c r="J263" s="216"/>
      <c r="K263" s="216"/>
      <c r="L263" s="216"/>
      <c r="M263" s="216"/>
      <c r="N263" s="216"/>
      <c r="O263" s="216"/>
      <c r="P263" s="216"/>
      <c r="Q263" s="216"/>
      <c r="R263" s="216"/>
      <c r="S263" s="216"/>
      <c r="T263" s="216"/>
      <c r="U263" s="216"/>
      <c r="V263" s="216"/>
      <c r="W263" s="216"/>
      <c r="X263" s="216"/>
      <c r="Y263" s="216"/>
      <c r="Z263" s="216"/>
    </row>
    <row r="264" ht="15.75" customHeight="1">
      <c r="A264" s="216"/>
      <c r="B264" s="216"/>
      <c r="C264" s="216"/>
      <c r="D264" s="216"/>
      <c r="E264" s="216"/>
      <c r="F264" s="216"/>
      <c r="G264" s="216"/>
      <c r="H264" s="216"/>
      <c r="I264" s="216"/>
      <c r="J264" s="216"/>
      <c r="K264" s="216"/>
      <c r="L264" s="216"/>
      <c r="M264" s="216"/>
      <c r="N264" s="216"/>
      <c r="O264" s="216"/>
      <c r="P264" s="216"/>
      <c r="Q264" s="216"/>
      <c r="R264" s="216"/>
      <c r="S264" s="216"/>
      <c r="T264" s="216"/>
      <c r="U264" s="216"/>
      <c r="V264" s="216"/>
      <c r="W264" s="216"/>
      <c r="X264" s="216"/>
      <c r="Y264" s="216"/>
      <c r="Z264" s="216"/>
    </row>
    <row r="265" ht="15.75" customHeight="1">
      <c r="A265" s="216"/>
      <c r="B265" s="216"/>
      <c r="C265" s="216"/>
      <c r="D265" s="216"/>
      <c r="E265" s="216"/>
      <c r="F265" s="216"/>
      <c r="G265" s="216"/>
      <c r="H265" s="216"/>
      <c r="I265" s="216"/>
      <c r="J265" s="216"/>
      <c r="K265" s="216"/>
      <c r="L265" s="216"/>
      <c r="M265" s="216"/>
      <c r="N265" s="216"/>
      <c r="O265" s="216"/>
      <c r="P265" s="216"/>
      <c r="Q265" s="216"/>
      <c r="R265" s="216"/>
      <c r="S265" s="216"/>
      <c r="T265" s="216"/>
      <c r="U265" s="216"/>
      <c r="V265" s="216"/>
      <c r="W265" s="216"/>
      <c r="X265" s="216"/>
      <c r="Y265" s="216"/>
      <c r="Z265" s="216"/>
    </row>
    <row r="266" ht="15.75" customHeight="1">
      <c r="A266" s="216"/>
      <c r="B266" s="216"/>
      <c r="C266" s="216"/>
      <c r="D266" s="216"/>
      <c r="E266" s="216"/>
      <c r="F266" s="216"/>
      <c r="G266" s="216"/>
      <c r="H266" s="216"/>
      <c r="I266" s="216"/>
      <c r="J266" s="216"/>
      <c r="K266" s="216"/>
      <c r="L266" s="216"/>
      <c r="M266" s="216"/>
      <c r="N266" s="216"/>
      <c r="O266" s="216"/>
      <c r="P266" s="216"/>
      <c r="Q266" s="216"/>
      <c r="R266" s="216"/>
      <c r="S266" s="216"/>
      <c r="T266" s="216"/>
      <c r="U266" s="216"/>
      <c r="V266" s="216"/>
      <c r="W266" s="216"/>
      <c r="X266" s="216"/>
      <c r="Y266" s="216"/>
      <c r="Z266" s="216"/>
    </row>
    <row r="267" ht="15.75" customHeight="1">
      <c r="A267" s="216"/>
      <c r="B267" s="216"/>
      <c r="C267" s="216"/>
      <c r="D267" s="216"/>
      <c r="E267" s="216"/>
      <c r="F267" s="216"/>
      <c r="G267" s="216"/>
      <c r="H267" s="216"/>
      <c r="I267" s="216"/>
      <c r="J267" s="216"/>
      <c r="K267" s="216"/>
      <c r="L267" s="216"/>
      <c r="M267" s="216"/>
      <c r="N267" s="216"/>
      <c r="O267" s="216"/>
      <c r="P267" s="216"/>
      <c r="Q267" s="216"/>
      <c r="R267" s="216"/>
      <c r="S267" s="216"/>
      <c r="T267" s="216"/>
      <c r="U267" s="216"/>
      <c r="V267" s="216"/>
      <c r="W267" s="216"/>
      <c r="X267" s="216"/>
      <c r="Y267" s="216"/>
      <c r="Z267" s="216"/>
    </row>
    <row r="268" ht="15.75" customHeight="1">
      <c r="A268" s="216"/>
      <c r="B268" s="216"/>
      <c r="C268" s="216"/>
      <c r="D268" s="216"/>
      <c r="E268" s="216"/>
      <c r="F268" s="216"/>
      <c r="G268" s="216"/>
      <c r="H268" s="216"/>
      <c r="I268" s="216"/>
      <c r="J268" s="216"/>
      <c r="K268" s="216"/>
      <c r="L268" s="216"/>
      <c r="M268" s="216"/>
      <c r="N268" s="216"/>
      <c r="O268" s="216"/>
      <c r="P268" s="216"/>
      <c r="Q268" s="216"/>
      <c r="R268" s="216"/>
      <c r="S268" s="216"/>
      <c r="T268" s="216"/>
      <c r="U268" s="216"/>
      <c r="V268" s="216"/>
      <c r="W268" s="216"/>
      <c r="X268" s="216"/>
      <c r="Y268" s="216"/>
      <c r="Z268" s="216"/>
    </row>
    <row r="269" ht="15.75" customHeight="1">
      <c r="A269" s="216"/>
      <c r="B269" s="216"/>
      <c r="C269" s="216"/>
      <c r="D269" s="216"/>
      <c r="E269" s="216"/>
      <c r="F269" s="216"/>
      <c r="G269" s="216"/>
      <c r="H269" s="216"/>
      <c r="I269" s="216"/>
      <c r="J269" s="216"/>
      <c r="K269" s="216"/>
      <c r="L269" s="216"/>
      <c r="M269" s="216"/>
      <c r="N269" s="216"/>
      <c r="O269" s="216"/>
      <c r="P269" s="216"/>
      <c r="Q269" s="216"/>
      <c r="R269" s="216"/>
      <c r="S269" s="216"/>
      <c r="T269" s="216"/>
      <c r="U269" s="216"/>
      <c r="V269" s="216"/>
      <c r="W269" s="216"/>
      <c r="X269" s="216"/>
      <c r="Y269" s="216"/>
      <c r="Z269" s="216"/>
    </row>
    <row r="270" ht="15.75" customHeight="1">
      <c r="A270" s="216"/>
      <c r="B270" s="216"/>
      <c r="C270" s="216"/>
      <c r="D270" s="216"/>
      <c r="E270" s="216"/>
      <c r="F270" s="216"/>
      <c r="G270" s="216"/>
      <c r="H270" s="216"/>
      <c r="I270" s="216"/>
      <c r="J270" s="216"/>
      <c r="K270" s="216"/>
      <c r="L270" s="216"/>
      <c r="M270" s="216"/>
      <c r="N270" s="216"/>
      <c r="O270" s="216"/>
      <c r="P270" s="216"/>
      <c r="Q270" s="216"/>
      <c r="R270" s="216"/>
      <c r="S270" s="216"/>
      <c r="T270" s="216"/>
      <c r="U270" s="216"/>
      <c r="V270" s="216"/>
      <c r="W270" s="216"/>
      <c r="X270" s="216"/>
      <c r="Y270" s="216"/>
      <c r="Z270" s="216"/>
    </row>
    <row r="271" ht="15.75" customHeight="1">
      <c r="A271" s="216"/>
      <c r="B271" s="216"/>
      <c r="C271" s="216"/>
      <c r="D271" s="216"/>
      <c r="E271" s="216"/>
      <c r="F271" s="216"/>
      <c r="G271" s="216"/>
      <c r="H271" s="216"/>
      <c r="I271" s="216"/>
      <c r="J271" s="216"/>
      <c r="K271" s="216"/>
      <c r="L271" s="216"/>
      <c r="M271" s="216"/>
      <c r="N271" s="216"/>
      <c r="O271" s="216"/>
      <c r="P271" s="216"/>
      <c r="Q271" s="216"/>
      <c r="R271" s="216"/>
      <c r="S271" s="216"/>
      <c r="T271" s="216"/>
      <c r="U271" s="216"/>
      <c r="V271" s="216"/>
      <c r="W271" s="216"/>
      <c r="X271" s="216"/>
      <c r="Y271" s="216"/>
      <c r="Z271" s="216"/>
    </row>
    <row r="272" ht="15.75" customHeight="1">
      <c r="A272" s="216"/>
      <c r="B272" s="216"/>
      <c r="C272" s="216"/>
      <c r="D272" s="216"/>
      <c r="E272" s="216"/>
      <c r="F272" s="216"/>
      <c r="G272" s="216"/>
      <c r="H272" s="216"/>
      <c r="I272" s="216"/>
      <c r="J272" s="216"/>
      <c r="K272" s="216"/>
      <c r="L272" s="216"/>
      <c r="M272" s="216"/>
      <c r="N272" s="216"/>
      <c r="O272" s="216"/>
      <c r="P272" s="216"/>
      <c r="Q272" s="216"/>
      <c r="R272" s="216"/>
      <c r="S272" s="216"/>
      <c r="T272" s="216"/>
      <c r="U272" s="216"/>
      <c r="V272" s="216"/>
      <c r="W272" s="216"/>
      <c r="X272" s="216"/>
      <c r="Y272" s="216"/>
      <c r="Z272" s="216"/>
    </row>
    <row r="273" ht="15.75" customHeight="1">
      <c r="A273" s="216"/>
      <c r="B273" s="216"/>
      <c r="C273" s="216"/>
      <c r="D273" s="216"/>
      <c r="E273" s="216"/>
      <c r="F273" s="216"/>
      <c r="G273" s="216"/>
      <c r="H273" s="216"/>
      <c r="I273" s="216"/>
      <c r="J273" s="216"/>
      <c r="K273" s="216"/>
      <c r="L273" s="216"/>
      <c r="M273" s="216"/>
      <c r="N273" s="216"/>
      <c r="O273" s="216"/>
      <c r="P273" s="216"/>
      <c r="Q273" s="216"/>
      <c r="R273" s="216"/>
      <c r="S273" s="216"/>
      <c r="T273" s="216"/>
      <c r="U273" s="216"/>
      <c r="V273" s="216"/>
      <c r="W273" s="216"/>
      <c r="X273" s="216"/>
      <c r="Y273" s="216"/>
      <c r="Z273" s="216"/>
    </row>
    <row r="274" ht="15.75" customHeight="1">
      <c r="A274" s="216"/>
      <c r="B274" s="216"/>
      <c r="C274" s="216"/>
      <c r="D274" s="216"/>
      <c r="E274" s="216"/>
      <c r="F274" s="216"/>
      <c r="G274" s="216"/>
      <c r="H274" s="216"/>
      <c r="I274" s="216"/>
      <c r="J274" s="216"/>
      <c r="K274" s="216"/>
      <c r="L274" s="216"/>
      <c r="M274" s="216"/>
      <c r="N274" s="216"/>
      <c r="O274" s="216"/>
      <c r="P274" s="216"/>
      <c r="Q274" s="216"/>
      <c r="R274" s="216"/>
      <c r="S274" s="216"/>
      <c r="T274" s="216"/>
      <c r="U274" s="216"/>
      <c r="V274" s="216"/>
      <c r="W274" s="216"/>
      <c r="X274" s="216"/>
      <c r="Y274" s="216"/>
      <c r="Z274" s="216"/>
    </row>
    <row r="275" ht="15.75" customHeight="1">
      <c r="A275" s="216"/>
      <c r="B275" s="216"/>
      <c r="C275" s="216"/>
      <c r="D275" s="216"/>
      <c r="E275" s="216"/>
      <c r="F275" s="216"/>
      <c r="G275" s="216"/>
      <c r="H275" s="216"/>
      <c r="I275" s="216"/>
      <c r="J275" s="216"/>
      <c r="K275" s="216"/>
      <c r="L275" s="216"/>
      <c r="M275" s="216"/>
      <c r="N275" s="216"/>
      <c r="O275" s="216"/>
      <c r="P275" s="216"/>
      <c r="Q275" s="216"/>
      <c r="R275" s="216"/>
      <c r="S275" s="216"/>
      <c r="T275" s="216"/>
      <c r="U275" s="216"/>
      <c r="V275" s="216"/>
      <c r="W275" s="216"/>
      <c r="X275" s="216"/>
      <c r="Y275" s="216"/>
      <c r="Z275" s="216"/>
    </row>
    <row r="276" ht="15.75" customHeight="1">
      <c r="A276" s="216"/>
      <c r="B276" s="216"/>
      <c r="C276" s="216"/>
      <c r="D276" s="216"/>
      <c r="E276" s="216"/>
      <c r="F276" s="216"/>
      <c r="G276" s="216"/>
      <c r="H276" s="216"/>
      <c r="I276" s="216"/>
      <c r="J276" s="216"/>
      <c r="K276" s="216"/>
      <c r="L276" s="216"/>
      <c r="M276" s="216"/>
      <c r="N276" s="216"/>
      <c r="O276" s="216"/>
      <c r="P276" s="216"/>
      <c r="Q276" s="216"/>
      <c r="R276" s="216"/>
      <c r="S276" s="216"/>
      <c r="T276" s="216"/>
      <c r="U276" s="216"/>
      <c r="V276" s="216"/>
      <c r="W276" s="216"/>
      <c r="X276" s="216"/>
      <c r="Y276" s="216"/>
      <c r="Z276" s="216"/>
    </row>
    <row r="277" ht="15.75" customHeight="1">
      <c r="A277" s="216"/>
      <c r="B277" s="216"/>
      <c r="C277" s="216"/>
      <c r="D277" s="216"/>
      <c r="E277" s="216"/>
      <c r="F277" s="216"/>
      <c r="G277" s="216"/>
      <c r="H277" s="216"/>
      <c r="I277" s="216"/>
      <c r="J277" s="216"/>
      <c r="K277" s="216"/>
      <c r="L277" s="216"/>
      <c r="M277" s="216"/>
      <c r="N277" s="216"/>
      <c r="O277" s="216"/>
      <c r="P277" s="216"/>
      <c r="Q277" s="216"/>
      <c r="R277" s="216"/>
      <c r="S277" s="216"/>
      <c r="T277" s="216"/>
      <c r="U277" s="216"/>
      <c r="V277" s="216"/>
      <c r="W277" s="216"/>
      <c r="X277" s="216"/>
      <c r="Y277" s="216"/>
      <c r="Z277" s="216"/>
    </row>
    <row r="278" ht="15.75" customHeight="1">
      <c r="A278" s="216"/>
      <c r="B278" s="216"/>
      <c r="C278" s="216"/>
      <c r="D278" s="216"/>
      <c r="E278" s="216"/>
      <c r="F278" s="216"/>
      <c r="G278" s="216"/>
      <c r="H278" s="216"/>
      <c r="I278" s="216"/>
      <c r="J278" s="216"/>
      <c r="K278" s="216"/>
      <c r="L278" s="216"/>
      <c r="M278" s="216"/>
      <c r="N278" s="216"/>
      <c r="O278" s="216"/>
      <c r="P278" s="216"/>
      <c r="Q278" s="216"/>
      <c r="R278" s="216"/>
      <c r="S278" s="216"/>
      <c r="T278" s="216"/>
      <c r="U278" s="216"/>
      <c r="V278" s="216"/>
      <c r="W278" s="216"/>
      <c r="X278" s="216"/>
      <c r="Y278" s="216"/>
      <c r="Z278" s="216"/>
    </row>
    <row r="279" ht="15.75" customHeight="1">
      <c r="A279" s="216"/>
      <c r="B279" s="216"/>
      <c r="C279" s="216"/>
      <c r="D279" s="216"/>
      <c r="E279" s="216"/>
      <c r="F279" s="216"/>
      <c r="G279" s="216"/>
      <c r="H279" s="216"/>
      <c r="I279" s="216"/>
      <c r="J279" s="216"/>
      <c r="K279" s="216"/>
      <c r="L279" s="216"/>
      <c r="M279" s="216"/>
      <c r="N279" s="216"/>
      <c r="O279" s="216"/>
      <c r="P279" s="216"/>
      <c r="Q279" s="216"/>
      <c r="R279" s="216"/>
      <c r="S279" s="216"/>
      <c r="T279" s="216"/>
      <c r="U279" s="216"/>
      <c r="V279" s="216"/>
      <c r="W279" s="216"/>
      <c r="X279" s="216"/>
      <c r="Y279" s="216"/>
      <c r="Z279" s="216"/>
    </row>
    <row r="280" ht="15.75" customHeight="1">
      <c r="A280" s="216"/>
      <c r="B280" s="216"/>
      <c r="C280" s="216"/>
      <c r="D280" s="216"/>
      <c r="E280" s="216"/>
      <c r="F280" s="216"/>
      <c r="G280" s="216"/>
      <c r="H280" s="216"/>
      <c r="I280" s="216"/>
      <c r="J280" s="216"/>
      <c r="K280" s="216"/>
      <c r="L280" s="216"/>
      <c r="M280" s="216"/>
      <c r="N280" s="216"/>
      <c r="O280" s="216"/>
      <c r="P280" s="216"/>
      <c r="Q280" s="216"/>
      <c r="R280" s="216"/>
      <c r="S280" s="216"/>
      <c r="T280" s="216"/>
      <c r="U280" s="216"/>
      <c r="V280" s="216"/>
      <c r="W280" s="216"/>
      <c r="X280" s="216"/>
      <c r="Y280" s="216"/>
      <c r="Z280" s="216"/>
    </row>
    <row r="281" ht="15.75" customHeight="1">
      <c r="A281" s="216"/>
      <c r="B281" s="216"/>
      <c r="C281" s="216"/>
      <c r="D281" s="216"/>
      <c r="E281" s="216"/>
      <c r="F281" s="216"/>
      <c r="G281" s="216"/>
      <c r="H281" s="216"/>
      <c r="I281" s="216"/>
      <c r="J281" s="216"/>
      <c r="K281" s="216"/>
      <c r="L281" s="216"/>
      <c r="M281" s="216"/>
      <c r="N281" s="216"/>
      <c r="O281" s="216"/>
      <c r="P281" s="216"/>
      <c r="Q281" s="216"/>
      <c r="R281" s="216"/>
      <c r="S281" s="216"/>
      <c r="T281" s="216"/>
      <c r="U281" s="216"/>
      <c r="V281" s="216"/>
      <c r="W281" s="216"/>
      <c r="X281" s="216"/>
      <c r="Y281" s="216"/>
      <c r="Z281" s="216"/>
    </row>
    <row r="282" ht="15.75" customHeight="1">
      <c r="A282" s="216"/>
      <c r="B282" s="216"/>
      <c r="C282" s="216"/>
      <c r="D282" s="216"/>
      <c r="E282" s="216"/>
      <c r="F282" s="216"/>
      <c r="G282" s="216"/>
      <c r="H282" s="216"/>
      <c r="I282" s="216"/>
      <c r="J282" s="216"/>
      <c r="K282" s="216"/>
      <c r="L282" s="216"/>
      <c r="M282" s="216"/>
      <c r="N282" s="216"/>
      <c r="O282" s="216"/>
      <c r="P282" s="216"/>
      <c r="Q282" s="216"/>
      <c r="R282" s="216"/>
      <c r="S282" s="216"/>
      <c r="T282" s="216"/>
      <c r="U282" s="216"/>
      <c r="V282" s="216"/>
      <c r="W282" s="216"/>
      <c r="X282" s="216"/>
      <c r="Y282" s="216"/>
      <c r="Z282" s="216"/>
    </row>
    <row r="283" ht="15.75" customHeight="1">
      <c r="A283" s="216"/>
      <c r="B283" s="216"/>
      <c r="C283" s="216"/>
      <c r="D283" s="216"/>
      <c r="E283" s="216"/>
      <c r="F283" s="216"/>
      <c r="G283" s="216"/>
      <c r="H283" s="216"/>
      <c r="I283" s="216"/>
      <c r="J283" s="216"/>
      <c r="K283" s="216"/>
      <c r="L283" s="216"/>
      <c r="M283" s="216"/>
      <c r="N283" s="216"/>
      <c r="O283" s="216"/>
      <c r="P283" s="216"/>
      <c r="Q283" s="216"/>
      <c r="R283" s="216"/>
      <c r="S283" s="216"/>
      <c r="T283" s="216"/>
      <c r="U283" s="216"/>
      <c r="V283" s="216"/>
      <c r="W283" s="216"/>
      <c r="X283" s="216"/>
      <c r="Y283" s="216"/>
      <c r="Z283" s="216"/>
    </row>
    <row r="284" ht="15.75" customHeight="1">
      <c r="A284" s="216"/>
      <c r="B284" s="216"/>
      <c r="C284" s="216"/>
      <c r="D284" s="216"/>
      <c r="E284" s="216"/>
      <c r="F284" s="216"/>
      <c r="G284" s="216"/>
      <c r="H284" s="216"/>
      <c r="I284" s="216"/>
      <c r="J284" s="216"/>
      <c r="K284" s="216"/>
      <c r="L284" s="216"/>
      <c r="M284" s="216"/>
      <c r="N284" s="216"/>
      <c r="O284" s="216"/>
      <c r="P284" s="216"/>
      <c r="Q284" s="216"/>
      <c r="R284" s="216"/>
      <c r="S284" s="216"/>
      <c r="T284" s="216"/>
      <c r="U284" s="216"/>
      <c r="V284" s="216"/>
      <c r="W284" s="216"/>
      <c r="X284" s="216"/>
      <c r="Y284" s="216"/>
      <c r="Z284" s="216"/>
    </row>
    <row r="285" ht="15.75" customHeight="1">
      <c r="A285" s="216"/>
      <c r="B285" s="216"/>
      <c r="C285" s="216"/>
      <c r="D285" s="216"/>
      <c r="E285" s="216"/>
      <c r="F285" s="216"/>
      <c r="G285" s="216"/>
      <c r="H285" s="216"/>
      <c r="I285" s="216"/>
      <c r="J285" s="216"/>
      <c r="K285" s="216"/>
      <c r="L285" s="216"/>
      <c r="M285" s="216"/>
      <c r="N285" s="216"/>
      <c r="O285" s="216"/>
      <c r="P285" s="216"/>
      <c r="Q285" s="216"/>
      <c r="R285" s="216"/>
      <c r="S285" s="216"/>
      <c r="T285" s="216"/>
      <c r="U285" s="216"/>
      <c r="V285" s="216"/>
      <c r="W285" s="216"/>
      <c r="X285" s="216"/>
      <c r="Y285" s="216"/>
      <c r="Z285" s="216"/>
    </row>
    <row r="286" ht="15.75" customHeight="1">
      <c r="A286" s="216"/>
      <c r="B286" s="216"/>
      <c r="C286" s="216"/>
      <c r="D286" s="216"/>
      <c r="E286" s="216"/>
      <c r="F286" s="216"/>
      <c r="G286" s="216"/>
      <c r="H286" s="216"/>
      <c r="I286" s="216"/>
      <c r="J286" s="216"/>
      <c r="K286" s="216"/>
      <c r="L286" s="216"/>
      <c r="M286" s="216"/>
      <c r="N286" s="216"/>
      <c r="O286" s="216"/>
      <c r="P286" s="216"/>
      <c r="Q286" s="216"/>
      <c r="R286" s="216"/>
      <c r="S286" s="216"/>
      <c r="T286" s="216"/>
      <c r="U286" s="216"/>
      <c r="V286" s="216"/>
      <c r="W286" s="216"/>
      <c r="X286" s="216"/>
      <c r="Y286" s="216"/>
      <c r="Z286" s="216"/>
    </row>
    <row r="287" ht="15.75" customHeight="1">
      <c r="A287" s="216"/>
      <c r="B287" s="216"/>
      <c r="C287" s="216"/>
      <c r="D287" s="216"/>
      <c r="E287" s="216"/>
      <c r="F287" s="216"/>
      <c r="G287" s="216"/>
      <c r="H287" s="216"/>
      <c r="I287" s="216"/>
      <c r="J287" s="216"/>
      <c r="K287" s="216"/>
      <c r="L287" s="216"/>
      <c r="M287" s="216"/>
      <c r="N287" s="216"/>
      <c r="O287" s="216"/>
      <c r="P287" s="216"/>
      <c r="Q287" s="216"/>
      <c r="R287" s="216"/>
      <c r="S287" s="216"/>
      <c r="T287" s="216"/>
      <c r="U287" s="216"/>
      <c r="V287" s="216"/>
      <c r="W287" s="216"/>
      <c r="X287" s="216"/>
      <c r="Y287" s="216"/>
      <c r="Z287" s="216"/>
    </row>
    <row r="288" ht="15.75" customHeight="1">
      <c r="A288" s="216"/>
      <c r="B288" s="216"/>
      <c r="C288" s="216"/>
      <c r="D288" s="216"/>
      <c r="E288" s="216"/>
      <c r="F288" s="216"/>
      <c r="G288" s="216"/>
      <c r="H288" s="216"/>
      <c r="I288" s="216"/>
      <c r="J288" s="216"/>
      <c r="K288" s="216"/>
      <c r="L288" s="216"/>
      <c r="M288" s="216"/>
      <c r="N288" s="216"/>
      <c r="O288" s="216"/>
      <c r="P288" s="216"/>
      <c r="Q288" s="216"/>
      <c r="R288" s="216"/>
      <c r="S288" s="216"/>
      <c r="T288" s="216"/>
      <c r="U288" s="216"/>
      <c r="V288" s="216"/>
      <c r="W288" s="216"/>
      <c r="X288" s="216"/>
      <c r="Y288" s="216"/>
      <c r="Z288" s="216"/>
    </row>
    <row r="289" ht="15.75" customHeight="1">
      <c r="A289" s="216"/>
      <c r="B289" s="216"/>
      <c r="C289" s="216"/>
      <c r="D289" s="216"/>
      <c r="E289" s="216"/>
      <c r="F289" s="216"/>
      <c r="G289" s="216"/>
      <c r="H289" s="216"/>
      <c r="I289" s="216"/>
      <c r="J289" s="216"/>
      <c r="K289" s="216"/>
      <c r="L289" s="216"/>
      <c r="M289" s="216"/>
      <c r="N289" s="216"/>
      <c r="O289" s="216"/>
      <c r="P289" s="216"/>
      <c r="Q289" s="216"/>
      <c r="R289" s="216"/>
      <c r="S289" s="216"/>
      <c r="T289" s="216"/>
      <c r="U289" s="216"/>
      <c r="V289" s="216"/>
      <c r="W289" s="216"/>
      <c r="X289" s="216"/>
      <c r="Y289" s="216"/>
      <c r="Z289" s="216"/>
    </row>
    <row r="290" ht="15.75" customHeight="1">
      <c r="A290" s="216"/>
      <c r="B290" s="216"/>
      <c r="C290" s="216"/>
      <c r="D290" s="216"/>
      <c r="E290" s="216"/>
      <c r="F290" s="216"/>
      <c r="G290" s="216"/>
      <c r="H290" s="216"/>
      <c r="I290" s="216"/>
      <c r="J290" s="216"/>
      <c r="K290" s="216"/>
      <c r="L290" s="216"/>
      <c r="M290" s="216"/>
      <c r="N290" s="216"/>
      <c r="O290" s="216"/>
      <c r="P290" s="216"/>
      <c r="Q290" s="216"/>
      <c r="R290" s="216"/>
      <c r="S290" s="216"/>
      <c r="T290" s="216"/>
      <c r="U290" s="216"/>
      <c r="V290" s="216"/>
      <c r="W290" s="216"/>
      <c r="X290" s="216"/>
      <c r="Y290" s="216"/>
      <c r="Z290" s="216"/>
    </row>
    <row r="291" ht="15.75" customHeight="1">
      <c r="A291" s="216"/>
      <c r="B291" s="216"/>
      <c r="C291" s="216"/>
      <c r="D291" s="216"/>
      <c r="E291" s="216"/>
      <c r="F291" s="216"/>
      <c r="G291" s="216"/>
      <c r="H291" s="216"/>
      <c r="I291" s="216"/>
      <c r="J291" s="216"/>
      <c r="K291" s="216"/>
      <c r="L291" s="216"/>
      <c r="M291" s="216"/>
      <c r="N291" s="216"/>
      <c r="O291" s="216"/>
      <c r="P291" s="216"/>
      <c r="Q291" s="216"/>
      <c r="R291" s="216"/>
      <c r="S291" s="216"/>
      <c r="T291" s="216"/>
      <c r="U291" s="216"/>
      <c r="V291" s="216"/>
      <c r="W291" s="216"/>
      <c r="X291" s="216"/>
      <c r="Y291" s="216"/>
      <c r="Z291" s="216"/>
    </row>
    <row r="292" ht="15.75" customHeight="1">
      <c r="A292" s="216"/>
      <c r="B292" s="216"/>
      <c r="C292" s="216"/>
      <c r="D292" s="216"/>
      <c r="E292" s="216"/>
      <c r="F292" s="216"/>
      <c r="G292" s="216"/>
      <c r="H292" s="216"/>
      <c r="I292" s="216"/>
      <c r="J292" s="216"/>
      <c r="K292" s="216"/>
      <c r="L292" s="216"/>
      <c r="M292" s="216"/>
      <c r="N292" s="216"/>
      <c r="O292" s="216"/>
      <c r="P292" s="216"/>
      <c r="Q292" s="216"/>
      <c r="R292" s="216"/>
      <c r="S292" s="216"/>
      <c r="T292" s="216"/>
      <c r="U292" s="216"/>
      <c r="V292" s="216"/>
      <c r="W292" s="216"/>
      <c r="X292" s="216"/>
      <c r="Y292" s="216"/>
      <c r="Z292" s="216"/>
    </row>
    <row r="293" ht="15.75" customHeight="1">
      <c r="A293" s="216"/>
      <c r="B293" s="216"/>
      <c r="C293" s="216"/>
      <c r="D293" s="216"/>
      <c r="E293" s="216"/>
      <c r="F293" s="216"/>
      <c r="G293" s="216"/>
      <c r="H293" s="216"/>
      <c r="I293" s="216"/>
      <c r="J293" s="216"/>
      <c r="K293" s="216"/>
      <c r="L293" s="216"/>
      <c r="M293" s="216"/>
      <c r="N293" s="216"/>
      <c r="O293" s="216"/>
      <c r="P293" s="216"/>
      <c r="Q293" s="216"/>
      <c r="R293" s="216"/>
      <c r="S293" s="216"/>
      <c r="T293" s="216"/>
      <c r="U293" s="216"/>
      <c r="V293" s="216"/>
      <c r="W293" s="216"/>
      <c r="X293" s="216"/>
      <c r="Y293" s="216"/>
      <c r="Z293" s="216"/>
    </row>
    <row r="294" ht="15.75" customHeight="1">
      <c r="A294" s="216"/>
      <c r="B294" s="216"/>
      <c r="C294" s="216"/>
      <c r="D294" s="216"/>
      <c r="E294" s="216"/>
      <c r="F294" s="216"/>
      <c r="G294" s="216"/>
      <c r="H294" s="216"/>
      <c r="I294" s="216"/>
      <c r="J294" s="216"/>
      <c r="K294" s="216"/>
      <c r="L294" s="216"/>
      <c r="M294" s="216"/>
      <c r="N294" s="216"/>
      <c r="O294" s="216"/>
      <c r="P294" s="216"/>
      <c r="Q294" s="216"/>
      <c r="R294" s="216"/>
      <c r="S294" s="216"/>
      <c r="T294" s="216"/>
      <c r="U294" s="216"/>
      <c r="V294" s="216"/>
      <c r="W294" s="216"/>
      <c r="X294" s="216"/>
      <c r="Y294" s="216"/>
      <c r="Z294" s="216"/>
    </row>
    <row r="295" ht="15.75" customHeight="1">
      <c r="A295" s="216"/>
      <c r="B295" s="216"/>
      <c r="C295" s="216"/>
      <c r="D295" s="216"/>
      <c r="E295" s="216"/>
      <c r="F295" s="216"/>
      <c r="G295" s="216"/>
      <c r="H295" s="216"/>
      <c r="I295" s="216"/>
      <c r="J295" s="216"/>
      <c r="K295" s="216"/>
      <c r="L295" s="216"/>
      <c r="M295" s="216"/>
      <c r="N295" s="216"/>
      <c r="O295" s="216"/>
      <c r="P295" s="216"/>
      <c r="Q295" s="216"/>
      <c r="R295" s="216"/>
      <c r="S295" s="216"/>
      <c r="T295" s="216"/>
      <c r="U295" s="216"/>
      <c r="V295" s="216"/>
      <c r="W295" s="216"/>
      <c r="X295" s="216"/>
      <c r="Y295" s="216"/>
      <c r="Z295" s="216"/>
    </row>
    <row r="296" ht="15.75" customHeight="1">
      <c r="A296" s="216"/>
      <c r="B296" s="216"/>
      <c r="C296" s="216"/>
      <c r="D296" s="216"/>
      <c r="E296" s="216"/>
      <c r="F296" s="216"/>
      <c r="G296" s="216"/>
      <c r="H296" s="216"/>
      <c r="I296" s="216"/>
      <c r="J296" s="216"/>
      <c r="K296" s="216"/>
      <c r="L296" s="216"/>
      <c r="M296" s="216"/>
      <c r="N296" s="216"/>
      <c r="O296" s="216"/>
      <c r="P296" s="216"/>
      <c r="Q296" s="216"/>
      <c r="R296" s="216"/>
      <c r="S296" s="216"/>
      <c r="T296" s="216"/>
      <c r="U296" s="216"/>
      <c r="V296" s="216"/>
      <c r="W296" s="216"/>
      <c r="X296" s="216"/>
      <c r="Y296" s="216"/>
      <c r="Z296" s="216"/>
    </row>
    <row r="297" ht="15.75" customHeight="1">
      <c r="A297" s="216"/>
      <c r="B297" s="216"/>
      <c r="C297" s="216"/>
      <c r="D297" s="216"/>
      <c r="E297" s="216"/>
      <c r="F297" s="216"/>
      <c r="G297" s="216"/>
      <c r="H297" s="216"/>
      <c r="I297" s="216"/>
      <c r="J297" s="216"/>
      <c r="K297" s="216"/>
      <c r="L297" s="216"/>
      <c r="M297" s="216"/>
      <c r="N297" s="216"/>
      <c r="O297" s="216"/>
      <c r="P297" s="216"/>
      <c r="Q297" s="216"/>
      <c r="R297" s="216"/>
      <c r="S297" s="216"/>
      <c r="T297" s="216"/>
      <c r="U297" s="216"/>
      <c r="V297" s="216"/>
      <c r="W297" s="216"/>
      <c r="X297" s="216"/>
      <c r="Y297" s="216"/>
      <c r="Z297" s="216"/>
    </row>
    <row r="298" ht="15.75" customHeight="1">
      <c r="A298" s="216"/>
      <c r="B298" s="216"/>
      <c r="C298" s="216"/>
      <c r="D298" s="216"/>
      <c r="E298" s="216"/>
      <c r="F298" s="216"/>
      <c r="G298" s="216"/>
      <c r="H298" s="216"/>
      <c r="I298" s="216"/>
      <c r="J298" s="216"/>
      <c r="K298" s="216"/>
      <c r="L298" s="216"/>
      <c r="M298" s="216"/>
      <c r="N298" s="216"/>
      <c r="O298" s="216"/>
      <c r="P298" s="216"/>
      <c r="Q298" s="216"/>
      <c r="R298" s="216"/>
      <c r="S298" s="216"/>
      <c r="T298" s="216"/>
      <c r="U298" s="216"/>
      <c r="V298" s="216"/>
      <c r="W298" s="216"/>
      <c r="X298" s="216"/>
      <c r="Y298" s="216"/>
      <c r="Z298" s="216"/>
    </row>
    <row r="299" ht="15.75" customHeight="1">
      <c r="A299" s="216"/>
      <c r="B299" s="216"/>
      <c r="C299" s="216"/>
      <c r="D299" s="216"/>
      <c r="E299" s="216"/>
      <c r="F299" s="216"/>
      <c r="G299" s="216"/>
      <c r="H299" s="216"/>
      <c r="I299" s="216"/>
      <c r="J299" s="216"/>
      <c r="K299" s="216"/>
      <c r="L299" s="216"/>
      <c r="M299" s="216"/>
      <c r="N299" s="216"/>
      <c r="O299" s="216"/>
      <c r="P299" s="216"/>
      <c r="Q299" s="216"/>
      <c r="R299" s="216"/>
      <c r="S299" s="216"/>
      <c r="T299" s="216"/>
      <c r="U299" s="216"/>
      <c r="V299" s="216"/>
      <c r="W299" s="216"/>
      <c r="X299" s="216"/>
      <c r="Y299" s="216"/>
      <c r="Z299" s="216"/>
    </row>
    <row r="300" ht="15.75" customHeight="1">
      <c r="A300" s="216"/>
      <c r="B300" s="216"/>
      <c r="C300" s="216"/>
      <c r="D300" s="216"/>
      <c r="E300" s="216"/>
      <c r="F300" s="216"/>
      <c r="G300" s="216"/>
      <c r="H300" s="216"/>
      <c r="I300" s="216"/>
      <c r="J300" s="216"/>
      <c r="K300" s="216"/>
      <c r="L300" s="216"/>
      <c r="M300" s="216"/>
      <c r="N300" s="216"/>
      <c r="O300" s="216"/>
      <c r="P300" s="216"/>
      <c r="Q300" s="216"/>
      <c r="R300" s="216"/>
      <c r="S300" s="216"/>
      <c r="T300" s="216"/>
      <c r="U300" s="216"/>
      <c r="V300" s="216"/>
      <c r="W300" s="216"/>
      <c r="X300" s="216"/>
      <c r="Y300" s="216"/>
      <c r="Z300" s="216"/>
    </row>
    <row r="301" ht="15.75" customHeight="1">
      <c r="A301" s="216"/>
      <c r="B301" s="216"/>
      <c r="C301" s="216"/>
      <c r="D301" s="216"/>
      <c r="E301" s="216"/>
      <c r="F301" s="216"/>
      <c r="G301" s="216"/>
      <c r="H301" s="216"/>
      <c r="I301" s="216"/>
      <c r="J301" s="216"/>
      <c r="K301" s="216"/>
      <c r="L301" s="216"/>
      <c r="M301" s="216"/>
      <c r="N301" s="216"/>
      <c r="O301" s="216"/>
      <c r="P301" s="216"/>
      <c r="Q301" s="216"/>
      <c r="R301" s="216"/>
      <c r="S301" s="216"/>
      <c r="T301" s="216"/>
      <c r="U301" s="216"/>
      <c r="V301" s="216"/>
      <c r="W301" s="216"/>
      <c r="X301" s="216"/>
      <c r="Y301" s="216"/>
      <c r="Z301" s="216"/>
    </row>
    <row r="302" ht="15.75" customHeight="1">
      <c r="A302" s="216"/>
      <c r="B302" s="216"/>
      <c r="C302" s="216"/>
      <c r="D302" s="216"/>
      <c r="E302" s="216"/>
      <c r="F302" s="216"/>
      <c r="G302" s="216"/>
      <c r="H302" s="216"/>
      <c r="I302" s="216"/>
      <c r="J302" s="216"/>
      <c r="K302" s="216"/>
      <c r="L302" s="216"/>
      <c r="M302" s="216"/>
      <c r="N302" s="216"/>
      <c r="O302" s="216"/>
      <c r="P302" s="216"/>
      <c r="Q302" s="216"/>
      <c r="R302" s="216"/>
      <c r="S302" s="216"/>
      <c r="T302" s="216"/>
      <c r="U302" s="216"/>
      <c r="V302" s="216"/>
      <c r="W302" s="216"/>
      <c r="X302" s="216"/>
      <c r="Y302" s="216"/>
      <c r="Z302" s="216"/>
    </row>
    <row r="303" ht="15.75" customHeight="1">
      <c r="A303" s="216"/>
      <c r="B303" s="216"/>
      <c r="C303" s="216"/>
      <c r="D303" s="216"/>
      <c r="E303" s="216"/>
      <c r="F303" s="216"/>
      <c r="G303" s="216"/>
      <c r="H303" s="216"/>
      <c r="I303" s="216"/>
      <c r="J303" s="216"/>
      <c r="K303" s="216"/>
      <c r="L303" s="216"/>
      <c r="M303" s="216"/>
      <c r="N303" s="216"/>
      <c r="O303" s="216"/>
      <c r="P303" s="216"/>
      <c r="Q303" s="216"/>
      <c r="R303" s="216"/>
      <c r="S303" s="216"/>
      <c r="T303" s="216"/>
      <c r="U303" s="216"/>
      <c r="V303" s="216"/>
      <c r="W303" s="216"/>
      <c r="X303" s="216"/>
      <c r="Y303" s="216"/>
      <c r="Z303" s="216"/>
    </row>
    <row r="304" ht="15.75" customHeight="1">
      <c r="A304" s="216"/>
      <c r="B304" s="216"/>
      <c r="C304" s="216"/>
      <c r="D304" s="216"/>
      <c r="E304" s="216"/>
      <c r="F304" s="216"/>
      <c r="G304" s="216"/>
      <c r="H304" s="216"/>
      <c r="I304" s="216"/>
      <c r="J304" s="216"/>
      <c r="K304" s="216"/>
      <c r="L304" s="216"/>
      <c r="M304" s="216"/>
      <c r="N304" s="216"/>
      <c r="O304" s="216"/>
      <c r="P304" s="216"/>
      <c r="Q304" s="216"/>
      <c r="R304" s="216"/>
      <c r="S304" s="216"/>
      <c r="T304" s="216"/>
      <c r="U304" s="216"/>
      <c r="V304" s="216"/>
      <c r="W304" s="216"/>
      <c r="X304" s="216"/>
      <c r="Y304" s="216"/>
      <c r="Z304" s="216"/>
    </row>
    <row r="305" ht="15.75" customHeight="1">
      <c r="A305" s="216"/>
      <c r="B305" s="216"/>
      <c r="C305" s="216"/>
      <c r="D305" s="216"/>
      <c r="E305" s="216"/>
      <c r="F305" s="216"/>
      <c r="G305" s="216"/>
      <c r="H305" s="216"/>
      <c r="I305" s="216"/>
      <c r="J305" s="216"/>
      <c r="K305" s="216"/>
      <c r="L305" s="216"/>
      <c r="M305" s="216"/>
      <c r="N305" s="216"/>
      <c r="O305" s="216"/>
      <c r="P305" s="216"/>
      <c r="Q305" s="216"/>
      <c r="R305" s="216"/>
      <c r="S305" s="216"/>
      <c r="T305" s="216"/>
      <c r="U305" s="216"/>
      <c r="V305" s="216"/>
      <c r="W305" s="216"/>
      <c r="X305" s="216"/>
      <c r="Y305" s="216"/>
      <c r="Z305" s="216"/>
    </row>
    <row r="306" ht="15.75" customHeight="1">
      <c r="A306" s="216"/>
      <c r="B306" s="216"/>
      <c r="C306" s="216"/>
      <c r="D306" s="216"/>
      <c r="E306" s="216"/>
      <c r="F306" s="216"/>
      <c r="G306" s="216"/>
      <c r="H306" s="216"/>
      <c r="I306" s="216"/>
      <c r="J306" s="216"/>
      <c r="K306" s="216"/>
      <c r="L306" s="216"/>
      <c r="M306" s="216"/>
      <c r="N306" s="216"/>
      <c r="O306" s="216"/>
      <c r="P306" s="216"/>
      <c r="Q306" s="216"/>
      <c r="R306" s="216"/>
      <c r="S306" s="216"/>
      <c r="T306" s="216"/>
      <c r="U306" s="216"/>
      <c r="V306" s="216"/>
      <c r="W306" s="216"/>
      <c r="X306" s="216"/>
      <c r="Y306" s="216"/>
      <c r="Z306" s="216"/>
    </row>
    <row r="307" ht="15.75" customHeight="1">
      <c r="A307" s="216"/>
      <c r="B307" s="216"/>
      <c r="C307" s="216"/>
      <c r="D307" s="216"/>
      <c r="E307" s="216"/>
      <c r="F307" s="216"/>
      <c r="G307" s="216"/>
      <c r="H307" s="216"/>
      <c r="I307" s="216"/>
      <c r="J307" s="216"/>
      <c r="K307" s="216"/>
      <c r="L307" s="216"/>
      <c r="M307" s="216"/>
      <c r="N307" s="216"/>
      <c r="O307" s="216"/>
      <c r="P307" s="216"/>
      <c r="Q307" s="216"/>
      <c r="R307" s="216"/>
      <c r="S307" s="216"/>
      <c r="T307" s="216"/>
      <c r="U307" s="216"/>
      <c r="V307" s="216"/>
      <c r="W307" s="216"/>
      <c r="X307" s="216"/>
      <c r="Y307" s="216"/>
      <c r="Z307" s="216"/>
    </row>
    <row r="308" ht="15.75" customHeight="1">
      <c r="A308" s="216"/>
      <c r="B308" s="216"/>
      <c r="C308" s="216"/>
      <c r="D308" s="216"/>
      <c r="E308" s="216"/>
      <c r="F308" s="216"/>
      <c r="G308" s="216"/>
      <c r="H308" s="216"/>
      <c r="I308" s="216"/>
      <c r="J308" s="216"/>
      <c r="K308" s="216"/>
      <c r="L308" s="216"/>
      <c r="M308" s="216"/>
      <c r="N308" s="216"/>
      <c r="O308" s="216"/>
      <c r="P308" s="216"/>
      <c r="Q308" s="216"/>
      <c r="R308" s="216"/>
      <c r="S308" s="216"/>
      <c r="T308" s="216"/>
      <c r="U308" s="216"/>
      <c r="V308" s="216"/>
      <c r="W308" s="216"/>
      <c r="X308" s="216"/>
      <c r="Y308" s="216"/>
      <c r="Z308" s="216"/>
    </row>
    <row r="309" ht="15.75" customHeight="1">
      <c r="A309" s="216"/>
      <c r="B309" s="216"/>
      <c r="C309" s="216"/>
      <c r="D309" s="216"/>
      <c r="E309" s="216"/>
      <c r="F309" s="216"/>
      <c r="G309" s="216"/>
      <c r="H309" s="216"/>
      <c r="I309" s="216"/>
      <c r="J309" s="216"/>
      <c r="K309" s="216"/>
      <c r="L309" s="216"/>
      <c r="M309" s="216"/>
      <c r="N309" s="216"/>
      <c r="O309" s="216"/>
      <c r="P309" s="216"/>
      <c r="Q309" s="216"/>
      <c r="R309" s="216"/>
      <c r="S309" s="216"/>
      <c r="T309" s="216"/>
      <c r="U309" s="216"/>
      <c r="V309" s="216"/>
      <c r="W309" s="216"/>
      <c r="X309" s="216"/>
      <c r="Y309" s="216"/>
      <c r="Z309" s="216"/>
    </row>
    <row r="310" ht="15.75" customHeight="1">
      <c r="A310" s="216"/>
      <c r="B310" s="216"/>
      <c r="C310" s="216"/>
      <c r="D310" s="216"/>
      <c r="E310" s="216"/>
      <c r="F310" s="216"/>
      <c r="G310" s="216"/>
      <c r="H310" s="216"/>
      <c r="I310" s="216"/>
      <c r="J310" s="216"/>
      <c r="K310" s="216"/>
      <c r="L310" s="216"/>
      <c r="M310" s="216"/>
      <c r="N310" s="216"/>
      <c r="O310" s="216"/>
      <c r="P310" s="216"/>
      <c r="Q310" s="216"/>
      <c r="R310" s="216"/>
      <c r="S310" s="216"/>
      <c r="T310" s="216"/>
      <c r="U310" s="216"/>
      <c r="V310" s="216"/>
      <c r="W310" s="216"/>
      <c r="X310" s="216"/>
      <c r="Y310" s="216"/>
      <c r="Z310" s="216"/>
    </row>
    <row r="311" ht="15.75" customHeight="1">
      <c r="A311" s="216"/>
      <c r="B311" s="216"/>
      <c r="C311" s="216"/>
      <c r="D311" s="216"/>
      <c r="E311" s="216"/>
      <c r="F311" s="216"/>
      <c r="G311" s="216"/>
      <c r="H311" s="216"/>
      <c r="I311" s="216"/>
      <c r="J311" s="216"/>
      <c r="K311" s="216"/>
      <c r="L311" s="216"/>
      <c r="M311" s="216"/>
      <c r="N311" s="216"/>
      <c r="O311" s="216"/>
      <c r="P311" s="216"/>
      <c r="Q311" s="216"/>
      <c r="R311" s="216"/>
      <c r="S311" s="216"/>
      <c r="T311" s="216"/>
      <c r="U311" s="216"/>
      <c r="V311" s="216"/>
      <c r="W311" s="216"/>
      <c r="X311" s="216"/>
      <c r="Y311" s="216"/>
      <c r="Z311" s="216"/>
    </row>
    <row r="312" ht="15.75" customHeight="1">
      <c r="A312" s="216"/>
      <c r="B312" s="216"/>
      <c r="C312" s="216"/>
      <c r="D312" s="216"/>
      <c r="E312" s="216"/>
      <c r="F312" s="216"/>
      <c r="G312" s="216"/>
      <c r="H312" s="216"/>
      <c r="I312" s="216"/>
      <c r="J312" s="216"/>
      <c r="K312" s="216"/>
      <c r="L312" s="216"/>
      <c r="M312" s="216"/>
      <c r="N312" s="216"/>
      <c r="O312" s="216"/>
      <c r="P312" s="216"/>
      <c r="Q312" s="216"/>
      <c r="R312" s="216"/>
      <c r="S312" s="216"/>
      <c r="T312" s="216"/>
      <c r="U312" s="216"/>
      <c r="V312" s="216"/>
      <c r="W312" s="216"/>
      <c r="X312" s="216"/>
      <c r="Y312" s="216"/>
      <c r="Z312" s="216"/>
    </row>
    <row r="313" ht="15.75" customHeight="1">
      <c r="A313" s="216"/>
      <c r="B313" s="216"/>
      <c r="C313" s="216"/>
      <c r="D313" s="216"/>
      <c r="E313" s="216"/>
      <c r="F313" s="216"/>
      <c r="G313" s="216"/>
      <c r="H313" s="216"/>
      <c r="I313" s="216"/>
      <c r="J313" s="216"/>
      <c r="K313" s="216"/>
      <c r="L313" s="216"/>
      <c r="M313" s="216"/>
      <c r="N313" s="216"/>
      <c r="O313" s="216"/>
      <c r="P313" s="216"/>
      <c r="Q313" s="216"/>
      <c r="R313" s="216"/>
      <c r="S313" s="216"/>
      <c r="T313" s="216"/>
      <c r="U313" s="216"/>
      <c r="V313" s="216"/>
      <c r="W313" s="216"/>
      <c r="X313" s="216"/>
      <c r="Y313" s="216"/>
      <c r="Z313" s="216"/>
    </row>
    <row r="314" ht="15.75" customHeight="1">
      <c r="A314" s="216"/>
      <c r="B314" s="216"/>
      <c r="C314" s="216"/>
      <c r="D314" s="216"/>
      <c r="E314" s="216"/>
      <c r="F314" s="216"/>
      <c r="G314" s="216"/>
      <c r="H314" s="216"/>
      <c r="I314" s="216"/>
      <c r="J314" s="216"/>
      <c r="K314" s="216"/>
      <c r="L314" s="216"/>
      <c r="M314" s="216"/>
      <c r="N314" s="216"/>
      <c r="O314" s="216"/>
      <c r="P314" s="216"/>
      <c r="Q314" s="216"/>
      <c r="R314" s="216"/>
      <c r="S314" s="216"/>
      <c r="T314" s="216"/>
      <c r="U314" s="216"/>
      <c r="V314" s="216"/>
      <c r="W314" s="216"/>
      <c r="X314" s="216"/>
      <c r="Y314" s="216"/>
      <c r="Z314" s="216"/>
    </row>
    <row r="315" ht="15.75" customHeight="1">
      <c r="A315" s="216"/>
      <c r="B315" s="216"/>
      <c r="C315" s="216"/>
      <c r="D315" s="216"/>
      <c r="E315" s="216"/>
      <c r="F315" s="216"/>
      <c r="G315" s="216"/>
      <c r="H315" s="216"/>
      <c r="I315" s="216"/>
      <c r="J315" s="216"/>
      <c r="K315" s="216"/>
      <c r="L315" s="216"/>
      <c r="M315" s="216"/>
      <c r="N315" s="216"/>
      <c r="O315" s="216"/>
      <c r="P315" s="216"/>
      <c r="Q315" s="216"/>
      <c r="R315" s="216"/>
      <c r="S315" s="216"/>
      <c r="T315" s="216"/>
      <c r="U315" s="216"/>
      <c r="V315" s="216"/>
      <c r="W315" s="216"/>
      <c r="X315" s="216"/>
      <c r="Y315" s="216"/>
      <c r="Z315" s="216"/>
    </row>
    <row r="316" ht="15.75" customHeight="1">
      <c r="A316" s="216"/>
      <c r="B316" s="216"/>
      <c r="C316" s="216"/>
      <c r="D316" s="216"/>
      <c r="E316" s="216"/>
      <c r="F316" s="216"/>
      <c r="G316" s="216"/>
      <c r="H316" s="216"/>
      <c r="I316" s="216"/>
      <c r="J316" s="216"/>
      <c r="K316" s="216"/>
      <c r="L316" s="216"/>
      <c r="M316" s="216"/>
      <c r="N316" s="216"/>
      <c r="O316" s="216"/>
      <c r="P316" s="216"/>
      <c r="Q316" s="216"/>
      <c r="R316" s="216"/>
      <c r="S316" s="216"/>
      <c r="T316" s="216"/>
      <c r="U316" s="216"/>
      <c r="V316" s="216"/>
      <c r="W316" s="216"/>
      <c r="X316" s="216"/>
      <c r="Y316" s="216"/>
      <c r="Z316" s="216"/>
    </row>
    <row r="317" ht="15.75" customHeight="1">
      <c r="A317" s="216"/>
      <c r="B317" s="216"/>
      <c r="C317" s="216"/>
      <c r="D317" s="216"/>
      <c r="E317" s="216"/>
      <c r="F317" s="216"/>
      <c r="G317" s="216"/>
      <c r="H317" s="216"/>
      <c r="I317" s="216"/>
      <c r="J317" s="216"/>
      <c r="K317" s="216"/>
      <c r="L317" s="216"/>
      <c r="M317" s="216"/>
      <c r="N317" s="216"/>
      <c r="O317" s="216"/>
      <c r="P317" s="216"/>
      <c r="Q317" s="216"/>
      <c r="R317" s="216"/>
      <c r="S317" s="216"/>
      <c r="T317" s="216"/>
      <c r="U317" s="216"/>
      <c r="V317" s="216"/>
      <c r="W317" s="216"/>
      <c r="X317" s="216"/>
      <c r="Y317" s="216"/>
      <c r="Z317" s="216"/>
    </row>
    <row r="318" ht="15.75" customHeight="1">
      <c r="A318" s="216"/>
      <c r="B318" s="216"/>
      <c r="C318" s="216"/>
      <c r="D318" s="216"/>
      <c r="E318" s="216"/>
      <c r="F318" s="216"/>
      <c r="G318" s="216"/>
      <c r="H318" s="216"/>
      <c r="I318" s="216"/>
      <c r="J318" s="216"/>
      <c r="K318" s="216"/>
      <c r="L318" s="216"/>
      <c r="M318" s="216"/>
      <c r="N318" s="216"/>
      <c r="O318" s="216"/>
      <c r="P318" s="216"/>
      <c r="Q318" s="216"/>
      <c r="R318" s="216"/>
      <c r="S318" s="216"/>
      <c r="T318" s="216"/>
      <c r="U318" s="216"/>
      <c r="V318" s="216"/>
      <c r="W318" s="216"/>
      <c r="X318" s="216"/>
      <c r="Y318" s="216"/>
      <c r="Z318" s="216"/>
    </row>
    <row r="319" ht="15.75" customHeight="1">
      <c r="A319" s="216"/>
      <c r="B319" s="216"/>
      <c r="C319" s="216"/>
      <c r="D319" s="216"/>
      <c r="E319" s="216"/>
      <c r="F319" s="216"/>
      <c r="G319" s="216"/>
      <c r="H319" s="216"/>
      <c r="I319" s="216"/>
      <c r="J319" s="216"/>
      <c r="K319" s="216"/>
      <c r="L319" s="216"/>
      <c r="M319" s="216"/>
      <c r="N319" s="216"/>
      <c r="O319" s="216"/>
      <c r="P319" s="216"/>
      <c r="Q319" s="216"/>
      <c r="R319" s="216"/>
      <c r="S319" s="216"/>
      <c r="T319" s="216"/>
      <c r="U319" s="216"/>
      <c r="V319" s="216"/>
      <c r="W319" s="216"/>
      <c r="X319" s="216"/>
      <c r="Y319" s="216"/>
      <c r="Z319" s="216"/>
    </row>
    <row r="320" ht="15.75" customHeight="1">
      <c r="A320" s="216"/>
      <c r="B320" s="216"/>
      <c r="C320" s="216"/>
      <c r="D320" s="216"/>
      <c r="E320" s="216"/>
      <c r="F320" s="216"/>
      <c r="G320" s="216"/>
      <c r="H320" s="216"/>
      <c r="I320" s="216"/>
      <c r="J320" s="216"/>
      <c r="K320" s="216"/>
      <c r="L320" s="216"/>
      <c r="M320" s="216"/>
      <c r="N320" s="216"/>
      <c r="O320" s="216"/>
      <c r="P320" s="216"/>
      <c r="Q320" s="216"/>
      <c r="R320" s="216"/>
      <c r="S320" s="216"/>
      <c r="T320" s="216"/>
      <c r="U320" s="216"/>
      <c r="V320" s="216"/>
      <c r="W320" s="216"/>
      <c r="X320" s="216"/>
      <c r="Y320" s="216"/>
      <c r="Z320" s="216"/>
    </row>
    <row r="321" ht="15.75" customHeight="1">
      <c r="A321" s="216"/>
      <c r="B321" s="216"/>
      <c r="C321" s="216"/>
      <c r="D321" s="216"/>
      <c r="E321" s="216"/>
      <c r="F321" s="216"/>
      <c r="G321" s="216"/>
      <c r="H321" s="216"/>
      <c r="I321" s="216"/>
      <c r="J321" s="216"/>
      <c r="K321" s="216"/>
      <c r="L321" s="216"/>
      <c r="M321" s="216"/>
      <c r="N321" s="216"/>
      <c r="O321" s="216"/>
      <c r="P321" s="216"/>
      <c r="Q321" s="216"/>
      <c r="R321" s="216"/>
      <c r="S321" s="216"/>
      <c r="T321" s="216"/>
      <c r="U321" s="216"/>
      <c r="V321" s="216"/>
      <c r="W321" s="216"/>
      <c r="X321" s="216"/>
      <c r="Y321" s="216"/>
      <c r="Z321" s="216"/>
    </row>
    <row r="322" ht="15.75" customHeight="1">
      <c r="A322" s="216"/>
      <c r="B322" s="216"/>
      <c r="C322" s="216"/>
      <c r="D322" s="216"/>
      <c r="E322" s="216"/>
      <c r="F322" s="216"/>
      <c r="G322" s="216"/>
      <c r="H322" s="216"/>
      <c r="I322" s="216"/>
      <c r="J322" s="216"/>
      <c r="K322" s="216"/>
      <c r="L322" s="216"/>
      <c r="M322" s="216"/>
      <c r="N322" s="216"/>
      <c r="O322" s="216"/>
      <c r="P322" s="216"/>
      <c r="Q322" s="216"/>
      <c r="R322" s="216"/>
      <c r="S322" s="216"/>
      <c r="T322" s="216"/>
      <c r="U322" s="216"/>
      <c r="V322" s="216"/>
      <c r="W322" s="216"/>
      <c r="X322" s="216"/>
      <c r="Y322" s="216"/>
      <c r="Z322" s="216"/>
    </row>
    <row r="323" ht="15.75" customHeight="1">
      <c r="A323" s="216"/>
      <c r="B323" s="216"/>
      <c r="C323" s="216"/>
      <c r="D323" s="216"/>
      <c r="E323" s="216"/>
      <c r="F323" s="216"/>
      <c r="G323" s="216"/>
      <c r="H323" s="216"/>
      <c r="I323" s="216"/>
      <c r="J323" s="216"/>
      <c r="K323" s="216"/>
      <c r="L323" s="216"/>
      <c r="M323" s="216"/>
      <c r="N323" s="216"/>
      <c r="O323" s="216"/>
      <c r="P323" s="216"/>
      <c r="Q323" s="216"/>
      <c r="R323" s="216"/>
      <c r="S323" s="216"/>
      <c r="T323" s="216"/>
      <c r="U323" s="216"/>
      <c r="V323" s="216"/>
      <c r="W323" s="216"/>
      <c r="X323" s="216"/>
      <c r="Y323" s="216"/>
      <c r="Z323" s="216"/>
    </row>
    <row r="324" ht="15.75" customHeight="1">
      <c r="A324" s="216"/>
      <c r="B324" s="216"/>
      <c r="C324" s="216"/>
      <c r="D324" s="216"/>
      <c r="E324" s="216"/>
      <c r="F324" s="216"/>
      <c r="G324" s="216"/>
      <c r="H324" s="216"/>
      <c r="I324" s="216"/>
      <c r="J324" s="216"/>
      <c r="K324" s="216"/>
      <c r="L324" s="216"/>
      <c r="M324" s="216"/>
      <c r="N324" s="216"/>
      <c r="O324" s="216"/>
      <c r="P324" s="216"/>
      <c r="Q324" s="216"/>
      <c r="R324" s="216"/>
      <c r="S324" s="216"/>
      <c r="T324" s="216"/>
      <c r="U324" s="216"/>
      <c r="V324" s="216"/>
      <c r="W324" s="216"/>
      <c r="X324" s="216"/>
      <c r="Y324" s="216"/>
      <c r="Z324" s="216"/>
    </row>
    <row r="325" ht="15.75" customHeight="1">
      <c r="A325" s="216"/>
      <c r="B325" s="216"/>
      <c r="C325" s="216"/>
      <c r="D325" s="216"/>
      <c r="E325" s="216"/>
      <c r="F325" s="216"/>
      <c r="G325" s="216"/>
      <c r="H325" s="216"/>
      <c r="I325" s="216"/>
      <c r="J325" s="216"/>
      <c r="K325" s="216"/>
      <c r="L325" s="216"/>
      <c r="M325" s="216"/>
      <c r="N325" s="216"/>
      <c r="O325" s="216"/>
      <c r="P325" s="216"/>
      <c r="Q325" s="216"/>
      <c r="R325" s="216"/>
      <c r="S325" s="216"/>
      <c r="T325" s="216"/>
      <c r="U325" s="216"/>
      <c r="V325" s="216"/>
      <c r="W325" s="216"/>
      <c r="X325" s="216"/>
      <c r="Y325" s="216"/>
      <c r="Z325" s="216"/>
    </row>
    <row r="326" ht="15.75" customHeight="1">
      <c r="A326" s="216"/>
      <c r="B326" s="216"/>
      <c r="C326" s="216"/>
      <c r="D326" s="216"/>
      <c r="E326" s="216"/>
      <c r="F326" s="216"/>
      <c r="G326" s="216"/>
      <c r="H326" s="216"/>
      <c r="I326" s="216"/>
      <c r="J326" s="216"/>
      <c r="K326" s="216"/>
      <c r="L326" s="216"/>
      <c r="M326" s="216"/>
      <c r="N326" s="216"/>
      <c r="O326" s="216"/>
      <c r="P326" s="216"/>
      <c r="Q326" s="216"/>
      <c r="R326" s="216"/>
      <c r="S326" s="216"/>
      <c r="T326" s="216"/>
      <c r="U326" s="216"/>
      <c r="V326" s="216"/>
      <c r="W326" s="216"/>
      <c r="X326" s="216"/>
      <c r="Y326" s="216"/>
      <c r="Z326" s="216"/>
    </row>
    <row r="327" ht="15.75" customHeight="1">
      <c r="A327" s="216"/>
      <c r="B327" s="216"/>
      <c r="C327" s="216"/>
      <c r="D327" s="216"/>
      <c r="E327" s="216"/>
      <c r="F327" s="216"/>
      <c r="G327" s="216"/>
      <c r="H327" s="216"/>
      <c r="I327" s="216"/>
      <c r="J327" s="216"/>
      <c r="K327" s="216"/>
      <c r="L327" s="216"/>
      <c r="M327" s="216"/>
      <c r="N327" s="216"/>
      <c r="O327" s="216"/>
      <c r="P327" s="216"/>
      <c r="Q327" s="216"/>
      <c r="R327" s="216"/>
      <c r="S327" s="216"/>
      <c r="T327" s="216"/>
      <c r="U327" s="216"/>
      <c r="V327" s="216"/>
      <c r="W327" s="216"/>
      <c r="X327" s="216"/>
      <c r="Y327" s="216"/>
      <c r="Z327" s="216"/>
    </row>
    <row r="328" ht="15.75" customHeight="1">
      <c r="A328" s="216"/>
      <c r="B328" s="216"/>
      <c r="C328" s="216"/>
      <c r="D328" s="216"/>
      <c r="E328" s="216"/>
      <c r="F328" s="216"/>
      <c r="G328" s="216"/>
      <c r="H328" s="216"/>
      <c r="I328" s="216"/>
      <c r="J328" s="216"/>
      <c r="K328" s="216"/>
      <c r="L328" s="216"/>
      <c r="M328" s="216"/>
      <c r="N328" s="216"/>
      <c r="O328" s="216"/>
      <c r="P328" s="216"/>
      <c r="Q328" s="216"/>
      <c r="R328" s="216"/>
      <c r="S328" s="216"/>
      <c r="T328" s="216"/>
      <c r="U328" s="216"/>
      <c r="V328" s="216"/>
      <c r="W328" s="216"/>
      <c r="X328" s="216"/>
      <c r="Y328" s="216"/>
      <c r="Z328" s="216"/>
    </row>
    <row r="329" ht="15.75" customHeight="1">
      <c r="A329" s="216"/>
      <c r="B329" s="216"/>
      <c r="C329" s="216"/>
      <c r="D329" s="216"/>
      <c r="E329" s="216"/>
      <c r="F329" s="216"/>
      <c r="G329" s="216"/>
      <c r="H329" s="216"/>
      <c r="I329" s="216"/>
      <c r="J329" s="216"/>
      <c r="K329" s="216"/>
      <c r="L329" s="216"/>
      <c r="M329" s="216"/>
      <c r="N329" s="216"/>
      <c r="O329" s="216"/>
      <c r="P329" s="216"/>
      <c r="Q329" s="216"/>
      <c r="R329" s="216"/>
      <c r="S329" s="216"/>
      <c r="T329" s="216"/>
      <c r="U329" s="216"/>
      <c r="V329" s="216"/>
      <c r="W329" s="216"/>
      <c r="X329" s="216"/>
      <c r="Y329" s="216"/>
      <c r="Z329" s="216"/>
    </row>
    <row r="330" ht="15.75" customHeight="1">
      <c r="A330" s="216"/>
      <c r="B330" s="216"/>
      <c r="C330" s="216"/>
      <c r="D330" s="216"/>
      <c r="E330" s="216"/>
      <c r="F330" s="216"/>
      <c r="G330" s="216"/>
      <c r="H330" s="216"/>
      <c r="I330" s="216"/>
      <c r="J330" s="216"/>
      <c r="K330" s="216"/>
      <c r="L330" s="216"/>
      <c r="M330" s="216"/>
      <c r="N330" s="216"/>
      <c r="O330" s="216"/>
      <c r="P330" s="216"/>
      <c r="Q330" s="216"/>
      <c r="R330" s="216"/>
      <c r="S330" s="216"/>
      <c r="T330" s="216"/>
      <c r="U330" s="216"/>
      <c r="V330" s="216"/>
      <c r="W330" s="216"/>
      <c r="X330" s="216"/>
      <c r="Y330" s="216"/>
      <c r="Z330" s="216"/>
    </row>
    <row r="331" ht="15.75" customHeight="1">
      <c r="A331" s="216"/>
      <c r="B331" s="216"/>
      <c r="C331" s="216"/>
      <c r="D331" s="216"/>
      <c r="E331" s="216"/>
      <c r="F331" s="216"/>
      <c r="G331" s="216"/>
      <c r="H331" s="216"/>
      <c r="I331" s="216"/>
      <c r="J331" s="216"/>
      <c r="K331" s="216"/>
      <c r="L331" s="216"/>
      <c r="M331" s="216"/>
      <c r="N331" s="216"/>
      <c r="O331" s="216"/>
      <c r="P331" s="216"/>
      <c r="Q331" s="216"/>
      <c r="R331" s="216"/>
      <c r="S331" s="216"/>
      <c r="T331" s="216"/>
      <c r="U331" s="216"/>
      <c r="V331" s="216"/>
      <c r="W331" s="216"/>
      <c r="X331" s="216"/>
      <c r="Y331" s="216"/>
      <c r="Z331" s="216"/>
    </row>
    <row r="332" ht="15.75" customHeight="1">
      <c r="A332" s="216"/>
      <c r="B332" s="216"/>
      <c r="C332" s="216"/>
      <c r="D332" s="216"/>
      <c r="E332" s="216"/>
      <c r="F332" s="216"/>
      <c r="G332" s="216"/>
      <c r="H332" s="216"/>
      <c r="I332" s="216"/>
      <c r="J332" s="216"/>
      <c r="K332" s="216"/>
      <c r="L332" s="216"/>
      <c r="M332" s="216"/>
      <c r="N332" s="216"/>
      <c r="O332" s="216"/>
      <c r="P332" s="216"/>
      <c r="Q332" s="216"/>
      <c r="R332" s="216"/>
      <c r="S332" s="216"/>
      <c r="T332" s="216"/>
      <c r="U332" s="216"/>
      <c r="V332" s="216"/>
      <c r="W332" s="216"/>
      <c r="X332" s="216"/>
      <c r="Y332" s="216"/>
      <c r="Z332" s="216"/>
    </row>
    <row r="333" ht="15.75" customHeight="1">
      <c r="A333" s="216"/>
      <c r="B333" s="216"/>
      <c r="C333" s="216"/>
      <c r="D333" s="216"/>
      <c r="E333" s="216"/>
      <c r="F333" s="216"/>
      <c r="G333" s="216"/>
      <c r="H333" s="216"/>
      <c r="I333" s="216"/>
      <c r="J333" s="216"/>
      <c r="K333" s="216"/>
      <c r="L333" s="216"/>
      <c r="M333" s="216"/>
      <c r="N333" s="216"/>
      <c r="O333" s="216"/>
      <c r="P333" s="216"/>
      <c r="Q333" s="216"/>
      <c r="R333" s="216"/>
      <c r="S333" s="216"/>
      <c r="T333" s="216"/>
      <c r="U333" s="216"/>
      <c r="V333" s="216"/>
      <c r="W333" s="216"/>
      <c r="X333" s="216"/>
      <c r="Y333" s="216"/>
      <c r="Z333" s="216"/>
    </row>
    <row r="334" ht="15.75" customHeight="1">
      <c r="A334" s="216"/>
      <c r="B334" s="216"/>
      <c r="C334" s="216"/>
      <c r="D334" s="216"/>
      <c r="E334" s="216"/>
      <c r="F334" s="216"/>
      <c r="G334" s="216"/>
      <c r="H334" s="216"/>
      <c r="I334" s="216"/>
      <c r="J334" s="216"/>
      <c r="K334" s="216"/>
      <c r="L334" s="216"/>
      <c r="M334" s="216"/>
      <c r="N334" s="216"/>
      <c r="O334" s="216"/>
      <c r="P334" s="216"/>
      <c r="Q334" s="216"/>
      <c r="R334" s="216"/>
      <c r="S334" s="216"/>
      <c r="T334" s="216"/>
      <c r="U334" s="216"/>
      <c r="V334" s="216"/>
      <c r="W334" s="216"/>
      <c r="X334" s="216"/>
      <c r="Y334" s="216"/>
      <c r="Z334" s="216"/>
    </row>
    <row r="335" ht="15.75" customHeight="1">
      <c r="A335" s="216"/>
      <c r="B335" s="216"/>
      <c r="C335" s="216"/>
      <c r="D335" s="216"/>
      <c r="E335" s="216"/>
      <c r="F335" s="216"/>
      <c r="G335" s="216"/>
      <c r="H335" s="216"/>
      <c r="I335" s="216"/>
      <c r="J335" s="216"/>
      <c r="K335" s="216"/>
      <c r="L335" s="216"/>
      <c r="M335" s="216"/>
      <c r="N335" s="216"/>
      <c r="O335" s="216"/>
      <c r="P335" s="216"/>
      <c r="Q335" s="216"/>
      <c r="R335" s="216"/>
      <c r="S335" s="216"/>
      <c r="T335" s="216"/>
      <c r="U335" s="216"/>
      <c r="V335" s="216"/>
      <c r="W335" s="216"/>
      <c r="X335" s="216"/>
      <c r="Y335" s="216"/>
      <c r="Z335" s="216"/>
    </row>
    <row r="336" ht="15.75" customHeight="1">
      <c r="A336" s="216"/>
      <c r="B336" s="216"/>
      <c r="C336" s="216"/>
      <c r="D336" s="216"/>
      <c r="E336" s="216"/>
      <c r="F336" s="216"/>
      <c r="G336" s="216"/>
      <c r="H336" s="216"/>
      <c r="I336" s="216"/>
      <c r="J336" s="216"/>
      <c r="K336" s="216"/>
      <c r="L336" s="216"/>
      <c r="M336" s="216"/>
      <c r="N336" s="216"/>
      <c r="O336" s="216"/>
      <c r="P336" s="216"/>
      <c r="Q336" s="216"/>
      <c r="R336" s="216"/>
      <c r="S336" s="216"/>
      <c r="T336" s="216"/>
      <c r="U336" s="216"/>
      <c r="V336" s="216"/>
      <c r="W336" s="216"/>
      <c r="X336" s="216"/>
      <c r="Y336" s="216"/>
      <c r="Z336" s="216"/>
    </row>
    <row r="337" ht="15.75" customHeight="1">
      <c r="A337" s="216"/>
      <c r="B337" s="216"/>
      <c r="C337" s="216"/>
      <c r="D337" s="216"/>
      <c r="E337" s="216"/>
      <c r="F337" s="216"/>
      <c r="G337" s="216"/>
      <c r="H337" s="216"/>
      <c r="I337" s="216"/>
      <c r="J337" s="216"/>
      <c r="K337" s="216"/>
      <c r="L337" s="216"/>
      <c r="M337" s="216"/>
      <c r="N337" s="216"/>
      <c r="O337" s="216"/>
      <c r="P337" s="216"/>
      <c r="Q337" s="216"/>
      <c r="R337" s="216"/>
      <c r="S337" s="216"/>
      <c r="T337" s="216"/>
      <c r="U337" s="216"/>
      <c r="V337" s="216"/>
      <c r="W337" s="216"/>
      <c r="X337" s="216"/>
      <c r="Y337" s="216"/>
      <c r="Z337" s="216"/>
    </row>
    <row r="338" ht="15.75" customHeight="1">
      <c r="A338" s="216"/>
      <c r="B338" s="216"/>
      <c r="C338" s="216"/>
      <c r="D338" s="216"/>
      <c r="E338" s="216"/>
      <c r="F338" s="216"/>
      <c r="G338" s="216"/>
      <c r="H338" s="216"/>
      <c r="I338" s="216"/>
      <c r="J338" s="216"/>
      <c r="K338" s="216"/>
      <c r="L338" s="216"/>
      <c r="M338" s="216"/>
      <c r="N338" s="216"/>
      <c r="O338" s="216"/>
      <c r="P338" s="216"/>
      <c r="Q338" s="216"/>
      <c r="R338" s="216"/>
      <c r="S338" s="216"/>
      <c r="T338" s="216"/>
      <c r="U338" s="216"/>
      <c r="V338" s="216"/>
      <c r="W338" s="216"/>
      <c r="X338" s="216"/>
      <c r="Y338" s="216"/>
      <c r="Z338" s="216"/>
    </row>
    <row r="339" ht="15.75" customHeight="1">
      <c r="A339" s="216"/>
      <c r="B339" s="216"/>
      <c r="C339" s="216"/>
      <c r="D339" s="216"/>
      <c r="E339" s="216"/>
      <c r="F339" s="216"/>
      <c r="G339" s="216"/>
      <c r="H339" s="216"/>
      <c r="I339" s="216"/>
      <c r="J339" s="216"/>
      <c r="K339" s="216"/>
      <c r="L339" s="216"/>
      <c r="M339" s="216"/>
      <c r="N339" s="216"/>
      <c r="O339" s="216"/>
      <c r="P339" s="216"/>
      <c r="Q339" s="216"/>
      <c r="R339" s="216"/>
      <c r="S339" s="216"/>
      <c r="T339" s="216"/>
      <c r="U339" s="216"/>
      <c r="V339" s="216"/>
      <c r="W339" s="216"/>
      <c r="X339" s="216"/>
      <c r="Y339" s="216"/>
      <c r="Z339" s="216"/>
    </row>
    <row r="340" ht="15.75" customHeight="1">
      <c r="A340" s="216"/>
      <c r="B340" s="216"/>
      <c r="C340" s="216"/>
      <c r="D340" s="216"/>
      <c r="E340" s="216"/>
      <c r="F340" s="216"/>
      <c r="G340" s="216"/>
      <c r="H340" s="216"/>
      <c r="I340" s="216"/>
      <c r="J340" s="216"/>
      <c r="K340" s="216"/>
      <c r="L340" s="216"/>
      <c r="M340" s="216"/>
      <c r="N340" s="216"/>
      <c r="O340" s="216"/>
      <c r="P340" s="216"/>
      <c r="Q340" s="216"/>
      <c r="R340" s="216"/>
      <c r="S340" s="216"/>
      <c r="T340" s="216"/>
      <c r="U340" s="216"/>
      <c r="V340" s="216"/>
      <c r="W340" s="216"/>
      <c r="X340" s="216"/>
      <c r="Y340" s="216"/>
      <c r="Z340" s="216"/>
    </row>
    <row r="341" ht="15.75" customHeight="1">
      <c r="A341" s="216"/>
      <c r="B341" s="216"/>
      <c r="C341" s="216"/>
      <c r="D341" s="216"/>
      <c r="E341" s="216"/>
      <c r="F341" s="216"/>
      <c r="G341" s="216"/>
      <c r="H341" s="216"/>
      <c r="I341" s="216"/>
      <c r="J341" s="216"/>
      <c r="K341" s="216"/>
      <c r="L341" s="216"/>
      <c r="M341" s="216"/>
      <c r="N341" s="216"/>
      <c r="O341" s="216"/>
      <c r="P341" s="216"/>
      <c r="Q341" s="216"/>
      <c r="R341" s="216"/>
      <c r="S341" s="216"/>
      <c r="T341" s="216"/>
      <c r="U341" s="216"/>
      <c r="V341" s="216"/>
      <c r="W341" s="216"/>
      <c r="X341" s="216"/>
      <c r="Y341" s="216"/>
      <c r="Z341" s="216"/>
    </row>
    <row r="342" ht="15.75" customHeight="1">
      <c r="A342" s="216"/>
      <c r="B342" s="216"/>
      <c r="C342" s="216"/>
      <c r="D342" s="216"/>
      <c r="E342" s="216"/>
      <c r="F342" s="216"/>
      <c r="G342" s="216"/>
      <c r="H342" s="216"/>
      <c r="I342" s="216"/>
      <c r="J342" s="216"/>
      <c r="K342" s="216"/>
      <c r="L342" s="216"/>
      <c r="M342" s="216"/>
      <c r="N342" s="216"/>
      <c r="O342" s="216"/>
      <c r="P342" s="216"/>
      <c r="Q342" s="216"/>
      <c r="R342" s="216"/>
      <c r="S342" s="216"/>
      <c r="T342" s="216"/>
      <c r="U342" s="216"/>
      <c r="V342" s="216"/>
      <c r="W342" s="216"/>
      <c r="X342" s="216"/>
      <c r="Y342" s="216"/>
      <c r="Z342" s="216"/>
    </row>
    <row r="343" ht="15.75" customHeight="1">
      <c r="A343" s="216"/>
      <c r="B343" s="216"/>
      <c r="C343" s="216"/>
      <c r="D343" s="216"/>
      <c r="E343" s="216"/>
      <c r="F343" s="216"/>
      <c r="G343" s="216"/>
      <c r="H343" s="216"/>
      <c r="I343" s="216"/>
      <c r="J343" s="216"/>
      <c r="K343" s="216"/>
      <c r="L343" s="216"/>
      <c r="M343" s="216"/>
      <c r="N343" s="216"/>
      <c r="O343" s="216"/>
      <c r="P343" s="216"/>
      <c r="Q343" s="216"/>
      <c r="R343" s="216"/>
      <c r="S343" s="216"/>
      <c r="T343" s="216"/>
      <c r="U343" s="216"/>
      <c r="V343" s="216"/>
      <c r="W343" s="216"/>
      <c r="X343" s="216"/>
      <c r="Y343" s="216"/>
      <c r="Z343" s="216"/>
    </row>
    <row r="344" ht="15.75" customHeight="1">
      <c r="A344" s="216"/>
      <c r="B344" s="216"/>
      <c r="C344" s="216"/>
      <c r="D344" s="216"/>
      <c r="E344" s="216"/>
      <c r="F344" s="216"/>
      <c r="G344" s="216"/>
      <c r="H344" s="216"/>
      <c r="I344" s="216"/>
      <c r="J344" s="216"/>
      <c r="K344" s="216"/>
      <c r="L344" s="216"/>
      <c r="M344" s="216"/>
      <c r="N344" s="216"/>
      <c r="O344" s="216"/>
      <c r="P344" s="216"/>
      <c r="Q344" s="216"/>
      <c r="R344" s="216"/>
      <c r="S344" s="216"/>
      <c r="T344" s="216"/>
      <c r="U344" s="216"/>
      <c r="V344" s="216"/>
      <c r="W344" s="216"/>
      <c r="X344" s="216"/>
      <c r="Y344" s="216"/>
      <c r="Z344" s="216"/>
    </row>
    <row r="345" ht="15.75" customHeight="1">
      <c r="A345" s="216"/>
      <c r="B345" s="216"/>
      <c r="C345" s="216"/>
      <c r="D345" s="216"/>
      <c r="E345" s="216"/>
      <c r="F345" s="216"/>
      <c r="G345" s="216"/>
      <c r="H345" s="216"/>
      <c r="I345" s="216"/>
      <c r="J345" s="216"/>
      <c r="K345" s="216"/>
      <c r="L345" s="216"/>
      <c r="M345" s="216"/>
      <c r="N345" s="216"/>
      <c r="O345" s="216"/>
      <c r="P345" s="216"/>
      <c r="Q345" s="216"/>
      <c r="R345" s="216"/>
      <c r="S345" s="216"/>
      <c r="T345" s="216"/>
      <c r="U345" s="216"/>
      <c r="V345" s="216"/>
      <c r="W345" s="216"/>
      <c r="X345" s="216"/>
      <c r="Y345" s="216"/>
      <c r="Z345" s="216"/>
    </row>
    <row r="346" ht="15.75" customHeight="1">
      <c r="A346" s="216"/>
      <c r="B346" s="216"/>
      <c r="C346" s="216"/>
      <c r="D346" s="216"/>
      <c r="E346" s="216"/>
      <c r="F346" s="216"/>
      <c r="G346" s="216"/>
      <c r="H346" s="216"/>
      <c r="I346" s="216"/>
      <c r="J346" s="216"/>
      <c r="K346" s="216"/>
      <c r="L346" s="216"/>
      <c r="M346" s="216"/>
      <c r="N346" s="216"/>
      <c r="O346" s="216"/>
      <c r="P346" s="216"/>
      <c r="Q346" s="216"/>
      <c r="R346" s="216"/>
      <c r="S346" s="216"/>
      <c r="T346" s="216"/>
      <c r="U346" s="216"/>
      <c r="V346" s="216"/>
      <c r="W346" s="216"/>
      <c r="X346" s="216"/>
      <c r="Y346" s="216"/>
      <c r="Z346" s="216"/>
    </row>
    <row r="347" ht="15.75" customHeight="1">
      <c r="A347" s="216"/>
      <c r="B347" s="216"/>
      <c r="C347" s="216"/>
      <c r="D347" s="216"/>
      <c r="E347" s="216"/>
      <c r="F347" s="216"/>
      <c r="G347" s="216"/>
      <c r="H347" s="216"/>
      <c r="I347" s="216"/>
      <c r="J347" s="216"/>
      <c r="K347" s="216"/>
      <c r="L347" s="216"/>
      <c r="M347" s="216"/>
      <c r="N347" s="216"/>
      <c r="O347" s="216"/>
      <c r="P347" s="216"/>
      <c r="Q347" s="216"/>
      <c r="R347" s="216"/>
      <c r="S347" s="216"/>
      <c r="T347" s="216"/>
      <c r="U347" s="216"/>
      <c r="V347" s="216"/>
      <c r="W347" s="216"/>
      <c r="X347" s="216"/>
      <c r="Y347" s="216"/>
      <c r="Z347" s="216"/>
    </row>
    <row r="348" ht="15.75" customHeight="1">
      <c r="A348" s="216"/>
      <c r="B348" s="216"/>
      <c r="C348" s="216"/>
      <c r="D348" s="216"/>
      <c r="E348" s="216"/>
      <c r="F348" s="216"/>
      <c r="G348" s="216"/>
      <c r="H348" s="216"/>
      <c r="I348" s="216"/>
      <c r="J348" s="216"/>
      <c r="K348" s="216"/>
      <c r="L348" s="216"/>
      <c r="M348" s="216"/>
      <c r="N348" s="216"/>
      <c r="O348" s="216"/>
      <c r="P348" s="216"/>
      <c r="Q348" s="216"/>
      <c r="R348" s="216"/>
      <c r="S348" s="216"/>
      <c r="T348" s="216"/>
      <c r="U348" s="216"/>
      <c r="V348" s="216"/>
      <c r="W348" s="216"/>
      <c r="X348" s="216"/>
      <c r="Y348" s="216"/>
      <c r="Z348" s="216"/>
    </row>
    <row r="349" ht="15.75" customHeight="1">
      <c r="A349" s="216"/>
      <c r="B349" s="216"/>
      <c r="C349" s="216"/>
      <c r="D349" s="216"/>
      <c r="E349" s="216"/>
      <c r="F349" s="216"/>
      <c r="G349" s="216"/>
      <c r="H349" s="216"/>
      <c r="I349" s="216"/>
      <c r="J349" s="216"/>
      <c r="K349" s="216"/>
      <c r="L349" s="216"/>
      <c r="M349" s="216"/>
      <c r="N349" s="216"/>
      <c r="O349" s="216"/>
      <c r="P349" s="216"/>
      <c r="Q349" s="216"/>
      <c r="R349" s="216"/>
      <c r="S349" s="216"/>
      <c r="T349" s="216"/>
      <c r="U349" s="216"/>
      <c r="V349" s="216"/>
      <c r="W349" s="216"/>
      <c r="X349" s="216"/>
      <c r="Y349" s="216"/>
      <c r="Z349" s="216"/>
    </row>
    <row r="350" ht="15.75" customHeight="1">
      <c r="A350" s="216"/>
      <c r="B350" s="216"/>
      <c r="C350" s="216"/>
      <c r="D350" s="216"/>
      <c r="E350" s="216"/>
      <c r="F350" s="216"/>
      <c r="G350" s="216"/>
      <c r="H350" s="216"/>
      <c r="I350" s="216"/>
      <c r="J350" s="216"/>
      <c r="K350" s="216"/>
      <c r="L350" s="216"/>
      <c r="M350" s="216"/>
      <c r="N350" s="216"/>
      <c r="O350" s="216"/>
      <c r="P350" s="216"/>
      <c r="Q350" s="216"/>
      <c r="R350" s="216"/>
      <c r="S350" s="216"/>
      <c r="T350" s="216"/>
      <c r="U350" s="216"/>
      <c r="V350" s="216"/>
      <c r="W350" s="216"/>
      <c r="X350" s="216"/>
      <c r="Y350" s="216"/>
      <c r="Z350" s="216"/>
    </row>
    <row r="351" ht="15.75" customHeight="1">
      <c r="A351" s="216"/>
      <c r="B351" s="216"/>
      <c r="C351" s="216"/>
      <c r="D351" s="216"/>
      <c r="E351" s="216"/>
      <c r="F351" s="216"/>
      <c r="G351" s="216"/>
      <c r="H351" s="216"/>
      <c r="I351" s="216"/>
      <c r="J351" s="216"/>
      <c r="K351" s="216"/>
      <c r="L351" s="216"/>
      <c r="M351" s="216"/>
      <c r="N351" s="216"/>
      <c r="O351" s="216"/>
      <c r="P351" s="216"/>
      <c r="Q351" s="216"/>
      <c r="R351" s="216"/>
      <c r="S351" s="216"/>
      <c r="T351" s="216"/>
      <c r="U351" s="216"/>
      <c r="V351" s="216"/>
      <c r="W351" s="216"/>
      <c r="X351" s="216"/>
      <c r="Y351" s="216"/>
      <c r="Z351" s="216"/>
    </row>
    <row r="352" ht="15.75" customHeight="1">
      <c r="A352" s="216"/>
      <c r="B352" s="216"/>
      <c r="C352" s="216"/>
      <c r="D352" s="216"/>
      <c r="E352" s="216"/>
      <c r="F352" s="216"/>
      <c r="G352" s="216"/>
      <c r="H352" s="216"/>
      <c r="I352" s="216"/>
      <c r="J352" s="216"/>
      <c r="K352" s="216"/>
      <c r="L352" s="216"/>
      <c r="M352" s="216"/>
      <c r="N352" s="216"/>
      <c r="O352" s="216"/>
      <c r="P352" s="216"/>
      <c r="Q352" s="216"/>
      <c r="R352" s="216"/>
      <c r="S352" s="216"/>
      <c r="T352" s="216"/>
      <c r="U352" s="216"/>
      <c r="V352" s="216"/>
      <c r="W352" s="216"/>
      <c r="X352" s="216"/>
      <c r="Y352" s="216"/>
      <c r="Z352" s="216"/>
    </row>
    <row r="353" ht="15.75" customHeight="1">
      <c r="A353" s="216"/>
      <c r="B353" s="216"/>
      <c r="C353" s="216"/>
      <c r="D353" s="216"/>
      <c r="E353" s="216"/>
      <c r="F353" s="216"/>
      <c r="G353" s="216"/>
      <c r="H353" s="216"/>
      <c r="I353" s="216"/>
      <c r="J353" s="216"/>
      <c r="K353" s="216"/>
      <c r="L353" s="216"/>
      <c r="M353" s="216"/>
      <c r="N353" s="216"/>
      <c r="O353" s="216"/>
      <c r="P353" s="216"/>
      <c r="Q353" s="216"/>
      <c r="R353" s="216"/>
      <c r="S353" s="216"/>
      <c r="T353" s="216"/>
      <c r="U353" s="216"/>
      <c r="V353" s="216"/>
      <c r="W353" s="216"/>
      <c r="X353" s="216"/>
      <c r="Y353" s="216"/>
      <c r="Z353" s="216"/>
    </row>
    <row r="354" ht="15.75" customHeight="1">
      <c r="A354" s="216"/>
      <c r="B354" s="216"/>
      <c r="C354" s="216"/>
      <c r="D354" s="216"/>
      <c r="E354" s="216"/>
      <c r="F354" s="216"/>
      <c r="G354" s="216"/>
      <c r="H354" s="216"/>
      <c r="I354" s="216"/>
      <c r="J354" s="216"/>
      <c r="K354" s="216"/>
      <c r="L354" s="216"/>
      <c r="M354" s="216"/>
      <c r="N354" s="216"/>
      <c r="O354" s="216"/>
      <c r="P354" s="216"/>
      <c r="Q354" s="216"/>
      <c r="R354" s="216"/>
      <c r="S354" s="216"/>
      <c r="T354" s="216"/>
      <c r="U354" s="216"/>
      <c r="V354" s="216"/>
      <c r="W354" s="216"/>
      <c r="X354" s="216"/>
      <c r="Y354" s="216"/>
      <c r="Z354" s="216"/>
    </row>
    <row r="355" ht="15.75" customHeight="1">
      <c r="A355" s="216"/>
      <c r="B355" s="216"/>
      <c r="C355" s="216"/>
      <c r="D355" s="216"/>
      <c r="E355" s="216"/>
      <c r="F355" s="216"/>
      <c r="G355" s="216"/>
      <c r="H355" s="216"/>
      <c r="I355" s="216"/>
      <c r="J355" s="216"/>
      <c r="K355" s="216"/>
      <c r="L355" s="216"/>
      <c r="M355" s="216"/>
      <c r="N355" s="216"/>
      <c r="O355" s="216"/>
      <c r="P355" s="216"/>
      <c r="Q355" s="216"/>
      <c r="R355" s="216"/>
      <c r="S355" s="216"/>
      <c r="T355" s="216"/>
      <c r="U355" s="216"/>
      <c r="V355" s="216"/>
      <c r="W355" s="216"/>
      <c r="X355" s="216"/>
      <c r="Y355" s="216"/>
      <c r="Z355" s="216"/>
    </row>
    <row r="356" ht="15.75" customHeight="1">
      <c r="A356" s="216"/>
      <c r="B356" s="216"/>
      <c r="C356" s="216"/>
      <c r="D356" s="216"/>
      <c r="E356" s="216"/>
      <c r="F356" s="216"/>
      <c r="G356" s="216"/>
      <c r="H356" s="216"/>
      <c r="I356" s="216"/>
      <c r="J356" s="216"/>
      <c r="K356" s="216"/>
      <c r="L356" s="216"/>
      <c r="M356" s="216"/>
      <c r="N356" s="216"/>
      <c r="O356" s="216"/>
      <c r="P356" s="216"/>
      <c r="Q356" s="216"/>
      <c r="R356" s="216"/>
      <c r="S356" s="216"/>
      <c r="T356" s="216"/>
      <c r="U356" s="216"/>
      <c r="V356" s="216"/>
      <c r="W356" s="216"/>
      <c r="X356" s="216"/>
      <c r="Y356" s="216"/>
      <c r="Z356" s="216"/>
    </row>
    <row r="357" ht="15.75" customHeight="1">
      <c r="A357" s="216"/>
      <c r="B357" s="216"/>
      <c r="C357" s="216"/>
      <c r="D357" s="216"/>
      <c r="E357" s="216"/>
      <c r="F357" s="216"/>
      <c r="G357" s="216"/>
      <c r="H357" s="216"/>
      <c r="I357" s="216"/>
      <c r="J357" s="216"/>
      <c r="K357" s="216"/>
      <c r="L357" s="216"/>
      <c r="M357" s="216"/>
      <c r="N357" s="216"/>
      <c r="O357" s="216"/>
      <c r="P357" s="216"/>
      <c r="Q357" s="216"/>
      <c r="R357" s="216"/>
      <c r="S357" s="216"/>
      <c r="T357" s="216"/>
      <c r="U357" s="216"/>
      <c r="V357" s="216"/>
      <c r="W357" s="216"/>
      <c r="X357" s="216"/>
      <c r="Y357" s="216"/>
      <c r="Z357" s="216"/>
    </row>
    <row r="358" ht="15.75" customHeight="1">
      <c r="A358" s="216"/>
      <c r="B358" s="216"/>
      <c r="C358" s="216"/>
      <c r="D358" s="216"/>
      <c r="E358" s="216"/>
      <c r="F358" s="216"/>
      <c r="G358" s="216"/>
      <c r="H358" s="216"/>
      <c r="I358" s="216"/>
      <c r="J358" s="216"/>
      <c r="K358" s="216"/>
      <c r="L358" s="216"/>
      <c r="M358" s="216"/>
      <c r="N358" s="216"/>
      <c r="O358" s="216"/>
      <c r="P358" s="216"/>
      <c r="Q358" s="216"/>
      <c r="R358" s="216"/>
      <c r="S358" s="216"/>
      <c r="T358" s="216"/>
      <c r="U358" s="216"/>
      <c r="V358" s="216"/>
      <c r="W358" s="216"/>
      <c r="X358" s="216"/>
      <c r="Y358" s="216"/>
      <c r="Z358" s="216"/>
    </row>
    <row r="359" ht="15.75" customHeight="1">
      <c r="A359" s="216"/>
      <c r="B359" s="216"/>
      <c r="C359" s="216"/>
      <c r="D359" s="216"/>
      <c r="E359" s="216"/>
      <c r="F359" s="216"/>
      <c r="G359" s="216"/>
      <c r="H359" s="216"/>
      <c r="I359" s="216"/>
      <c r="J359" s="216"/>
      <c r="K359" s="216"/>
      <c r="L359" s="216"/>
      <c r="M359" s="216"/>
      <c r="N359" s="216"/>
      <c r="O359" s="216"/>
      <c r="P359" s="216"/>
      <c r="Q359" s="216"/>
      <c r="R359" s="216"/>
      <c r="S359" s="216"/>
      <c r="T359" s="216"/>
      <c r="U359" s="216"/>
      <c r="V359" s="216"/>
      <c r="W359" s="216"/>
      <c r="X359" s="216"/>
      <c r="Y359" s="216"/>
      <c r="Z359" s="216"/>
    </row>
    <row r="360" ht="15.75" customHeight="1">
      <c r="A360" s="216"/>
      <c r="B360" s="216"/>
      <c r="C360" s="216"/>
      <c r="D360" s="216"/>
      <c r="E360" s="216"/>
      <c r="F360" s="216"/>
      <c r="G360" s="216"/>
      <c r="H360" s="216"/>
      <c r="I360" s="216"/>
      <c r="J360" s="216"/>
      <c r="K360" s="216"/>
      <c r="L360" s="216"/>
      <c r="M360" s="216"/>
      <c r="N360" s="216"/>
      <c r="O360" s="216"/>
      <c r="P360" s="216"/>
      <c r="Q360" s="216"/>
      <c r="R360" s="216"/>
      <c r="S360" s="216"/>
      <c r="T360" s="216"/>
      <c r="U360" s="216"/>
      <c r="V360" s="216"/>
      <c r="W360" s="216"/>
      <c r="X360" s="216"/>
      <c r="Y360" s="216"/>
      <c r="Z360" s="216"/>
    </row>
    <row r="361" ht="15.75" customHeight="1">
      <c r="A361" s="216"/>
      <c r="B361" s="216"/>
      <c r="C361" s="216"/>
      <c r="D361" s="216"/>
      <c r="E361" s="216"/>
      <c r="F361" s="216"/>
      <c r="G361" s="216"/>
      <c r="H361" s="216"/>
      <c r="I361" s="216"/>
      <c r="J361" s="216"/>
      <c r="K361" s="216"/>
      <c r="L361" s="216"/>
      <c r="M361" s="216"/>
      <c r="N361" s="216"/>
      <c r="O361" s="216"/>
      <c r="P361" s="216"/>
      <c r="Q361" s="216"/>
      <c r="R361" s="216"/>
      <c r="S361" s="216"/>
      <c r="T361" s="216"/>
      <c r="U361" s="216"/>
      <c r="V361" s="216"/>
      <c r="W361" s="216"/>
      <c r="X361" s="216"/>
      <c r="Y361" s="216"/>
      <c r="Z361" s="216"/>
    </row>
    <row r="362" ht="15.75" customHeight="1">
      <c r="A362" s="216"/>
      <c r="B362" s="216"/>
      <c r="C362" s="216"/>
      <c r="D362" s="216"/>
      <c r="E362" s="216"/>
      <c r="F362" s="216"/>
      <c r="G362" s="216"/>
      <c r="H362" s="216"/>
      <c r="I362" s="216"/>
      <c r="J362" s="216"/>
      <c r="K362" s="216"/>
      <c r="L362" s="216"/>
      <c r="M362" s="216"/>
      <c r="N362" s="216"/>
      <c r="O362" s="216"/>
      <c r="P362" s="216"/>
      <c r="Q362" s="216"/>
      <c r="R362" s="216"/>
      <c r="S362" s="216"/>
      <c r="T362" s="216"/>
      <c r="U362" s="216"/>
      <c r="V362" s="216"/>
      <c r="W362" s="216"/>
      <c r="X362" s="216"/>
      <c r="Y362" s="216"/>
      <c r="Z362" s="216"/>
    </row>
    <row r="363" ht="15.75" customHeight="1">
      <c r="A363" s="216"/>
      <c r="B363" s="216"/>
      <c r="C363" s="216"/>
      <c r="D363" s="216"/>
      <c r="E363" s="216"/>
      <c r="F363" s="216"/>
      <c r="G363" s="216"/>
      <c r="H363" s="216"/>
      <c r="I363" s="216"/>
      <c r="J363" s="216"/>
      <c r="K363" s="216"/>
      <c r="L363" s="216"/>
      <c r="M363" s="216"/>
      <c r="N363" s="216"/>
      <c r="O363" s="216"/>
      <c r="P363" s="216"/>
      <c r="Q363" s="216"/>
      <c r="R363" s="216"/>
      <c r="S363" s="216"/>
      <c r="T363" s="216"/>
      <c r="U363" s="216"/>
      <c r="V363" s="216"/>
      <c r="W363" s="216"/>
      <c r="X363" s="216"/>
      <c r="Y363" s="216"/>
      <c r="Z363" s="216"/>
    </row>
    <row r="364" ht="15.75" customHeight="1">
      <c r="A364" s="216"/>
      <c r="B364" s="216"/>
      <c r="C364" s="216"/>
      <c r="D364" s="216"/>
      <c r="E364" s="216"/>
      <c r="F364" s="216"/>
      <c r="G364" s="216"/>
      <c r="H364" s="216"/>
      <c r="I364" s="216"/>
      <c r="J364" s="216"/>
      <c r="K364" s="216"/>
      <c r="L364" s="216"/>
      <c r="M364" s="216"/>
      <c r="N364" s="216"/>
      <c r="O364" s="216"/>
      <c r="P364" s="216"/>
      <c r="Q364" s="216"/>
      <c r="R364" s="216"/>
      <c r="S364" s="216"/>
      <c r="T364" s="216"/>
      <c r="U364" s="216"/>
      <c r="V364" s="216"/>
      <c r="W364" s="216"/>
      <c r="X364" s="216"/>
      <c r="Y364" s="216"/>
      <c r="Z364" s="216"/>
    </row>
    <row r="365" ht="15.75" customHeight="1">
      <c r="A365" s="216"/>
      <c r="B365" s="216"/>
      <c r="C365" s="216"/>
      <c r="D365" s="216"/>
      <c r="E365" s="216"/>
      <c r="F365" s="216"/>
      <c r="G365" s="216"/>
      <c r="H365" s="216"/>
      <c r="I365" s="216"/>
      <c r="J365" s="216"/>
      <c r="K365" s="216"/>
      <c r="L365" s="216"/>
      <c r="M365" s="216"/>
      <c r="N365" s="216"/>
      <c r="O365" s="216"/>
      <c r="P365" s="216"/>
      <c r="Q365" s="216"/>
      <c r="R365" s="216"/>
      <c r="S365" s="216"/>
      <c r="T365" s="216"/>
      <c r="U365" s="216"/>
      <c r="V365" s="216"/>
      <c r="W365" s="216"/>
      <c r="X365" s="216"/>
      <c r="Y365" s="216"/>
      <c r="Z365" s="216"/>
    </row>
    <row r="366" ht="15.75" customHeight="1">
      <c r="A366" s="216"/>
      <c r="B366" s="216"/>
      <c r="C366" s="216"/>
      <c r="D366" s="216"/>
      <c r="E366" s="216"/>
      <c r="F366" s="216"/>
      <c r="G366" s="216"/>
      <c r="H366" s="216"/>
      <c r="I366" s="216"/>
      <c r="J366" s="216"/>
      <c r="K366" s="216"/>
      <c r="L366" s="216"/>
      <c r="M366" s="216"/>
      <c r="N366" s="216"/>
      <c r="O366" s="216"/>
      <c r="P366" s="216"/>
      <c r="Q366" s="216"/>
      <c r="R366" s="216"/>
      <c r="S366" s="216"/>
      <c r="T366" s="216"/>
      <c r="U366" s="216"/>
      <c r="V366" s="216"/>
      <c r="W366" s="216"/>
      <c r="X366" s="216"/>
      <c r="Y366" s="216"/>
      <c r="Z366" s="216"/>
    </row>
    <row r="367" ht="15.75" customHeight="1">
      <c r="A367" s="216"/>
      <c r="B367" s="216"/>
      <c r="C367" s="216"/>
      <c r="D367" s="216"/>
      <c r="E367" s="216"/>
      <c r="F367" s="216"/>
      <c r="G367" s="216"/>
      <c r="H367" s="216"/>
      <c r="I367" s="216"/>
      <c r="J367" s="216"/>
      <c r="K367" s="216"/>
      <c r="L367" s="216"/>
      <c r="M367" s="216"/>
      <c r="N367" s="216"/>
      <c r="O367" s="216"/>
      <c r="P367" s="216"/>
      <c r="Q367" s="216"/>
      <c r="R367" s="216"/>
      <c r="S367" s="216"/>
      <c r="T367" s="216"/>
      <c r="U367" s="216"/>
      <c r="V367" s="216"/>
      <c r="W367" s="216"/>
      <c r="X367" s="216"/>
      <c r="Y367" s="216"/>
      <c r="Z367" s="216"/>
    </row>
    <row r="368" ht="15.75" customHeight="1">
      <c r="A368" s="216"/>
      <c r="B368" s="216"/>
      <c r="C368" s="216"/>
      <c r="D368" s="216"/>
      <c r="E368" s="216"/>
      <c r="F368" s="216"/>
      <c r="G368" s="216"/>
      <c r="H368" s="216"/>
      <c r="I368" s="216"/>
      <c r="J368" s="216"/>
      <c r="K368" s="216"/>
      <c r="L368" s="216"/>
      <c r="M368" s="216"/>
      <c r="N368" s="216"/>
      <c r="O368" s="216"/>
      <c r="P368" s="216"/>
      <c r="Q368" s="216"/>
      <c r="R368" s="216"/>
      <c r="S368" s="216"/>
      <c r="T368" s="216"/>
      <c r="U368" s="216"/>
      <c r="V368" s="216"/>
      <c r="W368" s="216"/>
      <c r="X368" s="216"/>
      <c r="Y368" s="216"/>
      <c r="Z368" s="216"/>
    </row>
    <row r="369" ht="15.75" customHeight="1">
      <c r="A369" s="216"/>
      <c r="B369" s="216"/>
      <c r="C369" s="216"/>
      <c r="D369" s="216"/>
      <c r="E369" s="216"/>
      <c r="F369" s="216"/>
      <c r="G369" s="216"/>
      <c r="H369" s="216"/>
      <c r="I369" s="216"/>
      <c r="J369" s="216"/>
      <c r="K369" s="216"/>
      <c r="L369" s="216"/>
      <c r="M369" s="216"/>
      <c r="N369" s="216"/>
      <c r="O369" s="216"/>
      <c r="P369" s="216"/>
      <c r="Q369" s="216"/>
      <c r="R369" s="216"/>
      <c r="S369" s="216"/>
      <c r="T369" s="216"/>
      <c r="U369" s="216"/>
      <c r="V369" s="216"/>
      <c r="W369" s="216"/>
      <c r="X369" s="216"/>
      <c r="Y369" s="216"/>
      <c r="Z369" s="216"/>
    </row>
    <row r="370" ht="15.75" customHeight="1">
      <c r="A370" s="216"/>
      <c r="B370" s="216"/>
      <c r="C370" s="216"/>
      <c r="D370" s="216"/>
      <c r="E370" s="216"/>
      <c r="F370" s="216"/>
      <c r="G370" s="216"/>
      <c r="H370" s="216"/>
      <c r="I370" s="216"/>
      <c r="J370" s="216"/>
      <c r="K370" s="216"/>
      <c r="L370" s="216"/>
      <c r="M370" s="216"/>
      <c r="N370" s="216"/>
      <c r="O370" s="216"/>
      <c r="P370" s="216"/>
      <c r="Q370" s="216"/>
      <c r="R370" s="216"/>
      <c r="S370" s="216"/>
      <c r="T370" s="216"/>
      <c r="U370" s="216"/>
      <c r="V370" s="216"/>
      <c r="W370" s="216"/>
      <c r="X370" s="216"/>
      <c r="Y370" s="216"/>
      <c r="Z370" s="216"/>
    </row>
    <row r="371" ht="15.75" customHeight="1">
      <c r="A371" s="216"/>
      <c r="B371" s="216"/>
      <c r="C371" s="216"/>
      <c r="D371" s="216"/>
      <c r="E371" s="216"/>
      <c r="F371" s="216"/>
      <c r="G371" s="216"/>
      <c r="H371" s="216"/>
      <c r="I371" s="216"/>
      <c r="J371" s="216"/>
      <c r="K371" s="216"/>
      <c r="L371" s="216"/>
      <c r="M371" s="216"/>
      <c r="N371" s="216"/>
      <c r="O371" s="216"/>
      <c r="P371" s="216"/>
      <c r="Q371" s="216"/>
      <c r="R371" s="216"/>
      <c r="S371" s="216"/>
      <c r="T371" s="216"/>
      <c r="U371" s="216"/>
      <c r="V371" s="216"/>
      <c r="W371" s="216"/>
      <c r="X371" s="216"/>
      <c r="Y371" s="216"/>
      <c r="Z371" s="216"/>
    </row>
    <row r="372" ht="15.75" customHeight="1">
      <c r="A372" s="216"/>
      <c r="B372" s="216"/>
      <c r="C372" s="216"/>
      <c r="D372" s="216"/>
      <c r="E372" s="216"/>
      <c r="F372" s="216"/>
      <c r="G372" s="216"/>
      <c r="H372" s="216"/>
      <c r="I372" s="216"/>
      <c r="J372" s="216"/>
      <c r="K372" s="216"/>
      <c r="L372" s="216"/>
      <c r="M372" s="216"/>
      <c r="N372" s="216"/>
      <c r="O372" s="216"/>
      <c r="P372" s="216"/>
      <c r="Q372" s="216"/>
      <c r="R372" s="216"/>
      <c r="S372" s="216"/>
      <c r="T372" s="216"/>
      <c r="U372" s="216"/>
      <c r="V372" s="216"/>
      <c r="W372" s="216"/>
      <c r="X372" s="216"/>
      <c r="Y372" s="216"/>
      <c r="Z372" s="216"/>
    </row>
    <row r="373" ht="15.75" customHeight="1">
      <c r="A373" s="216"/>
      <c r="B373" s="216"/>
      <c r="C373" s="216"/>
      <c r="D373" s="216"/>
      <c r="E373" s="216"/>
      <c r="F373" s="216"/>
      <c r="G373" s="216"/>
      <c r="H373" s="216"/>
      <c r="I373" s="216"/>
      <c r="J373" s="216"/>
      <c r="K373" s="216"/>
      <c r="L373" s="216"/>
      <c r="M373" s="216"/>
      <c r="N373" s="216"/>
      <c r="O373" s="216"/>
      <c r="P373" s="216"/>
      <c r="Q373" s="216"/>
      <c r="R373" s="216"/>
      <c r="S373" s="216"/>
      <c r="T373" s="216"/>
      <c r="U373" s="216"/>
      <c r="V373" s="216"/>
      <c r="W373" s="216"/>
      <c r="X373" s="216"/>
      <c r="Y373" s="216"/>
      <c r="Z373" s="216"/>
    </row>
    <row r="374" ht="15.75" customHeight="1">
      <c r="A374" s="216"/>
      <c r="B374" s="216"/>
      <c r="C374" s="216"/>
      <c r="D374" s="216"/>
      <c r="E374" s="216"/>
      <c r="F374" s="216"/>
      <c r="G374" s="216"/>
      <c r="H374" s="216"/>
      <c r="I374" s="216"/>
      <c r="J374" s="216"/>
      <c r="K374" s="216"/>
      <c r="L374" s="216"/>
      <c r="M374" s="216"/>
      <c r="N374" s="216"/>
      <c r="O374" s="216"/>
      <c r="P374" s="216"/>
      <c r="Q374" s="216"/>
      <c r="R374" s="216"/>
      <c r="S374" s="216"/>
      <c r="T374" s="216"/>
      <c r="U374" s="216"/>
      <c r="V374" s="216"/>
      <c r="W374" s="216"/>
      <c r="X374" s="216"/>
      <c r="Y374" s="216"/>
      <c r="Z374" s="216"/>
    </row>
    <row r="375" ht="15.75" customHeight="1">
      <c r="A375" s="216"/>
      <c r="B375" s="216"/>
      <c r="C375" s="216"/>
      <c r="D375" s="216"/>
      <c r="E375" s="216"/>
      <c r="F375" s="216"/>
      <c r="G375" s="216"/>
      <c r="H375" s="216"/>
      <c r="I375" s="216"/>
      <c r="J375" s="216"/>
      <c r="K375" s="216"/>
      <c r="L375" s="216"/>
      <c r="M375" s="216"/>
      <c r="N375" s="216"/>
      <c r="O375" s="216"/>
      <c r="P375" s="216"/>
      <c r="Q375" s="216"/>
      <c r="R375" s="216"/>
      <c r="S375" s="216"/>
      <c r="T375" s="216"/>
      <c r="U375" s="216"/>
      <c r="V375" s="216"/>
      <c r="W375" s="216"/>
      <c r="X375" s="216"/>
      <c r="Y375" s="216"/>
      <c r="Z375" s="216"/>
    </row>
    <row r="376" ht="15.75" customHeight="1">
      <c r="A376" s="216"/>
      <c r="B376" s="216"/>
      <c r="C376" s="216"/>
      <c r="D376" s="216"/>
      <c r="E376" s="216"/>
      <c r="F376" s="216"/>
      <c r="G376" s="216"/>
      <c r="H376" s="216"/>
      <c r="I376" s="216"/>
      <c r="J376" s="216"/>
      <c r="K376" s="216"/>
      <c r="L376" s="216"/>
      <c r="M376" s="216"/>
      <c r="N376" s="216"/>
      <c r="O376" s="216"/>
      <c r="P376" s="216"/>
      <c r="Q376" s="216"/>
      <c r="R376" s="216"/>
      <c r="S376" s="216"/>
      <c r="T376" s="216"/>
      <c r="U376" s="216"/>
      <c r="V376" s="216"/>
      <c r="W376" s="216"/>
      <c r="X376" s="216"/>
      <c r="Y376" s="216"/>
      <c r="Z376" s="216"/>
    </row>
    <row r="377" ht="15.75" customHeight="1">
      <c r="A377" s="216"/>
      <c r="B377" s="216"/>
      <c r="C377" s="216"/>
      <c r="D377" s="216"/>
      <c r="E377" s="216"/>
      <c r="F377" s="216"/>
      <c r="G377" s="216"/>
      <c r="H377" s="216"/>
      <c r="I377" s="216"/>
      <c r="J377" s="216"/>
      <c r="K377" s="216"/>
      <c r="L377" s="216"/>
      <c r="M377" s="216"/>
      <c r="N377" s="216"/>
      <c r="O377" s="216"/>
      <c r="P377" s="216"/>
      <c r="Q377" s="216"/>
      <c r="R377" s="216"/>
      <c r="S377" s="216"/>
      <c r="T377" s="216"/>
      <c r="U377" s="216"/>
      <c r="V377" s="216"/>
      <c r="W377" s="216"/>
      <c r="X377" s="216"/>
      <c r="Y377" s="216"/>
      <c r="Z377" s="216"/>
    </row>
    <row r="378" ht="15.75" customHeight="1">
      <c r="A378" s="216"/>
      <c r="B378" s="216"/>
      <c r="C378" s="216"/>
      <c r="D378" s="216"/>
      <c r="E378" s="216"/>
      <c r="F378" s="216"/>
      <c r="G378" s="216"/>
      <c r="H378" s="216"/>
      <c r="I378" s="216"/>
      <c r="J378" s="216"/>
      <c r="K378" s="216"/>
      <c r="L378" s="216"/>
      <c r="M378" s="216"/>
      <c r="N378" s="216"/>
      <c r="O378" s="216"/>
      <c r="P378" s="216"/>
      <c r="Q378" s="216"/>
      <c r="R378" s="216"/>
      <c r="S378" s="216"/>
      <c r="T378" s="216"/>
      <c r="U378" s="216"/>
      <c r="V378" s="216"/>
      <c r="W378" s="216"/>
      <c r="X378" s="216"/>
      <c r="Y378" s="216"/>
      <c r="Z378" s="216"/>
    </row>
    <row r="379" ht="15.75" customHeight="1">
      <c r="A379" s="216"/>
      <c r="B379" s="216"/>
      <c r="C379" s="216"/>
      <c r="D379" s="216"/>
      <c r="E379" s="216"/>
      <c r="F379" s="216"/>
      <c r="G379" s="216"/>
      <c r="H379" s="216"/>
      <c r="I379" s="216"/>
      <c r="J379" s="216"/>
      <c r="K379" s="216"/>
      <c r="L379" s="216"/>
      <c r="M379" s="216"/>
      <c r="N379" s="216"/>
      <c r="O379" s="216"/>
      <c r="P379" s="216"/>
      <c r="Q379" s="216"/>
      <c r="R379" s="216"/>
      <c r="S379" s="216"/>
      <c r="T379" s="216"/>
      <c r="U379" s="216"/>
      <c r="V379" s="216"/>
      <c r="W379" s="216"/>
      <c r="X379" s="216"/>
      <c r="Y379" s="216"/>
      <c r="Z379" s="216"/>
    </row>
    <row r="380" ht="15.75" customHeight="1">
      <c r="A380" s="216"/>
      <c r="B380" s="216"/>
      <c r="C380" s="216"/>
      <c r="D380" s="216"/>
      <c r="E380" s="216"/>
      <c r="F380" s="216"/>
      <c r="G380" s="216"/>
      <c r="H380" s="216"/>
      <c r="I380" s="216"/>
      <c r="J380" s="216"/>
      <c r="K380" s="216"/>
      <c r="L380" s="216"/>
      <c r="M380" s="216"/>
      <c r="N380" s="216"/>
      <c r="O380" s="216"/>
      <c r="P380" s="216"/>
      <c r="Q380" s="216"/>
      <c r="R380" s="216"/>
      <c r="S380" s="216"/>
      <c r="T380" s="216"/>
      <c r="U380" s="216"/>
      <c r="V380" s="216"/>
      <c r="W380" s="216"/>
      <c r="X380" s="216"/>
      <c r="Y380" s="216"/>
      <c r="Z380" s="216"/>
    </row>
    <row r="381" ht="15.75" customHeight="1">
      <c r="A381" s="216"/>
      <c r="B381" s="216"/>
      <c r="C381" s="216"/>
      <c r="D381" s="216"/>
      <c r="E381" s="216"/>
      <c r="F381" s="216"/>
      <c r="G381" s="216"/>
      <c r="H381" s="216"/>
      <c r="I381" s="216"/>
      <c r="J381" s="216"/>
      <c r="K381" s="216"/>
      <c r="L381" s="216"/>
      <c r="M381" s="216"/>
      <c r="N381" s="216"/>
      <c r="O381" s="216"/>
      <c r="P381" s="216"/>
      <c r="Q381" s="216"/>
      <c r="R381" s="216"/>
      <c r="S381" s="216"/>
      <c r="T381" s="216"/>
      <c r="U381" s="216"/>
      <c r="V381" s="216"/>
      <c r="W381" s="216"/>
      <c r="X381" s="216"/>
      <c r="Y381" s="216"/>
      <c r="Z381" s="216"/>
    </row>
    <row r="382" ht="15.75" customHeight="1">
      <c r="A382" s="216"/>
      <c r="B382" s="216"/>
      <c r="C382" s="216"/>
      <c r="D382" s="216"/>
      <c r="E382" s="216"/>
      <c r="F382" s="216"/>
      <c r="G382" s="216"/>
      <c r="H382" s="216"/>
      <c r="I382" s="216"/>
      <c r="J382" s="216"/>
      <c r="K382" s="216"/>
      <c r="L382" s="216"/>
      <c r="M382" s="216"/>
      <c r="N382" s="216"/>
      <c r="O382" s="216"/>
      <c r="P382" s="216"/>
      <c r="Q382" s="216"/>
      <c r="R382" s="216"/>
      <c r="S382" s="216"/>
      <c r="T382" s="216"/>
      <c r="U382" s="216"/>
      <c r="V382" s="216"/>
      <c r="W382" s="216"/>
      <c r="X382" s="216"/>
      <c r="Y382" s="216"/>
      <c r="Z382" s="216"/>
    </row>
    <row r="383" ht="15.75" customHeight="1">
      <c r="A383" s="216"/>
      <c r="B383" s="216"/>
      <c r="C383" s="216"/>
      <c r="D383" s="216"/>
      <c r="E383" s="216"/>
      <c r="F383" s="216"/>
      <c r="G383" s="216"/>
      <c r="H383" s="216"/>
      <c r="I383" s="216"/>
      <c r="J383" s="216"/>
      <c r="K383" s="216"/>
      <c r="L383" s="216"/>
      <c r="M383" s="216"/>
      <c r="N383" s="216"/>
      <c r="O383" s="216"/>
      <c r="P383" s="216"/>
      <c r="Q383" s="216"/>
      <c r="R383" s="216"/>
      <c r="S383" s="216"/>
      <c r="T383" s="216"/>
      <c r="U383" s="216"/>
      <c r="V383" s="216"/>
      <c r="W383" s="216"/>
      <c r="X383" s="216"/>
      <c r="Y383" s="216"/>
      <c r="Z383" s="216"/>
    </row>
    <row r="384" ht="15.75" customHeight="1">
      <c r="A384" s="216"/>
      <c r="B384" s="216"/>
      <c r="C384" s="216"/>
      <c r="D384" s="216"/>
      <c r="E384" s="216"/>
      <c r="F384" s="216"/>
      <c r="G384" s="216"/>
      <c r="H384" s="216"/>
      <c r="I384" s="216"/>
      <c r="J384" s="216"/>
      <c r="K384" s="216"/>
      <c r="L384" s="216"/>
      <c r="M384" s="216"/>
      <c r="N384" s="216"/>
      <c r="O384" s="216"/>
      <c r="P384" s="216"/>
      <c r="Q384" s="216"/>
      <c r="R384" s="216"/>
      <c r="S384" s="216"/>
      <c r="T384" s="216"/>
      <c r="U384" s="216"/>
      <c r="V384" s="216"/>
      <c r="W384" s="216"/>
      <c r="X384" s="216"/>
      <c r="Y384" s="216"/>
      <c r="Z384" s="216"/>
    </row>
    <row r="385" ht="15.75" customHeight="1">
      <c r="A385" s="216"/>
      <c r="B385" s="216"/>
      <c r="C385" s="216"/>
      <c r="D385" s="216"/>
      <c r="E385" s="216"/>
      <c r="F385" s="216"/>
      <c r="G385" s="216"/>
      <c r="H385" s="216"/>
      <c r="I385" s="216"/>
      <c r="J385" s="216"/>
      <c r="K385" s="216"/>
      <c r="L385" s="216"/>
      <c r="M385" s="216"/>
      <c r="N385" s="216"/>
      <c r="O385" s="216"/>
      <c r="P385" s="216"/>
      <c r="Q385" s="216"/>
      <c r="R385" s="216"/>
      <c r="S385" s="216"/>
      <c r="T385" s="216"/>
      <c r="U385" s="216"/>
      <c r="V385" s="216"/>
      <c r="W385" s="216"/>
      <c r="X385" s="216"/>
      <c r="Y385" s="216"/>
      <c r="Z385" s="216"/>
    </row>
    <row r="386" ht="15.75" customHeight="1">
      <c r="A386" s="216"/>
      <c r="B386" s="216"/>
      <c r="C386" s="216"/>
      <c r="D386" s="216"/>
      <c r="E386" s="216"/>
      <c r="F386" s="216"/>
      <c r="G386" s="216"/>
      <c r="H386" s="216"/>
      <c r="I386" s="216"/>
      <c r="J386" s="216"/>
      <c r="K386" s="216"/>
      <c r="L386" s="216"/>
      <c r="M386" s="216"/>
      <c r="N386" s="216"/>
      <c r="O386" s="216"/>
      <c r="P386" s="216"/>
      <c r="Q386" s="216"/>
      <c r="R386" s="216"/>
      <c r="S386" s="216"/>
      <c r="T386" s="216"/>
      <c r="U386" s="216"/>
      <c r="V386" s="216"/>
      <c r="W386" s="216"/>
      <c r="X386" s="216"/>
      <c r="Y386" s="216"/>
      <c r="Z386" s="216"/>
    </row>
    <row r="387" ht="15.75" customHeight="1">
      <c r="A387" s="216"/>
      <c r="B387" s="216"/>
      <c r="C387" s="216"/>
      <c r="D387" s="216"/>
      <c r="E387" s="216"/>
      <c r="F387" s="216"/>
      <c r="G387" s="216"/>
      <c r="H387" s="216"/>
      <c r="I387" s="216"/>
      <c r="J387" s="216"/>
      <c r="K387" s="216"/>
      <c r="L387" s="216"/>
      <c r="M387" s="216"/>
      <c r="N387" s="216"/>
      <c r="O387" s="216"/>
      <c r="P387" s="216"/>
      <c r="Q387" s="216"/>
      <c r="R387" s="216"/>
      <c r="S387" s="216"/>
      <c r="T387" s="216"/>
      <c r="U387" s="216"/>
      <c r="V387" s="216"/>
      <c r="W387" s="216"/>
      <c r="X387" s="216"/>
      <c r="Y387" s="216"/>
      <c r="Z387" s="216"/>
    </row>
    <row r="388" ht="15.75" customHeight="1">
      <c r="A388" s="216"/>
      <c r="B388" s="216"/>
      <c r="C388" s="216"/>
      <c r="D388" s="216"/>
      <c r="E388" s="216"/>
      <c r="F388" s="216"/>
      <c r="G388" s="216"/>
      <c r="H388" s="216"/>
      <c r="I388" s="216"/>
      <c r="J388" s="216"/>
      <c r="K388" s="216"/>
      <c r="L388" s="216"/>
      <c r="M388" s="216"/>
      <c r="N388" s="216"/>
      <c r="O388" s="216"/>
      <c r="P388" s="216"/>
      <c r="Q388" s="216"/>
      <c r="R388" s="216"/>
      <c r="S388" s="216"/>
      <c r="T388" s="216"/>
      <c r="U388" s="216"/>
      <c r="V388" s="216"/>
      <c r="W388" s="216"/>
      <c r="X388" s="216"/>
      <c r="Y388" s="216"/>
      <c r="Z388" s="216"/>
    </row>
    <row r="389" ht="15.75" customHeight="1">
      <c r="A389" s="216"/>
      <c r="B389" s="216"/>
      <c r="C389" s="216"/>
      <c r="D389" s="216"/>
      <c r="E389" s="216"/>
      <c r="F389" s="216"/>
      <c r="G389" s="216"/>
      <c r="H389" s="216"/>
      <c r="I389" s="216"/>
      <c r="J389" s="216"/>
      <c r="K389" s="216"/>
      <c r="L389" s="216"/>
      <c r="M389" s="216"/>
      <c r="N389" s="216"/>
      <c r="O389" s="216"/>
      <c r="P389" s="216"/>
      <c r="Q389" s="216"/>
      <c r="R389" s="216"/>
      <c r="S389" s="216"/>
      <c r="T389" s="216"/>
      <c r="U389" s="216"/>
      <c r="V389" s="216"/>
      <c r="W389" s="216"/>
      <c r="X389" s="216"/>
      <c r="Y389" s="216"/>
      <c r="Z389" s="216"/>
    </row>
    <row r="390" ht="15.75" customHeight="1">
      <c r="A390" s="216"/>
      <c r="B390" s="216"/>
      <c r="C390" s="216"/>
      <c r="D390" s="216"/>
      <c r="E390" s="216"/>
      <c r="F390" s="216"/>
      <c r="G390" s="216"/>
      <c r="H390" s="216"/>
      <c r="I390" s="216"/>
      <c r="J390" s="216"/>
      <c r="K390" s="216"/>
      <c r="L390" s="216"/>
      <c r="M390" s="216"/>
      <c r="N390" s="216"/>
      <c r="O390" s="216"/>
      <c r="P390" s="216"/>
      <c r="Q390" s="216"/>
      <c r="R390" s="216"/>
      <c r="S390" s="216"/>
      <c r="T390" s="216"/>
      <c r="U390" s="216"/>
      <c r="V390" s="216"/>
      <c r="W390" s="216"/>
      <c r="X390" s="216"/>
      <c r="Y390" s="216"/>
      <c r="Z390" s="216"/>
    </row>
    <row r="391" ht="15.75" customHeight="1">
      <c r="A391" s="216"/>
      <c r="B391" s="216"/>
      <c r="C391" s="216"/>
      <c r="D391" s="216"/>
      <c r="E391" s="216"/>
      <c r="F391" s="216"/>
      <c r="G391" s="216"/>
      <c r="H391" s="216"/>
      <c r="I391" s="216"/>
      <c r="J391" s="216"/>
      <c r="K391" s="216"/>
      <c r="L391" s="216"/>
      <c r="M391" s="216"/>
      <c r="N391" s="216"/>
      <c r="O391" s="216"/>
      <c r="P391" s="216"/>
      <c r="Q391" s="216"/>
      <c r="R391" s="216"/>
      <c r="S391" s="216"/>
      <c r="T391" s="216"/>
      <c r="U391" s="216"/>
      <c r="V391" s="216"/>
      <c r="W391" s="216"/>
      <c r="X391" s="216"/>
      <c r="Y391" s="216"/>
      <c r="Z391" s="216"/>
    </row>
    <row r="392" ht="15.75" customHeight="1">
      <c r="A392" s="216"/>
      <c r="B392" s="216"/>
      <c r="C392" s="216"/>
      <c r="D392" s="216"/>
      <c r="E392" s="216"/>
      <c r="F392" s="216"/>
      <c r="G392" s="216"/>
      <c r="H392" s="216"/>
      <c r="I392" s="216"/>
      <c r="J392" s="216"/>
      <c r="K392" s="216"/>
      <c r="L392" s="216"/>
      <c r="M392" s="216"/>
      <c r="N392" s="216"/>
      <c r="O392" s="216"/>
      <c r="P392" s="216"/>
      <c r="Q392" s="216"/>
      <c r="R392" s="216"/>
      <c r="S392" s="216"/>
      <c r="T392" s="216"/>
      <c r="U392" s="216"/>
      <c r="V392" s="216"/>
      <c r="W392" s="216"/>
      <c r="X392" s="216"/>
      <c r="Y392" s="216"/>
      <c r="Z392" s="216"/>
    </row>
    <row r="393" ht="15.75" customHeight="1">
      <c r="A393" s="216"/>
      <c r="B393" s="216"/>
      <c r="C393" s="216"/>
      <c r="D393" s="216"/>
      <c r="E393" s="216"/>
      <c r="F393" s="216"/>
      <c r="G393" s="216"/>
      <c r="H393" s="216"/>
      <c r="I393" s="216"/>
      <c r="J393" s="216"/>
      <c r="K393" s="216"/>
      <c r="L393" s="216"/>
      <c r="M393" s="216"/>
      <c r="N393" s="216"/>
      <c r="O393" s="216"/>
      <c r="P393" s="216"/>
      <c r="Q393" s="216"/>
      <c r="R393" s="216"/>
      <c r="S393" s="216"/>
      <c r="T393" s="216"/>
      <c r="U393" s="216"/>
      <c r="V393" s="216"/>
      <c r="W393" s="216"/>
      <c r="X393" s="216"/>
      <c r="Y393" s="216"/>
      <c r="Z393" s="216"/>
    </row>
    <row r="394" ht="15.75" customHeight="1">
      <c r="A394" s="216"/>
      <c r="B394" s="216"/>
      <c r="C394" s="216"/>
      <c r="D394" s="216"/>
      <c r="E394" s="216"/>
      <c r="F394" s="216"/>
      <c r="G394" s="216"/>
      <c r="H394" s="216"/>
      <c r="I394" s="216"/>
      <c r="J394" s="216"/>
      <c r="K394" s="216"/>
      <c r="L394" s="216"/>
      <c r="M394" s="216"/>
      <c r="N394" s="216"/>
      <c r="O394" s="216"/>
      <c r="P394" s="216"/>
      <c r="Q394" s="216"/>
      <c r="R394" s="216"/>
      <c r="S394" s="216"/>
      <c r="T394" s="216"/>
      <c r="U394" s="216"/>
      <c r="V394" s="216"/>
      <c r="W394" s="216"/>
      <c r="X394" s="216"/>
      <c r="Y394" s="216"/>
      <c r="Z394" s="216"/>
    </row>
    <row r="395" ht="15.75" customHeight="1">
      <c r="A395" s="216"/>
      <c r="B395" s="216"/>
      <c r="C395" s="216"/>
      <c r="D395" s="216"/>
      <c r="E395" s="216"/>
      <c r="F395" s="216"/>
      <c r="G395" s="216"/>
      <c r="H395" s="216"/>
      <c r="I395" s="216"/>
      <c r="J395" s="216"/>
      <c r="K395" s="216"/>
      <c r="L395" s="216"/>
      <c r="M395" s="216"/>
      <c r="N395" s="216"/>
      <c r="O395" s="216"/>
      <c r="P395" s="216"/>
      <c r="Q395" s="216"/>
      <c r="R395" s="216"/>
      <c r="S395" s="216"/>
      <c r="T395" s="216"/>
      <c r="U395" s="216"/>
      <c r="V395" s="216"/>
      <c r="W395" s="216"/>
      <c r="X395" s="216"/>
      <c r="Y395" s="216"/>
      <c r="Z395" s="216"/>
    </row>
    <row r="396" ht="15.75" customHeight="1">
      <c r="A396" s="216"/>
      <c r="B396" s="216"/>
      <c r="C396" s="216"/>
      <c r="D396" s="216"/>
      <c r="E396" s="216"/>
      <c r="F396" s="216"/>
      <c r="G396" s="216"/>
      <c r="H396" s="216"/>
      <c r="I396" s="216"/>
      <c r="J396" s="216"/>
      <c r="K396" s="216"/>
      <c r="L396" s="216"/>
      <c r="M396" s="216"/>
      <c r="N396" s="216"/>
      <c r="O396" s="216"/>
      <c r="P396" s="216"/>
      <c r="Q396" s="216"/>
      <c r="R396" s="216"/>
      <c r="S396" s="216"/>
      <c r="T396" s="216"/>
      <c r="U396" s="216"/>
      <c r="V396" s="216"/>
      <c r="W396" s="216"/>
      <c r="X396" s="216"/>
      <c r="Y396" s="216"/>
      <c r="Z396" s="216"/>
    </row>
    <row r="397" ht="15.75" customHeight="1">
      <c r="A397" s="216"/>
      <c r="B397" s="216"/>
      <c r="C397" s="216"/>
      <c r="D397" s="216"/>
      <c r="E397" s="216"/>
      <c r="F397" s="216"/>
      <c r="G397" s="216"/>
      <c r="H397" s="216"/>
      <c r="I397" s="216"/>
      <c r="J397" s="216"/>
      <c r="K397" s="216"/>
      <c r="L397" s="216"/>
      <c r="M397" s="216"/>
      <c r="N397" s="216"/>
      <c r="O397" s="216"/>
      <c r="P397" s="216"/>
      <c r="Q397" s="216"/>
      <c r="R397" s="216"/>
      <c r="S397" s="216"/>
      <c r="T397" s="216"/>
      <c r="U397" s="216"/>
      <c r="V397" s="216"/>
      <c r="W397" s="216"/>
      <c r="X397" s="216"/>
      <c r="Y397" s="216"/>
      <c r="Z397" s="216"/>
    </row>
    <row r="398" ht="15.75" customHeight="1">
      <c r="A398" s="216"/>
      <c r="B398" s="216"/>
      <c r="C398" s="216"/>
      <c r="D398" s="216"/>
      <c r="E398" s="216"/>
      <c r="F398" s="216"/>
      <c r="G398" s="216"/>
      <c r="H398" s="216"/>
      <c r="I398" s="216"/>
      <c r="J398" s="216"/>
      <c r="K398" s="216"/>
      <c r="L398" s="216"/>
      <c r="M398" s="216"/>
      <c r="N398" s="216"/>
      <c r="O398" s="216"/>
      <c r="P398" s="216"/>
      <c r="Q398" s="216"/>
      <c r="R398" s="216"/>
      <c r="S398" s="216"/>
      <c r="T398" s="216"/>
      <c r="U398" s="216"/>
      <c r="V398" s="216"/>
      <c r="W398" s="216"/>
      <c r="X398" s="216"/>
      <c r="Y398" s="216"/>
      <c r="Z398" s="216"/>
    </row>
    <row r="399" ht="15.75" customHeight="1">
      <c r="A399" s="216"/>
      <c r="B399" s="216"/>
      <c r="C399" s="216"/>
      <c r="D399" s="216"/>
      <c r="E399" s="216"/>
      <c r="F399" s="216"/>
      <c r="G399" s="216"/>
      <c r="H399" s="216"/>
      <c r="I399" s="216"/>
      <c r="J399" s="216"/>
      <c r="K399" s="216"/>
      <c r="L399" s="216"/>
      <c r="M399" s="216"/>
      <c r="N399" s="216"/>
      <c r="O399" s="216"/>
      <c r="P399" s="216"/>
      <c r="Q399" s="216"/>
      <c r="R399" s="216"/>
      <c r="S399" s="216"/>
      <c r="T399" s="216"/>
      <c r="U399" s="216"/>
      <c r="V399" s="216"/>
      <c r="W399" s="216"/>
      <c r="X399" s="216"/>
      <c r="Y399" s="216"/>
      <c r="Z399" s="216"/>
    </row>
    <row r="400" ht="15.75" customHeight="1">
      <c r="A400" s="216"/>
      <c r="B400" s="216"/>
      <c r="C400" s="216"/>
      <c r="D400" s="216"/>
      <c r="E400" s="216"/>
      <c r="F400" s="216"/>
      <c r="G400" s="216"/>
      <c r="H400" s="216"/>
      <c r="I400" s="216"/>
      <c r="J400" s="216"/>
      <c r="K400" s="216"/>
      <c r="L400" s="216"/>
      <c r="M400" s="216"/>
      <c r="N400" s="216"/>
      <c r="O400" s="216"/>
      <c r="P400" s="216"/>
      <c r="Q400" s="216"/>
      <c r="R400" s="216"/>
      <c r="S400" s="216"/>
      <c r="T400" s="216"/>
      <c r="U400" s="216"/>
      <c r="V400" s="216"/>
      <c r="W400" s="216"/>
      <c r="X400" s="216"/>
      <c r="Y400" s="216"/>
      <c r="Z400" s="216"/>
    </row>
    <row r="401" ht="15.75" customHeight="1">
      <c r="A401" s="216"/>
      <c r="B401" s="216"/>
      <c r="C401" s="216"/>
      <c r="D401" s="216"/>
      <c r="E401" s="216"/>
      <c r="F401" s="216"/>
      <c r="G401" s="216"/>
      <c r="H401" s="216"/>
      <c r="I401" s="216"/>
      <c r="J401" s="216"/>
      <c r="K401" s="216"/>
      <c r="L401" s="216"/>
      <c r="M401" s="216"/>
      <c r="N401" s="216"/>
      <c r="O401" s="216"/>
      <c r="P401" s="216"/>
      <c r="Q401" s="216"/>
      <c r="R401" s="216"/>
      <c r="S401" s="216"/>
      <c r="T401" s="216"/>
      <c r="U401" s="216"/>
      <c r="V401" s="216"/>
      <c r="W401" s="216"/>
      <c r="X401" s="216"/>
      <c r="Y401" s="216"/>
      <c r="Z401" s="216"/>
    </row>
    <row r="402" ht="15.75" customHeight="1">
      <c r="A402" s="216"/>
      <c r="B402" s="216"/>
      <c r="C402" s="216"/>
      <c r="D402" s="216"/>
      <c r="E402" s="216"/>
      <c r="F402" s="216"/>
      <c r="G402" s="216"/>
      <c r="H402" s="216"/>
      <c r="I402" s="216"/>
      <c r="J402" s="216"/>
      <c r="K402" s="216"/>
      <c r="L402" s="216"/>
      <c r="M402" s="216"/>
      <c r="N402" s="216"/>
      <c r="O402" s="216"/>
      <c r="P402" s="216"/>
      <c r="Q402" s="216"/>
      <c r="R402" s="216"/>
      <c r="S402" s="216"/>
      <c r="T402" s="216"/>
      <c r="U402" s="216"/>
      <c r="V402" s="216"/>
      <c r="W402" s="216"/>
      <c r="X402" s="216"/>
      <c r="Y402" s="216"/>
      <c r="Z402" s="216"/>
    </row>
    <row r="403" ht="15.75" customHeight="1">
      <c r="A403" s="216"/>
      <c r="B403" s="216"/>
      <c r="C403" s="216"/>
      <c r="D403" s="216"/>
      <c r="E403" s="216"/>
      <c r="F403" s="216"/>
      <c r="G403" s="216"/>
      <c r="H403" s="216"/>
      <c r="I403" s="216"/>
      <c r="J403" s="216"/>
      <c r="K403" s="216"/>
      <c r="L403" s="216"/>
      <c r="M403" s="216"/>
      <c r="N403" s="216"/>
      <c r="O403" s="216"/>
      <c r="P403" s="216"/>
      <c r="Q403" s="216"/>
      <c r="R403" s="216"/>
      <c r="S403" s="216"/>
      <c r="T403" s="216"/>
      <c r="U403" s="216"/>
      <c r="V403" s="216"/>
      <c r="W403" s="216"/>
      <c r="X403" s="216"/>
      <c r="Y403" s="216"/>
      <c r="Z403" s="216"/>
    </row>
    <row r="404" ht="15.75" customHeight="1">
      <c r="A404" s="216"/>
      <c r="B404" s="216"/>
      <c r="C404" s="216"/>
      <c r="D404" s="216"/>
      <c r="E404" s="216"/>
      <c r="F404" s="216"/>
      <c r="G404" s="216"/>
      <c r="H404" s="216"/>
      <c r="I404" s="216"/>
      <c r="J404" s="216"/>
      <c r="K404" s="216"/>
      <c r="L404" s="216"/>
      <c r="M404" s="216"/>
      <c r="N404" s="216"/>
      <c r="O404" s="216"/>
      <c r="P404" s="216"/>
      <c r="Q404" s="216"/>
      <c r="R404" s="216"/>
      <c r="S404" s="216"/>
      <c r="T404" s="216"/>
      <c r="U404" s="216"/>
      <c r="V404" s="216"/>
      <c r="W404" s="216"/>
      <c r="X404" s="216"/>
      <c r="Y404" s="216"/>
      <c r="Z404" s="216"/>
    </row>
    <row r="405" ht="15.75" customHeight="1">
      <c r="A405" s="216"/>
      <c r="B405" s="216"/>
      <c r="C405" s="216"/>
      <c r="D405" s="216"/>
      <c r="E405" s="216"/>
      <c r="F405" s="216"/>
      <c r="G405" s="216"/>
      <c r="H405" s="216"/>
      <c r="I405" s="216"/>
      <c r="J405" s="216"/>
      <c r="K405" s="216"/>
      <c r="L405" s="216"/>
      <c r="M405" s="216"/>
      <c r="N405" s="216"/>
      <c r="O405" s="216"/>
      <c r="P405" s="216"/>
      <c r="Q405" s="216"/>
      <c r="R405" s="216"/>
      <c r="S405" s="216"/>
      <c r="T405" s="216"/>
      <c r="U405" s="216"/>
      <c r="V405" s="216"/>
      <c r="W405" s="216"/>
      <c r="X405" s="216"/>
      <c r="Y405" s="216"/>
      <c r="Z405" s="216"/>
    </row>
    <row r="406" ht="15.75" customHeight="1">
      <c r="A406" s="216"/>
      <c r="B406" s="216"/>
      <c r="C406" s="216"/>
      <c r="D406" s="216"/>
      <c r="E406" s="216"/>
      <c r="F406" s="216"/>
      <c r="G406" s="216"/>
      <c r="H406" s="216"/>
      <c r="I406" s="216"/>
      <c r="J406" s="216"/>
      <c r="K406" s="216"/>
      <c r="L406" s="216"/>
      <c r="M406" s="216"/>
      <c r="N406" s="216"/>
      <c r="O406" s="216"/>
      <c r="P406" s="216"/>
      <c r="Q406" s="216"/>
      <c r="R406" s="216"/>
      <c r="S406" s="216"/>
      <c r="T406" s="216"/>
      <c r="U406" s="216"/>
      <c r="V406" s="216"/>
      <c r="W406" s="216"/>
      <c r="X406" s="216"/>
      <c r="Y406" s="216"/>
      <c r="Z406" s="216"/>
    </row>
    <row r="407" ht="15.75" customHeight="1">
      <c r="A407" s="216"/>
      <c r="B407" s="216"/>
      <c r="C407" s="216"/>
      <c r="D407" s="216"/>
      <c r="E407" s="216"/>
      <c r="F407" s="216"/>
      <c r="G407" s="216"/>
      <c r="H407" s="216"/>
      <c r="I407" s="216"/>
      <c r="J407" s="216"/>
      <c r="K407" s="216"/>
      <c r="L407" s="216"/>
      <c r="M407" s="216"/>
      <c r="N407" s="216"/>
      <c r="O407" s="216"/>
      <c r="P407" s="216"/>
      <c r="Q407" s="216"/>
      <c r="R407" s="216"/>
      <c r="S407" s="216"/>
      <c r="T407" s="216"/>
      <c r="U407" s="216"/>
      <c r="V407" s="216"/>
      <c r="W407" s="216"/>
      <c r="X407" s="216"/>
      <c r="Y407" s="216"/>
      <c r="Z407" s="216"/>
    </row>
    <row r="408" ht="15.75" customHeight="1">
      <c r="A408" s="216"/>
      <c r="B408" s="216"/>
      <c r="C408" s="216"/>
      <c r="D408" s="216"/>
      <c r="E408" s="216"/>
      <c r="F408" s="216"/>
      <c r="G408" s="216"/>
      <c r="H408" s="216"/>
      <c r="I408" s="216"/>
      <c r="J408" s="216"/>
      <c r="K408" s="216"/>
      <c r="L408" s="216"/>
      <c r="M408" s="216"/>
      <c r="N408" s="216"/>
      <c r="O408" s="216"/>
      <c r="P408" s="216"/>
      <c r="Q408" s="216"/>
      <c r="R408" s="216"/>
      <c r="S408" s="216"/>
      <c r="T408" s="216"/>
      <c r="U408" s="216"/>
      <c r="V408" s="216"/>
      <c r="W408" s="216"/>
      <c r="X408" s="216"/>
      <c r="Y408" s="216"/>
      <c r="Z408" s="216"/>
    </row>
    <row r="409" ht="15.75" customHeight="1">
      <c r="A409" s="216"/>
      <c r="B409" s="216"/>
      <c r="C409" s="216"/>
      <c r="D409" s="216"/>
      <c r="E409" s="216"/>
      <c r="F409" s="216"/>
      <c r="G409" s="216"/>
      <c r="H409" s="216"/>
      <c r="I409" s="216"/>
      <c r="J409" s="216"/>
      <c r="K409" s="216"/>
      <c r="L409" s="216"/>
      <c r="M409" s="216"/>
      <c r="N409" s="216"/>
      <c r="O409" s="216"/>
      <c r="P409" s="216"/>
      <c r="Q409" s="216"/>
      <c r="R409" s="216"/>
      <c r="S409" s="216"/>
      <c r="T409" s="216"/>
      <c r="U409" s="216"/>
      <c r="V409" s="216"/>
      <c r="W409" s="216"/>
      <c r="X409" s="216"/>
      <c r="Y409" s="216"/>
      <c r="Z409" s="216"/>
    </row>
    <row r="410" ht="15.75" customHeight="1">
      <c r="A410" s="216"/>
      <c r="B410" s="216"/>
      <c r="C410" s="216"/>
      <c r="D410" s="216"/>
      <c r="E410" s="216"/>
      <c r="F410" s="216"/>
      <c r="G410" s="216"/>
      <c r="H410" s="216"/>
      <c r="I410" s="216"/>
      <c r="J410" s="216"/>
      <c r="K410" s="216"/>
      <c r="L410" s="216"/>
      <c r="M410" s="216"/>
      <c r="N410" s="216"/>
      <c r="O410" s="216"/>
      <c r="P410" s="216"/>
      <c r="Q410" s="216"/>
      <c r="R410" s="216"/>
      <c r="S410" s="216"/>
      <c r="T410" s="216"/>
      <c r="U410" s="216"/>
      <c r="V410" s="216"/>
      <c r="W410" s="216"/>
      <c r="X410" s="216"/>
      <c r="Y410" s="216"/>
      <c r="Z410" s="216"/>
    </row>
    <row r="411" ht="15.75" customHeight="1">
      <c r="A411" s="216"/>
      <c r="B411" s="216"/>
      <c r="C411" s="216"/>
      <c r="D411" s="216"/>
      <c r="E411" s="216"/>
      <c r="F411" s="216"/>
      <c r="G411" s="216"/>
      <c r="H411" s="216"/>
      <c r="I411" s="216"/>
      <c r="J411" s="216"/>
      <c r="K411" s="216"/>
      <c r="L411" s="216"/>
      <c r="M411" s="216"/>
      <c r="N411" s="216"/>
      <c r="O411" s="216"/>
      <c r="P411" s="216"/>
      <c r="Q411" s="216"/>
      <c r="R411" s="216"/>
      <c r="S411" s="216"/>
      <c r="T411" s="216"/>
      <c r="U411" s="216"/>
      <c r="V411" s="216"/>
      <c r="W411" s="216"/>
      <c r="X411" s="216"/>
      <c r="Y411" s="216"/>
      <c r="Z411" s="216"/>
    </row>
    <row r="412" ht="15.75" customHeight="1">
      <c r="A412" s="216"/>
      <c r="B412" s="216"/>
      <c r="C412" s="216"/>
      <c r="D412" s="216"/>
      <c r="E412" s="216"/>
      <c r="F412" s="216"/>
      <c r="G412" s="216"/>
      <c r="H412" s="216"/>
      <c r="I412" s="216"/>
      <c r="J412" s="216"/>
      <c r="K412" s="216"/>
      <c r="L412" s="216"/>
      <c r="M412" s="216"/>
      <c r="N412" s="216"/>
      <c r="O412" s="216"/>
      <c r="P412" s="216"/>
      <c r="Q412" s="216"/>
      <c r="R412" s="216"/>
      <c r="S412" s="216"/>
      <c r="T412" s="216"/>
      <c r="U412" s="216"/>
      <c r="V412" s="216"/>
      <c r="W412" s="216"/>
      <c r="X412" s="216"/>
      <c r="Y412" s="216"/>
      <c r="Z412" s="216"/>
    </row>
    <row r="413" ht="15.75" customHeight="1">
      <c r="A413" s="216"/>
      <c r="B413" s="216"/>
      <c r="C413" s="216"/>
      <c r="D413" s="216"/>
      <c r="E413" s="216"/>
      <c r="F413" s="216"/>
      <c r="G413" s="216"/>
      <c r="H413" s="216"/>
      <c r="I413" s="216"/>
      <c r="J413" s="216"/>
      <c r="K413" s="216"/>
      <c r="L413" s="216"/>
      <c r="M413" s="216"/>
      <c r="N413" s="216"/>
      <c r="O413" s="216"/>
      <c r="P413" s="216"/>
      <c r="Q413" s="216"/>
      <c r="R413" s="216"/>
      <c r="S413" s="216"/>
      <c r="T413" s="216"/>
      <c r="U413" s="216"/>
      <c r="V413" s="216"/>
      <c r="W413" s="216"/>
      <c r="X413" s="216"/>
      <c r="Y413" s="216"/>
      <c r="Z413" s="216"/>
    </row>
    <row r="414" ht="15.75" customHeight="1">
      <c r="A414" s="216"/>
      <c r="B414" s="216"/>
      <c r="C414" s="216"/>
      <c r="D414" s="216"/>
      <c r="E414" s="216"/>
      <c r="F414" s="216"/>
      <c r="G414" s="216"/>
      <c r="H414" s="216"/>
      <c r="I414" s="216"/>
      <c r="J414" s="216"/>
      <c r="K414" s="216"/>
      <c r="L414" s="216"/>
      <c r="M414" s="216"/>
      <c r="N414" s="216"/>
      <c r="O414" s="216"/>
      <c r="P414" s="216"/>
      <c r="Q414" s="216"/>
      <c r="R414" s="216"/>
      <c r="S414" s="216"/>
      <c r="T414" s="216"/>
      <c r="U414" s="216"/>
      <c r="V414" s="216"/>
      <c r="W414" s="216"/>
      <c r="X414" s="216"/>
      <c r="Y414" s="216"/>
      <c r="Z414" s="216"/>
    </row>
    <row r="415" ht="15.75" customHeight="1">
      <c r="A415" s="216"/>
      <c r="B415" s="216"/>
      <c r="C415" s="216"/>
      <c r="D415" s="216"/>
      <c r="E415" s="216"/>
      <c r="F415" s="216"/>
      <c r="G415" s="216"/>
      <c r="H415" s="216"/>
      <c r="I415" s="216"/>
      <c r="J415" s="216"/>
      <c r="K415" s="216"/>
      <c r="L415" s="216"/>
      <c r="M415" s="216"/>
      <c r="N415" s="216"/>
      <c r="O415" s="216"/>
      <c r="P415" s="216"/>
      <c r="Q415" s="216"/>
      <c r="R415" s="216"/>
      <c r="S415" s="216"/>
      <c r="T415" s="216"/>
      <c r="U415" s="216"/>
      <c r="V415" s="216"/>
      <c r="W415" s="216"/>
      <c r="X415" s="216"/>
      <c r="Y415" s="216"/>
      <c r="Z415" s="216"/>
    </row>
    <row r="416" ht="15.75" customHeight="1">
      <c r="A416" s="216"/>
      <c r="B416" s="216"/>
      <c r="C416" s="216"/>
      <c r="D416" s="216"/>
      <c r="E416" s="216"/>
      <c r="F416" s="216"/>
      <c r="G416" s="216"/>
      <c r="H416" s="216"/>
      <c r="I416" s="216"/>
      <c r="J416" s="216"/>
      <c r="K416" s="216"/>
      <c r="L416" s="216"/>
      <c r="M416" s="216"/>
      <c r="N416" s="216"/>
      <c r="O416" s="216"/>
      <c r="P416" s="216"/>
      <c r="Q416" s="216"/>
      <c r="R416" s="216"/>
      <c r="S416" s="216"/>
      <c r="T416" s="216"/>
      <c r="U416" s="216"/>
      <c r="V416" s="216"/>
      <c r="W416" s="216"/>
      <c r="X416" s="216"/>
      <c r="Y416" s="216"/>
      <c r="Z416" s="216"/>
    </row>
    <row r="417" ht="15.75" customHeight="1">
      <c r="A417" s="216"/>
      <c r="B417" s="216"/>
      <c r="C417" s="216"/>
      <c r="D417" s="216"/>
      <c r="E417" s="216"/>
      <c r="F417" s="216"/>
      <c r="G417" s="216"/>
      <c r="H417" s="216"/>
      <c r="I417" s="216"/>
      <c r="J417" s="216"/>
      <c r="K417" s="216"/>
      <c r="L417" s="216"/>
      <c r="M417" s="216"/>
      <c r="N417" s="216"/>
      <c r="O417" s="216"/>
      <c r="P417" s="216"/>
      <c r="Q417" s="216"/>
      <c r="R417" s="216"/>
      <c r="S417" s="216"/>
      <c r="T417" s="216"/>
      <c r="U417" s="216"/>
      <c r="V417" s="216"/>
      <c r="W417" s="216"/>
      <c r="X417" s="216"/>
      <c r="Y417" s="216"/>
      <c r="Z417" s="216"/>
    </row>
    <row r="418" ht="15.75" customHeight="1">
      <c r="A418" s="216"/>
      <c r="B418" s="216"/>
      <c r="C418" s="216"/>
      <c r="D418" s="216"/>
      <c r="E418" s="216"/>
      <c r="F418" s="216"/>
      <c r="G418" s="216"/>
      <c r="H418" s="216"/>
      <c r="I418" s="216"/>
      <c r="J418" s="216"/>
      <c r="K418" s="216"/>
      <c r="L418" s="216"/>
      <c r="M418" s="216"/>
      <c r="N418" s="216"/>
      <c r="O418" s="216"/>
      <c r="P418" s="216"/>
      <c r="Q418" s="216"/>
      <c r="R418" s="216"/>
      <c r="S418" s="216"/>
      <c r="T418" s="216"/>
      <c r="U418" s="216"/>
      <c r="V418" s="216"/>
      <c r="W418" s="216"/>
      <c r="X418" s="216"/>
      <c r="Y418" s="216"/>
      <c r="Z418" s="216"/>
    </row>
    <row r="419" ht="15.75" customHeight="1">
      <c r="A419" s="216"/>
      <c r="B419" s="216"/>
      <c r="C419" s="216"/>
      <c r="D419" s="216"/>
      <c r="E419" s="216"/>
      <c r="F419" s="216"/>
      <c r="G419" s="216"/>
      <c r="H419" s="216"/>
      <c r="I419" s="216"/>
      <c r="J419" s="216"/>
      <c r="K419" s="216"/>
      <c r="L419" s="216"/>
      <c r="M419" s="216"/>
      <c r="N419" s="216"/>
      <c r="O419" s="216"/>
      <c r="P419" s="216"/>
      <c r="Q419" s="216"/>
      <c r="R419" s="216"/>
      <c r="S419" s="216"/>
      <c r="T419" s="216"/>
      <c r="U419" s="216"/>
      <c r="V419" s="216"/>
      <c r="W419" s="216"/>
      <c r="X419" s="216"/>
      <c r="Y419" s="216"/>
      <c r="Z419" s="216"/>
    </row>
    <row r="420" ht="15.75" customHeight="1">
      <c r="A420" s="216"/>
      <c r="B420" s="216"/>
      <c r="C420" s="216"/>
      <c r="D420" s="216"/>
      <c r="E420" s="216"/>
      <c r="F420" s="216"/>
      <c r="G420" s="216"/>
      <c r="H420" s="216"/>
      <c r="I420" s="216"/>
      <c r="J420" s="216"/>
      <c r="K420" s="216"/>
      <c r="L420" s="216"/>
      <c r="M420" s="216"/>
      <c r="N420" s="216"/>
      <c r="O420" s="216"/>
      <c r="P420" s="216"/>
      <c r="Q420" s="216"/>
      <c r="R420" s="216"/>
      <c r="S420" s="216"/>
      <c r="T420" s="216"/>
      <c r="U420" s="216"/>
      <c r="V420" s="216"/>
      <c r="W420" s="216"/>
      <c r="X420" s="216"/>
      <c r="Y420" s="216"/>
      <c r="Z420" s="216"/>
    </row>
    <row r="421" ht="15.75" customHeight="1">
      <c r="A421" s="216"/>
      <c r="B421" s="216"/>
      <c r="C421" s="216"/>
      <c r="D421" s="216"/>
      <c r="E421" s="216"/>
      <c r="F421" s="216"/>
      <c r="G421" s="216"/>
      <c r="H421" s="216"/>
      <c r="I421" s="216"/>
      <c r="J421" s="216"/>
      <c r="K421" s="216"/>
      <c r="L421" s="216"/>
      <c r="M421" s="216"/>
      <c r="N421" s="216"/>
      <c r="O421" s="216"/>
      <c r="P421" s="216"/>
      <c r="Q421" s="216"/>
      <c r="R421" s="216"/>
      <c r="S421" s="216"/>
      <c r="T421" s="216"/>
      <c r="U421" s="216"/>
      <c r="V421" s="216"/>
      <c r="W421" s="216"/>
      <c r="X421" s="216"/>
      <c r="Y421" s="216"/>
      <c r="Z421" s="216"/>
    </row>
    <row r="422" ht="15.75" customHeight="1">
      <c r="A422" s="216"/>
      <c r="B422" s="216"/>
      <c r="C422" s="216"/>
      <c r="D422" s="216"/>
      <c r="E422" s="216"/>
      <c r="F422" s="216"/>
      <c r="G422" s="216"/>
      <c r="H422" s="216"/>
      <c r="I422" s="216"/>
      <c r="J422" s="216"/>
      <c r="K422" s="216"/>
      <c r="L422" s="216"/>
      <c r="M422" s="216"/>
      <c r="N422" s="216"/>
      <c r="O422" s="216"/>
      <c r="P422" s="216"/>
      <c r="Q422" s="216"/>
      <c r="R422" s="216"/>
      <c r="S422" s="216"/>
      <c r="T422" s="216"/>
      <c r="U422" s="216"/>
      <c r="V422" s="216"/>
      <c r="W422" s="216"/>
      <c r="X422" s="216"/>
      <c r="Y422" s="216"/>
      <c r="Z422" s="216"/>
    </row>
    <row r="423" ht="15.75" customHeight="1">
      <c r="A423" s="216"/>
      <c r="B423" s="216"/>
      <c r="C423" s="216"/>
      <c r="D423" s="216"/>
      <c r="E423" s="216"/>
      <c r="F423" s="216"/>
      <c r="G423" s="216"/>
      <c r="H423" s="216"/>
      <c r="I423" s="216"/>
      <c r="J423" s="216"/>
      <c r="K423" s="216"/>
      <c r="L423" s="216"/>
      <c r="M423" s="216"/>
      <c r="N423" s="216"/>
      <c r="O423" s="216"/>
      <c r="P423" s="216"/>
      <c r="Q423" s="216"/>
      <c r="R423" s="216"/>
      <c r="S423" s="216"/>
      <c r="T423" s="216"/>
      <c r="U423" s="216"/>
      <c r="V423" s="216"/>
      <c r="W423" s="216"/>
      <c r="X423" s="216"/>
      <c r="Y423" s="216"/>
      <c r="Z423" s="216"/>
    </row>
    <row r="424" ht="15.75" customHeight="1">
      <c r="A424" s="216"/>
      <c r="B424" s="216"/>
      <c r="C424" s="216"/>
      <c r="D424" s="216"/>
      <c r="E424" s="216"/>
      <c r="F424" s="216"/>
      <c r="G424" s="216"/>
      <c r="H424" s="216"/>
      <c r="I424" s="216"/>
      <c r="J424" s="216"/>
      <c r="K424" s="216"/>
      <c r="L424" s="216"/>
      <c r="M424" s="216"/>
      <c r="N424" s="216"/>
      <c r="O424" s="216"/>
      <c r="P424" s="216"/>
      <c r="Q424" s="216"/>
      <c r="R424" s="216"/>
      <c r="S424" s="216"/>
      <c r="T424" s="216"/>
      <c r="U424" s="216"/>
      <c r="V424" s="216"/>
      <c r="W424" s="216"/>
      <c r="X424" s="216"/>
      <c r="Y424" s="216"/>
      <c r="Z424" s="216"/>
    </row>
    <row r="425" ht="15.75" customHeight="1">
      <c r="A425" s="216"/>
      <c r="B425" s="216"/>
      <c r="C425" s="216"/>
      <c r="D425" s="216"/>
      <c r="E425" s="216"/>
      <c r="F425" s="216"/>
      <c r="G425" s="216"/>
      <c r="H425" s="216"/>
      <c r="I425" s="216"/>
      <c r="J425" s="216"/>
      <c r="K425" s="216"/>
      <c r="L425" s="216"/>
      <c r="M425" s="216"/>
      <c r="N425" s="216"/>
      <c r="O425" s="216"/>
      <c r="P425" s="216"/>
      <c r="Q425" s="216"/>
      <c r="R425" s="216"/>
      <c r="S425" s="216"/>
      <c r="T425" s="216"/>
      <c r="U425" s="216"/>
      <c r="V425" s="216"/>
      <c r="W425" s="216"/>
      <c r="X425" s="216"/>
      <c r="Y425" s="216"/>
      <c r="Z425" s="216"/>
    </row>
    <row r="426" ht="15.75" customHeight="1">
      <c r="A426" s="216"/>
      <c r="B426" s="216"/>
      <c r="C426" s="216"/>
      <c r="D426" s="216"/>
      <c r="E426" s="216"/>
      <c r="F426" s="216"/>
      <c r="G426" s="216"/>
      <c r="H426" s="216"/>
      <c r="I426" s="216"/>
      <c r="J426" s="216"/>
      <c r="K426" s="216"/>
      <c r="L426" s="216"/>
      <c r="M426" s="216"/>
      <c r="N426" s="216"/>
      <c r="O426" s="216"/>
      <c r="P426" s="216"/>
      <c r="Q426" s="216"/>
      <c r="R426" s="216"/>
      <c r="S426" s="216"/>
      <c r="T426" s="216"/>
      <c r="U426" s="216"/>
      <c r="V426" s="216"/>
      <c r="W426" s="216"/>
      <c r="X426" s="216"/>
      <c r="Y426" s="216"/>
      <c r="Z426" s="216"/>
    </row>
    <row r="427" ht="15.75" customHeight="1">
      <c r="A427" s="216"/>
      <c r="B427" s="216"/>
      <c r="C427" s="216"/>
      <c r="D427" s="216"/>
      <c r="E427" s="216"/>
      <c r="F427" s="216"/>
      <c r="G427" s="216"/>
      <c r="H427" s="216"/>
      <c r="I427" s="216"/>
      <c r="J427" s="216"/>
      <c r="K427" s="216"/>
      <c r="L427" s="216"/>
      <c r="M427" s="216"/>
      <c r="N427" s="216"/>
      <c r="O427" s="216"/>
      <c r="P427" s="216"/>
      <c r="Q427" s="216"/>
      <c r="R427" s="216"/>
      <c r="S427" s="216"/>
      <c r="T427" s="216"/>
      <c r="U427" s="216"/>
      <c r="V427" s="216"/>
      <c r="W427" s="216"/>
      <c r="X427" s="216"/>
      <c r="Y427" s="216"/>
      <c r="Z427" s="216"/>
    </row>
    <row r="428" ht="15.75" customHeight="1">
      <c r="A428" s="216"/>
      <c r="B428" s="216"/>
      <c r="C428" s="216"/>
      <c r="D428" s="216"/>
      <c r="E428" s="216"/>
      <c r="F428" s="216"/>
      <c r="G428" s="216"/>
      <c r="H428" s="216"/>
      <c r="I428" s="216"/>
      <c r="J428" s="216"/>
      <c r="K428" s="216"/>
      <c r="L428" s="216"/>
      <c r="M428" s="216"/>
      <c r="N428" s="216"/>
      <c r="O428" s="216"/>
      <c r="P428" s="216"/>
      <c r="Q428" s="216"/>
      <c r="R428" s="216"/>
      <c r="S428" s="216"/>
      <c r="T428" s="216"/>
      <c r="U428" s="216"/>
      <c r="V428" s="216"/>
      <c r="W428" s="216"/>
      <c r="X428" s="216"/>
      <c r="Y428" s="216"/>
      <c r="Z428" s="216"/>
    </row>
    <row r="429" ht="15.75" customHeight="1">
      <c r="A429" s="216"/>
      <c r="B429" s="216"/>
      <c r="C429" s="216"/>
      <c r="D429" s="216"/>
      <c r="E429" s="216"/>
      <c r="F429" s="216"/>
      <c r="G429" s="216"/>
      <c r="H429" s="216"/>
      <c r="I429" s="216"/>
      <c r="J429" s="216"/>
      <c r="K429" s="216"/>
      <c r="L429" s="216"/>
      <c r="M429" s="216"/>
      <c r="N429" s="216"/>
      <c r="O429" s="216"/>
      <c r="P429" s="216"/>
      <c r="Q429" s="216"/>
      <c r="R429" s="216"/>
      <c r="S429" s="216"/>
      <c r="T429" s="216"/>
      <c r="U429" s="216"/>
      <c r="V429" s="216"/>
      <c r="W429" s="216"/>
      <c r="X429" s="216"/>
      <c r="Y429" s="216"/>
      <c r="Z429" s="216"/>
    </row>
    <row r="430" ht="15.75" customHeight="1">
      <c r="A430" s="216"/>
      <c r="B430" s="216"/>
      <c r="C430" s="216"/>
      <c r="D430" s="216"/>
      <c r="E430" s="216"/>
      <c r="F430" s="216"/>
      <c r="G430" s="216"/>
      <c r="H430" s="216"/>
      <c r="I430" s="216"/>
      <c r="J430" s="216"/>
      <c r="K430" s="216"/>
      <c r="L430" s="216"/>
      <c r="M430" s="216"/>
      <c r="N430" s="216"/>
      <c r="O430" s="216"/>
      <c r="P430" s="216"/>
      <c r="Q430" s="216"/>
      <c r="R430" s="216"/>
      <c r="S430" s="216"/>
      <c r="T430" s="216"/>
      <c r="U430" s="216"/>
      <c r="V430" s="216"/>
      <c r="W430" s="216"/>
      <c r="X430" s="216"/>
      <c r="Y430" s="216"/>
      <c r="Z430" s="216"/>
    </row>
    <row r="431" ht="15.75" customHeight="1">
      <c r="A431" s="216"/>
      <c r="B431" s="216"/>
      <c r="C431" s="216"/>
      <c r="D431" s="216"/>
      <c r="E431" s="216"/>
      <c r="F431" s="216"/>
      <c r="G431" s="216"/>
      <c r="H431" s="216"/>
      <c r="I431" s="216"/>
      <c r="J431" s="216"/>
      <c r="K431" s="216"/>
      <c r="L431" s="216"/>
      <c r="M431" s="216"/>
      <c r="N431" s="216"/>
      <c r="O431" s="216"/>
      <c r="P431" s="216"/>
      <c r="Q431" s="216"/>
      <c r="R431" s="216"/>
      <c r="S431" s="216"/>
      <c r="T431" s="216"/>
      <c r="U431" s="216"/>
      <c r="V431" s="216"/>
      <c r="W431" s="216"/>
      <c r="X431" s="216"/>
      <c r="Y431" s="216"/>
      <c r="Z431" s="216"/>
    </row>
    <row r="432" ht="15.75" customHeight="1">
      <c r="A432" s="216"/>
      <c r="B432" s="216"/>
      <c r="C432" s="216"/>
      <c r="D432" s="216"/>
      <c r="E432" s="216"/>
      <c r="F432" s="216"/>
      <c r="G432" s="216"/>
      <c r="H432" s="216"/>
      <c r="I432" s="216"/>
      <c r="J432" s="216"/>
      <c r="K432" s="216"/>
      <c r="L432" s="216"/>
      <c r="M432" s="216"/>
      <c r="N432" s="216"/>
      <c r="O432" s="216"/>
      <c r="P432" s="216"/>
      <c r="Q432" s="216"/>
      <c r="R432" s="216"/>
      <c r="S432" s="216"/>
      <c r="T432" s="216"/>
      <c r="U432" s="216"/>
      <c r="V432" s="216"/>
      <c r="W432" s="216"/>
      <c r="X432" s="216"/>
      <c r="Y432" s="216"/>
      <c r="Z432" s="216"/>
    </row>
    <row r="433" ht="15.75" customHeight="1">
      <c r="A433" s="216"/>
      <c r="B433" s="216"/>
      <c r="C433" s="216"/>
      <c r="D433" s="216"/>
      <c r="E433" s="216"/>
      <c r="F433" s="216"/>
      <c r="G433" s="216"/>
      <c r="H433" s="216"/>
      <c r="I433" s="216"/>
      <c r="J433" s="216"/>
      <c r="K433" s="216"/>
      <c r="L433" s="216"/>
      <c r="M433" s="216"/>
      <c r="N433" s="216"/>
      <c r="O433" s="216"/>
      <c r="P433" s="216"/>
      <c r="Q433" s="216"/>
      <c r="R433" s="216"/>
      <c r="S433" s="216"/>
      <c r="T433" s="216"/>
      <c r="U433" s="216"/>
      <c r="V433" s="216"/>
      <c r="W433" s="216"/>
      <c r="X433" s="216"/>
      <c r="Y433" s="216"/>
      <c r="Z433" s="216"/>
    </row>
    <row r="434" ht="15.75" customHeight="1">
      <c r="A434" s="216"/>
      <c r="B434" s="216"/>
      <c r="C434" s="216"/>
      <c r="D434" s="216"/>
      <c r="E434" s="216"/>
      <c r="F434" s="216"/>
      <c r="G434" s="216"/>
      <c r="H434" s="216"/>
      <c r="I434" s="216"/>
      <c r="J434" s="216"/>
      <c r="K434" s="216"/>
      <c r="L434" s="216"/>
      <c r="M434" s="216"/>
      <c r="N434" s="216"/>
      <c r="O434" s="216"/>
      <c r="P434" s="216"/>
      <c r="Q434" s="216"/>
      <c r="R434" s="216"/>
      <c r="S434" s="216"/>
      <c r="T434" s="216"/>
      <c r="U434" s="216"/>
      <c r="V434" s="216"/>
      <c r="W434" s="216"/>
      <c r="X434" s="216"/>
      <c r="Y434" s="216"/>
      <c r="Z434" s="216"/>
    </row>
    <row r="435" ht="15.75" customHeight="1">
      <c r="A435" s="216"/>
      <c r="B435" s="216"/>
      <c r="C435" s="216"/>
      <c r="D435" s="216"/>
      <c r="E435" s="216"/>
      <c r="F435" s="216"/>
      <c r="G435" s="216"/>
      <c r="H435" s="216"/>
      <c r="I435" s="216"/>
      <c r="J435" s="216"/>
      <c r="K435" s="216"/>
      <c r="L435" s="216"/>
      <c r="M435" s="216"/>
      <c r="N435" s="216"/>
      <c r="O435" s="216"/>
      <c r="P435" s="216"/>
      <c r="Q435" s="216"/>
      <c r="R435" s="216"/>
      <c r="S435" s="216"/>
      <c r="T435" s="216"/>
      <c r="U435" s="216"/>
      <c r="V435" s="216"/>
      <c r="W435" s="216"/>
      <c r="X435" s="216"/>
      <c r="Y435" s="216"/>
      <c r="Z435" s="216"/>
    </row>
    <row r="436" ht="15.75" customHeight="1">
      <c r="A436" s="216"/>
      <c r="B436" s="216"/>
      <c r="C436" s="216"/>
      <c r="D436" s="216"/>
      <c r="E436" s="216"/>
      <c r="F436" s="216"/>
      <c r="G436" s="216"/>
      <c r="H436" s="216"/>
      <c r="I436" s="216"/>
      <c r="J436" s="216"/>
      <c r="K436" s="216"/>
      <c r="L436" s="216"/>
      <c r="M436" s="216"/>
      <c r="N436" s="216"/>
      <c r="O436" s="216"/>
      <c r="P436" s="216"/>
      <c r="Q436" s="216"/>
      <c r="R436" s="216"/>
      <c r="S436" s="216"/>
      <c r="T436" s="216"/>
      <c r="U436" s="216"/>
      <c r="V436" s="216"/>
      <c r="W436" s="216"/>
      <c r="X436" s="216"/>
      <c r="Y436" s="216"/>
      <c r="Z436" s="216"/>
    </row>
    <row r="437" ht="15.75" customHeight="1">
      <c r="A437" s="216"/>
      <c r="B437" s="216"/>
      <c r="C437" s="216"/>
      <c r="D437" s="216"/>
      <c r="E437" s="216"/>
      <c r="F437" s="216"/>
      <c r="G437" s="216"/>
      <c r="H437" s="216"/>
      <c r="I437" s="216"/>
      <c r="J437" s="216"/>
      <c r="K437" s="216"/>
      <c r="L437" s="216"/>
      <c r="M437" s="216"/>
      <c r="N437" s="216"/>
      <c r="O437" s="216"/>
      <c r="P437" s="216"/>
      <c r="Q437" s="216"/>
      <c r="R437" s="216"/>
      <c r="S437" s="216"/>
      <c r="T437" s="216"/>
      <c r="U437" s="216"/>
      <c r="V437" s="216"/>
      <c r="W437" s="216"/>
      <c r="X437" s="216"/>
      <c r="Y437" s="216"/>
      <c r="Z437" s="216"/>
    </row>
    <row r="438" ht="15.75" customHeight="1">
      <c r="A438" s="216"/>
      <c r="B438" s="216"/>
      <c r="C438" s="216"/>
      <c r="D438" s="216"/>
      <c r="E438" s="216"/>
      <c r="F438" s="216"/>
      <c r="G438" s="216"/>
      <c r="H438" s="216"/>
      <c r="I438" s="216"/>
      <c r="J438" s="216"/>
      <c r="K438" s="216"/>
      <c r="L438" s="216"/>
      <c r="M438" s="216"/>
      <c r="N438" s="216"/>
      <c r="O438" s="216"/>
      <c r="P438" s="216"/>
      <c r="Q438" s="216"/>
      <c r="R438" s="216"/>
      <c r="S438" s="216"/>
      <c r="T438" s="216"/>
      <c r="U438" s="216"/>
      <c r="V438" s="216"/>
      <c r="W438" s="216"/>
      <c r="X438" s="216"/>
      <c r="Y438" s="216"/>
      <c r="Z438" s="216"/>
    </row>
    <row r="439" ht="15.75" customHeight="1">
      <c r="A439" s="216"/>
      <c r="B439" s="216"/>
      <c r="C439" s="216"/>
      <c r="D439" s="216"/>
      <c r="E439" s="216"/>
      <c r="F439" s="216"/>
      <c r="G439" s="216"/>
      <c r="H439" s="216"/>
      <c r="I439" s="216"/>
      <c r="J439" s="216"/>
      <c r="K439" s="216"/>
      <c r="L439" s="216"/>
      <c r="M439" s="216"/>
      <c r="N439" s="216"/>
      <c r="O439" s="216"/>
      <c r="P439" s="216"/>
      <c r="Q439" s="216"/>
      <c r="R439" s="216"/>
      <c r="S439" s="216"/>
      <c r="T439" s="216"/>
      <c r="U439" s="216"/>
      <c r="V439" s="216"/>
      <c r="W439" s="216"/>
      <c r="X439" s="216"/>
      <c r="Y439" s="216"/>
      <c r="Z439" s="216"/>
    </row>
    <row r="440" ht="15.75" customHeight="1">
      <c r="A440" s="216"/>
      <c r="B440" s="216"/>
      <c r="C440" s="216"/>
      <c r="D440" s="216"/>
      <c r="E440" s="216"/>
      <c r="F440" s="216"/>
      <c r="G440" s="216"/>
      <c r="H440" s="216"/>
      <c r="I440" s="216"/>
      <c r="J440" s="216"/>
      <c r="K440" s="216"/>
      <c r="L440" s="216"/>
      <c r="M440" s="216"/>
      <c r="N440" s="216"/>
      <c r="O440" s="216"/>
      <c r="P440" s="216"/>
      <c r="Q440" s="216"/>
      <c r="R440" s="216"/>
      <c r="S440" s="216"/>
      <c r="T440" s="216"/>
      <c r="U440" s="216"/>
      <c r="V440" s="216"/>
      <c r="W440" s="216"/>
      <c r="X440" s="216"/>
      <c r="Y440" s="216"/>
      <c r="Z440" s="216"/>
    </row>
    <row r="441" ht="15.75" customHeight="1">
      <c r="A441" s="216"/>
      <c r="B441" s="216"/>
      <c r="C441" s="216"/>
      <c r="D441" s="216"/>
      <c r="E441" s="216"/>
      <c r="F441" s="216"/>
      <c r="G441" s="216"/>
      <c r="H441" s="216"/>
      <c r="I441" s="216"/>
      <c r="J441" s="216"/>
      <c r="K441" s="216"/>
      <c r="L441" s="216"/>
      <c r="M441" s="216"/>
      <c r="N441" s="216"/>
      <c r="O441" s="216"/>
      <c r="P441" s="216"/>
      <c r="Q441" s="216"/>
      <c r="R441" s="216"/>
      <c r="S441" s="216"/>
      <c r="T441" s="216"/>
      <c r="U441" s="216"/>
      <c r="V441" s="216"/>
      <c r="W441" s="216"/>
      <c r="X441" s="216"/>
      <c r="Y441" s="216"/>
      <c r="Z441" s="216"/>
    </row>
    <row r="442" ht="15.75" customHeight="1">
      <c r="A442" s="216"/>
      <c r="B442" s="216"/>
      <c r="C442" s="216"/>
      <c r="D442" s="216"/>
      <c r="E442" s="216"/>
      <c r="F442" s="216"/>
      <c r="G442" s="216"/>
      <c r="H442" s="216"/>
      <c r="I442" s="216"/>
      <c r="J442" s="216"/>
      <c r="K442" s="216"/>
      <c r="L442" s="216"/>
      <c r="M442" s="216"/>
      <c r="N442" s="216"/>
      <c r="O442" s="216"/>
      <c r="P442" s="216"/>
      <c r="Q442" s="216"/>
      <c r="R442" s="216"/>
      <c r="S442" s="216"/>
      <c r="T442" s="216"/>
      <c r="U442" s="216"/>
      <c r="V442" s="216"/>
      <c r="W442" s="216"/>
      <c r="X442" s="216"/>
      <c r="Y442" s="216"/>
      <c r="Z442" s="216"/>
    </row>
    <row r="443" ht="15.75" customHeight="1">
      <c r="A443" s="216"/>
      <c r="B443" s="216"/>
      <c r="C443" s="216"/>
      <c r="D443" s="216"/>
      <c r="E443" s="216"/>
      <c r="F443" s="216"/>
      <c r="G443" s="216"/>
      <c r="H443" s="216"/>
      <c r="I443" s="216"/>
      <c r="J443" s="216"/>
      <c r="K443" s="216"/>
      <c r="L443" s="216"/>
      <c r="M443" s="216"/>
      <c r="N443" s="216"/>
      <c r="O443" s="216"/>
      <c r="P443" s="216"/>
      <c r="Q443" s="216"/>
      <c r="R443" s="216"/>
      <c r="S443" s="216"/>
      <c r="T443" s="216"/>
      <c r="U443" s="216"/>
      <c r="V443" s="216"/>
      <c r="W443" s="216"/>
      <c r="X443" s="216"/>
      <c r="Y443" s="216"/>
      <c r="Z443" s="216"/>
    </row>
    <row r="444" ht="15.75" customHeight="1">
      <c r="A444" s="216"/>
      <c r="B444" s="216"/>
      <c r="C444" s="216"/>
      <c r="D444" s="216"/>
      <c r="E444" s="216"/>
      <c r="F444" s="216"/>
      <c r="G444" s="216"/>
      <c r="H444" s="216"/>
      <c r="I444" s="216"/>
      <c r="J444" s="216"/>
      <c r="K444" s="216"/>
      <c r="L444" s="216"/>
      <c r="M444" s="216"/>
      <c r="N444" s="216"/>
      <c r="O444" s="216"/>
      <c r="P444" s="216"/>
      <c r="Q444" s="216"/>
      <c r="R444" s="216"/>
      <c r="S444" s="216"/>
      <c r="T444" s="216"/>
      <c r="U444" s="216"/>
      <c r="V444" s="216"/>
      <c r="W444" s="216"/>
      <c r="X444" s="216"/>
      <c r="Y444" s="216"/>
      <c r="Z444" s="216"/>
    </row>
    <row r="445" ht="15.75" customHeight="1">
      <c r="A445" s="216"/>
      <c r="B445" s="216"/>
      <c r="C445" s="216"/>
      <c r="D445" s="216"/>
      <c r="E445" s="216"/>
      <c r="F445" s="216"/>
      <c r="G445" s="216"/>
      <c r="H445" s="216"/>
      <c r="I445" s="216"/>
      <c r="J445" s="216"/>
      <c r="K445" s="216"/>
      <c r="L445" s="216"/>
      <c r="M445" s="216"/>
      <c r="N445" s="216"/>
      <c r="O445" s="216"/>
      <c r="P445" s="216"/>
      <c r="Q445" s="216"/>
      <c r="R445" s="216"/>
      <c r="S445" s="216"/>
      <c r="T445" s="216"/>
      <c r="U445" s="216"/>
      <c r="V445" s="216"/>
      <c r="W445" s="216"/>
      <c r="X445" s="216"/>
      <c r="Y445" s="216"/>
      <c r="Z445" s="216"/>
    </row>
    <row r="446" ht="15.75" customHeight="1">
      <c r="A446" s="216"/>
      <c r="B446" s="216"/>
      <c r="C446" s="216"/>
      <c r="D446" s="216"/>
      <c r="E446" s="216"/>
      <c r="F446" s="216"/>
      <c r="G446" s="216"/>
      <c r="H446" s="216"/>
      <c r="I446" s="216"/>
      <c r="J446" s="216"/>
      <c r="K446" s="216"/>
      <c r="L446" s="216"/>
      <c r="M446" s="216"/>
      <c r="N446" s="216"/>
      <c r="O446" s="216"/>
      <c r="P446" s="216"/>
      <c r="Q446" s="216"/>
      <c r="R446" s="216"/>
      <c r="S446" s="216"/>
      <c r="T446" s="216"/>
      <c r="U446" s="216"/>
      <c r="V446" s="216"/>
      <c r="W446" s="216"/>
      <c r="X446" s="216"/>
      <c r="Y446" s="216"/>
      <c r="Z446" s="216"/>
    </row>
    <row r="447" ht="15.75" customHeight="1">
      <c r="A447" s="216"/>
      <c r="B447" s="216"/>
      <c r="C447" s="216"/>
      <c r="D447" s="216"/>
      <c r="E447" s="216"/>
      <c r="F447" s="216"/>
      <c r="G447" s="216"/>
      <c r="H447" s="216"/>
      <c r="I447" s="216"/>
      <c r="J447" s="216"/>
      <c r="K447" s="216"/>
      <c r="L447" s="216"/>
      <c r="M447" s="216"/>
      <c r="N447" s="216"/>
      <c r="O447" s="216"/>
      <c r="P447" s="216"/>
      <c r="Q447" s="216"/>
      <c r="R447" s="216"/>
      <c r="S447" s="216"/>
      <c r="T447" s="216"/>
      <c r="U447" s="216"/>
      <c r="V447" s="216"/>
      <c r="W447" s="216"/>
      <c r="X447" s="216"/>
      <c r="Y447" s="216"/>
      <c r="Z447" s="216"/>
    </row>
    <row r="448" ht="15.75" customHeight="1">
      <c r="A448" s="216"/>
      <c r="B448" s="216"/>
      <c r="C448" s="216"/>
      <c r="D448" s="216"/>
      <c r="E448" s="216"/>
      <c r="F448" s="216"/>
      <c r="G448" s="216"/>
      <c r="H448" s="216"/>
      <c r="I448" s="216"/>
      <c r="J448" s="216"/>
      <c r="K448" s="216"/>
      <c r="L448" s="216"/>
      <c r="M448" s="216"/>
      <c r="N448" s="216"/>
      <c r="O448" s="216"/>
      <c r="P448" s="216"/>
      <c r="Q448" s="216"/>
      <c r="R448" s="216"/>
      <c r="S448" s="216"/>
      <c r="T448" s="216"/>
      <c r="U448" s="216"/>
      <c r="V448" s="216"/>
      <c r="W448" s="216"/>
      <c r="X448" s="216"/>
      <c r="Y448" s="216"/>
      <c r="Z448" s="216"/>
    </row>
    <row r="449" ht="15.75" customHeight="1">
      <c r="A449" s="216"/>
      <c r="B449" s="216"/>
      <c r="C449" s="216"/>
      <c r="D449" s="216"/>
      <c r="E449" s="216"/>
      <c r="F449" s="216"/>
      <c r="G449" s="216"/>
      <c r="H449" s="216"/>
      <c r="I449" s="216"/>
      <c r="J449" s="216"/>
      <c r="K449" s="216"/>
      <c r="L449" s="216"/>
      <c r="M449" s="216"/>
      <c r="N449" s="216"/>
      <c r="O449" s="216"/>
      <c r="P449" s="216"/>
      <c r="Q449" s="216"/>
      <c r="R449" s="216"/>
      <c r="S449" s="216"/>
      <c r="T449" s="216"/>
      <c r="U449" s="216"/>
      <c r="V449" s="216"/>
      <c r="W449" s="216"/>
      <c r="X449" s="216"/>
      <c r="Y449" s="216"/>
      <c r="Z449" s="216"/>
    </row>
    <row r="450" ht="15.75" customHeight="1">
      <c r="A450" s="216"/>
      <c r="B450" s="216"/>
      <c r="C450" s="216"/>
      <c r="D450" s="216"/>
      <c r="E450" s="216"/>
      <c r="F450" s="216"/>
      <c r="G450" s="216"/>
      <c r="H450" s="216"/>
      <c r="I450" s="216"/>
      <c r="J450" s="216"/>
      <c r="K450" s="216"/>
      <c r="L450" s="216"/>
      <c r="M450" s="216"/>
      <c r="N450" s="216"/>
      <c r="O450" s="216"/>
      <c r="P450" s="216"/>
      <c r="Q450" s="216"/>
      <c r="R450" s="216"/>
      <c r="S450" s="216"/>
      <c r="T450" s="216"/>
      <c r="U450" s="216"/>
      <c r="V450" s="216"/>
      <c r="W450" s="216"/>
      <c r="X450" s="216"/>
      <c r="Y450" s="216"/>
      <c r="Z450" s="216"/>
    </row>
    <row r="451" ht="15.75" customHeight="1">
      <c r="A451" s="216"/>
      <c r="B451" s="216"/>
      <c r="C451" s="216"/>
      <c r="D451" s="216"/>
      <c r="E451" s="216"/>
      <c r="F451" s="216"/>
      <c r="G451" s="216"/>
      <c r="H451" s="216"/>
      <c r="I451" s="216"/>
      <c r="J451" s="216"/>
      <c r="K451" s="216"/>
      <c r="L451" s="216"/>
      <c r="M451" s="216"/>
      <c r="N451" s="216"/>
      <c r="O451" s="216"/>
      <c r="P451" s="216"/>
      <c r="Q451" s="216"/>
      <c r="R451" s="216"/>
      <c r="S451" s="216"/>
      <c r="T451" s="216"/>
      <c r="U451" s="216"/>
      <c r="V451" s="216"/>
      <c r="W451" s="216"/>
      <c r="X451" s="216"/>
      <c r="Y451" s="216"/>
      <c r="Z451" s="216"/>
    </row>
    <row r="452" ht="15.75" customHeight="1">
      <c r="A452" s="216"/>
      <c r="B452" s="216"/>
      <c r="C452" s="216"/>
      <c r="D452" s="216"/>
      <c r="E452" s="216"/>
      <c r="F452" s="216"/>
      <c r="G452" s="216"/>
      <c r="H452" s="216"/>
      <c r="I452" s="216"/>
      <c r="J452" s="216"/>
      <c r="K452" s="216"/>
      <c r="L452" s="216"/>
      <c r="M452" s="216"/>
      <c r="N452" s="216"/>
      <c r="O452" s="216"/>
      <c r="P452" s="216"/>
      <c r="Q452" s="216"/>
      <c r="R452" s="216"/>
      <c r="S452" s="216"/>
      <c r="T452" s="216"/>
      <c r="U452" s="216"/>
      <c r="V452" s="216"/>
      <c r="W452" s="216"/>
      <c r="X452" s="216"/>
      <c r="Y452" s="216"/>
      <c r="Z452" s="216"/>
    </row>
    <row r="453" ht="15.75" customHeight="1">
      <c r="A453" s="216"/>
      <c r="B453" s="216"/>
      <c r="C453" s="216"/>
      <c r="D453" s="216"/>
      <c r="E453" s="216"/>
      <c r="F453" s="216"/>
      <c r="G453" s="216"/>
      <c r="H453" s="216"/>
      <c r="I453" s="216"/>
      <c r="J453" s="216"/>
      <c r="K453" s="216"/>
      <c r="L453" s="216"/>
      <c r="M453" s="216"/>
      <c r="N453" s="216"/>
      <c r="O453" s="216"/>
      <c r="P453" s="216"/>
      <c r="Q453" s="216"/>
      <c r="R453" s="216"/>
      <c r="S453" s="216"/>
      <c r="T453" s="216"/>
      <c r="U453" s="216"/>
      <c r="V453" s="216"/>
      <c r="W453" s="216"/>
      <c r="X453" s="216"/>
      <c r="Y453" s="216"/>
      <c r="Z453" s="216"/>
    </row>
    <row r="454" ht="15.75" customHeight="1">
      <c r="A454" s="216"/>
      <c r="B454" s="216"/>
      <c r="C454" s="216"/>
      <c r="D454" s="216"/>
      <c r="E454" s="216"/>
      <c r="F454" s="216"/>
      <c r="G454" s="216"/>
      <c r="H454" s="216"/>
      <c r="I454" s="216"/>
      <c r="J454" s="216"/>
      <c r="K454" s="216"/>
      <c r="L454" s="216"/>
      <c r="M454" s="216"/>
      <c r="N454" s="216"/>
      <c r="O454" s="216"/>
      <c r="P454" s="216"/>
      <c r="Q454" s="216"/>
      <c r="R454" s="216"/>
      <c r="S454" s="216"/>
      <c r="T454" s="216"/>
      <c r="U454" s="216"/>
      <c r="V454" s="216"/>
      <c r="W454" s="216"/>
      <c r="X454" s="216"/>
      <c r="Y454" s="216"/>
      <c r="Z454" s="216"/>
    </row>
    <row r="455" ht="15.75" customHeight="1">
      <c r="A455" s="216"/>
      <c r="B455" s="216"/>
      <c r="C455" s="216"/>
      <c r="D455" s="216"/>
      <c r="E455" s="216"/>
      <c r="F455" s="216"/>
      <c r="G455" s="216"/>
      <c r="H455" s="216"/>
      <c r="I455" s="216"/>
      <c r="J455" s="216"/>
      <c r="K455" s="216"/>
      <c r="L455" s="216"/>
      <c r="M455" s="216"/>
      <c r="N455" s="216"/>
      <c r="O455" s="216"/>
      <c r="P455" s="216"/>
      <c r="Q455" s="216"/>
      <c r="R455" s="216"/>
      <c r="S455" s="216"/>
      <c r="T455" s="216"/>
      <c r="U455" s="216"/>
      <c r="V455" s="216"/>
      <c r="W455" s="216"/>
      <c r="X455" s="216"/>
      <c r="Y455" s="216"/>
      <c r="Z455" s="216"/>
    </row>
    <row r="456" ht="15.75" customHeight="1">
      <c r="A456" s="216"/>
      <c r="B456" s="216"/>
      <c r="C456" s="216"/>
      <c r="D456" s="216"/>
      <c r="E456" s="216"/>
      <c r="F456" s="216"/>
      <c r="G456" s="216"/>
      <c r="H456" s="216"/>
      <c r="I456" s="216"/>
      <c r="J456" s="216"/>
      <c r="K456" s="216"/>
      <c r="L456" s="216"/>
      <c r="M456" s="216"/>
      <c r="N456" s="216"/>
      <c r="O456" s="216"/>
      <c r="P456" s="216"/>
      <c r="Q456" s="216"/>
      <c r="R456" s="216"/>
      <c r="S456" s="216"/>
      <c r="T456" s="216"/>
      <c r="U456" s="216"/>
      <c r="V456" s="216"/>
      <c r="W456" s="216"/>
      <c r="X456" s="216"/>
      <c r="Y456" s="216"/>
      <c r="Z456" s="216"/>
    </row>
    <row r="457" ht="15.75" customHeight="1">
      <c r="A457" s="216"/>
      <c r="B457" s="216"/>
      <c r="C457" s="216"/>
      <c r="D457" s="216"/>
      <c r="E457" s="216"/>
      <c r="F457" s="216"/>
      <c r="G457" s="216"/>
      <c r="H457" s="216"/>
      <c r="I457" s="216"/>
      <c r="J457" s="216"/>
      <c r="K457" s="216"/>
      <c r="L457" s="216"/>
      <c r="M457" s="216"/>
      <c r="N457" s="216"/>
      <c r="O457" s="216"/>
      <c r="P457" s="216"/>
      <c r="Q457" s="216"/>
      <c r="R457" s="216"/>
      <c r="S457" s="216"/>
      <c r="T457" s="216"/>
      <c r="U457" s="216"/>
      <c r="V457" s="216"/>
      <c r="W457" s="216"/>
      <c r="X457" s="216"/>
      <c r="Y457" s="216"/>
      <c r="Z457" s="216"/>
    </row>
    <row r="458" ht="15.75" customHeight="1">
      <c r="A458" s="216"/>
      <c r="B458" s="216"/>
      <c r="C458" s="216"/>
      <c r="D458" s="216"/>
      <c r="E458" s="216"/>
      <c r="F458" s="216"/>
      <c r="G458" s="216"/>
      <c r="H458" s="216"/>
      <c r="I458" s="216"/>
      <c r="J458" s="216"/>
      <c r="K458" s="216"/>
      <c r="L458" s="216"/>
      <c r="M458" s="216"/>
      <c r="N458" s="216"/>
      <c r="O458" s="216"/>
      <c r="P458" s="216"/>
      <c r="Q458" s="216"/>
      <c r="R458" s="216"/>
      <c r="S458" s="216"/>
      <c r="T458" s="216"/>
      <c r="U458" s="216"/>
      <c r="V458" s="216"/>
      <c r="W458" s="216"/>
      <c r="X458" s="216"/>
      <c r="Y458" s="216"/>
      <c r="Z458" s="216"/>
    </row>
    <row r="459" ht="15.75" customHeight="1">
      <c r="A459" s="216"/>
      <c r="B459" s="216"/>
      <c r="C459" s="216"/>
      <c r="D459" s="216"/>
      <c r="E459" s="216"/>
      <c r="F459" s="216"/>
      <c r="G459" s="216"/>
      <c r="H459" s="216"/>
      <c r="I459" s="216"/>
      <c r="J459" s="216"/>
      <c r="K459" s="216"/>
      <c r="L459" s="216"/>
      <c r="M459" s="216"/>
      <c r="N459" s="216"/>
      <c r="O459" s="216"/>
      <c r="P459" s="216"/>
      <c r="Q459" s="216"/>
      <c r="R459" s="216"/>
      <c r="S459" s="216"/>
      <c r="T459" s="216"/>
      <c r="U459" s="216"/>
      <c r="V459" s="216"/>
      <c r="W459" s="216"/>
      <c r="X459" s="216"/>
      <c r="Y459" s="216"/>
      <c r="Z459" s="216"/>
    </row>
    <row r="460" ht="15.75" customHeight="1">
      <c r="A460" s="216"/>
      <c r="B460" s="216"/>
      <c r="C460" s="216"/>
      <c r="D460" s="216"/>
      <c r="E460" s="216"/>
      <c r="F460" s="216"/>
      <c r="G460" s="216"/>
      <c r="H460" s="216"/>
      <c r="I460" s="216"/>
      <c r="J460" s="216"/>
      <c r="K460" s="216"/>
      <c r="L460" s="216"/>
      <c r="M460" s="216"/>
      <c r="N460" s="216"/>
      <c r="O460" s="216"/>
      <c r="P460" s="216"/>
      <c r="Q460" s="216"/>
      <c r="R460" s="216"/>
      <c r="S460" s="216"/>
      <c r="T460" s="216"/>
      <c r="U460" s="216"/>
      <c r="V460" s="216"/>
      <c r="W460" s="216"/>
      <c r="X460" s="216"/>
      <c r="Y460" s="216"/>
      <c r="Z460" s="216"/>
    </row>
    <row r="461" ht="15.75" customHeight="1">
      <c r="A461" s="216"/>
      <c r="B461" s="216"/>
      <c r="C461" s="216"/>
      <c r="D461" s="216"/>
      <c r="E461" s="216"/>
      <c r="F461" s="216"/>
      <c r="G461" s="216"/>
      <c r="H461" s="216"/>
      <c r="I461" s="216"/>
      <c r="J461" s="216"/>
      <c r="K461" s="216"/>
      <c r="L461" s="216"/>
      <c r="M461" s="216"/>
      <c r="N461" s="216"/>
      <c r="O461" s="216"/>
      <c r="P461" s="216"/>
      <c r="Q461" s="216"/>
      <c r="R461" s="216"/>
      <c r="S461" s="216"/>
      <c r="T461" s="216"/>
      <c r="U461" s="216"/>
      <c r="V461" s="216"/>
      <c r="W461" s="216"/>
      <c r="X461" s="216"/>
      <c r="Y461" s="216"/>
      <c r="Z461" s="216"/>
    </row>
    <row r="462" ht="15.75" customHeight="1">
      <c r="A462" s="216"/>
      <c r="B462" s="216"/>
      <c r="C462" s="216"/>
      <c r="D462" s="216"/>
      <c r="E462" s="216"/>
      <c r="F462" s="216"/>
      <c r="G462" s="216"/>
      <c r="H462" s="216"/>
      <c r="I462" s="216"/>
      <c r="J462" s="216"/>
      <c r="K462" s="216"/>
      <c r="L462" s="216"/>
      <c r="M462" s="216"/>
      <c r="N462" s="216"/>
      <c r="O462" s="216"/>
      <c r="P462" s="216"/>
      <c r="Q462" s="216"/>
      <c r="R462" s="216"/>
      <c r="S462" s="216"/>
      <c r="T462" s="216"/>
      <c r="U462" s="216"/>
      <c r="V462" s="216"/>
      <c r="W462" s="216"/>
      <c r="X462" s="216"/>
      <c r="Y462" s="216"/>
      <c r="Z462" s="216"/>
    </row>
    <row r="463" ht="15.75" customHeight="1">
      <c r="A463" s="216"/>
      <c r="B463" s="216"/>
      <c r="C463" s="216"/>
      <c r="D463" s="216"/>
      <c r="E463" s="216"/>
      <c r="F463" s="216"/>
      <c r="G463" s="216"/>
      <c r="H463" s="216"/>
      <c r="I463" s="216"/>
      <c r="J463" s="216"/>
      <c r="K463" s="216"/>
      <c r="L463" s="216"/>
      <c r="M463" s="216"/>
      <c r="N463" s="216"/>
      <c r="O463" s="216"/>
      <c r="P463" s="216"/>
      <c r="Q463" s="216"/>
      <c r="R463" s="216"/>
      <c r="S463" s="216"/>
      <c r="T463" s="216"/>
      <c r="U463" s="216"/>
      <c r="V463" s="216"/>
      <c r="W463" s="216"/>
      <c r="X463" s="216"/>
      <c r="Y463" s="216"/>
      <c r="Z463" s="216"/>
    </row>
    <row r="464" ht="15.75" customHeight="1">
      <c r="A464" s="216"/>
      <c r="B464" s="216"/>
      <c r="C464" s="216"/>
      <c r="D464" s="216"/>
      <c r="E464" s="216"/>
      <c r="F464" s="216"/>
      <c r="G464" s="216"/>
      <c r="H464" s="216"/>
      <c r="I464" s="216"/>
      <c r="J464" s="216"/>
      <c r="K464" s="216"/>
      <c r="L464" s="216"/>
      <c r="M464" s="216"/>
      <c r="N464" s="216"/>
      <c r="O464" s="216"/>
      <c r="P464" s="216"/>
      <c r="Q464" s="216"/>
      <c r="R464" s="216"/>
      <c r="S464" s="216"/>
      <c r="T464" s="216"/>
      <c r="U464" s="216"/>
      <c r="V464" s="216"/>
      <c r="W464" s="216"/>
      <c r="X464" s="216"/>
      <c r="Y464" s="216"/>
      <c r="Z464" s="216"/>
    </row>
    <row r="465" ht="15.75" customHeight="1">
      <c r="A465" s="216"/>
      <c r="B465" s="216"/>
      <c r="C465" s="216"/>
      <c r="D465" s="216"/>
      <c r="E465" s="216"/>
      <c r="F465" s="216"/>
      <c r="G465" s="216"/>
      <c r="H465" s="216"/>
      <c r="I465" s="216"/>
      <c r="J465" s="216"/>
      <c r="K465" s="216"/>
      <c r="L465" s="216"/>
      <c r="M465" s="216"/>
      <c r="N465" s="216"/>
      <c r="O465" s="216"/>
      <c r="P465" s="216"/>
      <c r="Q465" s="216"/>
      <c r="R465" s="216"/>
      <c r="S465" s="216"/>
      <c r="T465" s="216"/>
      <c r="U465" s="216"/>
      <c r="V465" s="216"/>
      <c r="W465" s="216"/>
      <c r="X465" s="216"/>
      <c r="Y465" s="216"/>
      <c r="Z465" s="216"/>
    </row>
    <row r="466" ht="15.75" customHeight="1">
      <c r="A466" s="216"/>
      <c r="B466" s="216"/>
      <c r="C466" s="216"/>
      <c r="D466" s="216"/>
      <c r="E466" s="216"/>
      <c r="F466" s="216"/>
      <c r="G466" s="216"/>
      <c r="H466" s="216"/>
      <c r="I466" s="216"/>
      <c r="J466" s="216"/>
      <c r="K466" s="216"/>
      <c r="L466" s="216"/>
      <c r="M466" s="216"/>
      <c r="N466" s="216"/>
      <c r="O466" s="216"/>
      <c r="P466" s="216"/>
      <c r="Q466" s="216"/>
      <c r="R466" s="216"/>
      <c r="S466" s="216"/>
      <c r="T466" s="216"/>
      <c r="U466" s="216"/>
      <c r="V466" s="216"/>
      <c r="W466" s="216"/>
      <c r="X466" s="216"/>
      <c r="Y466" s="216"/>
      <c r="Z466" s="216"/>
    </row>
    <row r="467" ht="15.75" customHeight="1">
      <c r="A467" s="216"/>
      <c r="B467" s="216"/>
      <c r="C467" s="216"/>
      <c r="D467" s="216"/>
      <c r="E467" s="216"/>
      <c r="F467" s="216"/>
      <c r="G467" s="216"/>
      <c r="H467" s="216"/>
      <c r="I467" s="216"/>
      <c r="J467" s="216"/>
      <c r="K467" s="216"/>
      <c r="L467" s="216"/>
      <c r="M467" s="216"/>
      <c r="N467" s="216"/>
      <c r="O467" s="216"/>
      <c r="P467" s="216"/>
      <c r="Q467" s="216"/>
      <c r="R467" s="216"/>
      <c r="S467" s="216"/>
      <c r="T467" s="216"/>
      <c r="U467" s="216"/>
      <c r="V467" s="216"/>
      <c r="W467" s="216"/>
      <c r="X467" s="216"/>
      <c r="Y467" s="216"/>
      <c r="Z467" s="216"/>
    </row>
    <row r="468" ht="15.75" customHeight="1">
      <c r="A468" s="216"/>
      <c r="B468" s="216"/>
      <c r="C468" s="216"/>
      <c r="D468" s="216"/>
      <c r="E468" s="216"/>
      <c r="F468" s="216"/>
      <c r="G468" s="216"/>
      <c r="H468" s="216"/>
      <c r="I468" s="216"/>
      <c r="J468" s="216"/>
      <c r="K468" s="216"/>
      <c r="L468" s="216"/>
      <c r="M468" s="216"/>
      <c r="N468" s="216"/>
      <c r="O468" s="216"/>
      <c r="P468" s="216"/>
      <c r="Q468" s="216"/>
      <c r="R468" s="216"/>
      <c r="S468" s="216"/>
      <c r="T468" s="216"/>
      <c r="U468" s="216"/>
      <c r="V468" s="216"/>
      <c r="W468" s="216"/>
      <c r="X468" s="216"/>
      <c r="Y468" s="216"/>
      <c r="Z468" s="216"/>
    </row>
    <row r="469" ht="15.75" customHeight="1">
      <c r="A469" s="216"/>
      <c r="B469" s="216"/>
      <c r="C469" s="216"/>
      <c r="D469" s="216"/>
      <c r="E469" s="216"/>
      <c r="F469" s="216"/>
      <c r="G469" s="216"/>
      <c r="H469" s="216"/>
      <c r="I469" s="216"/>
      <c r="J469" s="216"/>
      <c r="K469" s="216"/>
      <c r="L469" s="216"/>
      <c r="M469" s="216"/>
      <c r="N469" s="216"/>
      <c r="O469" s="216"/>
      <c r="P469" s="216"/>
      <c r="Q469" s="216"/>
      <c r="R469" s="216"/>
      <c r="S469" s="216"/>
      <c r="T469" s="216"/>
      <c r="U469" s="216"/>
      <c r="V469" s="216"/>
      <c r="W469" s="216"/>
      <c r="X469" s="216"/>
      <c r="Y469" s="216"/>
      <c r="Z469" s="216"/>
    </row>
    <row r="470" ht="15.75" customHeight="1">
      <c r="A470" s="216"/>
      <c r="B470" s="216"/>
      <c r="C470" s="216"/>
      <c r="D470" s="216"/>
      <c r="E470" s="216"/>
      <c r="F470" s="216"/>
      <c r="G470" s="216"/>
      <c r="H470" s="216"/>
      <c r="I470" s="216"/>
      <c r="J470" s="216"/>
      <c r="K470" s="216"/>
      <c r="L470" s="216"/>
      <c r="M470" s="216"/>
      <c r="N470" s="216"/>
      <c r="O470" s="216"/>
      <c r="P470" s="216"/>
      <c r="Q470" s="216"/>
      <c r="R470" s="216"/>
      <c r="S470" s="216"/>
      <c r="T470" s="216"/>
      <c r="U470" s="216"/>
      <c r="V470" s="216"/>
      <c r="W470" s="216"/>
      <c r="X470" s="216"/>
      <c r="Y470" s="216"/>
      <c r="Z470" s="216"/>
    </row>
    <row r="471" ht="15.75" customHeight="1">
      <c r="A471" s="216"/>
      <c r="B471" s="216"/>
      <c r="C471" s="216"/>
      <c r="D471" s="216"/>
      <c r="E471" s="216"/>
      <c r="F471" s="216"/>
      <c r="G471" s="216"/>
      <c r="H471" s="216"/>
      <c r="I471" s="216"/>
      <c r="J471" s="216"/>
      <c r="K471" s="216"/>
      <c r="L471" s="216"/>
      <c r="M471" s="216"/>
      <c r="N471" s="216"/>
      <c r="O471" s="216"/>
      <c r="P471" s="216"/>
      <c r="Q471" s="216"/>
      <c r="R471" s="216"/>
      <c r="S471" s="216"/>
      <c r="T471" s="216"/>
      <c r="U471" s="216"/>
      <c r="V471" s="216"/>
      <c r="W471" s="216"/>
      <c r="X471" s="216"/>
      <c r="Y471" s="216"/>
      <c r="Z471" s="216"/>
    </row>
    <row r="472" ht="15.75" customHeight="1">
      <c r="A472" s="216"/>
      <c r="B472" s="216"/>
      <c r="C472" s="216"/>
      <c r="D472" s="216"/>
      <c r="E472" s="216"/>
      <c r="F472" s="216"/>
      <c r="G472" s="216"/>
      <c r="H472" s="216"/>
      <c r="I472" s="216"/>
      <c r="J472" s="216"/>
      <c r="K472" s="216"/>
      <c r="L472" s="216"/>
      <c r="M472" s="216"/>
      <c r="N472" s="216"/>
      <c r="O472" s="216"/>
      <c r="P472" s="216"/>
      <c r="Q472" s="216"/>
      <c r="R472" s="216"/>
      <c r="S472" s="216"/>
      <c r="T472" s="216"/>
      <c r="U472" s="216"/>
      <c r="V472" s="216"/>
      <c r="W472" s="216"/>
      <c r="X472" s="216"/>
      <c r="Y472" s="216"/>
      <c r="Z472" s="216"/>
    </row>
    <row r="473" ht="15.75" customHeight="1">
      <c r="A473" s="216"/>
      <c r="B473" s="216"/>
      <c r="C473" s="216"/>
      <c r="D473" s="216"/>
      <c r="E473" s="216"/>
      <c r="F473" s="216"/>
      <c r="G473" s="216"/>
      <c r="H473" s="216"/>
      <c r="I473" s="216"/>
      <c r="J473" s="216"/>
      <c r="K473" s="216"/>
      <c r="L473" s="216"/>
      <c r="M473" s="216"/>
      <c r="N473" s="216"/>
      <c r="O473" s="216"/>
      <c r="P473" s="216"/>
      <c r="Q473" s="216"/>
      <c r="R473" s="216"/>
      <c r="S473" s="216"/>
      <c r="T473" s="216"/>
      <c r="U473" s="216"/>
      <c r="V473" s="216"/>
      <c r="W473" s="216"/>
      <c r="X473" s="216"/>
      <c r="Y473" s="216"/>
      <c r="Z473" s="216"/>
    </row>
    <row r="474" ht="15.75" customHeight="1">
      <c r="A474" s="216"/>
      <c r="B474" s="216"/>
      <c r="C474" s="216"/>
      <c r="D474" s="216"/>
      <c r="E474" s="216"/>
      <c r="F474" s="216"/>
      <c r="G474" s="216"/>
      <c r="H474" s="216"/>
      <c r="I474" s="216"/>
      <c r="J474" s="216"/>
      <c r="K474" s="216"/>
      <c r="L474" s="216"/>
      <c r="M474" s="216"/>
      <c r="N474" s="216"/>
      <c r="O474" s="216"/>
      <c r="P474" s="216"/>
      <c r="Q474" s="216"/>
      <c r="R474" s="216"/>
      <c r="S474" s="216"/>
      <c r="T474" s="216"/>
      <c r="U474" s="216"/>
      <c r="V474" s="216"/>
      <c r="W474" s="216"/>
      <c r="X474" s="216"/>
      <c r="Y474" s="216"/>
      <c r="Z474" s="216"/>
    </row>
    <row r="475" ht="15.75" customHeight="1">
      <c r="A475" s="216"/>
      <c r="B475" s="216"/>
      <c r="C475" s="216"/>
      <c r="D475" s="216"/>
      <c r="E475" s="216"/>
      <c r="F475" s="216"/>
      <c r="G475" s="216"/>
      <c r="H475" s="216"/>
      <c r="I475" s="216"/>
      <c r="J475" s="216"/>
      <c r="K475" s="216"/>
      <c r="L475" s="216"/>
      <c r="M475" s="216"/>
      <c r="N475" s="216"/>
      <c r="O475" s="216"/>
      <c r="P475" s="216"/>
      <c r="Q475" s="216"/>
      <c r="R475" s="216"/>
      <c r="S475" s="216"/>
      <c r="T475" s="216"/>
      <c r="U475" s="216"/>
      <c r="V475" s="216"/>
      <c r="W475" s="216"/>
      <c r="X475" s="216"/>
      <c r="Y475" s="216"/>
      <c r="Z475" s="216"/>
    </row>
    <row r="476" ht="15.75" customHeight="1">
      <c r="A476" s="216"/>
      <c r="B476" s="216"/>
      <c r="C476" s="216"/>
      <c r="D476" s="216"/>
      <c r="E476" s="216"/>
      <c r="F476" s="216"/>
      <c r="G476" s="216"/>
      <c r="H476" s="216"/>
      <c r="I476" s="216"/>
      <c r="J476" s="216"/>
      <c r="K476" s="216"/>
      <c r="L476" s="216"/>
      <c r="M476" s="216"/>
      <c r="N476" s="216"/>
      <c r="O476" s="216"/>
      <c r="P476" s="216"/>
      <c r="Q476" s="216"/>
      <c r="R476" s="216"/>
      <c r="S476" s="216"/>
      <c r="T476" s="216"/>
      <c r="U476" s="216"/>
      <c r="V476" s="216"/>
      <c r="W476" s="216"/>
      <c r="X476" s="216"/>
      <c r="Y476" s="216"/>
      <c r="Z476" s="216"/>
    </row>
    <row r="477" ht="15.75" customHeight="1">
      <c r="A477" s="216"/>
      <c r="B477" s="216"/>
      <c r="C477" s="216"/>
      <c r="D477" s="216"/>
      <c r="E477" s="216"/>
      <c r="F477" s="216"/>
      <c r="G477" s="216"/>
      <c r="H477" s="216"/>
      <c r="I477" s="216"/>
      <c r="J477" s="216"/>
      <c r="K477" s="216"/>
      <c r="L477" s="216"/>
      <c r="M477" s="216"/>
      <c r="N477" s="216"/>
      <c r="O477" s="216"/>
      <c r="P477" s="216"/>
      <c r="Q477" s="216"/>
      <c r="R477" s="216"/>
      <c r="S477" s="216"/>
      <c r="T477" s="216"/>
      <c r="U477" s="216"/>
      <c r="V477" s="216"/>
      <c r="W477" s="216"/>
      <c r="X477" s="216"/>
      <c r="Y477" s="216"/>
      <c r="Z477" s="216"/>
    </row>
    <row r="478" ht="15.75" customHeight="1">
      <c r="A478" s="216"/>
      <c r="B478" s="216"/>
      <c r="C478" s="216"/>
      <c r="D478" s="216"/>
      <c r="E478" s="216"/>
      <c r="F478" s="216"/>
      <c r="G478" s="216"/>
      <c r="H478" s="216"/>
      <c r="I478" s="216"/>
      <c r="J478" s="216"/>
      <c r="K478" s="216"/>
      <c r="L478" s="216"/>
      <c r="M478" s="216"/>
      <c r="N478" s="216"/>
      <c r="O478" s="216"/>
      <c r="P478" s="216"/>
      <c r="Q478" s="216"/>
      <c r="R478" s="216"/>
      <c r="S478" s="216"/>
      <c r="T478" s="216"/>
      <c r="U478" s="216"/>
      <c r="V478" s="216"/>
      <c r="W478" s="216"/>
      <c r="X478" s="216"/>
      <c r="Y478" s="216"/>
      <c r="Z478" s="216"/>
    </row>
    <row r="479" ht="15.75" customHeight="1">
      <c r="A479" s="216"/>
      <c r="B479" s="216"/>
      <c r="C479" s="216"/>
      <c r="D479" s="216"/>
      <c r="E479" s="216"/>
      <c r="F479" s="216"/>
      <c r="G479" s="216"/>
      <c r="H479" s="216"/>
      <c r="I479" s="216"/>
      <c r="J479" s="216"/>
      <c r="K479" s="216"/>
      <c r="L479" s="216"/>
      <c r="M479" s="216"/>
      <c r="N479" s="216"/>
      <c r="O479" s="216"/>
      <c r="P479" s="216"/>
      <c r="Q479" s="216"/>
      <c r="R479" s="216"/>
      <c r="S479" s="216"/>
      <c r="T479" s="216"/>
      <c r="U479" s="216"/>
      <c r="V479" s="216"/>
      <c r="W479" s="216"/>
      <c r="X479" s="216"/>
      <c r="Y479" s="216"/>
      <c r="Z479" s="216"/>
    </row>
    <row r="480" ht="15.75" customHeight="1">
      <c r="A480" s="216"/>
      <c r="B480" s="216"/>
      <c r="C480" s="216"/>
      <c r="D480" s="216"/>
      <c r="E480" s="216"/>
      <c r="F480" s="216"/>
      <c r="G480" s="216"/>
      <c r="H480" s="216"/>
      <c r="I480" s="216"/>
      <c r="J480" s="216"/>
      <c r="K480" s="216"/>
      <c r="L480" s="216"/>
      <c r="M480" s="216"/>
      <c r="N480" s="216"/>
      <c r="O480" s="216"/>
      <c r="P480" s="216"/>
      <c r="Q480" s="216"/>
      <c r="R480" s="216"/>
      <c r="S480" s="216"/>
      <c r="T480" s="216"/>
      <c r="U480" s="216"/>
      <c r="V480" s="216"/>
      <c r="W480" s="216"/>
      <c r="X480" s="216"/>
      <c r="Y480" s="216"/>
      <c r="Z480" s="216"/>
    </row>
    <row r="481" ht="15.75" customHeight="1">
      <c r="A481" s="216"/>
      <c r="B481" s="216"/>
      <c r="C481" s="216"/>
      <c r="D481" s="216"/>
      <c r="E481" s="216"/>
      <c r="F481" s="216"/>
      <c r="G481" s="216"/>
      <c r="H481" s="216"/>
      <c r="I481" s="216"/>
      <c r="J481" s="216"/>
      <c r="K481" s="216"/>
      <c r="L481" s="216"/>
      <c r="M481" s="216"/>
      <c r="N481" s="216"/>
      <c r="O481" s="216"/>
      <c r="P481" s="216"/>
      <c r="Q481" s="216"/>
      <c r="R481" s="216"/>
      <c r="S481" s="216"/>
      <c r="T481" s="216"/>
      <c r="U481" s="216"/>
      <c r="V481" s="216"/>
      <c r="W481" s="216"/>
      <c r="X481" s="216"/>
      <c r="Y481" s="216"/>
      <c r="Z481" s="216"/>
    </row>
    <row r="482" ht="15.75" customHeight="1">
      <c r="A482" s="216"/>
      <c r="B482" s="216"/>
      <c r="C482" s="216"/>
      <c r="D482" s="216"/>
      <c r="E482" s="216"/>
      <c r="F482" s="216"/>
      <c r="G482" s="216"/>
      <c r="H482" s="216"/>
      <c r="I482" s="216"/>
      <c r="J482" s="216"/>
      <c r="K482" s="216"/>
      <c r="L482" s="216"/>
      <c r="M482" s="216"/>
      <c r="N482" s="216"/>
      <c r="O482" s="216"/>
      <c r="P482" s="216"/>
      <c r="Q482" s="216"/>
      <c r="R482" s="216"/>
      <c r="S482" s="216"/>
      <c r="T482" s="216"/>
      <c r="U482" s="216"/>
      <c r="V482" s="216"/>
      <c r="W482" s="216"/>
      <c r="X482" s="216"/>
      <c r="Y482" s="216"/>
      <c r="Z482" s="216"/>
    </row>
    <row r="483" ht="15.75" customHeight="1">
      <c r="A483" s="216"/>
      <c r="B483" s="216"/>
      <c r="C483" s="216"/>
      <c r="D483" s="216"/>
      <c r="E483" s="216"/>
      <c r="F483" s="216"/>
      <c r="G483" s="216"/>
      <c r="H483" s="216"/>
      <c r="I483" s="216"/>
      <c r="J483" s="216"/>
      <c r="K483" s="216"/>
      <c r="L483" s="216"/>
      <c r="M483" s="216"/>
      <c r="N483" s="216"/>
      <c r="O483" s="216"/>
      <c r="P483" s="216"/>
      <c r="Q483" s="216"/>
      <c r="R483" s="216"/>
      <c r="S483" s="216"/>
      <c r="T483" s="216"/>
      <c r="U483" s="216"/>
      <c r="V483" s="216"/>
      <c r="W483" s="216"/>
      <c r="X483" s="216"/>
      <c r="Y483" s="216"/>
      <c r="Z483" s="216"/>
    </row>
    <row r="484" ht="15.75" customHeight="1">
      <c r="A484" s="216"/>
      <c r="B484" s="216"/>
      <c r="C484" s="216"/>
      <c r="D484" s="216"/>
      <c r="E484" s="216"/>
      <c r="F484" s="216"/>
      <c r="G484" s="216"/>
      <c r="H484" s="216"/>
      <c r="I484" s="216"/>
      <c r="J484" s="216"/>
      <c r="K484" s="216"/>
      <c r="L484" s="216"/>
      <c r="M484" s="216"/>
      <c r="N484" s="216"/>
      <c r="O484" s="216"/>
      <c r="P484" s="216"/>
      <c r="Q484" s="216"/>
      <c r="R484" s="216"/>
      <c r="S484" s="216"/>
      <c r="T484" s="216"/>
      <c r="U484" s="216"/>
      <c r="V484" s="216"/>
      <c r="W484" s="216"/>
      <c r="X484" s="216"/>
      <c r="Y484" s="216"/>
      <c r="Z484" s="216"/>
    </row>
    <row r="485" ht="15.75" customHeight="1">
      <c r="A485" s="216"/>
      <c r="B485" s="216"/>
      <c r="C485" s="216"/>
      <c r="D485" s="216"/>
      <c r="E485" s="216"/>
      <c r="F485" s="216"/>
      <c r="G485" s="216"/>
      <c r="H485" s="216"/>
      <c r="I485" s="216"/>
      <c r="J485" s="216"/>
      <c r="K485" s="216"/>
      <c r="L485" s="216"/>
      <c r="M485" s="216"/>
      <c r="N485" s="216"/>
      <c r="O485" s="216"/>
      <c r="P485" s="216"/>
      <c r="Q485" s="216"/>
      <c r="R485" s="216"/>
      <c r="S485" s="216"/>
      <c r="T485" s="216"/>
      <c r="U485" s="216"/>
      <c r="V485" s="216"/>
      <c r="W485" s="216"/>
      <c r="X485" s="216"/>
      <c r="Y485" s="216"/>
      <c r="Z485" s="216"/>
    </row>
    <row r="486" ht="15.75" customHeight="1">
      <c r="A486" s="216"/>
      <c r="B486" s="216"/>
      <c r="C486" s="216"/>
      <c r="D486" s="216"/>
      <c r="E486" s="216"/>
      <c r="F486" s="216"/>
      <c r="G486" s="216"/>
      <c r="H486" s="216"/>
      <c r="I486" s="216"/>
      <c r="J486" s="216"/>
      <c r="K486" s="216"/>
      <c r="L486" s="216"/>
      <c r="M486" s="216"/>
      <c r="N486" s="216"/>
      <c r="O486" s="216"/>
      <c r="P486" s="216"/>
      <c r="Q486" s="216"/>
      <c r="R486" s="216"/>
      <c r="S486" s="216"/>
      <c r="T486" s="216"/>
      <c r="U486" s="216"/>
      <c r="V486" s="216"/>
      <c r="W486" s="216"/>
      <c r="X486" s="216"/>
      <c r="Y486" s="216"/>
      <c r="Z486" s="216"/>
    </row>
    <row r="487" ht="15.75" customHeight="1">
      <c r="A487" s="216"/>
      <c r="B487" s="216"/>
      <c r="C487" s="216"/>
      <c r="D487" s="216"/>
      <c r="E487" s="216"/>
      <c r="F487" s="216"/>
      <c r="G487" s="216"/>
      <c r="H487" s="216"/>
      <c r="I487" s="216"/>
      <c r="J487" s="216"/>
      <c r="K487" s="216"/>
      <c r="L487" s="216"/>
      <c r="M487" s="216"/>
      <c r="N487" s="216"/>
      <c r="O487" s="216"/>
      <c r="P487" s="216"/>
      <c r="Q487" s="216"/>
      <c r="R487" s="216"/>
      <c r="S487" s="216"/>
      <c r="T487" s="216"/>
      <c r="U487" s="216"/>
      <c r="V487" s="216"/>
      <c r="W487" s="216"/>
      <c r="X487" s="216"/>
      <c r="Y487" s="216"/>
      <c r="Z487" s="216"/>
    </row>
    <row r="488" ht="15.75" customHeight="1">
      <c r="A488" s="216"/>
      <c r="B488" s="216"/>
      <c r="C488" s="216"/>
      <c r="D488" s="216"/>
      <c r="E488" s="216"/>
      <c r="F488" s="216"/>
      <c r="G488" s="216"/>
      <c r="H488" s="216"/>
      <c r="I488" s="216"/>
      <c r="J488" s="216"/>
      <c r="K488" s="216"/>
      <c r="L488" s="216"/>
      <c r="M488" s="216"/>
      <c r="N488" s="216"/>
      <c r="O488" s="216"/>
      <c r="P488" s="216"/>
      <c r="Q488" s="216"/>
      <c r="R488" s="216"/>
      <c r="S488" s="216"/>
      <c r="T488" s="216"/>
      <c r="U488" s="216"/>
      <c r="V488" s="216"/>
      <c r="W488" s="216"/>
      <c r="X488" s="216"/>
      <c r="Y488" s="216"/>
      <c r="Z488" s="216"/>
    </row>
    <row r="489" ht="15.75" customHeight="1">
      <c r="A489" s="216"/>
      <c r="B489" s="216"/>
      <c r="C489" s="216"/>
      <c r="D489" s="216"/>
      <c r="E489" s="216"/>
      <c r="F489" s="216"/>
      <c r="G489" s="216"/>
      <c r="H489" s="216"/>
      <c r="I489" s="216"/>
      <c r="J489" s="216"/>
      <c r="K489" s="216"/>
      <c r="L489" s="216"/>
      <c r="M489" s="216"/>
      <c r="N489" s="216"/>
      <c r="O489" s="216"/>
      <c r="P489" s="216"/>
      <c r="Q489" s="216"/>
      <c r="R489" s="216"/>
      <c r="S489" s="216"/>
      <c r="T489" s="216"/>
      <c r="U489" s="216"/>
      <c r="V489" s="216"/>
      <c r="W489" s="216"/>
      <c r="X489" s="216"/>
      <c r="Y489" s="216"/>
      <c r="Z489" s="216"/>
    </row>
    <row r="490" ht="15.75" customHeight="1">
      <c r="A490" s="216"/>
      <c r="B490" s="216"/>
      <c r="C490" s="216"/>
      <c r="D490" s="216"/>
      <c r="E490" s="216"/>
      <c r="F490" s="216"/>
      <c r="G490" s="216"/>
      <c r="H490" s="216"/>
      <c r="I490" s="216"/>
      <c r="J490" s="216"/>
      <c r="K490" s="216"/>
      <c r="L490" s="216"/>
      <c r="M490" s="216"/>
      <c r="N490" s="216"/>
      <c r="O490" s="216"/>
      <c r="P490" s="216"/>
      <c r="Q490" s="216"/>
      <c r="R490" s="216"/>
      <c r="S490" s="216"/>
      <c r="T490" s="216"/>
      <c r="U490" s="216"/>
      <c r="V490" s="216"/>
      <c r="W490" s="216"/>
      <c r="X490" s="216"/>
      <c r="Y490" s="216"/>
      <c r="Z490" s="216"/>
    </row>
    <row r="491" ht="15.75" customHeight="1">
      <c r="A491" s="216"/>
      <c r="B491" s="216"/>
      <c r="C491" s="216"/>
      <c r="D491" s="216"/>
      <c r="E491" s="216"/>
      <c r="F491" s="216"/>
      <c r="G491" s="216"/>
      <c r="H491" s="216"/>
      <c r="I491" s="216"/>
      <c r="J491" s="216"/>
      <c r="K491" s="216"/>
      <c r="L491" s="216"/>
      <c r="M491" s="216"/>
      <c r="N491" s="216"/>
      <c r="O491" s="216"/>
      <c r="P491" s="216"/>
      <c r="Q491" s="216"/>
      <c r="R491" s="216"/>
      <c r="S491" s="216"/>
      <c r="T491" s="216"/>
      <c r="U491" s="216"/>
      <c r="V491" s="216"/>
      <c r="W491" s="216"/>
      <c r="X491" s="216"/>
      <c r="Y491" s="216"/>
      <c r="Z491" s="216"/>
    </row>
    <row r="492" ht="15.75" customHeight="1">
      <c r="A492" s="216"/>
      <c r="B492" s="216"/>
      <c r="C492" s="216"/>
      <c r="D492" s="216"/>
      <c r="E492" s="216"/>
      <c r="F492" s="216"/>
      <c r="G492" s="216"/>
      <c r="H492" s="216"/>
      <c r="I492" s="216"/>
      <c r="J492" s="216"/>
      <c r="K492" s="216"/>
      <c r="L492" s="216"/>
      <c r="M492" s="216"/>
      <c r="N492" s="216"/>
      <c r="O492" s="216"/>
      <c r="P492" s="216"/>
      <c r="Q492" s="216"/>
      <c r="R492" s="216"/>
      <c r="S492" s="216"/>
      <c r="T492" s="216"/>
      <c r="U492" s="216"/>
      <c r="V492" s="216"/>
      <c r="W492" s="216"/>
      <c r="X492" s="216"/>
      <c r="Y492" s="216"/>
      <c r="Z492" s="216"/>
    </row>
    <row r="493" ht="15.75" customHeight="1">
      <c r="A493" s="216"/>
      <c r="B493" s="216"/>
      <c r="C493" s="216"/>
      <c r="D493" s="216"/>
      <c r="E493" s="216"/>
      <c r="F493" s="216"/>
      <c r="G493" s="216"/>
      <c r="H493" s="216"/>
      <c r="I493" s="216"/>
      <c r="J493" s="216"/>
      <c r="K493" s="216"/>
      <c r="L493" s="216"/>
      <c r="M493" s="216"/>
      <c r="N493" s="216"/>
      <c r="O493" s="216"/>
      <c r="P493" s="216"/>
      <c r="Q493" s="216"/>
      <c r="R493" s="216"/>
      <c r="S493" s="216"/>
      <c r="T493" s="216"/>
      <c r="U493" s="216"/>
      <c r="V493" s="216"/>
      <c r="W493" s="216"/>
      <c r="X493" s="216"/>
      <c r="Y493" s="216"/>
      <c r="Z493" s="216"/>
    </row>
    <row r="494" ht="15.75" customHeight="1">
      <c r="A494" s="216"/>
      <c r="B494" s="216"/>
      <c r="C494" s="216"/>
      <c r="D494" s="216"/>
      <c r="E494" s="216"/>
      <c r="F494" s="216"/>
      <c r="G494" s="216"/>
      <c r="H494" s="216"/>
      <c r="I494" s="216"/>
      <c r="J494" s="216"/>
      <c r="K494" s="216"/>
      <c r="L494" s="216"/>
      <c r="M494" s="216"/>
      <c r="N494" s="216"/>
      <c r="O494" s="216"/>
      <c r="P494" s="216"/>
      <c r="Q494" s="216"/>
      <c r="R494" s="216"/>
      <c r="S494" s="216"/>
      <c r="T494" s="216"/>
      <c r="U494" s="216"/>
      <c r="V494" s="216"/>
      <c r="W494" s="216"/>
      <c r="X494" s="216"/>
      <c r="Y494" s="216"/>
      <c r="Z494" s="216"/>
    </row>
    <row r="495" ht="15.75" customHeight="1">
      <c r="A495" s="216"/>
      <c r="B495" s="216"/>
      <c r="C495" s="216"/>
      <c r="D495" s="216"/>
      <c r="E495" s="216"/>
      <c r="F495" s="216"/>
      <c r="G495" s="216"/>
      <c r="H495" s="216"/>
      <c r="I495" s="216"/>
      <c r="J495" s="216"/>
      <c r="K495" s="216"/>
      <c r="L495" s="216"/>
      <c r="M495" s="216"/>
      <c r="N495" s="216"/>
      <c r="O495" s="216"/>
      <c r="P495" s="216"/>
      <c r="Q495" s="216"/>
      <c r="R495" s="216"/>
      <c r="S495" s="216"/>
      <c r="T495" s="216"/>
      <c r="U495" s="216"/>
      <c r="V495" s="216"/>
      <c r="W495" s="216"/>
      <c r="X495" s="216"/>
      <c r="Y495" s="216"/>
      <c r="Z495" s="216"/>
    </row>
    <row r="496" ht="15.75" customHeight="1">
      <c r="A496" s="216"/>
      <c r="B496" s="216"/>
      <c r="C496" s="216"/>
      <c r="D496" s="216"/>
      <c r="E496" s="216"/>
      <c r="F496" s="216"/>
      <c r="G496" s="216"/>
      <c r="H496" s="216"/>
      <c r="I496" s="216"/>
      <c r="J496" s="216"/>
      <c r="K496" s="216"/>
      <c r="L496" s="216"/>
      <c r="M496" s="216"/>
      <c r="N496" s="216"/>
      <c r="O496" s="216"/>
      <c r="P496" s="216"/>
      <c r="Q496" s="216"/>
      <c r="R496" s="216"/>
      <c r="S496" s="216"/>
      <c r="T496" s="216"/>
      <c r="U496" s="216"/>
      <c r="V496" s="216"/>
      <c r="W496" s="216"/>
      <c r="X496" s="216"/>
      <c r="Y496" s="216"/>
      <c r="Z496" s="216"/>
    </row>
    <row r="497" ht="15.75" customHeight="1">
      <c r="A497" s="216"/>
      <c r="B497" s="216"/>
      <c r="C497" s="216"/>
      <c r="D497" s="216"/>
      <c r="E497" s="216"/>
      <c r="F497" s="216"/>
      <c r="G497" s="216"/>
      <c r="H497" s="216"/>
      <c r="I497" s="216"/>
      <c r="J497" s="216"/>
      <c r="K497" s="216"/>
      <c r="L497" s="216"/>
      <c r="M497" s="216"/>
      <c r="N497" s="216"/>
      <c r="O497" s="216"/>
      <c r="P497" s="216"/>
      <c r="Q497" s="216"/>
      <c r="R497" s="216"/>
      <c r="S497" s="216"/>
      <c r="T497" s="216"/>
      <c r="U497" s="216"/>
      <c r="V497" s="216"/>
      <c r="W497" s="216"/>
      <c r="X497" s="216"/>
      <c r="Y497" s="216"/>
      <c r="Z497" s="216"/>
    </row>
    <row r="498" ht="15.75" customHeight="1">
      <c r="A498" s="216"/>
      <c r="B498" s="216"/>
      <c r="C498" s="216"/>
      <c r="D498" s="216"/>
      <c r="E498" s="216"/>
      <c r="F498" s="216"/>
      <c r="G498" s="216"/>
      <c r="H498" s="216"/>
      <c r="I498" s="216"/>
      <c r="J498" s="216"/>
      <c r="K498" s="216"/>
      <c r="L498" s="216"/>
      <c r="M498" s="216"/>
      <c r="N498" s="216"/>
      <c r="O498" s="216"/>
      <c r="P498" s="216"/>
      <c r="Q498" s="216"/>
      <c r="R498" s="216"/>
      <c r="S498" s="216"/>
      <c r="T498" s="216"/>
      <c r="U498" s="216"/>
      <c r="V498" s="216"/>
      <c r="W498" s="216"/>
      <c r="X498" s="216"/>
      <c r="Y498" s="216"/>
      <c r="Z498" s="216"/>
    </row>
    <row r="499" ht="15.75" customHeight="1">
      <c r="A499" s="216"/>
      <c r="B499" s="216"/>
      <c r="C499" s="216"/>
      <c r="D499" s="216"/>
      <c r="E499" s="216"/>
      <c r="F499" s="216"/>
      <c r="G499" s="216"/>
      <c r="H499" s="216"/>
      <c r="I499" s="216"/>
      <c r="J499" s="216"/>
      <c r="K499" s="216"/>
      <c r="L499" s="216"/>
      <c r="M499" s="216"/>
      <c r="N499" s="216"/>
      <c r="O499" s="216"/>
      <c r="P499" s="216"/>
      <c r="Q499" s="216"/>
      <c r="R499" s="216"/>
      <c r="S499" s="216"/>
      <c r="T499" s="216"/>
      <c r="U499" s="216"/>
      <c r="V499" s="216"/>
      <c r="W499" s="216"/>
      <c r="X499" s="216"/>
      <c r="Y499" s="216"/>
      <c r="Z499" s="216"/>
    </row>
    <row r="500" ht="15.75" customHeight="1">
      <c r="A500" s="216"/>
      <c r="B500" s="216"/>
      <c r="C500" s="216"/>
      <c r="D500" s="216"/>
      <c r="E500" s="216"/>
      <c r="F500" s="216"/>
      <c r="G500" s="216"/>
      <c r="H500" s="216"/>
      <c r="I500" s="216"/>
      <c r="J500" s="216"/>
      <c r="K500" s="216"/>
      <c r="L500" s="216"/>
      <c r="M500" s="216"/>
      <c r="N500" s="216"/>
      <c r="O500" s="216"/>
      <c r="P500" s="216"/>
      <c r="Q500" s="216"/>
      <c r="R500" s="216"/>
      <c r="S500" s="216"/>
      <c r="T500" s="216"/>
      <c r="U500" s="216"/>
      <c r="V500" s="216"/>
      <c r="W500" s="216"/>
      <c r="X500" s="216"/>
      <c r="Y500" s="216"/>
      <c r="Z500" s="216"/>
    </row>
    <row r="501" ht="15.75" customHeight="1">
      <c r="A501" s="216"/>
      <c r="B501" s="216"/>
      <c r="C501" s="216"/>
      <c r="D501" s="216"/>
      <c r="E501" s="216"/>
      <c r="F501" s="216"/>
      <c r="G501" s="216"/>
      <c r="H501" s="216"/>
      <c r="I501" s="216"/>
      <c r="J501" s="216"/>
      <c r="K501" s="216"/>
      <c r="L501" s="216"/>
      <c r="M501" s="216"/>
      <c r="N501" s="216"/>
      <c r="O501" s="216"/>
      <c r="P501" s="216"/>
      <c r="Q501" s="216"/>
      <c r="R501" s="216"/>
      <c r="S501" s="216"/>
      <c r="T501" s="216"/>
      <c r="U501" s="216"/>
      <c r="V501" s="216"/>
      <c r="W501" s="216"/>
      <c r="X501" s="216"/>
      <c r="Y501" s="216"/>
      <c r="Z501" s="216"/>
    </row>
    <row r="502" ht="15.75" customHeight="1">
      <c r="A502" s="216"/>
      <c r="B502" s="216"/>
      <c r="C502" s="216"/>
      <c r="D502" s="216"/>
      <c r="E502" s="216"/>
      <c r="F502" s="216"/>
      <c r="G502" s="216"/>
      <c r="H502" s="216"/>
      <c r="I502" s="216"/>
      <c r="J502" s="216"/>
      <c r="K502" s="216"/>
      <c r="L502" s="216"/>
      <c r="M502" s="216"/>
      <c r="N502" s="216"/>
      <c r="O502" s="216"/>
      <c r="P502" s="216"/>
      <c r="Q502" s="216"/>
      <c r="R502" s="216"/>
      <c r="S502" s="216"/>
      <c r="T502" s="216"/>
      <c r="U502" s="216"/>
      <c r="V502" s="216"/>
      <c r="W502" s="216"/>
      <c r="X502" s="216"/>
      <c r="Y502" s="216"/>
      <c r="Z502" s="216"/>
    </row>
    <row r="503" ht="15.75" customHeight="1">
      <c r="A503" s="216"/>
      <c r="B503" s="216"/>
      <c r="C503" s="216"/>
      <c r="D503" s="216"/>
      <c r="E503" s="216"/>
      <c r="F503" s="216"/>
      <c r="G503" s="216"/>
      <c r="H503" s="216"/>
      <c r="I503" s="216"/>
      <c r="J503" s="216"/>
      <c r="K503" s="216"/>
      <c r="L503" s="216"/>
      <c r="M503" s="216"/>
      <c r="N503" s="216"/>
      <c r="O503" s="216"/>
      <c r="P503" s="216"/>
      <c r="Q503" s="216"/>
      <c r="R503" s="216"/>
      <c r="S503" s="216"/>
      <c r="T503" s="216"/>
      <c r="U503" s="216"/>
      <c r="V503" s="216"/>
      <c r="W503" s="216"/>
      <c r="X503" s="216"/>
      <c r="Y503" s="216"/>
      <c r="Z503" s="216"/>
    </row>
    <row r="504" ht="15.75" customHeight="1">
      <c r="A504" s="216"/>
      <c r="B504" s="216"/>
      <c r="C504" s="216"/>
      <c r="D504" s="216"/>
      <c r="E504" s="216"/>
      <c r="F504" s="216"/>
      <c r="G504" s="216"/>
      <c r="H504" s="216"/>
      <c r="I504" s="216"/>
      <c r="J504" s="216"/>
      <c r="K504" s="216"/>
      <c r="L504" s="216"/>
      <c r="M504" s="216"/>
      <c r="N504" s="216"/>
      <c r="O504" s="216"/>
      <c r="P504" s="216"/>
      <c r="Q504" s="216"/>
      <c r="R504" s="216"/>
      <c r="S504" s="216"/>
      <c r="T504" s="216"/>
      <c r="U504" s="216"/>
      <c r="V504" s="216"/>
      <c r="W504" s="216"/>
      <c r="X504" s="216"/>
      <c r="Y504" s="216"/>
      <c r="Z504" s="216"/>
    </row>
    <row r="505" ht="15.75" customHeight="1">
      <c r="A505" s="216"/>
      <c r="B505" s="216"/>
      <c r="C505" s="216"/>
      <c r="D505" s="216"/>
      <c r="E505" s="216"/>
      <c r="F505" s="216"/>
      <c r="G505" s="216"/>
      <c r="H505" s="216"/>
      <c r="I505" s="216"/>
      <c r="J505" s="216"/>
      <c r="K505" s="216"/>
      <c r="L505" s="216"/>
      <c r="M505" s="216"/>
      <c r="N505" s="216"/>
      <c r="O505" s="216"/>
      <c r="P505" s="216"/>
      <c r="Q505" s="216"/>
      <c r="R505" s="216"/>
      <c r="S505" s="216"/>
      <c r="T505" s="216"/>
      <c r="U505" s="216"/>
      <c r="V505" s="216"/>
      <c r="W505" s="216"/>
      <c r="X505" s="216"/>
      <c r="Y505" s="216"/>
      <c r="Z505" s="216"/>
    </row>
    <row r="506" ht="15.75" customHeight="1">
      <c r="A506" s="216"/>
      <c r="B506" s="216"/>
      <c r="C506" s="216"/>
      <c r="D506" s="216"/>
      <c r="E506" s="216"/>
      <c r="F506" s="216"/>
      <c r="G506" s="216"/>
      <c r="H506" s="216"/>
      <c r="I506" s="216"/>
      <c r="J506" s="216"/>
      <c r="K506" s="216"/>
      <c r="L506" s="216"/>
      <c r="M506" s="216"/>
      <c r="N506" s="216"/>
      <c r="O506" s="216"/>
      <c r="P506" s="216"/>
      <c r="Q506" s="216"/>
      <c r="R506" s="216"/>
      <c r="S506" s="216"/>
      <c r="T506" s="216"/>
      <c r="U506" s="216"/>
      <c r="V506" s="216"/>
      <c r="W506" s="216"/>
      <c r="X506" s="216"/>
      <c r="Y506" s="216"/>
      <c r="Z506" s="216"/>
    </row>
    <row r="507" ht="15.75" customHeight="1">
      <c r="A507" s="216"/>
      <c r="B507" s="216"/>
      <c r="C507" s="216"/>
      <c r="D507" s="216"/>
      <c r="E507" s="216"/>
      <c r="F507" s="216"/>
      <c r="G507" s="216"/>
      <c r="H507" s="216"/>
      <c r="I507" s="216"/>
      <c r="J507" s="216"/>
      <c r="K507" s="216"/>
      <c r="L507" s="216"/>
      <c r="M507" s="216"/>
      <c r="N507" s="216"/>
      <c r="O507" s="216"/>
      <c r="P507" s="216"/>
      <c r="Q507" s="216"/>
      <c r="R507" s="216"/>
      <c r="S507" s="216"/>
      <c r="T507" s="216"/>
      <c r="U507" s="216"/>
      <c r="V507" s="216"/>
      <c r="W507" s="216"/>
      <c r="X507" s="216"/>
      <c r="Y507" s="216"/>
      <c r="Z507" s="216"/>
    </row>
    <row r="508" ht="15.75" customHeight="1">
      <c r="A508" s="216"/>
      <c r="B508" s="216"/>
      <c r="C508" s="216"/>
      <c r="D508" s="216"/>
      <c r="E508" s="216"/>
      <c r="F508" s="216"/>
      <c r="G508" s="216"/>
      <c r="H508" s="216"/>
      <c r="I508" s="216"/>
      <c r="J508" s="216"/>
      <c r="K508" s="216"/>
      <c r="L508" s="216"/>
      <c r="M508" s="216"/>
      <c r="N508" s="216"/>
      <c r="O508" s="216"/>
      <c r="P508" s="216"/>
      <c r="Q508" s="216"/>
      <c r="R508" s="216"/>
      <c r="S508" s="216"/>
      <c r="T508" s="216"/>
      <c r="U508" s="216"/>
      <c r="V508" s="216"/>
      <c r="W508" s="216"/>
      <c r="X508" s="216"/>
      <c r="Y508" s="216"/>
      <c r="Z508" s="216"/>
    </row>
    <row r="509" ht="15.75" customHeight="1">
      <c r="A509" s="216"/>
      <c r="B509" s="216"/>
      <c r="C509" s="216"/>
      <c r="D509" s="216"/>
      <c r="E509" s="216"/>
      <c r="F509" s="216"/>
      <c r="G509" s="216"/>
      <c r="H509" s="216"/>
      <c r="I509" s="216"/>
      <c r="J509" s="216"/>
      <c r="K509" s="216"/>
      <c r="L509" s="216"/>
      <c r="M509" s="216"/>
      <c r="N509" s="216"/>
      <c r="O509" s="216"/>
      <c r="P509" s="216"/>
      <c r="Q509" s="216"/>
      <c r="R509" s="216"/>
      <c r="S509" s="216"/>
      <c r="T509" s="216"/>
      <c r="U509" s="216"/>
      <c r="V509" s="216"/>
      <c r="W509" s="216"/>
      <c r="X509" s="216"/>
      <c r="Y509" s="216"/>
      <c r="Z509" s="216"/>
    </row>
    <row r="510" ht="15.75" customHeight="1">
      <c r="A510" s="216"/>
      <c r="B510" s="216"/>
      <c r="C510" s="216"/>
      <c r="D510" s="216"/>
      <c r="E510" s="216"/>
      <c r="F510" s="216"/>
      <c r="G510" s="216"/>
      <c r="H510" s="216"/>
      <c r="I510" s="216"/>
      <c r="J510" s="216"/>
      <c r="K510" s="216"/>
      <c r="L510" s="216"/>
      <c r="M510" s="216"/>
      <c r="N510" s="216"/>
      <c r="O510" s="216"/>
      <c r="P510" s="216"/>
      <c r="Q510" s="216"/>
      <c r="R510" s="216"/>
      <c r="S510" s="216"/>
      <c r="T510" s="216"/>
      <c r="U510" s="216"/>
      <c r="V510" s="216"/>
      <c r="W510" s="216"/>
      <c r="X510" s="216"/>
      <c r="Y510" s="216"/>
      <c r="Z510" s="216"/>
    </row>
    <row r="511" ht="15.75" customHeight="1">
      <c r="A511" s="216"/>
      <c r="B511" s="216"/>
      <c r="C511" s="216"/>
      <c r="D511" s="216"/>
      <c r="E511" s="216"/>
      <c r="F511" s="216"/>
      <c r="G511" s="216"/>
      <c r="H511" s="216"/>
      <c r="I511" s="216"/>
      <c r="J511" s="216"/>
      <c r="K511" s="216"/>
      <c r="L511" s="216"/>
      <c r="M511" s="216"/>
      <c r="N511" s="216"/>
      <c r="O511" s="216"/>
      <c r="P511" s="216"/>
      <c r="Q511" s="216"/>
      <c r="R511" s="216"/>
      <c r="S511" s="216"/>
      <c r="T511" s="216"/>
      <c r="U511" s="216"/>
      <c r="V511" s="216"/>
      <c r="W511" s="216"/>
      <c r="X511" s="216"/>
      <c r="Y511" s="216"/>
      <c r="Z511" s="216"/>
    </row>
    <row r="512" ht="15.75" customHeight="1">
      <c r="A512" s="216"/>
      <c r="B512" s="216"/>
      <c r="C512" s="216"/>
      <c r="D512" s="216"/>
      <c r="E512" s="216"/>
      <c r="F512" s="216"/>
      <c r="G512" s="216"/>
      <c r="H512" s="216"/>
      <c r="I512" s="216"/>
      <c r="J512" s="216"/>
      <c r="K512" s="216"/>
      <c r="L512" s="216"/>
      <c r="M512" s="216"/>
      <c r="N512" s="216"/>
      <c r="O512" s="216"/>
      <c r="P512" s="216"/>
      <c r="Q512" s="216"/>
      <c r="R512" s="216"/>
      <c r="S512" s="216"/>
      <c r="T512" s="216"/>
      <c r="U512" s="216"/>
      <c r="V512" s="216"/>
      <c r="W512" s="216"/>
      <c r="X512" s="216"/>
      <c r="Y512" s="216"/>
      <c r="Z512" s="216"/>
    </row>
    <row r="513" ht="15.75" customHeight="1">
      <c r="A513" s="216"/>
      <c r="B513" s="216"/>
      <c r="C513" s="216"/>
      <c r="D513" s="216"/>
      <c r="E513" s="216"/>
      <c r="F513" s="216"/>
      <c r="G513" s="216"/>
      <c r="H513" s="216"/>
      <c r="I513" s="216"/>
      <c r="J513" s="216"/>
      <c r="K513" s="216"/>
      <c r="L513" s="216"/>
      <c r="M513" s="216"/>
      <c r="N513" s="216"/>
      <c r="O513" s="216"/>
      <c r="P513" s="216"/>
      <c r="Q513" s="216"/>
      <c r="R513" s="216"/>
      <c r="S513" s="216"/>
      <c r="T513" s="216"/>
      <c r="U513" s="216"/>
      <c r="V513" s="216"/>
      <c r="W513" s="216"/>
      <c r="X513" s="216"/>
      <c r="Y513" s="216"/>
      <c r="Z513" s="216"/>
    </row>
    <row r="514" ht="15.75" customHeight="1">
      <c r="A514" s="216"/>
      <c r="B514" s="216"/>
      <c r="C514" s="216"/>
      <c r="D514" s="216"/>
      <c r="E514" s="216"/>
      <c r="F514" s="216"/>
      <c r="G514" s="216"/>
      <c r="H514" s="216"/>
      <c r="I514" s="216"/>
      <c r="J514" s="216"/>
      <c r="K514" s="216"/>
      <c r="L514" s="216"/>
      <c r="M514" s="216"/>
      <c r="N514" s="216"/>
      <c r="O514" s="216"/>
      <c r="P514" s="216"/>
      <c r="Q514" s="216"/>
      <c r="R514" s="216"/>
      <c r="S514" s="216"/>
      <c r="T514" s="216"/>
      <c r="U514" s="216"/>
      <c r="V514" s="216"/>
      <c r="W514" s="216"/>
      <c r="X514" s="216"/>
      <c r="Y514" s="216"/>
      <c r="Z514" s="216"/>
    </row>
    <row r="515" ht="15.75" customHeight="1">
      <c r="A515" s="216"/>
      <c r="B515" s="216"/>
      <c r="C515" s="216"/>
      <c r="D515" s="216"/>
      <c r="E515" s="216"/>
      <c r="F515" s="216"/>
      <c r="G515" s="216"/>
      <c r="H515" s="216"/>
      <c r="I515" s="216"/>
      <c r="J515" s="216"/>
      <c r="K515" s="216"/>
      <c r="L515" s="216"/>
      <c r="M515" s="216"/>
      <c r="N515" s="216"/>
      <c r="O515" s="216"/>
      <c r="P515" s="216"/>
      <c r="Q515" s="216"/>
      <c r="R515" s="216"/>
      <c r="S515" s="216"/>
      <c r="T515" s="216"/>
      <c r="U515" s="216"/>
      <c r="V515" s="216"/>
      <c r="W515" s="216"/>
      <c r="X515" s="216"/>
      <c r="Y515" s="216"/>
      <c r="Z515" s="216"/>
    </row>
    <row r="516" ht="15.75" customHeight="1">
      <c r="A516" s="216"/>
      <c r="B516" s="216"/>
      <c r="C516" s="216"/>
      <c r="D516" s="216"/>
      <c r="E516" s="216"/>
      <c r="F516" s="216"/>
      <c r="G516" s="216"/>
      <c r="H516" s="216"/>
      <c r="I516" s="216"/>
      <c r="J516" s="216"/>
      <c r="K516" s="216"/>
      <c r="L516" s="216"/>
      <c r="M516" s="216"/>
      <c r="N516" s="216"/>
      <c r="O516" s="216"/>
      <c r="P516" s="216"/>
      <c r="Q516" s="216"/>
      <c r="R516" s="216"/>
      <c r="S516" s="216"/>
      <c r="T516" s="216"/>
      <c r="U516" s="216"/>
      <c r="V516" s="216"/>
      <c r="W516" s="216"/>
      <c r="X516" s="216"/>
      <c r="Y516" s="216"/>
      <c r="Z516" s="216"/>
    </row>
    <row r="517" ht="15.75" customHeight="1">
      <c r="A517" s="216"/>
      <c r="B517" s="216"/>
      <c r="C517" s="216"/>
      <c r="D517" s="216"/>
      <c r="E517" s="216"/>
      <c r="F517" s="216"/>
      <c r="G517" s="216"/>
      <c r="H517" s="216"/>
      <c r="I517" s="216"/>
      <c r="J517" s="216"/>
      <c r="K517" s="216"/>
      <c r="L517" s="216"/>
      <c r="M517" s="216"/>
      <c r="N517" s="216"/>
      <c r="O517" s="216"/>
      <c r="P517" s="216"/>
      <c r="Q517" s="216"/>
      <c r="R517" s="216"/>
      <c r="S517" s="216"/>
      <c r="T517" s="216"/>
      <c r="U517" s="216"/>
      <c r="V517" s="216"/>
      <c r="W517" s="216"/>
      <c r="X517" s="216"/>
      <c r="Y517" s="216"/>
      <c r="Z517" s="216"/>
    </row>
    <row r="518" ht="15.75" customHeight="1">
      <c r="A518" s="216"/>
      <c r="B518" s="216"/>
      <c r="C518" s="216"/>
      <c r="D518" s="216"/>
      <c r="E518" s="216"/>
      <c r="F518" s="216"/>
      <c r="G518" s="216"/>
      <c r="H518" s="216"/>
      <c r="I518" s="216"/>
      <c r="J518" s="216"/>
      <c r="K518" s="216"/>
      <c r="L518" s="216"/>
      <c r="M518" s="216"/>
      <c r="N518" s="216"/>
      <c r="O518" s="216"/>
      <c r="P518" s="216"/>
      <c r="Q518" s="216"/>
      <c r="R518" s="216"/>
      <c r="S518" s="216"/>
      <c r="T518" s="216"/>
      <c r="U518" s="216"/>
      <c r="V518" s="216"/>
      <c r="W518" s="216"/>
      <c r="X518" s="216"/>
      <c r="Y518" s="216"/>
      <c r="Z518" s="216"/>
    </row>
    <row r="519" ht="15.75" customHeight="1">
      <c r="A519" s="216"/>
      <c r="B519" s="216"/>
      <c r="C519" s="216"/>
      <c r="D519" s="216"/>
      <c r="E519" s="216"/>
      <c r="F519" s="216"/>
      <c r="G519" s="216"/>
      <c r="H519" s="216"/>
      <c r="I519" s="216"/>
      <c r="J519" s="216"/>
      <c r="K519" s="216"/>
      <c r="L519" s="216"/>
      <c r="M519" s="216"/>
      <c r="N519" s="216"/>
      <c r="O519" s="216"/>
      <c r="P519" s="216"/>
      <c r="Q519" s="216"/>
      <c r="R519" s="216"/>
      <c r="S519" s="216"/>
      <c r="T519" s="216"/>
      <c r="U519" s="216"/>
      <c r="V519" s="216"/>
      <c r="W519" s="216"/>
      <c r="X519" s="216"/>
      <c r="Y519" s="216"/>
      <c r="Z519" s="216"/>
    </row>
    <row r="520" ht="15.75" customHeight="1">
      <c r="A520" s="216"/>
      <c r="B520" s="216"/>
      <c r="C520" s="216"/>
      <c r="D520" s="216"/>
      <c r="E520" s="216"/>
      <c r="F520" s="216"/>
      <c r="G520" s="216"/>
      <c r="H520" s="216"/>
      <c r="I520" s="216"/>
      <c r="J520" s="216"/>
      <c r="K520" s="216"/>
      <c r="L520" s="216"/>
      <c r="M520" s="216"/>
      <c r="N520" s="216"/>
      <c r="O520" s="216"/>
      <c r="P520" s="216"/>
      <c r="Q520" s="216"/>
      <c r="R520" s="216"/>
      <c r="S520" s="216"/>
      <c r="T520" s="216"/>
      <c r="U520" s="216"/>
      <c r="V520" s="216"/>
      <c r="W520" s="216"/>
      <c r="X520" s="216"/>
      <c r="Y520" s="216"/>
      <c r="Z520" s="216"/>
    </row>
    <row r="521" ht="15.75" customHeight="1">
      <c r="A521" s="216"/>
      <c r="B521" s="216"/>
      <c r="C521" s="216"/>
      <c r="D521" s="216"/>
      <c r="E521" s="216"/>
      <c r="F521" s="216"/>
      <c r="G521" s="216"/>
      <c r="H521" s="216"/>
      <c r="I521" s="216"/>
      <c r="J521" s="216"/>
      <c r="K521" s="216"/>
      <c r="L521" s="216"/>
      <c r="M521" s="216"/>
      <c r="N521" s="216"/>
      <c r="O521" s="216"/>
      <c r="P521" s="216"/>
      <c r="Q521" s="216"/>
      <c r="R521" s="216"/>
      <c r="S521" s="216"/>
      <c r="T521" s="216"/>
      <c r="U521" s="216"/>
      <c r="V521" s="216"/>
      <c r="W521" s="216"/>
      <c r="X521" s="216"/>
      <c r="Y521" s="216"/>
      <c r="Z521" s="216"/>
    </row>
    <row r="522" ht="15.75" customHeight="1">
      <c r="A522" s="216"/>
      <c r="B522" s="216"/>
      <c r="C522" s="216"/>
      <c r="D522" s="216"/>
      <c r="E522" s="216"/>
      <c r="F522" s="216"/>
      <c r="G522" s="216"/>
      <c r="H522" s="216"/>
      <c r="I522" s="216"/>
      <c r="J522" s="216"/>
      <c r="K522" s="216"/>
      <c r="L522" s="216"/>
      <c r="M522" s="216"/>
      <c r="N522" s="216"/>
      <c r="O522" s="216"/>
      <c r="P522" s="216"/>
      <c r="Q522" s="216"/>
      <c r="R522" s="216"/>
      <c r="S522" s="216"/>
      <c r="T522" s="216"/>
      <c r="U522" s="216"/>
      <c r="V522" s="216"/>
      <c r="W522" s="216"/>
      <c r="X522" s="216"/>
      <c r="Y522" s="216"/>
      <c r="Z522" s="216"/>
    </row>
    <row r="523" ht="15.75" customHeight="1">
      <c r="A523" s="216"/>
      <c r="B523" s="216"/>
      <c r="C523" s="216"/>
      <c r="D523" s="216"/>
      <c r="E523" s="216"/>
      <c r="F523" s="216"/>
      <c r="G523" s="216"/>
      <c r="H523" s="216"/>
      <c r="I523" s="216"/>
      <c r="J523" s="216"/>
      <c r="K523" s="216"/>
      <c r="L523" s="216"/>
      <c r="M523" s="216"/>
      <c r="N523" s="216"/>
      <c r="O523" s="216"/>
      <c r="P523" s="216"/>
      <c r="Q523" s="216"/>
      <c r="R523" s="216"/>
      <c r="S523" s="216"/>
      <c r="T523" s="216"/>
      <c r="U523" s="216"/>
      <c r="V523" s="216"/>
      <c r="W523" s="216"/>
      <c r="X523" s="216"/>
      <c r="Y523" s="216"/>
      <c r="Z523" s="216"/>
    </row>
    <row r="524" ht="15.75" customHeight="1">
      <c r="A524" s="216"/>
      <c r="B524" s="216"/>
      <c r="C524" s="216"/>
      <c r="D524" s="216"/>
      <c r="E524" s="216"/>
      <c r="F524" s="216"/>
      <c r="G524" s="216"/>
      <c r="H524" s="216"/>
      <c r="I524" s="216"/>
      <c r="J524" s="216"/>
      <c r="K524" s="216"/>
      <c r="L524" s="216"/>
      <c r="M524" s="216"/>
      <c r="N524" s="216"/>
      <c r="O524" s="216"/>
      <c r="P524" s="216"/>
      <c r="Q524" s="216"/>
      <c r="R524" s="216"/>
      <c r="S524" s="216"/>
      <c r="T524" s="216"/>
      <c r="U524" s="216"/>
      <c r="V524" s="216"/>
      <c r="W524" s="216"/>
      <c r="X524" s="216"/>
      <c r="Y524" s="216"/>
      <c r="Z524" s="216"/>
    </row>
    <row r="525" ht="15.75" customHeight="1">
      <c r="A525" s="216"/>
      <c r="B525" s="216"/>
      <c r="C525" s="216"/>
      <c r="D525" s="216"/>
      <c r="E525" s="216"/>
      <c r="F525" s="216"/>
      <c r="G525" s="216"/>
      <c r="H525" s="216"/>
      <c r="I525" s="216"/>
      <c r="J525" s="216"/>
      <c r="K525" s="216"/>
      <c r="L525" s="216"/>
      <c r="M525" s="216"/>
      <c r="N525" s="216"/>
      <c r="O525" s="216"/>
      <c r="P525" s="216"/>
      <c r="Q525" s="216"/>
      <c r="R525" s="216"/>
      <c r="S525" s="216"/>
      <c r="T525" s="216"/>
      <c r="U525" s="216"/>
      <c r="V525" s="216"/>
      <c r="W525" s="216"/>
      <c r="X525" s="216"/>
      <c r="Y525" s="216"/>
      <c r="Z525" s="216"/>
    </row>
    <row r="526" ht="15.75" customHeight="1">
      <c r="A526" s="216"/>
      <c r="B526" s="216"/>
      <c r="C526" s="216"/>
      <c r="D526" s="216"/>
      <c r="E526" s="216"/>
      <c r="F526" s="216"/>
      <c r="G526" s="216"/>
      <c r="H526" s="216"/>
      <c r="I526" s="216"/>
      <c r="J526" s="216"/>
      <c r="K526" s="216"/>
      <c r="L526" s="216"/>
      <c r="M526" s="216"/>
      <c r="N526" s="216"/>
      <c r="O526" s="216"/>
      <c r="P526" s="216"/>
      <c r="Q526" s="216"/>
      <c r="R526" s="216"/>
      <c r="S526" s="216"/>
      <c r="T526" s="216"/>
      <c r="U526" s="216"/>
      <c r="V526" s="216"/>
      <c r="W526" s="216"/>
      <c r="X526" s="216"/>
      <c r="Y526" s="216"/>
      <c r="Z526" s="216"/>
    </row>
    <row r="527" ht="15.75" customHeight="1">
      <c r="A527" s="216"/>
      <c r="B527" s="216"/>
      <c r="C527" s="216"/>
      <c r="D527" s="216"/>
      <c r="E527" s="216"/>
      <c r="F527" s="216"/>
      <c r="G527" s="216"/>
      <c r="H527" s="216"/>
      <c r="I527" s="216"/>
      <c r="J527" s="216"/>
      <c r="K527" s="216"/>
      <c r="L527" s="216"/>
      <c r="M527" s="216"/>
      <c r="N527" s="216"/>
      <c r="O527" s="216"/>
      <c r="P527" s="216"/>
      <c r="Q527" s="216"/>
      <c r="R527" s="216"/>
      <c r="S527" s="216"/>
      <c r="T527" s="216"/>
      <c r="U527" s="216"/>
      <c r="V527" s="216"/>
      <c r="W527" s="216"/>
      <c r="X527" s="216"/>
      <c r="Y527" s="216"/>
      <c r="Z527" s="216"/>
    </row>
    <row r="528" ht="15.75" customHeight="1">
      <c r="A528" s="216"/>
      <c r="B528" s="216"/>
      <c r="C528" s="216"/>
      <c r="D528" s="216"/>
      <c r="E528" s="216"/>
      <c r="F528" s="216"/>
      <c r="G528" s="216"/>
      <c r="H528" s="216"/>
      <c r="I528" s="216"/>
      <c r="J528" s="216"/>
      <c r="K528" s="216"/>
      <c r="L528" s="216"/>
      <c r="M528" s="216"/>
      <c r="N528" s="216"/>
      <c r="O528" s="216"/>
      <c r="P528" s="216"/>
      <c r="Q528" s="216"/>
      <c r="R528" s="216"/>
      <c r="S528" s="216"/>
      <c r="T528" s="216"/>
      <c r="U528" s="216"/>
      <c r="V528" s="216"/>
      <c r="W528" s="216"/>
      <c r="X528" s="216"/>
      <c r="Y528" s="216"/>
      <c r="Z528" s="216"/>
    </row>
    <row r="529" ht="15.75" customHeight="1">
      <c r="A529" s="216"/>
      <c r="B529" s="216"/>
      <c r="C529" s="216"/>
      <c r="D529" s="216"/>
      <c r="E529" s="216"/>
      <c r="F529" s="216"/>
      <c r="G529" s="216"/>
      <c r="H529" s="216"/>
      <c r="I529" s="216"/>
      <c r="J529" s="216"/>
      <c r="K529" s="216"/>
      <c r="L529" s="216"/>
      <c r="M529" s="216"/>
      <c r="N529" s="216"/>
      <c r="O529" s="216"/>
      <c r="P529" s="216"/>
      <c r="Q529" s="216"/>
      <c r="R529" s="216"/>
      <c r="S529" s="216"/>
      <c r="T529" s="216"/>
      <c r="U529" s="216"/>
      <c r="V529" s="216"/>
      <c r="W529" s="216"/>
      <c r="X529" s="216"/>
      <c r="Y529" s="216"/>
      <c r="Z529" s="216"/>
    </row>
    <row r="530" ht="15.75" customHeight="1">
      <c r="A530" s="216"/>
      <c r="B530" s="216"/>
      <c r="C530" s="216"/>
      <c r="D530" s="216"/>
      <c r="E530" s="216"/>
      <c r="F530" s="216"/>
      <c r="G530" s="216"/>
      <c r="H530" s="216"/>
      <c r="I530" s="216"/>
      <c r="J530" s="216"/>
      <c r="K530" s="216"/>
      <c r="L530" s="216"/>
      <c r="M530" s="216"/>
      <c r="N530" s="216"/>
      <c r="O530" s="216"/>
      <c r="P530" s="216"/>
      <c r="Q530" s="216"/>
      <c r="R530" s="216"/>
      <c r="S530" s="216"/>
      <c r="T530" s="216"/>
      <c r="U530" s="216"/>
      <c r="V530" s="216"/>
      <c r="W530" s="216"/>
      <c r="X530" s="216"/>
      <c r="Y530" s="216"/>
      <c r="Z530" s="216"/>
    </row>
    <row r="531" ht="15.75" customHeight="1">
      <c r="A531" s="216"/>
      <c r="B531" s="216"/>
      <c r="C531" s="216"/>
      <c r="D531" s="216"/>
      <c r="E531" s="216"/>
      <c r="F531" s="216"/>
      <c r="G531" s="216"/>
      <c r="H531" s="216"/>
      <c r="I531" s="216"/>
      <c r="J531" s="216"/>
      <c r="K531" s="216"/>
      <c r="L531" s="216"/>
      <c r="M531" s="216"/>
      <c r="N531" s="216"/>
      <c r="O531" s="216"/>
      <c r="P531" s="216"/>
      <c r="Q531" s="216"/>
      <c r="R531" s="216"/>
      <c r="S531" s="216"/>
      <c r="T531" s="216"/>
      <c r="U531" s="216"/>
      <c r="V531" s="216"/>
      <c r="W531" s="216"/>
      <c r="X531" s="216"/>
      <c r="Y531" s="216"/>
      <c r="Z531" s="216"/>
    </row>
    <row r="532" ht="15.75" customHeight="1">
      <c r="A532" s="216"/>
      <c r="B532" s="216"/>
      <c r="C532" s="216"/>
      <c r="D532" s="216"/>
      <c r="E532" s="216"/>
      <c r="F532" s="216"/>
      <c r="G532" s="216"/>
      <c r="H532" s="216"/>
      <c r="I532" s="216"/>
      <c r="J532" s="216"/>
      <c r="K532" s="216"/>
      <c r="L532" s="216"/>
      <c r="M532" s="216"/>
      <c r="N532" s="216"/>
      <c r="O532" s="216"/>
      <c r="P532" s="216"/>
      <c r="Q532" s="216"/>
      <c r="R532" s="216"/>
      <c r="S532" s="216"/>
      <c r="T532" s="216"/>
      <c r="U532" s="216"/>
      <c r="V532" s="216"/>
      <c r="W532" s="216"/>
      <c r="X532" s="216"/>
      <c r="Y532" s="216"/>
      <c r="Z532" s="216"/>
    </row>
    <row r="533" ht="15.75" customHeight="1">
      <c r="A533" s="216"/>
      <c r="B533" s="216"/>
      <c r="C533" s="216"/>
      <c r="D533" s="216"/>
      <c r="E533" s="216"/>
      <c r="F533" s="216"/>
      <c r="G533" s="216"/>
      <c r="H533" s="216"/>
      <c r="I533" s="216"/>
      <c r="J533" s="216"/>
      <c r="K533" s="216"/>
      <c r="L533" s="216"/>
      <c r="M533" s="216"/>
      <c r="N533" s="216"/>
      <c r="O533" s="216"/>
      <c r="P533" s="216"/>
      <c r="Q533" s="216"/>
      <c r="R533" s="216"/>
      <c r="S533" s="216"/>
      <c r="T533" s="216"/>
      <c r="U533" s="216"/>
      <c r="V533" s="216"/>
      <c r="W533" s="216"/>
      <c r="X533" s="216"/>
      <c r="Y533" s="216"/>
      <c r="Z533" s="216"/>
    </row>
    <row r="534" ht="15.75" customHeight="1">
      <c r="A534" s="216"/>
      <c r="B534" s="216"/>
      <c r="C534" s="216"/>
      <c r="D534" s="216"/>
      <c r="E534" s="216"/>
      <c r="F534" s="216"/>
      <c r="G534" s="216"/>
      <c r="H534" s="216"/>
      <c r="I534" s="216"/>
      <c r="J534" s="216"/>
      <c r="K534" s="216"/>
      <c r="L534" s="216"/>
      <c r="M534" s="216"/>
      <c r="N534" s="216"/>
      <c r="O534" s="216"/>
      <c r="P534" s="216"/>
      <c r="Q534" s="216"/>
      <c r="R534" s="216"/>
      <c r="S534" s="216"/>
      <c r="T534" s="216"/>
      <c r="U534" s="216"/>
      <c r="V534" s="216"/>
      <c r="W534" s="216"/>
      <c r="X534" s="216"/>
      <c r="Y534" s="216"/>
      <c r="Z534" s="216"/>
    </row>
    <row r="535" ht="15.75" customHeight="1">
      <c r="A535" s="216"/>
      <c r="B535" s="216"/>
      <c r="C535" s="216"/>
      <c r="D535" s="216"/>
      <c r="E535" s="216"/>
      <c r="F535" s="216"/>
      <c r="G535" s="216"/>
      <c r="H535" s="216"/>
      <c r="I535" s="216"/>
      <c r="J535" s="216"/>
      <c r="K535" s="216"/>
      <c r="L535" s="216"/>
      <c r="M535" s="216"/>
      <c r="N535" s="216"/>
      <c r="O535" s="216"/>
      <c r="P535" s="216"/>
      <c r="Q535" s="216"/>
      <c r="R535" s="216"/>
      <c r="S535" s="216"/>
      <c r="T535" s="216"/>
      <c r="U535" s="216"/>
      <c r="V535" s="216"/>
      <c r="W535" s="216"/>
      <c r="X535" s="216"/>
      <c r="Y535" s="216"/>
      <c r="Z535" s="216"/>
    </row>
    <row r="536" ht="15.75" customHeight="1">
      <c r="A536" s="216"/>
      <c r="B536" s="216"/>
      <c r="C536" s="216"/>
      <c r="D536" s="216"/>
      <c r="E536" s="216"/>
      <c r="F536" s="216"/>
      <c r="G536" s="216"/>
      <c r="H536" s="216"/>
      <c r="I536" s="216"/>
      <c r="J536" s="216"/>
      <c r="K536" s="216"/>
      <c r="L536" s="216"/>
      <c r="M536" s="216"/>
      <c r="N536" s="216"/>
      <c r="O536" s="216"/>
      <c r="P536" s="216"/>
      <c r="Q536" s="216"/>
      <c r="R536" s="216"/>
      <c r="S536" s="216"/>
      <c r="T536" s="216"/>
      <c r="U536" s="216"/>
      <c r="V536" s="216"/>
      <c r="W536" s="216"/>
      <c r="X536" s="216"/>
      <c r="Y536" s="216"/>
      <c r="Z536" s="216"/>
    </row>
    <row r="537" ht="15.75" customHeight="1">
      <c r="A537" s="216"/>
      <c r="B537" s="216"/>
      <c r="C537" s="216"/>
      <c r="D537" s="216"/>
      <c r="E537" s="216"/>
      <c r="F537" s="216"/>
      <c r="G537" s="216"/>
      <c r="H537" s="216"/>
      <c r="I537" s="216"/>
      <c r="J537" s="216"/>
      <c r="K537" s="216"/>
      <c r="L537" s="216"/>
      <c r="M537" s="216"/>
      <c r="N537" s="216"/>
      <c r="O537" s="216"/>
      <c r="P537" s="216"/>
      <c r="Q537" s="216"/>
      <c r="R537" s="216"/>
      <c r="S537" s="216"/>
      <c r="T537" s="216"/>
      <c r="U537" s="216"/>
      <c r="V537" s="216"/>
      <c r="W537" s="216"/>
      <c r="X537" s="216"/>
      <c r="Y537" s="216"/>
      <c r="Z537" s="216"/>
    </row>
    <row r="538" ht="15.75" customHeight="1">
      <c r="A538" s="216"/>
      <c r="B538" s="216"/>
      <c r="C538" s="216"/>
      <c r="D538" s="216"/>
      <c r="E538" s="216"/>
      <c r="F538" s="216"/>
      <c r="G538" s="216"/>
      <c r="H538" s="216"/>
      <c r="I538" s="216"/>
      <c r="J538" s="216"/>
      <c r="K538" s="216"/>
      <c r="L538" s="216"/>
      <c r="M538" s="216"/>
      <c r="N538" s="216"/>
      <c r="O538" s="216"/>
      <c r="P538" s="216"/>
      <c r="Q538" s="216"/>
      <c r="R538" s="216"/>
      <c r="S538" s="216"/>
      <c r="T538" s="216"/>
      <c r="U538" s="216"/>
      <c r="V538" s="216"/>
      <c r="W538" s="216"/>
      <c r="X538" s="216"/>
      <c r="Y538" s="216"/>
      <c r="Z538" s="216"/>
    </row>
    <row r="539" ht="15.75" customHeight="1">
      <c r="A539" s="216"/>
      <c r="B539" s="216"/>
      <c r="C539" s="216"/>
      <c r="D539" s="216"/>
      <c r="E539" s="216"/>
      <c r="F539" s="216"/>
      <c r="G539" s="216"/>
      <c r="H539" s="216"/>
      <c r="I539" s="216"/>
      <c r="J539" s="216"/>
      <c r="K539" s="216"/>
      <c r="L539" s="216"/>
      <c r="M539" s="216"/>
      <c r="N539" s="216"/>
      <c r="O539" s="216"/>
      <c r="P539" s="216"/>
      <c r="Q539" s="216"/>
      <c r="R539" s="216"/>
      <c r="S539" s="216"/>
      <c r="T539" s="216"/>
      <c r="U539" s="216"/>
      <c r="V539" s="216"/>
      <c r="W539" s="216"/>
      <c r="X539" s="216"/>
      <c r="Y539" s="216"/>
      <c r="Z539" s="216"/>
    </row>
    <row r="540" ht="15.75" customHeight="1">
      <c r="A540" s="216"/>
      <c r="B540" s="216"/>
      <c r="C540" s="216"/>
      <c r="D540" s="216"/>
      <c r="E540" s="216"/>
      <c r="F540" s="216"/>
      <c r="G540" s="216"/>
      <c r="H540" s="216"/>
      <c r="I540" s="216"/>
      <c r="J540" s="216"/>
      <c r="K540" s="216"/>
      <c r="L540" s="216"/>
      <c r="M540" s="216"/>
      <c r="N540" s="216"/>
      <c r="O540" s="216"/>
      <c r="P540" s="216"/>
      <c r="Q540" s="216"/>
      <c r="R540" s="216"/>
      <c r="S540" s="216"/>
      <c r="T540" s="216"/>
      <c r="U540" s="216"/>
      <c r="V540" s="216"/>
      <c r="W540" s="216"/>
      <c r="X540" s="216"/>
      <c r="Y540" s="216"/>
      <c r="Z540" s="216"/>
    </row>
    <row r="541" ht="15.75" customHeight="1">
      <c r="A541" s="216"/>
      <c r="B541" s="216"/>
      <c r="C541" s="216"/>
      <c r="D541" s="216"/>
      <c r="E541" s="216"/>
      <c r="F541" s="216"/>
      <c r="G541" s="216"/>
      <c r="H541" s="216"/>
      <c r="I541" s="216"/>
      <c r="J541" s="216"/>
      <c r="K541" s="216"/>
      <c r="L541" s="216"/>
      <c r="M541" s="216"/>
      <c r="N541" s="216"/>
      <c r="O541" s="216"/>
      <c r="P541" s="216"/>
      <c r="Q541" s="216"/>
      <c r="R541" s="216"/>
      <c r="S541" s="216"/>
      <c r="T541" s="216"/>
      <c r="U541" s="216"/>
      <c r="V541" s="216"/>
      <c r="W541" s="216"/>
      <c r="X541" s="216"/>
      <c r="Y541" s="216"/>
      <c r="Z541" s="216"/>
    </row>
    <row r="542" ht="15.75" customHeight="1">
      <c r="A542" s="216"/>
      <c r="B542" s="216"/>
      <c r="C542" s="216"/>
      <c r="D542" s="216"/>
      <c r="E542" s="216"/>
      <c r="F542" s="216"/>
      <c r="G542" s="216"/>
      <c r="H542" s="216"/>
      <c r="I542" s="216"/>
      <c r="J542" s="216"/>
      <c r="K542" s="216"/>
      <c r="L542" s="216"/>
      <c r="M542" s="216"/>
      <c r="N542" s="216"/>
      <c r="O542" s="216"/>
      <c r="P542" s="216"/>
      <c r="Q542" s="216"/>
      <c r="R542" s="216"/>
      <c r="S542" s="216"/>
      <c r="T542" s="216"/>
      <c r="U542" s="216"/>
      <c r="V542" s="216"/>
      <c r="W542" s="216"/>
      <c r="X542" s="216"/>
      <c r="Y542" s="216"/>
      <c r="Z542" s="216"/>
    </row>
    <row r="543" ht="15.75" customHeight="1">
      <c r="A543" s="216"/>
      <c r="B543" s="216"/>
      <c r="C543" s="216"/>
      <c r="D543" s="216"/>
      <c r="E543" s="216"/>
      <c r="F543" s="216"/>
      <c r="G543" s="216"/>
      <c r="H543" s="216"/>
      <c r="I543" s="216"/>
      <c r="J543" s="216"/>
      <c r="K543" s="216"/>
      <c r="L543" s="216"/>
      <c r="M543" s="216"/>
      <c r="N543" s="216"/>
      <c r="O543" s="216"/>
      <c r="P543" s="216"/>
      <c r="Q543" s="216"/>
      <c r="R543" s="216"/>
      <c r="S543" s="216"/>
      <c r="T543" s="216"/>
      <c r="U543" s="216"/>
      <c r="V543" s="216"/>
      <c r="W543" s="216"/>
      <c r="X543" s="216"/>
      <c r="Y543" s="216"/>
      <c r="Z543" s="216"/>
    </row>
    <row r="544" ht="15.75" customHeight="1">
      <c r="A544" s="216"/>
      <c r="B544" s="216"/>
      <c r="C544" s="216"/>
      <c r="D544" s="216"/>
      <c r="E544" s="216"/>
      <c r="F544" s="216"/>
      <c r="G544" s="216"/>
      <c r="H544" s="216"/>
      <c r="I544" s="216"/>
      <c r="J544" s="216"/>
      <c r="K544" s="216"/>
      <c r="L544" s="216"/>
      <c r="M544" s="216"/>
      <c r="N544" s="216"/>
      <c r="O544" s="216"/>
      <c r="P544" s="216"/>
      <c r="Q544" s="216"/>
      <c r="R544" s="216"/>
      <c r="S544" s="216"/>
      <c r="T544" s="216"/>
      <c r="U544" s="216"/>
      <c r="V544" s="216"/>
      <c r="W544" s="216"/>
      <c r="X544" s="216"/>
      <c r="Y544" s="216"/>
      <c r="Z544" s="216"/>
    </row>
    <row r="545" ht="15.75" customHeight="1">
      <c r="A545" s="216"/>
      <c r="B545" s="216"/>
      <c r="C545" s="216"/>
      <c r="D545" s="216"/>
      <c r="E545" s="216"/>
      <c r="F545" s="216"/>
      <c r="G545" s="216"/>
      <c r="H545" s="216"/>
      <c r="I545" s="216"/>
      <c r="J545" s="216"/>
      <c r="K545" s="216"/>
      <c r="L545" s="216"/>
      <c r="M545" s="216"/>
      <c r="N545" s="216"/>
      <c r="O545" s="216"/>
      <c r="P545" s="216"/>
      <c r="Q545" s="216"/>
      <c r="R545" s="216"/>
      <c r="S545" s="216"/>
      <c r="T545" s="216"/>
      <c r="U545" s="216"/>
      <c r="V545" s="216"/>
      <c r="W545" s="216"/>
      <c r="X545" s="216"/>
      <c r="Y545" s="216"/>
      <c r="Z545" s="216"/>
    </row>
    <row r="546" ht="15.75" customHeight="1">
      <c r="A546" s="216"/>
      <c r="B546" s="216"/>
      <c r="C546" s="216"/>
      <c r="D546" s="216"/>
      <c r="E546" s="216"/>
      <c r="F546" s="216"/>
      <c r="G546" s="216"/>
      <c r="H546" s="216"/>
      <c r="I546" s="216"/>
      <c r="J546" s="216"/>
      <c r="K546" s="216"/>
      <c r="L546" s="216"/>
      <c r="M546" s="216"/>
      <c r="N546" s="216"/>
      <c r="O546" s="216"/>
      <c r="P546" s="216"/>
      <c r="Q546" s="216"/>
      <c r="R546" s="216"/>
      <c r="S546" s="216"/>
      <c r="T546" s="216"/>
      <c r="U546" s="216"/>
      <c r="V546" s="216"/>
      <c r="W546" s="216"/>
      <c r="X546" s="216"/>
      <c r="Y546" s="216"/>
      <c r="Z546" s="216"/>
    </row>
    <row r="547" ht="15.75" customHeight="1">
      <c r="A547" s="216"/>
      <c r="B547" s="216"/>
      <c r="C547" s="216"/>
      <c r="D547" s="216"/>
      <c r="E547" s="216"/>
      <c r="F547" s="216"/>
      <c r="G547" s="216"/>
      <c r="H547" s="216"/>
      <c r="I547" s="216"/>
      <c r="J547" s="216"/>
      <c r="K547" s="216"/>
      <c r="L547" s="216"/>
      <c r="M547" s="216"/>
      <c r="N547" s="216"/>
      <c r="O547" s="216"/>
      <c r="P547" s="216"/>
      <c r="Q547" s="216"/>
      <c r="R547" s="216"/>
      <c r="S547" s="216"/>
      <c r="T547" s="216"/>
      <c r="U547" s="216"/>
      <c r="V547" s="216"/>
      <c r="W547" s="216"/>
      <c r="X547" s="216"/>
      <c r="Y547" s="216"/>
      <c r="Z547" s="216"/>
    </row>
    <row r="548" ht="15.75" customHeight="1">
      <c r="A548" s="216"/>
      <c r="B548" s="216"/>
      <c r="C548" s="216"/>
      <c r="D548" s="216"/>
      <c r="E548" s="216"/>
      <c r="F548" s="216"/>
      <c r="G548" s="216"/>
      <c r="H548" s="216"/>
      <c r="I548" s="216"/>
      <c r="J548" s="216"/>
      <c r="K548" s="216"/>
      <c r="L548" s="216"/>
      <c r="M548" s="216"/>
      <c r="N548" s="216"/>
      <c r="O548" s="216"/>
      <c r="P548" s="216"/>
      <c r="Q548" s="216"/>
      <c r="R548" s="216"/>
      <c r="S548" s="216"/>
      <c r="T548" s="216"/>
      <c r="U548" s="216"/>
      <c r="V548" s="216"/>
      <c r="W548" s="216"/>
      <c r="X548" s="216"/>
      <c r="Y548" s="216"/>
      <c r="Z548" s="216"/>
    </row>
    <row r="549" ht="15.75" customHeight="1">
      <c r="A549" s="216"/>
      <c r="B549" s="216"/>
      <c r="C549" s="216"/>
      <c r="D549" s="216"/>
      <c r="E549" s="216"/>
      <c r="F549" s="216"/>
      <c r="G549" s="216"/>
      <c r="H549" s="216"/>
      <c r="I549" s="216"/>
      <c r="J549" s="216"/>
      <c r="K549" s="216"/>
      <c r="L549" s="216"/>
      <c r="M549" s="216"/>
      <c r="N549" s="216"/>
      <c r="O549" s="216"/>
      <c r="P549" s="216"/>
      <c r="Q549" s="216"/>
      <c r="R549" s="216"/>
      <c r="S549" s="216"/>
      <c r="T549" s="216"/>
      <c r="U549" s="216"/>
      <c r="V549" s="216"/>
      <c r="W549" s="216"/>
      <c r="X549" s="216"/>
      <c r="Y549" s="216"/>
      <c r="Z549" s="216"/>
    </row>
    <row r="550" ht="15.75" customHeight="1">
      <c r="A550" s="216"/>
      <c r="B550" s="216"/>
      <c r="C550" s="216"/>
      <c r="D550" s="216"/>
      <c r="E550" s="216"/>
      <c r="F550" s="216"/>
      <c r="G550" s="216"/>
      <c r="H550" s="216"/>
      <c r="I550" s="216"/>
      <c r="J550" s="216"/>
      <c r="K550" s="216"/>
      <c r="L550" s="216"/>
      <c r="M550" s="216"/>
      <c r="N550" s="216"/>
      <c r="O550" s="216"/>
      <c r="P550" s="216"/>
      <c r="Q550" s="216"/>
      <c r="R550" s="216"/>
      <c r="S550" s="216"/>
      <c r="T550" s="216"/>
      <c r="U550" s="216"/>
      <c r="V550" s="216"/>
      <c r="W550" s="216"/>
      <c r="X550" s="216"/>
      <c r="Y550" s="216"/>
      <c r="Z550" s="216"/>
    </row>
    <row r="551" ht="15.75" customHeight="1">
      <c r="A551" s="216"/>
      <c r="B551" s="216"/>
      <c r="C551" s="216"/>
      <c r="D551" s="216"/>
      <c r="E551" s="216"/>
      <c r="F551" s="216"/>
      <c r="G551" s="216"/>
      <c r="H551" s="216"/>
      <c r="I551" s="216"/>
      <c r="J551" s="216"/>
      <c r="K551" s="216"/>
      <c r="L551" s="216"/>
      <c r="M551" s="216"/>
      <c r="N551" s="216"/>
      <c r="O551" s="216"/>
      <c r="P551" s="216"/>
      <c r="Q551" s="216"/>
      <c r="R551" s="216"/>
      <c r="S551" s="216"/>
      <c r="T551" s="216"/>
      <c r="U551" s="216"/>
      <c r="V551" s="216"/>
      <c r="W551" s="216"/>
      <c r="X551" s="216"/>
      <c r="Y551" s="216"/>
      <c r="Z551" s="216"/>
    </row>
    <row r="552" ht="15.75" customHeight="1">
      <c r="A552" s="216"/>
      <c r="B552" s="216"/>
      <c r="C552" s="216"/>
      <c r="D552" s="216"/>
      <c r="E552" s="216"/>
      <c r="F552" s="216"/>
      <c r="G552" s="216"/>
      <c r="H552" s="216"/>
      <c r="I552" s="216"/>
      <c r="J552" s="216"/>
      <c r="K552" s="216"/>
      <c r="L552" s="216"/>
      <c r="M552" s="216"/>
      <c r="N552" s="216"/>
      <c r="O552" s="216"/>
      <c r="P552" s="216"/>
      <c r="Q552" s="216"/>
      <c r="R552" s="216"/>
      <c r="S552" s="216"/>
      <c r="T552" s="216"/>
      <c r="U552" s="216"/>
      <c r="V552" s="216"/>
      <c r="W552" s="216"/>
      <c r="X552" s="216"/>
      <c r="Y552" s="216"/>
      <c r="Z552" s="216"/>
    </row>
    <row r="553" ht="15.75" customHeight="1">
      <c r="A553" s="216"/>
      <c r="B553" s="216"/>
      <c r="C553" s="216"/>
      <c r="D553" s="216"/>
      <c r="E553" s="216"/>
      <c r="F553" s="216"/>
      <c r="G553" s="216"/>
      <c r="H553" s="216"/>
      <c r="I553" s="216"/>
      <c r="J553" s="216"/>
      <c r="K553" s="216"/>
      <c r="L553" s="216"/>
      <c r="M553" s="216"/>
      <c r="N553" s="216"/>
      <c r="O553" s="216"/>
      <c r="P553" s="216"/>
      <c r="Q553" s="216"/>
      <c r="R553" s="216"/>
      <c r="S553" s="216"/>
      <c r="T553" s="216"/>
      <c r="U553" s="216"/>
      <c r="V553" s="216"/>
      <c r="W553" s="216"/>
      <c r="X553" s="216"/>
      <c r="Y553" s="216"/>
      <c r="Z553" s="216"/>
    </row>
    <row r="554" ht="15.75" customHeight="1">
      <c r="A554" s="216"/>
      <c r="B554" s="216"/>
      <c r="C554" s="216"/>
      <c r="D554" s="216"/>
      <c r="E554" s="216"/>
      <c r="F554" s="216"/>
      <c r="G554" s="216"/>
      <c r="H554" s="216"/>
      <c r="I554" s="216"/>
      <c r="J554" s="216"/>
      <c r="K554" s="216"/>
      <c r="L554" s="216"/>
      <c r="M554" s="216"/>
      <c r="N554" s="216"/>
      <c r="O554" s="216"/>
      <c r="P554" s="216"/>
      <c r="Q554" s="216"/>
      <c r="R554" s="216"/>
      <c r="S554" s="216"/>
      <c r="T554" s="216"/>
      <c r="U554" s="216"/>
      <c r="V554" s="216"/>
      <c r="W554" s="216"/>
      <c r="X554" s="216"/>
      <c r="Y554" s="216"/>
      <c r="Z554" s="216"/>
    </row>
    <row r="555" ht="15.75" customHeight="1">
      <c r="A555" s="216"/>
      <c r="B555" s="216"/>
      <c r="C555" s="216"/>
      <c r="D555" s="216"/>
      <c r="E555" s="216"/>
      <c r="F555" s="216"/>
      <c r="G555" s="216"/>
      <c r="H555" s="216"/>
      <c r="I555" s="216"/>
      <c r="J555" s="216"/>
      <c r="K555" s="216"/>
      <c r="L555" s="216"/>
      <c r="M555" s="216"/>
      <c r="N555" s="216"/>
      <c r="O555" s="216"/>
      <c r="P555" s="216"/>
      <c r="Q555" s="216"/>
      <c r="R555" s="216"/>
      <c r="S555" s="216"/>
      <c r="T555" s="216"/>
      <c r="U555" s="216"/>
      <c r="V555" s="216"/>
      <c r="W555" s="216"/>
      <c r="X555" s="216"/>
      <c r="Y555" s="216"/>
      <c r="Z555" s="216"/>
    </row>
    <row r="556" ht="15.75" customHeight="1">
      <c r="A556" s="216"/>
      <c r="B556" s="216"/>
      <c r="C556" s="216"/>
      <c r="D556" s="216"/>
      <c r="E556" s="216"/>
      <c r="F556" s="216"/>
      <c r="G556" s="216"/>
      <c r="H556" s="216"/>
      <c r="I556" s="216"/>
      <c r="J556" s="216"/>
      <c r="K556" s="216"/>
      <c r="L556" s="216"/>
      <c r="M556" s="216"/>
      <c r="N556" s="216"/>
      <c r="O556" s="216"/>
      <c r="P556" s="216"/>
      <c r="Q556" s="216"/>
      <c r="R556" s="216"/>
      <c r="S556" s="216"/>
      <c r="T556" s="216"/>
      <c r="U556" s="216"/>
      <c r="V556" s="216"/>
      <c r="W556" s="216"/>
      <c r="X556" s="216"/>
      <c r="Y556" s="216"/>
      <c r="Z556" s="216"/>
    </row>
    <row r="557" ht="15.75" customHeight="1">
      <c r="A557" s="216"/>
      <c r="B557" s="216"/>
      <c r="C557" s="216"/>
      <c r="D557" s="216"/>
      <c r="E557" s="216"/>
      <c r="F557" s="216"/>
      <c r="G557" s="216"/>
      <c r="H557" s="216"/>
      <c r="I557" s="216"/>
      <c r="J557" s="216"/>
      <c r="K557" s="216"/>
      <c r="L557" s="216"/>
      <c r="M557" s="216"/>
      <c r="N557" s="216"/>
      <c r="O557" s="216"/>
      <c r="P557" s="216"/>
      <c r="Q557" s="216"/>
      <c r="R557" s="216"/>
      <c r="S557" s="216"/>
      <c r="T557" s="216"/>
      <c r="U557" s="216"/>
      <c r="V557" s="216"/>
      <c r="W557" s="216"/>
      <c r="X557" s="216"/>
      <c r="Y557" s="216"/>
      <c r="Z557" s="216"/>
    </row>
    <row r="558" ht="15.75" customHeight="1">
      <c r="A558" s="216"/>
      <c r="B558" s="216"/>
      <c r="C558" s="216"/>
      <c r="D558" s="216"/>
      <c r="E558" s="216"/>
      <c r="F558" s="216"/>
      <c r="G558" s="216"/>
      <c r="H558" s="216"/>
      <c r="I558" s="216"/>
      <c r="J558" s="216"/>
      <c r="K558" s="216"/>
      <c r="L558" s="216"/>
      <c r="M558" s="216"/>
      <c r="N558" s="216"/>
      <c r="O558" s="216"/>
      <c r="P558" s="216"/>
      <c r="Q558" s="216"/>
      <c r="R558" s="216"/>
      <c r="S558" s="216"/>
      <c r="T558" s="216"/>
      <c r="U558" s="216"/>
      <c r="V558" s="216"/>
      <c r="W558" s="216"/>
      <c r="X558" s="216"/>
      <c r="Y558" s="216"/>
      <c r="Z558" s="216"/>
    </row>
    <row r="559" ht="15.75" customHeight="1">
      <c r="A559" s="216"/>
      <c r="B559" s="216"/>
      <c r="C559" s="216"/>
      <c r="D559" s="216"/>
      <c r="E559" s="216"/>
      <c r="F559" s="216"/>
      <c r="G559" s="216"/>
      <c r="H559" s="216"/>
      <c r="I559" s="216"/>
      <c r="J559" s="216"/>
      <c r="K559" s="216"/>
      <c r="L559" s="216"/>
      <c r="M559" s="216"/>
      <c r="N559" s="216"/>
      <c r="O559" s="216"/>
      <c r="P559" s="216"/>
      <c r="Q559" s="216"/>
      <c r="R559" s="216"/>
      <c r="S559" s="216"/>
      <c r="T559" s="216"/>
      <c r="U559" s="216"/>
      <c r="V559" s="216"/>
      <c r="W559" s="216"/>
      <c r="X559" s="216"/>
      <c r="Y559" s="216"/>
      <c r="Z559" s="216"/>
    </row>
    <row r="560" ht="15.75" customHeight="1">
      <c r="A560" s="216"/>
      <c r="B560" s="216"/>
      <c r="C560" s="216"/>
      <c r="D560" s="216"/>
      <c r="E560" s="216"/>
      <c r="F560" s="216"/>
      <c r="G560" s="216"/>
      <c r="H560" s="216"/>
      <c r="I560" s="216"/>
      <c r="J560" s="216"/>
      <c r="K560" s="216"/>
      <c r="L560" s="216"/>
      <c r="M560" s="216"/>
      <c r="N560" s="216"/>
      <c r="O560" s="216"/>
      <c r="P560" s="216"/>
      <c r="Q560" s="216"/>
      <c r="R560" s="216"/>
      <c r="S560" s="216"/>
      <c r="T560" s="216"/>
      <c r="U560" s="216"/>
      <c r="V560" s="216"/>
      <c r="W560" s="216"/>
      <c r="X560" s="216"/>
      <c r="Y560" s="216"/>
      <c r="Z560" s="216"/>
    </row>
    <row r="561" ht="15.75" customHeight="1">
      <c r="A561" s="216"/>
      <c r="B561" s="216"/>
      <c r="C561" s="216"/>
      <c r="D561" s="216"/>
      <c r="E561" s="216"/>
      <c r="F561" s="216"/>
      <c r="G561" s="216"/>
      <c r="H561" s="216"/>
      <c r="I561" s="216"/>
      <c r="J561" s="216"/>
      <c r="K561" s="216"/>
      <c r="L561" s="216"/>
      <c r="M561" s="216"/>
      <c r="N561" s="216"/>
      <c r="O561" s="216"/>
      <c r="P561" s="216"/>
      <c r="Q561" s="216"/>
      <c r="R561" s="216"/>
      <c r="S561" s="216"/>
      <c r="T561" s="216"/>
      <c r="U561" s="216"/>
      <c r="V561" s="216"/>
      <c r="W561" s="216"/>
      <c r="X561" s="216"/>
      <c r="Y561" s="216"/>
      <c r="Z561" s="216"/>
    </row>
    <row r="562" ht="15.75" customHeight="1">
      <c r="A562" s="216"/>
      <c r="B562" s="216"/>
      <c r="C562" s="216"/>
      <c r="D562" s="216"/>
      <c r="E562" s="216"/>
      <c r="F562" s="216"/>
      <c r="G562" s="216"/>
      <c r="H562" s="216"/>
      <c r="I562" s="216"/>
      <c r="J562" s="216"/>
      <c r="K562" s="216"/>
      <c r="L562" s="216"/>
      <c r="M562" s="216"/>
      <c r="N562" s="216"/>
      <c r="O562" s="216"/>
      <c r="P562" s="216"/>
      <c r="Q562" s="216"/>
      <c r="R562" s="216"/>
      <c r="S562" s="216"/>
      <c r="T562" s="216"/>
      <c r="U562" s="216"/>
      <c r="V562" s="216"/>
      <c r="W562" s="216"/>
      <c r="X562" s="216"/>
      <c r="Y562" s="216"/>
      <c r="Z562" s="216"/>
    </row>
    <row r="563" ht="15.75" customHeight="1">
      <c r="A563" s="216"/>
      <c r="B563" s="216"/>
      <c r="C563" s="216"/>
      <c r="D563" s="216"/>
      <c r="E563" s="216"/>
      <c r="F563" s="216"/>
      <c r="G563" s="216"/>
      <c r="H563" s="216"/>
      <c r="I563" s="216"/>
      <c r="J563" s="216"/>
      <c r="K563" s="216"/>
      <c r="L563" s="216"/>
      <c r="M563" s="216"/>
      <c r="N563" s="216"/>
      <c r="O563" s="216"/>
      <c r="P563" s="216"/>
      <c r="Q563" s="216"/>
      <c r="R563" s="216"/>
      <c r="S563" s="216"/>
      <c r="T563" s="216"/>
      <c r="U563" s="216"/>
      <c r="V563" s="216"/>
      <c r="W563" s="216"/>
      <c r="X563" s="216"/>
      <c r="Y563" s="216"/>
      <c r="Z563" s="216"/>
    </row>
    <row r="564" ht="15.75" customHeight="1">
      <c r="A564" s="216"/>
      <c r="B564" s="216"/>
      <c r="C564" s="216"/>
      <c r="D564" s="216"/>
      <c r="E564" s="216"/>
      <c r="F564" s="216"/>
      <c r="G564" s="216"/>
      <c r="H564" s="216"/>
      <c r="I564" s="216"/>
      <c r="J564" s="216"/>
      <c r="K564" s="216"/>
      <c r="L564" s="216"/>
      <c r="M564" s="216"/>
      <c r="N564" s="216"/>
      <c r="O564" s="216"/>
      <c r="P564" s="216"/>
      <c r="Q564" s="216"/>
      <c r="R564" s="216"/>
      <c r="S564" s="216"/>
      <c r="T564" s="216"/>
      <c r="U564" s="216"/>
      <c r="V564" s="216"/>
      <c r="W564" s="216"/>
      <c r="X564" s="216"/>
      <c r="Y564" s="216"/>
      <c r="Z564" s="216"/>
    </row>
    <row r="565" ht="15.75" customHeight="1">
      <c r="A565" s="216"/>
      <c r="B565" s="216"/>
      <c r="C565" s="216"/>
      <c r="D565" s="216"/>
      <c r="E565" s="216"/>
      <c r="F565" s="216"/>
      <c r="G565" s="216"/>
      <c r="H565" s="216"/>
      <c r="I565" s="216"/>
      <c r="J565" s="216"/>
      <c r="K565" s="216"/>
      <c r="L565" s="216"/>
      <c r="M565" s="216"/>
      <c r="N565" s="216"/>
      <c r="O565" s="216"/>
      <c r="P565" s="216"/>
      <c r="Q565" s="216"/>
      <c r="R565" s="216"/>
      <c r="S565" s="216"/>
      <c r="T565" s="216"/>
      <c r="U565" s="216"/>
      <c r="V565" s="216"/>
      <c r="W565" s="216"/>
      <c r="X565" s="216"/>
      <c r="Y565" s="216"/>
      <c r="Z565" s="216"/>
    </row>
    <row r="566" ht="15.75" customHeight="1">
      <c r="A566" s="216"/>
      <c r="B566" s="216"/>
      <c r="C566" s="216"/>
      <c r="D566" s="216"/>
      <c r="E566" s="216"/>
      <c r="F566" s="216"/>
      <c r="G566" s="216"/>
      <c r="H566" s="216"/>
      <c r="I566" s="216"/>
      <c r="J566" s="216"/>
      <c r="K566" s="216"/>
      <c r="L566" s="216"/>
      <c r="M566" s="216"/>
      <c r="N566" s="216"/>
      <c r="O566" s="216"/>
      <c r="P566" s="216"/>
      <c r="Q566" s="216"/>
      <c r="R566" s="216"/>
      <c r="S566" s="216"/>
      <c r="T566" s="216"/>
      <c r="U566" s="216"/>
      <c r="V566" s="216"/>
      <c r="W566" s="216"/>
      <c r="X566" s="216"/>
      <c r="Y566" s="216"/>
      <c r="Z566" s="216"/>
    </row>
    <row r="567" ht="15.75" customHeight="1">
      <c r="A567" s="216"/>
      <c r="B567" s="216"/>
      <c r="C567" s="216"/>
      <c r="D567" s="216"/>
      <c r="E567" s="216"/>
      <c r="F567" s="216"/>
      <c r="G567" s="216"/>
      <c r="H567" s="216"/>
      <c r="I567" s="216"/>
      <c r="J567" s="216"/>
      <c r="K567" s="216"/>
      <c r="L567" s="216"/>
      <c r="M567" s="216"/>
      <c r="N567" s="216"/>
      <c r="O567" s="216"/>
      <c r="P567" s="216"/>
      <c r="Q567" s="216"/>
      <c r="R567" s="216"/>
      <c r="S567" s="216"/>
      <c r="T567" s="216"/>
      <c r="U567" s="216"/>
      <c r="V567" s="216"/>
      <c r="W567" s="216"/>
      <c r="X567" s="216"/>
      <c r="Y567" s="216"/>
      <c r="Z567" s="216"/>
    </row>
    <row r="568" ht="15.75" customHeight="1">
      <c r="A568" s="216"/>
      <c r="B568" s="216"/>
      <c r="C568" s="216"/>
      <c r="D568" s="216"/>
      <c r="E568" s="216"/>
      <c r="F568" s="216"/>
      <c r="G568" s="216"/>
      <c r="H568" s="216"/>
      <c r="I568" s="216"/>
      <c r="J568" s="216"/>
      <c r="K568" s="216"/>
      <c r="L568" s="216"/>
      <c r="M568" s="216"/>
      <c r="N568" s="216"/>
      <c r="O568" s="216"/>
      <c r="P568" s="216"/>
      <c r="Q568" s="216"/>
      <c r="R568" s="216"/>
      <c r="S568" s="216"/>
      <c r="T568" s="216"/>
      <c r="U568" s="216"/>
      <c r="V568" s="216"/>
      <c r="W568" s="216"/>
      <c r="X568" s="216"/>
      <c r="Y568" s="216"/>
      <c r="Z568" s="216"/>
    </row>
    <row r="569" ht="15.75" customHeight="1">
      <c r="A569" s="216"/>
      <c r="B569" s="216"/>
      <c r="C569" s="216"/>
      <c r="D569" s="216"/>
      <c r="E569" s="216"/>
      <c r="F569" s="216"/>
      <c r="G569" s="216"/>
      <c r="H569" s="216"/>
      <c r="I569" s="216"/>
      <c r="J569" s="216"/>
      <c r="K569" s="216"/>
      <c r="L569" s="216"/>
      <c r="M569" s="216"/>
      <c r="N569" s="216"/>
      <c r="O569" s="216"/>
      <c r="P569" s="216"/>
      <c r="Q569" s="216"/>
      <c r="R569" s="216"/>
      <c r="S569" s="216"/>
      <c r="T569" s="216"/>
      <c r="U569" s="216"/>
      <c r="V569" s="216"/>
      <c r="W569" s="216"/>
      <c r="X569" s="216"/>
      <c r="Y569" s="216"/>
      <c r="Z569" s="216"/>
    </row>
    <row r="570" ht="15.75" customHeight="1">
      <c r="A570" s="216"/>
      <c r="B570" s="216"/>
      <c r="C570" s="216"/>
      <c r="D570" s="216"/>
      <c r="E570" s="216"/>
      <c r="F570" s="216"/>
      <c r="G570" s="216"/>
      <c r="H570" s="216"/>
      <c r="I570" s="216"/>
      <c r="J570" s="216"/>
      <c r="K570" s="216"/>
      <c r="L570" s="216"/>
      <c r="M570" s="216"/>
      <c r="N570" s="216"/>
      <c r="O570" s="216"/>
      <c r="P570" s="216"/>
      <c r="Q570" s="216"/>
      <c r="R570" s="216"/>
      <c r="S570" s="216"/>
      <c r="T570" s="216"/>
      <c r="U570" s="216"/>
      <c r="V570" s="216"/>
      <c r="W570" s="216"/>
      <c r="X570" s="216"/>
      <c r="Y570" s="216"/>
      <c r="Z570" s="216"/>
    </row>
    <row r="571" ht="15.75" customHeight="1">
      <c r="A571" s="216"/>
      <c r="B571" s="216"/>
      <c r="C571" s="216"/>
      <c r="D571" s="216"/>
      <c r="E571" s="216"/>
      <c r="F571" s="216"/>
      <c r="G571" s="216"/>
      <c r="H571" s="216"/>
      <c r="I571" s="216"/>
      <c r="J571" s="216"/>
      <c r="K571" s="216"/>
      <c r="L571" s="216"/>
      <c r="M571" s="216"/>
      <c r="N571" s="216"/>
      <c r="O571" s="216"/>
      <c r="P571" s="216"/>
      <c r="Q571" s="216"/>
      <c r="R571" s="216"/>
      <c r="S571" s="216"/>
      <c r="T571" s="216"/>
      <c r="U571" s="216"/>
      <c r="V571" s="216"/>
      <c r="W571" s="216"/>
      <c r="X571" s="216"/>
      <c r="Y571" s="216"/>
      <c r="Z571" s="216"/>
    </row>
    <row r="572" ht="15.75" customHeight="1">
      <c r="A572" s="216"/>
      <c r="B572" s="216"/>
      <c r="C572" s="216"/>
      <c r="D572" s="216"/>
      <c r="E572" s="216"/>
      <c r="F572" s="216"/>
      <c r="G572" s="216"/>
      <c r="H572" s="216"/>
      <c r="I572" s="216"/>
      <c r="J572" s="216"/>
      <c r="K572" s="216"/>
      <c r="L572" s="216"/>
      <c r="M572" s="216"/>
      <c r="N572" s="216"/>
      <c r="O572" s="216"/>
      <c r="P572" s="216"/>
      <c r="Q572" s="216"/>
      <c r="R572" s="216"/>
      <c r="S572" s="216"/>
      <c r="T572" s="216"/>
      <c r="U572" s="216"/>
      <c r="V572" s="216"/>
      <c r="W572" s="216"/>
      <c r="X572" s="216"/>
      <c r="Y572" s="216"/>
      <c r="Z572" s="216"/>
    </row>
    <row r="573" ht="15.75" customHeight="1">
      <c r="A573" s="216"/>
      <c r="B573" s="216"/>
      <c r="C573" s="216"/>
      <c r="D573" s="216"/>
      <c r="E573" s="216"/>
      <c r="F573" s="216"/>
      <c r="G573" s="216"/>
      <c r="H573" s="216"/>
      <c r="I573" s="216"/>
      <c r="J573" s="216"/>
      <c r="K573" s="216"/>
      <c r="L573" s="216"/>
      <c r="M573" s="216"/>
      <c r="N573" s="216"/>
      <c r="O573" s="216"/>
      <c r="P573" s="216"/>
      <c r="Q573" s="216"/>
      <c r="R573" s="216"/>
      <c r="S573" s="216"/>
      <c r="T573" s="216"/>
      <c r="U573" s="216"/>
      <c r="V573" s="216"/>
      <c r="W573" s="216"/>
      <c r="X573" s="216"/>
      <c r="Y573" s="216"/>
      <c r="Z573" s="216"/>
    </row>
    <row r="574" ht="15.75" customHeight="1">
      <c r="A574" s="216"/>
      <c r="B574" s="216"/>
      <c r="C574" s="216"/>
      <c r="D574" s="216"/>
      <c r="E574" s="216"/>
      <c r="F574" s="216"/>
      <c r="G574" s="216"/>
      <c r="H574" s="216"/>
      <c r="I574" s="216"/>
      <c r="J574" s="216"/>
      <c r="K574" s="216"/>
      <c r="L574" s="216"/>
      <c r="M574" s="216"/>
      <c r="N574" s="216"/>
      <c r="O574" s="216"/>
      <c r="P574" s="216"/>
      <c r="Q574" s="216"/>
      <c r="R574" s="216"/>
      <c r="S574" s="216"/>
      <c r="T574" s="216"/>
      <c r="U574" s="216"/>
      <c r="V574" s="216"/>
      <c r="W574" s="216"/>
      <c r="X574" s="216"/>
      <c r="Y574" s="216"/>
      <c r="Z574" s="216"/>
    </row>
    <row r="575" ht="15.75" customHeight="1">
      <c r="A575" s="216"/>
      <c r="B575" s="216"/>
      <c r="C575" s="216"/>
      <c r="D575" s="216"/>
      <c r="E575" s="216"/>
      <c r="F575" s="216"/>
      <c r="G575" s="216"/>
      <c r="H575" s="216"/>
      <c r="I575" s="216"/>
      <c r="J575" s="216"/>
      <c r="K575" s="216"/>
      <c r="L575" s="216"/>
      <c r="M575" s="216"/>
      <c r="N575" s="216"/>
      <c r="O575" s="216"/>
      <c r="P575" s="216"/>
      <c r="Q575" s="216"/>
      <c r="R575" s="216"/>
      <c r="S575" s="216"/>
      <c r="T575" s="216"/>
      <c r="U575" s="216"/>
      <c r="V575" s="216"/>
      <c r="W575" s="216"/>
      <c r="X575" s="216"/>
      <c r="Y575" s="216"/>
      <c r="Z575" s="216"/>
    </row>
    <row r="576" ht="15.75" customHeight="1">
      <c r="A576" s="216"/>
      <c r="B576" s="216"/>
      <c r="C576" s="216"/>
      <c r="D576" s="216"/>
      <c r="E576" s="216"/>
      <c r="F576" s="216"/>
      <c r="G576" s="216"/>
      <c r="H576" s="216"/>
      <c r="I576" s="216"/>
      <c r="J576" s="216"/>
      <c r="K576" s="216"/>
      <c r="L576" s="216"/>
      <c r="M576" s="216"/>
      <c r="N576" s="216"/>
      <c r="O576" s="216"/>
      <c r="P576" s="216"/>
      <c r="Q576" s="216"/>
      <c r="R576" s="216"/>
      <c r="S576" s="216"/>
      <c r="T576" s="216"/>
      <c r="U576" s="216"/>
      <c r="V576" s="216"/>
      <c r="W576" s="216"/>
      <c r="X576" s="216"/>
      <c r="Y576" s="216"/>
      <c r="Z576" s="216"/>
    </row>
    <row r="577" ht="15.75" customHeight="1">
      <c r="A577" s="216"/>
      <c r="B577" s="216"/>
      <c r="C577" s="216"/>
      <c r="D577" s="216"/>
      <c r="E577" s="216"/>
      <c r="F577" s="216"/>
      <c r="G577" s="216"/>
      <c r="H577" s="216"/>
      <c r="I577" s="216"/>
      <c r="J577" s="216"/>
      <c r="K577" s="216"/>
      <c r="L577" s="216"/>
      <c r="M577" s="216"/>
      <c r="N577" s="216"/>
      <c r="O577" s="216"/>
      <c r="P577" s="216"/>
      <c r="Q577" s="216"/>
      <c r="R577" s="216"/>
      <c r="S577" s="216"/>
      <c r="T577" s="216"/>
      <c r="U577" s="216"/>
      <c r="V577" s="216"/>
      <c r="W577" s="216"/>
      <c r="X577" s="216"/>
      <c r="Y577" s="216"/>
      <c r="Z577" s="216"/>
    </row>
    <row r="578" ht="15.75" customHeight="1">
      <c r="A578" s="216"/>
      <c r="B578" s="216"/>
      <c r="C578" s="216"/>
      <c r="D578" s="216"/>
      <c r="E578" s="216"/>
      <c r="F578" s="216"/>
      <c r="G578" s="216"/>
      <c r="H578" s="216"/>
      <c r="I578" s="216"/>
      <c r="J578" s="216"/>
      <c r="K578" s="216"/>
      <c r="L578" s="216"/>
      <c r="M578" s="216"/>
      <c r="N578" s="216"/>
      <c r="O578" s="216"/>
      <c r="P578" s="216"/>
      <c r="Q578" s="216"/>
      <c r="R578" s="216"/>
      <c r="S578" s="216"/>
      <c r="T578" s="216"/>
      <c r="U578" s="216"/>
      <c r="V578" s="216"/>
      <c r="W578" s="216"/>
      <c r="X578" s="216"/>
      <c r="Y578" s="216"/>
      <c r="Z578" s="216"/>
    </row>
    <row r="579" ht="15.75" customHeight="1">
      <c r="A579" s="216"/>
      <c r="B579" s="216"/>
      <c r="C579" s="216"/>
      <c r="D579" s="216"/>
      <c r="E579" s="216"/>
      <c r="F579" s="216"/>
      <c r="G579" s="216"/>
      <c r="H579" s="216"/>
      <c r="I579" s="216"/>
      <c r="J579" s="216"/>
      <c r="K579" s="216"/>
      <c r="L579" s="216"/>
      <c r="M579" s="216"/>
      <c r="N579" s="216"/>
      <c r="O579" s="216"/>
      <c r="P579" s="216"/>
      <c r="Q579" s="216"/>
      <c r="R579" s="216"/>
      <c r="S579" s="216"/>
      <c r="T579" s="216"/>
      <c r="U579" s="216"/>
      <c r="V579" s="216"/>
      <c r="W579" s="216"/>
      <c r="X579" s="216"/>
      <c r="Y579" s="216"/>
      <c r="Z579" s="216"/>
    </row>
    <row r="580" ht="15.75" customHeight="1">
      <c r="A580" s="216"/>
      <c r="B580" s="216"/>
      <c r="C580" s="216"/>
      <c r="D580" s="216"/>
      <c r="E580" s="216"/>
      <c r="F580" s="216"/>
      <c r="G580" s="216"/>
      <c r="H580" s="216"/>
      <c r="I580" s="216"/>
      <c r="J580" s="216"/>
      <c r="K580" s="216"/>
      <c r="L580" s="216"/>
      <c r="M580" s="216"/>
      <c r="N580" s="216"/>
      <c r="O580" s="216"/>
      <c r="P580" s="216"/>
      <c r="Q580" s="216"/>
      <c r="R580" s="216"/>
      <c r="S580" s="216"/>
      <c r="T580" s="216"/>
      <c r="U580" s="216"/>
      <c r="V580" s="216"/>
      <c r="W580" s="216"/>
      <c r="X580" s="216"/>
      <c r="Y580" s="216"/>
      <c r="Z580" s="216"/>
    </row>
    <row r="581" ht="15.75" customHeight="1">
      <c r="A581" s="216"/>
      <c r="B581" s="216"/>
      <c r="C581" s="216"/>
      <c r="D581" s="216"/>
      <c r="E581" s="216"/>
      <c r="F581" s="216"/>
      <c r="G581" s="216"/>
      <c r="H581" s="216"/>
      <c r="I581" s="216"/>
      <c r="J581" s="216"/>
      <c r="K581" s="216"/>
      <c r="L581" s="216"/>
      <c r="M581" s="216"/>
      <c r="N581" s="216"/>
      <c r="O581" s="216"/>
      <c r="P581" s="216"/>
      <c r="Q581" s="216"/>
      <c r="R581" s="216"/>
      <c r="S581" s="216"/>
      <c r="T581" s="216"/>
      <c r="U581" s="216"/>
      <c r="V581" s="216"/>
      <c r="W581" s="216"/>
      <c r="X581" s="216"/>
      <c r="Y581" s="216"/>
      <c r="Z581" s="216"/>
    </row>
    <row r="582" ht="15.75" customHeight="1">
      <c r="A582" s="216"/>
      <c r="B582" s="216"/>
      <c r="C582" s="216"/>
      <c r="D582" s="216"/>
      <c r="E582" s="216"/>
      <c r="F582" s="216"/>
      <c r="G582" s="216"/>
      <c r="H582" s="216"/>
      <c r="I582" s="216"/>
      <c r="J582" s="216"/>
      <c r="K582" s="216"/>
      <c r="L582" s="216"/>
      <c r="M582" s="216"/>
      <c r="N582" s="216"/>
      <c r="O582" s="216"/>
      <c r="P582" s="216"/>
      <c r="Q582" s="216"/>
      <c r="R582" s="216"/>
      <c r="S582" s="216"/>
      <c r="T582" s="216"/>
      <c r="U582" s="216"/>
      <c r="V582" s="216"/>
      <c r="W582" s="216"/>
      <c r="X582" s="216"/>
      <c r="Y582" s="216"/>
      <c r="Z582" s="216"/>
    </row>
    <row r="583" ht="15.75" customHeight="1">
      <c r="A583" s="216"/>
      <c r="B583" s="216"/>
      <c r="C583" s="216"/>
      <c r="D583" s="216"/>
      <c r="E583" s="216"/>
      <c r="F583" s="216"/>
      <c r="G583" s="216"/>
      <c r="H583" s="216"/>
      <c r="I583" s="216"/>
      <c r="J583" s="216"/>
      <c r="K583" s="216"/>
      <c r="L583" s="216"/>
      <c r="M583" s="216"/>
      <c r="N583" s="216"/>
      <c r="O583" s="216"/>
      <c r="P583" s="216"/>
      <c r="Q583" s="216"/>
      <c r="R583" s="216"/>
      <c r="S583" s="216"/>
      <c r="T583" s="216"/>
      <c r="U583" s="216"/>
      <c r="V583" s="216"/>
      <c r="W583" s="216"/>
      <c r="X583" s="216"/>
      <c r="Y583" s="216"/>
      <c r="Z583" s="216"/>
    </row>
    <row r="584" ht="15.75" customHeight="1">
      <c r="A584" s="216"/>
      <c r="B584" s="216"/>
      <c r="C584" s="216"/>
      <c r="D584" s="216"/>
      <c r="E584" s="216"/>
      <c r="F584" s="216"/>
      <c r="G584" s="216"/>
      <c r="H584" s="216"/>
      <c r="I584" s="216"/>
      <c r="J584" s="216"/>
      <c r="K584" s="216"/>
      <c r="L584" s="216"/>
      <c r="M584" s="216"/>
      <c r="N584" s="216"/>
      <c r="O584" s="216"/>
      <c r="P584" s="216"/>
      <c r="Q584" s="216"/>
      <c r="R584" s="216"/>
      <c r="S584" s="216"/>
      <c r="T584" s="216"/>
      <c r="U584" s="216"/>
      <c r="V584" s="216"/>
      <c r="W584" s="216"/>
      <c r="X584" s="216"/>
      <c r="Y584" s="216"/>
      <c r="Z584" s="216"/>
    </row>
    <row r="585" ht="15.75" customHeight="1">
      <c r="A585" s="216"/>
      <c r="B585" s="216"/>
      <c r="C585" s="216"/>
      <c r="D585" s="216"/>
      <c r="E585" s="216"/>
      <c r="F585" s="216"/>
      <c r="G585" s="216"/>
      <c r="H585" s="216"/>
      <c r="I585" s="216"/>
      <c r="J585" s="216"/>
      <c r="K585" s="216"/>
      <c r="L585" s="216"/>
      <c r="M585" s="216"/>
      <c r="N585" s="216"/>
      <c r="O585" s="216"/>
      <c r="P585" s="216"/>
      <c r="Q585" s="216"/>
      <c r="R585" s="216"/>
      <c r="S585" s="216"/>
      <c r="T585" s="216"/>
      <c r="U585" s="216"/>
      <c r="V585" s="216"/>
      <c r="W585" s="216"/>
      <c r="X585" s="216"/>
      <c r="Y585" s="216"/>
      <c r="Z585" s="216"/>
    </row>
    <row r="586" ht="15.75" customHeight="1">
      <c r="A586" s="216"/>
      <c r="B586" s="216"/>
      <c r="C586" s="216"/>
      <c r="D586" s="216"/>
      <c r="E586" s="216"/>
      <c r="F586" s="216"/>
      <c r="G586" s="216"/>
      <c r="H586" s="216"/>
      <c r="I586" s="216"/>
      <c r="J586" s="216"/>
      <c r="K586" s="216"/>
      <c r="L586" s="216"/>
      <c r="M586" s="216"/>
      <c r="N586" s="216"/>
      <c r="O586" s="216"/>
      <c r="P586" s="216"/>
      <c r="Q586" s="216"/>
      <c r="R586" s="216"/>
      <c r="S586" s="216"/>
      <c r="T586" s="216"/>
      <c r="U586" s="216"/>
      <c r="V586" s="216"/>
      <c r="W586" s="216"/>
      <c r="X586" s="216"/>
      <c r="Y586" s="216"/>
      <c r="Z586" s="216"/>
    </row>
    <row r="587" ht="15.75" customHeight="1">
      <c r="A587" s="216"/>
      <c r="B587" s="216"/>
      <c r="C587" s="216"/>
      <c r="D587" s="216"/>
      <c r="E587" s="216"/>
      <c r="F587" s="216"/>
      <c r="G587" s="216"/>
      <c r="H587" s="216"/>
      <c r="I587" s="216"/>
      <c r="J587" s="216"/>
      <c r="K587" s="216"/>
      <c r="L587" s="216"/>
      <c r="M587" s="216"/>
      <c r="N587" s="216"/>
      <c r="O587" s="216"/>
      <c r="P587" s="216"/>
      <c r="Q587" s="216"/>
      <c r="R587" s="216"/>
      <c r="S587" s="216"/>
      <c r="T587" s="216"/>
      <c r="U587" s="216"/>
      <c r="V587" s="216"/>
      <c r="W587" s="216"/>
      <c r="X587" s="216"/>
      <c r="Y587" s="216"/>
      <c r="Z587" s="216"/>
    </row>
    <row r="588" ht="15.75" customHeight="1">
      <c r="A588" s="216"/>
      <c r="B588" s="216"/>
      <c r="C588" s="216"/>
      <c r="D588" s="216"/>
      <c r="E588" s="216"/>
      <c r="F588" s="216"/>
      <c r="G588" s="216"/>
      <c r="H588" s="216"/>
      <c r="I588" s="216"/>
      <c r="J588" s="216"/>
      <c r="K588" s="216"/>
      <c r="L588" s="216"/>
      <c r="M588" s="216"/>
      <c r="N588" s="216"/>
      <c r="O588" s="216"/>
      <c r="P588" s="216"/>
      <c r="Q588" s="216"/>
      <c r="R588" s="216"/>
      <c r="S588" s="216"/>
      <c r="T588" s="216"/>
      <c r="U588" s="216"/>
      <c r="V588" s="216"/>
      <c r="W588" s="216"/>
      <c r="X588" s="216"/>
      <c r="Y588" s="216"/>
      <c r="Z588" s="216"/>
    </row>
    <row r="589" ht="15.75" customHeight="1">
      <c r="A589" s="216"/>
      <c r="B589" s="216"/>
      <c r="C589" s="216"/>
      <c r="D589" s="216"/>
      <c r="E589" s="216"/>
      <c r="F589" s="216"/>
      <c r="G589" s="216"/>
      <c r="H589" s="216"/>
      <c r="I589" s="216"/>
      <c r="J589" s="216"/>
      <c r="K589" s="216"/>
      <c r="L589" s="216"/>
      <c r="M589" s="216"/>
      <c r="N589" s="216"/>
      <c r="O589" s="216"/>
      <c r="P589" s="216"/>
      <c r="Q589" s="216"/>
      <c r="R589" s="216"/>
      <c r="S589" s="216"/>
      <c r="T589" s="216"/>
      <c r="U589" s="216"/>
      <c r="V589" s="216"/>
      <c r="W589" s="216"/>
      <c r="X589" s="216"/>
      <c r="Y589" s="216"/>
      <c r="Z589" s="216"/>
    </row>
    <row r="590" ht="15.75" customHeight="1">
      <c r="A590" s="216"/>
      <c r="B590" s="216"/>
      <c r="C590" s="216"/>
      <c r="D590" s="216"/>
      <c r="E590" s="216"/>
      <c r="F590" s="216"/>
      <c r="G590" s="216"/>
      <c r="H590" s="216"/>
      <c r="I590" s="216"/>
      <c r="J590" s="216"/>
      <c r="K590" s="216"/>
      <c r="L590" s="216"/>
      <c r="M590" s="216"/>
      <c r="N590" s="216"/>
      <c r="O590" s="216"/>
      <c r="P590" s="216"/>
      <c r="Q590" s="216"/>
      <c r="R590" s="216"/>
      <c r="S590" s="216"/>
      <c r="T590" s="216"/>
      <c r="U590" s="216"/>
      <c r="V590" s="216"/>
      <c r="W590" s="216"/>
      <c r="X590" s="216"/>
      <c r="Y590" s="216"/>
      <c r="Z590" s="216"/>
    </row>
    <row r="591" ht="15.75" customHeight="1">
      <c r="A591" s="216"/>
      <c r="B591" s="216"/>
      <c r="C591" s="216"/>
      <c r="D591" s="216"/>
      <c r="E591" s="216"/>
      <c r="F591" s="216"/>
      <c r="G591" s="216"/>
      <c r="H591" s="216"/>
      <c r="I591" s="216"/>
      <c r="J591" s="216"/>
      <c r="K591" s="216"/>
      <c r="L591" s="216"/>
      <c r="M591" s="216"/>
      <c r="N591" s="216"/>
      <c r="O591" s="216"/>
      <c r="P591" s="216"/>
      <c r="Q591" s="216"/>
      <c r="R591" s="216"/>
      <c r="S591" s="216"/>
      <c r="T591" s="216"/>
      <c r="U591" s="216"/>
      <c r="V591" s="216"/>
      <c r="W591" s="216"/>
      <c r="X591" s="216"/>
      <c r="Y591" s="216"/>
      <c r="Z591" s="216"/>
    </row>
    <row r="592" ht="15.75" customHeight="1">
      <c r="A592" s="216"/>
      <c r="B592" s="216"/>
      <c r="C592" s="216"/>
      <c r="D592" s="216"/>
      <c r="E592" s="216"/>
      <c r="F592" s="216"/>
      <c r="G592" s="216"/>
      <c r="H592" s="216"/>
      <c r="I592" s="216"/>
      <c r="J592" s="216"/>
      <c r="K592" s="216"/>
      <c r="L592" s="216"/>
      <c r="M592" s="216"/>
      <c r="N592" s="216"/>
      <c r="O592" s="216"/>
      <c r="P592" s="216"/>
      <c r="Q592" s="216"/>
      <c r="R592" s="216"/>
      <c r="S592" s="216"/>
      <c r="T592" s="216"/>
      <c r="U592" s="216"/>
      <c r="V592" s="216"/>
      <c r="W592" s="216"/>
      <c r="X592" s="216"/>
      <c r="Y592" s="216"/>
      <c r="Z592" s="216"/>
    </row>
    <row r="593" ht="15.75" customHeight="1">
      <c r="A593" s="216"/>
      <c r="B593" s="216"/>
      <c r="C593" s="216"/>
      <c r="D593" s="216"/>
      <c r="E593" s="216"/>
      <c r="F593" s="216"/>
      <c r="G593" s="216"/>
      <c r="H593" s="216"/>
      <c r="I593" s="216"/>
      <c r="J593" s="216"/>
      <c r="K593" s="216"/>
      <c r="L593" s="216"/>
      <c r="M593" s="216"/>
      <c r="N593" s="216"/>
      <c r="O593" s="216"/>
      <c r="P593" s="216"/>
      <c r="Q593" s="216"/>
      <c r="R593" s="216"/>
      <c r="S593" s="216"/>
      <c r="T593" s="216"/>
      <c r="U593" s="216"/>
      <c r="V593" s="216"/>
      <c r="W593" s="216"/>
      <c r="X593" s="216"/>
      <c r="Y593" s="216"/>
      <c r="Z593" s="216"/>
    </row>
    <row r="594" ht="15.75" customHeight="1">
      <c r="A594" s="216"/>
      <c r="B594" s="216"/>
      <c r="C594" s="216"/>
      <c r="D594" s="216"/>
      <c r="E594" s="216"/>
      <c r="F594" s="216"/>
      <c r="G594" s="216"/>
      <c r="H594" s="216"/>
      <c r="I594" s="216"/>
      <c r="J594" s="216"/>
      <c r="K594" s="216"/>
      <c r="L594" s="216"/>
      <c r="M594" s="216"/>
      <c r="N594" s="216"/>
      <c r="O594" s="216"/>
      <c r="P594" s="216"/>
      <c r="Q594" s="216"/>
      <c r="R594" s="216"/>
      <c r="S594" s="216"/>
      <c r="T594" s="216"/>
      <c r="U594" s="216"/>
      <c r="V594" s="216"/>
      <c r="W594" s="216"/>
      <c r="X594" s="216"/>
      <c r="Y594" s="216"/>
      <c r="Z594" s="216"/>
    </row>
    <row r="595" ht="15.75" customHeight="1">
      <c r="A595" s="216"/>
      <c r="B595" s="216"/>
      <c r="C595" s="216"/>
      <c r="D595" s="216"/>
      <c r="E595" s="216"/>
      <c r="F595" s="216"/>
      <c r="G595" s="216"/>
      <c r="H595" s="216"/>
      <c r="I595" s="216"/>
      <c r="J595" s="216"/>
      <c r="K595" s="216"/>
      <c r="L595" s="216"/>
      <c r="M595" s="216"/>
      <c r="N595" s="216"/>
      <c r="O595" s="216"/>
      <c r="P595" s="216"/>
      <c r="Q595" s="216"/>
      <c r="R595" s="216"/>
      <c r="S595" s="216"/>
      <c r="T595" s="216"/>
      <c r="U595" s="216"/>
      <c r="V595" s="216"/>
      <c r="W595" s="216"/>
      <c r="X595" s="216"/>
      <c r="Y595" s="216"/>
      <c r="Z595" s="216"/>
    </row>
    <row r="596" ht="15.75" customHeight="1">
      <c r="A596" s="216"/>
      <c r="B596" s="216"/>
      <c r="C596" s="216"/>
      <c r="D596" s="216"/>
      <c r="E596" s="216"/>
      <c r="F596" s="216"/>
      <c r="G596" s="216"/>
      <c r="H596" s="216"/>
      <c r="I596" s="216"/>
      <c r="J596" s="216"/>
      <c r="K596" s="216"/>
      <c r="L596" s="216"/>
      <c r="M596" s="216"/>
      <c r="N596" s="216"/>
      <c r="O596" s="216"/>
      <c r="P596" s="216"/>
      <c r="Q596" s="216"/>
      <c r="R596" s="216"/>
      <c r="S596" s="216"/>
      <c r="T596" s="216"/>
      <c r="U596" s="216"/>
      <c r="V596" s="216"/>
      <c r="W596" s="216"/>
      <c r="X596" s="216"/>
      <c r="Y596" s="216"/>
      <c r="Z596" s="216"/>
    </row>
    <row r="597" ht="15.75" customHeight="1">
      <c r="A597" s="216"/>
      <c r="B597" s="216"/>
      <c r="C597" s="216"/>
      <c r="D597" s="216"/>
      <c r="E597" s="216"/>
      <c r="F597" s="216"/>
      <c r="G597" s="216"/>
      <c r="H597" s="216"/>
      <c r="I597" s="216"/>
      <c r="J597" s="216"/>
      <c r="K597" s="216"/>
      <c r="L597" s="216"/>
      <c r="M597" s="216"/>
      <c r="N597" s="216"/>
      <c r="O597" s="216"/>
      <c r="P597" s="216"/>
      <c r="Q597" s="216"/>
      <c r="R597" s="216"/>
      <c r="S597" s="216"/>
      <c r="T597" s="216"/>
      <c r="U597" s="216"/>
      <c r="V597" s="216"/>
      <c r="W597" s="216"/>
      <c r="X597" s="216"/>
      <c r="Y597" s="216"/>
      <c r="Z597" s="216"/>
    </row>
    <row r="598" ht="15.75" customHeight="1">
      <c r="A598" s="216"/>
      <c r="B598" s="216"/>
      <c r="C598" s="216"/>
      <c r="D598" s="216"/>
      <c r="E598" s="216"/>
      <c r="F598" s="216"/>
      <c r="G598" s="216"/>
      <c r="H598" s="216"/>
      <c r="I598" s="216"/>
      <c r="J598" s="216"/>
      <c r="K598" s="216"/>
      <c r="L598" s="216"/>
      <c r="M598" s="216"/>
      <c r="N598" s="216"/>
      <c r="O598" s="216"/>
      <c r="P598" s="216"/>
      <c r="Q598" s="216"/>
      <c r="R598" s="216"/>
      <c r="S598" s="216"/>
      <c r="T598" s="216"/>
      <c r="U598" s="216"/>
      <c r="V598" s="216"/>
      <c r="W598" s="216"/>
      <c r="X598" s="216"/>
      <c r="Y598" s="216"/>
      <c r="Z598" s="216"/>
    </row>
    <row r="599" ht="15.75" customHeight="1">
      <c r="A599" s="216"/>
      <c r="B599" s="216"/>
      <c r="C599" s="216"/>
      <c r="D599" s="216"/>
      <c r="E599" s="216"/>
      <c r="F599" s="216"/>
      <c r="G599" s="216"/>
      <c r="H599" s="216"/>
      <c r="I599" s="216"/>
      <c r="J599" s="216"/>
      <c r="K599" s="216"/>
      <c r="L599" s="216"/>
      <c r="M599" s="216"/>
      <c r="N599" s="216"/>
      <c r="O599" s="216"/>
      <c r="P599" s="216"/>
      <c r="Q599" s="216"/>
      <c r="R599" s="216"/>
      <c r="S599" s="216"/>
      <c r="T599" s="216"/>
      <c r="U599" s="216"/>
      <c r="V599" s="216"/>
      <c r="W599" s="216"/>
      <c r="X599" s="216"/>
      <c r="Y599" s="216"/>
      <c r="Z599" s="216"/>
    </row>
    <row r="600" ht="15.75" customHeight="1">
      <c r="A600" s="216"/>
      <c r="B600" s="216"/>
      <c r="C600" s="216"/>
      <c r="D600" s="216"/>
      <c r="E600" s="216"/>
      <c r="F600" s="216"/>
      <c r="G600" s="216"/>
      <c r="H600" s="216"/>
      <c r="I600" s="216"/>
      <c r="J600" s="216"/>
      <c r="K600" s="216"/>
      <c r="L600" s="216"/>
      <c r="M600" s="216"/>
      <c r="N600" s="216"/>
      <c r="O600" s="216"/>
      <c r="P600" s="216"/>
      <c r="Q600" s="216"/>
      <c r="R600" s="216"/>
      <c r="S600" s="216"/>
      <c r="T600" s="216"/>
      <c r="U600" s="216"/>
      <c r="V600" s="216"/>
      <c r="W600" s="216"/>
      <c r="X600" s="216"/>
      <c r="Y600" s="216"/>
      <c r="Z600" s="216"/>
    </row>
    <row r="601" ht="15.75" customHeight="1">
      <c r="A601" s="216"/>
      <c r="B601" s="216"/>
      <c r="C601" s="216"/>
      <c r="D601" s="216"/>
      <c r="E601" s="216"/>
      <c r="F601" s="216"/>
      <c r="G601" s="216"/>
      <c r="H601" s="216"/>
      <c r="I601" s="216"/>
      <c r="J601" s="216"/>
      <c r="K601" s="216"/>
      <c r="L601" s="216"/>
      <c r="M601" s="216"/>
      <c r="N601" s="216"/>
      <c r="O601" s="216"/>
      <c r="P601" s="216"/>
      <c r="Q601" s="216"/>
      <c r="R601" s="216"/>
      <c r="S601" s="216"/>
      <c r="T601" s="216"/>
      <c r="U601" s="216"/>
      <c r="V601" s="216"/>
      <c r="W601" s="216"/>
      <c r="X601" s="216"/>
      <c r="Y601" s="216"/>
      <c r="Z601" s="216"/>
    </row>
    <row r="602" ht="15.75" customHeight="1">
      <c r="A602" s="216"/>
      <c r="B602" s="216"/>
      <c r="C602" s="216"/>
      <c r="D602" s="216"/>
      <c r="E602" s="216"/>
      <c r="F602" s="216"/>
      <c r="G602" s="216"/>
      <c r="H602" s="216"/>
      <c r="I602" s="216"/>
      <c r="J602" s="216"/>
      <c r="K602" s="216"/>
      <c r="L602" s="216"/>
      <c r="M602" s="216"/>
      <c r="N602" s="216"/>
      <c r="O602" s="216"/>
      <c r="P602" s="216"/>
      <c r="Q602" s="216"/>
      <c r="R602" s="216"/>
      <c r="S602" s="216"/>
      <c r="T602" s="216"/>
      <c r="U602" s="216"/>
      <c r="V602" s="216"/>
      <c r="W602" s="216"/>
      <c r="X602" s="216"/>
      <c r="Y602" s="216"/>
      <c r="Z602" s="216"/>
    </row>
    <row r="603" ht="15.75" customHeight="1">
      <c r="A603" s="216"/>
      <c r="B603" s="216"/>
      <c r="C603" s="216"/>
      <c r="D603" s="216"/>
      <c r="E603" s="216"/>
      <c r="F603" s="216"/>
      <c r="G603" s="216"/>
      <c r="H603" s="216"/>
      <c r="I603" s="216"/>
      <c r="J603" s="216"/>
      <c r="K603" s="216"/>
      <c r="L603" s="216"/>
      <c r="M603" s="216"/>
      <c r="N603" s="216"/>
      <c r="O603" s="216"/>
      <c r="P603" s="216"/>
      <c r="Q603" s="216"/>
      <c r="R603" s="216"/>
      <c r="S603" s="216"/>
      <c r="T603" s="216"/>
      <c r="U603" s="216"/>
      <c r="V603" s="216"/>
      <c r="W603" s="216"/>
      <c r="X603" s="216"/>
      <c r="Y603" s="216"/>
      <c r="Z603" s="216"/>
    </row>
    <row r="604" ht="15.75" customHeight="1">
      <c r="A604" s="216"/>
      <c r="B604" s="216"/>
      <c r="C604" s="216"/>
      <c r="D604" s="216"/>
      <c r="E604" s="216"/>
      <c r="F604" s="216"/>
      <c r="G604" s="216"/>
      <c r="H604" s="216"/>
      <c r="I604" s="216"/>
      <c r="J604" s="216"/>
      <c r="K604" s="216"/>
      <c r="L604" s="216"/>
      <c r="M604" s="216"/>
      <c r="N604" s="216"/>
      <c r="O604" s="216"/>
      <c r="P604" s="216"/>
      <c r="Q604" s="216"/>
      <c r="R604" s="216"/>
      <c r="S604" s="216"/>
      <c r="T604" s="216"/>
      <c r="U604" s="216"/>
      <c r="V604" s="216"/>
      <c r="W604" s="216"/>
      <c r="X604" s="216"/>
      <c r="Y604" s="216"/>
      <c r="Z604" s="216"/>
    </row>
    <row r="605" ht="15.75" customHeight="1">
      <c r="A605" s="216"/>
      <c r="B605" s="216"/>
      <c r="C605" s="216"/>
      <c r="D605" s="216"/>
      <c r="E605" s="216"/>
      <c r="F605" s="216"/>
      <c r="G605" s="216"/>
      <c r="H605" s="216"/>
      <c r="I605" s="216"/>
      <c r="J605" s="216"/>
      <c r="K605" s="216"/>
      <c r="L605" s="216"/>
      <c r="M605" s="216"/>
      <c r="N605" s="216"/>
      <c r="O605" s="216"/>
      <c r="P605" s="216"/>
      <c r="Q605" s="216"/>
      <c r="R605" s="216"/>
      <c r="S605" s="216"/>
      <c r="T605" s="216"/>
      <c r="U605" s="216"/>
      <c r="V605" s="216"/>
      <c r="W605" s="216"/>
      <c r="X605" s="216"/>
      <c r="Y605" s="216"/>
      <c r="Z605" s="216"/>
    </row>
    <row r="606" ht="15.75" customHeight="1">
      <c r="A606" s="216"/>
      <c r="B606" s="216"/>
      <c r="C606" s="216"/>
      <c r="D606" s="216"/>
      <c r="E606" s="216"/>
      <c r="F606" s="216"/>
      <c r="G606" s="216"/>
      <c r="H606" s="216"/>
      <c r="I606" s="216"/>
      <c r="J606" s="216"/>
      <c r="K606" s="216"/>
      <c r="L606" s="216"/>
      <c r="M606" s="216"/>
      <c r="N606" s="216"/>
      <c r="O606" s="216"/>
      <c r="P606" s="216"/>
      <c r="Q606" s="216"/>
      <c r="R606" s="216"/>
      <c r="S606" s="216"/>
      <c r="T606" s="216"/>
      <c r="U606" s="216"/>
      <c r="V606" s="216"/>
      <c r="W606" s="216"/>
      <c r="X606" s="216"/>
      <c r="Y606" s="216"/>
      <c r="Z606" s="216"/>
    </row>
    <row r="607" ht="15.75" customHeight="1">
      <c r="A607" s="216"/>
      <c r="B607" s="216"/>
      <c r="C607" s="216"/>
      <c r="D607" s="216"/>
      <c r="E607" s="216"/>
      <c r="F607" s="216"/>
      <c r="G607" s="216"/>
      <c r="H607" s="216"/>
      <c r="I607" s="216"/>
      <c r="J607" s="216"/>
      <c r="K607" s="216"/>
      <c r="L607" s="216"/>
      <c r="M607" s="216"/>
      <c r="N607" s="216"/>
      <c r="O607" s="216"/>
      <c r="P607" s="216"/>
      <c r="Q607" s="216"/>
      <c r="R607" s="216"/>
      <c r="S607" s="216"/>
      <c r="T607" s="216"/>
      <c r="U607" s="216"/>
      <c r="V607" s="216"/>
      <c r="W607" s="216"/>
      <c r="X607" s="216"/>
      <c r="Y607" s="216"/>
      <c r="Z607" s="216"/>
    </row>
    <row r="608" ht="15.75" customHeight="1">
      <c r="A608" s="216"/>
      <c r="B608" s="216"/>
      <c r="C608" s="216"/>
      <c r="D608" s="216"/>
      <c r="E608" s="216"/>
      <c r="F608" s="216"/>
      <c r="G608" s="216"/>
      <c r="H608" s="216"/>
      <c r="I608" s="216"/>
      <c r="J608" s="216"/>
      <c r="K608" s="216"/>
      <c r="L608" s="216"/>
      <c r="M608" s="216"/>
      <c r="N608" s="216"/>
      <c r="O608" s="216"/>
      <c r="P608" s="216"/>
      <c r="Q608" s="216"/>
      <c r="R608" s="216"/>
      <c r="S608" s="216"/>
      <c r="T608" s="216"/>
      <c r="U608" s="216"/>
      <c r="V608" s="216"/>
      <c r="W608" s="216"/>
      <c r="X608" s="216"/>
      <c r="Y608" s="216"/>
      <c r="Z608" s="216"/>
    </row>
    <row r="609" ht="15.75" customHeight="1">
      <c r="A609" s="216"/>
      <c r="B609" s="216"/>
      <c r="C609" s="216"/>
      <c r="D609" s="216"/>
      <c r="E609" s="216"/>
      <c r="F609" s="216"/>
      <c r="G609" s="216"/>
      <c r="H609" s="216"/>
      <c r="I609" s="216"/>
      <c r="J609" s="216"/>
      <c r="K609" s="216"/>
      <c r="L609" s="216"/>
      <c r="M609" s="216"/>
      <c r="N609" s="216"/>
      <c r="O609" s="216"/>
      <c r="P609" s="216"/>
      <c r="Q609" s="216"/>
      <c r="R609" s="216"/>
      <c r="S609" s="216"/>
      <c r="T609" s="216"/>
      <c r="U609" s="216"/>
      <c r="V609" s="216"/>
      <c r="W609" s="216"/>
      <c r="X609" s="216"/>
      <c r="Y609" s="216"/>
      <c r="Z609" s="216"/>
    </row>
    <row r="610" ht="15.75" customHeight="1">
      <c r="A610" s="216"/>
      <c r="B610" s="216"/>
      <c r="C610" s="216"/>
      <c r="D610" s="216"/>
      <c r="E610" s="216"/>
      <c r="F610" s="216"/>
      <c r="G610" s="216"/>
      <c r="H610" s="216"/>
      <c r="I610" s="216"/>
      <c r="J610" s="216"/>
      <c r="K610" s="216"/>
      <c r="L610" s="216"/>
      <c r="M610" s="216"/>
      <c r="N610" s="216"/>
      <c r="O610" s="216"/>
      <c r="P610" s="216"/>
      <c r="Q610" s="216"/>
      <c r="R610" s="216"/>
      <c r="S610" s="216"/>
      <c r="T610" s="216"/>
      <c r="U610" s="216"/>
      <c r="V610" s="216"/>
      <c r="W610" s="216"/>
      <c r="X610" s="216"/>
      <c r="Y610" s="216"/>
      <c r="Z610" s="216"/>
    </row>
    <row r="611" ht="15.75" customHeight="1">
      <c r="A611" s="216"/>
      <c r="B611" s="216"/>
      <c r="C611" s="216"/>
      <c r="D611" s="216"/>
      <c r="E611" s="216"/>
      <c r="F611" s="216"/>
      <c r="G611" s="216"/>
      <c r="H611" s="216"/>
      <c r="I611" s="216"/>
      <c r="J611" s="216"/>
      <c r="K611" s="216"/>
      <c r="L611" s="216"/>
      <c r="M611" s="216"/>
      <c r="N611" s="216"/>
      <c r="O611" s="216"/>
      <c r="P611" s="216"/>
      <c r="Q611" s="216"/>
      <c r="R611" s="216"/>
      <c r="S611" s="216"/>
      <c r="T611" s="216"/>
      <c r="U611" s="216"/>
      <c r="V611" s="216"/>
      <c r="W611" s="216"/>
      <c r="X611" s="216"/>
      <c r="Y611" s="216"/>
      <c r="Z611" s="216"/>
    </row>
    <row r="612" ht="15.75" customHeight="1">
      <c r="A612" s="216"/>
      <c r="B612" s="216"/>
      <c r="C612" s="216"/>
      <c r="D612" s="216"/>
      <c r="E612" s="216"/>
      <c r="F612" s="216"/>
      <c r="G612" s="216"/>
      <c r="H612" s="216"/>
      <c r="I612" s="216"/>
      <c r="J612" s="216"/>
      <c r="K612" s="216"/>
      <c r="L612" s="216"/>
      <c r="M612" s="216"/>
      <c r="N612" s="216"/>
      <c r="O612" s="216"/>
      <c r="P612" s="216"/>
      <c r="Q612" s="216"/>
      <c r="R612" s="216"/>
      <c r="S612" s="216"/>
      <c r="T612" s="216"/>
      <c r="U612" s="216"/>
      <c r="V612" s="216"/>
      <c r="W612" s="216"/>
      <c r="X612" s="216"/>
      <c r="Y612" s="216"/>
      <c r="Z612" s="216"/>
    </row>
    <row r="613" ht="15.75" customHeight="1">
      <c r="A613" s="216"/>
      <c r="B613" s="216"/>
      <c r="C613" s="216"/>
      <c r="D613" s="216"/>
      <c r="E613" s="216"/>
      <c r="F613" s="216"/>
      <c r="G613" s="216"/>
      <c r="H613" s="216"/>
      <c r="I613" s="216"/>
      <c r="J613" s="216"/>
      <c r="K613" s="216"/>
      <c r="L613" s="216"/>
      <c r="M613" s="216"/>
      <c r="N613" s="216"/>
      <c r="O613" s="216"/>
      <c r="P613" s="216"/>
      <c r="Q613" s="216"/>
      <c r="R613" s="216"/>
      <c r="S613" s="216"/>
      <c r="T613" s="216"/>
      <c r="U613" s="216"/>
      <c r="V613" s="216"/>
      <c r="W613" s="216"/>
      <c r="X613" s="216"/>
      <c r="Y613" s="216"/>
      <c r="Z613" s="216"/>
    </row>
    <row r="614" ht="15.75" customHeight="1">
      <c r="A614" s="216"/>
      <c r="B614" s="216"/>
      <c r="C614" s="216"/>
      <c r="D614" s="216"/>
      <c r="E614" s="216"/>
      <c r="F614" s="216"/>
      <c r="G614" s="216"/>
      <c r="H614" s="216"/>
      <c r="I614" s="216"/>
      <c r="J614" s="216"/>
      <c r="K614" s="216"/>
      <c r="L614" s="216"/>
      <c r="M614" s="216"/>
      <c r="N614" s="216"/>
      <c r="O614" s="216"/>
      <c r="P614" s="216"/>
      <c r="Q614" s="216"/>
      <c r="R614" s="216"/>
      <c r="S614" s="216"/>
      <c r="T614" s="216"/>
      <c r="U614" s="216"/>
      <c r="V614" s="216"/>
      <c r="W614" s="216"/>
      <c r="X614" s="216"/>
      <c r="Y614" s="216"/>
      <c r="Z614" s="216"/>
    </row>
    <row r="615" ht="15.75" customHeight="1">
      <c r="A615" s="216"/>
      <c r="B615" s="216"/>
      <c r="C615" s="216"/>
      <c r="D615" s="216"/>
      <c r="E615" s="216"/>
      <c r="F615" s="216"/>
      <c r="G615" s="216"/>
      <c r="H615" s="216"/>
      <c r="I615" s="216"/>
      <c r="J615" s="216"/>
      <c r="K615" s="216"/>
      <c r="L615" s="216"/>
      <c r="M615" s="216"/>
      <c r="N615" s="216"/>
      <c r="O615" s="216"/>
      <c r="P615" s="216"/>
      <c r="Q615" s="216"/>
      <c r="R615" s="216"/>
      <c r="S615" s="216"/>
      <c r="T615" s="216"/>
      <c r="U615" s="216"/>
      <c r="V615" s="216"/>
      <c r="W615" s="216"/>
      <c r="X615" s="216"/>
      <c r="Y615" s="216"/>
      <c r="Z615" s="216"/>
    </row>
    <row r="616" ht="15.75" customHeight="1">
      <c r="A616" s="216"/>
      <c r="B616" s="216"/>
      <c r="C616" s="216"/>
      <c r="D616" s="216"/>
      <c r="E616" s="216"/>
      <c r="F616" s="216"/>
      <c r="G616" s="216"/>
      <c r="H616" s="216"/>
      <c r="I616" s="216"/>
      <c r="J616" s="216"/>
      <c r="K616" s="216"/>
      <c r="L616" s="216"/>
      <c r="M616" s="216"/>
      <c r="N616" s="216"/>
      <c r="O616" s="216"/>
      <c r="P616" s="216"/>
      <c r="Q616" s="216"/>
      <c r="R616" s="216"/>
      <c r="S616" s="216"/>
      <c r="T616" s="216"/>
      <c r="U616" s="216"/>
      <c r="V616" s="216"/>
      <c r="W616" s="216"/>
      <c r="X616" s="216"/>
      <c r="Y616" s="216"/>
      <c r="Z616" s="216"/>
    </row>
    <row r="617" ht="15.75" customHeight="1">
      <c r="A617" s="216"/>
      <c r="B617" s="216"/>
      <c r="C617" s="216"/>
      <c r="D617" s="216"/>
      <c r="E617" s="216"/>
      <c r="F617" s="216"/>
      <c r="G617" s="216"/>
      <c r="H617" s="216"/>
      <c r="I617" s="216"/>
      <c r="J617" s="216"/>
      <c r="K617" s="216"/>
      <c r="L617" s="216"/>
      <c r="M617" s="216"/>
      <c r="N617" s="216"/>
      <c r="O617" s="216"/>
      <c r="P617" s="216"/>
      <c r="Q617" s="216"/>
      <c r="R617" s="216"/>
      <c r="S617" s="216"/>
      <c r="T617" s="216"/>
      <c r="U617" s="216"/>
      <c r="V617" s="216"/>
      <c r="W617" s="216"/>
      <c r="X617" s="216"/>
      <c r="Y617" s="216"/>
      <c r="Z617" s="216"/>
    </row>
    <row r="618" ht="15.75" customHeight="1">
      <c r="A618" s="216"/>
      <c r="B618" s="216"/>
      <c r="C618" s="216"/>
      <c r="D618" s="216"/>
      <c r="E618" s="216"/>
      <c r="F618" s="216"/>
      <c r="G618" s="216"/>
      <c r="H618" s="216"/>
      <c r="I618" s="216"/>
      <c r="J618" s="216"/>
      <c r="K618" s="216"/>
      <c r="L618" s="216"/>
      <c r="M618" s="216"/>
      <c r="N618" s="216"/>
      <c r="O618" s="216"/>
      <c r="P618" s="216"/>
      <c r="Q618" s="216"/>
      <c r="R618" s="216"/>
      <c r="S618" s="216"/>
      <c r="T618" s="216"/>
      <c r="U618" s="216"/>
      <c r="V618" s="216"/>
      <c r="W618" s="216"/>
      <c r="X618" s="216"/>
      <c r="Y618" s="216"/>
      <c r="Z618" s="216"/>
    </row>
    <row r="619" ht="15.75" customHeight="1">
      <c r="A619" s="216"/>
      <c r="B619" s="216"/>
      <c r="C619" s="216"/>
      <c r="D619" s="216"/>
      <c r="E619" s="216"/>
      <c r="F619" s="216"/>
      <c r="G619" s="216"/>
      <c r="H619" s="216"/>
      <c r="I619" s="216"/>
      <c r="J619" s="216"/>
      <c r="K619" s="216"/>
      <c r="L619" s="216"/>
      <c r="M619" s="216"/>
      <c r="N619" s="216"/>
      <c r="O619" s="216"/>
      <c r="P619" s="216"/>
      <c r="Q619" s="216"/>
      <c r="R619" s="216"/>
      <c r="S619" s="216"/>
      <c r="T619" s="216"/>
      <c r="U619" s="216"/>
      <c r="V619" s="216"/>
      <c r="W619" s="216"/>
      <c r="X619" s="216"/>
      <c r="Y619" s="216"/>
      <c r="Z619" s="216"/>
    </row>
    <row r="620" ht="15.75" customHeight="1">
      <c r="A620" s="216"/>
      <c r="B620" s="216"/>
      <c r="C620" s="216"/>
      <c r="D620" s="216"/>
      <c r="E620" s="216"/>
      <c r="F620" s="216"/>
      <c r="G620" s="216"/>
      <c r="H620" s="216"/>
      <c r="I620" s="216"/>
      <c r="J620" s="216"/>
      <c r="K620" s="216"/>
      <c r="L620" s="216"/>
      <c r="M620" s="216"/>
      <c r="N620" s="216"/>
      <c r="O620" s="216"/>
      <c r="P620" s="216"/>
      <c r="Q620" s="216"/>
      <c r="R620" s="216"/>
      <c r="S620" s="216"/>
      <c r="T620" s="216"/>
      <c r="U620" s="216"/>
      <c r="V620" s="216"/>
      <c r="W620" s="216"/>
      <c r="X620" s="216"/>
      <c r="Y620" s="216"/>
      <c r="Z620" s="216"/>
    </row>
    <row r="621" ht="15.75" customHeight="1">
      <c r="A621" s="216"/>
      <c r="B621" s="216"/>
      <c r="C621" s="216"/>
      <c r="D621" s="216"/>
      <c r="E621" s="216"/>
      <c r="F621" s="216"/>
      <c r="G621" s="216"/>
      <c r="H621" s="216"/>
      <c r="I621" s="216"/>
      <c r="J621" s="216"/>
      <c r="K621" s="216"/>
      <c r="L621" s="216"/>
      <c r="M621" s="216"/>
      <c r="N621" s="216"/>
      <c r="O621" s="216"/>
      <c r="P621" s="216"/>
      <c r="Q621" s="216"/>
      <c r="R621" s="216"/>
      <c r="S621" s="216"/>
      <c r="T621" s="216"/>
      <c r="U621" s="216"/>
      <c r="V621" s="216"/>
      <c r="W621" s="216"/>
      <c r="X621" s="216"/>
      <c r="Y621" s="216"/>
      <c r="Z621" s="216"/>
    </row>
    <row r="622" ht="15.75" customHeight="1">
      <c r="A622" s="216"/>
      <c r="B622" s="216"/>
      <c r="C622" s="216"/>
      <c r="D622" s="216"/>
      <c r="E622" s="216"/>
      <c r="F622" s="216"/>
      <c r="G622" s="216"/>
      <c r="H622" s="216"/>
      <c r="I622" s="216"/>
      <c r="J622" s="216"/>
      <c r="K622" s="216"/>
      <c r="L622" s="216"/>
      <c r="M622" s="216"/>
      <c r="N622" s="216"/>
      <c r="O622" s="216"/>
      <c r="P622" s="216"/>
      <c r="Q622" s="216"/>
      <c r="R622" s="216"/>
      <c r="S622" s="216"/>
      <c r="T622" s="216"/>
      <c r="U622" s="216"/>
      <c r="V622" s="216"/>
      <c r="W622" s="216"/>
      <c r="X622" s="216"/>
      <c r="Y622" s="216"/>
      <c r="Z622" s="216"/>
    </row>
    <row r="623" ht="15.75" customHeight="1">
      <c r="A623" s="216"/>
      <c r="B623" s="216"/>
      <c r="C623" s="216"/>
      <c r="D623" s="216"/>
      <c r="E623" s="216"/>
      <c r="F623" s="216"/>
      <c r="G623" s="216"/>
      <c r="H623" s="216"/>
      <c r="I623" s="216"/>
      <c r="J623" s="216"/>
      <c r="K623" s="216"/>
      <c r="L623" s="216"/>
      <c r="M623" s="216"/>
      <c r="N623" s="216"/>
      <c r="O623" s="216"/>
      <c r="P623" s="216"/>
      <c r="Q623" s="216"/>
      <c r="R623" s="216"/>
      <c r="S623" s="216"/>
      <c r="T623" s="216"/>
      <c r="U623" s="216"/>
      <c r="V623" s="216"/>
      <c r="W623" s="216"/>
      <c r="X623" s="216"/>
      <c r="Y623" s="216"/>
      <c r="Z623" s="216"/>
    </row>
    <row r="624" ht="15.75" customHeight="1">
      <c r="A624" s="216"/>
      <c r="B624" s="216"/>
      <c r="C624" s="216"/>
      <c r="D624" s="216"/>
      <c r="E624" s="216"/>
      <c r="F624" s="216"/>
      <c r="G624" s="216"/>
      <c r="H624" s="216"/>
      <c r="I624" s="216"/>
      <c r="J624" s="216"/>
      <c r="K624" s="216"/>
      <c r="L624" s="216"/>
      <c r="M624" s="216"/>
      <c r="N624" s="216"/>
      <c r="O624" s="216"/>
      <c r="P624" s="216"/>
      <c r="Q624" s="216"/>
      <c r="R624" s="216"/>
      <c r="S624" s="216"/>
      <c r="T624" s="216"/>
      <c r="U624" s="216"/>
      <c r="V624" s="216"/>
      <c r="W624" s="216"/>
      <c r="X624" s="216"/>
      <c r="Y624" s="216"/>
      <c r="Z624" s="216"/>
    </row>
    <row r="625" ht="15.75" customHeight="1">
      <c r="A625" s="216"/>
      <c r="B625" s="216"/>
      <c r="C625" s="216"/>
      <c r="D625" s="216"/>
      <c r="E625" s="216"/>
      <c r="F625" s="216"/>
      <c r="G625" s="216"/>
      <c r="H625" s="216"/>
      <c r="I625" s="216"/>
      <c r="J625" s="216"/>
      <c r="K625" s="216"/>
      <c r="L625" s="216"/>
      <c r="M625" s="216"/>
      <c r="N625" s="216"/>
      <c r="O625" s="216"/>
      <c r="P625" s="216"/>
      <c r="Q625" s="216"/>
      <c r="R625" s="216"/>
      <c r="S625" s="216"/>
      <c r="T625" s="216"/>
      <c r="U625" s="216"/>
      <c r="V625" s="216"/>
      <c r="W625" s="216"/>
      <c r="X625" s="216"/>
      <c r="Y625" s="216"/>
      <c r="Z625" s="216"/>
    </row>
    <row r="626" ht="15.75" customHeight="1">
      <c r="A626" s="216"/>
      <c r="B626" s="216"/>
      <c r="C626" s="216"/>
      <c r="D626" s="216"/>
      <c r="E626" s="216"/>
      <c r="F626" s="216"/>
      <c r="G626" s="216"/>
      <c r="H626" s="216"/>
      <c r="I626" s="216"/>
      <c r="J626" s="216"/>
      <c r="K626" s="216"/>
      <c r="L626" s="216"/>
      <c r="M626" s="216"/>
      <c r="N626" s="216"/>
      <c r="O626" s="216"/>
      <c r="P626" s="216"/>
      <c r="Q626" s="216"/>
      <c r="R626" s="216"/>
      <c r="S626" s="216"/>
      <c r="T626" s="216"/>
      <c r="U626" s="216"/>
      <c r="V626" s="216"/>
      <c r="W626" s="216"/>
      <c r="X626" s="216"/>
      <c r="Y626" s="216"/>
      <c r="Z626" s="216"/>
    </row>
    <row r="627" ht="15.75" customHeight="1">
      <c r="A627" s="216"/>
      <c r="B627" s="216"/>
      <c r="C627" s="216"/>
      <c r="D627" s="216"/>
      <c r="E627" s="216"/>
      <c r="F627" s="216"/>
      <c r="G627" s="216"/>
      <c r="H627" s="216"/>
      <c r="I627" s="216"/>
      <c r="J627" s="216"/>
      <c r="K627" s="216"/>
      <c r="L627" s="216"/>
      <c r="M627" s="216"/>
      <c r="N627" s="216"/>
      <c r="O627" s="216"/>
      <c r="P627" s="216"/>
      <c r="Q627" s="216"/>
      <c r="R627" s="216"/>
      <c r="S627" s="216"/>
      <c r="T627" s="216"/>
      <c r="U627" s="216"/>
      <c r="V627" s="216"/>
      <c r="W627" s="216"/>
      <c r="X627" s="216"/>
      <c r="Y627" s="216"/>
      <c r="Z627" s="216"/>
    </row>
    <row r="628" ht="15.75" customHeight="1">
      <c r="A628" s="216"/>
      <c r="B628" s="216"/>
      <c r="C628" s="216"/>
      <c r="D628" s="216"/>
      <c r="E628" s="216"/>
      <c r="F628" s="216"/>
      <c r="G628" s="216"/>
      <c r="H628" s="216"/>
      <c r="I628" s="216"/>
      <c r="J628" s="216"/>
      <c r="K628" s="216"/>
      <c r="L628" s="216"/>
      <c r="M628" s="216"/>
      <c r="N628" s="216"/>
      <c r="O628" s="216"/>
      <c r="P628" s="216"/>
      <c r="Q628" s="216"/>
      <c r="R628" s="216"/>
      <c r="S628" s="216"/>
      <c r="T628" s="216"/>
      <c r="U628" s="216"/>
      <c r="V628" s="216"/>
      <c r="W628" s="216"/>
      <c r="X628" s="216"/>
      <c r="Y628" s="216"/>
      <c r="Z628" s="216"/>
    </row>
    <row r="629" ht="15.75" customHeight="1">
      <c r="A629" s="216"/>
      <c r="B629" s="216"/>
      <c r="C629" s="216"/>
      <c r="D629" s="216"/>
      <c r="E629" s="216"/>
      <c r="F629" s="216"/>
      <c r="G629" s="216"/>
      <c r="H629" s="216"/>
      <c r="I629" s="216"/>
      <c r="J629" s="216"/>
      <c r="K629" s="216"/>
      <c r="L629" s="216"/>
      <c r="M629" s="216"/>
      <c r="N629" s="216"/>
      <c r="O629" s="216"/>
      <c r="P629" s="216"/>
      <c r="Q629" s="216"/>
      <c r="R629" s="216"/>
      <c r="S629" s="216"/>
      <c r="T629" s="216"/>
      <c r="U629" s="216"/>
      <c r="V629" s="216"/>
      <c r="W629" s="216"/>
      <c r="X629" s="216"/>
      <c r="Y629" s="216"/>
      <c r="Z629" s="216"/>
    </row>
    <row r="630" ht="15.75" customHeight="1">
      <c r="A630" s="216"/>
      <c r="B630" s="216"/>
      <c r="C630" s="216"/>
      <c r="D630" s="216"/>
      <c r="E630" s="216"/>
      <c r="F630" s="216"/>
      <c r="G630" s="216"/>
      <c r="H630" s="216"/>
      <c r="I630" s="216"/>
      <c r="J630" s="216"/>
      <c r="K630" s="216"/>
      <c r="L630" s="216"/>
      <c r="M630" s="216"/>
      <c r="N630" s="216"/>
      <c r="O630" s="216"/>
      <c r="P630" s="216"/>
      <c r="Q630" s="216"/>
      <c r="R630" s="216"/>
      <c r="S630" s="216"/>
      <c r="T630" s="216"/>
      <c r="U630" s="216"/>
      <c r="V630" s="216"/>
      <c r="W630" s="216"/>
      <c r="X630" s="216"/>
      <c r="Y630" s="216"/>
      <c r="Z630" s="216"/>
    </row>
    <row r="631" ht="15.75" customHeight="1">
      <c r="A631" s="216"/>
      <c r="B631" s="216"/>
      <c r="C631" s="216"/>
      <c r="D631" s="216"/>
      <c r="E631" s="216"/>
      <c r="F631" s="216"/>
      <c r="G631" s="216"/>
      <c r="H631" s="216"/>
      <c r="I631" s="216"/>
      <c r="J631" s="216"/>
      <c r="K631" s="216"/>
      <c r="L631" s="216"/>
      <c r="M631" s="216"/>
      <c r="N631" s="216"/>
      <c r="O631" s="216"/>
      <c r="P631" s="216"/>
      <c r="Q631" s="216"/>
      <c r="R631" s="216"/>
      <c r="S631" s="216"/>
      <c r="T631" s="216"/>
      <c r="U631" s="216"/>
      <c r="V631" s="216"/>
      <c r="W631" s="216"/>
      <c r="X631" s="216"/>
      <c r="Y631" s="216"/>
      <c r="Z631" s="216"/>
    </row>
    <row r="632" ht="15.75" customHeight="1">
      <c r="A632" s="216"/>
      <c r="B632" s="216"/>
      <c r="C632" s="216"/>
      <c r="D632" s="216"/>
      <c r="E632" s="216"/>
      <c r="F632" s="216"/>
      <c r="G632" s="216"/>
      <c r="H632" s="216"/>
      <c r="I632" s="216"/>
      <c r="J632" s="216"/>
      <c r="K632" s="216"/>
      <c r="L632" s="216"/>
      <c r="M632" s="216"/>
      <c r="N632" s="216"/>
      <c r="O632" s="216"/>
      <c r="P632" s="216"/>
      <c r="Q632" s="216"/>
      <c r="R632" s="216"/>
      <c r="S632" s="216"/>
      <c r="T632" s="216"/>
      <c r="U632" s="216"/>
      <c r="V632" s="216"/>
      <c r="W632" s="216"/>
      <c r="X632" s="216"/>
      <c r="Y632" s="216"/>
      <c r="Z632" s="216"/>
    </row>
    <row r="633" ht="15.75" customHeight="1">
      <c r="A633" s="216"/>
      <c r="B633" s="216"/>
      <c r="C633" s="216"/>
      <c r="D633" s="216"/>
      <c r="E633" s="216"/>
      <c r="F633" s="216"/>
      <c r="G633" s="216"/>
      <c r="H633" s="216"/>
      <c r="I633" s="216"/>
      <c r="J633" s="216"/>
      <c r="K633" s="216"/>
      <c r="L633" s="216"/>
      <c r="M633" s="216"/>
      <c r="N633" s="216"/>
      <c r="O633" s="216"/>
      <c r="P633" s="216"/>
      <c r="Q633" s="216"/>
      <c r="R633" s="216"/>
      <c r="S633" s="216"/>
      <c r="T633" s="216"/>
      <c r="U633" s="216"/>
      <c r="V633" s="216"/>
      <c r="W633" s="216"/>
      <c r="X633" s="216"/>
      <c r="Y633" s="216"/>
      <c r="Z633" s="216"/>
    </row>
    <row r="634" ht="15.75" customHeight="1">
      <c r="A634" s="216"/>
      <c r="B634" s="216"/>
      <c r="C634" s="216"/>
      <c r="D634" s="216"/>
      <c r="E634" s="216"/>
      <c r="F634" s="216"/>
      <c r="G634" s="216"/>
      <c r="H634" s="216"/>
      <c r="I634" s="216"/>
      <c r="J634" s="216"/>
      <c r="K634" s="216"/>
      <c r="L634" s="216"/>
      <c r="M634" s="216"/>
      <c r="N634" s="216"/>
      <c r="O634" s="216"/>
      <c r="P634" s="216"/>
      <c r="Q634" s="216"/>
      <c r="R634" s="216"/>
      <c r="S634" s="216"/>
      <c r="T634" s="216"/>
      <c r="U634" s="216"/>
      <c r="V634" s="216"/>
      <c r="W634" s="216"/>
      <c r="X634" s="216"/>
      <c r="Y634" s="216"/>
      <c r="Z634" s="216"/>
    </row>
    <row r="635" ht="15.75" customHeight="1">
      <c r="A635" s="216"/>
      <c r="B635" s="216"/>
      <c r="C635" s="216"/>
      <c r="D635" s="216"/>
      <c r="E635" s="216"/>
      <c r="F635" s="216"/>
      <c r="G635" s="216"/>
      <c r="H635" s="216"/>
      <c r="I635" s="216"/>
      <c r="J635" s="216"/>
      <c r="K635" s="216"/>
      <c r="L635" s="216"/>
      <c r="M635" s="216"/>
      <c r="N635" s="216"/>
      <c r="O635" s="216"/>
      <c r="P635" s="216"/>
      <c r="Q635" s="216"/>
      <c r="R635" s="216"/>
      <c r="S635" s="216"/>
      <c r="T635" s="216"/>
      <c r="U635" s="216"/>
      <c r="V635" s="216"/>
      <c r="W635" s="216"/>
      <c r="X635" s="216"/>
      <c r="Y635" s="216"/>
      <c r="Z635" s="216"/>
    </row>
    <row r="636" ht="15.75" customHeight="1">
      <c r="A636" s="216"/>
      <c r="B636" s="216"/>
      <c r="C636" s="216"/>
      <c r="D636" s="216"/>
      <c r="E636" s="216"/>
      <c r="F636" s="216"/>
      <c r="G636" s="216"/>
      <c r="H636" s="216"/>
      <c r="I636" s="216"/>
      <c r="J636" s="216"/>
      <c r="K636" s="216"/>
      <c r="L636" s="216"/>
      <c r="M636" s="216"/>
      <c r="N636" s="216"/>
      <c r="O636" s="216"/>
      <c r="P636" s="216"/>
      <c r="Q636" s="216"/>
      <c r="R636" s="216"/>
      <c r="S636" s="216"/>
      <c r="T636" s="216"/>
      <c r="U636" s="216"/>
      <c r="V636" s="216"/>
      <c r="W636" s="216"/>
      <c r="X636" s="216"/>
      <c r="Y636" s="216"/>
      <c r="Z636" s="216"/>
    </row>
    <row r="637" ht="15.75" customHeight="1">
      <c r="A637" s="216"/>
      <c r="B637" s="216"/>
      <c r="C637" s="216"/>
      <c r="D637" s="216"/>
      <c r="E637" s="216"/>
      <c r="F637" s="216"/>
      <c r="G637" s="216"/>
      <c r="H637" s="216"/>
      <c r="I637" s="216"/>
      <c r="J637" s="216"/>
      <c r="K637" s="216"/>
      <c r="L637" s="216"/>
      <c r="M637" s="216"/>
      <c r="N637" s="216"/>
      <c r="O637" s="216"/>
      <c r="P637" s="216"/>
      <c r="Q637" s="216"/>
      <c r="R637" s="216"/>
      <c r="S637" s="216"/>
      <c r="T637" s="216"/>
      <c r="U637" s="216"/>
      <c r="V637" s="216"/>
      <c r="W637" s="216"/>
      <c r="X637" s="216"/>
      <c r="Y637" s="216"/>
      <c r="Z637" s="216"/>
    </row>
    <row r="638" ht="15.75" customHeight="1">
      <c r="A638" s="216"/>
      <c r="B638" s="216"/>
      <c r="C638" s="216"/>
      <c r="D638" s="216"/>
      <c r="E638" s="216"/>
      <c r="F638" s="216"/>
      <c r="G638" s="216"/>
      <c r="H638" s="216"/>
      <c r="I638" s="216"/>
      <c r="J638" s="216"/>
      <c r="K638" s="216"/>
      <c r="L638" s="216"/>
      <c r="M638" s="216"/>
      <c r="N638" s="216"/>
      <c r="O638" s="216"/>
      <c r="P638" s="216"/>
      <c r="Q638" s="216"/>
      <c r="R638" s="216"/>
      <c r="S638" s="216"/>
      <c r="T638" s="216"/>
      <c r="U638" s="216"/>
      <c r="V638" s="216"/>
      <c r="W638" s="216"/>
      <c r="X638" s="216"/>
      <c r="Y638" s="216"/>
      <c r="Z638" s="216"/>
    </row>
    <row r="639" ht="15.75" customHeight="1">
      <c r="A639" s="216"/>
      <c r="B639" s="216"/>
      <c r="C639" s="216"/>
      <c r="D639" s="216"/>
      <c r="E639" s="216"/>
      <c r="F639" s="216"/>
      <c r="G639" s="216"/>
      <c r="H639" s="216"/>
      <c r="I639" s="216"/>
      <c r="J639" s="216"/>
      <c r="K639" s="216"/>
      <c r="L639" s="216"/>
      <c r="M639" s="216"/>
      <c r="N639" s="216"/>
      <c r="O639" s="216"/>
      <c r="P639" s="216"/>
      <c r="Q639" s="216"/>
      <c r="R639" s="216"/>
      <c r="S639" s="216"/>
      <c r="T639" s="216"/>
      <c r="U639" s="216"/>
      <c r="V639" s="216"/>
      <c r="W639" s="216"/>
      <c r="X639" s="216"/>
      <c r="Y639" s="216"/>
      <c r="Z639" s="216"/>
    </row>
    <row r="640" ht="15.75" customHeight="1">
      <c r="A640" s="216"/>
      <c r="B640" s="216"/>
      <c r="C640" s="216"/>
      <c r="D640" s="216"/>
      <c r="E640" s="216"/>
      <c r="F640" s="216"/>
      <c r="G640" s="216"/>
      <c r="H640" s="216"/>
      <c r="I640" s="216"/>
      <c r="J640" s="216"/>
      <c r="K640" s="216"/>
      <c r="L640" s="216"/>
      <c r="M640" s="216"/>
      <c r="N640" s="216"/>
      <c r="O640" s="216"/>
      <c r="P640" s="216"/>
      <c r="Q640" s="216"/>
      <c r="R640" s="216"/>
      <c r="S640" s="216"/>
      <c r="T640" s="216"/>
      <c r="U640" s="216"/>
      <c r="V640" s="216"/>
      <c r="W640" s="216"/>
      <c r="X640" s="216"/>
      <c r="Y640" s="216"/>
      <c r="Z640" s="216"/>
    </row>
    <row r="641" ht="15.75" customHeight="1">
      <c r="A641" s="216"/>
      <c r="B641" s="216"/>
      <c r="C641" s="216"/>
      <c r="D641" s="216"/>
      <c r="E641" s="216"/>
      <c r="F641" s="216"/>
      <c r="G641" s="216"/>
      <c r="H641" s="216"/>
      <c r="I641" s="216"/>
      <c r="J641" s="216"/>
      <c r="K641" s="216"/>
      <c r="L641" s="216"/>
      <c r="M641" s="216"/>
      <c r="N641" s="216"/>
      <c r="O641" s="216"/>
      <c r="P641" s="216"/>
      <c r="Q641" s="216"/>
      <c r="R641" s="216"/>
      <c r="S641" s="216"/>
      <c r="T641" s="216"/>
      <c r="U641" s="216"/>
      <c r="V641" s="216"/>
      <c r="W641" s="216"/>
      <c r="X641" s="216"/>
      <c r="Y641" s="216"/>
      <c r="Z641" s="216"/>
    </row>
    <row r="642" ht="15.75" customHeight="1">
      <c r="A642" s="216"/>
      <c r="B642" s="216"/>
      <c r="C642" s="216"/>
      <c r="D642" s="216"/>
      <c r="E642" s="216"/>
      <c r="F642" s="216"/>
      <c r="G642" s="216"/>
      <c r="H642" s="216"/>
      <c r="I642" s="216"/>
      <c r="J642" s="216"/>
      <c r="K642" s="216"/>
      <c r="L642" s="216"/>
      <c r="M642" s="216"/>
      <c r="N642" s="216"/>
      <c r="O642" s="216"/>
      <c r="P642" s="216"/>
      <c r="Q642" s="216"/>
      <c r="R642" s="216"/>
      <c r="S642" s="216"/>
      <c r="T642" s="216"/>
      <c r="U642" s="216"/>
      <c r="V642" s="216"/>
      <c r="W642" s="216"/>
      <c r="X642" s="216"/>
      <c r="Y642" s="216"/>
      <c r="Z642" s="216"/>
    </row>
    <row r="643" ht="15.75" customHeight="1">
      <c r="A643" s="216"/>
      <c r="B643" s="216"/>
      <c r="C643" s="216"/>
      <c r="D643" s="216"/>
      <c r="E643" s="216"/>
      <c r="F643" s="216"/>
      <c r="G643" s="216"/>
      <c r="H643" s="216"/>
      <c r="I643" s="216"/>
      <c r="J643" s="216"/>
      <c r="K643" s="216"/>
      <c r="L643" s="216"/>
      <c r="M643" s="216"/>
      <c r="N643" s="216"/>
      <c r="O643" s="216"/>
      <c r="P643" s="216"/>
      <c r="Q643" s="216"/>
      <c r="R643" s="216"/>
      <c r="S643" s="216"/>
      <c r="T643" s="216"/>
      <c r="U643" s="216"/>
      <c r="V643" s="216"/>
      <c r="W643" s="216"/>
      <c r="X643" s="216"/>
      <c r="Y643" s="216"/>
      <c r="Z643" s="216"/>
    </row>
    <row r="644" ht="15.75" customHeight="1">
      <c r="A644" s="216"/>
      <c r="B644" s="216"/>
      <c r="C644" s="216"/>
      <c r="D644" s="216"/>
      <c r="E644" s="216"/>
      <c r="F644" s="216"/>
      <c r="G644" s="216"/>
      <c r="H644" s="216"/>
      <c r="I644" s="216"/>
      <c r="J644" s="216"/>
      <c r="K644" s="216"/>
      <c r="L644" s="216"/>
      <c r="M644" s="216"/>
      <c r="N644" s="216"/>
      <c r="O644" s="216"/>
      <c r="P644" s="216"/>
      <c r="Q644" s="216"/>
      <c r="R644" s="216"/>
      <c r="S644" s="216"/>
      <c r="T644" s="216"/>
      <c r="U644" s="216"/>
      <c r="V644" s="216"/>
      <c r="W644" s="216"/>
      <c r="X644" s="216"/>
      <c r="Y644" s="216"/>
      <c r="Z644" s="216"/>
    </row>
    <row r="645" ht="15.75" customHeight="1">
      <c r="A645" s="216"/>
      <c r="B645" s="216"/>
      <c r="C645" s="216"/>
      <c r="D645" s="216"/>
      <c r="E645" s="216"/>
      <c r="F645" s="216"/>
      <c r="G645" s="216"/>
      <c r="H645" s="216"/>
      <c r="I645" s="216"/>
      <c r="J645" s="216"/>
      <c r="K645" s="216"/>
      <c r="L645" s="216"/>
      <c r="M645" s="216"/>
      <c r="N645" s="216"/>
      <c r="O645" s="216"/>
      <c r="P645" s="216"/>
      <c r="Q645" s="216"/>
      <c r="R645" s="216"/>
      <c r="S645" s="216"/>
      <c r="T645" s="216"/>
      <c r="U645" s="216"/>
      <c r="V645" s="216"/>
      <c r="W645" s="216"/>
      <c r="X645" s="216"/>
      <c r="Y645" s="216"/>
      <c r="Z645" s="216"/>
    </row>
    <row r="646" ht="15.75" customHeight="1">
      <c r="A646" s="216"/>
      <c r="B646" s="216"/>
      <c r="C646" s="216"/>
      <c r="D646" s="216"/>
      <c r="E646" s="216"/>
      <c r="F646" s="216"/>
      <c r="G646" s="216"/>
      <c r="H646" s="216"/>
      <c r="I646" s="216"/>
      <c r="J646" s="216"/>
      <c r="K646" s="216"/>
      <c r="L646" s="216"/>
      <c r="M646" s="216"/>
      <c r="N646" s="216"/>
      <c r="O646" s="216"/>
      <c r="P646" s="216"/>
      <c r="Q646" s="216"/>
      <c r="R646" s="216"/>
      <c r="S646" s="216"/>
      <c r="T646" s="216"/>
      <c r="U646" s="216"/>
      <c r="V646" s="216"/>
      <c r="W646" s="216"/>
      <c r="X646" s="216"/>
      <c r="Y646" s="216"/>
      <c r="Z646" s="216"/>
    </row>
    <row r="647" ht="15.75" customHeight="1">
      <c r="A647" s="216"/>
      <c r="B647" s="216"/>
      <c r="C647" s="216"/>
      <c r="D647" s="216"/>
      <c r="E647" s="216"/>
      <c r="F647" s="216"/>
      <c r="G647" s="216"/>
      <c r="H647" s="216"/>
      <c r="I647" s="216"/>
      <c r="J647" s="216"/>
      <c r="K647" s="216"/>
      <c r="L647" s="216"/>
      <c r="M647" s="216"/>
      <c r="N647" s="216"/>
      <c r="O647" s="216"/>
      <c r="P647" s="216"/>
      <c r="Q647" s="216"/>
      <c r="R647" s="216"/>
      <c r="S647" s="216"/>
      <c r="T647" s="216"/>
      <c r="U647" s="216"/>
      <c r="V647" s="216"/>
      <c r="W647" s="216"/>
      <c r="X647" s="216"/>
      <c r="Y647" s="216"/>
      <c r="Z647" s="216"/>
    </row>
    <row r="648" ht="15.75" customHeight="1">
      <c r="A648" s="216"/>
      <c r="B648" s="216"/>
      <c r="C648" s="216"/>
      <c r="D648" s="216"/>
      <c r="E648" s="216"/>
      <c r="F648" s="216"/>
      <c r="G648" s="216"/>
      <c r="H648" s="216"/>
      <c r="I648" s="216"/>
      <c r="J648" s="216"/>
      <c r="K648" s="216"/>
      <c r="L648" s="216"/>
      <c r="M648" s="216"/>
      <c r="N648" s="216"/>
      <c r="O648" s="216"/>
      <c r="P648" s="216"/>
      <c r="Q648" s="216"/>
      <c r="R648" s="216"/>
      <c r="S648" s="216"/>
      <c r="T648" s="216"/>
      <c r="U648" s="216"/>
      <c r="V648" s="216"/>
      <c r="W648" s="216"/>
      <c r="X648" s="216"/>
      <c r="Y648" s="216"/>
      <c r="Z648" s="216"/>
    </row>
    <row r="649" ht="15.75" customHeight="1">
      <c r="A649" s="216"/>
      <c r="B649" s="216"/>
      <c r="C649" s="216"/>
      <c r="D649" s="216"/>
      <c r="E649" s="216"/>
      <c r="F649" s="216"/>
      <c r="G649" s="216"/>
      <c r="H649" s="216"/>
      <c r="I649" s="216"/>
      <c r="J649" s="216"/>
      <c r="K649" s="216"/>
      <c r="L649" s="216"/>
      <c r="M649" s="216"/>
      <c r="N649" s="216"/>
      <c r="O649" s="216"/>
      <c r="P649" s="216"/>
      <c r="Q649" s="216"/>
      <c r="R649" s="216"/>
      <c r="S649" s="216"/>
      <c r="T649" s="216"/>
      <c r="U649" s="216"/>
      <c r="V649" s="216"/>
      <c r="W649" s="216"/>
      <c r="X649" s="216"/>
      <c r="Y649" s="216"/>
      <c r="Z649" s="216"/>
    </row>
    <row r="650" ht="15.75" customHeight="1">
      <c r="A650" s="216"/>
      <c r="B650" s="216"/>
      <c r="C650" s="216"/>
      <c r="D650" s="216"/>
      <c r="E650" s="216"/>
      <c r="F650" s="216"/>
      <c r="G650" s="216"/>
      <c r="H650" s="216"/>
      <c r="I650" s="216"/>
      <c r="J650" s="216"/>
      <c r="K650" s="216"/>
      <c r="L650" s="216"/>
      <c r="M650" s="216"/>
      <c r="N650" s="216"/>
      <c r="O650" s="216"/>
      <c r="P650" s="216"/>
      <c r="Q650" s="216"/>
      <c r="R650" s="216"/>
      <c r="S650" s="216"/>
      <c r="T650" s="216"/>
      <c r="U650" s="216"/>
      <c r="V650" s="216"/>
      <c r="W650" s="216"/>
      <c r="X650" s="216"/>
      <c r="Y650" s="216"/>
      <c r="Z650" s="216"/>
    </row>
    <row r="651" ht="15.75" customHeight="1">
      <c r="A651" s="216"/>
      <c r="B651" s="216"/>
      <c r="C651" s="216"/>
      <c r="D651" s="216"/>
      <c r="E651" s="216"/>
      <c r="F651" s="216"/>
      <c r="G651" s="216"/>
      <c r="H651" s="216"/>
      <c r="I651" s="216"/>
      <c r="J651" s="216"/>
      <c r="K651" s="216"/>
      <c r="L651" s="216"/>
      <c r="M651" s="216"/>
      <c r="N651" s="216"/>
      <c r="O651" s="216"/>
      <c r="P651" s="216"/>
      <c r="Q651" s="216"/>
      <c r="R651" s="216"/>
      <c r="S651" s="216"/>
      <c r="T651" s="216"/>
      <c r="U651" s="216"/>
      <c r="V651" s="216"/>
      <c r="W651" s="216"/>
      <c r="X651" s="216"/>
      <c r="Y651" s="216"/>
      <c r="Z651" s="216"/>
    </row>
    <row r="652" ht="15.75" customHeight="1">
      <c r="A652" s="216"/>
      <c r="B652" s="216"/>
      <c r="C652" s="216"/>
      <c r="D652" s="216"/>
      <c r="E652" s="216"/>
      <c r="F652" s="216"/>
      <c r="G652" s="216"/>
      <c r="H652" s="216"/>
      <c r="I652" s="216"/>
      <c r="J652" s="216"/>
      <c r="K652" s="216"/>
      <c r="L652" s="216"/>
      <c r="M652" s="216"/>
      <c r="N652" s="216"/>
      <c r="O652" s="216"/>
      <c r="P652" s="216"/>
      <c r="Q652" s="216"/>
      <c r="R652" s="216"/>
      <c r="S652" s="216"/>
      <c r="T652" s="216"/>
      <c r="U652" s="216"/>
      <c r="V652" s="216"/>
      <c r="W652" s="216"/>
      <c r="X652" s="216"/>
      <c r="Y652" s="216"/>
      <c r="Z652" s="216"/>
    </row>
    <row r="653" ht="15.75" customHeight="1">
      <c r="A653" s="216"/>
      <c r="B653" s="216"/>
      <c r="C653" s="216"/>
      <c r="D653" s="216"/>
      <c r="E653" s="216"/>
      <c r="F653" s="216"/>
      <c r="G653" s="216"/>
      <c r="H653" s="216"/>
      <c r="I653" s="216"/>
      <c r="J653" s="216"/>
      <c r="K653" s="216"/>
      <c r="L653" s="216"/>
      <c r="M653" s="216"/>
      <c r="N653" s="216"/>
      <c r="O653" s="216"/>
      <c r="P653" s="216"/>
      <c r="Q653" s="216"/>
      <c r="R653" s="216"/>
      <c r="S653" s="216"/>
      <c r="T653" s="216"/>
      <c r="U653" s="216"/>
      <c r="V653" s="216"/>
      <c r="W653" s="216"/>
      <c r="X653" s="216"/>
      <c r="Y653" s="216"/>
      <c r="Z653" s="216"/>
    </row>
    <row r="654" ht="15.75" customHeight="1">
      <c r="A654" s="216"/>
      <c r="B654" s="216"/>
      <c r="C654" s="216"/>
      <c r="D654" s="216"/>
      <c r="E654" s="216"/>
      <c r="F654" s="216"/>
      <c r="G654" s="216"/>
      <c r="H654" s="216"/>
      <c r="I654" s="216"/>
      <c r="J654" s="216"/>
      <c r="K654" s="216"/>
      <c r="L654" s="216"/>
      <c r="M654" s="216"/>
      <c r="N654" s="216"/>
      <c r="O654" s="216"/>
      <c r="P654" s="216"/>
      <c r="Q654" s="216"/>
      <c r="R654" s="216"/>
      <c r="S654" s="216"/>
      <c r="T654" s="216"/>
      <c r="U654" s="216"/>
      <c r="V654" s="216"/>
      <c r="W654" s="216"/>
      <c r="X654" s="216"/>
      <c r="Y654" s="216"/>
      <c r="Z654" s="216"/>
    </row>
    <row r="655" ht="15.75" customHeight="1">
      <c r="A655" s="216"/>
      <c r="B655" s="216"/>
      <c r="C655" s="216"/>
      <c r="D655" s="216"/>
      <c r="E655" s="216"/>
      <c r="F655" s="216"/>
      <c r="G655" s="216"/>
      <c r="H655" s="216"/>
      <c r="I655" s="216"/>
      <c r="J655" s="216"/>
      <c r="K655" s="216"/>
      <c r="L655" s="216"/>
      <c r="M655" s="216"/>
      <c r="N655" s="216"/>
      <c r="O655" s="216"/>
      <c r="P655" s="216"/>
      <c r="Q655" s="216"/>
      <c r="R655" s="216"/>
      <c r="S655" s="216"/>
      <c r="T655" s="216"/>
      <c r="U655" s="216"/>
      <c r="V655" s="216"/>
      <c r="W655" s="216"/>
      <c r="X655" s="216"/>
      <c r="Y655" s="216"/>
      <c r="Z655" s="216"/>
    </row>
    <row r="656" ht="15.75" customHeight="1">
      <c r="A656" s="216"/>
      <c r="B656" s="216"/>
      <c r="C656" s="216"/>
      <c r="D656" s="216"/>
      <c r="E656" s="216"/>
      <c r="F656" s="216"/>
      <c r="G656" s="216"/>
      <c r="H656" s="216"/>
      <c r="I656" s="216"/>
      <c r="J656" s="216"/>
      <c r="K656" s="216"/>
      <c r="L656" s="216"/>
      <c r="M656" s="216"/>
      <c r="N656" s="216"/>
      <c r="O656" s="216"/>
      <c r="P656" s="216"/>
      <c r="Q656" s="216"/>
      <c r="R656" s="216"/>
      <c r="S656" s="216"/>
      <c r="T656" s="216"/>
      <c r="U656" s="216"/>
      <c r="V656" s="216"/>
      <c r="W656" s="216"/>
      <c r="X656" s="216"/>
      <c r="Y656" s="216"/>
      <c r="Z656" s="216"/>
    </row>
    <row r="657" ht="15.75" customHeight="1">
      <c r="A657" s="216"/>
      <c r="B657" s="216"/>
      <c r="C657" s="216"/>
      <c r="D657" s="216"/>
      <c r="E657" s="216"/>
      <c r="F657" s="216"/>
      <c r="G657" s="216"/>
      <c r="H657" s="216"/>
      <c r="I657" s="216"/>
      <c r="J657" s="216"/>
      <c r="K657" s="216"/>
      <c r="L657" s="216"/>
      <c r="M657" s="216"/>
      <c r="N657" s="216"/>
      <c r="O657" s="216"/>
      <c r="P657" s="216"/>
      <c r="Q657" s="216"/>
      <c r="R657" s="216"/>
      <c r="S657" s="216"/>
      <c r="T657" s="216"/>
      <c r="U657" s="216"/>
      <c r="V657" s="216"/>
      <c r="W657" s="216"/>
      <c r="X657" s="216"/>
      <c r="Y657" s="216"/>
      <c r="Z657" s="216"/>
    </row>
    <row r="658" ht="15.75" customHeight="1">
      <c r="A658" s="216"/>
      <c r="B658" s="216"/>
      <c r="C658" s="216"/>
      <c r="D658" s="216"/>
      <c r="E658" s="216"/>
      <c r="F658" s="216"/>
      <c r="G658" s="216"/>
      <c r="H658" s="216"/>
      <c r="I658" s="216"/>
      <c r="J658" s="216"/>
      <c r="K658" s="216"/>
      <c r="L658" s="216"/>
      <c r="M658" s="216"/>
      <c r="N658" s="216"/>
      <c r="O658" s="216"/>
      <c r="P658" s="216"/>
      <c r="Q658" s="216"/>
      <c r="R658" s="216"/>
      <c r="S658" s="216"/>
      <c r="T658" s="216"/>
      <c r="U658" s="216"/>
      <c r="V658" s="216"/>
      <c r="W658" s="216"/>
      <c r="X658" s="216"/>
      <c r="Y658" s="216"/>
      <c r="Z658" s="216"/>
    </row>
    <row r="659" ht="15.75" customHeight="1">
      <c r="A659" s="216"/>
      <c r="B659" s="216"/>
      <c r="C659" s="216"/>
      <c r="D659" s="216"/>
      <c r="E659" s="216"/>
      <c r="F659" s="216"/>
      <c r="G659" s="216"/>
      <c r="H659" s="216"/>
      <c r="I659" s="216"/>
      <c r="J659" s="216"/>
      <c r="K659" s="216"/>
      <c r="L659" s="216"/>
      <c r="M659" s="216"/>
      <c r="N659" s="216"/>
      <c r="O659" s="216"/>
      <c r="P659" s="216"/>
      <c r="Q659" s="216"/>
      <c r="R659" s="216"/>
      <c r="S659" s="216"/>
      <c r="T659" s="216"/>
      <c r="U659" s="216"/>
      <c r="V659" s="216"/>
      <c r="W659" s="216"/>
      <c r="X659" s="216"/>
      <c r="Y659" s="216"/>
      <c r="Z659" s="216"/>
    </row>
    <row r="660" ht="15.75" customHeight="1">
      <c r="A660" s="216"/>
      <c r="B660" s="216"/>
      <c r="C660" s="216"/>
      <c r="D660" s="216"/>
      <c r="E660" s="216"/>
      <c r="F660" s="216"/>
      <c r="G660" s="216"/>
      <c r="H660" s="216"/>
      <c r="I660" s="216"/>
      <c r="J660" s="216"/>
      <c r="K660" s="216"/>
      <c r="L660" s="216"/>
      <c r="M660" s="216"/>
      <c r="N660" s="216"/>
      <c r="O660" s="216"/>
      <c r="P660" s="216"/>
      <c r="Q660" s="216"/>
      <c r="R660" s="216"/>
      <c r="S660" s="216"/>
      <c r="T660" s="216"/>
      <c r="U660" s="216"/>
      <c r="V660" s="216"/>
      <c r="W660" s="216"/>
      <c r="X660" s="216"/>
      <c r="Y660" s="216"/>
      <c r="Z660" s="216"/>
    </row>
    <row r="661" ht="15.75" customHeight="1">
      <c r="A661" s="216"/>
      <c r="B661" s="216"/>
      <c r="C661" s="216"/>
      <c r="D661" s="216"/>
      <c r="E661" s="216"/>
      <c r="F661" s="216"/>
      <c r="G661" s="216"/>
      <c r="H661" s="216"/>
      <c r="I661" s="216"/>
      <c r="J661" s="216"/>
      <c r="K661" s="216"/>
      <c r="L661" s="216"/>
      <c r="M661" s="216"/>
      <c r="N661" s="216"/>
      <c r="O661" s="216"/>
      <c r="P661" s="216"/>
      <c r="Q661" s="216"/>
      <c r="R661" s="216"/>
      <c r="S661" s="216"/>
      <c r="T661" s="216"/>
      <c r="U661" s="216"/>
      <c r="V661" s="216"/>
      <c r="W661" s="216"/>
      <c r="X661" s="216"/>
      <c r="Y661" s="216"/>
      <c r="Z661" s="216"/>
    </row>
    <row r="662" ht="15.75" customHeight="1">
      <c r="A662" s="216"/>
      <c r="B662" s="216"/>
      <c r="C662" s="216"/>
      <c r="D662" s="216"/>
      <c r="E662" s="216"/>
      <c r="F662" s="216"/>
      <c r="G662" s="216"/>
      <c r="H662" s="216"/>
      <c r="I662" s="216"/>
      <c r="J662" s="216"/>
      <c r="K662" s="216"/>
      <c r="L662" s="216"/>
      <c r="M662" s="216"/>
      <c r="N662" s="216"/>
      <c r="O662" s="216"/>
      <c r="P662" s="216"/>
      <c r="Q662" s="216"/>
      <c r="R662" s="216"/>
      <c r="S662" s="216"/>
      <c r="T662" s="216"/>
      <c r="U662" s="216"/>
      <c r="V662" s="216"/>
      <c r="W662" s="216"/>
      <c r="X662" s="216"/>
      <c r="Y662" s="216"/>
      <c r="Z662" s="216"/>
    </row>
    <row r="663" ht="15.75" customHeight="1">
      <c r="A663" s="216"/>
      <c r="B663" s="216"/>
      <c r="C663" s="216"/>
      <c r="D663" s="216"/>
      <c r="E663" s="216"/>
      <c r="F663" s="216"/>
      <c r="G663" s="216"/>
      <c r="H663" s="216"/>
      <c r="I663" s="216"/>
      <c r="J663" s="216"/>
      <c r="K663" s="216"/>
      <c r="L663" s="216"/>
      <c r="M663" s="216"/>
      <c r="N663" s="216"/>
      <c r="O663" s="216"/>
      <c r="P663" s="216"/>
      <c r="Q663" s="216"/>
      <c r="R663" s="216"/>
      <c r="S663" s="216"/>
      <c r="T663" s="216"/>
      <c r="U663" s="216"/>
      <c r="V663" s="216"/>
      <c r="W663" s="216"/>
      <c r="X663" s="216"/>
      <c r="Y663" s="216"/>
      <c r="Z663" s="216"/>
    </row>
    <row r="664" ht="15.75" customHeight="1">
      <c r="A664" s="216"/>
      <c r="B664" s="216"/>
      <c r="C664" s="216"/>
      <c r="D664" s="216"/>
      <c r="E664" s="216"/>
      <c r="F664" s="216"/>
      <c r="G664" s="216"/>
      <c r="H664" s="216"/>
      <c r="I664" s="216"/>
      <c r="J664" s="216"/>
      <c r="K664" s="216"/>
      <c r="L664" s="216"/>
      <c r="M664" s="216"/>
      <c r="N664" s="216"/>
      <c r="O664" s="216"/>
      <c r="P664" s="216"/>
      <c r="Q664" s="216"/>
      <c r="R664" s="216"/>
      <c r="S664" s="216"/>
      <c r="T664" s="216"/>
      <c r="U664" s="216"/>
      <c r="V664" s="216"/>
      <c r="W664" s="216"/>
      <c r="X664" s="216"/>
      <c r="Y664" s="216"/>
      <c r="Z664" s="216"/>
    </row>
    <row r="665" ht="15.75" customHeight="1">
      <c r="A665" s="216"/>
      <c r="B665" s="216"/>
      <c r="C665" s="216"/>
      <c r="D665" s="216"/>
      <c r="E665" s="216"/>
      <c r="F665" s="216"/>
      <c r="G665" s="216"/>
      <c r="H665" s="216"/>
      <c r="I665" s="216"/>
      <c r="J665" s="216"/>
      <c r="K665" s="216"/>
      <c r="L665" s="216"/>
      <c r="M665" s="216"/>
      <c r="N665" s="216"/>
      <c r="O665" s="216"/>
      <c r="P665" s="216"/>
      <c r="Q665" s="216"/>
      <c r="R665" s="216"/>
      <c r="S665" s="216"/>
      <c r="T665" s="216"/>
      <c r="U665" s="216"/>
      <c r="V665" s="216"/>
      <c r="W665" s="216"/>
      <c r="X665" s="216"/>
      <c r="Y665" s="216"/>
      <c r="Z665" s="216"/>
    </row>
    <row r="666" ht="15.75" customHeight="1">
      <c r="A666" s="216"/>
      <c r="B666" s="216"/>
      <c r="C666" s="216"/>
      <c r="D666" s="216"/>
      <c r="E666" s="216"/>
      <c r="F666" s="216"/>
      <c r="G666" s="216"/>
      <c r="H666" s="216"/>
      <c r="I666" s="216"/>
      <c r="J666" s="216"/>
      <c r="K666" s="216"/>
      <c r="L666" s="216"/>
      <c r="M666" s="216"/>
      <c r="N666" s="216"/>
      <c r="O666" s="216"/>
      <c r="P666" s="216"/>
      <c r="Q666" s="216"/>
      <c r="R666" s="216"/>
      <c r="S666" s="216"/>
      <c r="T666" s="216"/>
      <c r="U666" s="216"/>
      <c r="V666" s="216"/>
      <c r="W666" s="216"/>
      <c r="X666" s="216"/>
      <c r="Y666" s="216"/>
      <c r="Z666" s="216"/>
    </row>
    <row r="667" ht="15.75" customHeight="1">
      <c r="A667" s="216"/>
      <c r="B667" s="216"/>
      <c r="C667" s="216"/>
      <c r="D667" s="216"/>
      <c r="E667" s="216"/>
      <c r="F667" s="216"/>
      <c r="G667" s="216"/>
      <c r="H667" s="216"/>
      <c r="I667" s="216"/>
      <c r="J667" s="216"/>
      <c r="K667" s="216"/>
      <c r="L667" s="216"/>
      <c r="M667" s="216"/>
      <c r="N667" s="216"/>
      <c r="O667" s="216"/>
      <c r="P667" s="216"/>
      <c r="Q667" s="216"/>
      <c r="R667" s="216"/>
      <c r="S667" s="216"/>
      <c r="T667" s="216"/>
      <c r="U667" s="216"/>
      <c r="V667" s="216"/>
      <c r="W667" s="216"/>
      <c r="X667" s="216"/>
      <c r="Y667" s="216"/>
      <c r="Z667" s="216"/>
    </row>
    <row r="668" ht="15.75" customHeight="1">
      <c r="A668" s="216"/>
      <c r="B668" s="216"/>
      <c r="C668" s="216"/>
      <c r="D668" s="216"/>
      <c r="E668" s="216"/>
      <c r="F668" s="216"/>
      <c r="G668" s="216"/>
      <c r="H668" s="216"/>
      <c r="I668" s="216"/>
      <c r="J668" s="216"/>
      <c r="K668" s="216"/>
      <c r="L668" s="216"/>
      <c r="M668" s="216"/>
      <c r="N668" s="216"/>
      <c r="O668" s="216"/>
      <c r="P668" s="216"/>
      <c r="Q668" s="216"/>
      <c r="R668" s="216"/>
      <c r="S668" s="216"/>
      <c r="T668" s="216"/>
      <c r="U668" s="216"/>
      <c r="V668" s="216"/>
      <c r="W668" s="216"/>
      <c r="X668" s="216"/>
      <c r="Y668" s="216"/>
      <c r="Z668" s="216"/>
    </row>
    <row r="669" ht="15.75" customHeight="1">
      <c r="A669" s="216"/>
      <c r="B669" s="216"/>
      <c r="C669" s="216"/>
      <c r="D669" s="216"/>
      <c r="E669" s="216"/>
      <c r="F669" s="216"/>
      <c r="G669" s="216"/>
      <c r="H669" s="216"/>
      <c r="I669" s="216"/>
      <c r="J669" s="216"/>
      <c r="K669" s="216"/>
      <c r="L669" s="216"/>
      <c r="M669" s="216"/>
      <c r="N669" s="216"/>
      <c r="O669" s="216"/>
      <c r="P669" s="216"/>
      <c r="Q669" s="216"/>
      <c r="R669" s="216"/>
      <c r="S669" s="216"/>
      <c r="T669" s="216"/>
      <c r="U669" s="216"/>
      <c r="V669" s="216"/>
      <c r="W669" s="216"/>
      <c r="X669" s="216"/>
      <c r="Y669" s="216"/>
      <c r="Z669" s="216"/>
    </row>
    <row r="670" ht="15.75" customHeight="1">
      <c r="A670" s="216"/>
      <c r="B670" s="216"/>
      <c r="C670" s="216"/>
      <c r="D670" s="216"/>
      <c r="E670" s="216"/>
      <c r="F670" s="216"/>
      <c r="G670" s="216"/>
      <c r="H670" s="216"/>
      <c r="I670" s="216"/>
      <c r="J670" s="216"/>
      <c r="K670" s="216"/>
      <c r="L670" s="216"/>
      <c r="M670" s="216"/>
      <c r="N670" s="216"/>
      <c r="O670" s="216"/>
      <c r="P670" s="216"/>
      <c r="Q670" s="216"/>
      <c r="R670" s="216"/>
      <c r="S670" s="216"/>
      <c r="T670" s="216"/>
      <c r="U670" s="216"/>
      <c r="V670" s="216"/>
      <c r="W670" s="216"/>
      <c r="X670" s="216"/>
      <c r="Y670" s="216"/>
      <c r="Z670" s="216"/>
    </row>
    <row r="671" ht="15.75" customHeight="1">
      <c r="A671" s="216"/>
      <c r="B671" s="216"/>
      <c r="C671" s="216"/>
      <c r="D671" s="216"/>
      <c r="E671" s="216"/>
      <c r="F671" s="216"/>
      <c r="G671" s="216"/>
      <c r="H671" s="216"/>
      <c r="I671" s="216"/>
      <c r="J671" s="216"/>
      <c r="K671" s="216"/>
      <c r="L671" s="216"/>
      <c r="M671" s="216"/>
      <c r="N671" s="216"/>
      <c r="O671" s="216"/>
      <c r="P671" s="216"/>
      <c r="Q671" s="216"/>
      <c r="R671" s="216"/>
      <c r="S671" s="216"/>
      <c r="T671" s="216"/>
      <c r="U671" s="216"/>
      <c r="V671" s="216"/>
      <c r="W671" s="216"/>
      <c r="X671" s="216"/>
      <c r="Y671" s="216"/>
      <c r="Z671" s="216"/>
    </row>
    <row r="672" ht="15.75" customHeight="1">
      <c r="A672" s="216"/>
      <c r="B672" s="216"/>
      <c r="C672" s="216"/>
      <c r="D672" s="216"/>
      <c r="E672" s="216"/>
      <c r="F672" s="216"/>
      <c r="G672" s="216"/>
      <c r="H672" s="216"/>
      <c r="I672" s="216"/>
      <c r="J672" s="216"/>
      <c r="K672" s="216"/>
      <c r="L672" s="216"/>
      <c r="M672" s="216"/>
      <c r="N672" s="216"/>
      <c r="O672" s="216"/>
      <c r="P672" s="216"/>
      <c r="Q672" s="216"/>
      <c r="R672" s="216"/>
      <c r="S672" s="216"/>
      <c r="T672" s="216"/>
      <c r="U672" s="216"/>
      <c r="V672" s="216"/>
      <c r="W672" s="216"/>
      <c r="X672" s="216"/>
      <c r="Y672" s="216"/>
      <c r="Z672" s="216"/>
    </row>
    <row r="673" ht="15.75" customHeight="1">
      <c r="A673" s="216"/>
      <c r="B673" s="216"/>
      <c r="C673" s="216"/>
      <c r="D673" s="216"/>
      <c r="E673" s="216"/>
      <c r="F673" s="216"/>
      <c r="G673" s="216"/>
      <c r="H673" s="216"/>
      <c r="I673" s="216"/>
      <c r="J673" s="216"/>
      <c r="K673" s="216"/>
      <c r="L673" s="216"/>
      <c r="M673" s="216"/>
      <c r="N673" s="216"/>
      <c r="O673" s="216"/>
      <c r="P673" s="216"/>
      <c r="Q673" s="216"/>
      <c r="R673" s="216"/>
      <c r="S673" s="216"/>
      <c r="T673" s="216"/>
      <c r="U673" s="216"/>
      <c r="V673" s="216"/>
      <c r="W673" s="216"/>
      <c r="X673" s="216"/>
      <c r="Y673" s="216"/>
      <c r="Z673" s="216"/>
    </row>
    <row r="674" ht="15.75" customHeight="1">
      <c r="A674" s="216"/>
      <c r="B674" s="216"/>
      <c r="C674" s="216"/>
      <c r="D674" s="216"/>
      <c r="E674" s="216"/>
      <c r="F674" s="216"/>
      <c r="G674" s="216"/>
      <c r="H674" s="216"/>
      <c r="I674" s="216"/>
      <c r="J674" s="216"/>
      <c r="K674" s="216"/>
      <c r="L674" s="216"/>
      <c r="M674" s="216"/>
      <c r="N674" s="216"/>
      <c r="O674" s="216"/>
      <c r="P674" s="216"/>
      <c r="Q674" s="216"/>
      <c r="R674" s="216"/>
      <c r="S674" s="216"/>
      <c r="T674" s="216"/>
      <c r="U674" s="216"/>
      <c r="V674" s="216"/>
      <c r="W674" s="216"/>
      <c r="X674" s="216"/>
      <c r="Y674" s="216"/>
      <c r="Z674" s="216"/>
    </row>
    <row r="675" ht="15.75" customHeight="1">
      <c r="A675" s="216"/>
      <c r="B675" s="216"/>
      <c r="C675" s="216"/>
      <c r="D675" s="216"/>
      <c r="E675" s="216"/>
      <c r="F675" s="216"/>
      <c r="G675" s="216"/>
      <c r="H675" s="216"/>
      <c r="I675" s="216"/>
      <c r="J675" s="216"/>
      <c r="K675" s="216"/>
      <c r="L675" s="216"/>
      <c r="M675" s="216"/>
      <c r="N675" s="216"/>
      <c r="O675" s="216"/>
      <c r="P675" s="216"/>
      <c r="Q675" s="216"/>
      <c r="R675" s="216"/>
      <c r="S675" s="216"/>
      <c r="T675" s="216"/>
      <c r="U675" s="216"/>
      <c r="V675" s="216"/>
      <c r="W675" s="216"/>
      <c r="X675" s="216"/>
      <c r="Y675" s="216"/>
      <c r="Z675" s="216"/>
    </row>
    <row r="676" ht="15.75" customHeight="1">
      <c r="A676" s="216"/>
      <c r="B676" s="216"/>
      <c r="C676" s="216"/>
      <c r="D676" s="216"/>
      <c r="E676" s="216"/>
      <c r="F676" s="216"/>
      <c r="G676" s="216"/>
      <c r="H676" s="216"/>
      <c r="I676" s="216"/>
      <c r="J676" s="216"/>
      <c r="K676" s="216"/>
      <c r="L676" s="216"/>
      <c r="M676" s="216"/>
      <c r="N676" s="216"/>
      <c r="O676" s="216"/>
      <c r="P676" s="216"/>
      <c r="Q676" s="216"/>
      <c r="R676" s="216"/>
      <c r="S676" s="216"/>
      <c r="T676" s="216"/>
      <c r="U676" s="216"/>
      <c r="V676" s="216"/>
      <c r="W676" s="216"/>
      <c r="X676" s="216"/>
      <c r="Y676" s="216"/>
      <c r="Z676" s="216"/>
    </row>
    <row r="677" ht="15.75" customHeight="1">
      <c r="A677" s="216"/>
      <c r="B677" s="216"/>
      <c r="C677" s="216"/>
      <c r="D677" s="216"/>
      <c r="E677" s="216"/>
      <c r="F677" s="216"/>
      <c r="G677" s="216"/>
      <c r="H677" s="216"/>
      <c r="I677" s="216"/>
      <c r="J677" s="216"/>
      <c r="K677" s="216"/>
      <c r="L677" s="216"/>
      <c r="M677" s="216"/>
      <c r="N677" s="216"/>
      <c r="O677" s="216"/>
      <c r="P677" s="216"/>
      <c r="Q677" s="216"/>
      <c r="R677" s="216"/>
      <c r="S677" s="216"/>
      <c r="T677" s="216"/>
      <c r="U677" s="216"/>
      <c r="V677" s="216"/>
      <c r="W677" s="216"/>
      <c r="X677" s="216"/>
      <c r="Y677" s="216"/>
      <c r="Z677" s="216"/>
    </row>
    <row r="678" ht="15.75" customHeight="1">
      <c r="A678" s="216"/>
      <c r="B678" s="216"/>
      <c r="C678" s="216"/>
      <c r="D678" s="216"/>
      <c r="E678" s="216"/>
      <c r="F678" s="216"/>
      <c r="G678" s="216"/>
      <c r="H678" s="216"/>
      <c r="I678" s="216"/>
      <c r="J678" s="216"/>
      <c r="K678" s="216"/>
      <c r="L678" s="216"/>
      <c r="M678" s="216"/>
      <c r="N678" s="216"/>
      <c r="O678" s="216"/>
      <c r="P678" s="216"/>
      <c r="Q678" s="216"/>
      <c r="R678" s="216"/>
      <c r="S678" s="216"/>
      <c r="T678" s="216"/>
      <c r="U678" s="216"/>
      <c r="V678" s="216"/>
      <c r="W678" s="216"/>
      <c r="X678" s="216"/>
      <c r="Y678" s="216"/>
      <c r="Z678" s="216"/>
    </row>
    <row r="679" ht="15.75" customHeight="1">
      <c r="A679" s="216"/>
      <c r="B679" s="216"/>
      <c r="C679" s="216"/>
      <c r="D679" s="216"/>
      <c r="E679" s="216"/>
      <c r="F679" s="216"/>
      <c r="G679" s="216"/>
      <c r="H679" s="216"/>
      <c r="I679" s="216"/>
      <c r="J679" s="216"/>
      <c r="K679" s="216"/>
      <c r="L679" s="216"/>
      <c r="M679" s="216"/>
      <c r="N679" s="216"/>
      <c r="O679" s="216"/>
      <c r="P679" s="216"/>
      <c r="Q679" s="216"/>
      <c r="R679" s="216"/>
      <c r="S679" s="216"/>
      <c r="T679" s="216"/>
      <c r="U679" s="216"/>
      <c r="V679" s="216"/>
      <c r="W679" s="216"/>
      <c r="X679" s="216"/>
      <c r="Y679" s="216"/>
      <c r="Z679" s="216"/>
    </row>
    <row r="680" ht="15.75" customHeight="1">
      <c r="A680" s="216"/>
      <c r="B680" s="216"/>
      <c r="C680" s="216"/>
      <c r="D680" s="216"/>
      <c r="E680" s="216"/>
      <c r="F680" s="216"/>
      <c r="G680" s="216"/>
      <c r="H680" s="216"/>
      <c r="I680" s="216"/>
      <c r="J680" s="216"/>
      <c r="K680" s="216"/>
      <c r="L680" s="216"/>
      <c r="M680" s="216"/>
      <c r="N680" s="216"/>
      <c r="O680" s="216"/>
      <c r="P680" s="216"/>
      <c r="Q680" s="216"/>
      <c r="R680" s="216"/>
      <c r="S680" s="216"/>
      <c r="T680" s="216"/>
      <c r="U680" s="216"/>
      <c r="V680" s="216"/>
      <c r="W680" s="216"/>
      <c r="X680" s="216"/>
      <c r="Y680" s="216"/>
      <c r="Z680" s="216"/>
    </row>
    <row r="681" ht="15.75" customHeight="1">
      <c r="A681" s="216"/>
      <c r="B681" s="216"/>
      <c r="C681" s="216"/>
      <c r="D681" s="216"/>
      <c r="E681" s="216"/>
      <c r="F681" s="216"/>
      <c r="G681" s="216"/>
      <c r="H681" s="216"/>
      <c r="I681" s="216"/>
      <c r="J681" s="216"/>
      <c r="K681" s="216"/>
      <c r="L681" s="216"/>
      <c r="M681" s="216"/>
      <c r="N681" s="216"/>
      <c r="O681" s="216"/>
      <c r="P681" s="216"/>
      <c r="Q681" s="216"/>
      <c r="R681" s="216"/>
      <c r="S681" s="216"/>
      <c r="T681" s="216"/>
      <c r="U681" s="216"/>
      <c r="V681" s="216"/>
      <c r="W681" s="216"/>
      <c r="X681" s="216"/>
      <c r="Y681" s="216"/>
      <c r="Z681" s="216"/>
    </row>
    <row r="682" ht="15.75" customHeight="1">
      <c r="A682" s="216"/>
      <c r="B682" s="216"/>
      <c r="C682" s="216"/>
      <c r="D682" s="216"/>
      <c r="E682" s="216"/>
      <c r="F682" s="216"/>
      <c r="G682" s="216"/>
      <c r="H682" s="216"/>
      <c r="I682" s="216"/>
      <c r="J682" s="216"/>
      <c r="K682" s="216"/>
      <c r="L682" s="216"/>
      <c r="M682" s="216"/>
      <c r="N682" s="216"/>
      <c r="O682" s="216"/>
      <c r="P682" s="216"/>
      <c r="Q682" s="216"/>
      <c r="R682" s="216"/>
      <c r="S682" s="216"/>
      <c r="T682" s="216"/>
      <c r="U682" s="216"/>
      <c r="V682" s="216"/>
      <c r="W682" s="216"/>
      <c r="X682" s="216"/>
      <c r="Y682" s="216"/>
      <c r="Z682" s="216"/>
    </row>
    <row r="683" ht="15.75" customHeight="1">
      <c r="A683" s="216"/>
      <c r="B683" s="216"/>
      <c r="C683" s="216"/>
      <c r="D683" s="216"/>
      <c r="E683" s="216"/>
      <c r="F683" s="216"/>
      <c r="G683" s="216"/>
      <c r="H683" s="216"/>
      <c r="I683" s="216"/>
      <c r="J683" s="216"/>
      <c r="K683" s="216"/>
      <c r="L683" s="216"/>
      <c r="M683" s="216"/>
      <c r="N683" s="216"/>
      <c r="O683" s="216"/>
      <c r="P683" s="216"/>
      <c r="Q683" s="216"/>
      <c r="R683" s="216"/>
      <c r="S683" s="216"/>
      <c r="T683" s="216"/>
      <c r="U683" s="216"/>
      <c r="V683" s="216"/>
      <c r="W683" s="216"/>
      <c r="X683" s="216"/>
      <c r="Y683" s="216"/>
      <c r="Z683" s="216"/>
    </row>
    <row r="684" ht="15.75" customHeight="1">
      <c r="A684" s="216"/>
      <c r="B684" s="216"/>
      <c r="C684" s="216"/>
      <c r="D684" s="216"/>
      <c r="E684" s="216"/>
      <c r="F684" s="216"/>
      <c r="G684" s="216"/>
      <c r="H684" s="216"/>
      <c r="I684" s="216"/>
      <c r="J684" s="216"/>
      <c r="K684" s="216"/>
      <c r="L684" s="216"/>
      <c r="M684" s="216"/>
      <c r="N684" s="216"/>
      <c r="O684" s="216"/>
      <c r="P684" s="216"/>
      <c r="Q684" s="216"/>
      <c r="R684" s="216"/>
      <c r="S684" s="216"/>
      <c r="T684" s="216"/>
      <c r="U684" s="216"/>
      <c r="V684" s="216"/>
      <c r="W684" s="216"/>
      <c r="X684" s="216"/>
      <c r="Y684" s="216"/>
      <c r="Z684" s="216"/>
    </row>
    <row r="685" ht="15.75" customHeight="1">
      <c r="A685" s="216"/>
      <c r="B685" s="216"/>
      <c r="C685" s="216"/>
      <c r="D685" s="216"/>
      <c r="E685" s="216"/>
      <c r="F685" s="216"/>
      <c r="G685" s="216"/>
      <c r="H685" s="216"/>
      <c r="I685" s="216"/>
      <c r="J685" s="216"/>
      <c r="K685" s="216"/>
      <c r="L685" s="216"/>
      <c r="M685" s="216"/>
      <c r="N685" s="216"/>
      <c r="O685" s="216"/>
      <c r="P685" s="216"/>
      <c r="Q685" s="216"/>
      <c r="R685" s="216"/>
      <c r="S685" s="216"/>
      <c r="T685" s="216"/>
      <c r="U685" s="216"/>
      <c r="V685" s="216"/>
      <c r="W685" s="216"/>
      <c r="X685" s="216"/>
      <c r="Y685" s="216"/>
      <c r="Z685" s="216"/>
    </row>
    <row r="686" ht="15.75" customHeight="1">
      <c r="A686" s="216"/>
      <c r="B686" s="216"/>
      <c r="C686" s="216"/>
      <c r="D686" s="216"/>
      <c r="E686" s="216"/>
      <c r="F686" s="216"/>
      <c r="G686" s="216"/>
      <c r="H686" s="216"/>
      <c r="I686" s="216"/>
      <c r="J686" s="216"/>
      <c r="K686" s="216"/>
      <c r="L686" s="216"/>
      <c r="M686" s="216"/>
      <c r="N686" s="216"/>
      <c r="O686" s="216"/>
      <c r="P686" s="216"/>
      <c r="Q686" s="216"/>
      <c r="R686" s="216"/>
      <c r="S686" s="216"/>
      <c r="T686" s="216"/>
      <c r="U686" s="216"/>
      <c r="V686" s="216"/>
      <c r="W686" s="216"/>
      <c r="X686" s="216"/>
      <c r="Y686" s="216"/>
      <c r="Z686" s="216"/>
    </row>
    <row r="687" ht="15.75" customHeight="1">
      <c r="A687" s="216"/>
      <c r="B687" s="216"/>
      <c r="C687" s="216"/>
      <c r="D687" s="216"/>
      <c r="E687" s="216"/>
      <c r="F687" s="216"/>
      <c r="G687" s="216"/>
      <c r="H687" s="216"/>
      <c r="I687" s="216"/>
      <c r="J687" s="216"/>
      <c r="K687" s="216"/>
      <c r="L687" s="216"/>
      <c r="M687" s="216"/>
      <c r="N687" s="216"/>
      <c r="O687" s="216"/>
      <c r="P687" s="216"/>
      <c r="Q687" s="216"/>
      <c r="R687" s="216"/>
      <c r="S687" s="216"/>
      <c r="T687" s="216"/>
      <c r="U687" s="216"/>
      <c r="V687" s="216"/>
      <c r="W687" s="216"/>
      <c r="X687" s="216"/>
      <c r="Y687" s="216"/>
      <c r="Z687" s="216"/>
    </row>
    <row r="688" ht="15.75" customHeight="1">
      <c r="A688" s="216"/>
      <c r="B688" s="216"/>
      <c r="C688" s="216"/>
      <c r="D688" s="216"/>
      <c r="E688" s="216"/>
      <c r="F688" s="216"/>
      <c r="G688" s="216"/>
      <c r="H688" s="216"/>
      <c r="I688" s="216"/>
      <c r="J688" s="216"/>
      <c r="K688" s="216"/>
      <c r="L688" s="216"/>
      <c r="M688" s="216"/>
      <c r="N688" s="216"/>
      <c r="O688" s="216"/>
      <c r="P688" s="216"/>
      <c r="Q688" s="216"/>
      <c r="R688" s="216"/>
      <c r="S688" s="216"/>
      <c r="T688" s="216"/>
      <c r="U688" s="216"/>
      <c r="V688" s="216"/>
      <c r="W688" s="216"/>
      <c r="X688" s="216"/>
      <c r="Y688" s="216"/>
      <c r="Z688" s="216"/>
    </row>
    <row r="689" ht="15.75" customHeight="1">
      <c r="A689" s="216"/>
      <c r="B689" s="216"/>
      <c r="C689" s="216"/>
      <c r="D689" s="216"/>
      <c r="E689" s="216"/>
      <c r="F689" s="216"/>
      <c r="G689" s="216"/>
      <c r="H689" s="216"/>
      <c r="I689" s="216"/>
      <c r="J689" s="216"/>
      <c r="K689" s="216"/>
      <c r="L689" s="216"/>
      <c r="M689" s="216"/>
      <c r="N689" s="216"/>
      <c r="O689" s="216"/>
      <c r="P689" s="216"/>
      <c r="Q689" s="216"/>
      <c r="R689" s="216"/>
      <c r="S689" s="216"/>
      <c r="T689" s="216"/>
      <c r="U689" s="216"/>
      <c r="V689" s="216"/>
      <c r="W689" s="216"/>
      <c r="X689" s="216"/>
      <c r="Y689" s="216"/>
      <c r="Z689" s="216"/>
    </row>
    <row r="690" ht="15.75" customHeight="1">
      <c r="A690" s="216"/>
      <c r="B690" s="216"/>
      <c r="C690" s="216"/>
      <c r="D690" s="216"/>
      <c r="E690" s="216"/>
      <c r="F690" s="216"/>
      <c r="G690" s="216"/>
      <c r="H690" s="216"/>
      <c r="I690" s="216"/>
      <c r="J690" s="216"/>
      <c r="K690" s="216"/>
      <c r="L690" s="216"/>
      <c r="M690" s="216"/>
      <c r="N690" s="216"/>
      <c r="O690" s="216"/>
      <c r="P690" s="216"/>
      <c r="Q690" s="216"/>
      <c r="R690" s="216"/>
      <c r="S690" s="216"/>
      <c r="T690" s="216"/>
      <c r="U690" s="216"/>
      <c r="V690" s="216"/>
      <c r="W690" s="216"/>
      <c r="X690" s="216"/>
      <c r="Y690" s="216"/>
      <c r="Z690" s="216"/>
    </row>
    <row r="691" ht="15.75" customHeight="1">
      <c r="A691" s="216"/>
      <c r="B691" s="216"/>
      <c r="C691" s="216"/>
      <c r="D691" s="216"/>
      <c r="E691" s="216"/>
      <c r="F691" s="216"/>
      <c r="G691" s="216"/>
      <c r="H691" s="216"/>
      <c r="I691" s="216"/>
      <c r="J691" s="216"/>
      <c r="K691" s="216"/>
      <c r="L691" s="216"/>
      <c r="M691" s="216"/>
      <c r="N691" s="216"/>
      <c r="O691" s="216"/>
      <c r="P691" s="216"/>
      <c r="Q691" s="216"/>
      <c r="R691" s="216"/>
      <c r="S691" s="216"/>
      <c r="T691" s="216"/>
      <c r="U691" s="216"/>
      <c r="V691" s="216"/>
      <c r="W691" s="216"/>
      <c r="X691" s="216"/>
      <c r="Y691" s="216"/>
      <c r="Z691" s="216"/>
    </row>
    <row r="692" ht="15.75" customHeight="1">
      <c r="A692" s="216"/>
      <c r="B692" s="216"/>
      <c r="C692" s="216"/>
      <c r="D692" s="216"/>
      <c r="E692" s="216"/>
      <c r="F692" s="216"/>
      <c r="G692" s="216"/>
      <c r="H692" s="216"/>
      <c r="I692" s="216"/>
      <c r="J692" s="216"/>
      <c r="K692" s="216"/>
      <c r="L692" s="216"/>
      <c r="M692" s="216"/>
      <c r="N692" s="216"/>
      <c r="O692" s="216"/>
      <c r="P692" s="216"/>
      <c r="Q692" s="216"/>
      <c r="R692" s="216"/>
      <c r="S692" s="216"/>
      <c r="T692" s="216"/>
      <c r="U692" s="216"/>
      <c r="V692" s="216"/>
      <c r="W692" s="216"/>
      <c r="X692" s="216"/>
      <c r="Y692" s="216"/>
      <c r="Z692" s="216"/>
    </row>
    <row r="693" ht="15.75" customHeight="1">
      <c r="A693" s="216"/>
      <c r="B693" s="216"/>
      <c r="C693" s="216"/>
      <c r="D693" s="216"/>
      <c r="E693" s="216"/>
      <c r="F693" s="216"/>
      <c r="G693" s="216"/>
      <c r="H693" s="216"/>
      <c r="I693" s="216"/>
      <c r="J693" s="216"/>
      <c r="K693" s="216"/>
      <c r="L693" s="216"/>
      <c r="M693" s="216"/>
      <c r="N693" s="216"/>
      <c r="O693" s="216"/>
      <c r="P693" s="216"/>
      <c r="Q693" s="216"/>
      <c r="R693" s="216"/>
      <c r="S693" s="216"/>
      <c r="T693" s="216"/>
      <c r="U693" s="216"/>
      <c r="V693" s="216"/>
      <c r="W693" s="216"/>
      <c r="X693" s="216"/>
      <c r="Y693" s="216"/>
      <c r="Z693" s="216"/>
    </row>
    <row r="694" ht="15.75" customHeight="1">
      <c r="A694" s="216"/>
      <c r="B694" s="216"/>
      <c r="C694" s="216"/>
      <c r="D694" s="216"/>
      <c r="E694" s="216"/>
      <c r="F694" s="216"/>
      <c r="G694" s="216"/>
      <c r="H694" s="216"/>
      <c r="I694" s="216"/>
      <c r="J694" s="216"/>
      <c r="K694" s="216"/>
      <c r="L694" s="216"/>
      <c r="M694" s="216"/>
      <c r="N694" s="216"/>
      <c r="O694" s="216"/>
      <c r="P694" s="216"/>
      <c r="Q694" s="216"/>
      <c r="R694" s="216"/>
      <c r="S694" s="216"/>
      <c r="T694" s="216"/>
      <c r="U694" s="216"/>
      <c r="V694" s="216"/>
      <c r="W694" s="216"/>
      <c r="X694" s="216"/>
      <c r="Y694" s="216"/>
      <c r="Z694" s="216"/>
    </row>
    <row r="695" ht="15.75" customHeight="1">
      <c r="A695" s="216"/>
      <c r="B695" s="216"/>
      <c r="C695" s="216"/>
      <c r="D695" s="216"/>
      <c r="E695" s="216"/>
      <c r="F695" s="216"/>
      <c r="G695" s="216"/>
      <c r="H695" s="216"/>
      <c r="I695" s="216"/>
      <c r="J695" s="216"/>
      <c r="K695" s="216"/>
      <c r="L695" s="216"/>
      <c r="M695" s="216"/>
      <c r="N695" s="216"/>
      <c r="O695" s="216"/>
      <c r="P695" s="216"/>
      <c r="Q695" s="216"/>
      <c r="R695" s="216"/>
      <c r="S695" s="216"/>
      <c r="T695" s="216"/>
      <c r="U695" s="216"/>
      <c r="V695" s="216"/>
      <c r="W695" s="216"/>
      <c r="X695" s="216"/>
      <c r="Y695" s="216"/>
      <c r="Z695" s="216"/>
    </row>
    <row r="696" ht="15.75" customHeight="1">
      <c r="A696" s="216"/>
      <c r="B696" s="216"/>
      <c r="C696" s="216"/>
      <c r="D696" s="216"/>
      <c r="E696" s="216"/>
      <c r="F696" s="216"/>
      <c r="G696" s="216"/>
      <c r="H696" s="216"/>
      <c r="I696" s="216"/>
      <c r="J696" s="216"/>
      <c r="K696" s="216"/>
      <c r="L696" s="216"/>
      <c r="M696" s="216"/>
      <c r="N696" s="216"/>
      <c r="O696" s="216"/>
      <c r="P696" s="216"/>
      <c r="Q696" s="216"/>
      <c r="R696" s="216"/>
      <c r="S696" s="216"/>
      <c r="T696" s="216"/>
      <c r="U696" s="216"/>
      <c r="V696" s="216"/>
      <c r="W696" s="216"/>
      <c r="X696" s="216"/>
      <c r="Y696" s="216"/>
      <c r="Z696" s="216"/>
    </row>
    <row r="697" ht="15.75" customHeight="1">
      <c r="A697" s="216"/>
      <c r="B697" s="216"/>
      <c r="C697" s="216"/>
      <c r="D697" s="216"/>
      <c r="E697" s="216"/>
      <c r="F697" s="216"/>
      <c r="G697" s="216"/>
      <c r="H697" s="216"/>
      <c r="I697" s="216"/>
      <c r="J697" s="216"/>
      <c r="K697" s="216"/>
      <c r="L697" s="216"/>
      <c r="M697" s="216"/>
      <c r="N697" s="216"/>
      <c r="O697" s="216"/>
      <c r="P697" s="216"/>
      <c r="Q697" s="216"/>
      <c r="R697" s="216"/>
      <c r="S697" s="216"/>
      <c r="T697" s="216"/>
      <c r="U697" s="216"/>
      <c r="V697" s="216"/>
      <c r="W697" s="216"/>
      <c r="X697" s="216"/>
      <c r="Y697" s="216"/>
      <c r="Z697" s="216"/>
    </row>
    <row r="698" ht="15.75" customHeight="1">
      <c r="A698" s="216"/>
      <c r="B698" s="216"/>
      <c r="C698" s="216"/>
      <c r="D698" s="216"/>
      <c r="E698" s="216"/>
      <c r="F698" s="216"/>
      <c r="G698" s="216"/>
      <c r="H698" s="216"/>
      <c r="I698" s="216"/>
      <c r="J698" s="216"/>
      <c r="K698" s="216"/>
      <c r="L698" s="216"/>
      <c r="M698" s="216"/>
      <c r="N698" s="216"/>
      <c r="O698" s="216"/>
      <c r="P698" s="216"/>
      <c r="Q698" s="216"/>
      <c r="R698" s="216"/>
      <c r="S698" s="216"/>
      <c r="T698" s="216"/>
      <c r="U698" s="216"/>
      <c r="V698" s="216"/>
      <c r="W698" s="216"/>
      <c r="X698" s="216"/>
      <c r="Y698" s="216"/>
      <c r="Z698" s="216"/>
    </row>
    <row r="699" ht="15.75" customHeight="1">
      <c r="A699" s="216"/>
      <c r="B699" s="216"/>
      <c r="C699" s="216"/>
      <c r="D699" s="216"/>
      <c r="E699" s="216"/>
      <c r="F699" s="216"/>
      <c r="G699" s="216"/>
      <c r="H699" s="216"/>
      <c r="I699" s="216"/>
      <c r="J699" s="216"/>
      <c r="K699" s="216"/>
      <c r="L699" s="216"/>
      <c r="M699" s="216"/>
      <c r="N699" s="216"/>
      <c r="O699" s="216"/>
      <c r="P699" s="216"/>
      <c r="Q699" s="216"/>
      <c r="R699" s="216"/>
      <c r="S699" s="216"/>
      <c r="T699" s="216"/>
      <c r="U699" s="216"/>
      <c r="V699" s="216"/>
      <c r="W699" s="216"/>
      <c r="X699" s="216"/>
      <c r="Y699" s="216"/>
      <c r="Z699" s="216"/>
    </row>
    <row r="700" ht="15.75" customHeight="1">
      <c r="A700" s="216"/>
      <c r="B700" s="216"/>
      <c r="C700" s="216"/>
      <c r="D700" s="216"/>
      <c r="E700" s="216"/>
      <c r="F700" s="216"/>
      <c r="G700" s="216"/>
      <c r="H700" s="216"/>
      <c r="I700" s="216"/>
      <c r="J700" s="216"/>
      <c r="K700" s="216"/>
      <c r="L700" s="216"/>
      <c r="M700" s="216"/>
      <c r="N700" s="216"/>
      <c r="O700" s="216"/>
      <c r="P700" s="216"/>
      <c r="Q700" s="216"/>
      <c r="R700" s="216"/>
      <c r="S700" s="216"/>
      <c r="T700" s="216"/>
      <c r="U700" s="216"/>
      <c r="V700" s="216"/>
      <c r="W700" s="216"/>
      <c r="X700" s="216"/>
      <c r="Y700" s="216"/>
      <c r="Z700" s="216"/>
    </row>
    <row r="701" ht="15.75" customHeight="1">
      <c r="A701" s="216"/>
      <c r="B701" s="216"/>
      <c r="C701" s="216"/>
      <c r="D701" s="216"/>
      <c r="E701" s="216"/>
      <c r="F701" s="216"/>
      <c r="G701" s="216"/>
      <c r="H701" s="216"/>
      <c r="I701" s="216"/>
      <c r="J701" s="216"/>
      <c r="K701" s="216"/>
      <c r="L701" s="216"/>
      <c r="M701" s="216"/>
      <c r="N701" s="216"/>
      <c r="O701" s="216"/>
      <c r="P701" s="216"/>
      <c r="Q701" s="216"/>
      <c r="R701" s="216"/>
      <c r="S701" s="216"/>
      <c r="T701" s="216"/>
      <c r="U701" s="216"/>
      <c r="V701" s="216"/>
      <c r="W701" s="216"/>
      <c r="X701" s="216"/>
      <c r="Y701" s="216"/>
      <c r="Z701" s="216"/>
    </row>
    <row r="702" ht="15.75" customHeight="1">
      <c r="A702" s="216"/>
      <c r="B702" s="216"/>
      <c r="C702" s="216"/>
      <c r="D702" s="216"/>
      <c r="E702" s="216"/>
      <c r="F702" s="216"/>
      <c r="G702" s="216"/>
      <c r="H702" s="216"/>
      <c r="I702" s="216"/>
      <c r="J702" s="216"/>
      <c r="K702" s="216"/>
      <c r="L702" s="216"/>
      <c r="M702" s="216"/>
      <c r="N702" s="216"/>
      <c r="O702" s="216"/>
      <c r="P702" s="216"/>
      <c r="Q702" s="216"/>
      <c r="R702" s="216"/>
      <c r="S702" s="216"/>
      <c r="T702" s="216"/>
      <c r="U702" s="216"/>
      <c r="V702" s="216"/>
      <c r="W702" s="216"/>
      <c r="X702" s="216"/>
      <c r="Y702" s="216"/>
      <c r="Z702" s="216"/>
    </row>
    <row r="703" ht="15.75" customHeight="1">
      <c r="A703" s="216"/>
      <c r="B703" s="216"/>
      <c r="C703" s="216"/>
      <c r="D703" s="216"/>
      <c r="E703" s="216"/>
      <c r="F703" s="216"/>
      <c r="G703" s="216"/>
      <c r="H703" s="216"/>
      <c r="I703" s="216"/>
      <c r="J703" s="216"/>
      <c r="K703" s="216"/>
      <c r="L703" s="216"/>
      <c r="M703" s="216"/>
      <c r="N703" s="216"/>
      <c r="O703" s="216"/>
      <c r="P703" s="216"/>
      <c r="Q703" s="216"/>
      <c r="R703" s="216"/>
      <c r="S703" s="216"/>
      <c r="T703" s="216"/>
      <c r="U703" s="216"/>
      <c r="V703" s="216"/>
      <c r="W703" s="216"/>
      <c r="X703" s="216"/>
      <c r="Y703" s="216"/>
      <c r="Z703" s="216"/>
    </row>
    <row r="704" ht="15.75" customHeight="1">
      <c r="A704" s="216"/>
      <c r="B704" s="216"/>
      <c r="C704" s="216"/>
      <c r="D704" s="216"/>
      <c r="E704" s="216"/>
      <c r="F704" s="216"/>
      <c r="G704" s="216"/>
      <c r="H704" s="216"/>
      <c r="I704" s="216"/>
      <c r="J704" s="216"/>
      <c r="K704" s="216"/>
      <c r="L704" s="216"/>
      <c r="M704" s="216"/>
      <c r="N704" s="216"/>
      <c r="O704" s="216"/>
      <c r="P704" s="216"/>
      <c r="Q704" s="216"/>
      <c r="R704" s="216"/>
      <c r="S704" s="216"/>
      <c r="T704" s="216"/>
      <c r="U704" s="216"/>
      <c r="V704" s="216"/>
      <c r="W704" s="216"/>
      <c r="X704" s="216"/>
      <c r="Y704" s="216"/>
      <c r="Z704" s="216"/>
    </row>
    <row r="705" ht="15.75" customHeight="1">
      <c r="A705" s="216"/>
      <c r="B705" s="216"/>
      <c r="C705" s="216"/>
      <c r="D705" s="216"/>
      <c r="E705" s="216"/>
      <c r="F705" s="216"/>
      <c r="G705" s="216"/>
      <c r="H705" s="216"/>
      <c r="I705" s="216"/>
      <c r="J705" s="216"/>
      <c r="K705" s="216"/>
      <c r="L705" s="216"/>
      <c r="M705" s="216"/>
      <c r="N705" s="216"/>
      <c r="O705" s="216"/>
      <c r="P705" s="216"/>
      <c r="Q705" s="216"/>
      <c r="R705" s="216"/>
      <c r="S705" s="216"/>
      <c r="T705" s="216"/>
      <c r="U705" s="216"/>
      <c r="V705" s="216"/>
      <c r="W705" s="216"/>
      <c r="X705" s="216"/>
      <c r="Y705" s="216"/>
      <c r="Z705" s="216"/>
    </row>
    <row r="706" ht="15.75" customHeight="1">
      <c r="A706" s="216"/>
      <c r="B706" s="216"/>
      <c r="C706" s="216"/>
      <c r="D706" s="216"/>
      <c r="E706" s="216"/>
      <c r="F706" s="216"/>
      <c r="G706" s="216"/>
      <c r="H706" s="216"/>
      <c r="I706" s="216"/>
      <c r="J706" s="216"/>
      <c r="K706" s="216"/>
      <c r="L706" s="216"/>
      <c r="M706" s="216"/>
      <c r="N706" s="216"/>
      <c r="O706" s="216"/>
      <c r="P706" s="216"/>
      <c r="Q706" s="216"/>
      <c r="R706" s="216"/>
      <c r="S706" s="216"/>
      <c r="T706" s="216"/>
      <c r="U706" s="216"/>
      <c r="V706" s="216"/>
      <c r="W706" s="216"/>
      <c r="X706" s="216"/>
      <c r="Y706" s="216"/>
      <c r="Z706" s="216"/>
    </row>
    <row r="707" ht="15.75" customHeight="1">
      <c r="A707" s="216"/>
      <c r="B707" s="216"/>
      <c r="C707" s="216"/>
      <c r="D707" s="216"/>
      <c r="E707" s="216"/>
      <c r="F707" s="216"/>
      <c r="G707" s="216"/>
      <c r="H707" s="216"/>
      <c r="I707" s="216"/>
      <c r="J707" s="216"/>
      <c r="K707" s="216"/>
      <c r="L707" s="216"/>
      <c r="M707" s="216"/>
      <c r="N707" s="216"/>
      <c r="O707" s="216"/>
      <c r="P707" s="216"/>
      <c r="Q707" s="216"/>
      <c r="R707" s="216"/>
      <c r="S707" s="216"/>
      <c r="T707" s="216"/>
      <c r="U707" s="216"/>
      <c r="V707" s="216"/>
      <c r="W707" s="216"/>
      <c r="X707" s="216"/>
      <c r="Y707" s="216"/>
      <c r="Z707" s="216"/>
    </row>
    <row r="708" ht="15.75" customHeight="1">
      <c r="A708" s="216"/>
      <c r="B708" s="216"/>
      <c r="C708" s="216"/>
      <c r="D708" s="216"/>
      <c r="E708" s="216"/>
      <c r="F708" s="216"/>
      <c r="G708" s="216"/>
      <c r="H708" s="216"/>
      <c r="I708" s="216"/>
      <c r="J708" s="216"/>
      <c r="K708" s="216"/>
      <c r="L708" s="216"/>
      <c r="M708" s="216"/>
      <c r="N708" s="216"/>
      <c r="O708" s="216"/>
      <c r="P708" s="216"/>
      <c r="Q708" s="216"/>
      <c r="R708" s="216"/>
      <c r="S708" s="216"/>
      <c r="T708" s="216"/>
      <c r="U708" s="216"/>
      <c r="V708" s="216"/>
      <c r="W708" s="216"/>
      <c r="X708" s="216"/>
      <c r="Y708" s="216"/>
      <c r="Z708" s="216"/>
    </row>
    <row r="709" ht="15.75" customHeight="1">
      <c r="A709" s="216"/>
      <c r="B709" s="216"/>
      <c r="C709" s="216"/>
      <c r="D709" s="216"/>
      <c r="E709" s="216"/>
      <c r="F709" s="216"/>
      <c r="G709" s="216"/>
      <c r="H709" s="216"/>
      <c r="I709" s="216"/>
      <c r="J709" s="216"/>
      <c r="K709" s="216"/>
      <c r="L709" s="216"/>
      <c r="M709" s="216"/>
      <c r="N709" s="216"/>
      <c r="O709" s="216"/>
      <c r="P709" s="216"/>
      <c r="Q709" s="216"/>
      <c r="R709" s="216"/>
      <c r="S709" s="216"/>
      <c r="T709" s="216"/>
      <c r="U709" s="216"/>
      <c r="V709" s="216"/>
      <c r="W709" s="216"/>
      <c r="X709" s="216"/>
      <c r="Y709" s="216"/>
      <c r="Z709" s="216"/>
    </row>
    <row r="710" ht="15.75" customHeight="1">
      <c r="A710" s="216"/>
      <c r="B710" s="216"/>
      <c r="C710" s="216"/>
      <c r="D710" s="216"/>
      <c r="E710" s="216"/>
      <c r="F710" s="216"/>
      <c r="G710" s="216"/>
      <c r="H710" s="216"/>
      <c r="I710" s="216"/>
      <c r="J710" s="216"/>
      <c r="K710" s="216"/>
      <c r="L710" s="216"/>
      <c r="M710" s="216"/>
      <c r="N710" s="216"/>
      <c r="O710" s="216"/>
      <c r="P710" s="216"/>
      <c r="Q710" s="216"/>
      <c r="R710" s="216"/>
      <c r="S710" s="216"/>
      <c r="T710" s="216"/>
      <c r="U710" s="216"/>
      <c r="V710" s="216"/>
      <c r="W710" s="216"/>
      <c r="X710" s="216"/>
      <c r="Y710" s="216"/>
      <c r="Z710" s="216"/>
    </row>
    <row r="711" ht="15.75" customHeight="1">
      <c r="A711" s="216"/>
      <c r="B711" s="216"/>
      <c r="C711" s="216"/>
      <c r="D711" s="216"/>
      <c r="E711" s="216"/>
      <c r="F711" s="216"/>
      <c r="G711" s="216"/>
      <c r="H711" s="216"/>
      <c r="I711" s="216"/>
      <c r="J711" s="216"/>
      <c r="K711" s="216"/>
      <c r="L711" s="216"/>
      <c r="M711" s="216"/>
      <c r="N711" s="216"/>
      <c r="O711" s="216"/>
      <c r="P711" s="216"/>
      <c r="Q711" s="216"/>
      <c r="R711" s="216"/>
      <c r="S711" s="216"/>
      <c r="T711" s="216"/>
      <c r="U711" s="216"/>
      <c r="V711" s="216"/>
      <c r="W711" s="216"/>
      <c r="X711" s="216"/>
      <c r="Y711" s="216"/>
      <c r="Z711" s="216"/>
    </row>
    <row r="712" ht="15.75" customHeight="1">
      <c r="A712" s="216"/>
      <c r="B712" s="216"/>
      <c r="C712" s="216"/>
      <c r="D712" s="216"/>
      <c r="E712" s="216"/>
      <c r="F712" s="216"/>
      <c r="G712" s="216"/>
      <c r="H712" s="216"/>
      <c r="I712" s="216"/>
      <c r="J712" s="216"/>
      <c r="K712" s="216"/>
      <c r="L712" s="216"/>
      <c r="M712" s="216"/>
      <c r="N712" s="216"/>
      <c r="O712" s="216"/>
      <c r="P712" s="216"/>
      <c r="Q712" s="216"/>
      <c r="R712" s="216"/>
      <c r="S712" s="216"/>
      <c r="T712" s="216"/>
      <c r="U712" s="216"/>
      <c r="V712" s="216"/>
      <c r="W712" s="216"/>
      <c r="X712" s="216"/>
      <c r="Y712" s="216"/>
      <c r="Z712" s="216"/>
    </row>
    <row r="713" ht="15.75" customHeight="1">
      <c r="A713" s="216"/>
      <c r="B713" s="216"/>
      <c r="C713" s="216"/>
      <c r="D713" s="216"/>
      <c r="E713" s="216"/>
      <c r="F713" s="216"/>
      <c r="G713" s="216"/>
      <c r="H713" s="216"/>
      <c r="I713" s="216"/>
      <c r="J713" s="216"/>
      <c r="K713" s="216"/>
      <c r="L713" s="216"/>
      <c r="M713" s="216"/>
      <c r="N713" s="216"/>
      <c r="O713" s="216"/>
      <c r="P713" s="216"/>
      <c r="Q713" s="216"/>
      <c r="R713" s="216"/>
      <c r="S713" s="216"/>
      <c r="T713" s="216"/>
      <c r="U713" s="216"/>
      <c r="V713" s="216"/>
      <c r="W713" s="216"/>
      <c r="X713" s="216"/>
      <c r="Y713" s="216"/>
      <c r="Z713" s="216"/>
    </row>
    <row r="714" ht="15.75" customHeight="1">
      <c r="A714" s="216"/>
      <c r="B714" s="216"/>
      <c r="C714" s="216"/>
      <c r="D714" s="216"/>
      <c r="E714" s="216"/>
      <c r="F714" s="216"/>
      <c r="G714" s="216"/>
      <c r="H714" s="216"/>
      <c r="I714" s="216"/>
      <c r="J714" s="216"/>
      <c r="K714" s="216"/>
      <c r="L714" s="216"/>
      <c r="M714" s="216"/>
      <c r="N714" s="216"/>
      <c r="O714" s="216"/>
      <c r="P714" s="216"/>
      <c r="Q714" s="216"/>
      <c r="R714" s="216"/>
      <c r="S714" s="216"/>
      <c r="T714" s="216"/>
      <c r="U714" s="216"/>
      <c r="V714" s="216"/>
      <c r="W714" s="216"/>
      <c r="X714" s="216"/>
      <c r="Y714" s="216"/>
      <c r="Z714" s="216"/>
    </row>
    <row r="715" ht="15.75" customHeight="1">
      <c r="A715" s="216"/>
      <c r="B715" s="216"/>
      <c r="C715" s="216"/>
      <c r="D715" s="216"/>
      <c r="E715" s="216"/>
      <c r="F715" s="216"/>
      <c r="G715" s="216"/>
      <c r="H715" s="216"/>
      <c r="I715" s="216"/>
      <c r="J715" s="216"/>
      <c r="K715" s="216"/>
      <c r="L715" s="216"/>
      <c r="M715" s="216"/>
      <c r="N715" s="216"/>
      <c r="O715" s="216"/>
      <c r="P715" s="216"/>
      <c r="Q715" s="216"/>
      <c r="R715" s="216"/>
      <c r="S715" s="216"/>
      <c r="T715" s="216"/>
      <c r="U715" s="216"/>
      <c r="V715" s="216"/>
      <c r="W715" s="216"/>
      <c r="X715" s="216"/>
      <c r="Y715" s="216"/>
      <c r="Z715" s="216"/>
    </row>
    <row r="716" ht="15.75" customHeight="1">
      <c r="A716" s="216"/>
      <c r="B716" s="216"/>
      <c r="C716" s="216"/>
      <c r="D716" s="216"/>
      <c r="E716" s="216"/>
      <c r="F716" s="216"/>
      <c r="G716" s="216"/>
      <c r="H716" s="216"/>
      <c r="I716" s="216"/>
      <c r="J716" s="216"/>
      <c r="K716" s="216"/>
      <c r="L716" s="216"/>
      <c r="M716" s="216"/>
      <c r="N716" s="216"/>
      <c r="O716" s="216"/>
      <c r="P716" s="216"/>
      <c r="Q716" s="216"/>
      <c r="R716" s="216"/>
      <c r="S716" s="216"/>
      <c r="T716" s="216"/>
      <c r="U716" s="216"/>
      <c r="V716" s="216"/>
      <c r="W716" s="216"/>
      <c r="X716" s="216"/>
      <c r="Y716" s="216"/>
      <c r="Z716" s="216"/>
    </row>
    <row r="717" ht="15.75" customHeight="1">
      <c r="A717" s="216"/>
      <c r="B717" s="216"/>
      <c r="C717" s="216"/>
      <c r="D717" s="216"/>
      <c r="E717" s="216"/>
      <c r="F717" s="216"/>
      <c r="G717" s="216"/>
      <c r="H717" s="216"/>
      <c r="I717" s="216"/>
      <c r="J717" s="216"/>
      <c r="K717" s="216"/>
      <c r="L717" s="216"/>
      <c r="M717" s="216"/>
      <c r="N717" s="216"/>
      <c r="O717" s="216"/>
      <c r="P717" s="216"/>
      <c r="Q717" s="216"/>
      <c r="R717" s="216"/>
      <c r="S717" s="216"/>
      <c r="T717" s="216"/>
      <c r="U717" s="216"/>
      <c r="V717" s="216"/>
      <c r="W717" s="216"/>
      <c r="X717" s="216"/>
      <c r="Y717" s="216"/>
      <c r="Z717" s="216"/>
    </row>
    <row r="718" ht="15.75" customHeight="1">
      <c r="A718" s="216"/>
      <c r="B718" s="216"/>
      <c r="C718" s="216"/>
      <c r="D718" s="216"/>
      <c r="E718" s="216"/>
      <c r="F718" s="216"/>
      <c r="G718" s="216"/>
      <c r="H718" s="216"/>
      <c r="I718" s="216"/>
      <c r="J718" s="216"/>
      <c r="K718" s="216"/>
      <c r="L718" s="216"/>
      <c r="M718" s="216"/>
      <c r="N718" s="216"/>
      <c r="O718" s="216"/>
      <c r="P718" s="216"/>
      <c r="Q718" s="216"/>
      <c r="R718" s="216"/>
      <c r="S718" s="216"/>
      <c r="T718" s="216"/>
      <c r="U718" s="216"/>
      <c r="V718" s="216"/>
      <c r="W718" s="216"/>
      <c r="X718" s="216"/>
      <c r="Y718" s="216"/>
      <c r="Z718" s="216"/>
    </row>
    <row r="719" ht="15.75" customHeight="1">
      <c r="A719" s="216"/>
      <c r="B719" s="216"/>
      <c r="C719" s="216"/>
      <c r="D719" s="216"/>
      <c r="E719" s="216"/>
      <c r="F719" s="216"/>
      <c r="G719" s="216"/>
      <c r="H719" s="216"/>
      <c r="I719" s="216"/>
      <c r="J719" s="216"/>
      <c r="K719" s="216"/>
      <c r="L719" s="216"/>
      <c r="M719" s="216"/>
      <c r="N719" s="216"/>
      <c r="O719" s="216"/>
      <c r="P719" s="216"/>
      <c r="Q719" s="216"/>
      <c r="R719" s="216"/>
      <c r="S719" s="216"/>
      <c r="T719" s="216"/>
      <c r="U719" s="216"/>
      <c r="V719" s="216"/>
      <c r="W719" s="216"/>
      <c r="X719" s="216"/>
      <c r="Y719" s="216"/>
      <c r="Z719" s="216"/>
    </row>
    <row r="720" ht="15.75" customHeight="1">
      <c r="A720" s="216"/>
      <c r="B720" s="216"/>
      <c r="C720" s="216"/>
      <c r="D720" s="216"/>
      <c r="E720" s="216"/>
      <c r="F720" s="216"/>
      <c r="G720" s="216"/>
      <c r="H720" s="216"/>
      <c r="I720" s="216"/>
      <c r="J720" s="216"/>
      <c r="K720" s="216"/>
      <c r="L720" s="216"/>
      <c r="M720" s="216"/>
      <c r="N720" s="216"/>
      <c r="O720" s="216"/>
      <c r="P720" s="216"/>
      <c r="Q720" s="216"/>
      <c r="R720" s="216"/>
      <c r="S720" s="216"/>
      <c r="T720" s="216"/>
      <c r="U720" s="216"/>
      <c r="V720" s="216"/>
      <c r="W720" s="216"/>
      <c r="X720" s="216"/>
      <c r="Y720" s="216"/>
      <c r="Z720" s="216"/>
    </row>
    <row r="721" ht="15.75" customHeight="1">
      <c r="A721" s="216"/>
      <c r="B721" s="216"/>
      <c r="C721" s="216"/>
      <c r="D721" s="216"/>
      <c r="E721" s="216"/>
      <c r="F721" s="216"/>
      <c r="G721" s="216"/>
      <c r="H721" s="216"/>
      <c r="I721" s="216"/>
      <c r="J721" s="216"/>
      <c r="K721" s="216"/>
      <c r="L721" s="216"/>
      <c r="M721" s="216"/>
      <c r="N721" s="216"/>
      <c r="O721" s="216"/>
      <c r="P721" s="216"/>
      <c r="Q721" s="216"/>
      <c r="R721" s="216"/>
      <c r="S721" s="216"/>
      <c r="T721" s="216"/>
      <c r="U721" s="216"/>
      <c r="V721" s="216"/>
      <c r="W721" s="216"/>
      <c r="X721" s="216"/>
      <c r="Y721" s="216"/>
      <c r="Z721" s="216"/>
    </row>
    <row r="722" ht="15.75" customHeight="1">
      <c r="A722" s="216"/>
      <c r="B722" s="216"/>
      <c r="C722" s="216"/>
      <c r="D722" s="216"/>
      <c r="E722" s="216"/>
      <c r="F722" s="216"/>
      <c r="G722" s="216"/>
      <c r="H722" s="216"/>
      <c r="I722" s="216"/>
      <c r="J722" s="216"/>
      <c r="K722" s="216"/>
      <c r="L722" s="216"/>
      <c r="M722" s="216"/>
      <c r="N722" s="216"/>
      <c r="O722" s="216"/>
      <c r="P722" s="216"/>
      <c r="Q722" s="216"/>
      <c r="R722" s="216"/>
      <c r="S722" s="216"/>
      <c r="T722" s="216"/>
      <c r="U722" s="216"/>
      <c r="V722" s="216"/>
      <c r="W722" s="216"/>
      <c r="X722" s="216"/>
      <c r="Y722" s="216"/>
      <c r="Z722" s="216"/>
    </row>
    <row r="723" ht="15.75" customHeight="1">
      <c r="A723" s="216"/>
      <c r="B723" s="216"/>
      <c r="C723" s="216"/>
      <c r="D723" s="216"/>
      <c r="E723" s="216"/>
      <c r="F723" s="216"/>
      <c r="G723" s="216"/>
      <c r="H723" s="216"/>
      <c r="I723" s="216"/>
      <c r="J723" s="216"/>
      <c r="K723" s="216"/>
      <c r="L723" s="216"/>
      <c r="M723" s="216"/>
      <c r="N723" s="216"/>
      <c r="O723" s="216"/>
      <c r="P723" s="216"/>
      <c r="Q723" s="216"/>
      <c r="R723" s="216"/>
      <c r="S723" s="216"/>
      <c r="T723" s="216"/>
      <c r="U723" s="216"/>
      <c r="V723" s="216"/>
      <c r="W723" s="216"/>
      <c r="X723" s="216"/>
      <c r="Y723" s="216"/>
      <c r="Z723" s="216"/>
    </row>
    <row r="724" ht="15.75" customHeight="1">
      <c r="A724" s="216"/>
      <c r="B724" s="216"/>
      <c r="C724" s="216"/>
      <c r="D724" s="216"/>
      <c r="E724" s="216"/>
      <c r="F724" s="216"/>
      <c r="G724" s="216"/>
      <c r="H724" s="216"/>
      <c r="I724" s="216"/>
      <c r="J724" s="216"/>
      <c r="K724" s="216"/>
      <c r="L724" s="216"/>
      <c r="M724" s="216"/>
      <c r="N724" s="216"/>
      <c r="O724" s="216"/>
      <c r="P724" s="216"/>
      <c r="Q724" s="216"/>
      <c r="R724" s="216"/>
      <c r="S724" s="216"/>
      <c r="T724" s="216"/>
      <c r="U724" s="216"/>
      <c r="V724" s="216"/>
      <c r="W724" s="216"/>
      <c r="X724" s="216"/>
      <c r="Y724" s="216"/>
      <c r="Z724" s="216"/>
    </row>
    <row r="725" ht="15.75" customHeight="1">
      <c r="A725" s="216"/>
      <c r="B725" s="216"/>
      <c r="C725" s="216"/>
      <c r="D725" s="216"/>
      <c r="E725" s="216"/>
      <c r="F725" s="216"/>
      <c r="G725" s="216"/>
      <c r="H725" s="216"/>
      <c r="I725" s="216"/>
      <c r="J725" s="216"/>
      <c r="K725" s="216"/>
      <c r="L725" s="216"/>
      <c r="M725" s="216"/>
      <c r="N725" s="216"/>
      <c r="O725" s="216"/>
      <c r="P725" s="216"/>
      <c r="Q725" s="216"/>
      <c r="R725" s="216"/>
      <c r="S725" s="216"/>
      <c r="T725" s="216"/>
      <c r="U725" s="216"/>
      <c r="V725" s="216"/>
      <c r="W725" s="216"/>
      <c r="X725" s="216"/>
      <c r="Y725" s="216"/>
      <c r="Z725" s="216"/>
    </row>
    <row r="726" ht="15.75" customHeight="1">
      <c r="A726" s="216"/>
      <c r="B726" s="216"/>
      <c r="C726" s="216"/>
      <c r="D726" s="216"/>
      <c r="E726" s="216"/>
      <c r="F726" s="216"/>
      <c r="G726" s="216"/>
      <c r="H726" s="216"/>
      <c r="I726" s="216"/>
      <c r="J726" s="216"/>
      <c r="K726" s="216"/>
      <c r="L726" s="216"/>
      <c r="M726" s="216"/>
      <c r="N726" s="216"/>
      <c r="O726" s="216"/>
      <c r="P726" s="216"/>
      <c r="Q726" s="216"/>
      <c r="R726" s="216"/>
      <c r="S726" s="216"/>
      <c r="T726" s="216"/>
      <c r="U726" s="216"/>
      <c r="V726" s="216"/>
      <c r="W726" s="216"/>
      <c r="X726" s="216"/>
      <c r="Y726" s="216"/>
      <c r="Z726" s="216"/>
    </row>
    <row r="727" ht="15.75" customHeight="1">
      <c r="A727" s="216"/>
      <c r="B727" s="216"/>
      <c r="C727" s="216"/>
      <c r="D727" s="216"/>
      <c r="E727" s="216"/>
      <c r="F727" s="216"/>
      <c r="G727" s="216"/>
      <c r="H727" s="216"/>
      <c r="I727" s="216"/>
      <c r="J727" s="216"/>
      <c r="K727" s="216"/>
      <c r="L727" s="216"/>
      <c r="M727" s="216"/>
      <c r="N727" s="216"/>
      <c r="O727" s="216"/>
      <c r="P727" s="216"/>
      <c r="Q727" s="216"/>
      <c r="R727" s="216"/>
      <c r="S727" s="216"/>
      <c r="T727" s="216"/>
      <c r="U727" s="216"/>
      <c r="V727" s="216"/>
      <c r="W727" s="216"/>
      <c r="X727" s="216"/>
      <c r="Y727" s="216"/>
      <c r="Z727" s="216"/>
    </row>
    <row r="728" ht="15.75" customHeight="1">
      <c r="A728" s="216"/>
      <c r="B728" s="216"/>
      <c r="C728" s="216"/>
      <c r="D728" s="216"/>
      <c r="E728" s="216"/>
      <c r="F728" s="216"/>
      <c r="G728" s="216"/>
      <c r="H728" s="216"/>
      <c r="I728" s="216"/>
      <c r="J728" s="216"/>
      <c r="K728" s="216"/>
      <c r="L728" s="216"/>
      <c r="M728" s="216"/>
      <c r="N728" s="216"/>
      <c r="O728" s="216"/>
      <c r="P728" s="216"/>
      <c r="Q728" s="216"/>
      <c r="R728" s="216"/>
      <c r="S728" s="216"/>
      <c r="T728" s="216"/>
      <c r="U728" s="216"/>
      <c r="V728" s="216"/>
      <c r="W728" s="216"/>
      <c r="X728" s="216"/>
      <c r="Y728" s="216"/>
      <c r="Z728" s="216"/>
    </row>
    <row r="729" ht="15.75" customHeight="1">
      <c r="A729" s="216"/>
      <c r="B729" s="216"/>
      <c r="C729" s="216"/>
      <c r="D729" s="216"/>
      <c r="E729" s="216"/>
      <c r="F729" s="216"/>
      <c r="G729" s="216"/>
      <c r="H729" s="216"/>
      <c r="I729" s="216"/>
      <c r="J729" s="216"/>
      <c r="K729" s="216"/>
      <c r="L729" s="216"/>
      <c r="M729" s="216"/>
      <c r="N729" s="216"/>
      <c r="O729" s="216"/>
      <c r="P729" s="216"/>
      <c r="Q729" s="216"/>
      <c r="R729" s="216"/>
      <c r="S729" s="216"/>
      <c r="T729" s="216"/>
      <c r="U729" s="216"/>
      <c r="V729" s="216"/>
      <c r="W729" s="216"/>
      <c r="X729" s="216"/>
      <c r="Y729" s="216"/>
      <c r="Z729" s="216"/>
    </row>
    <row r="730" ht="15.75" customHeight="1">
      <c r="A730" s="216"/>
      <c r="B730" s="216"/>
      <c r="C730" s="216"/>
      <c r="D730" s="216"/>
      <c r="E730" s="216"/>
      <c r="F730" s="216"/>
      <c r="G730" s="216"/>
      <c r="H730" s="216"/>
      <c r="I730" s="216"/>
      <c r="J730" s="216"/>
      <c r="K730" s="216"/>
      <c r="L730" s="216"/>
      <c r="M730" s="216"/>
      <c r="N730" s="216"/>
      <c r="O730" s="216"/>
      <c r="P730" s="216"/>
      <c r="Q730" s="216"/>
      <c r="R730" s="216"/>
      <c r="S730" s="216"/>
      <c r="T730" s="216"/>
      <c r="U730" s="216"/>
      <c r="V730" s="216"/>
      <c r="W730" s="216"/>
      <c r="X730" s="216"/>
      <c r="Y730" s="216"/>
      <c r="Z730" s="216"/>
    </row>
    <row r="731" ht="15.75" customHeight="1">
      <c r="A731" s="216"/>
      <c r="B731" s="216"/>
      <c r="C731" s="216"/>
      <c r="D731" s="216"/>
      <c r="E731" s="216"/>
      <c r="F731" s="216"/>
      <c r="G731" s="216"/>
      <c r="H731" s="216"/>
      <c r="I731" s="216"/>
      <c r="J731" s="216"/>
      <c r="K731" s="216"/>
      <c r="L731" s="216"/>
      <c r="M731" s="216"/>
      <c r="N731" s="216"/>
      <c r="O731" s="216"/>
      <c r="P731" s="216"/>
      <c r="Q731" s="216"/>
      <c r="R731" s="216"/>
      <c r="S731" s="216"/>
      <c r="T731" s="216"/>
      <c r="U731" s="216"/>
      <c r="V731" s="216"/>
      <c r="W731" s="216"/>
      <c r="X731" s="216"/>
      <c r="Y731" s="216"/>
      <c r="Z731" s="216"/>
    </row>
    <row r="732" ht="15.75" customHeight="1">
      <c r="A732" s="216"/>
      <c r="B732" s="216"/>
      <c r="C732" s="216"/>
      <c r="D732" s="216"/>
      <c r="E732" s="216"/>
      <c r="F732" s="216"/>
      <c r="G732" s="216"/>
      <c r="H732" s="216"/>
      <c r="I732" s="216"/>
      <c r="J732" s="216"/>
      <c r="K732" s="216"/>
      <c r="L732" s="216"/>
      <c r="M732" s="216"/>
      <c r="N732" s="216"/>
      <c r="O732" s="216"/>
      <c r="P732" s="216"/>
      <c r="Q732" s="216"/>
      <c r="R732" s="216"/>
      <c r="S732" s="216"/>
      <c r="T732" s="216"/>
      <c r="U732" s="216"/>
      <c r="V732" s="216"/>
      <c r="W732" s="216"/>
      <c r="X732" s="216"/>
      <c r="Y732" s="216"/>
      <c r="Z732" s="216"/>
    </row>
    <row r="733" ht="15.75" customHeight="1">
      <c r="A733" s="216"/>
      <c r="B733" s="216"/>
      <c r="C733" s="216"/>
      <c r="D733" s="216"/>
      <c r="E733" s="216"/>
      <c r="F733" s="216"/>
      <c r="G733" s="216"/>
      <c r="H733" s="216"/>
      <c r="I733" s="216"/>
      <c r="J733" s="216"/>
      <c r="K733" s="216"/>
      <c r="L733" s="216"/>
      <c r="M733" s="216"/>
      <c r="N733" s="216"/>
      <c r="O733" s="216"/>
      <c r="P733" s="216"/>
      <c r="Q733" s="216"/>
      <c r="R733" s="216"/>
      <c r="S733" s="216"/>
      <c r="T733" s="216"/>
      <c r="U733" s="216"/>
      <c r="V733" s="216"/>
      <c r="W733" s="216"/>
      <c r="X733" s="216"/>
      <c r="Y733" s="216"/>
      <c r="Z733" s="216"/>
    </row>
    <row r="734" ht="15.75" customHeight="1">
      <c r="A734" s="216"/>
      <c r="B734" s="216"/>
      <c r="C734" s="216"/>
      <c r="D734" s="216"/>
      <c r="E734" s="216"/>
      <c r="F734" s="216"/>
      <c r="G734" s="216"/>
      <c r="H734" s="216"/>
      <c r="I734" s="216"/>
      <c r="J734" s="216"/>
      <c r="K734" s="216"/>
      <c r="L734" s="216"/>
      <c r="M734" s="216"/>
      <c r="N734" s="216"/>
      <c r="O734" s="216"/>
      <c r="P734" s="216"/>
      <c r="Q734" s="216"/>
      <c r="R734" s="216"/>
      <c r="S734" s="216"/>
      <c r="T734" s="216"/>
      <c r="U734" s="216"/>
      <c r="V734" s="216"/>
      <c r="W734" s="216"/>
      <c r="X734" s="216"/>
      <c r="Y734" s="216"/>
      <c r="Z734" s="216"/>
    </row>
    <row r="735" ht="15.75" customHeight="1">
      <c r="A735" s="216"/>
      <c r="B735" s="216"/>
      <c r="C735" s="216"/>
      <c r="D735" s="216"/>
      <c r="E735" s="216"/>
      <c r="F735" s="216"/>
      <c r="G735" s="216"/>
      <c r="H735" s="216"/>
      <c r="I735" s="216"/>
      <c r="J735" s="216"/>
      <c r="K735" s="216"/>
      <c r="L735" s="216"/>
      <c r="M735" s="216"/>
      <c r="N735" s="216"/>
      <c r="O735" s="216"/>
      <c r="P735" s="216"/>
      <c r="Q735" s="216"/>
      <c r="R735" s="216"/>
      <c r="S735" s="216"/>
      <c r="T735" s="216"/>
      <c r="U735" s="216"/>
      <c r="V735" s="216"/>
      <c r="W735" s="216"/>
      <c r="X735" s="216"/>
      <c r="Y735" s="216"/>
      <c r="Z735" s="216"/>
    </row>
    <row r="736" ht="15.75" customHeight="1">
      <c r="A736" s="216"/>
      <c r="B736" s="216"/>
      <c r="C736" s="216"/>
      <c r="D736" s="216"/>
      <c r="E736" s="216"/>
      <c r="F736" s="216"/>
      <c r="G736" s="216"/>
      <c r="H736" s="216"/>
      <c r="I736" s="216"/>
      <c r="J736" s="216"/>
      <c r="K736" s="216"/>
      <c r="L736" s="216"/>
      <c r="M736" s="216"/>
      <c r="N736" s="216"/>
      <c r="O736" s="216"/>
      <c r="P736" s="216"/>
      <c r="Q736" s="216"/>
      <c r="R736" s="216"/>
      <c r="S736" s="216"/>
      <c r="T736" s="216"/>
      <c r="U736" s="216"/>
      <c r="V736" s="216"/>
      <c r="W736" s="216"/>
      <c r="X736" s="216"/>
      <c r="Y736" s="216"/>
      <c r="Z736" s="216"/>
    </row>
    <row r="737" ht="15.75" customHeight="1">
      <c r="A737" s="216"/>
      <c r="B737" s="216"/>
      <c r="C737" s="216"/>
      <c r="D737" s="216"/>
      <c r="E737" s="216"/>
      <c r="F737" s="216"/>
      <c r="G737" s="216"/>
      <c r="H737" s="216"/>
      <c r="I737" s="216"/>
      <c r="J737" s="216"/>
      <c r="K737" s="216"/>
      <c r="L737" s="216"/>
      <c r="M737" s="216"/>
      <c r="N737" s="216"/>
      <c r="O737" s="216"/>
      <c r="P737" s="216"/>
      <c r="Q737" s="216"/>
      <c r="R737" s="216"/>
      <c r="S737" s="216"/>
      <c r="T737" s="216"/>
      <c r="U737" s="216"/>
      <c r="V737" s="216"/>
      <c r="W737" s="216"/>
      <c r="X737" s="216"/>
      <c r="Y737" s="216"/>
      <c r="Z737" s="216"/>
    </row>
    <row r="738" ht="15.75" customHeight="1">
      <c r="A738" s="216"/>
      <c r="B738" s="216"/>
      <c r="C738" s="216"/>
      <c r="D738" s="216"/>
      <c r="E738" s="216"/>
      <c r="F738" s="216"/>
      <c r="G738" s="216"/>
      <c r="H738" s="216"/>
      <c r="I738" s="216"/>
      <c r="J738" s="216"/>
      <c r="K738" s="216"/>
      <c r="L738" s="216"/>
      <c r="M738" s="216"/>
      <c r="N738" s="216"/>
      <c r="O738" s="216"/>
      <c r="P738" s="216"/>
      <c r="Q738" s="216"/>
      <c r="R738" s="216"/>
      <c r="S738" s="216"/>
      <c r="T738" s="216"/>
      <c r="U738" s="216"/>
      <c r="V738" s="216"/>
      <c r="W738" s="216"/>
      <c r="X738" s="216"/>
      <c r="Y738" s="216"/>
      <c r="Z738" s="216"/>
    </row>
    <row r="739" ht="15.75" customHeight="1">
      <c r="A739" s="216"/>
      <c r="B739" s="216"/>
      <c r="C739" s="216"/>
      <c r="D739" s="216"/>
      <c r="E739" s="216"/>
      <c r="F739" s="216"/>
      <c r="G739" s="216"/>
      <c r="H739" s="216"/>
      <c r="I739" s="216"/>
      <c r="J739" s="216"/>
      <c r="K739" s="216"/>
      <c r="L739" s="216"/>
      <c r="M739" s="216"/>
      <c r="N739" s="216"/>
      <c r="O739" s="216"/>
      <c r="P739" s="216"/>
      <c r="Q739" s="216"/>
      <c r="R739" s="216"/>
      <c r="S739" s="216"/>
      <c r="T739" s="216"/>
      <c r="U739" s="216"/>
      <c r="V739" s="216"/>
      <c r="W739" s="216"/>
      <c r="X739" s="216"/>
      <c r="Y739" s="216"/>
      <c r="Z739" s="216"/>
    </row>
    <row r="740" ht="15.75" customHeight="1">
      <c r="A740" s="216"/>
      <c r="B740" s="216"/>
      <c r="C740" s="216"/>
      <c r="D740" s="216"/>
      <c r="E740" s="216"/>
      <c r="F740" s="216"/>
      <c r="G740" s="216"/>
      <c r="H740" s="216"/>
      <c r="I740" s="216"/>
      <c r="J740" s="216"/>
      <c r="K740" s="216"/>
      <c r="L740" s="216"/>
      <c r="M740" s="216"/>
      <c r="N740" s="216"/>
      <c r="O740" s="216"/>
      <c r="P740" s="216"/>
      <c r="Q740" s="216"/>
      <c r="R740" s="216"/>
      <c r="S740" s="216"/>
      <c r="T740" s="216"/>
      <c r="U740" s="216"/>
      <c r="V740" s="216"/>
      <c r="W740" s="216"/>
      <c r="X740" s="216"/>
      <c r="Y740" s="216"/>
      <c r="Z740" s="216"/>
    </row>
    <row r="741" ht="15.75" customHeight="1">
      <c r="A741" s="216"/>
      <c r="B741" s="216"/>
      <c r="C741" s="216"/>
      <c r="D741" s="216"/>
      <c r="E741" s="216"/>
      <c r="F741" s="216"/>
      <c r="G741" s="216"/>
      <c r="H741" s="216"/>
      <c r="I741" s="216"/>
      <c r="J741" s="216"/>
      <c r="K741" s="216"/>
      <c r="L741" s="216"/>
      <c r="M741" s="216"/>
      <c r="N741" s="216"/>
      <c r="O741" s="216"/>
      <c r="P741" s="216"/>
      <c r="Q741" s="216"/>
      <c r="R741" s="216"/>
      <c r="S741" s="216"/>
      <c r="T741" s="216"/>
      <c r="U741" s="216"/>
      <c r="V741" s="216"/>
      <c r="W741" s="216"/>
      <c r="X741" s="216"/>
      <c r="Y741" s="216"/>
      <c r="Z741" s="216"/>
    </row>
    <row r="742" ht="15.75" customHeight="1">
      <c r="A742" s="216"/>
      <c r="B742" s="216"/>
      <c r="C742" s="216"/>
      <c r="D742" s="216"/>
      <c r="E742" s="216"/>
      <c r="F742" s="216"/>
      <c r="G742" s="216"/>
      <c r="H742" s="216"/>
      <c r="I742" s="216"/>
      <c r="J742" s="216"/>
      <c r="K742" s="216"/>
      <c r="L742" s="216"/>
      <c r="M742" s="216"/>
      <c r="N742" s="216"/>
      <c r="O742" s="216"/>
      <c r="P742" s="216"/>
      <c r="Q742" s="216"/>
      <c r="R742" s="216"/>
      <c r="S742" s="216"/>
      <c r="T742" s="216"/>
      <c r="U742" s="216"/>
      <c r="V742" s="216"/>
      <c r="W742" s="216"/>
      <c r="X742" s="216"/>
      <c r="Y742" s="216"/>
      <c r="Z742" s="216"/>
    </row>
    <row r="743" ht="15.75" customHeight="1">
      <c r="A743" s="216"/>
      <c r="B743" s="216"/>
      <c r="C743" s="216"/>
      <c r="D743" s="216"/>
      <c r="E743" s="216"/>
      <c r="F743" s="216"/>
      <c r="G743" s="216"/>
      <c r="H743" s="216"/>
      <c r="I743" s="216"/>
      <c r="J743" s="216"/>
      <c r="K743" s="216"/>
      <c r="L743" s="216"/>
      <c r="M743" s="216"/>
      <c r="N743" s="216"/>
      <c r="O743" s="216"/>
      <c r="P743" s="216"/>
      <c r="Q743" s="216"/>
      <c r="R743" s="216"/>
      <c r="S743" s="216"/>
      <c r="T743" s="216"/>
      <c r="U743" s="216"/>
      <c r="V743" s="216"/>
      <c r="W743" s="216"/>
      <c r="X743" s="216"/>
      <c r="Y743" s="216"/>
      <c r="Z743" s="216"/>
    </row>
    <row r="744" ht="15.75" customHeight="1">
      <c r="A744" s="216"/>
      <c r="B744" s="216"/>
      <c r="C744" s="216"/>
      <c r="D744" s="216"/>
      <c r="E744" s="216"/>
      <c r="F744" s="216"/>
      <c r="G744" s="216"/>
      <c r="H744" s="216"/>
      <c r="I744" s="216"/>
      <c r="J744" s="216"/>
      <c r="K744" s="216"/>
      <c r="L744" s="216"/>
      <c r="M744" s="216"/>
      <c r="N744" s="216"/>
      <c r="O744" s="216"/>
      <c r="P744" s="216"/>
      <c r="Q744" s="216"/>
      <c r="R744" s="216"/>
      <c r="S744" s="216"/>
      <c r="T744" s="216"/>
      <c r="U744" s="216"/>
      <c r="V744" s="216"/>
      <c r="W744" s="216"/>
      <c r="X744" s="216"/>
      <c r="Y744" s="216"/>
      <c r="Z744" s="216"/>
    </row>
    <row r="745" ht="15.75" customHeight="1">
      <c r="A745" s="216"/>
      <c r="B745" s="216"/>
      <c r="C745" s="216"/>
      <c r="D745" s="216"/>
      <c r="E745" s="216"/>
      <c r="F745" s="216"/>
      <c r="G745" s="216"/>
      <c r="H745" s="216"/>
      <c r="I745" s="216"/>
      <c r="J745" s="216"/>
      <c r="K745" s="216"/>
      <c r="L745" s="216"/>
      <c r="M745" s="216"/>
      <c r="N745" s="216"/>
      <c r="O745" s="216"/>
      <c r="P745" s="216"/>
      <c r="Q745" s="216"/>
      <c r="R745" s="216"/>
      <c r="S745" s="216"/>
      <c r="T745" s="216"/>
      <c r="U745" s="216"/>
      <c r="V745" s="216"/>
      <c r="W745" s="216"/>
      <c r="X745" s="216"/>
      <c r="Y745" s="216"/>
      <c r="Z745" s="216"/>
    </row>
    <row r="746" ht="15.75" customHeight="1">
      <c r="A746" s="216"/>
      <c r="B746" s="216"/>
      <c r="C746" s="216"/>
      <c r="D746" s="216"/>
      <c r="E746" s="216"/>
      <c r="F746" s="216"/>
      <c r="G746" s="216"/>
      <c r="H746" s="216"/>
      <c r="I746" s="216"/>
      <c r="J746" s="216"/>
      <c r="K746" s="216"/>
      <c r="L746" s="216"/>
      <c r="M746" s="216"/>
      <c r="N746" s="216"/>
      <c r="O746" s="216"/>
      <c r="P746" s="216"/>
      <c r="Q746" s="216"/>
      <c r="R746" s="216"/>
      <c r="S746" s="216"/>
      <c r="T746" s="216"/>
      <c r="U746" s="216"/>
      <c r="V746" s="216"/>
      <c r="W746" s="216"/>
      <c r="X746" s="216"/>
      <c r="Y746" s="216"/>
      <c r="Z746" s="216"/>
    </row>
    <row r="747" ht="15.75" customHeight="1">
      <c r="A747" s="216"/>
      <c r="B747" s="216"/>
      <c r="C747" s="216"/>
      <c r="D747" s="216"/>
      <c r="E747" s="216"/>
      <c r="F747" s="216"/>
      <c r="G747" s="216"/>
      <c r="H747" s="216"/>
      <c r="I747" s="216"/>
      <c r="J747" s="216"/>
      <c r="K747" s="216"/>
      <c r="L747" s="216"/>
      <c r="M747" s="216"/>
      <c r="N747" s="216"/>
      <c r="O747" s="216"/>
      <c r="P747" s="216"/>
      <c r="Q747" s="216"/>
      <c r="R747" s="216"/>
      <c r="S747" s="216"/>
      <c r="T747" s="216"/>
      <c r="U747" s="216"/>
      <c r="V747" s="216"/>
      <c r="W747" s="216"/>
      <c r="X747" s="216"/>
      <c r="Y747" s="216"/>
      <c r="Z747" s="216"/>
    </row>
    <row r="748" ht="15.75" customHeight="1">
      <c r="A748" s="216"/>
      <c r="B748" s="216"/>
      <c r="C748" s="216"/>
      <c r="D748" s="216"/>
      <c r="E748" s="216"/>
      <c r="F748" s="216"/>
      <c r="G748" s="216"/>
      <c r="H748" s="216"/>
      <c r="I748" s="216"/>
      <c r="J748" s="216"/>
      <c r="K748" s="216"/>
      <c r="L748" s="216"/>
      <c r="M748" s="216"/>
      <c r="N748" s="216"/>
      <c r="O748" s="216"/>
      <c r="P748" s="216"/>
      <c r="Q748" s="216"/>
      <c r="R748" s="216"/>
      <c r="S748" s="216"/>
      <c r="T748" s="216"/>
      <c r="U748" s="216"/>
      <c r="V748" s="216"/>
      <c r="W748" s="216"/>
      <c r="X748" s="216"/>
      <c r="Y748" s="216"/>
      <c r="Z748" s="216"/>
    </row>
    <row r="749" ht="15.75" customHeight="1">
      <c r="A749" s="216"/>
      <c r="B749" s="216"/>
      <c r="C749" s="216"/>
      <c r="D749" s="216"/>
      <c r="E749" s="216"/>
      <c r="F749" s="216"/>
      <c r="G749" s="216"/>
      <c r="H749" s="216"/>
      <c r="I749" s="216"/>
      <c r="J749" s="216"/>
      <c r="K749" s="216"/>
      <c r="L749" s="216"/>
      <c r="M749" s="216"/>
      <c r="N749" s="216"/>
      <c r="O749" s="216"/>
      <c r="P749" s="216"/>
      <c r="Q749" s="216"/>
      <c r="R749" s="216"/>
      <c r="S749" s="216"/>
      <c r="T749" s="216"/>
      <c r="U749" s="216"/>
      <c r="V749" s="216"/>
      <c r="W749" s="216"/>
      <c r="X749" s="216"/>
      <c r="Y749" s="216"/>
      <c r="Z749" s="216"/>
    </row>
    <row r="750" ht="15.75" customHeight="1">
      <c r="A750" s="216"/>
      <c r="B750" s="216"/>
      <c r="C750" s="216"/>
      <c r="D750" s="216"/>
      <c r="E750" s="216"/>
      <c r="F750" s="216"/>
      <c r="G750" s="216"/>
      <c r="H750" s="216"/>
      <c r="I750" s="216"/>
      <c r="J750" s="216"/>
      <c r="K750" s="216"/>
      <c r="L750" s="216"/>
      <c r="M750" s="216"/>
      <c r="N750" s="216"/>
      <c r="O750" s="216"/>
      <c r="P750" s="216"/>
      <c r="Q750" s="216"/>
      <c r="R750" s="216"/>
      <c r="S750" s="216"/>
      <c r="T750" s="216"/>
      <c r="U750" s="216"/>
      <c r="V750" s="216"/>
      <c r="W750" s="216"/>
      <c r="X750" s="216"/>
      <c r="Y750" s="216"/>
      <c r="Z750" s="216"/>
    </row>
    <row r="751" ht="15.75" customHeight="1">
      <c r="A751" s="216"/>
      <c r="B751" s="216"/>
      <c r="C751" s="216"/>
      <c r="D751" s="216"/>
      <c r="E751" s="216"/>
      <c r="F751" s="216"/>
      <c r="G751" s="216"/>
      <c r="H751" s="216"/>
      <c r="I751" s="216"/>
      <c r="J751" s="216"/>
      <c r="K751" s="216"/>
      <c r="L751" s="216"/>
      <c r="M751" s="216"/>
      <c r="N751" s="216"/>
      <c r="O751" s="216"/>
      <c r="P751" s="216"/>
      <c r="Q751" s="216"/>
      <c r="R751" s="216"/>
      <c r="S751" s="216"/>
      <c r="T751" s="216"/>
      <c r="U751" s="216"/>
      <c r="V751" s="216"/>
      <c r="W751" s="216"/>
      <c r="X751" s="216"/>
      <c r="Y751" s="216"/>
      <c r="Z751" s="216"/>
    </row>
    <row r="752" ht="15.75" customHeight="1">
      <c r="A752" s="216"/>
      <c r="B752" s="216"/>
      <c r="C752" s="216"/>
      <c r="D752" s="216"/>
      <c r="E752" s="216"/>
      <c r="F752" s="216"/>
      <c r="G752" s="216"/>
      <c r="H752" s="216"/>
      <c r="I752" s="216"/>
      <c r="J752" s="216"/>
      <c r="K752" s="216"/>
      <c r="L752" s="216"/>
      <c r="M752" s="216"/>
      <c r="N752" s="216"/>
      <c r="O752" s="216"/>
      <c r="P752" s="216"/>
      <c r="Q752" s="216"/>
      <c r="R752" s="216"/>
      <c r="S752" s="216"/>
      <c r="T752" s="216"/>
      <c r="U752" s="216"/>
      <c r="V752" s="216"/>
      <c r="W752" s="216"/>
      <c r="X752" s="216"/>
      <c r="Y752" s="216"/>
      <c r="Z752" s="216"/>
    </row>
    <row r="753" ht="15.75" customHeight="1">
      <c r="A753" s="216"/>
      <c r="B753" s="216"/>
      <c r="C753" s="216"/>
      <c r="D753" s="216"/>
      <c r="E753" s="216"/>
      <c r="F753" s="216"/>
      <c r="G753" s="216"/>
      <c r="H753" s="216"/>
      <c r="I753" s="216"/>
      <c r="J753" s="216"/>
      <c r="K753" s="216"/>
      <c r="L753" s="216"/>
      <c r="M753" s="216"/>
      <c r="N753" s="216"/>
      <c r="O753" s="216"/>
      <c r="P753" s="216"/>
      <c r="Q753" s="216"/>
      <c r="R753" s="216"/>
      <c r="S753" s="216"/>
      <c r="T753" s="216"/>
      <c r="U753" s="216"/>
      <c r="V753" s="216"/>
      <c r="W753" s="216"/>
      <c r="X753" s="216"/>
      <c r="Y753" s="216"/>
      <c r="Z753" s="216"/>
    </row>
    <row r="754" ht="15.75" customHeight="1">
      <c r="A754" s="216"/>
      <c r="B754" s="216"/>
      <c r="C754" s="216"/>
      <c r="D754" s="216"/>
      <c r="E754" s="216"/>
      <c r="F754" s="216"/>
      <c r="G754" s="216"/>
      <c r="H754" s="216"/>
      <c r="I754" s="216"/>
      <c r="J754" s="216"/>
      <c r="K754" s="216"/>
      <c r="L754" s="216"/>
      <c r="M754" s="216"/>
      <c r="N754" s="216"/>
      <c r="O754" s="216"/>
      <c r="P754" s="216"/>
      <c r="Q754" s="216"/>
      <c r="R754" s="216"/>
      <c r="S754" s="216"/>
      <c r="T754" s="216"/>
      <c r="U754" s="216"/>
      <c r="V754" s="216"/>
      <c r="W754" s="216"/>
      <c r="X754" s="216"/>
      <c r="Y754" s="216"/>
      <c r="Z754" s="216"/>
    </row>
    <row r="755" ht="15.75" customHeight="1">
      <c r="A755" s="216"/>
      <c r="B755" s="216"/>
      <c r="C755" s="216"/>
      <c r="D755" s="216"/>
      <c r="E755" s="216"/>
      <c r="F755" s="216"/>
      <c r="G755" s="216"/>
      <c r="H755" s="216"/>
      <c r="I755" s="216"/>
      <c r="J755" s="216"/>
      <c r="K755" s="216"/>
      <c r="L755" s="216"/>
      <c r="M755" s="216"/>
      <c r="N755" s="216"/>
      <c r="O755" s="216"/>
      <c r="P755" s="216"/>
      <c r="Q755" s="216"/>
      <c r="R755" s="216"/>
      <c r="S755" s="216"/>
      <c r="T755" s="216"/>
      <c r="U755" s="216"/>
      <c r="V755" s="216"/>
      <c r="W755" s="216"/>
      <c r="X755" s="216"/>
      <c r="Y755" s="216"/>
      <c r="Z755" s="216"/>
    </row>
    <row r="756" ht="15.75" customHeight="1">
      <c r="A756" s="216"/>
      <c r="B756" s="216"/>
      <c r="C756" s="216"/>
      <c r="D756" s="216"/>
      <c r="E756" s="216"/>
      <c r="F756" s="216"/>
      <c r="G756" s="216"/>
      <c r="H756" s="216"/>
      <c r="I756" s="216"/>
      <c r="J756" s="216"/>
      <c r="K756" s="216"/>
      <c r="L756" s="216"/>
      <c r="M756" s="216"/>
      <c r="N756" s="216"/>
      <c r="O756" s="216"/>
      <c r="P756" s="216"/>
      <c r="Q756" s="216"/>
      <c r="R756" s="216"/>
      <c r="S756" s="216"/>
      <c r="T756" s="216"/>
      <c r="U756" s="216"/>
      <c r="V756" s="216"/>
      <c r="W756" s="216"/>
      <c r="X756" s="216"/>
      <c r="Y756" s="216"/>
      <c r="Z756" s="216"/>
    </row>
    <row r="757" ht="15.75" customHeight="1">
      <c r="A757" s="216"/>
      <c r="B757" s="216"/>
      <c r="C757" s="216"/>
      <c r="D757" s="216"/>
      <c r="E757" s="216"/>
      <c r="F757" s="216"/>
      <c r="G757" s="216"/>
      <c r="H757" s="216"/>
      <c r="I757" s="216"/>
      <c r="J757" s="216"/>
      <c r="K757" s="216"/>
      <c r="L757" s="216"/>
      <c r="M757" s="216"/>
      <c r="N757" s="216"/>
      <c r="O757" s="216"/>
      <c r="P757" s="216"/>
      <c r="Q757" s="216"/>
      <c r="R757" s="216"/>
      <c r="S757" s="216"/>
      <c r="T757" s="216"/>
      <c r="U757" s="216"/>
      <c r="V757" s="216"/>
      <c r="W757" s="216"/>
      <c r="X757" s="216"/>
      <c r="Y757" s="216"/>
      <c r="Z757" s="216"/>
    </row>
    <row r="758" ht="15.75" customHeight="1">
      <c r="A758" s="216"/>
      <c r="B758" s="216"/>
      <c r="C758" s="216"/>
      <c r="D758" s="216"/>
      <c r="E758" s="216"/>
      <c r="F758" s="216"/>
      <c r="G758" s="216"/>
      <c r="H758" s="216"/>
      <c r="I758" s="216"/>
      <c r="J758" s="216"/>
      <c r="K758" s="216"/>
      <c r="L758" s="216"/>
      <c r="M758" s="216"/>
      <c r="N758" s="216"/>
      <c r="O758" s="216"/>
      <c r="P758" s="216"/>
      <c r="Q758" s="216"/>
      <c r="R758" s="216"/>
      <c r="S758" s="216"/>
      <c r="T758" s="216"/>
      <c r="U758" s="216"/>
      <c r="V758" s="216"/>
      <c r="W758" s="216"/>
      <c r="X758" s="216"/>
      <c r="Y758" s="216"/>
      <c r="Z758" s="216"/>
    </row>
    <row r="759" ht="15.75" customHeight="1">
      <c r="A759" s="216"/>
      <c r="B759" s="216"/>
      <c r="C759" s="216"/>
      <c r="D759" s="216"/>
      <c r="E759" s="216"/>
      <c r="F759" s="216"/>
      <c r="G759" s="216"/>
      <c r="H759" s="216"/>
      <c r="I759" s="216"/>
      <c r="J759" s="216"/>
      <c r="K759" s="216"/>
      <c r="L759" s="216"/>
      <c r="M759" s="216"/>
      <c r="N759" s="216"/>
      <c r="O759" s="216"/>
      <c r="P759" s="216"/>
      <c r="Q759" s="216"/>
      <c r="R759" s="216"/>
      <c r="S759" s="216"/>
      <c r="T759" s="216"/>
      <c r="U759" s="216"/>
      <c r="V759" s="216"/>
      <c r="W759" s="216"/>
      <c r="X759" s="216"/>
      <c r="Y759" s="216"/>
      <c r="Z759" s="216"/>
    </row>
    <row r="760" ht="15.75" customHeight="1">
      <c r="A760" s="216"/>
      <c r="B760" s="216"/>
      <c r="C760" s="216"/>
      <c r="D760" s="216"/>
      <c r="E760" s="216"/>
      <c r="F760" s="216"/>
      <c r="G760" s="216"/>
      <c r="H760" s="216"/>
      <c r="I760" s="216"/>
      <c r="J760" s="216"/>
      <c r="K760" s="216"/>
      <c r="L760" s="216"/>
      <c r="M760" s="216"/>
      <c r="N760" s="216"/>
      <c r="O760" s="216"/>
      <c r="P760" s="216"/>
      <c r="Q760" s="216"/>
      <c r="R760" s="216"/>
      <c r="S760" s="216"/>
      <c r="T760" s="216"/>
      <c r="U760" s="216"/>
      <c r="V760" s="216"/>
      <c r="W760" s="216"/>
      <c r="X760" s="216"/>
      <c r="Y760" s="216"/>
      <c r="Z760" s="216"/>
    </row>
    <row r="761" ht="15.75" customHeight="1">
      <c r="A761" s="216"/>
      <c r="B761" s="216"/>
      <c r="C761" s="216"/>
      <c r="D761" s="216"/>
      <c r="E761" s="216"/>
      <c r="F761" s="216"/>
      <c r="G761" s="216"/>
      <c r="H761" s="216"/>
      <c r="I761" s="216"/>
      <c r="J761" s="216"/>
      <c r="K761" s="216"/>
      <c r="L761" s="216"/>
      <c r="M761" s="216"/>
      <c r="N761" s="216"/>
      <c r="O761" s="216"/>
      <c r="P761" s="216"/>
      <c r="Q761" s="216"/>
      <c r="R761" s="216"/>
      <c r="S761" s="216"/>
      <c r="T761" s="216"/>
      <c r="U761" s="216"/>
      <c r="V761" s="216"/>
      <c r="W761" s="216"/>
      <c r="X761" s="216"/>
      <c r="Y761" s="216"/>
      <c r="Z761" s="216"/>
    </row>
    <row r="762" ht="15.75" customHeight="1">
      <c r="A762" s="216"/>
      <c r="B762" s="216"/>
      <c r="C762" s="216"/>
      <c r="D762" s="216"/>
      <c r="E762" s="216"/>
      <c r="F762" s="216"/>
      <c r="G762" s="216"/>
      <c r="H762" s="216"/>
      <c r="I762" s="216"/>
      <c r="J762" s="216"/>
      <c r="K762" s="216"/>
      <c r="L762" s="216"/>
      <c r="M762" s="216"/>
      <c r="N762" s="216"/>
      <c r="O762" s="216"/>
      <c r="P762" s="216"/>
      <c r="Q762" s="216"/>
      <c r="R762" s="216"/>
      <c r="S762" s="216"/>
      <c r="T762" s="216"/>
      <c r="U762" s="216"/>
      <c r="V762" s="216"/>
      <c r="W762" s="216"/>
      <c r="X762" s="216"/>
      <c r="Y762" s="216"/>
      <c r="Z762" s="216"/>
    </row>
    <row r="763" ht="15.75" customHeight="1">
      <c r="A763" s="216"/>
      <c r="B763" s="216"/>
      <c r="C763" s="216"/>
      <c r="D763" s="216"/>
      <c r="E763" s="216"/>
      <c r="F763" s="216"/>
      <c r="G763" s="216"/>
      <c r="H763" s="216"/>
      <c r="I763" s="216"/>
      <c r="J763" s="216"/>
      <c r="K763" s="216"/>
      <c r="L763" s="216"/>
      <c r="M763" s="216"/>
      <c r="N763" s="216"/>
      <c r="O763" s="216"/>
      <c r="P763" s="216"/>
      <c r="Q763" s="216"/>
      <c r="R763" s="216"/>
      <c r="S763" s="216"/>
      <c r="T763" s="216"/>
      <c r="U763" s="216"/>
      <c r="V763" s="216"/>
      <c r="W763" s="216"/>
      <c r="X763" s="216"/>
      <c r="Y763" s="216"/>
      <c r="Z763" s="216"/>
    </row>
    <row r="764" ht="15.75" customHeight="1">
      <c r="A764" s="216"/>
      <c r="B764" s="216"/>
      <c r="C764" s="216"/>
      <c r="D764" s="216"/>
      <c r="E764" s="216"/>
      <c r="F764" s="216"/>
      <c r="G764" s="216"/>
      <c r="H764" s="216"/>
      <c r="I764" s="216"/>
      <c r="J764" s="216"/>
      <c r="K764" s="216"/>
      <c r="L764" s="216"/>
      <c r="M764" s="216"/>
      <c r="N764" s="216"/>
      <c r="O764" s="216"/>
      <c r="P764" s="216"/>
      <c r="Q764" s="216"/>
      <c r="R764" s="216"/>
      <c r="S764" s="216"/>
      <c r="T764" s="216"/>
      <c r="U764" s="216"/>
      <c r="V764" s="216"/>
      <c r="W764" s="216"/>
      <c r="X764" s="216"/>
      <c r="Y764" s="216"/>
      <c r="Z764" s="216"/>
    </row>
    <row r="765" ht="15.75" customHeight="1">
      <c r="A765" s="216"/>
      <c r="B765" s="216"/>
      <c r="C765" s="216"/>
      <c r="D765" s="216"/>
      <c r="E765" s="216"/>
      <c r="F765" s="216"/>
      <c r="G765" s="216"/>
      <c r="H765" s="216"/>
      <c r="I765" s="216"/>
      <c r="J765" s="216"/>
      <c r="K765" s="216"/>
      <c r="L765" s="216"/>
      <c r="M765" s="216"/>
      <c r="N765" s="216"/>
      <c r="O765" s="216"/>
      <c r="P765" s="216"/>
      <c r="Q765" s="216"/>
      <c r="R765" s="216"/>
      <c r="S765" s="216"/>
      <c r="T765" s="216"/>
      <c r="U765" s="216"/>
      <c r="V765" s="216"/>
      <c r="W765" s="216"/>
      <c r="X765" s="216"/>
      <c r="Y765" s="216"/>
      <c r="Z765" s="216"/>
    </row>
    <row r="766" ht="15.75" customHeight="1">
      <c r="A766" s="216"/>
      <c r="B766" s="216"/>
      <c r="C766" s="216"/>
      <c r="D766" s="216"/>
      <c r="E766" s="216"/>
      <c r="F766" s="216"/>
      <c r="G766" s="216"/>
      <c r="H766" s="216"/>
      <c r="I766" s="216"/>
      <c r="J766" s="216"/>
      <c r="K766" s="216"/>
      <c r="L766" s="216"/>
      <c r="M766" s="216"/>
      <c r="N766" s="216"/>
      <c r="O766" s="216"/>
      <c r="P766" s="216"/>
      <c r="Q766" s="216"/>
      <c r="R766" s="216"/>
      <c r="S766" s="216"/>
      <c r="T766" s="216"/>
      <c r="U766" s="216"/>
      <c r="V766" s="216"/>
      <c r="W766" s="216"/>
      <c r="X766" s="216"/>
      <c r="Y766" s="216"/>
      <c r="Z766" s="216"/>
    </row>
    <row r="767" ht="15.75" customHeight="1">
      <c r="A767" s="216"/>
      <c r="B767" s="216"/>
      <c r="C767" s="216"/>
      <c r="D767" s="216"/>
      <c r="E767" s="216"/>
      <c r="F767" s="216"/>
      <c r="G767" s="216"/>
      <c r="H767" s="216"/>
      <c r="I767" s="216"/>
      <c r="J767" s="216"/>
      <c r="K767" s="216"/>
      <c r="L767" s="216"/>
      <c r="M767" s="216"/>
      <c r="N767" s="216"/>
      <c r="O767" s="216"/>
      <c r="P767" s="216"/>
      <c r="Q767" s="216"/>
      <c r="R767" s="216"/>
      <c r="S767" s="216"/>
      <c r="T767" s="216"/>
      <c r="U767" s="216"/>
      <c r="V767" s="216"/>
      <c r="W767" s="216"/>
      <c r="X767" s="216"/>
      <c r="Y767" s="216"/>
      <c r="Z767" s="216"/>
    </row>
    <row r="768" ht="15.75" customHeight="1">
      <c r="A768" s="216"/>
      <c r="B768" s="216"/>
      <c r="C768" s="216"/>
      <c r="D768" s="216"/>
      <c r="E768" s="216"/>
      <c r="F768" s="216"/>
      <c r="G768" s="216"/>
      <c r="H768" s="216"/>
      <c r="I768" s="216"/>
      <c r="J768" s="216"/>
      <c r="K768" s="216"/>
      <c r="L768" s="216"/>
      <c r="M768" s="216"/>
      <c r="N768" s="216"/>
      <c r="O768" s="216"/>
      <c r="P768" s="216"/>
      <c r="Q768" s="216"/>
      <c r="R768" s="216"/>
      <c r="S768" s="216"/>
      <c r="T768" s="216"/>
      <c r="U768" s="216"/>
      <c r="V768" s="216"/>
      <c r="W768" s="216"/>
      <c r="X768" s="216"/>
      <c r="Y768" s="216"/>
      <c r="Z768" s="216"/>
    </row>
    <row r="769" ht="15.75" customHeight="1">
      <c r="A769" s="216"/>
      <c r="B769" s="216"/>
      <c r="C769" s="216"/>
      <c r="D769" s="216"/>
      <c r="E769" s="216"/>
      <c r="F769" s="216"/>
      <c r="G769" s="216"/>
      <c r="H769" s="216"/>
      <c r="I769" s="216"/>
      <c r="J769" s="216"/>
      <c r="K769" s="216"/>
      <c r="L769" s="216"/>
      <c r="M769" s="216"/>
      <c r="N769" s="216"/>
      <c r="O769" s="216"/>
      <c r="P769" s="216"/>
      <c r="Q769" s="216"/>
      <c r="R769" s="216"/>
      <c r="S769" s="216"/>
      <c r="T769" s="216"/>
      <c r="U769" s="216"/>
      <c r="V769" s="216"/>
      <c r="W769" s="216"/>
      <c r="X769" s="216"/>
      <c r="Y769" s="216"/>
      <c r="Z769" s="216"/>
    </row>
    <row r="770" ht="15.75" customHeight="1">
      <c r="A770" s="216"/>
      <c r="B770" s="216"/>
      <c r="C770" s="216"/>
      <c r="D770" s="216"/>
      <c r="E770" s="216"/>
      <c r="F770" s="216"/>
      <c r="G770" s="216"/>
      <c r="H770" s="216"/>
      <c r="I770" s="216"/>
      <c r="J770" s="216"/>
      <c r="K770" s="216"/>
      <c r="L770" s="216"/>
      <c r="M770" s="216"/>
      <c r="N770" s="216"/>
      <c r="O770" s="216"/>
      <c r="P770" s="216"/>
      <c r="Q770" s="216"/>
      <c r="R770" s="216"/>
      <c r="S770" s="216"/>
      <c r="T770" s="216"/>
      <c r="U770" s="216"/>
      <c r="V770" s="216"/>
      <c r="W770" s="216"/>
      <c r="X770" s="216"/>
      <c r="Y770" s="216"/>
      <c r="Z770" s="216"/>
    </row>
    <row r="771" ht="15.75" customHeight="1">
      <c r="A771" s="216"/>
      <c r="B771" s="216"/>
      <c r="C771" s="216"/>
      <c r="D771" s="216"/>
      <c r="E771" s="216"/>
      <c r="F771" s="216"/>
      <c r="G771" s="216"/>
      <c r="H771" s="216"/>
      <c r="I771" s="216"/>
      <c r="J771" s="216"/>
      <c r="K771" s="216"/>
      <c r="L771" s="216"/>
      <c r="M771" s="216"/>
      <c r="N771" s="216"/>
      <c r="O771" s="216"/>
      <c r="P771" s="216"/>
      <c r="Q771" s="216"/>
      <c r="R771" s="216"/>
      <c r="S771" s="216"/>
      <c r="T771" s="216"/>
      <c r="U771" s="216"/>
      <c r="V771" s="216"/>
      <c r="W771" s="216"/>
      <c r="X771" s="216"/>
      <c r="Y771" s="216"/>
      <c r="Z771" s="216"/>
    </row>
    <row r="772" ht="15.75" customHeight="1">
      <c r="A772" s="216"/>
      <c r="B772" s="216"/>
      <c r="C772" s="216"/>
      <c r="D772" s="216"/>
      <c r="E772" s="216"/>
      <c r="F772" s="216"/>
      <c r="G772" s="216"/>
      <c r="H772" s="216"/>
      <c r="I772" s="216"/>
      <c r="J772" s="216"/>
      <c r="K772" s="216"/>
      <c r="L772" s="216"/>
      <c r="M772" s="216"/>
      <c r="N772" s="216"/>
      <c r="O772" s="216"/>
      <c r="P772" s="216"/>
      <c r="Q772" s="216"/>
      <c r="R772" s="216"/>
      <c r="S772" s="216"/>
      <c r="T772" s="216"/>
      <c r="U772" s="216"/>
      <c r="V772" s="216"/>
      <c r="W772" s="216"/>
      <c r="X772" s="216"/>
      <c r="Y772" s="216"/>
      <c r="Z772" s="216"/>
    </row>
    <row r="773" ht="15.75" customHeight="1">
      <c r="A773" s="216"/>
      <c r="B773" s="216"/>
      <c r="C773" s="216"/>
      <c r="D773" s="216"/>
      <c r="E773" s="216"/>
      <c r="F773" s="216"/>
      <c r="G773" s="216"/>
      <c r="H773" s="216"/>
      <c r="I773" s="216"/>
      <c r="J773" s="216"/>
      <c r="K773" s="216"/>
      <c r="L773" s="216"/>
      <c r="M773" s="216"/>
      <c r="N773" s="216"/>
      <c r="O773" s="216"/>
      <c r="P773" s="216"/>
      <c r="Q773" s="216"/>
      <c r="R773" s="216"/>
      <c r="S773" s="216"/>
      <c r="T773" s="216"/>
      <c r="U773" s="216"/>
      <c r="V773" s="216"/>
      <c r="W773" s="216"/>
      <c r="X773" s="216"/>
      <c r="Y773" s="216"/>
      <c r="Z773" s="216"/>
    </row>
    <row r="774" ht="15.75" customHeight="1">
      <c r="A774" s="216"/>
      <c r="B774" s="216"/>
      <c r="C774" s="216"/>
      <c r="D774" s="216"/>
      <c r="E774" s="216"/>
      <c r="F774" s="216"/>
      <c r="G774" s="216"/>
      <c r="H774" s="216"/>
      <c r="I774" s="216"/>
      <c r="J774" s="216"/>
      <c r="K774" s="216"/>
      <c r="L774" s="216"/>
      <c r="M774" s="216"/>
      <c r="N774" s="216"/>
      <c r="O774" s="216"/>
      <c r="P774" s="216"/>
      <c r="Q774" s="216"/>
      <c r="R774" s="216"/>
      <c r="S774" s="216"/>
      <c r="T774" s="216"/>
      <c r="U774" s="216"/>
      <c r="V774" s="216"/>
      <c r="W774" s="216"/>
      <c r="X774" s="216"/>
      <c r="Y774" s="216"/>
      <c r="Z774" s="216"/>
    </row>
    <row r="775" ht="15.75" customHeight="1">
      <c r="A775" s="216"/>
      <c r="B775" s="216"/>
      <c r="C775" s="216"/>
      <c r="D775" s="216"/>
      <c r="E775" s="216"/>
      <c r="F775" s="216"/>
      <c r="G775" s="216"/>
      <c r="H775" s="216"/>
      <c r="I775" s="216"/>
      <c r="J775" s="216"/>
      <c r="K775" s="216"/>
      <c r="L775" s="216"/>
      <c r="M775" s="216"/>
      <c r="N775" s="216"/>
      <c r="O775" s="216"/>
      <c r="P775" s="216"/>
      <c r="Q775" s="216"/>
      <c r="R775" s="216"/>
      <c r="S775" s="216"/>
      <c r="T775" s="216"/>
      <c r="U775" s="216"/>
      <c r="V775" s="216"/>
      <c r="W775" s="216"/>
      <c r="X775" s="216"/>
      <c r="Y775" s="216"/>
      <c r="Z775" s="216"/>
    </row>
    <row r="776" ht="15.75" customHeight="1">
      <c r="A776" s="216"/>
      <c r="B776" s="216"/>
      <c r="C776" s="216"/>
      <c r="D776" s="216"/>
      <c r="E776" s="216"/>
      <c r="F776" s="216"/>
      <c r="G776" s="216"/>
      <c r="H776" s="216"/>
      <c r="I776" s="216"/>
      <c r="J776" s="216"/>
      <c r="K776" s="216"/>
      <c r="L776" s="216"/>
      <c r="M776" s="216"/>
      <c r="N776" s="216"/>
      <c r="O776" s="216"/>
      <c r="P776" s="216"/>
      <c r="Q776" s="216"/>
      <c r="R776" s="216"/>
      <c r="S776" s="216"/>
      <c r="T776" s="216"/>
      <c r="U776" s="216"/>
      <c r="V776" s="216"/>
      <c r="W776" s="216"/>
      <c r="X776" s="216"/>
      <c r="Y776" s="216"/>
      <c r="Z776" s="216"/>
    </row>
    <row r="777" ht="15.75" customHeight="1">
      <c r="A777" s="216"/>
      <c r="B777" s="216"/>
      <c r="C777" s="216"/>
      <c r="D777" s="216"/>
      <c r="E777" s="216"/>
      <c r="F777" s="216"/>
      <c r="G777" s="216"/>
      <c r="H777" s="216"/>
      <c r="I777" s="216"/>
      <c r="J777" s="216"/>
      <c r="K777" s="216"/>
      <c r="L777" s="216"/>
      <c r="M777" s="216"/>
      <c r="N777" s="216"/>
      <c r="O777" s="216"/>
      <c r="P777" s="216"/>
      <c r="Q777" s="216"/>
      <c r="R777" s="216"/>
      <c r="S777" s="216"/>
      <c r="T777" s="216"/>
      <c r="U777" s="216"/>
      <c r="V777" s="216"/>
      <c r="W777" s="216"/>
      <c r="X777" s="216"/>
      <c r="Y777" s="216"/>
      <c r="Z777" s="216"/>
    </row>
    <row r="778" ht="15.75" customHeight="1">
      <c r="A778" s="216"/>
      <c r="B778" s="216"/>
      <c r="C778" s="216"/>
      <c r="D778" s="216"/>
      <c r="E778" s="216"/>
      <c r="F778" s="216"/>
      <c r="G778" s="216"/>
      <c r="H778" s="216"/>
      <c r="I778" s="216"/>
      <c r="J778" s="216"/>
      <c r="K778" s="216"/>
      <c r="L778" s="216"/>
      <c r="M778" s="216"/>
      <c r="N778" s="216"/>
      <c r="O778" s="216"/>
      <c r="P778" s="216"/>
      <c r="Q778" s="216"/>
      <c r="R778" s="216"/>
      <c r="S778" s="216"/>
      <c r="T778" s="216"/>
      <c r="U778" s="216"/>
      <c r="V778" s="216"/>
      <c r="W778" s="216"/>
      <c r="X778" s="216"/>
      <c r="Y778" s="216"/>
      <c r="Z778" s="216"/>
    </row>
    <row r="779" ht="15.75" customHeight="1">
      <c r="A779" s="216"/>
      <c r="B779" s="216"/>
      <c r="C779" s="216"/>
      <c r="D779" s="216"/>
      <c r="E779" s="216"/>
      <c r="F779" s="216"/>
      <c r="G779" s="216"/>
      <c r="H779" s="216"/>
      <c r="I779" s="216"/>
      <c r="J779" s="216"/>
      <c r="K779" s="216"/>
      <c r="L779" s="216"/>
      <c r="M779" s="216"/>
      <c r="N779" s="216"/>
      <c r="O779" s="216"/>
      <c r="P779" s="216"/>
      <c r="Q779" s="216"/>
      <c r="R779" s="216"/>
      <c r="S779" s="216"/>
      <c r="T779" s="216"/>
      <c r="U779" s="216"/>
      <c r="V779" s="216"/>
      <c r="W779" s="216"/>
      <c r="X779" s="216"/>
      <c r="Y779" s="216"/>
      <c r="Z779" s="216"/>
    </row>
    <row r="780" ht="15.75" customHeight="1">
      <c r="A780" s="216"/>
      <c r="B780" s="216"/>
      <c r="C780" s="216"/>
      <c r="D780" s="216"/>
      <c r="E780" s="216"/>
      <c r="F780" s="216"/>
      <c r="G780" s="216"/>
      <c r="H780" s="216"/>
      <c r="I780" s="216"/>
      <c r="J780" s="216"/>
      <c r="K780" s="216"/>
      <c r="L780" s="216"/>
      <c r="M780" s="216"/>
      <c r="N780" s="216"/>
      <c r="O780" s="216"/>
      <c r="P780" s="216"/>
      <c r="Q780" s="216"/>
      <c r="R780" s="216"/>
      <c r="S780" s="216"/>
      <c r="T780" s="216"/>
      <c r="U780" s="216"/>
      <c r="V780" s="216"/>
      <c r="W780" s="216"/>
      <c r="X780" s="216"/>
      <c r="Y780" s="216"/>
      <c r="Z780" s="216"/>
    </row>
    <row r="781" ht="15.75" customHeight="1">
      <c r="A781" s="216"/>
      <c r="B781" s="216"/>
      <c r="C781" s="216"/>
      <c r="D781" s="216"/>
      <c r="E781" s="216"/>
      <c r="F781" s="216"/>
      <c r="G781" s="216"/>
      <c r="H781" s="216"/>
      <c r="I781" s="216"/>
      <c r="J781" s="216"/>
      <c r="K781" s="216"/>
      <c r="L781" s="216"/>
      <c r="M781" s="216"/>
      <c r="N781" s="216"/>
      <c r="O781" s="216"/>
      <c r="P781" s="216"/>
      <c r="Q781" s="216"/>
      <c r="R781" s="216"/>
      <c r="S781" s="216"/>
      <c r="T781" s="216"/>
      <c r="U781" s="216"/>
      <c r="V781" s="216"/>
      <c r="W781" s="216"/>
      <c r="X781" s="216"/>
      <c r="Y781" s="216"/>
      <c r="Z781" s="216"/>
    </row>
    <row r="782" ht="15.75" customHeight="1">
      <c r="A782" s="216"/>
      <c r="B782" s="216"/>
      <c r="C782" s="216"/>
      <c r="D782" s="216"/>
      <c r="E782" s="216"/>
      <c r="F782" s="216"/>
      <c r="G782" s="216"/>
      <c r="H782" s="216"/>
      <c r="I782" s="216"/>
      <c r="J782" s="216"/>
      <c r="K782" s="216"/>
      <c r="L782" s="216"/>
      <c r="M782" s="216"/>
      <c r="N782" s="216"/>
      <c r="O782" s="216"/>
      <c r="P782" s="216"/>
      <c r="Q782" s="216"/>
      <c r="R782" s="216"/>
      <c r="S782" s="216"/>
      <c r="T782" s="216"/>
      <c r="U782" s="216"/>
      <c r="V782" s="216"/>
      <c r="W782" s="216"/>
      <c r="X782" s="216"/>
      <c r="Y782" s="216"/>
      <c r="Z782" s="216"/>
    </row>
    <row r="783" ht="15.75" customHeight="1">
      <c r="A783" s="216"/>
      <c r="B783" s="216"/>
      <c r="C783" s="216"/>
      <c r="D783" s="216"/>
      <c r="E783" s="216"/>
      <c r="F783" s="216"/>
      <c r="G783" s="216"/>
      <c r="H783" s="216"/>
      <c r="I783" s="216"/>
      <c r="J783" s="216"/>
      <c r="K783" s="216"/>
      <c r="L783" s="216"/>
      <c r="M783" s="216"/>
      <c r="N783" s="216"/>
      <c r="O783" s="216"/>
      <c r="P783" s="216"/>
      <c r="Q783" s="216"/>
      <c r="R783" s="216"/>
      <c r="S783" s="216"/>
      <c r="T783" s="216"/>
      <c r="U783" s="216"/>
      <c r="V783" s="216"/>
      <c r="W783" s="216"/>
      <c r="X783" s="216"/>
      <c r="Y783" s="216"/>
      <c r="Z783" s="216"/>
    </row>
    <row r="784" ht="15.75" customHeight="1">
      <c r="A784" s="216"/>
      <c r="B784" s="216"/>
      <c r="C784" s="216"/>
      <c r="D784" s="216"/>
      <c r="E784" s="216"/>
      <c r="F784" s="216"/>
      <c r="G784" s="216"/>
      <c r="H784" s="216"/>
      <c r="I784" s="216"/>
      <c r="J784" s="216"/>
      <c r="K784" s="216"/>
      <c r="L784" s="216"/>
      <c r="M784" s="216"/>
      <c r="N784" s="216"/>
      <c r="O784" s="216"/>
      <c r="P784" s="216"/>
      <c r="Q784" s="216"/>
      <c r="R784" s="216"/>
      <c r="S784" s="216"/>
      <c r="T784" s="216"/>
      <c r="U784" s="216"/>
      <c r="V784" s="216"/>
      <c r="W784" s="216"/>
      <c r="X784" s="216"/>
      <c r="Y784" s="216"/>
      <c r="Z784" s="216"/>
    </row>
    <row r="785" ht="15.75" customHeight="1">
      <c r="A785" s="216"/>
      <c r="B785" s="216"/>
      <c r="C785" s="216"/>
      <c r="D785" s="216"/>
      <c r="E785" s="216"/>
      <c r="F785" s="216"/>
      <c r="G785" s="216"/>
      <c r="H785" s="216"/>
      <c r="I785" s="216"/>
      <c r="J785" s="216"/>
      <c r="K785" s="216"/>
      <c r="L785" s="216"/>
      <c r="M785" s="216"/>
      <c r="N785" s="216"/>
      <c r="O785" s="216"/>
      <c r="P785" s="216"/>
      <c r="Q785" s="216"/>
      <c r="R785" s="216"/>
      <c r="S785" s="216"/>
      <c r="T785" s="216"/>
      <c r="U785" s="216"/>
      <c r="V785" s="216"/>
      <c r="W785" s="216"/>
      <c r="X785" s="216"/>
      <c r="Y785" s="216"/>
      <c r="Z785" s="216"/>
    </row>
    <row r="786" ht="15.75" customHeight="1">
      <c r="A786" s="216"/>
      <c r="B786" s="216"/>
      <c r="C786" s="216"/>
      <c r="D786" s="216"/>
      <c r="E786" s="216"/>
      <c r="F786" s="216"/>
      <c r="G786" s="216"/>
      <c r="H786" s="216"/>
      <c r="I786" s="216"/>
      <c r="J786" s="216"/>
      <c r="K786" s="216"/>
      <c r="L786" s="216"/>
      <c r="M786" s="216"/>
      <c r="N786" s="216"/>
      <c r="O786" s="216"/>
      <c r="P786" s="216"/>
      <c r="Q786" s="216"/>
      <c r="R786" s="216"/>
      <c r="S786" s="216"/>
      <c r="T786" s="216"/>
      <c r="U786" s="216"/>
      <c r="V786" s="216"/>
      <c r="W786" s="216"/>
      <c r="X786" s="216"/>
      <c r="Y786" s="216"/>
      <c r="Z786" s="216"/>
    </row>
    <row r="787" ht="15.75" customHeight="1">
      <c r="A787" s="216"/>
      <c r="B787" s="216"/>
      <c r="C787" s="216"/>
      <c r="D787" s="216"/>
      <c r="E787" s="216"/>
      <c r="F787" s="216"/>
      <c r="G787" s="216"/>
      <c r="H787" s="216"/>
      <c r="I787" s="216"/>
      <c r="J787" s="216"/>
      <c r="K787" s="216"/>
      <c r="L787" s="216"/>
      <c r="M787" s="216"/>
      <c r="N787" s="216"/>
      <c r="O787" s="216"/>
      <c r="P787" s="216"/>
      <c r="Q787" s="216"/>
      <c r="R787" s="216"/>
      <c r="S787" s="216"/>
      <c r="T787" s="216"/>
      <c r="U787" s="216"/>
      <c r="V787" s="216"/>
      <c r="W787" s="216"/>
      <c r="X787" s="216"/>
      <c r="Y787" s="216"/>
      <c r="Z787" s="216"/>
    </row>
    <row r="788" ht="15.75" customHeight="1">
      <c r="A788" s="216"/>
      <c r="B788" s="216"/>
      <c r="C788" s="216"/>
      <c r="D788" s="216"/>
      <c r="E788" s="216"/>
      <c r="F788" s="216"/>
      <c r="G788" s="216"/>
      <c r="H788" s="216"/>
      <c r="I788" s="216"/>
      <c r="J788" s="216"/>
      <c r="K788" s="216"/>
      <c r="L788" s="216"/>
      <c r="M788" s="216"/>
      <c r="N788" s="216"/>
      <c r="O788" s="216"/>
      <c r="P788" s="216"/>
      <c r="Q788" s="216"/>
      <c r="R788" s="216"/>
      <c r="S788" s="216"/>
      <c r="T788" s="216"/>
      <c r="U788" s="216"/>
      <c r="V788" s="216"/>
      <c r="W788" s="216"/>
      <c r="X788" s="216"/>
      <c r="Y788" s="216"/>
      <c r="Z788" s="216"/>
    </row>
    <row r="789" ht="15.75" customHeight="1">
      <c r="A789" s="216"/>
      <c r="B789" s="216"/>
      <c r="C789" s="216"/>
      <c r="D789" s="216"/>
      <c r="E789" s="216"/>
      <c r="F789" s="216"/>
      <c r="G789" s="216"/>
      <c r="H789" s="216"/>
      <c r="I789" s="216"/>
      <c r="J789" s="216"/>
      <c r="K789" s="216"/>
      <c r="L789" s="216"/>
      <c r="M789" s="216"/>
      <c r="N789" s="216"/>
      <c r="O789" s="216"/>
      <c r="P789" s="216"/>
      <c r="Q789" s="216"/>
      <c r="R789" s="216"/>
      <c r="S789" s="216"/>
      <c r="T789" s="216"/>
      <c r="U789" s="216"/>
      <c r="V789" s="216"/>
      <c r="W789" s="216"/>
      <c r="X789" s="216"/>
      <c r="Y789" s="216"/>
      <c r="Z789" s="216"/>
    </row>
    <row r="790" ht="15.75" customHeight="1">
      <c r="A790" s="216"/>
      <c r="B790" s="216"/>
      <c r="C790" s="216"/>
      <c r="D790" s="216"/>
      <c r="E790" s="216"/>
      <c r="F790" s="216"/>
      <c r="G790" s="216"/>
      <c r="H790" s="216"/>
      <c r="I790" s="216"/>
      <c r="J790" s="216"/>
      <c r="K790" s="216"/>
      <c r="L790" s="216"/>
      <c r="M790" s="216"/>
      <c r="N790" s="216"/>
      <c r="O790" s="216"/>
      <c r="P790" s="216"/>
      <c r="Q790" s="216"/>
      <c r="R790" s="216"/>
      <c r="S790" s="216"/>
      <c r="T790" s="216"/>
      <c r="U790" s="216"/>
      <c r="V790" s="216"/>
      <c r="W790" s="216"/>
      <c r="X790" s="216"/>
      <c r="Y790" s="216"/>
      <c r="Z790" s="216"/>
    </row>
    <row r="791" ht="15.75" customHeight="1">
      <c r="A791" s="216"/>
      <c r="B791" s="216"/>
      <c r="C791" s="216"/>
      <c r="D791" s="216"/>
      <c r="E791" s="216"/>
      <c r="F791" s="216"/>
      <c r="G791" s="216"/>
      <c r="H791" s="216"/>
      <c r="I791" s="216"/>
      <c r="J791" s="216"/>
      <c r="K791" s="216"/>
      <c r="L791" s="216"/>
      <c r="M791" s="216"/>
      <c r="N791" s="216"/>
      <c r="O791" s="216"/>
      <c r="P791" s="216"/>
      <c r="Q791" s="216"/>
      <c r="R791" s="216"/>
      <c r="S791" s="216"/>
      <c r="T791" s="216"/>
      <c r="U791" s="216"/>
      <c r="V791" s="216"/>
      <c r="W791" s="216"/>
      <c r="X791" s="216"/>
      <c r="Y791" s="216"/>
      <c r="Z791" s="216"/>
    </row>
    <row r="792" ht="15.75" customHeight="1">
      <c r="A792" s="216"/>
      <c r="B792" s="216"/>
      <c r="C792" s="216"/>
      <c r="D792" s="216"/>
      <c r="E792" s="216"/>
      <c r="F792" s="216"/>
      <c r="G792" s="216"/>
      <c r="H792" s="216"/>
      <c r="I792" s="216"/>
      <c r="J792" s="216"/>
      <c r="K792" s="216"/>
      <c r="L792" s="216"/>
      <c r="M792" s="216"/>
      <c r="N792" s="216"/>
      <c r="O792" s="216"/>
      <c r="P792" s="216"/>
      <c r="Q792" s="216"/>
      <c r="R792" s="216"/>
      <c r="S792" s="216"/>
      <c r="T792" s="216"/>
      <c r="U792" s="216"/>
      <c r="V792" s="216"/>
      <c r="W792" s="216"/>
      <c r="X792" s="216"/>
      <c r="Y792" s="216"/>
      <c r="Z792" s="216"/>
    </row>
    <row r="793" ht="15.75" customHeight="1">
      <c r="A793" s="216"/>
      <c r="B793" s="216"/>
      <c r="C793" s="216"/>
      <c r="D793" s="216"/>
      <c r="E793" s="216"/>
      <c r="F793" s="216"/>
      <c r="G793" s="216"/>
      <c r="H793" s="216"/>
      <c r="I793" s="216"/>
      <c r="J793" s="216"/>
      <c r="K793" s="216"/>
      <c r="L793" s="216"/>
      <c r="M793" s="216"/>
      <c r="N793" s="216"/>
      <c r="O793" s="216"/>
      <c r="P793" s="216"/>
      <c r="Q793" s="216"/>
      <c r="R793" s="216"/>
      <c r="S793" s="216"/>
      <c r="T793" s="216"/>
      <c r="U793" s="216"/>
      <c r="V793" s="216"/>
      <c r="W793" s="216"/>
      <c r="X793" s="216"/>
      <c r="Y793" s="216"/>
      <c r="Z793" s="216"/>
    </row>
    <row r="794" ht="15.75" customHeight="1">
      <c r="A794" s="216"/>
      <c r="B794" s="216"/>
      <c r="C794" s="216"/>
      <c r="D794" s="216"/>
      <c r="E794" s="216"/>
      <c r="F794" s="216"/>
      <c r="G794" s="216"/>
      <c r="H794" s="216"/>
      <c r="I794" s="216"/>
      <c r="J794" s="216"/>
      <c r="K794" s="216"/>
      <c r="L794" s="216"/>
      <c r="M794" s="216"/>
      <c r="N794" s="216"/>
      <c r="O794" s="216"/>
      <c r="P794" s="216"/>
      <c r="Q794" s="216"/>
      <c r="R794" s="216"/>
      <c r="S794" s="216"/>
      <c r="T794" s="216"/>
      <c r="U794" s="216"/>
      <c r="V794" s="216"/>
      <c r="W794" s="216"/>
      <c r="X794" s="216"/>
      <c r="Y794" s="216"/>
      <c r="Z794" s="216"/>
    </row>
    <row r="795" ht="15.75" customHeight="1">
      <c r="A795" s="216"/>
      <c r="B795" s="216"/>
      <c r="C795" s="216"/>
      <c r="D795" s="216"/>
      <c r="E795" s="216"/>
      <c r="F795" s="216"/>
      <c r="G795" s="216"/>
      <c r="H795" s="216"/>
      <c r="I795" s="216"/>
      <c r="J795" s="216"/>
      <c r="K795" s="216"/>
      <c r="L795" s="216"/>
      <c r="M795" s="216"/>
      <c r="N795" s="216"/>
      <c r="O795" s="216"/>
      <c r="P795" s="216"/>
      <c r="Q795" s="216"/>
      <c r="R795" s="216"/>
      <c r="S795" s="216"/>
      <c r="T795" s="216"/>
      <c r="U795" s="216"/>
      <c r="V795" s="216"/>
      <c r="W795" s="216"/>
      <c r="X795" s="216"/>
      <c r="Y795" s="216"/>
      <c r="Z795" s="216"/>
    </row>
    <row r="796" ht="15.75" customHeight="1">
      <c r="A796" s="216"/>
      <c r="B796" s="216"/>
      <c r="C796" s="216"/>
      <c r="D796" s="216"/>
      <c r="E796" s="216"/>
      <c r="F796" s="216"/>
      <c r="G796" s="216"/>
      <c r="H796" s="216"/>
      <c r="I796" s="216"/>
      <c r="J796" s="216"/>
      <c r="K796" s="216"/>
      <c r="L796" s="216"/>
      <c r="M796" s="216"/>
      <c r="N796" s="216"/>
      <c r="O796" s="216"/>
      <c r="P796" s="216"/>
      <c r="Q796" s="216"/>
      <c r="R796" s="216"/>
      <c r="S796" s="216"/>
      <c r="T796" s="216"/>
      <c r="U796" s="216"/>
      <c r="V796" s="216"/>
      <c r="W796" s="216"/>
      <c r="X796" s="216"/>
      <c r="Y796" s="216"/>
      <c r="Z796" s="216"/>
    </row>
    <row r="797" ht="15.75" customHeight="1">
      <c r="A797" s="216"/>
      <c r="B797" s="216"/>
      <c r="C797" s="216"/>
      <c r="D797" s="216"/>
      <c r="E797" s="216"/>
      <c r="F797" s="216"/>
      <c r="G797" s="216"/>
      <c r="H797" s="216"/>
      <c r="I797" s="216"/>
      <c r="J797" s="216"/>
      <c r="K797" s="216"/>
      <c r="L797" s="216"/>
      <c r="M797" s="216"/>
      <c r="N797" s="216"/>
      <c r="O797" s="216"/>
      <c r="P797" s="216"/>
      <c r="Q797" s="216"/>
      <c r="R797" s="216"/>
      <c r="S797" s="216"/>
      <c r="T797" s="216"/>
      <c r="U797" s="216"/>
      <c r="V797" s="216"/>
      <c r="W797" s="216"/>
      <c r="X797" s="216"/>
      <c r="Y797" s="216"/>
      <c r="Z797" s="216"/>
    </row>
    <row r="798" ht="15.75" customHeight="1">
      <c r="A798" s="216"/>
      <c r="B798" s="216"/>
      <c r="C798" s="216"/>
      <c r="D798" s="216"/>
      <c r="E798" s="216"/>
      <c r="F798" s="216"/>
      <c r="G798" s="216"/>
      <c r="H798" s="216"/>
      <c r="I798" s="216"/>
      <c r="J798" s="216"/>
      <c r="K798" s="216"/>
      <c r="L798" s="216"/>
      <c r="M798" s="216"/>
      <c r="N798" s="216"/>
      <c r="O798" s="216"/>
      <c r="P798" s="216"/>
      <c r="Q798" s="216"/>
      <c r="R798" s="216"/>
      <c r="S798" s="216"/>
      <c r="T798" s="216"/>
      <c r="U798" s="216"/>
      <c r="V798" s="216"/>
      <c r="W798" s="216"/>
      <c r="X798" s="216"/>
      <c r="Y798" s="216"/>
      <c r="Z798" s="216"/>
    </row>
    <row r="799" ht="15.75" customHeight="1">
      <c r="A799" s="216"/>
      <c r="B799" s="216"/>
      <c r="C799" s="216"/>
      <c r="D799" s="216"/>
      <c r="E799" s="216"/>
      <c r="F799" s="216"/>
      <c r="G799" s="216"/>
      <c r="H799" s="216"/>
      <c r="I799" s="216"/>
      <c r="J799" s="216"/>
      <c r="K799" s="216"/>
      <c r="L799" s="216"/>
      <c r="M799" s="216"/>
      <c r="N799" s="216"/>
      <c r="O799" s="216"/>
      <c r="P799" s="216"/>
      <c r="Q799" s="216"/>
      <c r="R799" s="216"/>
      <c r="S799" s="216"/>
      <c r="T799" s="216"/>
      <c r="U799" s="216"/>
      <c r="V799" s="216"/>
      <c r="W799" s="216"/>
      <c r="X799" s="216"/>
      <c r="Y799" s="216"/>
      <c r="Z799" s="216"/>
    </row>
    <row r="800" ht="15.75" customHeight="1">
      <c r="A800" s="216"/>
      <c r="B800" s="216"/>
      <c r="C800" s="216"/>
      <c r="D800" s="216"/>
      <c r="E800" s="216"/>
      <c r="F800" s="216"/>
      <c r="G800" s="216"/>
      <c r="H800" s="216"/>
      <c r="I800" s="216"/>
      <c r="J800" s="216"/>
      <c r="K800" s="216"/>
      <c r="L800" s="216"/>
      <c r="M800" s="216"/>
      <c r="N800" s="216"/>
      <c r="O800" s="216"/>
      <c r="P800" s="216"/>
      <c r="Q800" s="216"/>
      <c r="R800" s="216"/>
      <c r="S800" s="216"/>
      <c r="T800" s="216"/>
      <c r="U800" s="216"/>
      <c r="V800" s="216"/>
      <c r="W800" s="216"/>
      <c r="X800" s="216"/>
      <c r="Y800" s="216"/>
      <c r="Z800" s="216"/>
    </row>
    <row r="801" ht="15.75" customHeight="1">
      <c r="A801" s="216"/>
      <c r="B801" s="216"/>
      <c r="C801" s="216"/>
      <c r="D801" s="216"/>
      <c r="E801" s="216"/>
      <c r="F801" s="216"/>
      <c r="G801" s="216"/>
      <c r="H801" s="216"/>
      <c r="I801" s="216"/>
      <c r="J801" s="216"/>
      <c r="K801" s="216"/>
      <c r="L801" s="216"/>
      <c r="M801" s="216"/>
      <c r="N801" s="216"/>
      <c r="O801" s="216"/>
      <c r="P801" s="216"/>
      <c r="Q801" s="216"/>
      <c r="R801" s="216"/>
      <c r="S801" s="216"/>
      <c r="T801" s="216"/>
      <c r="U801" s="216"/>
      <c r="V801" s="216"/>
      <c r="W801" s="216"/>
      <c r="X801" s="216"/>
      <c r="Y801" s="216"/>
      <c r="Z801" s="216"/>
    </row>
    <row r="802" ht="15.75" customHeight="1">
      <c r="A802" s="216"/>
      <c r="B802" s="216"/>
      <c r="C802" s="216"/>
      <c r="D802" s="216"/>
      <c r="E802" s="216"/>
      <c r="F802" s="216"/>
      <c r="G802" s="216"/>
      <c r="H802" s="216"/>
      <c r="I802" s="216"/>
      <c r="J802" s="216"/>
      <c r="K802" s="216"/>
      <c r="L802" s="216"/>
      <c r="M802" s="216"/>
      <c r="N802" s="216"/>
      <c r="O802" s="216"/>
      <c r="P802" s="216"/>
      <c r="Q802" s="216"/>
      <c r="R802" s="216"/>
      <c r="S802" s="216"/>
      <c r="T802" s="216"/>
      <c r="U802" s="216"/>
      <c r="V802" s="216"/>
      <c r="W802" s="216"/>
      <c r="X802" s="216"/>
      <c r="Y802" s="216"/>
      <c r="Z802" s="216"/>
    </row>
    <row r="803" ht="15.75" customHeight="1">
      <c r="A803" s="216"/>
      <c r="B803" s="216"/>
      <c r="C803" s="216"/>
      <c r="D803" s="216"/>
      <c r="E803" s="216"/>
      <c r="F803" s="216"/>
      <c r="G803" s="216"/>
      <c r="H803" s="216"/>
      <c r="I803" s="216"/>
      <c r="J803" s="216"/>
      <c r="K803" s="216"/>
      <c r="L803" s="216"/>
      <c r="M803" s="216"/>
      <c r="N803" s="216"/>
      <c r="O803" s="216"/>
      <c r="P803" s="216"/>
      <c r="Q803" s="216"/>
      <c r="R803" s="216"/>
      <c r="S803" s="216"/>
      <c r="T803" s="216"/>
      <c r="U803" s="216"/>
      <c r="V803" s="216"/>
      <c r="W803" s="216"/>
      <c r="X803" s="216"/>
      <c r="Y803" s="216"/>
      <c r="Z803" s="216"/>
    </row>
    <row r="804" ht="15.75" customHeight="1">
      <c r="A804" s="216"/>
      <c r="B804" s="216"/>
      <c r="C804" s="216"/>
      <c r="D804" s="216"/>
      <c r="E804" s="216"/>
      <c r="F804" s="216"/>
      <c r="G804" s="216"/>
      <c r="H804" s="216"/>
      <c r="I804" s="216"/>
      <c r="J804" s="216"/>
      <c r="K804" s="216"/>
      <c r="L804" s="216"/>
      <c r="M804" s="216"/>
      <c r="N804" s="216"/>
      <c r="O804" s="216"/>
      <c r="P804" s="216"/>
      <c r="Q804" s="216"/>
      <c r="R804" s="216"/>
      <c r="S804" s="216"/>
      <c r="T804" s="216"/>
      <c r="U804" s="216"/>
      <c r="V804" s="216"/>
      <c r="W804" s="216"/>
      <c r="X804" s="216"/>
      <c r="Y804" s="216"/>
      <c r="Z804" s="216"/>
    </row>
    <row r="805" ht="15.75" customHeight="1">
      <c r="A805" s="216"/>
      <c r="B805" s="216"/>
      <c r="C805" s="216"/>
      <c r="D805" s="216"/>
      <c r="E805" s="216"/>
      <c r="F805" s="216"/>
      <c r="G805" s="216"/>
      <c r="H805" s="216"/>
      <c r="I805" s="216"/>
      <c r="J805" s="216"/>
      <c r="K805" s="216"/>
      <c r="L805" s="216"/>
      <c r="M805" s="216"/>
      <c r="N805" s="216"/>
      <c r="O805" s="216"/>
      <c r="P805" s="216"/>
      <c r="Q805" s="216"/>
      <c r="R805" s="216"/>
      <c r="S805" s="216"/>
      <c r="T805" s="216"/>
      <c r="U805" s="216"/>
      <c r="V805" s="216"/>
      <c r="W805" s="216"/>
      <c r="X805" s="216"/>
      <c r="Y805" s="216"/>
      <c r="Z805" s="216"/>
    </row>
    <row r="806" ht="15.75" customHeight="1">
      <c r="A806" s="216"/>
      <c r="B806" s="216"/>
      <c r="C806" s="216"/>
      <c r="D806" s="216"/>
      <c r="E806" s="216"/>
      <c r="F806" s="216"/>
      <c r="G806" s="216"/>
      <c r="H806" s="216"/>
      <c r="I806" s="216"/>
      <c r="J806" s="216"/>
      <c r="K806" s="216"/>
      <c r="L806" s="216"/>
      <c r="M806" s="216"/>
      <c r="N806" s="216"/>
      <c r="O806" s="216"/>
      <c r="P806" s="216"/>
      <c r="Q806" s="216"/>
      <c r="R806" s="216"/>
      <c r="S806" s="216"/>
      <c r="T806" s="216"/>
      <c r="U806" s="216"/>
      <c r="V806" s="216"/>
      <c r="W806" s="216"/>
      <c r="X806" s="216"/>
      <c r="Y806" s="216"/>
      <c r="Z806" s="216"/>
    </row>
    <row r="807" ht="15.75" customHeight="1">
      <c r="A807" s="216"/>
      <c r="B807" s="216"/>
      <c r="C807" s="216"/>
      <c r="D807" s="216"/>
      <c r="E807" s="216"/>
      <c r="F807" s="216"/>
      <c r="G807" s="216"/>
      <c r="H807" s="216"/>
      <c r="I807" s="216"/>
      <c r="J807" s="216"/>
      <c r="K807" s="216"/>
      <c r="L807" s="216"/>
      <c r="M807" s="216"/>
      <c r="N807" s="216"/>
      <c r="O807" s="216"/>
      <c r="P807" s="216"/>
      <c r="Q807" s="216"/>
      <c r="R807" s="216"/>
      <c r="S807" s="216"/>
      <c r="T807" s="216"/>
      <c r="U807" s="216"/>
      <c r="V807" s="216"/>
      <c r="W807" s="216"/>
      <c r="X807" s="216"/>
      <c r="Y807" s="216"/>
      <c r="Z807" s="216"/>
    </row>
    <row r="808" ht="15.75" customHeight="1">
      <c r="A808" s="216"/>
      <c r="B808" s="216"/>
      <c r="C808" s="216"/>
      <c r="D808" s="216"/>
      <c r="E808" s="216"/>
      <c r="F808" s="216"/>
      <c r="G808" s="216"/>
      <c r="H808" s="216"/>
      <c r="I808" s="216"/>
      <c r="J808" s="216"/>
      <c r="K808" s="216"/>
      <c r="L808" s="216"/>
      <c r="M808" s="216"/>
      <c r="N808" s="216"/>
      <c r="O808" s="216"/>
      <c r="P808" s="216"/>
      <c r="Q808" s="216"/>
      <c r="R808" s="216"/>
      <c r="S808" s="216"/>
      <c r="T808" s="216"/>
      <c r="U808" s="216"/>
      <c r="V808" s="216"/>
      <c r="W808" s="216"/>
      <c r="X808" s="216"/>
      <c r="Y808" s="216"/>
      <c r="Z808" s="216"/>
    </row>
    <row r="809" ht="15.75" customHeight="1">
      <c r="A809" s="216"/>
      <c r="B809" s="216"/>
      <c r="C809" s="216"/>
      <c r="D809" s="216"/>
      <c r="E809" s="216"/>
      <c r="F809" s="216"/>
      <c r="G809" s="216"/>
      <c r="H809" s="216"/>
      <c r="I809" s="216"/>
      <c r="J809" s="216"/>
      <c r="K809" s="216"/>
      <c r="L809" s="216"/>
      <c r="M809" s="216"/>
      <c r="N809" s="216"/>
      <c r="O809" s="216"/>
      <c r="P809" s="216"/>
      <c r="Q809" s="216"/>
      <c r="R809" s="216"/>
      <c r="S809" s="216"/>
      <c r="T809" s="216"/>
      <c r="U809" s="216"/>
      <c r="V809" s="216"/>
      <c r="W809" s="216"/>
      <c r="X809" s="216"/>
      <c r="Y809" s="216"/>
      <c r="Z809" s="216"/>
    </row>
    <row r="810" ht="15.75" customHeight="1">
      <c r="A810" s="216"/>
      <c r="B810" s="216"/>
      <c r="C810" s="216"/>
      <c r="D810" s="216"/>
      <c r="E810" s="216"/>
      <c r="F810" s="216"/>
      <c r="G810" s="216"/>
      <c r="H810" s="216"/>
      <c r="I810" s="216"/>
      <c r="J810" s="216"/>
      <c r="K810" s="216"/>
      <c r="L810" s="216"/>
      <c r="M810" s="216"/>
      <c r="N810" s="216"/>
      <c r="O810" s="216"/>
      <c r="P810" s="216"/>
      <c r="Q810" s="216"/>
      <c r="R810" s="216"/>
      <c r="S810" s="216"/>
      <c r="T810" s="216"/>
      <c r="U810" s="216"/>
      <c r="V810" s="216"/>
      <c r="W810" s="216"/>
      <c r="X810" s="216"/>
      <c r="Y810" s="216"/>
      <c r="Z810" s="216"/>
    </row>
    <row r="811" ht="15.75" customHeight="1">
      <c r="A811" s="216"/>
      <c r="B811" s="216"/>
      <c r="C811" s="216"/>
      <c r="D811" s="216"/>
      <c r="E811" s="216"/>
      <c r="F811" s="216"/>
      <c r="G811" s="216"/>
      <c r="H811" s="216"/>
      <c r="I811" s="216"/>
      <c r="J811" s="216"/>
      <c r="K811" s="216"/>
      <c r="L811" s="216"/>
      <c r="M811" s="216"/>
      <c r="N811" s="216"/>
      <c r="O811" s="216"/>
      <c r="P811" s="216"/>
      <c r="Q811" s="216"/>
      <c r="R811" s="216"/>
      <c r="S811" s="216"/>
      <c r="T811" s="216"/>
      <c r="U811" s="216"/>
      <c r="V811" s="216"/>
      <c r="W811" s="216"/>
      <c r="X811" s="216"/>
      <c r="Y811" s="216"/>
      <c r="Z811" s="216"/>
    </row>
    <row r="812" ht="15.75" customHeight="1">
      <c r="A812" s="216"/>
      <c r="B812" s="216"/>
      <c r="C812" s="216"/>
      <c r="D812" s="216"/>
      <c r="E812" s="216"/>
      <c r="F812" s="216"/>
      <c r="G812" s="216"/>
      <c r="H812" s="216"/>
      <c r="I812" s="216"/>
      <c r="J812" s="216"/>
      <c r="K812" s="216"/>
      <c r="L812" s="216"/>
      <c r="M812" s="216"/>
      <c r="N812" s="216"/>
      <c r="O812" s="216"/>
      <c r="P812" s="216"/>
      <c r="Q812" s="216"/>
      <c r="R812" s="216"/>
      <c r="S812" s="216"/>
      <c r="T812" s="216"/>
      <c r="U812" s="216"/>
      <c r="V812" s="216"/>
      <c r="W812" s="216"/>
      <c r="X812" s="216"/>
      <c r="Y812" s="216"/>
      <c r="Z812" s="216"/>
    </row>
    <row r="813" ht="15.75" customHeight="1">
      <c r="A813" s="216"/>
      <c r="B813" s="216"/>
      <c r="C813" s="216"/>
      <c r="D813" s="216"/>
      <c r="E813" s="216"/>
      <c r="F813" s="216"/>
      <c r="G813" s="216"/>
      <c r="H813" s="216"/>
      <c r="I813" s="216"/>
      <c r="J813" s="216"/>
      <c r="K813" s="216"/>
      <c r="L813" s="216"/>
      <c r="M813" s="216"/>
      <c r="N813" s="216"/>
      <c r="O813" s="216"/>
      <c r="P813" s="216"/>
      <c r="Q813" s="216"/>
      <c r="R813" s="216"/>
      <c r="S813" s="216"/>
      <c r="T813" s="216"/>
      <c r="U813" s="216"/>
      <c r="V813" s="216"/>
      <c r="W813" s="216"/>
      <c r="X813" s="216"/>
      <c r="Y813" s="216"/>
      <c r="Z813" s="216"/>
    </row>
    <row r="814" ht="15.75" customHeight="1">
      <c r="A814" s="216"/>
      <c r="B814" s="216"/>
      <c r="C814" s="216"/>
      <c r="D814" s="216"/>
      <c r="E814" s="216"/>
      <c r="F814" s="216"/>
      <c r="G814" s="216"/>
      <c r="H814" s="216"/>
      <c r="I814" s="216"/>
      <c r="J814" s="216"/>
      <c r="K814" s="216"/>
      <c r="L814" s="216"/>
      <c r="M814" s="216"/>
      <c r="N814" s="216"/>
      <c r="O814" s="216"/>
      <c r="P814" s="216"/>
      <c r="Q814" s="216"/>
      <c r="R814" s="216"/>
      <c r="S814" s="216"/>
      <c r="T814" s="216"/>
      <c r="U814" s="216"/>
      <c r="V814" s="216"/>
      <c r="W814" s="216"/>
      <c r="X814" s="216"/>
      <c r="Y814" s="216"/>
      <c r="Z814" s="216"/>
    </row>
    <row r="815" ht="15.75" customHeight="1">
      <c r="A815" s="216"/>
      <c r="B815" s="216"/>
      <c r="C815" s="216"/>
      <c r="D815" s="216"/>
      <c r="E815" s="216"/>
      <c r="F815" s="216"/>
      <c r="G815" s="216"/>
      <c r="H815" s="216"/>
      <c r="I815" s="216"/>
      <c r="J815" s="216"/>
      <c r="K815" s="216"/>
      <c r="L815" s="216"/>
      <c r="M815" s="216"/>
      <c r="N815" s="216"/>
      <c r="O815" s="216"/>
      <c r="P815" s="216"/>
      <c r="Q815" s="216"/>
      <c r="R815" s="216"/>
      <c r="S815" s="216"/>
      <c r="T815" s="216"/>
      <c r="U815" s="216"/>
      <c r="V815" s="216"/>
      <c r="W815" s="216"/>
      <c r="X815" s="216"/>
      <c r="Y815" s="216"/>
      <c r="Z815" s="216"/>
    </row>
    <row r="816" ht="15.75" customHeight="1">
      <c r="A816" s="216"/>
      <c r="B816" s="216"/>
      <c r="C816" s="216"/>
      <c r="D816" s="216"/>
      <c r="E816" s="216"/>
      <c r="F816" s="216"/>
      <c r="G816" s="216"/>
      <c r="H816" s="216"/>
      <c r="I816" s="216"/>
      <c r="J816" s="216"/>
      <c r="K816" s="216"/>
      <c r="L816" s="216"/>
      <c r="M816" s="216"/>
      <c r="N816" s="216"/>
      <c r="O816" s="216"/>
      <c r="P816" s="216"/>
      <c r="Q816" s="216"/>
      <c r="R816" s="216"/>
      <c r="S816" s="216"/>
      <c r="T816" s="216"/>
      <c r="U816" s="216"/>
      <c r="V816" s="216"/>
      <c r="W816" s="216"/>
      <c r="X816" s="216"/>
      <c r="Y816" s="216"/>
      <c r="Z816" s="216"/>
    </row>
    <row r="817" ht="15.75" customHeight="1">
      <c r="A817" s="216"/>
      <c r="B817" s="216"/>
      <c r="C817" s="216"/>
      <c r="D817" s="216"/>
      <c r="E817" s="216"/>
      <c r="F817" s="216"/>
      <c r="G817" s="216"/>
      <c r="H817" s="216"/>
      <c r="I817" s="216"/>
      <c r="J817" s="216"/>
      <c r="K817" s="216"/>
      <c r="L817" s="216"/>
      <c r="M817" s="216"/>
      <c r="N817" s="216"/>
      <c r="O817" s="216"/>
      <c r="P817" s="216"/>
      <c r="Q817" s="216"/>
      <c r="R817" s="216"/>
      <c r="S817" s="216"/>
      <c r="T817" s="216"/>
      <c r="U817" s="216"/>
      <c r="V817" s="216"/>
      <c r="W817" s="216"/>
      <c r="X817" s="216"/>
      <c r="Y817" s="216"/>
      <c r="Z817" s="216"/>
    </row>
    <row r="818" ht="15.75" customHeight="1">
      <c r="A818" s="216"/>
      <c r="B818" s="216"/>
      <c r="C818" s="216"/>
      <c r="D818" s="216"/>
      <c r="E818" s="216"/>
      <c r="F818" s="216"/>
      <c r="G818" s="216"/>
      <c r="H818" s="216"/>
      <c r="I818" s="216"/>
      <c r="J818" s="216"/>
      <c r="K818" s="216"/>
      <c r="L818" s="216"/>
      <c r="M818" s="216"/>
      <c r="N818" s="216"/>
      <c r="O818" s="216"/>
      <c r="P818" s="216"/>
      <c r="Q818" s="216"/>
      <c r="R818" s="216"/>
      <c r="S818" s="216"/>
      <c r="T818" s="216"/>
      <c r="U818" s="216"/>
      <c r="V818" s="216"/>
      <c r="W818" s="216"/>
      <c r="X818" s="216"/>
      <c r="Y818" s="216"/>
      <c r="Z818" s="216"/>
    </row>
    <row r="819" ht="15.75" customHeight="1">
      <c r="A819" s="216"/>
      <c r="B819" s="216"/>
      <c r="C819" s="216"/>
      <c r="D819" s="216"/>
      <c r="E819" s="216"/>
      <c r="F819" s="216"/>
      <c r="G819" s="216"/>
      <c r="H819" s="216"/>
      <c r="I819" s="216"/>
      <c r="J819" s="216"/>
      <c r="K819" s="216"/>
      <c r="L819" s="216"/>
      <c r="M819" s="216"/>
      <c r="N819" s="216"/>
      <c r="O819" s="216"/>
      <c r="P819" s="216"/>
      <c r="Q819" s="216"/>
      <c r="R819" s="216"/>
      <c r="S819" s="216"/>
      <c r="T819" s="216"/>
      <c r="U819" s="216"/>
      <c r="V819" s="216"/>
      <c r="W819" s="216"/>
      <c r="X819" s="216"/>
      <c r="Y819" s="216"/>
      <c r="Z819" s="216"/>
    </row>
    <row r="820" ht="15.75" customHeight="1">
      <c r="A820" s="216"/>
      <c r="B820" s="216"/>
      <c r="C820" s="216"/>
      <c r="D820" s="216"/>
      <c r="E820" s="216"/>
      <c r="F820" s="216"/>
      <c r="G820" s="216"/>
      <c r="H820" s="216"/>
      <c r="I820" s="216"/>
      <c r="J820" s="216"/>
      <c r="K820" s="216"/>
      <c r="L820" s="216"/>
      <c r="M820" s="216"/>
      <c r="N820" s="216"/>
      <c r="O820" s="216"/>
      <c r="P820" s="216"/>
      <c r="Q820" s="216"/>
      <c r="R820" s="216"/>
      <c r="S820" s="216"/>
      <c r="T820" s="216"/>
      <c r="U820" s="216"/>
      <c r="V820" s="216"/>
      <c r="W820" s="216"/>
      <c r="X820" s="216"/>
      <c r="Y820" s="216"/>
      <c r="Z820" s="216"/>
    </row>
    <row r="821" ht="15.75" customHeight="1">
      <c r="A821" s="216"/>
      <c r="B821" s="216"/>
      <c r="C821" s="216"/>
      <c r="D821" s="216"/>
      <c r="E821" s="216"/>
      <c r="F821" s="216"/>
      <c r="G821" s="216"/>
      <c r="H821" s="216"/>
      <c r="I821" s="216"/>
      <c r="J821" s="216"/>
      <c r="K821" s="216"/>
      <c r="L821" s="216"/>
      <c r="M821" s="216"/>
      <c r="N821" s="216"/>
      <c r="O821" s="216"/>
      <c r="P821" s="216"/>
      <c r="Q821" s="216"/>
      <c r="R821" s="216"/>
      <c r="S821" s="216"/>
      <c r="T821" s="216"/>
      <c r="U821" s="216"/>
      <c r="V821" s="216"/>
      <c r="W821" s="216"/>
      <c r="X821" s="216"/>
      <c r="Y821" s="216"/>
      <c r="Z821" s="216"/>
    </row>
    <row r="822" ht="15.75" customHeight="1">
      <c r="A822" s="216"/>
      <c r="B822" s="216"/>
      <c r="C822" s="216"/>
      <c r="D822" s="216"/>
      <c r="E822" s="216"/>
      <c r="F822" s="216"/>
      <c r="G822" s="216"/>
      <c r="H822" s="216"/>
      <c r="I822" s="216"/>
      <c r="J822" s="216"/>
      <c r="K822" s="216"/>
      <c r="L822" s="216"/>
      <c r="M822" s="216"/>
      <c r="N822" s="216"/>
      <c r="O822" s="216"/>
      <c r="P822" s="216"/>
      <c r="Q822" s="216"/>
      <c r="R822" s="216"/>
      <c r="S822" s="216"/>
      <c r="T822" s="216"/>
      <c r="U822" s="216"/>
      <c r="V822" s="216"/>
      <c r="W822" s="216"/>
      <c r="X822" s="216"/>
      <c r="Y822" s="216"/>
      <c r="Z822" s="216"/>
    </row>
    <row r="823" ht="15.75" customHeight="1">
      <c r="A823" s="216"/>
      <c r="B823" s="216"/>
      <c r="C823" s="216"/>
      <c r="D823" s="216"/>
      <c r="E823" s="216"/>
      <c r="F823" s="216"/>
      <c r="G823" s="216"/>
      <c r="H823" s="216"/>
      <c r="I823" s="216"/>
      <c r="J823" s="216"/>
      <c r="K823" s="216"/>
      <c r="L823" s="216"/>
      <c r="M823" s="216"/>
      <c r="N823" s="216"/>
      <c r="O823" s="216"/>
      <c r="P823" s="216"/>
      <c r="Q823" s="216"/>
      <c r="R823" s="216"/>
      <c r="S823" s="216"/>
      <c r="T823" s="216"/>
      <c r="U823" s="216"/>
      <c r="V823" s="216"/>
      <c r="W823" s="216"/>
      <c r="X823" s="216"/>
      <c r="Y823" s="216"/>
      <c r="Z823" s="216"/>
    </row>
    <row r="824" ht="15.75" customHeight="1">
      <c r="A824" s="216"/>
      <c r="B824" s="216"/>
      <c r="C824" s="216"/>
      <c r="D824" s="216"/>
      <c r="E824" s="216"/>
      <c r="F824" s="216"/>
      <c r="G824" s="216"/>
      <c r="H824" s="216"/>
      <c r="I824" s="216"/>
      <c r="J824" s="216"/>
      <c r="K824" s="216"/>
      <c r="L824" s="216"/>
      <c r="M824" s="216"/>
      <c r="N824" s="216"/>
      <c r="O824" s="216"/>
      <c r="P824" s="216"/>
      <c r="Q824" s="216"/>
      <c r="R824" s="216"/>
      <c r="S824" s="216"/>
      <c r="T824" s="216"/>
      <c r="U824" s="216"/>
      <c r="V824" s="216"/>
      <c r="W824" s="216"/>
      <c r="X824" s="216"/>
      <c r="Y824" s="216"/>
      <c r="Z824" s="216"/>
    </row>
    <row r="825" ht="15.75" customHeight="1">
      <c r="A825" s="216"/>
      <c r="B825" s="216"/>
      <c r="C825" s="216"/>
      <c r="D825" s="216"/>
      <c r="E825" s="216"/>
      <c r="F825" s="216"/>
      <c r="G825" s="216"/>
      <c r="H825" s="216"/>
      <c r="I825" s="216"/>
      <c r="J825" s="216"/>
      <c r="K825" s="216"/>
      <c r="L825" s="216"/>
      <c r="M825" s="216"/>
      <c r="N825" s="216"/>
      <c r="O825" s="216"/>
      <c r="P825" s="216"/>
      <c r="Q825" s="216"/>
      <c r="R825" s="216"/>
      <c r="S825" s="216"/>
      <c r="T825" s="216"/>
      <c r="U825" s="216"/>
      <c r="V825" s="216"/>
      <c r="W825" s="216"/>
      <c r="X825" s="216"/>
      <c r="Y825" s="216"/>
      <c r="Z825" s="216"/>
    </row>
    <row r="826" ht="15.75" customHeight="1">
      <c r="A826" s="216"/>
      <c r="B826" s="216"/>
      <c r="C826" s="216"/>
      <c r="D826" s="216"/>
      <c r="E826" s="216"/>
      <c r="F826" s="216"/>
      <c r="G826" s="216"/>
      <c r="H826" s="216"/>
      <c r="I826" s="216"/>
      <c r="J826" s="216"/>
      <c r="K826" s="216"/>
      <c r="L826" s="216"/>
      <c r="M826" s="216"/>
      <c r="N826" s="216"/>
      <c r="O826" s="216"/>
      <c r="P826" s="216"/>
      <c r="Q826" s="216"/>
      <c r="R826" s="216"/>
      <c r="S826" s="216"/>
      <c r="T826" s="216"/>
      <c r="U826" s="216"/>
      <c r="V826" s="216"/>
      <c r="W826" s="216"/>
      <c r="X826" s="216"/>
      <c r="Y826" s="216"/>
      <c r="Z826" s="216"/>
    </row>
    <row r="827" ht="15.75" customHeight="1">
      <c r="A827" s="216"/>
      <c r="B827" s="216"/>
      <c r="C827" s="216"/>
      <c r="D827" s="216"/>
      <c r="E827" s="216"/>
      <c r="F827" s="216"/>
      <c r="G827" s="216"/>
      <c r="H827" s="216"/>
      <c r="I827" s="216"/>
      <c r="J827" s="216"/>
      <c r="K827" s="216"/>
      <c r="L827" s="216"/>
      <c r="M827" s="216"/>
      <c r="N827" s="216"/>
      <c r="O827" s="216"/>
      <c r="P827" s="216"/>
      <c r="Q827" s="216"/>
      <c r="R827" s="216"/>
      <c r="S827" s="216"/>
      <c r="T827" s="216"/>
      <c r="U827" s="216"/>
      <c r="V827" s="216"/>
      <c r="W827" s="216"/>
      <c r="X827" s="216"/>
      <c r="Y827" s="216"/>
      <c r="Z827" s="216"/>
    </row>
    <row r="828" ht="15.75" customHeight="1">
      <c r="A828" s="216"/>
      <c r="B828" s="216"/>
      <c r="C828" s="216"/>
      <c r="D828" s="216"/>
      <c r="E828" s="216"/>
      <c r="F828" s="216"/>
      <c r="G828" s="216"/>
      <c r="H828" s="216"/>
      <c r="I828" s="216"/>
      <c r="J828" s="216"/>
      <c r="K828" s="216"/>
      <c r="L828" s="216"/>
      <c r="M828" s="216"/>
      <c r="N828" s="216"/>
      <c r="O828" s="216"/>
      <c r="P828" s="216"/>
      <c r="Q828" s="216"/>
      <c r="R828" s="216"/>
      <c r="S828" s="216"/>
      <c r="T828" s="216"/>
      <c r="U828" s="216"/>
      <c r="V828" s="216"/>
      <c r="W828" s="216"/>
      <c r="X828" s="216"/>
      <c r="Y828" s="216"/>
      <c r="Z828" s="216"/>
    </row>
    <row r="829" ht="15.75" customHeight="1">
      <c r="A829" s="216"/>
      <c r="B829" s="216"/>
      <c r="C829" s="216"/>
      <c r="D829" s="216"/>
      <c r="E829" s="216"/>
      <c r="F829" s="216"/>
      <c r="G829" s="216"/>
      <c r="H829" s="216"/>
      <c r="I829" s="216"/>
      <c r="J829" s="216"/>
      <c r="K829" s="216"/>
      <c r="L829" s="216"/>
      <c r="M829" s="216"/>
      <c r="N829" s="216"/>
      <c r="O829" s="216"/>
      <c r="P829" s="216"/>
      <c r="Q829" s="216"/>
      <c r="R829" s="216"/>
      <c r="S829" s="216"/>
      <c r="T829" s="216"/>
      <c r="U829" s="216"/>
      <c r="V829" s="216"/>
      <c r="W829" s="216"/>
      <c r="X829" s="216"/>
      <c r="Y829" s="216"/>
      <c r="Z829" s="216"/>
    </row>
    <row r="830" ht="15.75" customHeight="1">
      <c r="A830" s="216"/>
      <c r="B830" s="216"/>
      <c r="C830" s="216"/>
      <c r="D830" s="216"/>
      <c r="E830" s="216"/>
      <c r="F830" s="216"/>
      <c r="G830" s="216"/>
      <c r="H830" s="216"/>
      <c r="I830" s="216"/>
      <c r="J830" s="216"/>
      <c r="K830" s="216"/>
      <c r="L830" s="216"/>
      <c r="M830" s="216"/>
      <c r="N830" s="216"/>
      <c r="O830" s="216"/>
      <c r="P830" s="216"/>
      <c r="Q830" s="216"/>
      <c r="R830" s="216"/>
      <c r="S830" s="216"/>
      <c r="T830" s="216"/>
      <c r="U830" s="216"/>
      <c r="V830" s="216"/>
      <c r="W830" s="216"/>
      <c r="X830" s="216"/>
      <c r="Y830" s="216"/>
      <c r="Z830" s="216"/>
    </row>
    <row r="831" ht="15.75" customHeight="1">
      <c r="A831" s="216"/>
      <c r="B831" s="216"/>
      <c r="C831" s="216"/>
      <c r="D831" s="216"/>
      <c r="E831" s="216"/>
      <c r="F831" s="216"/>
      <c r="G831" s="216"/>
      <c r="H831" s="216"/>
      <c r="I831" s="216"/>
      <c r="J831" s="216"/>
      <c r="K831" s="216"/>
      <c r="L831" s="216"/>
      <c r="M831" s="216"/>
      <c r="N831" s="216"/>
      <c r="O831" s="216"/>
      <c r="P831" s="216"/>
      <c r="Q831" s="216"/>
      <c r="R831" s="216"/>
      <c r="S831" s="216"/>
      <c r="T831" s="216"/>
      <c r="U831" s="216"/>
      <c r="V831" s="216"/>
      <c r="W831" s="216"/>
      <c r="X831" s="216"/>
      <c r="Y831" s="216"/>
      <c r="Z831" s="216"/>
    </row>
    <row r="832" ht="15.75" customHeight="1">
      <c r="A832" s="216"/>
      <c r="B832" s="216"/>
      <c r="C832" s="216"/>
      <c r="D832" s="216"/>
      <c r="E832" s="216"/>
      <c r="F832" s="216"/>
      <c r="G832" s="216"/>
      <c r="H832" s="216"/>
      <c r="I832" s="216"/>
      <c r="J832" s="216"/>
      <c r="K832" s="216"/>
      <c r="L832" s="216"/>
      <c r="M832" s="216"/>
      <c r="N832" s="216"/>
      <c r="O832" s="216"/>
      <c r="P832" s="216"/>
      <c r="Q832" s="216"/>
      <c r="R832" s="216"/>
      <c r="S832" s="216"/>
      <c r="T832" s="216"/>
      <c r="U832" s="216"/>
      <c r="V832" s="216"/>
      <c r="W832" s="216"/>
      <c r="X832" s="216"/>
      <c r="Y832" s="216"/>
      <c r="Z832" s="216"/>
    </row>
    <row r="833" ht="15.75" customHeight="1">
      <c r="A833" s="216"/>
      <c r="B833" s="216"/>
      <c r="C833" s="216"/>
      <c r="D833" s="216"/>
      <c r="E833" s="216"/>
      <c r="F833" s="216"/>
      <c r="G833" s="216"/>
      <c r="H833" s="216"/>
      <c r="I833" s="216"/>
      <c r="J833" s="216"/>
      <c r="K833" s="216"/>
      <c r="L833" s="216"/>
      <c r="M833" s="216"/>
      <c r="N833" s="216"/>
      <c r="O833" s="216"/>
      <c r="P833" s="216"/>
      <c r="Q833" s="216"/>
      <c r="R833" s="216"/>
      <c r="S833" s="216"/>
      <c r="T833" s="216"/>
      <c r="U833" s="216"/>
      <c r="V833" s="216"/>
      <c r="W833" s="216"/>
      <c r="X833" s="216"/>
      <c r="Y833" s="216"/>
      <c r="Z833" s="216"/>
    </row>
    <row r="834" ht="15.75" customHeight="1">
      <c r="A834" s="216"/>
      <c r="B834" s="216"/>
      <c r="C834" s="216"/>
      <c r="D834" s="216"/>
      <c r="E834" s="216"/>
      <c r="F834" s="216"/>
      <c r="G834" s="216"/>
      <c r="H834" s="216"/>
      <c r="I834" s="216"/>
      <c r="J834" s="216"/>
      <c r="K834" s="216"/>
      <c r="L834" s="216"/>
      <c r="M834" s="216"/>
      <c r="N834" s="216"/>
      <c r="O834" s="216"/>
      <c r="P834" s="216"/>
      <c r="Q834" s="216"/>
      <c r="R834" s="216"/>
      <c r="S834" s="216"/>
      <c r="T834" s="216"/>
      <c r="U834" s="216"/>
      <c r="V834" s="216"/>
      <c r="W834" s="216"/>
      <c r="X834" s="216"/>
      <c r="Y834" s="216"/>
      <c r="Z834" s="216"/>
    </row>
    <row r="835" ht="15.75" customHeight="1">
      <c r="A835" s="216"/>
      <c r="B835" s="216"/>
      <c r="C835" s="216"/>
      <c r="D835" s="216"/>
      <c r="E835" s="216"/>
      <c r="F835" s="216"/>
      <c r="G835" s="216"/>
      <c r="H835" s="216"/>
      <c r="I835" s="216"/>
      <c r="J835" s="216"/>
      <c r="K835" s="216"/>
      <c r="L835" s="216"/>
      <c r="M835" s="216"/>
      <c r="N835" s="216"/>
      <c r="O835" s="216"/>
      <c r="P835" s="216"/>
      <c r="Q835" s="216"/>
      <c r="R835" s="216"/>
      <c r="S835" s="216"/>
      <c r="T835" s="216"/>
      <c r="U835" s="216"/>
      <c r="V835" s="216"/>
      <c r="W835" s="216"/>
      <c r="X835" s="216"/>
      <c r="Y835" s="216"/>
      <c r="Z835" s="216"/>
    </row>
    <row r="836" ht="15.75" customHeight="1">
      <c r="A836" s="216"/>
      <c r="B836" s="216"/>
      <c r="C836" s="216"/>
      <c r="D836" s="216"/>
      <c r="E836" s="216"/>
      <c r="F836" s="216"/>
      <c r="G836" s="216"/>
      <c r="H836" s="216"/>
      <c r="I836" s="216"/>
      <c r="J836" s="216"/>
      <c r="K836" s="216"/>
      <c r="L836" s="216"/>
      <c r="M836" s="216"/>
      <c r="N836" s="216"/>
      <c r="O836" s="216"/>
      <c r="P836" s="216"/>
      <c r="Q836" s="216"/>
      <c r="R836" s="216"/>
      <c r="S836" s="216"/>
      <c r="T836" s="216"/>
      <c r="U836" s="216"/>
      <c r="V836" s="216"/>
      <c r="W836" s="216"/>
      <c r="X836" s="216"/>
      <c r="Y836" s="216"/>
      <c r="Z836" s="216"/>
    </row>
    <row r="837" ht="15.75" customHeight="1">
      <c r="A837" s="216"/>
      <c r="B837" s="216"/>
      <c r="C837" s="216"/>
      <c r="D837" s="216"/>
      <c r="E837" s="216"/>
      <c r="F837" s="216"/>
      <c r="G837" s="216"/>
      <c r="H837" s="216"/>
      <c r="I837" s="216"/>
      <c r="J837" s="216"/>
      <c r="K837" s="216"/>
      <c r="L837" s="216"/>
      <c r="M837" s="216"/>
      <c r="N837" s="216"/>
      <c r="O837" s="216"/>
      <c r="P837" s="216"/>
      <c r="Q837" s="216"/>
      <c r="R837" s="216"/>
      <c r="S837" s="216"/>
      <c r="T837" s="216"/>
      <c r="U837" s="216"/>
      <c r="V837" s="216"/>
      <c r="W837" s="216"/>
      <c r="X837" s="216"/>
      <c r="Y837" s="216"/>
      <c r="Z837" s="216"/>
    </row>
    <row r="838" ht="15.75" customHeight="1">
      <c r="A838" s="216"/>
      <c r="B838" s="216"/>
      <c r="C838" s="216"/>
      <c r="D838" s="216"/>
      <c r="E838" s="216"/>
      <c r="F838" s="216"/>
      <c r="G838" s="216"/>
      <c r="H838" s="216"/>
      <c r="I838" s="216"/>
      <c r="J838" s="216"/>
      <c r="K838" s="216"/>
      <c r="L838" s="216"/>
      <c r="M838" s="216"/>
      <c r="N838" s="216"/>
      <c r="O838" s="216"/>
      <c r="P838" s="216"/>
      <c r="Q838" s="216"/>
      <c r="R838" s="216"/>
      <c r="S838" s="216"/>
      <c r="T838" s="216"/>
      <c r="U838" s="216"/>
      <c r="V838" s="216"/>
      <c r="W838" s="216"/>
      <c r="X838" s="216"/>
      <c r="Y838" s="216"/>
      <c r="Z838" s="216"/>
    </row>
    <row r="839" ht="15.75" customHeight="1">
      <c r="A839" s="216"/>
      <c r="B839" s="216"/>
      <c r="C839" s="216"/>
      <c r="D839" s="216"/>
      <c r="E839" s="216"/>
      <c r="F839" s="216"/>
      <c r="G839" s="216"/>
      <c r="H839" s="216"/>
      <c r="I839" s="216"/>
      <c r="J839" s="216"/>
      <c r="K839" s="216"/>
      <c r="L839" s="216"/>
      <c r="M839" s="216"/>
      <c r="N839" s="216"/>
      <c r="O839" s="216"/>
      <c r="P839" s="216"/>
      <c r="Q839" s="216"/>
      <c r="R839" s="216"/>
      <c r="S839" s="216"/>
      <c r="T839" s="216"/>
      <c r="U839" s="216"/>
      <c r="V839" s="216"/>
      <c r="W839" s="216"/>
      <c r="X839" s="216"/>
      <c r="Y839" s="216"/>
      <c r="Z839" s="216"/>
    </row>
    <row r="840" ht="15.75" customHeight="1">
      <c r="A840" s="216"/>
      <c r="B840" s="216"/>
      <c r="C840" s="216"/>
      <c r="D840" s="216"/>
      <c r="E840" s="216"/>
      <c r="F840" s="216"/>
      <c r="G840" s="216"/>
      <c r="H840" s="216"/>
      <c r="I840" s="216"/>
      <c r="J840" s="216"/>
      <c r="K840" s="216"/>
      <c r="L840" s="216"/>
      <c r="M840" s="216"/>
      <c r="N840" s="216"/>
      <c r="O840" s="216"/>
      <c r="P840" s="216"/>
      <c r="Q840" s="216"/>
      <c r="R840" s="216"/>
      <c r="S840" s="216"/>
      <c r="T840" s="216"/>
      <c r="U840" s="216"/>
      <c r="V840" s="216"/>
      <c r="W840" s="216"/>
      <c r="X840" s="216"/>
      <c r="Y840" s="216"/>
      <c r="Z840" s="216"/>
    </row>
    <row r="841" ht="15.75" customHeight="1">
      <c r="A841" s="216"/>
      <c r="B841" s="216"/>
      <c r="C841" s="216"/>
      <c r="D841" s="216"/>
      <c r="E841" s="216"/>
      <c r="F841" s="216"/>
      <c r="G841" s="216"/>
      <c r="H841" s="216"/>
      <c r="I841" s="216"/>
      <c r="J841" s="216"/>
      <c r="K841" s="216"/>
      <c r="L841" s="216"/>
      <c r="M841" s="216"/>
      <c r="N841" s="216"/>
      <c r="O841" s="216"/>
      <c r="P841" s="216"/>
      <c r="Q841" s="216"/>
      <c r="R841" s="216"/>
      <c r="S841" s="216"/>
      <c r="T841" s="216"/>
      <c r="U841" s="216"/>
      <c r="V841" s="216"/>
      <c r="W841" s="216"/>
      <c r="X841" s="216"/>
      <c r="Y841" s="216"/>
      <c r="Z841" s="216"/>
    </row>
    <row r="842" ht="15.75" customHeight="1">
      <c r="A842" s="216"/>
      <c r="B842" s="216"/>
      <c r="C842" s="216"/>
      <c r="D842" s="216"/>
      <c r="E842" s="216"/>
      <c r="F842" s="216"/>
      <c r="G842" s="216"/>
      <c r="H842" s="216"/>
      <c r="I842" s="216"/>
      <c r="J842" s="216"/>
      <c r="K842" s="216"/>
      <c r="L842" s="216"/>
      <c r="M842" s="216"/>
      <c r="N842" s="216"/>
      <c r="O842" s="216"/>
      <c r="P842" s="216"/>
      <c r="Q842" s="216"/>
      <c r="R842" s="216"/>
      <c r="S842" s="216"/>
      <c r="T842" s="216"/>
      <c r="U842" s="216"/>
      <c r="V842" s="216"/>
      <c r="W842" s="216"/>
      <c r="X842" s="216"/>
      <c r="Y842" s="216"/>
      <c r="Z842" s="216"/>
    </row>
    <row r="843" ht="15.75" customHeight="1">
      <c r="A843" s="216"/>
      <c r="B843" s="216"/>
      <c r="C843" s="216"/>
      <c r="D843" s="216"/>
      <c r="E843" s="216"/>
      <c r="F843" s="216"/>
      <c r="G843" s="216"/>
      <c r="H843" s="216"/>
      <c r="I843" s="216"/>
      <c r="J843" s="216"/>
      <c r="K843" s="216"/>
      <c r="L843" s="216"/>
      <c r="M843" s="216"/>
      <c r="N843" s="216"/>
      <c r="O843" s="216"/>
      <c r="P843" s="216"/>
      <c r="Q843" s="216"/>
      <c r="R843" s="216"/>
      <c r="S843" s="216"/>
      <c r="T843" s="216"/>
      <c r="U843" s="216"/>
      <c r="V843" s="216"/>
      <c r="W843" s="216"/>
      <c r="X843" s="216"/>
      <c r="Y843" s="216"/>
      <c r="Z843" s="216"/>
    </row>
    <row r="844" ht="15.75" customHeight="1">
      <c r="A844" s="216"/>
      <c r="B844" s="216"/>
      <c r="C844" s="216"/>
      <c r="D844" s="216"/>
      <c r="E844" s="216"/>
      <c r="F844" s="216"/>
      <c r="G844" s="216"/>
      <c r="H844" s="216"/>
      <c r="I844" s="216"/>
      <c r="J844" s="216"/>
      <c r="K844" s="216"/>
      <c r="L844" s="216"/>
      <c r="M844" s="216"/>
      <c r="N844" s="216"/>
      <c r="O844" s="216"/>
      <c r="P844" s="216"/>
      <c r="Q844" s="216"/>
      <c r="R844" s="216"/>
      <c r="S844" s="216"/>
      <c r="T844" s="216"/>
      <c r="U844" s="216"/>
      <c r="V844" s="216"/>
      <c r="W844" s="216"/>
      <c r="X844" s="216"/>
      <c r="Y844" s="216"/>
      <c r="Z844" s="216"/>
    </row>
    <row r="845" ht="15.75" customHeight="1">
      <c r="A845" s="216"/>
      <c r="B845" s="216"/>
      <c r="C845" s="216"/>
      <c r="D845" s="216"/>
      <c r="E845" s="216"/>
      <c r="F845" s="216"/>
      <c r="G845" s="216"/>
      <c r="H845" s="216"/>
      <c r="I845" s="216"/>
      <c r="J845" s="216"/>
      <c r="K845" s="216"/>
      <c r="L845" s="216"/>
      <c r="M845" s="216"/>
      <c r="N845" s="216"/>
      <c r="O845" s="216"/>
      <c r="P845" s="216"/>
      <c r="Q845" s="216"/>
      <c r="R845" s="216"/>
      <c r="S845" s="216"/>
      <c r="T845" s="216"/>
      <c r="U845" s="216"/>
      <c r="V845" s="216"/>
      <c r="W845" s="216"/>
      <c r="X845" s="216"/>
      <c r="Y845" s="216"/>
      <c r="Z845" s="216"/>
    </row>
    <row r="846" ht="15.75" customHeight="1">
      <c r="A846" s="216"/>
      <c r="B846" s="216"/>
      <c r="C846" s="216"/>
      <c r="D846" s="216"/>
      <c r="E846" s="216"/>
      <c r="F846" s="216"/>
      <c r="G846" s="216"/>
      <c r="H846" s="216"/>
      <c r="I846" s="216"/>
      <c r="J846" s="216"/>
      <c r="K846" s="216"/>
      <c r="L846" s="216"/>
      <c r="M846" s="216"/>
      <c r="N846" s="216"/>
      <c r="O846" s="216"/>
      <c r="P846" s="216"/>
      <c r="Q846" s="216"/>
      <c r="R846" s="216"/>
      <c r="S846" s="216"/>
      <c r="T846" s="216"/>
      <c r="U846" s="216"/>
      <c r="V846" s="216"/>
      <c r="W846" s="216"/>
      <c r="X846" s="216"/>
      <c r="Y846" s="216"/>
      <c r="Z846" s="216"/>
    </row>
    <row r="847" ht="15.75" customHeight="1">
      <c r="A847" s="216"/>
      <c r="B847" s="216"/>
      <c r="C847" s="216"/>
      <c r="D847" s="216"/>
      <c r="E847" s="216"/>
      <c r="F847" s="216"/>
      <c r="G847" s="216"/>
      <c r="H847" s="216"/>
      <c r="I847" s="216"/>
      <c r="J847" s="216"/>
      <c r="K847" s="216"/>
      <c r="L847" s="216"/>
      <c r="M847" s="216"/>
      <c r="N847" s="216"/>
      <c r="O847" s="216"/>
      <c r="P847" s="216"/>
      <c r="Q847" s="216"/>
      <c r="R847" s="216"/>
      <c r="S847" s="216"/>
      <c r="T847" s="216"/>
      <c r="U847" s="216"/>
      <c r="V847" s="216"/>
      <c r="W847" s="216"/>
      <c r="X847" s="216"/>
      <c r="Y847" s="216"/>
      <c r="Z847" s="216"/>
    </row>
    <row r="848" ht="15.75" customHeight="1">
      <c r="A848" s="216"/>
      <c r="B848" s="216"/>
      <c r="C848" s="216"/>
      <c r="D848" s="216"/>
      <c r="E848" s="216"/>
      <c r="F848" s="216"/>
      <c r="G848" s="216"/>
      <c r="H848" s="216"/>
      <c r="I848" s="216"/>
      <c r="J848" s="216"/>
      <c r="K848" s="216"/>
      <c r="L848" s="216"/>
      <c r="M848" s="216"/>
      <c r="N848" s="216"/>
      <c r="O848" s="216"/>
      <c r="P848" s="216"/>
      <c r="Q848" s="216"/>
      <c r="R848" s="216"/>
      <c r="S848" s="216"/>
      <c r="T848" s="216"/>
      <c r="U848" s="216"/>
      <c r="V848" s="216"/>
      <c r="W848" s="216"/>
      <c r="X848" s="216"/>
      <c r="Y848" s="216"/>
      <c r="Z848" s="216"/>
    </row>
    <row r="849" ht="15.75" customHeight="1">
      <c r="A849" s="216"/>
      <c r="B849" s="216"/>
      <c r="C849" s="216"/>
      <c r="D849" s="216"/>
      <c r="E849" s="216"/>
      <c r="F849" s="216"/>
      <c r="G849" s="216"/>
      <c r="H849" s="216"/>
      <c r="I849" s="216"/>
      <c r="J849" s="216"/>
      <c r="K849" s="216"/>
      <c r="L849" s="216"/>
      <c r="M849" s="216"/>
      <c r="N849" s="216"/>
      <c r="O849" s="216"/>
      <c r="P849" s="216"/>
      <c r="Q849" s="216"/>
      <c r="R849" s="216"/>
      <c r="S849" s="216"/>
      <c r="T849" s="216"/>
      <c r="U849" s="216"/>
      <c r="V849" s="216"/>
      <c r="W849" s="216"/>
      <c r="X849" s="216"/>
      <c r="Y849" s="216"/>
      <c r="Z849" s="216"/>
    </row>
    <row r="850" ht="15.75" customHeight="1">
      <c r="A850" s="216"/>
      <c r="B850" s="216"/>
      <c r="C850" s="216"/>
      <c r="D850" s="216"/>
      <c r="E850" s="216"/>
      <c r="F850" s="216"/>
      <c r="G850" s="216"/>
      <c r="H850" s="216"/>
      <c r="I850" s="216"/>
      <c r="J850" s="216"/>
      <c r="K850" s="216"/>
      <c r="L850" s="216"/>
      <c r="M850" s="216"/>
      <c r="N850" s="216"/>
      <c r="O850" s="216"/>
      <c r="P850" s="216"/>
      <c r="Q850" s="216"/>
      <c r="R850" s="216"/>
      <c r="S850" s="216"/>
      <c r="T850" s="216"/>
      <c r="U850" s="216"/>
      <c r="V850" s="216"/>
      <c r="W850" s="216"/>
      <c r="X850" s="216"/>
      <c r="Y850" s="216"/>
      <c r="Z850" s="216"/>
    </row>
    <row r="851" ht="15.75" customHeight="1">
      <c r="A851" s="216"/>
      <c r="B851" s="216"/>
      <c r="C851" s="216"/>
      <c r="D851" s="216"/>
      <c r="E851" s="216"/>
      <c r="F851" s="216"/>
      <c r="G851" s="216"/>
      <c r="H851" s="216"/>
      <c r="I851" s="216"/>
      <c r="J851" s="216"/>
      <c r="K851" s="216"/>
      <c r="L851" s="216"/>
      <c r="M851" s="216"/>
      <c r="N851" s="216"/>
      <c r="O851" s="216"/>
      <c r="P851" s="216"/>
      <c r="Q851" s="216"/>
      <c r="R851" s="216"/>
      <c r="S851" s="216"/>
      <c r="T851" s="216"/>
      <c r="U851" s="216"/>
      <c r="V851" s="216"/>
      <c r="W851" s="216"/>
      <c r="X851" s="216"/>
      <c r="Y851" s="216"/>
      <c r="Z851" s="216"/>
    </row>
    <row r="852" ht="15.75" customHeight="1">
      <c r="A852" s="216"/>
      <c r="B852" s="216"/>
      <c r="C852" s="216"/>
      <c r="D852" s="216"/>
      <c r="E852" s="216"/>
      <c r="F852" s="216"/>
      <c r="G852" s="216"/>
      <c r="H852" s="216"/>
      <c r="I852" s="216"/>
      <c r="J852" s="216"/>
      <c r="K852" s="216"/>
      <c r="L852" s="216"/>
      <c r="M852" s="216"/>
      <c r="N852" s="216"/>
      <c r="O852" s="216"/>
      <c r="P852" s="216"/>
      <c r="Q852" s="216"/>
      <c r="R852" s="216"/>
      <c r="S852" s="216"/>
      <c r="T852" s="216"/>
      <c r="U852" s="216"/>
      <c r="V852" s="216"/>
      <c r="W852" s="216"/>
      <c r="X852" s="216"/>
      <c r="Y852" s="216"/>
      <c r="Z852" s="216"/>
    </row>
    <row r="853" ht="15.75" customHeight="1">
      <c r="A853" s="216"/>
      <c r="B853" s="216"/>
      <c r="C853" s="216"/>
      <c r="D853" s="216"/>
      <c r="E853" s="216"/>
      <c r="F853" s="216"/>
      <c r="G853" s="216"/>
      <c r="H853" s="216"/>
      <c r="I853" s="216"/>
      <c r="J853" s="216"/>
      <c r="K853" s="216"/>
      <c r="L853" s="216"/>
      <c r="M853" s="216"/>
      <c r="N853" s="216"/>
      <c r="O853" s="216"/>
      <c r="P853" s="216"/>
      <c r="Q853" s="216"/>
      <c r="R853" s="216"/>
      <c r="S853" s="216"/>
      <c r="T853" s="216"/>
      <c r="U853" s="216"/>
      <c r="V853" s="216"/>
      <c r="W853" s="216"/>
      <c r="X853" s="216"/>
      <c r="Y853" s="216"/>
      <c r="Z853" s="216"/>
    </row>
    <row r="854" ht="15.75" customHeight="1">
      <c r="A854" s="216"/>
      <c r="B854" s="216"/>
      <c r="C854" s="216"/>
      <c r="D854" s="216"/>
      <c r="E854" s="216"/>
      <c r="F854" s="216"/>
      <c r="G854" s="216"/>
      <c r="H854" s="216"/>
      <c r="I854" s="216"/>
      <c r="J854" s="216"/>
      <c r="K854" s="216"/>
      <c r="L854" s="216"/>
      <c r="M854" s="216"/>
      <c r="N854" s="216"/>
      <c r="O854" s="216"/>
      <c r="P854" s="216"/>
      <c r="Q854" s="216"/>
      <c r="R854" s="216"/>
      <c r="S854" s="216"/>
      <c r="T854" s="216"/>
      <c r="U854" s="216"/>
      <c r="V854" s="216"/>
      <c r="W854" s="216"/>
      <c r="X854" s="216"/>
      <c r="Y854" s="216"/>
      <c r="Z854" s="216"/>
    </row>
    <row r="855" ht="15.75" customHeight="1">
      <c r="A855" s="216"/>
      <c r="B855" s="216"/>
      <c r="C855" s="216"/>
      <c r="D855" s="216"/>
      <c r="E855" s="216"/>
      <c r="F855" s="216"/>
      <c r="G855" s="216"/>
      <c r="H855" s="216"/>
      <c r="I855" s="216"/>
      <c r="J855" s="216"/>
      <c r="K855" s="216"/>
      <c r="L855" s="216"/>
      <c r="M855" s="216"/>
      <c r="N855" s="216"/>
      <c r="O855" s="216"/>
      <c r="P855" s="216"/>
      <c r="Q855" s="216"/>
      <c r="R855" s="216"/>
      <c r="S855" s="216"/>
      <c r="T855" s="216"/>
      <c r="U855" s="216"/>
      <c r="V855" s="216"/>
      <c r="W855" s="216"/>
      <c r="X855" s="216"/>
      <c r="Y855" s="216"/>
      <c r="Z855" s="216"/>
    </row>
    <row r="856" ht="15.75" customHeight="1">
      <c r="A856" s="216"/>
      <c r="B856" s="216"/>
      <c r="C856" s="216"/>
      <c r="D856" s="216"/>
      <c r="E856" s="216"/>
      <c r="F856" s="216"/>
      <c r="G856" s="216"/>
      <c r="H856" s="216"/>
      <c r="I856" s="216"/>
      <c r="J856" s="216"/>
      <c r="K856" s="216"/>
      <c r="L856" s="216"/>
      <c r="M856" s="216"/>
      <c r="N856" s="216"/>
      <c r="O856" s="216"/>
      <c r="P856" s="216"/>
      <c r="Q856" s="216"/>
      <c r="R856" s="216"/>
      <c r="S856" s="216"/>
      <c r="T856" s="216"/>
      <c r="U856" s="216"/>
      <c r="V856" s="216"/>
      <c r="W856" s="216"/>
      <c r="X856" s="216"/>
      <c r="Y856" s="216"/>
      <c r="Z856" s="216"/>
    </row>
    <row r="857" ht="15.75" customHeight="1">
      <c r="A857" s="216"/>
      <c r="B857" s="216"/>
      <c r="C857" s="216"/>
      <c r="D857" s="216"/>
      <c r="E857" s="216"/>
      <c r="F857" s="216"/>
      <c r="G857" s="216"/>
      <c r="H857" s="216"/>
      <c r="I857" s="216"/>
      <c r="J857" s="216"/>
      <c r="K857" s="216"/>
      <c r="L857" s="216"/>
      <c r="M857" s="216"/>
      <c r="N857" s="216"/>
      <c r="O857" s="216"/>
      <c r="P857" s="216"/>
      <c r="Q857" s="216"/>
      <c r="R857" s="216"/>
      <c r="S857" s="216"/>
      <c r="T857" s="216"/>
      <c r="U857" s="216"/>
      <c r="V857" s="216"/>
      <c r="W857" s="216"/>
      <c r="X857" s="216"/>
      <c r="Y857" s="216"/>
      <c r="Z857" s="216"/>
    </row>
    <row r="858" ht="15.75" customHeight="1">
      <c r="A858" s="216"/>
      <c r="B858" s="216"/>
      <c r="C858" s="216"/>
      <c r="D858" s="216"/>
      <c r="E858" s="216"/>
      <c r="F858" s="216"/>
      <c r="G858" s="216"/>
      <c r="H858" s="216"/>
      <c r="I858" s="216"/>
      <c r="J858" s="216"/>
      <c r="K858" s="216"/>
      <c r="L858" s="216"/>
      <c r="M858" s="216"/>
      <c r="N858" s="216"/>
      <c r="O858" s="216"/>
      <c r="P858" s="216"/>
      <c r="Q858" s="216"/>
      <c r="R858" s="216"/>
      <c r="S858" s="216"/>
      <c r="T858" s="216"/>
      <c r="U858" s="216"/>
      <c r="V858" s="216"/>
      <c r="W858" s="216"/>
      <c r="X858" s="216"/>
      <c r="Y858" s="216"/>
      <c r="Z858" s="216"/>
    </row>
    <row r="859" ht="15.75" customHeight="1">
      <c r="A859" s="216"/>
      <c r="B859" s="216"/>
      <c r="C859" s="216"/>
      <c r="D859" s="216"/>
      <c r="E859" s="216"/>
      <c r="F859" s="216"/>
      <c r="G859" s="216"/>
      <c r="H859" s="216"/>
      <c r="I859" s="216"/>
      <c r="J859" s="216"/>
      <c r="K859" s="216"/>
      <c r="L859" s="216"/>
      <c r="M859" s="216"/>
      <c r="N859" s="216"/>
      <c r="O859" s="216"/>
      <c r="P859" s="216"/>
      <c r="Q859" s="216"/>
      <c r="R859" s="216"/>
      <c r="S859" s="216"/>
      <c r="T859" s="216"/>
      <c r="U859" s="216"/>
      <c r="V859" s="216"/>
      <c r="W859" s="216"/>
      <c r="X859" s="216"/>
      <c r="Y859" s="216"/>
      <c r="Z859" s="216"/>
    </row>
    <row r="860" ht="15.75" customHeight="1">
      <c r="A860" s="216"/>
      <c r="B860" s="216"/>
      <c r="C860" s="216"/>
      <c r="D860" s="216"/>
      <c r="E860" s="216"/>
      <c r="F860" s="216"/>
      <c r="G860" s="216"/>
      <c r="H860" s="216"/>
      <c r="I860" s="216"/>
      <c r="J860" s="216"/>
      <c r="K860" s="216"/>
      <c r="L860" s="216"/>
      <c r="M860" s="216"/>
      <c r="N860" s="216"/>
      <c r="O860" s="216"/>
      <c r="P860" s="216"/>
      <c r="Q860" s="216"/>
      <c r="R860" s="216"/>
      <c r="S860" s="216"/>
      <c r="T860" s="216"/>
      <c r="U860" s="216"/>
      <c r="V860" s="216"/>
      <c r="W860" s="216"/>
      <c r="X860" s="216"/>
      <c r="Y860" s="216"/>
      <c r="Z860" s="216"/>
    </row>
    <row r="861" ht="15.75" customHeight="1">
      <c r="A861" s="216"/>
      <c r="B861" s="216"/>
      <c r="C861" s="216"/>
      <c r="D861" s="216"/>
      <c r="E861" s="216"/>
      <c r="F861" s="216"/>
      <c r="G861" s="216"/>
      <c r="H861" s="216"/>
      <c r="I861" s="216"/>
      <c r="J861" s="216"/>
      <c r="K861" s="216"/>
      <c r="L861" s="216"/>
      <c r="M861" s="216"/>
      <c r="N861" s="216"/>
      <c r="O861" s="216"/>
      <c r="P861" s="216"/>
      <c r="Q861" s="216"/>
      <c r="R861" s="216"/>
      <c r="S861" s="216"/>
      <c r="T861" s="216"/>
      <c r="U861" s="216"/>
      <c r="V861" s="216"/>
      <c r="W861" s="216"/>
      <c r="X861" s="216"/>
      <c r="Y861" s="216"/>
      <c r="Z861" s="216"/>
    </row>
    <row r="862" ht="15.75" customHeight="1">
      <c r="A862" s="216"/>
      <c r="B862" s="216"/>
      <c r="C862" s="216"/>
      <c r="D862" s="216"/>
      <c r="E862" s="216"/>
      <c r="F862" s="216"/>
      <c r="G862" s="216"/>
      <c r="H862" s="216"/>
      <c r="I862" s="216"/>
      <c r="J862" s="216"/>
      <c r="K862" s="216"/>
      <c r="L862" s="216"/>
      <c r="M862" s="216"/>
      <c r="N862" s="216"/>
      <c r="O862" s="216"/>
      <c r="P862" s="216"/>
      <c r="Q862" s="216"/>
      <c r="R862" s="216"/>
      <c r="S862" s="216"/>
      <c r="T862" s="216"/>
      <c r="U862" s="216"/>
      <c r="V862" s="216"/>
      <c r="W862" s="216"/>
      <c r="X862" s="216"/>
      <c r="Y862" s="216"/>
      <c r="Z862" s="216"/>
    </row>
    <row r="863" ht="15.75" customHeight="1">
      <c r="A863" s="216"/>
      <c r="B863" s="216"/>
      <c r="C863" s="216"/>
      <c r="D863" s="216"/>
      <c r="E863" s="216"/>
      <c r="F863" s="216"/>
      <c r="G863" s="216"/>
      <c r="H863" s="216"/>
      <c r="I863" s="216"/>
      <c r="J863" s="216"/>
      <c r="K863" s="216"/>
      <c r="L863" s="216"/>
      <c r="M863" s="216"/>
      <c r="N863" s="216"/>
      <c r="O863" s="216"/>
      <c r="P863" s="216"/>
      <c r="Q863" s="216"/>
      <c r="R863" s="216"/>
      <c r="S863" s="216"/>
      <c r="T863" s="216"/>
      <c r="U863" s="216"/>
      <c r="V863" s="216"/>
      <c r="W863" s="216"/>
      <c r="X863" s="216"/>
      <c r="Y863" s="216"/>
      <c r="Z863" s="216"/>
    </row>
    <row r="864" ht="15.75" customHeight="1">
      <c r="A864" s="216"/>
      <c r="B864" s="216"/>
      <c r="C864" s="216"/>
      <c r="D864" s="216"/>
      <c r="E864" s="216"/>
      <c r="F864" s="216"/>
      <c r="G864" s="216"/>
      <c r="H864" s="216"/>
      <c r="I864" s="216"/>
      <c r="J864" s="216"/>
      <c r="K864" s="216"/>
      <c r="L864" s="216"/>
      <c r="M864" s="216"/>
      <c r="N864" s="216"/>
      <c r="O864" s="216"/>
      <c r="P864" s="216"/>
      <c r="Q864" s="216"/>
      <c r="R864" s="216"/>
      <c r="S864" s="216"/>
      <c r="T864" s="216"/>
      <c r="U864" s="216"/>
      <c r="V864" s="216"/>
      <c r="W864" s="216"/>
      <c r="X864" s="216"/>
      <c r="Y864" s="216"/>
      <c r="Z864" s="216"/>
    </row>
    <row r="865" ht="15.75" customHeight="1">
      <c r="A865" s="216"/>
      <c r="B865" s="216"/>
      <c r="C865" s="216"/>
      <c r="D865" s="216"/>
      <c r="E865" s="216"/>
      <c r="F865" s="216"/>
      <c r="G865" s="216"/>
      <c r="H865" s="216"/>
      <c r="I865" s="216"/>
      <c r="J865" s="216"/>
      <c r="K865" s="216"/>
      <c r="L865" s="216"/>
      <c r="M865" s="216"/>
      <c r="N865" s="216"/>
      <c r="O865" s="216"/>
      <c r="P865" s="216"/>
      <c r="Q865" s="216"/>
      <c r="R865" s="216"/>
      <c r="S865" s="216"/>
      <c r="T865" s="216"/>
      <c r="U865" s="216"/>
      <c r="V865" s="216"/>
      <c r="W865" s="216"/>
      <c r="X865" s="216"/>
      <c r="Y865" s="216"/>
      <c r="Z865" s="216"/>
    </row>
    <row r="866" ht="15.75" customHeight="1">
      <c r="A866" s="216"/>
      <c r="B866" s="216"/>
      <c r="C866" s="216"/>
      <c r="D866" s="216"/>
      <c r="E866" s="216"/>
      <c r="F866" s="216"/>
      <c r="G866" s="216"/>
      <c r="H866" s="216"/>
      <c r="I866" s="216"/>
      <c r="J866" s="216"/>
      <c r="K866" s="216"/>
      <c r="L866" s="216"/>
      <c r="M866" s="216"/>
      <c r="N866" s="216"/>
      <c r="O866" s="216"/>
      <c r="P866" s="216"/>
      <c r="Q866" s="216"/>
      <c r="R866" s="216"/>
      <c r="S866" s="216"/>
      <c r="T866" s="216"/>
      <c r="U866" s="216"/>
      <c r="V866" s="216"/>
      <c r="W866" s="216"/>
      <c r="X866" s="216"/>
      <c r="Y866" s="216"/>
      <c r="Z866" s="216"/>
    </row>
    <row r="867" ht="15.75" customHeight="1">
      <c r="A867" s="216"/>
      <c r="B867" s="216"/>
      <c r="C867" s="216"/>
      <c r="D867" s="216"/>
      <c r="E867" s="216"/>
      <c r="F867" s="216"/>
      <c r="G867" s="216"/>
      <c r="H867" s="216"/>
      <c r="I867" s="216"/>
      <c r="J867" s="216"/>
      <c r="K867" s="216"/>
      <c r="L867" s="216"/>
      <c r="M867" s="216"/>
      <c r="N867" s="216"/>
      <c r="O867" s="216"/>
      <c r="P867" s="216"/>
      <c r="Q867" s="216"/>
      <c r="R867" s="216"/>
      <c r="S867" s="216"/>
      <c r="T867" s="216"/>
      <c r="U867" s="216"/>
      <c r="V867" s="216"/>
      <c r="W867" s="216"/>
      <c r="X867" s="216"/>
      <c r="Y867" s="216"/>
      <c r="Z867" s="216"/>
    </row>
    <row r="868" ht="15.75" customHeight="1">
      <c r="A868" s="216"/>
      <c r="B868" s="216"/>
      <c r="C868" s="216"/>
      <c r="D868" s="216"/>
      <c r="E868" s="216"/>
      <c r="F868" s="216"/>
      <c r="G868" s="216"/>
      <c r="H868" s="216"/>
      <c r="I868" s="216"/>
      <c r="J868" s="216"/>
      <c r="K868" s="216"/>
      <c r="L868" s="216"/>
      <c r="M868" s="216"/>
      <c r="N868" s="216"/>
      <c r="O868" s="216"/>
      <c r="P868" s="216"/>
      <c r="Q868" s="216"/>
      <c r="R868" s="216"/>
      <c r="S868" s="216"/>
      <c r="T868" s="216"/>
      <c r="U868" s="216"/>
      <c r="V868" s="216"/>
      <c r="W868" s="216"/>
      <c r="X868" s="216"/>
      <c r="Y868" s="216"/>
      <c r="Z868" s="216"/>
    </row>
    <row r="869" ht="15.75" customHeight="1">
      <c r="A869" s="216"/>
      <c r="B869" s="216"/>
      <c r="C869" s="216"/>
      <c r="D869" s="216"/>
      <c r="E869" s="216"/>
      <c r="F869" s="216"/>
      <c r="G869" s="216"/>
      <c r="H869" s="216"/>
      <c r="I869" s="216"/>
      <c r="J869" s="216"/>
      <c r="K869" s="216"/>
      <c r="L869" s="216"/>
      <c r="M869" s="216"/>
      <c r="N869" s="216"/>
      <c r="O869" s="216"/>
      <c r="P869" s="216"/>
      <c r="Q869" s="216"/>
      <c r="R869" s="216"/>
      <c r="S869" s="216"/>
      <c r="T869" s="216"/>
      <c r="U869" s="216"/>
      <c r="V869" s="216"/>
      <c r="W869" s="216"/>
      <c r="X869" s="216"/>
      <c r="Y869" s="216"/>
      <c r="Z869" s="216"/>
    </row>
    <row r="870" ht="15.75" customHeight="1">
      <c r="A870" s="216"/>
      <c r="B870" s="216"/>
      <c r="C870" s="216"/>
      <c r="D870" s="216"/>
      <c r="E870" s="216"/>
      <c r="F870" s="216"/>
      <c r="G870" s="216"/>
      <c r="H870" s="216"/>
      <c r="I870" s="216"/>
      <c r="J870" s="216"/>
      <c r="K870" s="216"/>
      <c r="L870" s="216"/>
      <c r="M870" s="216"/>
      <c r="N870" s="216"/>
      <c r="O870" s="216"/>
      <c r="P870" s="216"/>
      <c r="Q870" s="216"/>
      <c r="R870" s="216"/>
      <c r="S870" s="216"/>
      <c r="T870" s="216"/>
      <c r="U870" s="216"/>
      <c r="V870" s="216"/>
      <c r="W870" s="216"/>
      <c r="X870" s="216"/>
      <c r="Y870" s="216"/>
      <c r="Z870" s="216"/>
    </row>
    <row r="871" ht="15.75" customHeight="1">
      <c r="A871" s="216"/>
      <c r="B871" s="216"/>
      <c r="C871" s="216"/>
      <c r="D871" s="216"/>
      <c r="E871" s="216"/>
      <c r="F871" s="216"/>
      <c r="G871" s="216"/>
      <c r="H871" s="216"/>
      <c r="I871" s="216"/>
      <c r="J871" s="216"/>
      <c r="K871" s="216"/>
      <c r="L871" s="216"/>
      <c r="M871" s="216"/>
      <c r="N871" s="216"/>
      <c r="O871" s="216"/>
      <c r="P871" s="216"/>
      <c r="Q871" s="216"/>
      <c r="R871" s="216"/>
      <c r="S871" s="216"/>
      <c r="T871" s="216"/>
      <c r="U871" s="216"/>
      <c r="V871" s="216"/>
      <c r="W871" s="216"/>
      <c r="X871" s="216"/>
      <c r="Y871" s="216"/>
      <c r="Z871" s="216"/>
    </row>
    <row r="872" ht="15.75" customHeight="1">
      <c r="A872" s="216"/>
      <c r="B872" s="216"/>
      <c r="C872" s="216"/>
      <c r="D872" s="216"/>
      <c r="E872" s="216"/>
      <c r="F872" s="216"/>
      <c r="G872" s="216"/>
      <c r="H872" s="216"/>
      <c r="I872" s="216"/>
      <c r="J872" s="216"/>
      <c r="K872" s="216"/>
      <c r="L872" s="216"/>
      <c r="M872" s="216"/>
      <c r="N872" s="216"/>
      <c r="O872" s="216"/>
      <c r="P872" s="216"/>
      <c r="Q872" s="216"/>
      <c r="R872" s="216"/>
      <c r="S872" s="216"/>
      <c r="T872" s="216"/>
      <c r="U872" s="216"/>
      <c r="V872" s="216"/>
      <c r="W872" s="216"/>
      <c r="X872" s="216"/>
      <c r="Y872" s="216"/>
      <c r="Z872" s="216"/>
    </row>
    <row r="873" ht="15.75" customHeight="1">
      <c r="A873" s="216"/>
      <c r="B873" s="216"/>
      <c r="C873" s="216"/>
      <c r="D873" s="216"/>
      <c r="E873" s="216"/>
      <c r="F873" s="216"/>
      <c r="G873" s="216"/>
      <c r="H873" s="216"/>
      <c r="I873" s="216"/>
      <c r="J873" s="216"/>
      <c r="K873" s="216"/>
      <c r="L873" s="216"/>
      <c r="M873" s="216"/>
      <c r="N873" s="216"/>
      <c r="O873" s="216"/>
      <c r="P873" s="216"/>
      <c r="Q873" s="216"/>
      <c r="R873" s="216"/>
      <c r="S873" s="216"/>
      <c r="T873" s="216"/>
      <c r="U873" s="216"/>
      <c r="V873" s="216"/>
      <c r="W873" s="216"/>
      <c r="X873" s="216"/>
      <c r="Y873" s="216"/>
      <c r="Z873" s="216"/>
    </row>
    <row r="874" ht="15.75" customHeight="1">
      <c r="A874" s="216"/>
      <c r="B874" s="216"/>
      <c r="C874" s="216"/>
      <c r="D874" s="216"/>
      <c r="E874" s="216"/>
      <c r="F874" s="216"/>
      <c r="G874" s="216"/>
      <c r="H874" s="216"/>
      <c r="I874" s="216"/>
      <c r="J874" s="216"/>
      <c r="K874" s="216"/>
      <c r="L874" s="216"/>
      <c r="M874" s="216"/>
      <c r="N874" s="216"/>
      <c r="O874" s="216"/>
      <c r="P874" s="216"/>
      <c r="Q874" s="216"/>
      <c r="R874" s="216"/>
      <c r="S874" s="216"/>
      <c r="T874" s="216"/>
      <c r="U874" s="216"/>
      <c r="V874" s="216"/>
      <c r="W874" s="216"/>
      <c r="X874" s="216"/>
      <c r="Y874" s="216"/>
      <c r="Z874" s="216"/>
    </row>
    <row r="875" ht="15.75" customHeight="1">
      <c r="A875" s="216"/>
      <c r="B875" s="216"/>
      <c r="C875" s="216"/>
      <c r="D875" s="216"/>
      <c r="E875" s="216"/>
      <c r="F875" s="216"/>
      <c r="G875" s="216"/>
      <c r="H875" s="216"/>
      <c r="I875" s="216"/>
      <c r="J875" s="216"/>
      <c r="K875" s="216"/>
      <c r="L875" s="216"/>
      <c r="M875" s="216"/>
      <c r="N875" s="216"/>
      <c r="O875" s="216"/>
      <c r="P875" s="216"/>
      <c r="Q875" s="216"/>
      <c r="R875" s="216"/>
      <c r="S875" s="216"/>
      <c r="T875" s="216"/>
      <c r="U875" s="216"/>
      <c r="V875" s="216"/>
      <c r="W875" s="216"/>
      <c r="X875" s="216"/>
      <c r="Y875" s="216"/>
      <c r="Z875" s="216"/>
    </row>
    <row r="876" ht="15.75" customHeight="1">
      <c r="A876" s="216"/>
      <c r="B876" s="216"/>
      <c r="C876" s="216"/>
      <c r="D876" s="216"/>
      <c r="E876" s="216"/>
      <c r="F876" s="216"/>
      <c r="G876" s="216"/>
      <c r="H876" s="216"/>
      <c r="I876" s="216"/>
      <c r="J876" s="216"/>
      <c r="K876" s="216"/>
      <c r="L876" s="216"/>
      <c r="M876" s="216"/>
      <c r="N876" s="216"/>
      <c r="O876" s="216"/>
      <c r="P876" s="216"/>
      <c r="Q876" s="216"/>
      <c r="R876" s="216"/>
      <c r="S876" s="216"/>
      <c r="T876" s="216"/>
      <c r="U876" s="216"/>
      <c r="V876" s="216"/>
      <c r="W876" s="216"/>
      <c r="X876" s="216"/>
      <c r="Y876" s="216"/>
      <c r="Z876" s="216"/>
    </row>
    <row r="877" ht="15.75" customHeight="1">
      <c r="A877" s="216"/>
      <c r="B877" s="216"/>
      <c r="C877" s="216"/>
      <c r="D877" s="216"/>
      <c r="E877" s="216"/>
      <c r="F877" s="216"/>
      <c r="G877" s="216"/>
      <c r="H877" s="216"/>
      <c r="I877" s="216"/>
      <c r="J877" s="216"/>
      <c r="K877" s="216"/>
      <c r="L877" s="216"/>
      <c r="M877" s="216"/>
      <c r="N877" s="216"/>
      <c r="O877" s="216"/>
      <c r="P877" s="216"/>
      <c r="Q877" s="216"/>
      <c r="R877" s="216"/>
      <c r="S877" s="216"/>
      <c r="T877" s="216"/>
      <c r="U877" s="216"/>
      <c r="V877" s="216"/>
      <c r="W877" s="216"/>
      <c r="X877" s="216"/>
      <c r="Y877" s="216"/>
      <c r="Z877" s="216"/>
    </row>
    <row r="878" ht="15.75" customHeight="1">
      <c r="A878" s="216"/>
      <c r="B878" s="216"/>
      <c r="C878" s="216"/>
      <c r="D878" s="216"/>
      <c r="E878" s="216"/>
      <c r="F878" s="216"/>
      <c r="G878" s="216"/>
      <c r="H878" s="216"/>
      <c r="I878" s="216"/>
      <c r="J878" s="216"/>
      <c r="K878" s="216"/>
      <c r="L878" s="216"/>
      <c r="M878" s="216"/>
      <c r="N878" s="216"/>
      <c r="O878" s="216"/>
      <c r="P878" s="216"/>
      <c r="Q878" s="216"/>
      <c r="R878" s="216"/>
      <c r="S878" s="216"/>
      <c r="T878" s="216"/>
      <c r="U878" s="216"/>
      <c r="V878" s="216"/>
      <c r="W878" s="216"/>
      <c r="X878" s="216"/>
      <c r="Y878" s="216"/>
      <c r="Z878" s="216"/>
    </row>
    <row r="879" ht="15.75" customHeight="1">
      <c r="A879" s="216"/>
      <c r="B879" s="216"/>
      <c r="C879" s="216"/>
      <c r="D879" s="216"/>
      <c r="E879" s="216"/>
      <c r="F879" s="216"/>
      <c r="G879" s="216"/>
      <c r="H879" s="216"/>
      <c r="I879" s="216"/>
      <c r="J879" s="216"/>
      <c r="K879" s="216"/>
      <c r="L879" s="216"/>
      <c r="M879" s="216"/>
      <c r="N879" s="216"/>
      <c r="O879" s="216"/>
      <c r="P879" s="216"/>
      <c r="Q879" s="216"/>
      <c r="R879" s="216"/>
      <c r="S879" s="216"/>
      <c r="T879" s="216"/>
      <c r="U879" s="216"/>
      <c r="V879" s="216"/>
      <c r="W879" s="216"/>
      <c r="X879" s="216"/>
      <c r="Y879" s="216"/>
      <c r="Z879" s="216"/>
    </row>
    <row r="880" ht="15.75" customHeight="1">
      <c r="A880" s="216"/>
      <c r="B880" s="216"/>
      <c r="C880" s="216"/>
      <c r="D880" s="216"/>
      <c r="E880" s="216"/>
      <c r="F880" s="216"/>
      <c r="G880" s="216"/>
      <c r="H880" s="216"/>
      <c r="I880" s="216"/>
      <c r="J880" s="216"/>
      <c r="K880" s="216"/>
      <c r="L880" s="216"/>
      <c r="M880" s="216"/>
      <c r="N880" s="216"/>
      <c r="O880" s="216"/>
      <c r="P880" s="216"/>
      <c r="Q880" s="216"/>
      <c r="R880" s="216"/>
      <c r="S880" s="216"/>
      <c r="T880" s="216"/>
      <c r="U880" s="216"/>
      <c r="V880" s="216"/>
      <c r="W880" s="216"/>
      <c r="X880" s="216"/>
      <c r="Y880" s="216"/>
      <c r="Z880" s="216"/>
    </row>
    <row r="881" ht="15.75" customHeight="1">
      <c r="A881" s="216"/>
      <c r="B881" s="216"/>
      <c r="C881" s="216"/>
      <c r="D881" s="216"/>
      <c r="E881" s="216"/>
      <c r="F881" s="216"/>
      <c r="G881" s="216"/>
      <c r="H881" s="216"/>
      <c r="I881" s="216"/>
      <c r="J881" s="216"/>
      <c r="K881" s="216"/>
      <c r="L881" s="216"/>
      <c r="M881" s="216"/>
      <c r="N881" s="216"/>
      <c r="O881" s="216"/>
      <c r="P881" s="216"/>
      <c r="Q881" s="216"/>
      <c r="R881" s="216"/>
      <c r="S881" s="216"/>
      <c r="T881" s="216"/>
      <c r="U881" s="216"/>
      <c r="V881" s="216"/>
      <c r="W881" s="216"/>
      <c r="X881" s="216"/>
      <c r="Y881" s="216"/>
      <c r="Z881" s="216"/>
    </row>
    <row r="882" ht="15.75" customHeight="1">
      <c r="A882" s="216"/>
      <c r="B882" s="216"/>
      <c r="C882" s="216"/>
      <c r="D882" s="216"/>
      <c r="E882" s="216"/>
      <c r="F882" s="216"/>
      <c r="G882" s="216"/>
      <c r="H882" s="216"/>
      <c r="I882" s="216"/>
      <c r="J882" s="216"/>
      <c r="K882" s="216"/>
      <c r="L882" s="216"/>
      <c r="M882" s="216"/>
      <c r="N882" s="216"/>
      <c r="O882" s="216"/>
      <c r="P882" s="216"/>
      <c r="Q882" s="216"/>
      <c r="R882" s="216"/>
      <c r="S882" s="216"/>
      <c r="T882" s="216"/>
      <c r="U882" s="216"/>
      <c r="V882" s="216"/>
      <c r="W882" s="216"/>
      <c r="X882" s="216"/>
      <c r="Y882" s="216"/>
      <c r="Z882" s="216"/>
    </row>
    <row r="883" ht="15.75" customHeight="1">
      <c r="A883" s="216"/>
      <c r="B883" s="216"/>
      <c r="C883" s="216"/>
      <c r="D883" s="216"/>
      <c r="E883" s="216"/>
      <c r="F883" s="216"/>
      <c r="G883" s="216"/>
      <c r="H883" s="216"/>
      <c r="I883" s="216"/>
      <c r="J883" s="216"/>
      <c r="K883" s="216"/>
      <c r="L883" s="216"/>
      <c r="M883" s="216"/>
      <c r="N883" s="216"/>
      <c r="O883" s="216"/>
      <c r="P883" s="216"/>
      <c r="Q883" s="216"/>
      <c r="R883" s="216"/>
      <c r="S883" s="216"/>
      <c r="T883" s="216"/>
      <c r="U883" s="216"/>
      <c r="V883" s="216"/>
      <c r="W883" s="216"/>
      <c r="X883" s="216"/>
      <c r="Y883" s="216"/>
      <c r="Z883" s="216"/>
    </row>
    <row r="884" ht="15.75" customHeight="1">
      <c r="A884" s="216"/>
      <c r="B884" s="216"/>
      <c r="C884" s="216"/>
      <c r="D884" s="216"/>
      <c r="E884" s="216"/>
      <c r="F884" s="216"/>
      <c r="G884" s="216"/>
      <c r="H884" s="216"/>
      <c r="I884" s="216"/>
      <c r="J884" s="216"/>
      <c r="K884" s="216"/>
      <c r="L884" s="216"/>
      <c r="M884" s="216"/>
      <c r="N884" s="216"/>
      <c r="O884" s="216"/>
      <c r="P884" s="216"/>
      <c r="Q884" s="216"/>
      <c r="R884" s="216"/>
      <c r="S884" s="216"/>
      <c r="T884" s="216"/>
      <c r="U884" s="216"/>
      <c r="V884" s="216"/>
      <c r="W884" s="216"/>
      <c r="X884" s="216"/>
      <c r="Y884" s="216"/>
      <c r="Z884" s="216"/>
    </row>
    <row r="885" ht="15.75" customHeight="1">
      <c r="A885" s="216"/>
      <c r="B885" s="216"/>
      <c r="C885" s="216"/>
      <c r="D885" s="216"/>
      <c r="E885" s="216"/>
      <c r="F885" s="216"/>
      <c r="G885" s="216"/>
      <c r="H885" s="216"/>
      <c r="I885" s="216"/>
      <c r="J885" s="216"/>
      <c r="K885" s="216"/>
      <c r="L885" s="216"/>
      <c r="M885" s="216"/>
      <c r="N885" s="216"/>
      <c r="O885" s="216"/>
      <c r="P885" s="216"/>
      <c r="Q885" s="216"/>
      <c r="R885" s="216"/>
      <c r="S885" s="216"/>
      <c r="T885" s="216"/>
      <c r="U885" s="216"/>
      <c r="V885" s="216"/>
      <c r="W885" s="216"/>
      <c r="X885" s="216"/>
      <c r="Y885" s="216"/>
      <c r="Z885" s="216"/>
    </row>
    <row r="886" ht="15.75" customHeight="1">
      <c r="A886" s="216"/>
      <c r="B886" s="216"/>
      <c r="C886" s="216"/>
      <c r="D886" s="216"/>
      <c r="E886" s="216"/>
      <c r="F886" s="216"/>
      <c r="G886" s="216"/>
      <c r="H886" s="216"/>
      <c r="I886" s="216"/>
      <c r="J886" s="216"/>
      <c r="K886" s="216"/>
      <c r="L886" s="216"/>
      <c r="M886" s="216"/>
      <c r="N886" s="216"/>
      <c r="O886" s="216"/>
      <c r="P886" s="216"/>
      <c r="Q886" s="216"/>
      <c r="R886" s="216"/>
      <c r="S886" s="216"/>
      <c r="T886" s="216"/>
      <c r="U886" s="216"/>
      <c r="V886" s="216"/>
      <c r="W886" s="216"/>
      <c r="X886" s="216"/>
      <c r="Y886" s="216"/>
      <c r="Z886" s="216"/>
    </row>
    <row r="887" ht="15.75" customHeight="1">
      <c r="A887" s="216"/>
      <c r="B887" s="216"/>
      <c r="C887" s="216"/>
      <c r="D887" s="216"/>
      <c r="E887" s="216"/>
      <c r="F887" s="216"/>
      <c r="G887" s="216"/>
      <c r="H887" s="216"/>
      <c r="I887" s="216"/>
      <c r="J887" s="216"/>
      <c r="K887" s="216"/>
      <c r="L887" s="216"/>
      <c r="M887" s="216"/>
      <c r="N887" s="216"/>
      <c r="O887" s="216"/>
      <c r="P887" s="216"/>
      <c r="Q887" s="216"/>
      <c r="R887" s="216"/>
      <c r="S887" s="216"/>
      <c r="T887" s="216"/>
      <c r="U887" s="216"/>
      <c r="V887" s="216"/>
      <c r="W887" s="216"/>
      <c r="X887" s="216"/>
      <c r="Y887" s="216"/>
      <c r="Z887" s="216"/>
    </row>
    <row r="888" ht="15.75" customHeight="1">
      <c r="A888" s="216"/>
      <c r="B888" s="216"/>
      <c r="C888" s="216"/>
      <c r="D888" s="216"/>
      <c r="E888" s="216"/>
      <c r="F888" s="216"/>
      <c r="G888" s="216"/>
      <c r="H888" s="216"/>
      <c r="I888" s="216"/>
      <c r="J888" s="216"/>
      <c r="K888" s="216"/>
      <c r="L888" s="216"/>
      <c r="M888" s="216"/>
      <c r="N888" s="216"/>
      <c r="O888" s="216"/>
      <c r="P888" s="216"/>
      <c r="Q888" s="216"/>
      <c r="R888" s="216"/>
      <c r="S888" s="216"/>
      <c r="T888" s="216"/>
      <c r="U888" s="216"/>
      <c r="V888" s="216"/>
      <c r="W888" s="216"/>
      <c r="X888" s="216"/>
      <c r="Y888" s="216"/>
      <c r="Z888" s="216"/>
    </row>
    <row r="889" ht="15.75" customHeight="1">
      <c r="A889" s="216"/>
      <c r="B889" s="216"/>
      <c r="C889" s="216"/>
      <c r="D889" s="216"/>
      <c r="E889" s="216"/>
      <c r="F889" s="216"/>
      <c r="G889" s="216"/>
      <c r="H889" s="216"/>
      <c r="I889" s="216"/>
      <c r="J889" s="216"/>
      <c r="K889" s="216"/>
      <c r="L889" s="216"/>
      <c r="M889" s="216"/>
      <c r="N889" s="216"/>
      <c r="O889" s="216"/>
      <c r="P889" s="216"/>
      <c r="Q889" s="216"/>
      <c r="R889" s="216"/>
      <c r="S889" s="216"/>
      <c r="T889" s="216"/>
      <c r="U889" s="216"/>
      <c r="V889" s="216"/>
      <c r="W889" s="216"/>
      <c r="X889" s="216"/>
      <c r="Y889" s="216"/>
      <c r="Z889" s="216"/>
    </row>
    <row r="890" ht="15.75" customHeight="1">
      <c r="A890" s="216"/>
      <c r="B890" s="216"/>
      <c r="C890" s="216"/>
      <c r="D890" s="216"/>
      <c r="E890" s="216"/>
      <c r="F890" s="216"/>
      <c r="G890" s="216"/>
      <c r="H890" s="216"/>
      <c r="I890" s="216"/>
      <c r="J890" s="216"/>
      <c r="K890" s="216"/>
      <c r="L890" s="216"/>
      <c r="M890" s="216"/>
      <c r="N890" s="216"/>
      <c r="O890" s="216"/>
      <c r="P890" s="216"/>
      <c r="Q890" s="216"/>
      <c r="R890" s="216"/>
      <c r="S890" s="216"/>
      <c r="T890" s="216"/>
      <c r="U890" s="216"/>
      <c r="V890" s="216"/>
      <c r="W890" s="216"/>
      <c r="X890" s="216"/>
      <c r="Y890" s="216"/>
      <c r="Z890" s="216"/>
    </row>
    <row r="891" ht="15.75" customHeight="1">
      <c r="A891" s="216"/>
      <c r="B891" s="216"/>
      <c r="C891" s="216"/>
      <c r="D891" s="216"/>
      <c r="E891" s="216"/>
      <c r="F891" s="216"/>
      <c r="G891" s="216"/>
      <c r="H891" s="216"/>
      <c r="I891" s="216"/>
      <c r="J891" s="216"/>
      <c r="K891" s="216"/>
      <c r="L891" s="216"/>
      <c r="M891" s="216"/>
      <c r="N891" s="216"/>
      <c r="O891" s="216"/>
      <c r="P891" s="216"/>
      <c r="Q891" s="216"/>
      <c r="R891" s="216"/>
      <c r="S891" s="216"/>
      <c r="T891" s="216"/>
      <c r="U891" s="216"/>
      <c r="V891" s="216"/>
      <c r="W891" s="216"/>
      <c r="X891" s="216"/>
      <c r="Y891" s="216"/>
      <c r="Z891" s="216"/>
    </row>
    <row r="892" ht="15.75" customHeight="1">
      <c r="A892" s="216"/>
      <c r="B892" s="216"/>
      <c r="C892" s="216"/>
      <c r="D892" s="216"/>
      <c r="E892" s="216"/>
      <c r="F892" s="216"/>
      <c r="G892" s="216"/>
      <c r="H892" s="216"/>
      <c r="I892" s="216"/>
      <c r="J892" s="216"/>
      <c r="K892" s="216"/>
      <c r="L892" s="216"/>
      <c r="M892" s="216"/>
      <c r="N892" s="216"/>
      <c r="O892" s="216"/>
      <c r="P892" s="216"/>
      <c r="Q892" s="216"/>
      <c r="R892" s="216"/>
      <c r="S892" s="216"/>
      <c r="T892" s="216"/>
      <c r="U892" s="216"/>
      <c r="V892" s="216"/>
      <c r="W892" s="216"/>
      <c r="X892" s="216"/>
      <c r="Y892" s="216"/>
      <c r="Z892" s="216"/>
    </row>
    <row r="893" ht="15.75" customHeight="1">
      <c r="A893" s="216"/>
      <c r="B893" s="216"/>
      <c r="C893" s="216"/>
      <c r="D893" s="216"/>
      <c r="E893" s="216"/>
      <c r="F893" s="216"/>
      <c r="G893" s="216"/>
      <c r="H893" s="216"/>
      <c r="I893" s="216"/>
      <c r="J893" s="216"/>
      <c r="K893" s="216"/>
      <c r="L893" s="216"/>
      <c r="M893" s="216"/>
      <c r="N893" s="216"/>
      <c r="O893" s="216"/>
      <c r="P893" s="216"/>
      <c r="Q893" s="216"/>
      <c r="R893" s="216"/>
      <c r="S893" s="216"/>
      <c r="T893" s="216"/>
      <c r="U893" s="216"/>
      <c r="V893" s="216"/>
      <c r="W893" s="216"/>
      <c r="X893" s="216"/>
      <c r="Y893" s="216"/>
      <c r="Z893" s="216"/>
    </row>
    <row r="894" ht="15.75" customHeight="1">
      <c r="A894" s="216"/>
      <c r="B894" s="216"/>
      <c r="C894" s="216"/>
      <c r="D894" s="216"/>
      <c r="E894" s="216"/>
      <c r="F894" s="216"/>
      <c r="G894" s="216"/>
      <c r="H894" s="216"/>
      <c r="I894" s="216"/>
      <c r="J894" s="216"/>
      <c r="K894" s="216"/>
      <c r="L894" s="216"/>
      <c r="M894" s="216"/>
      <c r="N894" s="216"/>
      <c r="O894" s="216"/>
      <c r="P894" s="216"/>
      <c r="Q894" s="216"/>
      <c r="R894" s="216"/>
      <c r="S894" s="216"/>
      <c r="T894" s="216"/>
      <c r="U894" s="216"/>
      <c r="V894" s="216"/>
      <c r="W894" s="216"/>
      <c r="X894" s="216"/>
      <c r="Y894" s="216"/>
      <c r="Z894" s="216"/>
    </row>
    <row r="895" ht="15.75" customHeight="1">
      <c r="A895" s="216"/>
      <c r="B895" s="216"/>
      <c r="C895" s="216"/>
      <c r="D895" s="216"/>
      <c r="E895" s="216"/>
      <c r="F895" s="216"/>
      <c r="G895" s="216"/>
      <c r="H895" s="216"/>
      <c r="I895" s="216"/>
      <c r="J895" s="216"/>
      <c r="K895" s="216"/>
      <c r="L895" s="216"/>
      <c r="M895" s="216"/>
      <c r="N895" s="216"/>
      <c r="O895" s="216"/>
      <c r="P895" s="216"/>
      <c r="Q895" s="216"/>
      <c r="R895" s="216"/>
      <c r="S895" s="216"/>
      <c r="T895" s="216"/>
      <c r="U895" s="216"/>
      <c r="V895" s="216"/>
      <c r="W895" s="216"/>
      <c r="X895" s="216"/>
      <c r="Y895" s="216"/>
      <c r="Z895" s="216"/>
    </row>
    <row r="896" ht="15.75" customHeight="1">
      <c r="A896" s="216"/>
      <c r="B896" s="216"/>
      <c r="C896" s="216"/>
      <c r="D896" s="216"/>
      <c r="E896" s="216"/>
      <c r="F896" s="216"/>
      <c r="G896" s="216"/>
      <c r="H896" s="216"/>
      <c r="I896" s="216"/>
      <c r="J896" s="216"/>
      <c r="K896" s="216"/>
      <c r="L896" s="216"/>
      <c r="M896" s="216"/>
      <c r="N896" s="216"/>
      <c r="O896" s="216"/>
      <c r="P896" s="216"/>
      <c r="Q896" s="216"/>
      <c r="R896" s="216"/>
      <c r="S896" s="216"/>
      <c r="T896" s="216"/>
      <c r="U896" s="216"/>
      <c r="V896" s="216"/>
      <c r="W896" s="216"/>
      <c r="X896" s="216"/>
      <c r="Y896" s="216"/>
      <c r="Z896" s="216"/>
    </row>
    <row r="897" ht="15.75" customHeight="1">
      <c r="A897" s="216"/>
      <c r="B897" s="216"/>
      <c r="C897" s="216"/>
      <c r="D897" s="216"/>
      <c r="E897" s="216"/>
      <c r="F897" s="216"/>
      <c r="G897" s="216"/>
      <c r="H897" s="216"/>
      <c r="I897" s="216"/>
      <c r="J897" s="216"/>
      <c r="K897" s="216"/>
      <c r="L897" s="216"/>
      <c r="M897" s="216"/>
      <c r="N897" s="216"/>
      <c r="O897" s="216"/>
      <c r="P897" s="216"/>
      <c r="Q897" s="216"/>
      <c r="R897" s="216"/>
      <c r="S897" s="216"/>
      <c r="T897" s="216"/>
      <c r="U897" s="216"/>
      <c r="V897" s="216"/>
      <c r="W897" s="216"/>
      <c r="X897" s="216"/>
      <c r="Y897" s="216"/>
      <c r="Z897" s="216"/>
    </row>
    <row r="898" ht="15.75" customHeight="1">
      <c r="A898" s="216"/>
      <c r="B898" s="216"/>
      <c r="C898" s="216"/>
      <c r="D898" s="216"/>
      <c r="E898" s="216"/>
      <c r="F898" s="216"/>
      <c r="G898" s="216"/>
      <c r="H898" s="216"/>
      <c r="I898" s="216"/>
      <c r="J898" s="216"/>
      <c r="K898" s="216"/>
      <c r="L898" s="216"/>
      <c r="M898" s="216"/>
      <c r="N898" s="216"/>
      <c r="O898" s="216"/>
      <c r="P898" s="216"/>
      <c r="Q898" s="216"/>
      <c r="R898" s="216"/>
      <c r="S898" s="216"/>
      <c r="T898" s="216"/>
      <c r="U898" s="216"/>
      <c r="V898" s="216"/>
      <c r="W898" s="216"/>
      <c r="X898" s="216"/>
      <c r="Y898" s="216"/>
      <c r="Z898" s="216"/>
    </row>
    <row r="899" ht="15.75" customHeight="1">
      <c r="A899" s="216"/>
      <c r="B899" s="216"/>
      <c r="C899" s="216"/>
      <c r="D899" s="216"/>
      <c r="E899" s="216"/>
      <c r="F899" s="216"/>
      <c r="G899" s="216"/>
      <c r="H899" s="216"/>
      <c r="I899" s="216"/>
      <c r="J899" s="216"/>
      <c r="K899" s="216"/>
      <c r="L899" s="216"/>
      <c r="M899" s="216"/>
      <c r="N899" s="216"/>
      <c r="O899" s="216"/>
      <c r="P899" s="216"/>
      <c r="Q899" s="216"/>
      <c r="R899" s="216"/>
      <c r="S899" s="216"/>
      <c r="T899" s="216"/>
      <c r="U899" s="216"/>
      <c r="V899" s="216"/>
      <c r="W899" s="216"/>
      <c r="X899" s="216"/>
      <c r="Y899" s="216"/>
      <c r="Z899" s="216"/>
    </row>
    <row r="900" ht="15.75" customHeight="1">
      <c r="A900" s="216"/>
      <c r="B900" s="216"/>
      <c r="C900" s="216"/>
      <c r="D900" s="216"/>
      <c r="E900" s="216"/>
      <c r="F900" s="216"/>
      <c r="G900" s="216"/>
      <c r="H900" s="216"/>
      <c r="I900" s="216"/>
      <c r="J900" s="216"/>
      <c r="K900" s="216"/>
      <c r="L900" s="216"/>
      <c r="M900" s="216"/>
      <c r="N900" s="216"/>
      <c r="O900" s="216"/>
      <c r="P900" s="216"/>
      <c r="Q900" s="216"/>
      <c r="R900" s="216"/>
      <c r="S900" s="216"/>
      <c r="T900" s="216"/>
      <c r="U900" s="216"/>
      <c r="V900" s="216"/>
      <c r="W900" s="216"/>
      <c r="X900" s="216"/>
      <c r="Y900" s="216"/>
      <c r="Z900" s="216"/>
    </row>
    <row r="901" ht="15.75" customHeight="1">
      <c r="A901" s="216"/>
      <c r="B901" s="216"/>
      <c r="C901" s="216"/>
      <c r="D901" s="216"/>
      <c r="E901" s="216"/>
      <c r="F901" s="216"/>
      <c r="G901" s="216"/>
      <c r="H901" s="216"/>
      <c r="I901" s="216"/>
      <c r="J901" s="216"/>
      <c r="K901" s="216"/>
      <c r="L901" s="216"/>
      <c r="M901" s="216"/>
      <c r="N901" s="216"/>
      <c r="O901" s="216"/>
      <c r="P901" s="216"/>
      <c r="Q901" s="216"/>
      <c r="R901" s="216"/>
      <c r="S901" s="216"/>
      <c r="T901" s="216"/>
      <c r="U901" s="216"/>
      <c r="V901" s="216"/>
      <c r="W901" s="216"/>
      <c r="X901" s="216"/>
      <c r="Y901" s="216"/>
      <c r="Z901" s="216"/>
    </row>
    <row r="902" ht="15.75" customHeight="1">
      <c r="A902" s="216"/>
      <c r="B902" s="216"/>
      <c r="C902" s="216"/>
      <c r="D902" s="216"/>
      <c r="E902" s="216"/>
      <c r="F902" s="216"/>
      <c r="G902" s="216"/>
      <c r="H902" s="216"/>
      <c r="I902" s="216"/>
      <c r="J902" s="216"/>
      <c r="K902" s="216"/>
      <c r="L902" s="216"/>
      <c r="M902" s="216"/>
      <c r="N902" s="216"/>
      <c r="O902" s="216"/>
      <c r="P902" s="216"/>
      <c r="Q902" s="216"/>
      <c r="R902" s="216"/>
      <c r="S902" s="216"/>
      <c r="T902" s="216"/>
      <c r="U902" s="216"/>
      <c r="V902" s="216"/>
      <c r="W902" s="216"/>
      <c r="X902" s="216"/>
      <c r="Y902" s="216"/>
      <c r="Z902" s="216"/>
    </row>
    <row r="903" ht="15.75" customHeight="1">
      <c r="A903" s="216"/>
      <c r="B903" s="216"/>
      <c r="C903" s="216"/>
      <c r="D903" s="216"/>
      <c r="E903" s="216"/>
      <c r="F903" s="216"/>
      <c r="G903" s="216"/>
      <c r="H903" s="216"/>
      <c r="I903" s="216"/>
      <c r="J903" s="216"/>
      <c r="K903" s="216"/>
      <c r="L903" s="216"/>
      <c r="M903" s="216"/>
      <c r="N903" s="216"/>
      <c r="O903" s="216"/>
      <c r="P903" s="216"/>
      <c r="Q903" s="216"/>
      <c r="R903" s="216"/>
      <c r="S903" s="216"/>
      <c r="T903" s="216"/>
      <c r="U903" s="216"/>
      <c r="V903" s="216"/>
      <c r="W903" s="216"/>
      <c r="X903" s="216"/>
      <c r="Y903" s="216"/>
      <c r="Z903" s="216"/>
    </row>
    <row r="904" ht="15.75" customHeight="1">
      <c r="A904" s="216"/>
      <c r="B904" s="216"/>
      <c r="C904" s="216"/>
      <c r="D904" s="216"/>
      <c r="E904" s="216"/>
      <c r="F904" s="216"/>
      <c r="G904" s="216"/>
      <c r="H904" s="216"/>
      <c r="I904" s="216"/>
      <c r="J904" s="216"/>
      <c r="K904" s="216"/>
      <c r="L904" s="216"/>
      <c r="M904" s="216"/>
      <c r="N904" s="216"/>
      <c r="O904" s="216"/>
      <c r="P904" s="216"/>
      <c r="Q904" s="216"/>
      <c r="R904" s="216"/>
      <c r="S904" s="216"/>
      <c r="T904" s="216"/>
      <c r="U904" s="216"/>
      <c r="V904" s="216"/>
      <c r="W904" s="216"/>
      <c r="X904" s="216"/>
      <c r="Y904" s="216"/>
      <c r="Z904" s="216"/>
    </row>
    <row r="905" ht="15.75" customHeight="1">
      <c r="A905" s="216"/>
      <c r="B905" s="216"/>
      <c r="C905" s="216"/>
      <c r="D905" s="216"/>
      <c r="E905" s="216"/>
      <c r="F905" s="216"/>
      <c r="G905" s="216"/>
      <c r="H905" s="216"/>
      <c r="I905" s="216"/>
      <c r="J905" s="216"/>
      <c r="K905" s="216"/>
      <c r="L905" s="216"/>
      <c r="M905" s="216"/>
      <c r="N905" s="216"/>
      <c r="O905" s="216"/>
      <c r="P905" s="216"/>
      <c r="Q905" s="216"/>
      <c r="R905" s="216"/>
      <c r="S905" s="216"/>
      <c r="T905" s="216"/>
      <c r="U905" s="216"/>
      <c r="V905" s="216"/>
      <c r="W905" s="216"/>
      <c r="X905" s="216"/>
      <c r="Y905" s="216"/>
      <c r="Z905" s="216"/>
    </row>
    <row r="906" ht="15.75" customHeight="1">
      <c r="A906" s="216"/>
      <c r="B906" s="216"/>
      <c r="C906" s="216"/>
      <c r="D906" s="216"/>
      <c r="E906" s="216"/>
      <c r="F906" s="216"/>
      <c r="G906" s="216"/>
      <c r="H906" s="216"/>
      <c r="I906" s="216"/>
      <c r="J906" s="216"/>
      <c r="K906" s="216"/>
      <c r="L906" s="216"/>
      <c r="M906" s="216"/>
      <c r="N906" s="216"/>
      <c r="O906" s="216"/>
      <c r="P906" s="216"/>
      <c r="Q906" s="216"/>
      <c r="R906" s="216"/>
      <c r="S906" s="216"/>
      <c r="T906" s="216"/>
      <c r="U906" s="216"/>
      <c r="V906" s="216"/>
      <c r="W906" s="216"/>
      <c r="X906" s="216"/>
      <c r="Y906" s="216"/>
      <c r="Z906" s="216"/>
    </row>
    <row r="907" ht="15.75" customHeight="1">
      <c r="A907" s="216"/>
      <c r="B907" s="216"/>
      <c r="C907" s="216"/>
      <c r="D907" s="216"/>
      <c r="E907" s="216"/>
      <c r="F907" s="216"/>
      <c r="G907" s="216"/>
      <c r="H907" s="216"/>
      <c r="I907" s="216"/>
      <c r="J907" s="216"/>
      <c r="K907" s="216"/>
      <c r="L907" s="216"/>
      <c r="M907" s="216"/>
      <c r="N907" s="216"/>
      <c r="O907" s="216"/>
      <c r="P907" s="216"/>
      <c r="Q907" s="216"/>
      <c r="R907" s="216"/>
      <c r="S907" s="216"/>
      <c r="T907" s="216"/>
      <c r="U907" s="216"/>
      <c r="V907" s="216"/>
      <c r="W907" s="216"/>
      <c r="X907" s="216"/>
      <c r="Y907" s="216"/>
      <c r="Z907" s="216"/>
    </row>
    <row r="908" ht="15.75" customHeight="1">
      <c r="A908" s="216"/>
      <c r="B908" s="216"/>
      <c r="C908" s="216"/>
      <c r="D908" s="216"/>
      <c r="E908" s="216"/>
      <c r="F908" s="216"/>
      <c r="G908" s="216"/>
      <c r="H908" s="216"/>
      <c r="I908" s="216"/>
      <c r="J908" s="216"/>
      <c r="K908" s="216"/>
      <c r="L908" s="216"/>
      <c r="M908" s="216"/>
      <c r="N908" s="216"/>
      <c r="O908" s="216"/>
      <c r="P908" s="216"/>
      <c r="Q908" s="216"/>
      <c r="R908" s="216"/>
      <c r="S908" s="216"/>
      <c r="T908" s="216"/>
      <c r="U908" s="216"/>
      <c r="V908" s="216"/>
      <c r="W908" s="216"/>
      <c r="X908" s="216"/>
      <c r="Y908" s="216"/>
      <c r="Z908" s="216"/>
    </row>
    <row r="909" ht="15.75" customHeight="1">
      <c r="A909" s="216"/>
      <c r="B909" s="216"/>
      <c r="C909" s="216"/>
      <c r="D909" s="216"/>
      <c r="E909" s="216"/>
      <c r="F909" s="216"/>
      <c r="G909" s="216"/>
      <c r="H909" s="216"/>
      <c r="I909" s="216"/>
      <c r="J909" s="216"/>
      <c r="K909" s="216"/>
      <c r="L909" s="216"/>
      <c r="M909" s="216"/>
      <c r="N909" s="216"/>
      <c r="O909" s="216"/>
      <c r="P909" s="216"/>
      <c r="Q909" s="216"/>
      <c r="R909" s="216"/>
      <c r="S909" s="216"/>
      <c r="T909" s="216"/>
      <c r="U909" s="216"/>
      <c r="V909" s="216"/>
      <c r="W909" s="216"/>
      <c r="X909" s="216"/>
      <c r="Y909" s="216"/>
      <c r="Z909" s="216"/>
    </row>
    <row r="910" ht="15.75" customHeight="1">
      <c r="A910" s="216"/>
      <c r="B910" s="216"/>
      <c r="C910" s="216"/>
      <c r="D910" s="216"/>
      <c r="E910" s="216"/>
      <c r="F910" s="216"/>
      <c r="G910" s="216"/>
      <c r="H910" s="216"/>
      <c r="I910" s="216"/>
      <c r="J910" s="216"/>
      <c r="K910" s="216"/>
      <c r="L910" s="216"/>
      <c r="M910" s="216"/>
      <c r="N910" s="216"/>
      <c r="O910" s="216"/>
      <c r="P910" s="216"/>
      <c r="Q910" s="216"/>
      <c r="R910" s="216"/>
      <c r="S910" s="216"/>
      <c r="T910" s="216"/>
      <c r="U910" s="216"/>
      <c r="V910" s="216"/>
      <c r="W910" s="216"/>
      <c r="X910" s="216"/>
      <c r="Y910" s="216"/>
      <c r="Z910" s="216"/>
    </row>
    <row r="911" ht="15.75" customHeight="1">
      <c r="A911" s="216"/>
      <c r="B911" s="216"/>
      <c r="C911" s="216"/>
      <c r="D911" s="216"/>
      <c r="E911" s="216"/>
      <c r="F911" s="216"/>
      <c r="G911" s="216"/>
      <c r="H911" s="216"/>
      <c r="I911" s="216"/>
      <c r="J911" s="216"/>
      <c r="K911" s="216"/>
      <c r="L911" s="216"/>
      <c r="M911" s="216"/>
      <c r="N911" s="216"/>
      <c r="O911" s="216"/>
      <c r="P911" s="216"/>
      <c r="Q911" s="216"/>
      <c r="R911" s="216"/>
      <c r="S911" s="216"/>
      <c r="T911" s="216"/>
      <c r="U911" s="216"/>
      <c r="V911" s="216"/>
      <c r="W911" s="216"/>
      <c r="X911" s="216"/>
      <c r="Y911" s="216"/>
      <c r="Z911" s="216"/>
    </row>
    <row r="912" ht="15.75" customHeight="1">
      <c r="A912" s="216"/>
      <c r="B912" s="216"/>
      <c r="C912" s="216"/>
      <c r="D912" s="216"/>
      <c r="E912" s="216"/>
      <c r="F912" s="216"/>
      <c r="G912" s="216"/>
      <c r="H912" s="216"/>
      <c r="I912" s="216"/>
      <c r="J912" s="216"/>
      <c r="K912" s="216"/>
      <c r="L912" s="216"/>
      <c r="M912" s="216"/>
      <c r="N912" s="216"/>
      <c r="O912" s="216"/>
      <c r="P912" s="216"/>
      <c r="Q912" s="216"/>
      <c r="R912" s="216"/>
      <c r="S912" s="216"/>
      <c r="T912" s="216"/>
      <c r="U912" s="216"/>
      <c r="V912" s="216"/>
      <c r="W912" s="216"/>
      <c r="X912" s="216"/>
      <c r="Y912" s="216"/>
      <c r="Z912" s="216"/>
    </row>
    <row r="913" ht="15.75" customHeight="1">
      <c r="A913" s="216"/>
      <c r="B913" s="216"/>
      <c r="C913" s="216"/>
      <c r="D913" s="216"/>
      <c r="E913" s="216"/>
      <c r="F913" s="216"/>
      <c r="G913" s="216"/>
      <c r="H913" s="216"/>
      <c r="I913" s="216"/>
      <c r="J913" s="216"/>
      <c r="K913" s="216"/>
      <c r="L913" s="216"/>
      <c r="M913" s="216"/>
      <c r="N913" s="216"/>
      <c r="O913" s="216"/>
      <c r="P913" s="216"/>
      <c r="Q913" s="216"/>
      <c r="R913" s="216"/>
      <c r="S913" s="216"/>
      <c r="T913" s="216"/>
      <c r="U913" s="216"/>
      <c r="V913" s="216"/>
      <c r="W913" s="216"/>
      <c r="X913" s="216"/>
      <c r="Y913" s="216"/>
      <c r="Z913" s="216"/>
    </row>
    <row r="914" ht="15.75" customHeight="1">
      <c r="A914" s="216"/>
      <c r="B914" s="216"/>
      <c r="C914" s="216"/>
      <c r="D914" s="216"/>
      <c r="E914" s="216"/>
      <c r="F914" s="216"/>
      <c r="G914" s="216"/>
      <c r="H914" s="216"/>
      <c r="I914" s="216"/>
      <c r="J914" s="216"/>
      <c r="K914" s="216"/>
      <c r="L914" s="216"/>
      <c r="M914" s="216"/>
      <c r="N914" s="216"/>
      <c r="O914" s="216"/>
      <c r="P914" s="216"/>
      <c r="Q914" s="216"/>
      <c r="R914" s="216"/>
      <c r="S914" s="216"/>
      <c r="T914" s="216"/>
      <c r="U914" s="216"/>
      <c r="V914" s="216"/>
      <c r="W914" s="216"/>
      <c r="X914" s="216"/>
      <c r="Y914" s="216"/>
      <c r="Z914" s="216"/>
    </row>
    <row r="915" ht="15.75" customHeight="1">
      <c r="A915" s="216"/>
      <c r="B915" s="216"/>
      <c r="C915" s="216"/>
      <c r="D915" s="216"/>
      <c r="E915" s="216"/>
      <c r="F915" s="216"/>
      <c r="G915" s="216"/>
      <c r="H915" s="216"/>
      <c r="I915" s="216"/>
      <c r="J915" s="216"/>
      <c r="K915" s="216"/>
      <c r="L915" s="216"/>
      <c r="M915" s="216"/>
      <c r="N915" s="216"/>
      <c r="O915" s="216"/>
      <c r="P915" s="216"/>
      <c r="Q915" s="216"/>
      <c r="R915" s="216"/>
      <c r="S915" s="216"/>
      <c r="T915" s="216"/>
      <c r="U915" s="216"/>
      <c r="V915" s="216"/>
      <c r="W915" s="216"/>
      <c r="X915" s="216"/>
      <c r="Y915" s="216"/>
      <c r="Z915" s="216"/>
    </row>
    <row r="916" ht="15.75" customHeight="1">
      <c r="A916" s="216"/>
      <c r="B916" s="216"/>
      <c r="C916" s="216"/>
      <c r="D916" s="216"/>
      <c r="E916" s="216"/>
      <c r="F916" s="216"/>
      <c r="G916" s="216"/>
      <c r="H916" s="216"/>
      <c r="I916" s="216"/>
      <c r="J916" s="216"/>
      <c r="K916" s="216"/>
      <c r="L916" s="216"/>
      <c r="M916" s="216"/>
      <c r="N916" s="216"/>
      <c r="O916" s="216"/>
      <c r="P916" s="216"/>
      <c r="Q916" s="216"/>
      <c r="R916" s="216"/>
      <c r="S916" s="216"/>
      <c r="T916" s="216"/>
      <c r="U916" s="216"/>
      <c r="V916" s="216"/>
      <c r="W916" s="216"/>
      <c r="X916" s="216"/>
      <c r="Y916" s="216"/>
      <c r="Z916" s="216"/>
    </row>
    <row r="917" ht="15.75" customHeight="1">
      <c r="A917" s="216"/>
      <c r="B917" s="216"/>
      <c r="C917" s="216"/>
      <c r="D917" s="216"/>
      <c r="E917" s="216"/>
      <c r="F917" s="216"/>
      <c r="G917" s="216"/>
      <c r="H917" s="216"/>
      <c r="I917" s="216"/>
      <c r="J917" s="216"/>
      <c r="K917" s="216"/>
      <c r="L917" s="216"/>
      <c r="M917" s="216"/>
      <c r="N917" s="216"/>
      <c r="O917" s="216"/>
      <c r="P917" s="216"/>
      <c r="Q917" s="216"/>
      <c r="R917" s="216"/>
      <c r="S917" s="216"/>
      <c r="T917" s="216"/>
      <c r="U917" s="216"/>
      <c r="V917" s="216"/>
      <c r="W917" s="216"/>
      <c r="X917" s="216"/>
      <c r="Y917" s="216"/>
      <c r="Z917" s="216"/>
    </row>
    <row r="918" ht="15.75" customHeight="1">
      <c r="A918" s="216"/>
      <c r="B918" s="216"/>
      <c r="C918" s="216"/>
      <c r="D918" s="216"/>
      <c r="E918" s="216"/>
      <c r="F918" s="216"/>
      <c r="G918" s="216"/>
      <c r="H918" s="216"/>
      <c r="I918" s="216"/>
      <c r="J918" s="216"/>
      <c r="K918" s="216"/>
      <c r="L918" s="216"/>
      <c r="M918" s="216"/>
      <c r="N918" s="216"/>
      <c r="O918" s="216"/>
      <c r="P918" s="216"/>
      <c r="Q918" s="216"/>
      <c r="R918" s="216"/>
      <c r="S918" s="216"/>
      <c r="T918" s="216"/>
      <c r="U918" s="216"/>
      <c r="V918" s="216"/>
      <c r="W918" s="216"/>
      <c r="X918" s="216"/>
      <c r="Y918" s="216"/>
      <c r="Z918" s="216"/>
    </row>
    <row r="919" ht="15.75" customHeight="1">
      <c r="A919" s="216"/>
      <c r="B919" s="216"/>
      <c r="C919" s="216"/>
      <c r="D919" s="216"/>
      <c r="E919" s="216"/>
      <c r="F919" s="216"/>
      <c r="G919" s="216"/>
      <c r="H919" s="216"/>
      <c r="I919" s="216"/>
      <c r="J919" s="216"/>
      <c r="K919" s="216"/>
      <c r="L919" s="216"/>
      <c r="M919" s="216"/>
      <c r="N919" s="216"/>
      <c r="O919" s="216"/>
      <c r="P919" s="216"/>
      <c r="Q919" s="216"/>
      <c r="R919" s="216"/>
      <c r="S919" s="216"/>
      <c r="T919" s="216"/>
      <c r="U919" s="216"/>
      <c r="V919" s="216"/>
      <c r="W919" s="216"/>
      <c r="X919" s="216"/>
      <c r="Y919" s="216"/>
      <c r="Z919" s="216"/>
    </row>
    <row r="920" ht="15.75" customHeight="1">
      <c r="A920" s="216"/>
      <c r="B920" s="216"/>
      <c r="C920" s="216"/>
      <c r="D920" s="216"/>
      <c r="E920" s="216"/>
      <c r="F920" s="216"/>
      <c r="G920" s="216"/>
      <c r="H920" s="216"/>
      <c r="I920" s="216"/>
      <c r="J920" s="216"/>
      <c r="K920" s="216"/>
      <c r="L920" s="216"/>
      <c r="M920" s="216"/>
      <c r="N920" s="216"/>
      <c r="O920" s="216"/>
      <c r="P920" s="216"/>
      <c r="Q920" s="216"/>
      <c r="R920" s="216"/>
      <c r="S920" s="216"/>
      <c r="T920" s="216"/>
      <c r="U920" s="216"/>
      <c r="V920" s="216"/>
      <c r="W920" s="216"/>
      <c r="X920" s="216"/>
      <c r="Y920" s="216"/>
      <c r="Z920" s="216"/>
    </row>
    <row r="921" ht="15.75" customHeight="1">
      <c r="A921" s="216"/>
      <c r="B921" s="216"/>
      <c r="C921" s="216"/>
      <c r="D921" s="216"/>
      <c r="E921" s="216"/>
      <c r="F921" s="216"/>
      <c r="G921" s="216"/>
      <c r="H921" s="216"/>
      <c r="I921" s="216"/>
      <c r="J921" s="216"/>
      <c r="K921" s="216"/>
      <c r="L921" s="216"/>
      <c r="M921" s="216"/>
      <c r="N921" s="216"/>
      <c r="O921" s="216"/>
      <c r="P921" s="216"/>
      <c r="Q921" s="216"/>
      <c r="R921" s="216"/>
      <c r="S921" s="216"/>
      <c r="T921" s="216"/>
      <c r="U921" s="216"/>
      <c r="V921" s="216"/>
      <c r="W921" s="216"/>
      <c r="X921" s="216"/>
      <c r="Y921" s="216"/>
      <c r="Z921" s="216"/>
    </row>
    <row r="922" ht="15.75" customHeight="1">
      <c r="A922" s="216"/>
      <c r="B922" s="216"/>
      <c r="C922" s="216"/>
      <c r="D922" s="216"/>
      <c r="E922" s="216"/>
      <c r="F922" s="216"/>
      <c r="G922" s="216"/>
      <c r="H922" s="216"/>
      <c r="I922" s="216"/>
      <c r="J922" s="216"/>
      <c r="K922" s="216"/>
      <c r="L922" s="216"/>
      <c r="M922" s="216"/>
      <c r="N922" s="216"/>
      <c r="O922" s="216"/>
      <c r="P922" s="216"/>
      <c r="Q922" s="216"/>
      <c r="R922" s="216"/>
      <c r="S922" s="216"/>
      <c r="T922" s="216"/>
      <c r="U922" s="216"/>
      <c r="V922" s="216"/>
      <c r="W922" s="216"/>
      <c r="X922" s="216"/>
      <c r="Y922" s="216"/>
      <c r="Z922" s="216"/>
    </row>
    <row r="923" ht="15.75" customHeight="1">
      <c r="A923" s="216"/>
      <c r="B923" s="216"/>
      <c r="C923" s="216"/>
      <c r="D923" s="216"/>
      <c r="E923" s="216"/>
      <c r="F923" s="216"/>
      <c r="G923" s="216"/>
      <c r="H923" s="216"/>
      <c r="I923" s="216"/>
      <c r="J923" s="216"/>
      <c r="K923" s="216"/>
      <c r="L923" s="216"/>
      <c r="M923" s="216"/>
      <c r="N923" s="216"/>
      <c r="O923" s="216"/>
      <c r="P923" s="216"/>
      <c r="Q923" s="216"/>
      <c r="R923" s="216"/>
      <c r="S923" s="216"/>
      <c r="T923" s="216"/>
      <c r="U923" s="216"/>
      <c r="V923" s="216"/>
      <c r="W923" s="216"/>
      <c r="X923" s="216"/>
      <c r="Y923" s="216"/>
      <c r="Z923" s="216"/>
    </row>
    <row r="924" ht="15.75" customHeight="1">
      <c r="A924" s="216"/>
      <c r="B924" s="216"/>
      <c r="C924" s="216"/>
      <c r="D924" s="216"/>
      <c r="E924" s="216"/>
      <c r="F924" s="216"/>
      <c r="G924" s="216"/>
      <c r="H924" s="216"/>
      <c r="I924" s="216"/>
      <c r="J924" s="216"/>
      <c r="K924" s="216"/>
      <c r="L924" s="216"/>
      <c r="M924" s="216"/>
      <c r="N924" s="216"/>
      <c r="O924" s="216"/>
      <c r="P924" s="216"/>
      <c r="Q924" s="216"/>
      <c r="R924" s="216"/>
      <c r="S924" s="216"/>
      <c r="T924" s="216"/>
      <c r="U924" s="216"/>
      <c r="V924" s="216"/>
      <c r="W924" s="216"/>
      <c r="X924" s="216"/>
      <c r="Y924" s="216"/>
      <c r="Z924" s="216"/>
    </row>
    <row r="925" ht="15.75" customHeight="1">
      <c r="A925" s="216"/>
      <c r="B925" s="216"/>
      <c r="C925" s="216"/>
      <c r="D925" s="216"/>
      <c r="E925" s="216"/>
      <c r="F925" s="216"/>
      <c r="G925" s="216"/>
      <c r="H925" s="216"/>
      <c r="I925" s="216"/>
      <c r="J925" s="216"/>
      <c r="K925" s="216"/>
      <c r="L925" s="216"/>
      <c r="M925" s="216"/>
      <c r="N925" s="216"/>
      <c r="O925" s="216"/>
      <c r="P925" s="216"/>
      <c r="Q925" s="216"/>
      <c r="R925" s="216"/>
      <c r="S925" s="216"/>
      <c r="T925" s="216"/>
      <c r="U925" s="216"/>
      <c r="V925" s="216"/>
      <c r="W925" s="216"/>
      <c r="X925" s="216"/>
      <c r="Y925" s="216"/>
      <c r="Z925" s="216"/>
    </row>
    <row r="926" ht="15.75" customHeight="1">
      <c r="A926" s="216"/>
      <c r="B926" s="216"/>
      <c r="C926" s="216"/>
      <c r="D926" s="216"/>
      <c r="E926" s="216"/>
      <c r="F926" s="216"/>
      <c r="G926" s="216"/>
      <c r="H926" s="216"/>
      <c r="I926" s="216"/>
      <c r="J926" s="216"/>
      <c r="K926" s="216"/>
      <c r="L926" s="216"/>
      <c r="M926" s="216"/>
      <c r="N926" s="216"/>
      <c r="O926" s="216"/>
      <c r="P926" s="216"/>
      <c r="Q926" s="216"/>
      <c r="R926" s="216"/>
      <c r="S926" s="216"/>
      <c r="T926" s="216"/>
      <c r="U926" s="216"/>
      <c r="V926" s="216"/>
      <c r="W926" s="216"/>
      <c r="X926" s="216"/>
      <c r="Y926" s="216"/>
      <c r="Z926" s="216"/>
    </row>
    <row r="927" ht="15.75" customHeight="1">
      <c r="A927" s="216"/>
      <c r="B927" s="216"/>
      <c r="C927" s="216"/>
      <c r="D927" s="216"/>
      <c r="E927" s="216"/>
      <c r="F927" s="216"/>
      <c r="G927" s="216"/>
      <c r="H927" s="216"/>
      <c r="I927" s="216"/>
      <c r="J927" s="216"/>
      <c r="K927" s="216"/>
      <c r="L927" s="216"/>
      <c r="M927" s="216"/>
      <c r="N927" s="216"/>
      <c r="O927" s="216"/>
      <c r="P927" s="216"/>
      <c r="Q927" s="216"/>
      <c r="R927" s="216"/>
      <c r="S927" s="216"/>
      <c r="T927" s="216"/>
      <c r="U927" s="216"/>
      <c r="V927" s="216"/>
      <c r="W927" s="216"/>
      <c r="X927" s="216"/>
      <c r="Y927" s="216"/>
      <c r="Z927" s="216"/>
    </row>
    <row r="928" ht="15.75" customHeight="1">
      <c r="A928" s="216"/>
      <c r="B928" s="216"/>
      <c r="C928" s="216"/>
      <c r="D928" s="216"/>
      <c r="E928" s="216"/>
      <c r="F928" s="216"/>
      <c r="G928" s="216"/>
      <c r="H928" s="216"/>
      <c r="I928" s="216"/>
      <c r="J928" s="216"/>
      <c r="K928" s="216"/>
      <c r="L928" s="216"/>
      <c r="M928" s="216"/>
      <c r="N928" s="216"/>
      <c r="O928" s="216"/>
      <c r="P928" s="216"/>
      <c r="Q928" s="216"/>
      <c r="R928" s="216"/>
      <c r="S928" s="216"/>
      <c r="T928" s="216"/>
      <c r="U928" s="216"/>
      <c r="V928" s="216"/>
      <c r="W928" s="216"/>
      <c r="X928" s="216"/>
      <c r="Y928" s="216"/>
      <c r="Z928" s="216"/>
    </row>
    <row r="929" ht="15.75" customHeight="1">
      <c r="A929" s="216"/>
      <c r="B929" s="216"/>
      <c r="C929" s="216"/>
      <c r="D929" s="216"/>
      <c r="E929" s="216"/>
      <c r="F929" s="216"/>
      <c r="G929" s="216"/>
      <c r="H929" s="216"/>
      <c r="I929" s="216"/>
      <c r="J929" s="216"/>
      <c r="K929" s="216"/>
      <c r="L929" s="216"/>
      <c r="M929" s="216"/>
      <c r="N929" s="216"/>
      <c r="O929" s="216"/>
      <c r="P929" s="216"/>
      <c r="Q929" s="216"/>
      <c r="R929" s="216"/>
      <c r="S929" s="216"/>
      <c r="T929" s="216"/>
      <c r="U929" s="216"/>
      <c r="V929" s="216"/>
      <c r="W929" s="216"/>
      <c r="X929" s="216"/>
      <c r="Y929" s="216"/>
      <c r="Z929" s="216"/>
    </row>
    <row r="930" ht="15.75" customHeight="1">
      <c r="A930" s="216"/>
      <c r="B930" s="216"/>
      <c r="C930" s="216"/>
      <c r="D930" s="216"/>
      <c r="E930" s="216"/>
      <c r="F930" s="216"/>
      <c r="G930" s="216"/>
      <c r="H930" s="216"/>
      <c r="I930" s="216"/>
      <c r="J930" s="216"/>
      <c r="K930" s="216"/>
      <c r="L930" s="216"/>
      <c r="M930" s="216"/>
      <c r="N930" s="216"/>
      <c r="O930" s="216"/>
      <c r="P930" s="216"/>
      <c r="Q930" s="216"/>
      <c r="R930" s="216"/>
      <c r="S930" s="216"/>
      <c r="T930" s="216"/>
      <c r="U930" s="216"/>
      <c r="V930" s="216"/>
      <c r="W930" s="216"/>
      <c r="X930" s="216"/>
      <c r="Y930" s="216"/>
      <c r="Z930" s="216"/>
    </row>
    <row r="931" ht="15.75" customHeight="1">
      <c r="A931" s="216"/>
      <c r="B931" s="216"/>
      <c r="C931" s="216"/>
      <c r="D931" s="216"/>
      <c r="E931" s="216"/>
      <c r="F931" s="216"/>
      <c r="G931" s="216"/>
      <c r="H931" s="216"/>
      <c r="I931" s="216"/>
      <c r="J931" s="216"/>
      <c r="K931" s="216"/>
      <c r="L931" s="216"/>
      <c r="M931" s="216"/>
      <c r="N931" s="216"/>
      <c r="O931" s="216"/>
      <c r="P931" s="216"/>
      <c r="Q931" s="216"/>
      <c r="R931" s="216"/>
      <c r="S931" s="216"/>
      <c r="T931" s="216"/>
      <c r="U931" s="216"/>
      <c r="V931" s="216"/>
      <c r="W931" s="216"/>
      <c r="X931" s="216"/>
      <c r="Y931" s="216"/>
      <c r="Z931" s="216"/>
    </row>
    <row r="932" ht="15.75" customHeight="1">
      <c r="A932" s="216"/>
      <c r="B932" s="216"/>
      <c r="C932" s="216"/>
      <c r="D932" s="216"/>
      <c r="E932" s="216"/>
      <c r="F932" s="216"/>
      <c r="G932" s="216"/>
      <c r="H932" s="216"/>
      <c r="I932" s="216"/>
      <c r="J932" s="216"/>
      <c r="K932" s="216"/>
      <c r="L932" s="216"/>
      <c r="M932" s="216"/>
      <c r="N932" s="216"/>
      <c r="O932" s="216"/>
      <c r="P932" s="216"/>
      <c r="Q932" s="216"/>
      <c r="R932" s="216"/>
      <c r="S932" s="216"/>
      <c r="T932" s="216"/>
      <c r="U932" s="216"/>
      <c r="V932" s="216"/>
      <c r="W932" s="216"/>
      <c r="X932" s="216"/>
      <c r="Y932" s="216"/>
      <c r="Z932" s="216"/>
    </row>
    <row r="933" ht="15.75" customHeight="1">
      <c r="A933" s="216"/>
      <c r="B933" s="216"/>
      <c r="C933" s="216"/>
      <c r="D933" s="216"/>
      <c r="E933" s="216"/>
      <c r="F933" s="216"/>
      <c r="G933" s="216"/>
      <c r="H933" s="216"/>
      <c r="I933" s="216"/>
      <c r="J933" s="216"/>
      <c r="K933" s="216"/>
      <c r="L933" s="216"/>
      <c r="M933" s="216"/>
      <c r="N933" s="216"/>
      <c r="O933" s="216"/>
      <c r="P933" s="216"/>
      <c r="Q933" s="216"/>
      <c r="R933" s="216"/>
      <c r="S933" s="216"/>
      <c r="T933" s="216"/>
      <c r="U933" s="216"/>
      <c r="V933" s="216"/>
      <c r="W933" s="216"/>
      <c r="X933" s="216"/>
      <c r="Y933" s="216"/>
      <c r="Z933" s="216"/>
    </row>
    <row r="934" ht="15.75" customHeight="1">
      <c r="A934" s="216"/>
      <c r="B934" s="216"/>
      <c r="C934" s="216"/>
      <c r="D934" s="216"/>
      <c r="E934" s="216"/>
      <c r="F934" s="216"/>
      <c r="G934" s="216"/>
      <c r="H934" s="216"/>
      <c r="I934" s="216"/>
      <c r="J934" s="216"/>
      <c r="K934" s="216"/>
      <c r="L934" s="216"/>
      <c r="M934" s="216"/>
      <c r="N934" s="216"/>
      <c r="O934" s="216"/>
      <c r="P934" s="216"/>
      <c r="Q934" s="216"/>
      <c r="R934" s="216"/>
      <c r="S934" s="216"/>
      <c r="T934" s="216"/>
      <c r="U934" s="216"/>
      <c r="V934" s="216"/>
      <c r="W934" s="216"/>
      <c r="X934" s="216"/>
      <c r="Y934" s="216"/>
      <c r="Z934" s="216"/>
    </row>
    <row r="935" ht="15.75" customHeight="1">
      <c r="A935" s="216"/>
      <c r="B935" s="216"/>
      <c r="C935" s="216"/>
      <c r="D935" s="216"/>
      <c r="E935" s="216"/>
      <c r="F935" s="216"/>
      <c r="G935" s="216"/>
      <c r="H935" s="216"/>
      <c r="I935" s="216"/>
      <c r="J935" s="216"/>
      <c r="K935" s="216"/>
      <c r="L935" s="216"/>
      <c r="M935" s="216"/>
      <c r="N935" s="216"/>
      <c r="O935" s="216"/>
      <c r="P935" s="216"/>
      <c r="Q935" s="216"/>
      <c r="R935" s="216"/>
      <c r="S935" s="216"/>
      <c r="T935" s="216"/>
      <c r="U935" s="216"/>
      <c r="V935" s="216"/>
      <c r="W935" s="216"/>
      <c r="X935" s="216"/>
      <c r="Y935" s="216"/>
      <c r="Z935" s="216"/>
    </row>
    <row r="936" ht="15.75" customHeight="1">
      <c r="A936" s="216"/>
      <c r="B936" s="216"/>
      <c r="C936" s="216"/>
      <c r="D936" s="216"/>
      <c r="E936" s="216"/>
      <c r="F936" s="216"/>
      <c r="G936" s="216"/>
      <c r="H936" s="216"/>
      <c r="I936" s="216"/>
      <c r="J936" s="216"/>
      <c r="K936" s="216"/>
      <c r="L936" s="216"/>
      <c r="M936" s="216"/>
      <c r="N936" s="216"/>
      <c r="O936" s="216"/>
      <c r="P936" s="216"/>
      <c r="Q936" s="216"/>
      <c r="R936" s="216"/>
      <c r="S936" s="216"/>
      <c r="T936" s="216"/>
      <c r="U936" s="216"/>
      <c r="V936" s="216"/>
      <c r="W936" s="216"/>
      <c r="X936" s="216"/>
      <c r="Y936" s="216"/>
      <c r="Z936" s="216"/>
    </row>
    <row r="937" ht="15.75" customHeight="1">
      <c r="A937" s="216"/>
      <c r="B937" s="216"/>
      <c r="C937" s="216"/>
      <c r="D937" s="216"/>
      <c r="E937" s="216"/>
      <c r="F937" s="216"/>
      <c r="G937" s="216"/>
      <c r="H937" s="216"/>
      <c r="I937" s="216"/>
      <c r="J937" s="216"/>
      <c r="K937" s="216"/>
      <c r="L937" s="216"/>
      <c r="M937" s="216"/>
      <c r="N937" s="216"/>
      <c r="O937" s="216"/>
      <c r="P937" s="216"/>
      <c r="Q937" s="216"/>
      <c r="R937" s="216"/>
      <c r="S937" s="216"/>
      <c r="T937" s="216"/>
      <c r="U937" s="216"/>
      <c r="V937" s="216"/>
      <c r="W937" s="216"/>
      <c r="X937" s="216"/>
      <c r="Y937" s="216"/>
      <c r="Z937" s="216"/>
    </row>
    <row r="938" ht="15.75" customHeight="1">
      <c r="A938" s="216"/>
      <c r="B938" s="216"/>
      <c r="C938" s="216"/>
      <c r="D938" s="216"/>
      <c r="E938" s="216"/>
      <c r="F938" s="216"/>
      <c r="G938" s="216"/>
      <c r="H938" s="216"/>
      <c r="I938" s="216"/>
      <c r="J938" s="216"/>
      <c r="K938" s="216"/>
      <c r="L938" s="216"/>
      <c r="M938" s="216"/>
      <c r="N938" s="216"/>
      <c r="O938" s="216"/>
      <c r="P938" s="216"/>
      <c r="Q938" s="216"/>
      <c r="R938" s="216"/>
      <c r="S938" s="216"/>
      <c r="T938" s="216"/>
      <c r="U938" s="216"/>
      <c r="V938" s="216"/>
      <c r="W938" s="216"/>
      <c r="X938" s="216"/>
      <c r="Y938" s="216"/>
      <c r="Z938" s="216"/>
    </row>
    <row r="939" ht="15.75" customHeight="1">
      <c r="A939" s="216"/>
      <c r="B939" s="216"/>
      <c r="C939" s="216"/>
      <c r="D939" s="216"/>
      <c r="E939" s="216"/>
      <c r="F939" s="216"/>
      <c r="G939" s="216"/>
      <c r="H939" s="216"/>
      <c r="I939" s="216"/>
      <c r="J939" s="216"/>
      <c r="K939" s="216"/>
      <c r="L939" s="216"/>
      <c r="M939" s="216"/>
      <c r="N939" s="216"/>
      <c r="O939" s="216"/>
      <c r="P939" s="216"/>
      <c r="Q939" s="216"/>
      <c r="R939" s="216"/>
      <c r="S939" s="216"/>
      <c r="T939" s="216"/>
      <c r="U939" s="216"/>
      <c r="V939" s="216"/>
      <c r="W939" s="216"/>
      <c r="X939" s="216"/>
      <c r="Y939" s="216"/>
      <c r="Z939" s="216"/>
    </row>
    <row r="940" ht="15.75" customHeight="1">
      <c r="A940" s="216"/>
      <c r="B940" s="216"/>
      <c r="C940" s="216"/>
      <c r="D940" s="216"/>
      <c r="E940" s="216"/>
      <c r="F940" s="216"/>
      <c r="G940" s="216"/>
      <c r="H940" s="216"/>
      <c r="I940" s="216"/>
      <c r="J940" s="216"/>
      <c r="K940" s="216"/>
      <c r="L940" s="216"/>
      <c r="M940" s="216"/>
      <c r="N940" s="216"/>
      <c r="O940" s="216"/>
      <c r="P940" s="216"/>
      <c r="Q940" s="216"/>
      <c r="R940" s="216"/>
      <c r="S940" s="216"/>
      <c r="T940" s="216"/>
      <c r="U940" s="216"/>
      <c r="V940" s="216"/>
      <c r="W940" s="216"/>
      <c r="X940" s="216"/>
      <c r="Y940" s="216"/>
      <c r="Z940" s="216"/>
    </row>
    <row r="941" ht="15.75" customHeight="1">
      <c r="A941" s="216"/>
      <c r="B941" s="216"/>
      <c r="C941" s="216"/>
      <c r="D941" s="216"/>
      <c r="E941" s="216"/>
      <c r="F941" s="216"/>
      <c r="G941" s="216"/>
      <c r="H941" s="216"/>
      <c r="I941" s="216"/>
      <c r="J941" s="216"/>
      <c r="K941" s="216"/>
      <c r="L941" s="216"/>
      <c r="M941" s="216"/>
      <c r="N941" s="216"/>
      <c r="O941" s="216"/>
      <c r="P941" s="216"/>
      <c r="Q941" s="216"/>
      <c r="R941" s="216"/>
      <c r="S941" s="216"/>
      <c r="T941" s="216"/>
      <c r="U941" s="216"/>
      <c r="V941" s="216"/>
      <c r="W941" s="216"/>
      <c r="X941" s="216"/>
      <c r="Y941" s="216"/>
      <c r="Z941" s="216"/>
    </row>
    <row r="942" ht="15.75" customHeight="1">
      <c r="A942" s="216"/>
      <c r="B942" s="216"/>
      <c r="C942" s="216"/>
      <c r="D942" s="216"/>
      <c r="E942" s="216"/>
      <c r="F942" s="216"/>
      <c r="G942" s="216"/>
      <c r="H942" s="216"/>
      <c r="I942" s="216"/>
      <c r="J942" s="216"/>
      <c r="K942" s="216"/>
      <c r="L942" s="216"/>
      <c r="M942" s="216"/>
      <c r="N942" s="216"/>
      <c r="O942" s="216"/>
      <c r="P942" s="216"/>
      <c r="Q942" s="216"/>
      <c r="R942" s="216"/>
      <c r="S942" s="216"/>
      <c r="T942" s="216"/>
      <c r="U942" s="216"/>
      <c r="V942" s="216"/>
      <c r="W942" s="216"/>
      <c r="X942" s="216"/>
      <c r="Y942" s="216"/>
      <c r="Z942" s="216"/>
    </row>
    <row r="943" ht="15.75" customHeight="1">
      <c r="A943" s="216"/>
      <c r="B943" s="216"/>
      <c r="C943" s="216"/>
      <c r="D943" s="216"/>
      <c r="E943" s="216"/>
      <c r="F943" s="216"/>
      <c r="G943" s="216"/>
      <c r="H943" s="216"/>
      <c r="I943" s="216"/>
      <c r="J943" s="216"/>
      <c r="K943" s="216"/>
      <c r="L943" s="216"/>
      <c r="M943" s="216"/>
      <c r="N943" s="216"/>
      <c r="O943" s="216"/>
      <c r="P943" s="216"/>
      <c r="Q943" s="216"/>
      <c r="R943" s="216"/>
      <c r="S943" s="216"/>
      <c r="T943" s="216"/>
      <c r="U943" s="216"/>
      <c r="V943" s="216"/>
      <c r="W943" s="216"/>
      <c r="X943" s="216"/>
      <c r="Y943" s="216"/>
      <c r="Z943" s="216"/>
    </row>
    <row r="944" ht="15.75" customHeight="1">
      <c r="A944" s="216"/>
      <c r="B944" s="216"/>
      <c r="C944" s="216"/>
      <c r="D944" s="216"/>
      <c r="E944" s="216"/>
      <c r="F944" s="216"/>
      <c r="G944" s="216"/>
      <c r="H944" s="216"/>
      <c r="I944" s="216"/>
      <c r="J944" s="216"/>
      <c r="K944" s="216"/>
      <c r="L944" s="216"/>
      <c r="M944" s="216"/>
      <c r="N944" s="216"/>
      <c r="O944" s="216"/>
      <c r="P944" s="216"/>
      <c r="Q944" s="216"/>
      <c r="R944" s="216"/>
      <c r="S944" s="216"/>
      <c r="T944" s="216"/>
      <c r="U944" s="216"/>
      <c r="V944" s="216"/>
      <c r="W944" s="216"/>
      <c r="X944" s="216"/>
      <c r="Y944" s="216"/>
      <c r="Z944" s="216"/>
    </row>
    <row r="945" ht="15.75" customHeight="1">
      <c r="A945" s="216"/>
      <c r="B945" s="216"/>
      <c r="C945" s="216"/>
      <c r="D945" s="216"/>
      <c r="E945" s="216"/>
      <c r="F945" s="216"/>
      <c r="G945" s="216"/>
      <c r="H945" s="216"/>
      <c r="I945" s="216"/>
      <c r="J945" s="216"/>
      <c r="K945" s="216"/>
      <c r="L945" s="216"/>
      <c r="M945" s="216"/>
      <c r="N945" s="216"/>
      <c r="O945" s="216"/>
      <c r="P945" s="216"/>
      <c r="Q945" s="216"/>
      <c r="R945" s="216"/>
      <c r="S945" s="216"/>
      <c r="T945" s="216"/>
      <c r="U945" s="216"/>
      <c r="V945" s="216"/>
      <c r="W945" s="216"/>
      <c r="X945" s="216"/>
      <c r="Y945" s="216"/>
      <c r="Z945" s="216"/>
    </row>
    <row r="946" ht="15.75" customHeight="1">
      <c r="A946" s="216"/>
      <c r="B946" s="216"/>
      <c r="C946" s="216"/>
      <c r="D946" s="216"/>
      <c r="E946" s="216"/>
      <c r="F946" s="216"/>
      <c r="G946" s="216"/>
      <c r="H946" s="216"/>
      <c r="I946" s="216"/>
      <c r="J946" s="216"/>
      <c r="K946" s="216"/>
      <c r="L946" s="216"/>
      <c r="M946" s="216"/>
      <c r="N946" s="216"/>
      <c r="O946" s="216"/>
      <c r="P946" s="216"/>
      <c r="Q946" s="216"/>
      <c r="R946" s="216"/>
      <c r="S946" s="216"/>
      <c r="T946" s="216"/>
      <c r="U946" s="216"/>
      <c r="V946" s="216"/>
      <c r="W946" s="216"/>
      <c r="X946" s="216"/>
      <c r="Y946" s="216"/>
      <c r="Z946" s="216"/>
    </row>
    <row r="947" ht="15.75" customHeight="1">
      <c r="A947" s="216"/>
      <c r="B947" s="216"/>
      <c r="C947" s="216"/>
      <c r="D947" s="216"/>
      <c r="E947" s="216"/>
      <c r="F947" s="216"/>
      <c r="G947" s="216"/>
      <c r="H947" s="216"/>
      <c r="I947" s="216"/>
      <c r="J947" s="216"/>
      <c r="K947" s="216"/>
      <c r="L947" s="216"/>
      <c r="M947" s="216"/>
      <c r="N947" s="216"/>
      <c r="O947" s="216"/>
      <c r="P947" s="216"/>
      <c r="Q947" s="216"/>
      <c r="R947" s="216"/>
      <c r="S947" s="216"/>
      <c r="T947" s="216"/>
      <c r="U947" s="216"/>
      <c r="V947" s="216"/>
      <c r="W947" s="216"/>
      <c r="X947" s="216"/>
      <c r="Y947" s="216"/>
      <c r="Z947" s="216"/>
    </row>
    <row r="948" ht="15.75" customHeight="1">
      <c r="A948" s="216"/>
      <c r="B948" s="216"/>
      <c r="C948" s="216"/>
      <c r="D948" s="216"/>
      <c r="E948" s="216"/>
      <c r="F948" s="216"/>
      <c r="G948" s="216"/>
      <c r="H948" s="216"/>
      <c r="I948" s="216"/>
      <c r="J948" s="216"/>
      <c r="K948" s="216"/>
      <c r="L948" s="216"/>
      <c r="M948" s="216"/>
      <c r="N948" s="216"/>
      <c r="O948" s="216"/>
      <c r="P948" s="216"/>
      <c r="Q948" s="216"/>
      <c r="R948" s="216"/>
      <c r="S948" s="216"/>
      <c r="T948" s="216"/>
      <c r="U948" s="216"/>
      <c r="V948" s="216"/>
      <c r="W948" s="216"/>
      <c r="X948" s="216"/>
      <c r="Y948" s="216"/>
      <c r="Z948" s="216"/>
    </row>
    <row r="949" ht="15.75" customHeight="1">
      <c r="A949" s="216"/>
      <c r="B949" s="216"/>
      <c r="C949" s="216"/>
      <c r="D949" s="216"/>
      <c r="E949" s="216"/>
      <c r="F949" s="216"/>
      <c r="G949" s="216"/>
      <c r="H949" s="216"/>
      <c r="I949" s="216"/>
      <c r="J949" s="216"/>
      <c r="K949" s="216"/>
      <c r="L949" s="216"/>
      <c r="M949" s="216"/>
      <c r="N949" s="216"/>
      <c r="O949" s="216"/>
      <c r="P949" s="216"/>
      <c r="Q949" s="216"/>
      <c r="R949" s="216"/>
      <c r="S949" s="216"/>
      <c r="T949" s="216"/>
      <c r="U949" s="216"/>
      <c r="V949" s="216"/>
      <c r="W949" s="216"/>
      <c r="X949" s="216"/>
      <c r="Y949" s="216"/>
      <c r="Z949" s="216"/>
    </row>
    <row r="950" ht="15.75" customHeight="1">
      <c r="A950" s="216"/>
      <c r="B950" s="216"/>
      <c r="C950" s="216"/>
      <c r="D950" s="216"/>
      <c r="E950" s="216"/>
      <c r="F950" s="216"/>
      <c r="G950" s="216"/>
      <c r="H950" s="216"/>
      <c r="I950" s="216"/>
      <c r="J950" s="216"/>
      <c r="K950" s="216"/>
      <c r="L950" s="216"/>
      <c r="M950" s="216"/>
      <c r="N950" s="216"/>
      <c r="O950" s="216"/>
      <c r="P950" s="216"/>
      <c r="Q950" s="216"/>
      <c r="R950" s="216"/>
      <c r="S950" s="216"/>
      <c r="T950" s="216"/>
      <c r="U950" s="216"/>
      <c r="V950" s="216"/>
      <c r="W950" s="216"/>
      <c r="X950" s="216"/>
      <c r="Y950" s="216"/>
      <c r="Z950" s="216"/>
    </row>
    <row r="951" ht="15.75" customHeight="1">
      <c r="A951" s="216"/>
      <c r="B951" s="216"/>
      <c r="C951" s="216"/>
      <c r="D951" s="216"/>
      <c r="E951" s="216"/>
      <c r="F951" s="216"/>
      <c r="G951" s="216"/>
      <c r="H951" s="216"/>
      <c r="I951" s="216"/>
      <c r="J951" s="216"/>
      <c r="K951" s="216"/>
      <c r="L951" s="216"/>
      <c r="M951" s="216"/>
      <c r="N951" s="216"/>
      <c r="O951" s="216"/>
      <c r="P951" s="216"/>
      <c r="Q951" s="216"/>
      <c r="R951" s="216"/>
      <c r="S951" s="216"/>
      <c r="T951" s="216"/>
      <c r="U951" s="216"/>
      <c r="V951" s="216"/>
      <c r="W951" s="216"/>
      <c r="X951" s="216"/>
      <c r="Y951" s="216"/>
      <c r="Z951" s="216"/>
    </row>
    <row r="952" ht="15.75" customHeight="1">
      <c r="A952" s="216"/>
      <c r="B952" s="216"/>
      <c r="C952" s="216"/>
      <c r="D952" s="216"/>
      <c r="E952" s="216"/>
      <c r="F952" s="216"/>
      <c r="G952" s="216"/>
      <c r="H952" s="216"/>
      <c r="I952" s="216"/>
      <c r="J952" s="216"/>
      <c r="K952" s="216"/>
      <c r="L952" s="216"/>
      <c r="M952" s="216"/>
      <c r="N952" s="216"/>
      <c r="O952" s="216"/>
      <c r="P952" s="216"/>
      <c r="Q952" s="216"/>
      <c r="R952" s="216"/>
      <c r="S952" s="216"/>
      <c r="T952" s="216"/>
      <c r="U952" s="216"/>
      <c r="V952" s="216"/>
      <c r="W952" s="216"/>
      <c r="X952" s="216"/>
      <c r="Y952" s="216"/>
      <c r="Z952" s="216"/>
    </row>
    <row r="953" ht="15.75" customHeight="1">
      <c r="A953" s="216"/>
      <c r="B953" s="216"/>
      <c r="C953" s="216"/>
      <c r="D953" s="216"/>
      <c r="E953" s="216"/>
      <c r="F953" s="216"/>
      <c r="G953" s="216"/>
      <c r="H953" s="216"/>
      <c r="I953" s="216"/>
      <c r="J953" s="216"/>
      <c r="K953" s="216"/>
      <c r="L953" s="216"/>
      <c r="M953" s="216"/>
      <c r="N953" s="216"/>
      <c r="O953" s="216"/>
      <c r="P953" s="216"/>
      <c r="Q953" s="216"/>
      <c r="R953" s="216"/>
      <c r="S953" s="216"/>
      <c r="T953" s="216"/>
      <c r="U953" s="216"/>
      <c r="V953" s="216"/>
      <c r="W953" s="216"/>
      <c r="X953" s="216"/>
      <c r="Y953" s="216"/>
      <c r="Z953" s="216"/>
    </row>
    <row r="954" ht="15.75" customHeight="1">
      <c r="A954" s="216"/>
      <c r="B954" s="216"/>
      <c r="C954" s="216"/>
      <c r="D954" s="216"/>
      <c r="E954" s="216"/>
      <c r="F954" s="216"/>
      <c r="G954" s="216"/>
      <c r="H954" s="216"/>
      <c r="I954" s="216"/>
      <c r="J954" s="216"/>
      <c r="K954" s="216"/>
      <c r="L954" s="216"/>
      <c r="M954" s="216"/>
      <c r="N954" s="216"/>
      <c r="O954" s="216"/>
      <c r="P954" s="216"/>
      <c r="Q954" s="216"/>
      <c r="R954" s="216"/>
      <c r="S954" s="216"/>
      <c r="T954" s="216"/>
      <c r="U954" s="216"/>
      <c r="V954" s="216"/>
      <c r="W954" s="216"/>
      <c r="X954" s="216"/>
      <c r="Y954" s="216"/>
      <c r="Z954" s="216"/>
    </row>
    <row r="955" ht="15.75" customHeight="1">
      <c r="A955" s="216"/>
      <c r="B955" s="216"/>
      <c r="C955" s="216"/>
      <c r="D955" s="216"/>
      <c r="E955" s="216"/>
      <c r="F955" s="216"/>
      <c r="G955" s="216"/>
      <c r="H955" s="216"/>
      <c r="I955" s="216"/>
      <c r="J955" s="216"/>
      <c r="K955" s="216"/>
      <c r="L955" s="216"/>
      <c r="M955" s="216"/>
      <c r="N955" s="216"/>
      <c r="O955" s="216"/>
      <c r="P955" s="216"/>
      <c r="Q955" s="216"/>
      <c r="R955" s="216"/>
      <c r="S955" s="216"/>
      <c r="T955" s="216"/>
      <c r="U955" s="216"/>
      <c r="V955" s="216"/>
      <c r="W955" s="216"/>
      <c r="X955" s="216"/>
      <c r="Y955" s="216"/>
      <c r="Z955" s="216"/>
    </row>
    <row r="956" ht="15.75" customHeight="1">
      <c r="A956" s="216"/>
      <c r="B956" s="216"/>
      <c r="C956" s="216"/>
      <c r="D956" s="216"/>
      <c r="E956" s="216"/>
      <c r="F956" s="216"/>
      <c r="G956" s="216"/>
      <c r="H956" s="216"/>
      <c r="I956" s="216"/>
      <c r="J956" s="216"/>
      <c r="K956" s="216"/>
      <c r="L956" s="216"/>
      <c r="M956" s="216"/>
      <c r="N956" s="216"/>
      <c r="O956" s="216"/>
      <c r="P956" s="216"/>
      <c r="Q956" s="216"/>
      <c r="R956" s="216"/>
      <c r="S956" s="216"/>
      <c r="T956" s="216"/>
      <c r="U956" s="216"/>
      <c r="V956" s="216"/>
      <c r="W956" s="216"/>
      <c r="X956" s="216"/>
      <c r="Y956" s="216"/>
      <c r="Z956" s="216"/>
    </row>
    <row r="957" ht="15.75" customHeight="1">
      <c r="A957" s="216"/>
      <c r="B957" s="216"/>
      <c r="C957" s="216"/>
      <c r="D957" s="216"/>
      <c r="E957" s="216"/>
      <c r="F957" s="216"/>
      <c r="G957" s="216"/>
      <c r="H957" s="216"/>
      <c r="I957" s="216"/>
      <c r="J957" s="216"/>
      <c r="K957" s="216"/>
      <c r="L957" s="216"/>
      <c r="M957" s="216"/>
      <c r="N957" s="216"/>
      <c r="O957" s="216"/>
      <c r="P957" s="216"/>
      <c r="Q957" s="216"/>
      <c r="R957" s="216"/>
      <c r="S957" s="216"/>
      <c r="T957" s="216"/>
      <c r="U957" s="216"/>
      <c r="V957" s="216"/>
      <c r="W957" s="216"/>
      <c r="X957" s="216"/>
      <c r="Y957" s="216"/>
      <c r="Z957" s="216"/>
    </row>
    <row r="958" ht="15.75" customHeight="1">
      <c r="A958" s="216"/>
      <c r="B958" s="216"/>
      <c r="C958" s="216"/>
      <c r="D958" s="216"/>
      <c r="E958" s="216"/>
      <c r="F958" s="216"/>
      <c r="G958" s="216"/>
      <c r="H958" s="216"/>
      <c r="I958" s="216"/>
      <c r="J958" s="216"/>
      <c r="K958" s="216"/>
      <c r="L958" s="216"/>
      <c r="M958" s="216"/>
      <c r="N958" s="216"/>
      <c r="O958" s="216"/>
      <c r="P958" s="216"/>
      <c r="Q958" s="216"/>
      <c r="R958" s="216"/>
      <c r="S958" s="216"/>
      <c r="T958" s="216"/>
      <c r="U958" s="216"/>
      <c r="V958" s="216"/>
      <c r="W958" s="216"/>
      <c r="X958" s="216"/>
      <c r="Y958" s="216"/>
      <c r="Z958" s="216"/>
    </row>
    <row r="959" ht="15.75" customHeight="1">
      <c r="A959" s="216"/>
      <c r="B959" s="216"/>
      <c r="C959" s="216"/>
      <c r="D959" s="216"/>
      <c r="E959" s="216"/>
      <c r="F959" s="216"/>
      <c r="G959" s="216"/>
      <c r="H959" s="216"/>
      <c r="I959" s="216"/>
      <c r="J959" s="216"/>
      <c r="K959" s="216"/>
      <c r="L959" s="216"/>
      <c r="M959" s="216"/>
      <c r="N959" s="216"/>
      <c r="O959" s="216"/>
      <c r="P959" s="216"/>
      <c r="Q959" s="216"/>
      <c r="R959" s="216"/>
      <c r="S959" s="216"/>
      <c r="T959" s="216"/>
      <c r="U959" s="216"/>
      <c r="V959" s="216"/>
      <c r="W959" s="216"/>
      <c r="X959" s="216"/>
      <c r="Y959" s="216"/>
      <c r="Z959" s="216"/>
    </row>
    <row r="960" ht="15.75" customHeight="1">
      <c r="A960" s="216"/>
      <c r="B960" s="216"/>
      <c r="C960" s="216"/>
      <c r="D960" s="216"/>
      <c r="E960" s="216"/>
      <c r="F960" s="216"/>
      <c r="G960" s="216"/>
      <c r="H960" s="216"/>
      <c r="I960" s="216"/>
      <c r="J960" s="216"/>
      <c r="K960" s="216"/>
      <c r="L960" s="216"/>
      <c r="M960" s="216"/>
      <c r="N960" s="216"/>
      <c r="O960" s="216"/>
      <c r="P960" s="216"/>
      <c r="Q960" s="216"/>
      <c r="R960" s="216"/>
      <c r="S960" s="216"/>
      <c r="T960" s="216"/>
      <c r="U960" s="216"/>
      <c r="V960" s="216"/>
      <c r="W960" s="216"/>
      <c r="X960" s="216"/>
      <c r="Y960" s="216"/>
      <c r="Z960" s="216"/>
    </row>
    <row r="961" ht="15.75" customHeight="1">
      <c r="A961" s="216"/>
      <c r="B961" s="216"/>
      <c r="C961" s="216"/>
      <c r="D961" s="216"/>
      <c r="E961" s="216"/>
      <c r="F961" s="216"/>
      <c r="G961" s="216"/>
      <c r="H961" s="216"/>
      <c r="I961" s="216"/>
      <c r="J961" s="216"/>
      <c r="K961" s="216"/>
      <c r="L961" s="216"/>
      <c r="M961" s="216"/>
      <c r="N961" s="216"/>
      <c r="O961" s="216"/>
      <c r="P961" s="216"/>
      <c r="Q961" s="216"/>
      <c r="R961" s="216"/>
      <c r="S961" s="216"/>
      <c r="T961" s="216"/>
      <c r="U961" s="216"/>
      <c r="V961" s="216"/>
      <c r="W961" s="216"/>
      <c r="X961" s="216"/>
      <c r="Y961" s="216"/>
      <c r="Z961" s="216"/>
    </row>
    <row r="962" ht="15.75" customHeight="1">
      <c r="A962" s="216"/>
      <c r="B962" s="216"/>
      <c r="C962" s="216"/>
      <c r="D962" s="216"/>
      <c r="E962" s="216"/>
      <c r="F962" s="216"/>
      <c r="G962" s="216"/>
      <c r="H962" s="216"/>
      <c r="I962" s="216"/>
      <c r="J962" s="216"/>
      <c r="K962" s="216"/>
      <c r="L962" s="216"/>
      <c r="M962" s="216"/>
      <c r="N962" s="216"/>
      <c r="O962" s="216"/>
      <c r="P962" s="216"/>
      <c r="Q962" s="216"/>
      <c r="R962" s="216"/>
      <c r="S962" s="216"/>
      <c r="T962" s="216"/>
      <c r="U962" s="216"/>
      <c r="V962" s="216"/>
      <c r="W962" s="216"/>
      <c r="X962" s="216"/>
      <c r="Y962" s="216"/>
      <c r="Z962" s="216"/>
    </row>
    <row r="963" ht="15.75" customHeight="1">
      <c r="A963" s="216"/>
      <c r="B963" s="216"/>
      <c r="C963" s="216"/>
      <c r="D963" s="216"/>
      <c r="E963" s="216"/>
      <c r="F963" s="216"/>
      <c r="G963" s="216"/>
      <c r="H963" s="216"/>
      <c r="I963" s="216"/>
      <c r="J963" s="216"/>
      <c r="K963" s="216"/>
      <c r="L963" s="216"/>
      <c r="M963" s="216"/>
      <c r="N963" s="216"/>
      <c r="O963" s="216"/>
      <c r="P963" s="216"/>
      <c r="Q963" s="216"/>
      <c r="R963" s="216"/>
      <c r="S963" s="216"/>
      <c r="T963" s="216"/>
      <c r="U963" s="216"/>
      <c r="V963" s="216"/>
      <c r="W963" s="216"/>
      <c r="X963" s="216"/>
      <c r="Y963" s="216"/>
      <c r="Z963" s="216"/>
    </row>
    <row r="964" ht="15.75" customHeight="1">
      <c r="A964" s="216"/>
      <c r="B964" s="216"/>
      <c r="C964" s="216"/>
      <c r="D964" s="216"/>
      <c r="E964" s="216"/>
      <c r="F964" s="216"/>
      <c r="G964" s="216"/>
      <c r="H964" s="216"/>
      <c r="I964" s="216"/>
      <c r="J964" s="216"/>
      <c r="K964" s="216"/>
      <c r="L964" s="216"/>
      <c r="M964" s="216"/>
      <c r="N964" s="216"/>
      <c r="O964" s="216"/>
      <c r="P964" s="216"/>
      <c r="Q964" s="216"/>
      <c r="R964" s="216"/>
      <c r="S964" s="216"/>
      <c r="T964" s="216"/>
      <c r="U964" s="216"/>
      <c r="V964" s="216"/>
      <c r="W964" s="216"/>
      <c r="X964" s="216"/>
      <c r="Y964" s="216"/>
      <c r="Z964" s="216"/>
    </row>
    <row r="965" ht="15.75" customHeight="1">
      <c r="A965" s="216"/>
      <c r="B965" s="216"/>
      <c r="C965" s="216"/>
      <c r="D965" s="216"/>
      <c r="E965" s="216"/>
      <c r="F965" s="216"/>
      <c r="G965" s="216"/>
      <c r="H965" s="216"/>
      <c r="I965" s="216"/>
      <c r="J965" s="216"/>
      <c r="K965" s="216"/>
      <c r="L965" s="216"/>
      <c r="M965" s="216"/>
      <c r="N965" s="216"/>
      <c r="O965" s="216"/>
      <c r="P965" s="216"/>
      <c r="Q965" s="216"/>
      <c r="R965" s="216"/>
      <c r="S965" s="216"/>
      <c r="T965" s="216"/>
      <c r="U965" s="216"/>
      <c r="V965" s="216"/>
      <c r="W965" s="216"/>
      <c r="X965" s="216"/>
      <c r="Y965" s="216"/>
      <c r="Z965" s="216"/>
    </row>
    <row r="966" ht="15.75" customHeight="1">
      <c r="A966" s="216"/>
      <c r="B966" s="216"/>
      <c r="C966" s="216"/>
      <c r="D966" s="216"/>
      <c r="E966" s="216"/>
      <c r="F966" s="216"/>
      <c r="G966" s="216"/>
      <c r="H966" s="216"/>
      <c r="I966" s="216"/>
      <c r="J966" s="216"/>
      <c r="K966" s="216"/>
      <c r="L966" s="216"/>
      <c r="M966" s="216"/>
      <c r="N966" s="216"/>
      <c r="O966" s="216"/>
      <c r="P966" s="216"/>
      <c r="Q966" s="216"/>
      <c r="R966" s="216"/>
      <c r="S966" s="216"/>
      <c r="T966" s="216"/>
      <c r="U966" s="216"/>
      <c r="V966" s="216"/>
      <c r="W966" s="216"/>
      <c r="X966" s="216"/>
      <c r="Y966" s="216"/>
      <c r="Z966" s="216"/>
    </row>
    <row r="967" ht="15.75" customHeight="1">
      <c r="A967" s="216"/>
      <c r="B967" s="216"/>
      <c r="C967" s="216"/>
      <c r="D967" s="216"/>
      <c r="E967" s="216"/>
      <c r="F967" s="216"/>
      <c r="G967" s="216"/>
      <c r="H967" s="216"/>
      <c r="I967" s="216"/>
      <c r="J967" s="216"/>
      <c r="K967" s="216"/>
      <c r="L967" s="216"/>
      <c r="M967" s="216"/>
      <c r="N967" s="216"/>
      <c r="O967" s="216"/>
      <c r="P967" s="216"/>
      <c r="Q967" s="216"/>
      <c r="R967" s="216"/>
      <c r="S967" s="216"/>
      <c r="T967" s="216"/>
      <c r="U967" s="216"/>
      <c r="V967" s="216"/>
      <c r="W967" s="216"/>
      <c r="X967" s="216"/>
      <c r="Y967" s="216"/>
      <c r="Z967" s="216"/>
    </row>
    <row r="968" ht="15.75" customHeight="1">
      <c r="A968" s="216"/>
      <c r="B968" s="216"/>
      <c r="C968" s="216"/>
      <c r="D968" s="216"/>
      <c r="E968" s="216"/>
      <c r="F968" s="216"/>
      <c r="G968" s="216"/>
      <c r="H968" s="216"/>
      <c r="I968" s="216"/>
      <c r="J968" s="216"/>
      <c r="K968" s="216"/>
      <c r="L968" s="216"/>
      <c r="M968" s="216"/>
      <c r="N968" s="216"/>
      <c r="O968" s="216"/>
      <c r="P968" s="216"/>
      <c r="Q968" s="216"/>
      <c r="R968" s="216"/>
      <c r="S968" s="216"/>
      <c r="T968" s="216"/>
      <c r="U968" s="216"/>
      <c r="V968" s="216"/>
      <c r="W968" s="216"/>
      <c r="X968" s="216"/>
      <c r="Y968" s="216"/>
      <c r="Z968" s="216"/>
    </row>
    <row r="969" ht="15.75" customHeight="1">
      <c r="A969" s="216"/>
      <c r="B969" s="216"/>
      <c r="C969" s="216"/>
      <c r="D969" s="216"/>
      <c r="E969" s="216"/>
      <c r="F969" s="216"/>
      <c r="G969" s="216"/>
      <c r="H969" s="216"/>
      <c r="I969" s="216"/>
      <c r="J969" s="216"/>
      <c r="K969" s="216"/>
      <c r="L969" s="216"/>
      <c r="M969" s="216"/>
      <c r="N969" s="216"/>
      <c r="O969" s="216"/>
      <c r="P969" s="216"/>
      <c r="Q969" s="216"/>
      <c r="R969" s="216"/>
      <c r="S969" s="216"/>
      <c r="T969" s="216"/>
      <c r="U969" s="216"/>
      <c r="V969" s="216"/>
      <c r="W969" s="216"/>
      <c r="X969" s="216"/>
      <c r="Y969" s="216"/>
      <c r="Z969" s="216"/>
    </row>
    <row r="970" ht="15.75" customHeight="1">
      <c r="A970" s="216"/>
      <c r="B970" s="216"/>
      <c r="C970" s="216"/>
      <c r="D970" s="216"/>
      <c r="E970" s="216"/>
      <c r="F970" s="216"/>
      <c r="G970" s="216"/>
      <c r="H970" s="216"/>
      <c r="I970" s="216"/>
      <c r="J970" s="216"/>
      <c r="K970" s="216"/>
      <c r="L970" s="216"/>
      <c r="M970" s="216"/>
      <c r="N970" s="216"/>
      <c r="O970" s="216"/>
      <c r="P970" s="216"/>
      <c r="Q970" s="216"/>
      <c r="R970" s="216"/>
      <c r="S970" s="216"/>
      <c r="T970" s="216"/>
      <c r="U970" s="216"/>
      <c r="V970" s="216"/>
      <c r="W970" s="216"/>
      <c r="X970" s="216"/>
      <c r="Y970" s="216"/>
      <c r="Z970" s="216"/>
    </row>
    <row r="971" ht="15.75" customHeight="1">
      <c r="A971" s="216"/>
      <c r="B971" s="216"/>
      <c r="C971" s="216"/>
      <c r="D971" s="216"/>
      <c r="E971" s="216"/>
      <c r="F971" s="216"/>
      <c r="G971" s="216"/>
      <c r="H971" s="216"/>
      <c r="I971" s="216"/>
      <c r="J971" s="216"/>
      <c r="K971" s="216"/>
      <c r="L971" s="216"/>
      <c r="M971" s="216"/>
      <c r="N971" s="216"/>
      <c r="O971" s="216"/>
      <c r="P971" s="216"/>
      <c r="Q971" s="216"/>
      <c r="R971" s="216"/>
      <c r="S971" s="216"/>
      <c r="T971" s="216"/>
      <c r="U971" s="216"/>
      <c r="V971" s="216"/>
      <c r="W971" s="216"/>
      <c r="X971" s="216"/>
      <c r="Y971" s="216"/>
      <c r="Z971" s="216"/>
    </row>
    <row r="972" ht="15.75" customHeight="1">
      <c r="A972" s="216"/>
      <c r="B972" s="216"/>
      <c r="C972" s="216"/>
      <c r="D972" s="216"/>
      <c r="E972" s="216"/>
      <c r="F972" s="216"/>
      <c r="G972" s="216"/>
      <c r="H972" s="216"/>
      <c r="I972" s="216"/>
      <c r="J972" s="216"/>
      <c r="K972" s="216"/>
      <c r="L972" s="216"/>
      <c r="M972" s="216"/>
      <c r="N972" s="216"/>
      <c r="O972" s="216"/>
      <c r="P972" s="216"/>
      <c r="Q972" s="216"/>
      <c r="R972" s="216"/>
      <c r="S972" s="216"/>
      <c r="T972" s="216"/>
      <c r="U972" s="216"/>
      <c r="V972" s="216"/>
      <c r="W972" s="216"/>
      <c r="X972" s="216"/>
      <c r="Y972" s="216"/>
      <c r="Z972" s="216"/>
    </row>
    <row r="973" ht="15.75" customHeight="1">
      <c r="A973" s="216"/>
      <c r="B973" s="216"/>
      <c r="C973" s="216"/>
      <c r="D973" s="216"/>
      <c r="E973" s="216"/>
      <c r="F973" s="216"/>
      <c r="G973" s="216"/>
      <c r="H973" s="216"/>
      <c r="I973" s="216"/>
      <c r="J973" s="216"/>
      <c r="K973" s="216"/>
      <c r="L973" s="216"/>
      <c r="M973" s="216"/>
      <c r="N973" s="216"/>
      <c r="O973" s="216"/>
      <c r="P973" s="216"/>
      <c r="Q973" s="216"/>
      <c r="R973" s="216"/>
      <c r="S973" s="216"/>
      <c r="T973" s="216"/>
      <c r="U973" s="216"/>
      <c r="V973" s="216"/>
      <c r="W973" s="216"/>
      <c r="X973" s="216"/>
      <c r="Y973" s="216"/>
      <c r="Z973" s="216"/>
    </row>
    <row r="974" ht="15.75" customHeight="1">
      <c r="A974" s="216"/>
      <c r="B974" s="216"/>
      <c r="C974" s="216"/>
      <c r="D974" s="216"/>
      <c r="E974" s="216"/>
      <c r="F974" s="216"/>
      <c r="G974" s="216"/>
      <c r="H974" s="216"/>
      <c r="I974" s="216"/>
      <c r="J974" s="216"/>
      <c r="K974" s="216"/>
      <c r="L974" s="216"/>
      <c r="M974" s="216"/>
      <c r="N974" s="216"/>
      <c r="O974" s="216"/>
      <c r="P974" s="216"/>
      <c r="Q974" s="216"/>
      <c r="R974" s="216"/>
      <c r="S974" s="216"/>
      <c r="T974" s="216"/>
      <c r="U974" s="216"/>
      <c r="V974" s="216"/>
      <c r="W974" s="216"/>
      <c r="X974" s="216"/>
      <c r="Y974" s="216"/>
      <c r="Z974" s="216"/>
    </row>
    <row r="975" ht="15.75" customHeight="1">
      <c r="A975" s="216"/>
      <c r="B975" s="216"/>
      <c r="C975" s="216"/>
      <c r="D975" s="216"/>
      <c r="E975" s="216"/>
      <c r="F975" s="216"/>
      <c r="G975" s="216"/>
      <c r="H975" s="216"/>
      <c r="I975" s="216"/>
      <c r="J975" s="216"/>
      <c r="K975" s="216"/>
      <c r="L975" s="216"/>
      <c r="M975" s="216"/>
      <c r="N975" s="216"/>
      <c r="O975" s="216"/>
      <c r="P975" s="216"/>
      <c r="Q975" s="216"/>
      <c r="R975" s="216"/>
      <c r="S975" s="216"/>
      <c r="T975" s="216"/>
      <c r="U975" s="216"/>
      <c r="V975" s="216"/>
      <c r="W975" s="216"/>
      <c r="X975" s="216"/>
      <c r="Y975" s="216"/>
      <c r="Z975" s="216"/>
    </row>
    <row r="976" ht="15.75" customHeight="1">
      <c r="A976" s="216"/>
      <c r="B976" s="216"/>
      <c r="C976" s="216"/>
      <c r="D976" s="216"/>
      <c r="E976" s="216"/>
      <c r="F976" s="216"/>
      <c r="G976" s="216"/>
      <c r="H976" s="216"/>
      <c r="I976" s="216"/>
      <c r="J976" s="216"/>
      <c r="K976" s="216"/>
      <c r="L976" s="216"/>
      <c r="M976" s="216"/>
      <c r="N976" s="216"/>
      <c r="O976" s="216"/>
      <c r="P976" s="216"/>
      <c r="Q976" s="216"/>
      <c r="R976" s="216"/>
      <c r="S976" s="216"/>
      <c r="T976" s="216"/>
      <c r="U976" s="216"/>
      <c r="V976" s="216"/>
      <c r="W976" s="216"/>
      <c r="X976" s="216"/>
      <c r="Y976" s="216"/>
      <c r="Z976" s="216"/>
    </row>
    <row r="977" ht="15.75" customHeight="1">
      <c r="A977" s="216"/>
      <c r="B977" s="216"/>
      <c r="C977" s="216"/>
      <c r="D977" s="216"/>
      <c r="E977" s="216"/>
      <c r="F977" s="216"/>
      <c r="G977" s="216"/>
      <c r="H977" s="216"/>
      <c r="I977" s="216"/>
      <c r="J977" s="216"/>
      <c r="K977" s="216"/>
      <c r="L977" s="216"/>
      <c r="M977" s="216"/>
      <c r="N977" s="216"/>
      <c r="O977" s="216"/>
      <c r="P977" s="216"/>
      <c r="Q977" s="216"/>
      <c r="R977" s="216"/>
      <c r="S977" s="216"/>
      <c r="T977" s="216"/>
      <c r="U977" s="216"/>
      <c r="V977" s="216"/>
      <c r="W977" s="216"/>
      <c r="X977" s="216"/>
      <c r="Y977" s="216"/>
      <c r="Z977" s="216"/>
    </row>
    <row r="978" ht="15.75" customHeight="1">
      <c r="A978" s="216"/>
      <c r="B978" s="216"/>
      <c r="C978" s="216"/>
      <c r="D978" s="216"/>
      <c r="E978" s="216"/>
      <c r="F978" s="216"/>
      <c r="G978" s="216"/>
      <c r="H978" s="216"/>
      <c r="I978" s="216"/>
      <c r="J978" s="216"/>
      <c r="K978" s="216"/>
      <c r="L978" s="216"/>
      <c r="M978" s="216"/>
      <c r="N978" s="216"/>
      <c r="O978" s="216"/>
      <c r="P978" s="216"/>
      <c r="Q978" s="216"/>
      <c r="R978" s="216"/>
      <c r="S978" s="216"/>
      <c r="T978" s="216"/>
      <c r="U978" s="216"/>
      <c r="V978" s="216"/>
      <c r="W978" s="216"/>
      <c r="X978" s="216"/>
      <c r="Y978" s="216"/>
      <c r="Z978" s="216"/>
    </row>
    <row r="979" ht="15.75" customHeight="1">
      <c r="A979" s="216"/>
      <c r="B979" s="216"/>
      <c r="C979" s="216"/>
      <c r="D979" s="216"/>
      <c r="E979" s="216"/>
      <c r="F979" s="216"/>
      <c r="G979" s="216"/>
      <c r="H979" s="216"/>
      <c r="I979" s="216"/>
      <c r="J979" s="216"/>
      <c r="K979" s="216"/>
      <c r="L979" s="216"/>
      <c r="M979" s="216"/>
      <c r="N979" s="216"/>
      <c r="O979" s="216"/>
      <c r="P979" s="216"/>
      <c r="Q979" s="216"/>
      <c r="R979" s="216"/>
      <c r="S979" s="216"/>
      <c r="T979" s="216"/>
      <c r="U979" s="216"/>
      <c r="V979" s="216"/>
      <c r="W979" s="216"/>
      <c r="X979" s="216"/>
      <c r="Y979" s="216"/>
      <c r="Z979" s="216"/>
    </row>
    <row r="980" ht="15.75" customHeight="1">
      <c r="A980" s="216"/>
      <c r="B980" s="216"/>
      <c r="C980" s="216"/>
      <c r="D980" s="216"/>
      <c r="E980" s="216"/>
      <c r="F980" s="216"/>
      <c r="G980" s="216"/>
      <c r="H980" s="216"/>
      <c r="I980" s="216"/>
      <c r="J980" s="216"/>
      <c r="K980" s="216"/>
      <c r="L980" s="216"/>
      <c r="M980" s="216"/>
      <c r="N980" s="216"/>
      <c r="O980" s="216"/>
      <c r="P980" s="216"/>
      <c r="Q980" s="216"/>
      <c r="R980" s="216"/>
      <c r="S980" s="216"/>
      <c r="T980" s="216"/>
      <c r="U980" s="216"/>
      <c r="V980" s="216"/>
      <c r="W980" s="216"/>
      <c r="X980" s="216"/>
      <c r="Y980" s="216"/>
      <c r="Z980" s="216"/>
    </row>
    <row r="981" ht="15.75" customHeight="1">
      <c r="A981" s="216"/>
      <c r="B981" s="216"/>
      <c r="C981" s="216"/>
      <c r="D981" s="216"/>
      <c r="E981" s="216"/>
      <c r="F981" s="216"/>
      <c r="G981" s="216"/>
      <c r="H981" s="216"/>
      <c r="I981" s="216"/>
      <c r="J981" s="216"/>
      <c r="K981" s="216"/>
      <c r="L981" s="216"/>
      <c r="M981" s="216"/>
      <c r="N981" s="216"/>
      <c r="O981" s="216"/>
      <c r="P981" s="216"/>
      <c r="Q981" s="216"/>
      <c r="R981" s="216"/>
      <c r="S981" s="216"/>
      <c r="T981" s="216"/>
      <c r="U981" s="216"/>
      <c r="V981" s="216"/>
      <c r="W981" s="216"/>
      <c r="X981" s="216"/>
      <c r="Y981" s="216"/>
      <c r="Z981" s="216"/>
    </row>
    <row r="982" ht="15.75" customHeight="1">
      <c r="A982" s="216"/>
      <c r="B982" s="216"/>
      <c r="C982" s="216"/>
      <c r="D982" s="216"/>
      <c r="E982" s="216"/>
      <c r="F982" s="216"/>
      <c r="G982" s="216"/>
      <c r="H982" s="216"/>
      <c r="I982" s="216"/>
      <c r="J982" s="216"/>
      <c r="K982" s="216"/>
      <c r="L982" s="216"/>
      <c r="M982" s="216"/>
      <c r="N982" s="216"/>
      <c r="O982" s="216"/>
      <c r="P982" s="216"/>
      <c r="Q982" s="216"/>
      <c r="R982" s="216"/>
      <c r="S982" s="216"/>
      <c r="T982" s="216"/>
      <c r="U982" s="216"/>
      <c r="V982" s="216"/>
      <c r="W982" s="216"/>
      <c r="X982" s="216"/>
      <c r="Y982" s="216"/>
      <c r="Z982" s="216"/>
    </row>
    <row r="983" ht="15.75" customHeight="1">
      <c r="A983" s="216"/>
      <c r="B983" s="216"/>
      <c r="C983" s="216"/>
      <c r="D983" s="216"/>
      <c r="E983" s="216"/>
      <c r="F983" s="216"/>
      <c r="G983" s="216"/>
      <c r="H983" s="216"/>
      <c r="I983" s="216"/>
      <c r="J983" s="216"/>
      <c r="K983" s="216"/>
      <c r="L983" s="216"/>
      <c r="M983" s="216"/>
      <c r="N983" s="216"/>
      <c r="O983" s="216"/>
      <c r="P983" s="216"/>
      <c r="Q983" s="216"/>
      <c r="R983" s="216"/>
      <c r="S983" s="216"/>
      <c r="T983" s="216"/>
      <c r="U983" s="216"/>
      <c r="V983" s="216"/>
      <c r="W983" s="216"/>
      <c r="X983" s="216"/>
      <c r="Y983" s="216"/>
      <c r="Z983" s="216"/>
    </row>
    <row r="984" ht="15.75" customHeight="1">
      <c r="A984" s="216"/>
      <c r="B984" s="216"/>
      <c r="C984" s="216"/>
      <c r="D984" s="216"/>
      <c r="E984" s="216"/>
      <c r="F984" s="216"/>
      <c r="G984" s="216"/>
      <c r="H984" s="216"/>
      <c r="I984" s="216"/>
      <c r="J984" s="216"/>
      <c r="K984" s="216"/>
      <c r="L984" s="216"/>
      <c r="M984" s="216"/>
      <c r="N984" s="216"/>
      <c r="O984" s="216"/>
      <c r="P984" s="216"/>
      <c r="Q984" s="216"/>
      <c r="R984" s="216"/>
      <c r="S984" s="216"/>
      <c r="T984" s="216"/>
      <c r="U984" s="216"/>
      <c r="V984" s="216"/>
      <c r="W984" s="216"/>
      <c r="X984" s="216"/>
      <c r="Y984" s="216"/>
      <c r="Z984" s="216"/>
    </row>
    <row r="985" ht="15.75" customHeight="1">
      <c r="A985" s="216"/>
      <c r="B985" s="216"/>
      <c r="C985" s="216"/>
      <c r="D985" s="216"/>
      <c r="E985" s="216"/>
      <c r="F985" s="216"/>
      <c r="G985" s="216"/>
      <c r="H985" s="216"/>
      <c r="I985" s="216"/>
      <c r="J985" s="216"/>
      <c r="K985" s="216"/>
      <c r="L985" s="216"/>
      <c r="M985" s="216"/>
      <c r="N985" s="216"/>
      <c r="O985" s="216"/>
      <c r="P985" s="216"/>
      <c r="Q985" s="216"/>
      <c r="R985" s="216"/>
      <c r="S985" s="216"/>
      <c r="T985" s="216"/>
      <c r="U985" s="216"/>
      <c r="V985" s="216"/>
      <c r="W985" s="216"/>
      <c r="X985" s="216"/>
      <c r="Y985" s="216"/>
      <c r="Z985" s="216"/>
    </row>
    <row r="986" ht="15.75" customHeight="1">
      <c r="A986" s="216"/>
      <c r="B986" s="216"/>
      <c r="C986" s="216"/>
      <c r="D986" s="216"/>
      <c r="E986" s="216"/>
      <c r="F986" s="216"/>
      <c r="G986" s="216"/>
      <c r="H986" s="216"/>
      <c r="I986" s="216"/>
      <c r="J986" s="216"/>
      <c r="K986" s="216"/>
      <c r="L986" s="216"/>
      <c r="M986" s="216"/>
      <c r="N986" s="216"/>
      <c r="O986" s="216"/>
      <c r="P986" s="216"/>
      <c r="Q986" s="216"/>
      <c r="R986" s="216"/>
      <c r="S986" s="216"/>
      <c r="T986" s="216"/>
      <c r="U986" s="216"/>
      <c r="V986" s="216"/>
      <c r="W986" s="216"/>
      <c r="X986" s="216"/>
      <c r="Y986" s="216"/>
      <c r="Z986" s="216"/>
    </row>
    <row r="987" ht="15.75" customHeight="1">
      <c r="A987" s="216"/>
      <c r="B987" s="216"/>
      <c r="C987" s="216"/>
      <c r="D987" s="216"/>
      <c r="E987" s="216"/>
      <c r="F987" s="216"/>
      <c r="G987" s="216"/>
      <c r="H987" s="216"/>
      <c r="I987" s="216"/>
      <c r="J987" s="216"/>
      <c r="K987" s="216"/>
      <c r="L987" s="216"/>
      <c r="M987" s="216"/>
      <c r="N987" s="216"/>
      <c r="O987" s="216"/>
      <c r="P987" s="216"/>
      <c r="Q987" s="216"/>
      <c r="R987" s="216"/>
      <c r="S987" s="216"/>
      <c r="T987" s="216"/>
      <c r="U987" s="216"/>
      <c r="V987" s="216"/>
      <c r="W987" s="216"/>
      <c r="X987" s="216"/>
      <c r="Y987" s="216"/>
      <c r="Z987" s="216"/>
    </row>
    <row r="988" ht="15.75" customHeight="1">
      <c r="A988" s="216"/>
      <c r="B988" s="216"/>
      <c r="C988" s="216"/>
      <c r="D988" s="216"/>
      <c r="E988" s="216"/>
      <c r="F988" s="216"/>
      <c r="G988" s="216"/>
      <c r="H988" s="216"/>
      <c r="I988" s="216"/>
      <c r="J988" s="216"/>
      <c r="K988" s="216"/>
      <c r="L988" s="216"/>
      <c r="M988" s="216"/>
      <c r="N988" s="216"/>
      <c r="O988" s="216"/>
      <c r="P988" s="216"/>
      <c r="Q988" s="216"/>
      <c r="R988" s="216"/>
      <c r="S988" s="216"/>
      <c r="T988" s="216"/>
      <c r="U988" s="216"/>
      <c r="V988" s="216"/>
      <c r="W988" s="216"/>
      <c r="X988" s="216"/>
      <c r="Y988" s="216"/>
      <c r="Z988" s="216"/>
    </row>
    <row r="989" ht="15.75" customHeight="1">
      <c r="A989" s="216"/>
      <c r="B989" s="216"/>
      <c r="C989" s="216"/>
      <c r="D989" s="216"/>
      <c r="E989" s="216"/>
      <c r="F989" s="216"/>
      <c r="G989" s="216"/>
      <c r="H989" s="216"/>
      <c r="I989" s="216"/>
      <c r="J989" s="216"/>
      <c r="K989" s="216"/>
      <c r="L989" s="216"/>
      <c r="M989" s="216"/>
      <c r="N989" s="216"/>
      <c r="O989" s="216"/>
      <c r="P989" s="216"/>
      <c r="Q989" s="216"/>
      <c r="R989" s="216"/>
      <c r="S989" s="216"/>
      <c r="T989" s="216"/>
      <c r="U989" s="216"/>
      <c r="V989" s="216"/>
      <c r="W989" s="216"/>
      <c r="X989" s="216"/>
      <c r="Y989" s="216"/>
      <c r="Z989" s="216"/>
    </row>
    <row r="990" ht="15.75" customHeight="1">
      <c r="A990" s="216"/>
      <c r="B990" s="216"/>
      <c r="C990" s="216"/>
      <c r="D990" s="216"/>
      <c r="E990" s="216"/>
      <c r="F990" s="216"/>
      <c r="G990" s="216"/>
      <c r="H990" s="216"/>
      <c r="I990" s="216"/>
      <c r="J990" s="216"/>
      <c r="K990" s="216"/>
      <c r="L990" s="216"/>
      <c r="M990" s="216"/>
      <c r="N990" s="216"/>
      <c r="O990" s="216"/>
      <c r="P990" s="216"/>
      <c r="Q990" s="216"/>
      <c r="R990" s="216"/>
      <c r="S990" s="216"/>
      <c r="T990" s="216"/>
      <c r="U990" s="216"/>
      <c r="V990" s="216"/>
      <c r="W990" s="216"/>
      <c r="X990" s="216"/>
      <c r="Y990" s="216"/>
      <c r="Z990" s="216"/>
    </row>
    <row r="991" ht="15.75" customHeight="1">
      <c r="A991" s="216"/>
      <c r="B991" s="216"/>
      <c r="C991" s="216"/>
      <c r="D991" s="216"/>
      <c r="E991" s="216"/>
      <c r="F991" s="216"/>
      <c r="G991" s="216"/>
      <c r="H991" s="216"/>
      <c r="I991" s="216"/>
      <c r="J991" s="216"/>
      <c r="K991" s="216"/>
      <c r="L991" s="216"/>
      <c r="M991" s="216"/>
      <c r="N991" s="216"/>
      <c r="O991" s="216"/>
      <c r="P991" s="216"/>
      <c r="Q991" s="216"/>
      <c r="R991" s="216"/>
      <c r="S991" s="216"/>
      <c r="T991" s="216"/>
      <c r="U991" s="216"/>
      <c r="V991" s="216"/>
      <c r="W991" s="216"/>
      <c r="X991" s="216"/>
      <c r="Y991" s="216"/>
      <c r="Z991" s="216"/>
    </row>
    <row r="992" ht="15.75" customHeight="1">
      <c r="A992" s="216"/>
      <c r="B992" s="216"/>
      <c r="C992" s="216"/>
      <c r="D992" s="216"/>
      <c r="E992" s="216"/>
      <c r="F992" s="216"/>
      <c r="G992" s="216"/>
      <c r="H992" s="216"/>
      <c r="I992" s="216"/>
      <c r="J992" s="216"/>
      <c r="K992" s="216"/>
      <c r="L992" s="216"/>
      <c r="M992" s="216"/>
      <c r="N992" s="216"/>
      <c r="O992" s="216"/>
      <c r="P992" s="216"/>
      <c r="Q992" s="216"/>
      <c r="R992" s="216"/>
      <c r="S992" s="216"/>
      <c r="T992" s="216"/>
      <c r="U992" s="216"/>
      <c r="V992" s="216"/>
      <c r="W992" s="216"/>
      <c r="X992" s="216"/>
      <c r="Y992" s="216"/>
      <c r="Z992" s="216"/>
    </row>
    <row r="993" ht="15.75" customHeight="1">
      <c r="A993" s="216"/>
      <c r="B993" s="216"/>
      <c r="C993" s="216"/>
      <c r="D993" s="216"/>
      <c r="E993" s="216"/>
      <c r="F993" s="216"/>
      <c r="G993" s="216"/>
      <c r="H993" s="216"/>
      <c r="I993" s="216"/>
      <c r="J993" s="216"/>
      <c r="K993" s="216"/>
      <c r="L993" s="216"/>
      <c r="M993" s="216"/>
      <c r="N993" s="216"/>
      <c r="O993" s="216"/>
      <c r="P993" s="216"/>
      <c r="Q993" s="216"/>
      <c r="R993" s="216"/>
      <c r="S993" s="216"/>
      <c r="T993" s="216"/>
      <c r="U993" s="216"/>
      <c r="V993" s="216"/>
      <c r="W993" s="216"/>
      <c r="X993" s="216"/>
      <c r="Y993" s="216"/>
      <c r="Z993" s="216"/>
    </row>
    <row r="994" ht="15.75" customHeight="1">
      <c r="A994" s="216"/>
      <c r="B994" s="216"/>
      <c r="C994" s="216"/>
      <c r="D994" s="216"/>
      <c r="E994" s="216"/>
      <c r="F994" s="216"/>
      <c r="G994" s="216"/>
      <c r="H994" s="216"/>
      <c r="I994" s="216"/>
      <c r="J994" s="216"/>
      <c r="K994" s="216"/>
      <c r="L994" s="216"/>
      <c r="M994" s="216"/>
      <c r="N994" s="216"/>
      <c r="O994" s="216"/>
      <c r="P994" s="216"/>
      <c r="Q994" s="216"/>
      <c r="R994" s="216"/>
      <c r="S994" s="216"/>
      <c r="T994" s="216"/>
      <c r="U994" s="216"/>
      <c r="V994" s="216"/>
      <c r="W994" s="216"/>
      <c r="X994" s="216"/>
      <c r="Y994" s="216"/>
      <c r="Z994" s="216"/>
    </row>
    <row r="995" ht="15.75" customHeight="1">
      <c r="A995" s="216"/>
      <c r="B995" s="216"/>
      <c r="C995" s="216"/>
      <c r="D995" s="216"/>
      <c r="E995" s="216"/>
      <c r="F995" s="216"/>
      <c r="G995" s="216"/>
      <c r="H995" s="216"/>
      <c r="I995" s="216"/>
      <c r="J995" s="216"/>
      <c r="K995" s="216"/>
      <c r="L995" s="216"/>
      <c r="M995" s="216"/>
      <c r="N995" s="216"/>
      <c r="O995" s="216"/>
      <c r="P995" s="216"/>
      <c r="Q995" s="216"/>
      <c r="R995" s="216"/>
      <c r="S995" s="216"/>
      <c r="T995" s="216"/>
      <c r="U995" s="216"/>
      <c r="V995" s="216"/>
      <c r="W995" s="216"/>
      <c r="X995" s="216"/>
      <c r="Y995" s="216"/>
      <c r="Z995" s="216"/>
    </row>
    <row r="996" ht="15.75" customHeight="1">
      <c r="A996" s="216"/>
      <c r="B996" s="216"/>
      <c r="C996" s="216"/>
      <c r="D996" s="216"/>
      <c r="E996" s="216"/>
      <c r="F996" s="216"/>
      <c r="G996" s="216"/>
      <c r="H996" s="216"/>
      <c r="I996" s="216"/>
      <c r="J996" s="216"/>
      <c r="K996" s="216"/>
      <c r="L996" s="216"/>
      <c r="M996" s="216"/>
      <c r="N996" s="216"/>
      <c r="O996" s="216"/>
      <c r="P996" s="216"/>
      <c r="Q996" s="216"/>
      <c r="R996" s="216"/>
      <c r="S996" s="216"/>
      <c r="T996" s="216"/>
      <c r="U996" s="216"/>
      <c r="V996" s="216"/>
      <c r="W996" s="216"/>
      <c r="X996" s="216"/>
      <c r="Y996" s="216"/>
      <c r="Z996" s="216"/>
    </row>
    <row r="997" ht="15.75" customHeight="1">
      <c r="A997" s="216"/>
      <c r="B997" s="216"/>
      <c r="C997" s="216"/>
      <c r="D997" s="216"/>
      <c r="E997" s="216"/>
      <c r="F997" s="216"/>
      <c r="G997" s="216"/>
      <c r="H997" s="216"/>
      <c r="I997" s="216"/>
      <c r="J997" s="216"/>
      <c r="K997" s="216"/>
      <c r="L997" s="216"/>
      <c r="M997" s="216"/>
      <c r="N997" s="216"/>
      <c r="O997" s="216"/>
      <c r="P997" s="216"/>
      <c r="Q997" s="216"/>
      <c r="R997" s="216"/>
      <c r="S997" s="216"/>
      <c r="T997" s="216"/>
      <c r="U997" s="216"/>
      <c r="V997" s="216"/>
      <c r="W997" s="216"/>
      <c r="X997" s="216"/>
      <c r="Y997" s="216"/>
      <c r="Z997" s="216"/>
    </row>
    <row r="998" ht="15.75" customHeight="1">
      <c r="A998" s="216"/>
      <c r="B998" s="216"/>
      <c r="C998" s="216"/>
      <c r="D998" s="216"/>
      <c r="E998" s="216"/>
      <c r="F998" s="216"/>
      <c r="G998" s="216"/>
      <c r="H998" s="216"/>
      <c r="I998" s="216"/>
      <c r="J998" s="216"/>
      <c r="K998" s="216"/>
      <c r="L998" s="216"/>
      <c r="M998" s="216"/>
      <c r="N998" s="216"/>
      <c r="O998" s="216"/>
      <c r="P998" s="216"/>
      <c r="Q998" s="216"/>
      <c r="R998" s="216"/>
      <c r="S998" s="216"/>
      <c r="T998" s="216"/>
      <c r="U998" s="216"/>
      <c r="V998" s="216"/>
      <c r="W998" s="216"/>
      <c r="X998" s="216"/>
      <c r="Y998" s="216"/>
      <c r="Z998" s="216"/>
    </row>
    <row r="999" ht="15.75" customHeight="1">
      <c r="A999" s="216"/>
      <c r="B999" s="216"/>
      <c r="C999" s="216"/>
      <c r="D999" s="216"/>
      <c r="E999" s="216"/>
      <c r="F999" s="216"/>
      <c r="G999" s="216"/>
      <c r="H999" s="216"/>
      <c r="I999" s="216"/>
      <c r="J999" s="216"/>
      <c r="K999" s="216"/>
      <c r="L999" s="216"/>
      <c r="M999" s="216"/>
      <c r="N999" s="216"/>
      <c r="O999" s="216"/>
      <c r="P999" s="216"/>
      <c r="Q999" s="216"/>
      <c r="R999" s="216"/>
      <c r="S999" s="216"/>
      <c r="T999" s="216"/>
      <c r="U999" s="216"/>
      <c r="V999" s="216"/>
      <c r="W999" s="216"/>
      <c r="X999" s="216"/>
      <c r="Y999" s="216"/>
      <c r="Z999" s="216"/>
    </row>
  </sheetData>
  <mergeCells count="12">
    <mergeCell ref="F45:G45"/>
    <mergeCell ref="F53:G53"/>
    <mergeCell ref="F60:G60"/>
    <mergeCell ref="F66:G66"/>
    <mergeCell ref="A73:F73"/>
    <mergeCell ref="K3:N3"/>
    <mergeCell ref="A4:H4"/>
    <mergeCell ref="F7:G7"/>
    <mergeCell ref="F15:G15"/>
    <mergeCell ref="F21:G21"/>
    <mergeCell ref="F28:G28"/>
    <mergeCell ref="F39:G39"/>
  </mergeCells>
  <printOptions/>
  <pageMargins bottom="0.7874015748031497" footer="0.0" header="0.0" left="0.5118110236220472" right="0.5118110236220472" top="0.7874015748031497"/>
  <pageSetup fitToHeight="0" paperSize="9" orientation="portrait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20.0"/>
    <col customWidth="1" min="3" max="3" width="31.0"/>
    <col customWidth="1" min="4" max="4" width="13.38"/>
    <col customWidth="1" min="5" max="5" width="31.13"/>
    <col customWidth="1" min="6" max="7" width="21.13"/>
    <col customWidth="1" min="8" max="9" width="8.75"/>
    <col customWidth="1" min="10" max="10" width="8.88"/>
    <col customWidth="1" min="11" max="11" width="32.63"/>
    <col customWidth="1" min="12" max="13" width="20.75"/>
    <col customWidth="1" min="14" max="14" width="16.38"/>
    <col customWidth="1" min="15" max="15" width="8.88"/>
    <col customWidth="1" min="16" max="25" width="8.75"/>
    <col customWidth="1" min="26" max="26" width="14.38"/>
  </cols>
  <sheetData>
    <row r="1" ht="15.0" customHeight="1">
      <c r="A1" s="209" t="s">
        <v>696</v>
      </c>
      <c r="B1" s="309" t="s">
        <v>742</v>
      </c>
      <c r="C1" s="310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2"/>
      <c r="O1" s="313"/>
      <c r="P1" s="314"/>
      <c r="Q1" s="314"/>
      <c r="R1" s="314"/>
      <c r="S1" s="314"/>
      <c r="T1" s="314"/>
      <c r="U1" s="314"/>
      <c r="V1" s="314"/>
      <c r="W1" s="314"/>
      <c r="X1" s="314"/>
      <c r="Y1" s="314"/>
      <c r="Z1" s="314"/>
    </row>
    <row r="2" ht="15.0" customHeight="1">
      <c r="A2" s="217" t="s">
        <v>18</v>
      </c>
      <c r="B2" s="309" t="s">
        <v>743</v>
      </c>
      <c r="C2" s="315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2"/>
      <c r="O2" s="317"/>
      <c r="P2" s="314"/>
      <c r="Q2" s="314"/>
      <c r="R2" s="314"/>
      <c r="S2" s="314"/>
      <c r="T2" s="314"/>
      <c r="U2" s="314"/>
      <c r="V2" s="314"/>
      <c r="W2" s="314"/>
      <c r="X2" s="314"/>
      <c r="Y2" s="314"/>
      <c r="Z2" s="314"/>
    </row>
    <row r="3" ht="15.0" customHeight="1">
      <c r="A3" s="217" t="s">
        <v>20</v>
      </c>
      <c r="B3" s="318" t="s">
        <v>174</v>
      </c>
      <c r="C3" s="315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2"/>
      <c r="O3" s="317"/>
      <c r="P3" s="314"/>
      <c r="Q3" s="314"/>
      <c r="R3" s="314"/>
      <c r="S3" s="314"/>
      <c r="T3" s="314"/>
      <c r="U3" s="314"/>
      <c r="V3" s="314"/>
      <c r="W3" s="314"/>
      <c r="X3" s="314"/>
      <c r="Y3" s="314"/>
      <c r="Z3" s="314"/>
    </row>
    <row r="4" ht="15.0" customHeight="1">
      <c r="A4" s="319" t="s">
        <v>744</v>
      </c>
      <c r="B4" s="320">
        <v>45726.0</v>
      </c>
      <c r="C4" s="315"/>
      <c r="D4" s="321"/>
      <c r="E4" s="321"/>
      <c r="F4" s="321"/>
      <c r="G4" s="321"/>
      <c r="H4" s="321"/>
      <c r="I4" s="321"/>
      <c r="J4" s="321"/>
      <c r="K4" s="321"/>
      <c r="L4" s="321"/>
      <c r="M4" s="321"/>
      <c r="N4" s="312"/>
      <c r="O4" s="317"/>
      <c r="P4" s="314"/>
      <c r="Q4" s="314"/>
      <c r="R4" s="314"/>
      <c r="S4" s="314"/>
      <c r="T4" s="314"/>
      <c r="U4" s="314"/>
      <c r="V4" s="314"/>
      <c r="W4" s="314"/>
      <c r="X4" s="314"/>
      <c r="Y4" s="314"/>
      <c r="Z4" s="314"/>
    </row>
    <row r="5" ht="26.25" customHeight="1">
      <c r="A5" s="322" t="s">
        <v>745</v>
      </c>
      <c r="B5" s="303"/>
      <c r="C5" s="303"/>
      <c r="D5" s="303"/>
      <c r="E5" s="303"/>
      <c r="F5" s="303"/>
      <c r="G5" s="303"/>
      <c r="H5" s="303"/>
      <c r="I5" s="303"/>
      <c r="J5" s="303"/>
      <c r="K5" s="303"/>
      <c r="L5" s="303"/>
      <c r="M5" s="303"/>
      <c r="N5" s="303"/>
      <c r="O5" s="245"/>
      <c r="P5" s="314"/>
      <c r="Q5" s="314"/>
      <c r="R5" s="314"/>
      <c r="S5" s="314"/>
      <c r="T5" s="314"/>
      <c r="U5" s="314"/>
      <c r="V5" s="314"/>
      <c r="W5" s="314"/>
      <c r="X5" s="314"/>
      <c r="Y5" s="314"/>
      <c r="Z5" s="314"/>
    </row>
    <row r="6" ht="14.25" customHeight="1">
      <c r="A6" s="323"/>
      <c r="B6" s="312"/>
      <c r="C6" s="312"/>
      <c r="D6" s="312"/>
      <c r="E6" s="312"/>
      <c r="F6" s="312"/>
      <c r="G6" s="312"/>
      <c r="H6" s="312"/>
      <c r="I6" s="312"/>
      <c r="J6" s="312"/>
      <c r="K6" s="312"/>
      <c r="L6" s="312"/>
      <c r="M6" s="312"/>
      <c r="N6" s="312"/>
      <c r="O6" s="317"/>
      <c r="P6" s="314"/>
      <c r="Q6" s="314"/>
      <c r="R6" s="314"/>
      <c r="S6" s="314"/>
      <c r="T6" s="314"/>
      <c r="U6" s="314"/>
      <c r="V6" s="314"/>
      <c r="W6" s="314"/>
      <c r="X6" s="314"/>
      <c r="Y6" s="314"/>
      <c r="Z6" s="314"/>
    </row>
    <row r="7" ht="26.25" customHeight="1">
      <c r="A7" s="324" t="s">
        <v>746</v>
      </c>
      <c r="B7" s="303"/>
      <c r="C7" s="303"/>
      <c r="D7" s="303"/>
      <c r="E7" s="303"/>
      <c r="F7" s="303"/>
      <c r="G7" s="303"/>
      <c r="H7" s="303"/>
      <c r="I7" s="303"/>
      <c r="J7" s="303"/>
      <c r="K7" s="303"/>
      <c r="L7" s="303"/>
      <c r="M7" s="303"/>
      <c r="N7" s="303"/>
      <c r="O7" s="245"/>
      <c r="P7" s="314"/>
      <c r="Q7" s="314"/>
      <c r="R7" s="314"/>
      <c r="S7" s="314"/>
      <c r="T7" s="314"/>
      <c r="U7" s="314"/>
      <c r="V7" s="314"/>
      <c r="W7" s="314"/>
      <c r="X7" s="314"/>
      <c r="Y7" s="314"/>
      <c r="Z7" s="314"/>
    </row>
    <row r="8" ht="14.25" customHeight="1">
      <c r="A8" s="323"/>
      <c r="B8" s="312"/>
      <c r="C8" s="312"/>
      <c r="D8" s="312"/>
      <c r="E8" s="312"/>
      <c r="F8" s="312"/>
      <c r="G8" s="312"/>
      <c r="H8" s="312"/>
      <c r="I8" s="312"/>
      <c r="J8" s="312"/>
      <c r="K8" s="312"/>
      <c r="L8" s="312"/>
      <c r="M8" s="312"/>
      <c r="N8" s="312"/>
      <c r="O8" s="317"/>
      <c r="P8" s="312"/>
      <c r="Q8" s="312"/>
      <c r="R8" s="312"/>
      <c r="S8" s="312"/>
      <c r="T8" s="312"/>
      <c r="U8" s="312"/>
      <c r="V8" s="312"/>
      <c r="W8" s="312"/>
      <c r="X8" s="312"/>
      <c r="Y8" s="312"/>
      <c r="Z8" s="314"/>
    </row>
    <row r="9" ht="14.25" customHeight="1">
      <c r="A9" s="323"/>
      <c r="B9" s="325" t="s">
        <v>747</v>
      </c>
      <c r="C9" s="326"/>
      <c r="D9" s="326"/>
      <c r="E9" s="326"/>
      <c r="F9" s="326"/>
      <c r="G9" s="326"/>
      <c r="H9" s="326"/>
      <c r="I9" s="327"/>
      <c r="J9" s="312"/>
      <c r="K9" s="312"/>
      <c r="L9" s="325" t="s">
        <v>322</v>
      </c>
      <c r="M9" s="327"/>
      <c r="N9" s="312"/>
      <c r="O9" s="317"/>
      <c r="P9" s="314"/>
      <c r="Q9" s="314"/>
      <c r="R9" s="314"/>
      <c r="S9" s="314"/>
      <c r="T9" s="314"/>
      <c r="U9" s="314"/>
      <c r="V9" s="314"/>
      <c r="W9" s="314"/>
      <c r="X9" s="314"/>
      <c r="Y9" s="314"/>
      <c r="Z9" s="314"/>
    </row>
    <row r="10" ht="14.25" customHeight="1">
      <c r="A10" s="323"/>
      <c r="B10" s="328" t="s">
        <v>699</v>
      </c>
      <c r="C10" s="329" t="s">
        <v>748</v>
      </c>
      <c r="D10" s="329" t="s">
        <v>749</v>
      </c>
      <c r="E10" s="329" t="s">
        <v>750</v>
      </c>
      <c r="F10" s="330" t="s">
        <v>751</v>
      </c>
      <c r="G10" s="330" t="s">
        <v>752</v>
      </c>
      <c r="H10" s="93" t="s">
        <v>753</v>
      </c>
      <c r="I10" s="94" t="s">
        <v>100</v>
      </c>
      <c r="J10" s="312"/>
      <c r="K10" s="312"/>
      <c r="L10" s="92" t="s">
        <v>754</v>
      </c>
      <c r="M10" s="94" t="s">
        <v>755</v>
      </c>
      <c r="N10" s="312"/>
      <c r="O10" s="317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</row>
    <row r="11" ht="14.25" customHeight="1">
      <c r="A11" s="323"/>
      <c r="B11" s="331" t="s">
        <v>756</v>
      </c>
      <c r="C11" s="332" t="s">
        <v>757</v>
      </c>
      <c r="D11" s="332">
        <v>673.78</v>
      </c>
      <c r="E11" s="333" t="s">
        <v>758</v>
      </c>
      <c r="F11" s="333" t="s">
        <v>759</v>
      </c>
      <c r="G11" s="333" t="s">
        <v>760</v>
      </c>
      <c r="H11" s="334">
        <v>1.0</v>
      </c>
      <c r="I11" s="335">
        <f>H11*'PISO E TETO'!$D11</f>
        <v>673.78</v>
      </c>
      <c r="J11" s="312"/>
      <c r="K11" s="312"/>
      <c r="L11" s="336" t="s">
        <v>761</v>
      </c>
      <c r="M11" s="337">
        <f>SUMIF(F:F,"Sim",I:I)</f>
        <v>7621.262</v>
      </c>
      <c r="N11" s="312"/>
      <c r="O11" s="317"/>
      <c r="P11" s="314"/>
      <c r="Q11" s="314"/>
      <c r="R11" s="314"/>
      <c r="S11" s="314"/>
      <c r="T11" s="314"/>
      <c r="U11" s="314"/>
      <c r="V11" s="314"/>
      <c r="W11" s="314"/>
      <c r="X11" s="314"/>
      <c r="Y11" s="314"/>
      <c r="Z11" s="314"/>
    </row>
    <row r="12" ht="14.25" customHeight="1">
      <c r="A12" s="323"/>
      <c r="B12" s="338" t="s">
        <v>756</v>
      </c>
      <c r="C12" s="333" t="s">
        <v>762</v>
      </c>
      <c r="D12" s="333">
        <f>27.11+1.2*17*0.18</f>
        <v>30.782</v>
      </c>
      <c r="E12" s="333" t="s">
        <v>763</v>
      </c>
      <c r="F12" s="333" t="s">
        <v>764</v>
      </c>
      <c r="G12" s="333" t="s">
        <v>760</v>
      </c>
      <c r="H12" s="339">
        <v>21.0</v>
      </c>
      <c r="I12" s="340">
        <f>H12*'PISO E TETO'!$D12</f>
        <v>646.422</v>
      </c>
      <c r="J12" s="312"/>
      <c r="K12" s="312"/>
      <c r="L12" s="341" t="s">
        <v>765</v>
      </c>
      <c r="M12" s="340">
        <f>SUM(I34:I57)</f>
        <v>6416.83</v>
      </c>
      <c r="N12" s="312"/>
      <c r="O12" s="317"/>
      <c r="P12" s="314"/>
      <c r="Q12" s="314"/>
      <c r="R12" s="314"/>
      <c r="S12" s="314"/>
      <c r="T12" s="314"/>
      <c r="U12" s="314"/>
      <c r="V12" s="314"/>
      <c r="W12" s="314"/>
      <c r="X12" s="314"/>
      <c r="Y12" s="314"/>
      <c r="Z12" s="314"/>
    </row>
    <row r="13" ht="14.25" customHeight="1">
      <c r="A13" s="323"/>
      <c r="B13" s="338" t="s">
        <v>766</v>
      </c>
      <c r="C13" s="333" t="s">
        <v>757</v>
      </c>
      <c r="D13" s="333">
        <v>586.38</v>
      </c>
      <c r="E13" s="333" t="s">
        <v>758</v>
      </c>
      <c r="F13" s="333" t="s">
        <v>759</v>
      </c>
      <c r="G13" s="333" t="s">
        <v>760</v>
      </c>
      <c r="H13" s="339">
        <v>1.0</v>
      </c>
      <c r="I13" s="340">
        <f>H13*'PISO E TETO'!$D13</f>
        <v>586.38</v>
      </c>
      <c r="J13" s="312"/>
      <c r="K13" s="312"/>
      <c r="L13" s="325" t="s">
        <v>767</v>
      </c>
      <c r="M13" s="327"/>
      <c r="N13" s="312"/>
      <c r="O13" s="317"/>
      <c r="P13" s="314"/>
      <c r="Q13" s="314"/>
      <c r="R13" s="314"/>
      <c r="S13" s="314"/>
      <c r="T13" s="314"/>
      <c r="U13" s="314"/>
      <c r="V13" s="314"/>
      <c r="W13" s="314"/>
      <c r="X13" s="314"/>
      <c r="Y13" s="314"/>
      <c r="Z13" s="314"/>
    </row>
    <row r="14" ht="14.25" customHeight="1">
      <c r="A14" s="323"/>
      <c r="B14" s="338" t="s">
        <v>766</v>
      </c>
      <c r="C14" s="333"/>
      <c r="D14" s="333"/>
      <c r="E14" s="333" t="s">
        <v>758</v>
      </c>
      <c r="F14" s="333" t="s">
        <v>759</v>
      </c>
      <c r="G14" s="333" t="s">
        <v>760</v>
      </c>
      <c r="H14" s="339">
        <v>1.0</v>
      </c>
      <c r="I14" s="340">
        <f>H14*'PISO E TETO'!$D14</f>
        <v>0</v>
      </c>
      <c r="J14" s="312"/>
      <c r="K14" s="312"/>
      <c r="L14" s="92" t="s">
        <v>754</v>
      </c>
      <c r="M14" s="94" t="s">
        <v>755</v>
      </c>
      <c r="N14" s="312"/>
      <c r="O14" s="317"/>
      <c r="P14" s="314"/>
      <c r="Q14" s="314"/>
      <c r="R14" s="314"/>
      <c r="S14" s="314"/>
      <c r="T14" s="314"/>
      <c r="U14" s="314"/>
      <c r="V14" s="314"/>
      <c r="W14" s="314"/>
      <c r="X14" s="314"/>
      <c r="Y14" s="314"/>
      <c r="Z14" s="314"/>
    </row>
    <row r="15" ht="14.25" customHeight="1">
      <c r="A15" s="323"/>
      <c r="B15" s="338" t="s">
        <v>768</v>
      </c>
      <c r="C15" s="333" t="s">
        <v>757</v>
      </c>
      <c r="D15" s="333">
        <v>199.21</v>
      </c>
      <c r="E15" s="333" t="s">
        <v>758</v>
      </c>
      <c r="F15" s="333" t="s">
        <v>759</v>
      </c>
      <c r="G15" s="333" t="s">
        <v>760</v>
      </c>
      <c r="H15" s="339">
        <v>1.0</v>
      </c>
      <c r="I15" s="340">
        <f>H15*'PISO E TETO'!$D15</f>
        <v>199.21</v>
      </c>
      <c r="J15" s="312"/>
      <c r="K15" s="312"/>
      <c r="L15" s="336" t="s">
        <v>760</v>
      </c>
      <c r="M15" s="337">
        <f t="shared" ref="M15:M18" si="1">SUMIF(G:G,L15,I:I)</f>
        <v>2404.962</v>
      </c>
      <c r="N15" s="312"/>
      <c r="O15" s="317"/>
      <c r="P15" s="314"/>
      <c r="Q15" s="314"/>
      <c r="R15" s="314"/>
      <c r="S15" s="314"/>
      <c r="T15" s="314"/>
      <c r="U15" s="314"/>
      <c r="V15" s="314"/>
      <c r="W15" s="314"/>
      <c r="X15" s="314"/>
      <c r="Y15" s="314"/>
      <c r="Z15" s="314"/>
    </row>
    <row r="16" ht="14.25" customHeight="1">
      <c r="A16" s="323"/>
      <c r="B16" s="338" t="s">
        <v>768</v>
      </c>
      <c r="C16" s="333" t="s">
        <v>769</v>
      </c>
      <c r="D16" s="333">
        <v>49.39</v>
      </c>
      <c r="E16" s="333" t="s">
        <v>770</v>
      </c>
      <c r="F16" s="333" t="s">
        <v>764</v>
      </c>
      <c r="G16" s="333" t="s">
        <v>771</v>
      </c>
      <c r="H16" s="339">
        <v>1.0</v>
      </c>
      <c r="I16" s="340">
        <f>H16*'PISO E TETO'!$D16</f>
        <v>49.39</v>
      </c>
      <c r="J16" s="312"/>
      <c r="K16" s="312"/>
      <c r="L16" s="341" t="s">
        <v>771</v>
      </c>
      <c r="M16" s="337">
        <f t="shared" si="1"/>
        <v>6338.53</v>
      </c>
      <c r="N16" s="312"/>
      <c r="O16" s="317"/>
      <c r="P16" s="314"/>
      <c r="Q16" s="314"/>
      <c r="R16" s="314"/>
      <c r="S16" s="314"/>
      <c r="T16" s="314"/>
      <c r="U16" s="314"/>
      <c r="V16" s="314"/>
      <c r="W16" s="314"/>
      <c r="X16" s="314"/>
      <c r="Y16" s="314"/>
      <c r="Z16" s="314"/>
    </row>
    <row r="17" ht="14.25" customHeight="1">
      <c r="A17" s="323"/>
      <c r="B17" s="338" t="s">
        <v>768</v>
      </c>
      <c r="C17" s="333" t="s">
        <v>772</v>
      </c>
      <c r="D17" s="333">
        <v>55.57</v>
      </c>
      <c r="E17" s="333" t="s">
        <v>770</v>
      </c>
      <c r="F17" s="333" t="s">
        <v>764</v>
      </c>
      <c r="G17" s="333" t="s">
        <v>771</v>
      </c>
      <c r="H17" s="339">
        <v>1.0</v>
      </c>
      <c r="I17" s="340">
        <f>H17*'PISO E TETO'!$D17</f>
        <v>55.57</v>
      </c>
      <c r="J17" s="312"/>
      <c r="K17" s="312"/>
      <c r="L17" s="341" t="s">
        <v>773</v>
      </c>
      <c r="M17" s="337">
        <f t="shared" si="1"/>
        <v>0</v>
      </c>
      <c r="N17" s="312"/>
      <c r="O17" s="317"/>
      <c r="P17" s="314"/>
      <c r="Q17" s="314"/>
      <c r="R17" s="314"/>
      <c r="S17" s="314"/>
      <c r="T17" s="314"/>
      <c r="U17" s="314"/>
      <c r="V17" s="314"/>
      <c r="W17" s="314"/>
      <c r="X17" s="314"/>
      <c r="Y17" s="314"/>
      <c r="Z17" s="314"/>
    </row>
    <row r="18" ht="14.25" customHeight="1">
      <c r="A18" s="323"/>
      <c r="B18" s="338" t="s">
        <v>768</v>
      </c>
      <c r="C18" s="333" t="s">
        <v>774</v>
      </c>
      <c r="D18" s="333">
        <v>43.63</v>
      </c>
      <c r="E18" s="333" t="s">
        <v>770</v>
      </c>
      <c r="F18" s="333" t="s">
        <v>764</v>
      </c>
      <c r="G18" s="333" t="s">
        <v>771</v>
      </c>
      <c r="H18" s="339">
        <v>1.0</v>
      </c>
      <c r="I18" s="340">
        <f>H18*'PISO E TETO'!$D18</f>
        <v>43.63</v>
      </c>
      <c r="J18" s="312"/>
      <c r="K18" s="312"/>
      <c r="L18" s="341" t="s">
        <v>775</v>
      </c>
      <c r="M18" s="337">
        <f t="shared" si="1"/>
        <v>656.05</v>
      </c>
      <c r="N18" s="312"/>
      <c r="O18" s="317"/>
      <c r="P18" s="314"/>
      <c r="Q18" s="314"/>
      <c r="R18" s="314"/>
      <c r="S18" s="314"/>
      <c r="T18" s="314"/>
      <c r="U18" s="314"/>
      <c r="V18" s="314"/>
      <c r="W18" s="314"/>
      <c r="X18" s="314"/>
      <c r="Y18" s="314"/>
      <c r="Z18" s="314"/>
    </row>
    <row r="19" ht="14.25" customHeight="1">
      <c r="A19" s="323"/>
      <c r="B19" s="338" t="s">
        <v>768</v>
      </c>
      <c r="C19" s="333" t="s">
        <v>776</v>
      </c>
      <c r="D19" s="333">
        <v>5.39</v>
      </c>
      <c r="E19" s="333" t="s">
        <v>770</v>
      </c>
      <c r="F19" s="333" t="s">
        <v>764</v>
      </c>
      <c r="G19" s="333" t="s">
        <v>771</v>
      </c>
      <c r="H19" s="339">
        <v>1.0</v>
      </c>
      <c r="I19" s="340">
        <f>H19*'PISO E TETO'!$D19</f>
        <v>5.39</v>
      </c>
      <c r="J19" s="312" t="s">
        <v>777</v>
      </c>
      <c r="K19" s="312"/>
      <c r="L19" s="341"/>
      <c r="M19" s="337"/>
      <c r="N19" s="312"/>
      <c r="O19" s="317"/>
      <c r="P19" s="314"/>
      <c r="Q19" s="314"/>
      <c r="R19" s="314"/>
      <c r="S19" s="314"/>
      <c r="T19" s="314"/>
      <c r="U19" s="314"/>
      <c r="V19" s="314"/>
      <c r="W19" s="314"/>
      <c r="X19" s="314"/>
      <c r="Y19" s="314"/>
      <c r="Z19" s="314"/>
    </row>
    <row r="20" ht="14.25" customHeight="1">
      <c r="A20" s="323"/>
      <c r="B20" s="338" t="s">
        <v>768</v>
      </c>
      <c r="C20" s="333" t="s">
        <v>778</v>
      </c>
      <c r="D20" s="333">
        <v>2.88</v>
      </c>
      <c r="E20" s="333" t="s">
        <v>770</v>
      </c>
      <c r="F20" s="333" t="s">
        <v>764</v>
      </c>
      <c r="G20" s="333" t="s">
        <v>771</v>
      </c>
      <c r="H20" s="339">
        <v>1.0</v>
      </c>
      <c r="I20" s="340">
        <f>H20*'PISO E TETO'!$D20</f>
        <v>2.88</v>
      </c>
      <c r="J20" s="312" t="s">
        <v>777</v>
      </c>
      <c r="K20" s="312"/>
      <c r="L20" s="342"/>
      <c r="M20" s="343"/>
      <c r="N20" s="312"/>
      <c r="O20" s="317"/>
      <c r="P20" s="314"/>
      <c r="Q20" s="314"/>
      <c r="R20" s="314"/>
      <c r="S20" s="314"/>
      <c r="T20" s="314"/>
      <c r="U20" s="314"/>
      <c r="V20" s="314"/>
      <c r="W20" s="314"/>
      <c r="X20" s="314"/>
      <c r="Y20" s="314"/>
      <c r="Z20" s="314"/>
    </row>
    <row r="21" ht="14.25" customHeight="1">
      <c r="A21" s="323"/>
      <c r="B21" s="338" t="s">
        <v>768</v>
      </c>
      <c r="C21" s="333" t="s">
        <v>779</v>
      </c>
      <c r="D21" s="333">
        <v>14.25</v>
      </c>
      <c r="E21" s="333" t="s">
        <v>770</v>
      </c>
      <c r="F21" s="333" t="s">
        <v>764</v>
      </c>
      <c r="G21" s="333" t="s">
        <v>771</v>
      </c>
      <c r="H21" s="339">
        <v>1.0</v>
      </c>
      <c r="I21" s="340">
        <f>H21*'PISO E TETO'!$D21</f>
        <v>14.25</v>
      </c>
      <c r="J21" s="312"/>
      <c r="K21" s="312"/>
      <c r="L21" s="325" t="s">
        <v>628</v>
      </c>
      <c r="M21" s="327"/>
      <c r="N21" s="312"/>
      <c r="O21" s="317"/>
      <c r="P21" s="314"/>
      <c r="Q21" s="314"/>
      <c r="R21" s="314"/>
      <c r="S21" s="314"/>
      <c r="T21" s="314"/>
      <c r="U21" s="314"/>
      <c r="V21" s="314"/>
      <c r="W21" s="314"/>
      <c r="X21" s="314"/>
      <c r="Y21" s="314"/>
      <c r="Z21" s="314"/>
    </row>
    <row r="22" ht="14.25" customHeight="1">
      <c r="A22" s="323"/>
      <c r="B22" s="338" t="s">
        <v>768</v>
      </c>
      <c r="C22" s="333" t="s">
        <v>780</v>
      </c>
      <c r="D22" s="333">
        <v>8.02</v>
      </c>
      <c r="E22" s="333" t="s">
        <v>770</v>
      </c>
      <c r="F22" s="333" t="s">
        <v>764</v>
      </c>
      <c r="G22" s="333" t="s">
        <v>771</v>
      </c>
      <c r="H22" s="339">
        <v>1.0</v>
      </c>
      <c r="I22" s="340">
        <f>H22*'PISO E TETO'!$D22</f>
        <v>8.02</v>
      </c>
      <c r="J22" s="312"/>
      <c r="K22" s="312"/>
      <c r="L22" s="92" t="s">
        <v>750</v>
      </c>
      <c r="M22" s="94" t="s">
        <v>755</v>
      </c>
      <c r="N22" s="312"/>
      <c r="O22" s="317"/>
      <c r="P22" s="314"/>
      <c r="Q22" s="314"/>
      <c r="R22" s="314"/>
      <c r="S22" s="314"/>
      <c r="T22" s="314"/>
      <c r="U22" s="314"/>
      <c r="V22" s="314"/>
      <c r="W22" s="314"/>
      <c r="X22" s="314"/>
      <c r="Y22" s="314"/>
      <c r="Z22" s="314"/>
    </row>
    <row r="23" ht="14.25" customHeight="1">
      <c r="A23" s="323"/>
      <c r="B23" s="338" t="s">
        <v>768</v>
      </c>
      <c r="C23" s="333" t="s">
        <v>781</v>
      </c>
      <c r="D23" s="333">
        <v>5.98</v>
      </c>
      <c r="E23" s="333" t="s">
        <v>770</v>
      </c>
      <c r="F23" s="333" t="s">
        <v>764</v>
      </c>
      <c r="G23" s="333" t="s">
        <v>771</v>
      </c>
      <c r="H23" s="339">
        <v>1.0</v>
      </c>
      <c r="I23" s="340">
        <f>H23*'PISO E TETO'!$D23</f>
        <v>5.98</v>
      </c>
      <c r="J23" s="312"/>
      <c r="K23" s="312"/>
      <c r="L23" s="336" t="s">
        <v>758</v>
      </c>
      <c r="M23" s="344">
        <f t="shared" ref="M23:M30" si="2">SUMIF(E:E,L23,I:I)</f>
        <v>1758.54</v>
      </c>
      <c r="N23" s="312"/>
      <c r="O23" s="317"/>
      <c r="P23" s="314"/>
      <c r="Q23" s="314"/>
      <c r="R23" s="314"/>
      <c r="S23" s="314"/>
      <c r="T23" s="314"/>
      <c r="U23" s="314"/>
      <c r="V23" s="314"/>
      <c r="W23" s="314"/>
      <c r="X23" s="314"/>
      <c r="Y23" s="314"/>
      <c r="Z23" s="314"/>
    </row>
    <row r="24" ht="14.25" customHeight="1">
      <c r="A24" s="323"/>
      <c r="B24" s="338" t="s">
        <v>768</v>
      </c>
      <c r="C24" s="333" t="s">
        <v>782</v>
      </c>
      <c r="D24" s="333">
        <v>3.82</v>
      </c>
      <c r="E24" s="333" t="s">
        <v>770</v>
      </c>
      <c r="F24" s="333" t="s">
        <v>764</v>
      </c>
      <c r="G24" s="333" t="s">
        <v>771</v>
      </c>
      <c r="H24" s="339">
        <v>1.0</v>
      </c>
      <c r="I24" s="340">
        <f>H24*'PISO E TETO'!$D24</f>
        <v>3.82</v>
      </c>
      <c r="J24" s="312"/>
      <c r="K24" s="312"/>
      <c r="L24" s="341" t="s">
        <v>763</v>
      </c>
      <c r="M24" s="344">
        <f t="shared" si="2"/>
        <v>646.422</v>
      </c>
      <c r="N24" s="312"/>
      <c r="O24" s="317"/>
      <c r="P24" s="314"/>
      <c r="Q24" s="314"/>
      <c r="R24" s="314"/>
      <c r="S24" s="314"/>
      <c r="T24" s="314"/>
      <c r="U24" s="314"/>
      <c r="V24" s="314"/>
      <c r="W24" s="314"/>
      <c r="X24" s="314"/>
      <c r="Y24" s="314"/>
      <c r="Z24" s="314"/>
    </row>
    <row r="25" ht="14.25" customHeight="1">
      <c r="A25" s="323"/>
      <c r="B25" s="338" t="s">
        <v>768</v>
      </c>
      <c r="C25" s="333" t="s">
        <v>783</v>
      </c>
      <c r="D25" s="333">
        <f>5.27+7.06</f>
        <v>12.33</v>
      </c>
      <c r="E25" s="333" t="s">
        <v>770</v>
      </c>
      <c r="F25" s="333" t="s">
        <v>764</v>
      </c>
      <c r="G25" s="333" t="s">
        <v>771</v>
      </c>
      <c r="H25" s="339">
        <v>1.0</v>
      </c>
      <c r="I25" s="340">
        <f>H25*'PISO E TETO'!$D25</f>
        <v>12.33</v>
      </c>
      <c r="J25" s="312"/>
      <c r="K25" s="312"/>
      <c r="L25" s="341" t="s">
        <v>770</v>
      </c>
      <c r="M25" s="344">
        <f t="shared" si="2"/>
        <v>2228.42</v>
      </c>
      <c r="N25" s="312"/>
      <c r="O25" s="317"/>
      <c r="P25" s="314"/>
      <c r="Q25" s="314"/>
      <c r="R25" s="314"/>
      <c r="S25" s="314"/>
      <c r="T25" s="314"/>
      <c r="U25" s="314"/>
      <c r="V25" s="314"/>
      <c r="W25" s="314"/>
      <c r="X25" s="314"/>
      <c r="Y25" s="314"/>
      <c r="Z25" s="314"/>
    </row>
    <row r="26" ht="14.25" customHeight="1">
      <c r="A26" s="323"/>
      <c r="B26" s="338" t="s">
        <v>768</v>
      </c>
      <c r="C26" s="333" t="s">
        <v>784</v>
      </c>
      <c r="D26" s="333">
        <v>19.52</v>
      </c>
      <c r="E26" s="333" t="s">
        <v>770</v>
      </c>
      <c r="F26" s="333" t="s">
        <v>764</v>
      </c>
      <c r="G26" s="333" t="s">
        <v>771</v>
      </c>
      <c r="H26" s="339">
        <v>1.0</v>
      </c>
      <c r="I26" s="340">
        <f>H26*'PISO E TETO'!$D26</f>
        <v>19.52</v>
      </c>
      <c r="J26" s="312"/>
      <c r="K26" s="312"/>
      <c r="L26" s="341" t="s">
        <v>785</v>
      </c>
      <c r="M26" s="344">
        <f t="shared" si="2"/>
        <v>4706.56</v>
      </c>
      <c r="N26" s="312"/>
      <c r="O26" s="317"/>
      <c r="P26" s="314"/>
      <c r="Q26" s="314"/>
      <c r="R26" s="314"/>
      <c r="S26" s="314"/>
      <c r="T26" s="314"/>
      <c r="U26" s="314"/>
      <c r="V26" s="314"/>
      <c r="W26" s="314"/>
      <c r="X26" s="314"/>
      <c r="Y26" s="314"/>
      <c r="Z26" s="314"/>
    </row>
    <row r="27" ht="14.25" customHeight="1">
      <c r="A27" s="323"/>
      <c r="B27" s="338" t="s">
        <v>768</v>
      </c>
      <c r="C27" s="333" t="s">
        <v>786</v>
      </c>
      <c r="D27" s="333">
        <v>12.77</v>
      </c>
      <c r="E27" s="333" t="s">
        <v>770</v>
      </c>
      <c r="F27" s="333" t="s">
        <v>764</v>
      </c>
      <c r="G27" s="333" t="s">
        <v>771</v>
      </c>
      <c r="H27" s="339">
        <v>1.0</v>
      </c>
      <c r="I27" s="340">
        <f>H27*'PISO E TETO'!$D27</f>
        <v>12.77</v>
      </c>
      <c r="J27" s="312"/>
      <c r="K27" s="312"/>
      <c r="L27" s="341" t="s">
        <v>787</v>
      </c>
      <c r="M27" s="344">
        <f t="shared" si="2"/>
        <v>6.6</v>
      </c>
      <c r="N27" s="312"/>
      <c r="O27" s="317"/>
      <c r="P27" s="314"/>
      <c r="Q27" s="314"/>
      <c r="R27" s="314"/>
      <c r="S27" s="314"/>
      <c r="T27" s="314"/>
      <c r="U27" s="314"/>
      <c r="V27" s="314"/>
      <c r="W27" s="314"/>
      <c r="X27" s="314"/>
      <c r="Y27" s="314"/>
      <c r="Z27" s="314"/>
    </row>
    <row r="28" ht="14.25" customHeight="1">
      <c r="A28" s="323"/>
      <c r="B28" s="338" t="s">
        <v>768</v>
      </c>
      <c r="C28" s="333" t="s">
        <v>788</v>
      </c>
      <c r="D28" s="333">
        <v>17.33</v>
      </c>
      <c r="E28" s="333" t="s">
        <v>770</v>
      </c>
      <c r="F28" s="333" t="s">
        <v>764</v>
      </c>
      <c r="G28" s="333" t="s">
        <v>771</v>
      </c>
      <c r="H28" s="339">
        <v>1.0</v>
      </c>
      <c r="I28" s="340">
        <f>H28*'PISO E TETO'!$D28</f>
        <v>17.33</v>
      </c>
      <c r="J28" s="312"/>
      <c r="K28" s="312"/>
      <c r="L28" s="341" t="s">
        <v>789</v>
      </c>
      <c r="M28" s="344">
        <f t="shared" si="2"/>
        <v>33.26</v>
      </c>
      <c r="N28" s="312"/>
      <c r="O28" s="317"/>
      <c r="P28" s="314"/>
      <c r="Q28" s="314"/>
      <c r="R28" s="314"/>
      <c r="S28" s="314"/>
      <c r="T28" s="314"/>
      <c r="U28" s="314"/>
      <c r="V28" s="314"/>
      <c r="W28" s="314"/>
      <c r="X28" s="314"/>
      <c r="Y28" s="314"/>
      <c r="Z28" s="314"/>
    </row>
    <row r="29" ht="14.25" customHeight="1">
      <c r="A29" s="323"/>
      <c r="B29" s="338" t="s">
        <v>768</v>
      </c>
      <c r="C29" s="333" t="s">
        <v>790</v>
      </c>
      <c r="D29" s="333">
        <v>49.33</v>
      </c>
      <c r="E29" s="333" t="s">
        <v>770</v>
      </c>
      <c r="F29" s="333" t="s">
        <v>764</v>
      </c>
      <c r="G29" s="333" t="s">
        <v>771</v>
      </c>
      <c r="H29" s="339">
        <v>1.0</v>
      </c>
      <c r="I29" s="340">
        <f>H29*'PISO E TETO'!$D29</f>
        <v>49.33</v>
      </c>
      <c r="J29" s="312"/>
      <c r="K29" s="312"/>
      <c r="L29" s="341" t="s">
        <v>491</v>
      </c>
      <c r="M29" s="340">
        <f t="shared" si="2"/>
        <v>19.74</v>
      </c>
      <c r="N29" s="312"/>
      <c r="O29" s="317"/>
      <c r="P29" s="314"/>
      <c r="Q29" s="314"/>
      <c r="R29" s="314"/>
      <c r="S29" s="314"/>
      <c r="T29" s="314"/>
      <c r="U29" s="314"/>
      <c r="V29" s="314"/>
      <c r="W29" s="314"/>
      <c r="X29" s="314"/>
      <c r="Y29" s="314"/>
      <c r="Z29" s="314"/>
    </row>
    <row r="30" ht="14.25" customHeight="1">
      <c r="A30" s="323"/>
      <c r="B30" s="338" t="s">
        <v>768</v>
      </c>
      <c r="C30" s="333" t="s">
        <v>791</v>
      </c>
      <c r="D30" s="333">
        <f>60.47+20.83</f>
        <v>81.3</v>
      </c>
      <c r="E30" s="333" t="s">
        <v>770</v>
      </c>
      <c r="F30" s="333" t="s">
        <v>764</v>
      </c>
      <c r="G30" s="333" t="s">
        <v>775</v>
      </c>
      <c r="H30" s="339">
        <v>1.0</v>
      </c>
      <c r="I30" s="340">
        <f>H30*'PISO E TETO'!$D30</f>
        <v>81.3</v>
      </c>
      <c r="J30" s="312"/>
      <c r="K30" s="312"/>
      <c r="L30" s="341" t="s">
        <v>775</v>
      </c>
      <c r="M30" s="340">
        <f t="shared" si="2"/>
        <v>0</v>
      </c>
      <c r="N30" s="312"/>
      <c r="O30" s="317"/>
      <c r="P30" s="314"/>
      <c r="Q30" s="314"/>
      <c r="R30" s="314"/>
      <c r="S30" s="314"/>
      <c r="T30" s="314"/>
      <c r="U30" s="314"/>
      <c r="V30" s="314"/>
      <c r="W30" s="314"/>
      <c r="X30" s="314"/>
      <c r="Y30" s="314"/>
      <c r="Z30" s="314"/>
    </row>
    <row r="31" ht="14.25" customHeight="1">
      <c r="A31" s="323"/>
      <c r="B31" s="338" t="s">
        <v>709</v>
      </c>
      <c r="C31" s="333" t="s">
        <v>757</v>
      </c>
      <c r="D31" s="333">
        <v>299.17</v>
      </c>
      <c r="E31" s="333" t="s">
        <v>758</v>
      </c>
      <c r="F31" s="333" t="s">
        <v>759</v>
      </c>
      <c r="G31" s="333" t="s">
        <v>760</v>
      </c>
      <c r="H31" s="339">
        <v>1.0</v>
      </c>
      <c r="I31" s="340">
        <f>H31*'PISO E TETO'!$D31</f>
        <v>299.17</v>
      </c>
      <c r="J31" s="312"/>
      <c r="K31" s="312"/>
      <c r="L31" s="341"/>
      <c r="M31" s="340"/>
      <c r="N31" s="312"/>
      <c r="O31" s="317"/>
      <c r="P31" s="314"/>
      <c r="Q31" s="314"/>
      <c r="R31" s="314"/>
      <c r="S31" s="314"/>
      <c r="T31" s="314"/>
      <c r="U31" s="314"/>
      <c r="V31" s="314"/>
      <c r="W31" s="314"/>
      <c r="X31" s="314"/>
      <c r="Y31" s="314"/>
      <c r="Z31" s="314"/>
    </row>
    <row r="32" ht="14.25" customHeight="1">
      <c r="A32" s="323"/>
      <c r="B32" s="338" t="s">
        <v>709</v>
      </c>
      <c r="C32" s="333" t="s">
        <v>769</v>
      </c>
      <c r="D32" s="333">
        <v>47.19</v>
      </c>
      <c r="E32" s="333" t="s">
        <v>770</v>
      </c>
      <c r="F32" s="333" t="s">
        <v>764</v>
      </c>
      <c r="G32" s="333" t="s">
        <v>771</v>
      </c>
      <c r="H32" s="339">
        <v>1.0</v>
      </c>
      <c r="I32" s="340">
        <f>H32*'PISO E TETO'!$D32</f>
        <v>47.19</v>
      </c>
      <c r="J32" s="312"/>
      <c r="K32" s="312"/>
      <c r="L32" s="341"/>
      <c r="M32" s="340"/>
      <c r="N32" s="312"/>
      <c r="O32" s="317"/>
      <c r="P32" s="314"/>
      <c r="Q32" s="314"/>
      <c r="R32" s="314"/>
      <c r="S32" s="314"/>
      <c r="T32" s="314"/>
      <c r="U32" s="314"/>
      <c r="V32" s="314"/>
      <c r="W32" s="314"/>
      <c r="X32" s="314"/>
      <c r="Y32" s="314"/>
      <c r="Z32" s="314"/>
    </row>
    <row r="33" ht="14.25" customHeight="1">
      <c r="A33" s="323"/>
      <c r="B33" s="338" t="s">
        <v>709</v>
      </c>
      <c r="C33" s="333" t="s">
        <v>792</v>
      </c>
      <c r="D33" s="333">
        <f>57.46+35.58+56.01</f>
        <v>149.05</v>
      </c>
      <c r="E33" s="333" t="s">
        <v>770</v>
      </c>
      <c r="F33" s="333" t="s">
        <v>764</v>
      </c>
      <c r="G33" s="333" t="s">
        <v>771</v>
      </c>
      <c r="H33" s="339">
        <v>1.0</v>
      </c>
      <c r="I33" s="340">
        <f>H33*'PISO E TETO'!$D33</f>
        <v>149.05</v>
      </c>
      <c r="J33" s="312"/>
      <c r="K33" s="312"/>
      <c r="L33" s="341"/>
      <c r="M33" s="340"/>
      <c r="N33" s="312"/>
      <c r="O33" s="317"/>
      <c r="P33" s="314"/>
      <c r="Q33" s="314"/>
      <c r="R33" s="314"/>
      <c r="S33" s="314"/>
      <c r="T33" s="314"/>
      <c r="U33" s="314"/>
      <c r="V33" s="314"/>
      <c r="W33" s="314"/>
      <c r="X33" s="314"/>
      <c r="Y33" s="314"/>
      <c r="Z33" s="314"/>
    </row>
    <row r="34" ht="14.25" customHeight="1">
      <c r="A34" s="323"/>
      <c r="B34" s="338" t="s">
        <v>793</v>
      </c>
      <c r="C34" s="333" t="s">
        <v>794</v>
      </c>
      <c r="D34" s="333">
        <f>35.58+26.56+32.64</f>
        <v>94.78</v>
      </c>
      <c r="E34" s="333" t="s">
        <v>785</v>
      </c>
      <c r="F34" s="333" t="s">
        <v>764</v>
      </c>
      <c r="G34" s="333" t="s">
        <v>771</v>
      </c>
      <c r="H34" s="339">
        <v>1.0</v>
      </c>
      <c r="I34" s="340">
        <f>H34*'PISO E TETO'!$D34</f>
        <v>94.78</v>
      </c>
      <c r="J34" s="312"/>
      <c r="K34" s="312"/>
      <c r="L34" s="341"/>
      <c r="M34" s="340"/>
      <c r="N34" s="312"/>
      <c r="O34" s="317"/>
      <c r="P34" s="314"/>
      <c r="Q34" s="314"/>
      <c r="R34" s="314"/>
      <c r="S34" s="314"/>
      <c r="T34" s="314"/>
      <c r="U34" s="314"/>
      <c r="V34" s="314"/>
      <c r="W34" s="314"/>
      <c r="X34" s="314"/>
      <c r="Y34" s="314"/>
      <c r="Z34" s="314"/>
    </row>
    <row r="35" ht="14.25" customHeight="1">
      <c r="A35" s="323"/>
      <c r="B35" s="338" t="s">
        <v>793</v>
      </c>
      <c r="C35" s="333" t="s">
        <v>795</v>
      </c>
      <c r="D35" s="333">
        <f>29.6+11.6+18.36</f>
        <v>59.56</v>
      </c>
      <c r="E35" s="333" t="s">
        <v>770</v>
      </c>
      <c r="F35" s="333" t="s">
        <v>764</v>
      </c>
      <c r="G35" s="333" t="s">
        <v>775</v>
      </c>
      <c r="H35" s="339">
        <v>1.0</v>
      </c>
      <c r="I35" s="340">
        <f>H35*'PISO E TETO'!$D35</f>
        <v>59.56</v>
      </c>
      <c r="J35" s="312"/>
      <c r="K35" s="312"/>
      <c r="L35" s="341"/>
      <c r="M35" s="345"/>
      <c r="N35" s="312"/>
      <c r="O35" s="317"/>
      <c r="P35" s="314"/>
      <c r="Q35" s="314"/>
      <c r="R35" s="314"/>
      <c r="S35" s="314"/>
      <c r="T35" s="314"/>
      <c r="U35" s="314"/>
      <c r="V35" s="314"/>
      <c r="W35" s="314"/>
      <c r="X35" s="314"/>
      <c r="Y35" s="314"/>
      <c r="Z35" s="314"/>
    </row>
    <row r="36" ht="14.25" customHeight="1">
      <c r="A36" s="323"/>
      <c r="B36" s="338" t="s">
        <v>793</v>
      </c>
      <c r="C36" s="333" t="s">
        <v>796</v>
      </c>
      <c r="D36" s="333">
        <v>52.23</v>
      </c>
      <c r="E36" s="333" t="s">
        <v>785</v>
      </c>
      <c r="F36" s="333" t="s">
        <v>764</v>
      </c>
      <c r="G36" s="333" t="s">
        <v>771</v>
      </c>
      <c r="H36" s="339">
        <v>1.0</v>
      </c>
      <c r="I36" s="340">
        <f>H36*'PISO E TETO'!$D36</f>
        <v>52.23</v>
      </c>
      <c r="J36" s="312"/>
      <c r="K36" s="312"/>
      <c r="L36" s="341"/>
      <c r="M36" s="345"/>
      <c r="N36" s="312"/>
      <c r="O36" s="317"/>
      <c r="P36" s="314"/>
      <c r="Q36" s="314"/>
      <c r="R36" s="314"/>
      <c r="S36" s="314"/>
      <c r="T36" s="314"/>
      <c r="U36" s="314"/>
      <c r="V36" s="314"/>
      <c r="W36" s="314"/>
      <c r="X36" s="314"/>
      <c r="Y36" s="314"/>
      <c r="Z36" s="314"/>
    </row>
    <row r="37" ht="14.25" customHeight="1">
      <c r="A37" s="323"/>
      <c r="B37" s="338" t="s">
        <v>793</v>
      </c>
      <c r="C37" s="333" t="s">
        <v>797</v>
      </c>
      <c r="D37" s="333">
        <v>34.16</v>
      </c>
      <c r="E37" s="333" t="s">
        <v>770</v>
      </c>
      <c r="F37" s="333" t="s">
        <v>764</v>
      </c>
      <c r="G37" s="333" t="s">
        <v>775</v>
      </c>
      <c r="H37" s="339">
        <v>1.0</v>
      </c>
      <c r="I37" s="340">
        <f>H37*'PISO E TETO'!$D37</f>
        <v>34.16</v>
      </c>
      <c r="J37" s="312"/>
      <c r="K37" s="312"/>
      <c r="L37" s="341"/>
      <c r="M37" s="345"/>
      <c r="N37" s="312"/>
      <c r="O37" s="317"/>
      <c r="P37" s="314"/>
      <c r="Q37" s="314"/>
      <c r="R37" s="314"/>
      <c r="S37" s="314"/>
      <c r="T37" s="314"/>
      <c r="U37" s="314"/>
      <c r="V37" s="314"/>
      <c r="W37" s="314"/>
      <c r="X37" s="314"/>
      <c r="Y37" s="314"/>
      <c r="Z37" s="314"/>
    </row>
    <row r="38" ht="14.25" customHeight="1">
      <c r="A38" s="323"/>
      <c r="B38" s="338" t="s">
        <v>793</v>
      </c>
      <c r="C38" s="333" t="s">
        <v>798</v>
      </c>
      <c r="D38" s="333">
        <f>29.27+22.7+17.08+26.67+25.85+25.58</f>
        <v>147.15</v>
      </c>
      <c r="E38" s="333" t="s">
        <v>785</v>
      </c>
      <c r="F38" s="333" t="s">
        <v>764</v>
      </c>
      <c r="G38" s="333" t="s">
        <v>771</v>
      </c>
      <c r="H38" s="339">
        <v>1.0</v>
      </c>
      <c r="I38" s="340">
        <f>H38*'PISO E TETO'!$D38</f>
        <v>147.15</v>
      </c>
      <c r="J38" s="312"/>
      <c r="K38" s="312"/>
      <c r="L38" s="341"/>
      <c r="M38" s="345"/>
      <c r="N38" s="312"/>
      <c r="O38" s="317"/>
      <c r="P38" s="314"/>
      <c r="Q38" s="314"/>
      <c r="R38" s="314"/>
      <c r="S38" s="314"/>
      <c r="T38" s="314"/>
      <c r="U38" s="314"/>
      <c r="V38" s="314"/>
      <c r="W38" s="314"/>
      <c r="X38" s="314"/>
      <c r="Y38" s="314"/>
      <c r="Z38" s="314"/>
    </row>
    <row r="39" ht="14.25" customHeight="1">
      <c r="A39" s="323"/>
      <c r="B39" s="338" t="s">
        <v>793</v>
      </c>
      <c r="C39" s="333" t="s">
        <v>799</v>
      </c>
      <c r="D39" s="333">
        <f>25.67+25.58+14.65</f>
        <v>65.9</v>
      </c>
      <c r="E39" s="333" t="s">
        <v>770</v>
      </c>
      <c r="F39" s="333" t="s">
        <v>764</v>
      </c>
      <c r="G39" s="333" t="s">
        <v>775</v>
      </c>
      <c r="H39" s="339">
        <v>1.0</v>
      </c>
      <c r="I39" s="340">
        <f>H39*'PISO E TETO'!$D39</f>
        <v>65.9</v>
      </c>
      <c r="J39" s="312"/>
      <c r="K39" s="312"/>
      <c r="L39" s="341"/>
      <c r="M39" s="345"/>
      <c r="N39" s="312"/>
      <c r="O39" s="317"/>
      <c r="P39" s="314"/>
      <c r="Q39" s="314"/>
      <c r="R39" s="314"/>
      <c r="S39" s="314"/>
      <c r="T39" s="314"/>
      <c r="U39" s="314"/>
      <c r="V39" s="314"/>
      <c r="W39" s="314"/>
      <c r="X39" s="314"/>
      <c r="Y39" s="314"/>
      <c r="Z39" s="314"/>
    </row>
    <row r="40" ht="14.25" customHeight="1">
      <c r="A40" s="323"/>
      <c r="B40" s="338" t="s">
        <v>793</v>
      </c>
      <c r="C40" s="333" t="s">
        <v>769</v>
      </c>
      <c r="D40" s="333">
        <v>54.06</v>
      </c>
      <c r="E40" s="333" t="s">
        <v>770</v>
      </c>
      <c r="F40" s="333" t="s">
        <v>764</v>
      </c>
      <c r="G40" s="333" t="s">
        <v>771</v>
      </c>
      <c r="H40" s="339">
        <v>1.0</v>
      </c>
      <c r="I40" s="340">
        <f>H40*'PISO E TETO'!$D40</f>
        <v>54.06</v>
      </c>
      <c r="J40" s="312"/>
      <c r="K40" s="312"/>
      <c r="L40" s="341"/>
      <c r="M40" s="345"/>
      <c r="N40" s="312"/>
      <c r="O40" s="317"/>
      <c r="P40" s="314"/>
      <c r="Q40" s="314"/>
      <c r="R40" s="314"/>
      <c r="S40" s="314"/>
      <c r="T40" s="314"/>
      <c r="U40" s="314"/>
      <c r="V40" s="314"/>
      <c r="W40" s="314"/>
      <c r="X40" s="314"/>
      <c r="Y40" s="314"/>
      <c r="Z40" s="314"/>
    </row>
    <row r="41" ht="14.25" customHeight="1">
      <c r="A41" s="323"/>
      <c r="B41" s="338" t="s">
        <v>793</v>
      </c>
      <c r="C41" s="333" t="s">
        <v>800</v>
      </c>
      <c r="D41" s="333">
        <v>2.96</v>
      </c>
      <c r="E41" s="333" t="s">
        <v>770</v>
      </c>
      <c r="F41" s="333" t="s">
        <v>764</v>
      </c>
      <c r="G41" s="333" t="s">
        <v>771</v>
      </c>
      <c r="H41" s="339">
        <v>1.0</v>
      </c>
      <c r="I41" s="340">
        <f>H41*'PISO E TETO'!$D41</f>
        <v>2.96</v>
      </c>
      <c r="J41" s="312"/>
      <c r="K41" s="312"/>
      <c r="L41" s="341"/>
      <c r="M41" s="345"/>
      <c r="N41" s="312"/>
      <c r="O41" s="317"/>
      <c r="P41" s="314"/>
      <c r="Q41" s="314"/>
      <c r="R41" s="314"/>
      <c r="S41" s="314"/>
      <c r="T41" s="314"/>
      <c r="U41" s="314"/>
      <c r="V41" s="314"/>
      <c r="W41" s="314"/>
      <c r="X41" s="314"/>
      <c r="Y41" s="314"/>
      <c r="Z41" s="314"/>
    </row>
    <row r="42" ht="14.25" customHeight="1">
      <c r="A42" s="323"/>
      <c r="B42" s="338" t="s">
        <v>801</v>
      </c>
      <c r="C42" s="333" t="s">
        <v>794</v>
      </c>
      <c r="D42" s="333">
        <f>35.58+26.56+32.64</f>
        <v>94.78</v>
      </c>
      <c r="E42" s="333" t="s">
        <v>785</v>
      </c>
      <c r="F42" s="333" t="s">
        <v>764</v>
      </c>
      <c r="G42" s="333" t="s">
        <v>771</v>
      </c>
      <c r="H42" s="339">
        <v>15.0</v>
      </c>
      <c r="I42" s="340">
        <f>H42*'PISO E TETO'!$D42</f>
        <v>1421.7</v>
      </c>
      <c r="J42" s="312"/>
      <c r="K42" s="312"/>
      <c r="L42" s="341"/>
      <c r="M42" s="345"/>
      <c r="N42" s="312"/>
      <c r="O42" s="317"/>
      <c r="P42" s="314"/>
      <c r="Q42" s="314"/>
      <c r="R42" s="314"/>
      <c r="S42" s="314"/>
      <c r="T42" s="314"/>
      <c r="U42" s="314"/>
      <c r="V42" s="314"/>
      <c r="W42" s="314"/>
      <c r="X42" s="314"/>
      <c r="Y42" s="314"/>
      <c r="Z42" s="314"/>
    </row>
    <row r="43" ht="14.25" customHeight="1">
      <c r="A43" s="323"/>
      <c r="B43" s="338" t="s">
        <v>801</v>
      </c>
      <c r="C43" s="333" t="s">
        <v>796</v>
      </c>
      <c r="D43" s="333">
        <v>52.23</v>
      </c>
      <c r="E43" s="333" t="s">
        <v>785</v>
      </c>
      <c r="F43" s="333" t="s">
        <v>764</v>
      </c>
      <c r="G43" s="333" t="s">
        <v>771</v>
      </c>
      <c r="H43" s="339">
        <v>15.0</v>
      </c>
      <c r="I43" s="340">
        <f>H43*'PISO E TETO'!$D43</f>
        <v>783.45</v>
      </c>
      <c r="J43" s="312"/>
      <c r="K43" s="312"/>
      <c r="L43" s="341"/>
      <c r="M43" s="345"/>
      <c r="N43" s="312"/>
      <c r="O43" s="317"/>
      <c r="P43" s="314"/>
      <c r="Q43" s="314"/>
      <c r="R43" s="314"/>
      <c r="S43" s="314"/>
      <c r="T43" s="314"/>
      <c r="U43" s="314"/>
      <c r="V43" s="314"/>
      <c r="W43" s="314"/>
      <c r="X43" s="314"/>
      <c r="Y43" s="314"/>
      <c r="Z43" s="314"/>
    </row>
    <row r="44" ht="14.25" customHeight="1">
      <c r="A44" s="323"/>
      <c r="B44" s="338" t="s">
        <v>801</v>
      </c>
      <c r="C44" s="333" t="s">
        <v>798</v>
      </c>
      <c r="D44" s="333">
        <f>29.27+22.7+17.08+26.67+25.85+25.58</f>
        <v>147.15</v>
      </c>
      <c r="E44" s="333" t="s">
        <v>785</v>
      </c>
      <c r="F44" s="333" t="s">
        <v>764</v>
      </c>
      <c r="G44" s="333" t="s">
        <v>771</v>
      </c>
      <c r="H44" s="339">
        <v>15.0</v>
      </c>
      <c r="I44" s="340">
        <f>H44*'PISO E TETO'!$D44</f>
        <v>2207.25</v>
      </c>
      <c r="J44" s="312"/>
      <c r="K44" s="312"/>
      <c r="L44" s="341"/>
      <c r="M44" s="345"/>
      <c r="N44" s="312"/>
      <c r="O44" s="317"/>
      <c r="P44" s="314"/>
      <c r="Q44" s="314"/>
      <c r="R44" s="314"/>
      <c r="S44" s="314"/>
      <c r="T44" s="314"/>
      <c r="U44" s="314"/>
      <c r="V44" s="314"/>
      <c r="W44" s="314"/>
      <c r="X44" s="314"/>
      <c r="Y44" s="314"/>
      <c r="Z44" s="314"/>
    </row>
    <row r="45" ht="14.25" customHeight="1">
      <c r="A45" s="323"/>
      <c r="B45" s="338" t="s">
        <v>801</v>
      </c>
      <c r="C45" s="333" t="s">
        <v>784</v>
      </c>
      <c r="D45" s="333">
        <f>2.4*4+1.81*3</f>
        <v>15.03</v>
      </c>
      <c r="E45" s="333" t="s">
        <v>770</v>
      </c>
      <c r="F45" s="333" t="s">
        <v>764</v>
      </c>
      <c r="G45" s="333" t="s">
        <v>775</v>
      </c>
      <c r="H45" s="339">
        <v>15.0</v>
      </c>
      <c r="I45" s="340">
        <f>H45*'PISO E TETO'!$D45</f>
        <v>225.45</v>
      </c>
      <c r="J45" s="312"/>
      <c r="K45" s="312"/>
      <c r="L45" s="341"/>
      <c r="M45" s="345"/>
      <c r="N45" s="312"/>
      <c r="O45" s="317"/>
      <c r="P45" s="314"/>
      <c r="Q45" s="314"/>
      <c r="R45" s="314"/>
      <c r="S45" s="314"/>
      <c r="T45" s="314"/>
      <c r="U45" s="314"/>
      <c r="V45" s="314"/>
      <c r="W45" s="314"/>
      <c r="X45" s="314"/>
      <c r="Y45" s="314"/>
      <c r="Z45" s="314"/>
    </row>
    <row r="46" ht="14.25" customHeight="1">
      <c r="A46" s="323"/>
      <c r="B46" s="338" t="s">
        <v>801</v>
      </c>
      <c r="C46" s="333" t="s">
        <v>769</v>
      </c>
      <c r="D46" s="333">
        <v>54.06</v>
      </c>
      <c r="E46" s="333" t="s">
        <v>770</v>
      </c>
      <c r="F46" s="333" t="s">
        <v>764</v>
      </c>
      <c r="G46" s="333" t="s">
        <v>771</v>
      </c>
      <c r="H46" s="339">
        <v>15.0</v>
      </c>
      <c r="I46" s="340">
        <f>H46*'PISO E TETO'!$D46</f>
        <v>810.9</v>
      </c>
      <c r="J46" s="312"/>
      <c r="K46" s="312"/>
      <c r="L46" s="341"/>
      <c r="M46" s="345"/>
      <c r="N46" s="312"/>
      <c r="O46" s="317"/>
      <c r="P46" s="314"/>
      <c r="Q46" s="314"/>
      <c r="R46" s="314"/>
      <c r="S46" s="314"/>
      <c r="T46" s="314"/>
      <c r="U46" s="314"/>
      <c r="V46" s="314"/>
      <c r="W46" s="314"/>
      <c r="X46" s="314"/>
      <c r="Y46" s="314"/>
      <c r="Z46" s="314"/>
    </row>
    <row r="47" ht="14.25" customHeight="1">
      <c r="A47" s="323"/>
      <c r="B47" s="338" t="s">
        <v>801</v>
      </c>
      <c r="C47" s="333" t="s">
        <v>800</v>
      </c>
      <c r="D47" s="333">
        <v>2.96</v>
      </c>
      <c r="E47" s="333" t="s">
        <v>770</v>
      </c>
      <c r="F47" s="333" t="s">
        <v>764</v>
      </c>
      <c r="G47" s="333" t="s">
        <v>771</v>
      </c>
      <c r="H47" s="339">
        <v>15.0</v>
      </c>
      <c r="I47" s="340">
        <f>H47*'PISO E TETO'!$D47</f>
        <v>44.4</v>
      </c>
      <c r="J47" s="312"/>
      <c r="K47" s="312"/>
      <c r="L47" s="341"/>
      <c r="M47" s="345"/>
      <c r="N47" s="312"/>
      <c r="O47" s="317"/>
      <c r="P47" s="314"/>
      <c r="Q47" s="314"/>
      <c r="R47" s="314"/>
      <c r="S47" s="314"/>
      <c r="T47" s="314"/>
      <c r="U47" s="314"/>
      <c r="V47" s="314"/>
      <c r="W47" s="314"/>
      <c r="X47" s="314"/>
      <c r="Y47" s="314"/>
      <c r="Z47" s="314"/>
    </row>
    <row r="48" ht="14.25" customHeight="1">
      <c r="A48" s="323"/>
      <c r="B48" s="338" t="s">
        <v>81</v>
      </c>
      <c r="C48" s="333" t="s">
        <v>769</v>
      </c>
      <c r="D48" s="333">
        <v>17.96</v>
      </c>
      <c r="E48" s="333" t="s">
        <v>770</v>
      </c>
      <c r="F48" s="333" t="s">
        <v>764</v>
      </c>
      <c r="G48" s="333" t="s">
        <v>771</v>
      </c>
      <c r="H48" s="339">
        <v>1.0</v>
      </c>
      <c r="I48" s="340">
        <f>H48*'PISO E TETO'!$D48</f>
        <v>17.96</v>
      </c>
      <c r="J48" s="312"/>
      <c r="K48" s="312"/>
      <c r="L48" s="341"/>
      <c r="M48" s="345"/>
      <c r="N48" s="312"/>
      <c r="O48" s="317"/>
      <c r="P48" s="314"/>
      <c r="Q48" s="314"/>
      <c r="R48" s="314"/>
      <c r="S48" s="314"/>
      <c r="T48" s="314"/>
      <c r="U48" s="314"/>
      <c r="V48" s="314"/>
      <c r="W48" s="314"/>
      <c r="X48" s="314"/>
      <c r="Y48" s="314"/>
      <c r="Z48" s="314"/>
    </row>
    <row r="49" ht="14.25" customHeight="1">
      <c r="A49" s="323"/>
      <c r="B49" s="338" t="s">
        <v>81</v>
      </c>
      <c r="C49" s="333" t="s">
        <v>802</v>
      </c>
      <c r="D49" s="333">
        <v>31.37</v>
      </c>
      <c r="E49" s="333" t="s">
        <v>770</v>
      </c>
      <c r="F49" s="333" t="s">
        <v>764</v>
      </c>
      <c r="G49" s="333" t="s">
        <v>771</v>
      </c>
      <c r="H49" s="339">
        <v>1.0</v>
      </c>
      <c r="I49" s="340">
        <f>H49*'PISO E TETO'!$D49</f>
        <v>31.37</v>
      </c>
      <c r="J49" s="312"/>
      <c r="K49" s="312"/>
      <c r="L49" s="341"/>
      <c r="M49" s="345"/>
      <c r="N49" s="312"/>
      <c r="O49" s="317"/>
      <c r="P49" s="314"/>
      <c r="Q49" s="314"/>
      <c r="R49" s="314"/>
      <c r="S49" s="314"/>
      <c r="T49" s="314"/>
      <c r="U49" s="314"/>
      <c r="V49" s="314"/>
      <c r="W49" s="314"/>
      <c r="X49" s="314"/>
      <c r="Y49" s="314"/>
      <c r="Z49" s="314"/>
    </row>
    <row r="50" ht="14.25" customHeight="1">
      <c r="A50" s="323"/>
      <c r="B50" s="338" t="s">
        <v>81</v>
      </c>
      <c r="C50" s="333" t="s">
        <v>803</v>
      </c>
      <c r="D50" s="333">
        <v>3.36</v>
      </c>
      <c r="E50" s="333" t="s">
        <v>770</v>
      </c>
      <c r="F50" s="333" t="s">
        <v>764</v>
      </c>
      <c r="G50" s="333" t="s">
        <v>771</v>
      </c>
      <c r="H50" s="339">
        <v>1.0</v>
      </c>
      <c r="I50" s="340">
        <f>H50*'PISO E TETO'!$D50</f>
        <v>3.36</v>
      </c>
      <c r="J50" s="312"/>
      <c r="K50" s="312"/>
      <c r="L50" s="341"/>
      <c r="M50" s="345"/>
      <c r="N50" s="312"/>
      <c r="O50" s="317"/>
      <c r="P50" s="314"/>
      <c r="Q50" s="314"/>
      <c r="R50" s="314"/>
      <c r="S50" s="314"/>
      <c r="T50" s="314"/>
      <c r="U50" s="314"/>
      <c r="V50" s="314"/>
      <c r="W50" s="314"/>
      <c r="X50" s="314"/>
      <c r="Y50" s="314"/>
      <c r="Z50" s="314"/>
    </row>
    <row r="51" ht="14.25" customHeight="1">
      <c r="A51" s="323"/>
      <c r="B51" s="338" t="s">
        <v>81</v>
      </c>
      <c r="C51" s="333" t="s">
        <v>804</v>
      </c>
      <c r="D51" s="333">
        <v>6.6</v>
      </c>
      <c r="E51" s="333" t="s">
        <v>787</v>
      </c>
      <c r="F51" s="333" t="s">
        <v>764</v>
      </c>
      <c r="G51" s="333" t="s">
        <v>771</v>
      </c>
      <c r="H51" s="339">
        <v>1.0</v>
      </c>
      <c r="I51" s="340">
        <f>H51*'PISO E TETO'!$D51</f>
        <v>6.6</v>
      </c>
      <c r="J51" s="312"/>
      <c r="K51" s="312"/>
      <c r="L51" s="341"/>
      <c r="M51" s="345"/>
      <c r="N51" s="312"/>
      <c r="O51" s="317"/>
      <c r="P51" s="314"/>
      <c r="Q51" s="314"/>
      <c r="R51" s="314"/>
      <c r="S51" s="314"/>
      <c r="T51" s="314"/>
      <c r="U51" s="314"/>
      <c r="V51" s="314"/>
      <c r="W51" s="314"/>
      <c r="X51" s="314"/>
      <c r="Y51" s="314"/>
      <c r="Z51" s="314"/>
    </row>
    <row r="52" ht="14.25" customHeight="1">
      <c r="A52" s="323"/>
      <c r="B52" s="338" t="s">
        <v>81</v>
      </c>
      <c r="C52" s="333" t="s">
        <v>805</v>
      </c>
      <c r="D52" s="333">
        <v>148.67</v>
      </c>
      <c r="E52" s="333" t="s">
        <v>770</v>
      </c>
      <c r="F52" s="333" t="s">
        <v>764</v>
      </c>
      <c r="G52" s="333" t="s">
        <v>771</v>
      </c>
      <c r="H52" s="339">
        <v>1.0</v>
      </c>
      <c r="I52" s="340">
        <f>H52*'PISO E TETO'!$D52</f>
        <v>148.67</v>
      </c>
      <c r="J52" s="312"/>
      <c r="K52" s="312"/>
      <c r="L52" s="341"/>
      <c r="M52" s="345"/>
      <c r="N52" s="312"/>
      <c r="O52" s="317"/>
      <c r="P52" s="314"/>
      <c r="Q52" s="314"/>
      <c r="R52" s="314"/>
      <c r="S52" s="314"/>
      <c r="T52" s="314"/>
      <c r="U52" s="314"/>
      <c r="V52" s="314"/>
      <c r="W52" s="314"/>
      <c r="X52" s="314"/>
      <c r="Y52" s="314"/>
      <c r="Z52" s="314"/>
    </row>
    <row r="53" ht="14.25" customHeight="1">
      <c r="A53" s="323"/>
      <c r="B53" s="338" t="s">
        <v>81</v>
      </c>
      <c r="C53" s="333" t="s">
        <v>806</v>
      </c>
      <c r="D53" s="333">
        <v>12.19</v>
      </c>
      <c r="E53" s="333" t="s">
        <v>770</v>
      </c>
      <c r="F53" s="333" t="s">
        <v>764</v>
      </c>
      <c r="G53" s="333" t="s">
        <v>771</v>
      </c>
      <c r="H53" s="339">
        <v>1.0</v>
      </c>
      <c r="I53" s="340">
        <f>H53*'PISO E TETO'!$D53</f>
        <v>12.19</v>
      </c>
      <c r="J53" s="312"/>
      <c r="K53" s="312"/>
      <c r="L53" s="341"/>
      <c r="M53" s="345"/>
      <c r="N53" s="312"/>
      <c r="O53" s="317"/>
      <c r="P53" s="314"/>
      <c r="Q53" s="314"/>
      <c r="R53" s="314"/>
      <c r="S53" s="314"/>
      <c r="T53" s="314"/>
      <c r="U53" s="314"/>
      <c r="V53" s="314"/>
      <c r="W53" s="314"/>
      <c r="X53" s="314"/>
      <c r="Y53" s="314"/>
      <c r="Z53" s="314"/>
    </row>
    <row r="54" ht="14.25" customHeight="1">
      <c r="A54" s="323"/>
      <c r="B54" s="338" t="s">
        <v>81</v>
      </c>
      <c r="C54" s="333" t="s">
        <v>778</v>
      </c>
      <c r="D54" s="333">
        <v>3.05</v>
      </c>
      <c r="E54" s="333" t="s">
        <v>770</v>
      </c>
      <c r="F54" s="333" t="s">
        <v>764</v>
      </c>
      <c r="G54" s="333" t="s">
        <v>771</v>
      </c>
      <c r="H54" s="339">
        <v>1.0</v>
      </c>
      <c r="I54" s="340">
        <f>H54*'PISO E TETO'!$D54</f>
        <v>3.05</v>
      </c>
      <c r="J54" s="312"/>
      <c r="K54" s="312"/>
      <c r="L54" s="341"/>
      <c r="M54" s="345"/>
      <c r="N54" s="312"/>
      <c r="O54" s="317"/>
      <c r="P54" s="314"/>
      <c r="Q54" s="314"/>
      <c r="R54" s="314"/>
      <c r="S54" s="314"/>
      <c r="T54" s="314"/>
      <c r="U54" s="314"/>
      <c r="V54" s="314"/>
      <c r="W54" s="314"/>
      <c r="X54" s="314"/>
      <c r="Y54" s="314"/>
      <c r="Z54" s="314"/>
    </row>
    <row r="55" ht="14.25" customHeight="1">
      <c r="A55" s="323"/>
      <c r="B55" s="338" t="s">
        <v>81</v>
      </c>
      <c r="C55" s="333" t="s">
        <v>807</v>
      </c>
      <c r="D55" s="333">
        <f>12.2+(2*2+6.1*2)*1.3</f>
        <v>33.26</v>
      </c>
      <c r="E55" s="333" t="s">
        <v>789</v>
      </c>
      <c r="F55" s="333" t="s">
        <v>764</v>
      </c>
      <c r="G55" s="333" t="s">
        <v>775</v>
      </c>
      <c r="H55" s="339">
        <v>1.0</v>
      </c>
      <c r="I55" s="340">
        <f>H55*'PISO E TETO'!$D55</f>
        <v>33.26</v>
      </c>
      <c r="J55" s="312"/>
      <c r="K55" s="312"/>
      <c r="L55" s="341"/>
      <c r="M55" s="345"/>
      <c r="N55" s="312"/>
      <c r="O55" s="317"/>
      <c r="P55" s="314"/>
      <c r="Q55" s="314"/>
      <c r="R55" s="314"/>
      <c r="S55" s="314"/>
      <c r="T55" s="314"/>
      <c r="U55" s="314"/>
      <c r="V55" s="314"/>
      <c r="W55" s="314"/>
      <c r="X55" s="314"/>
      <c r="Y55" s="314"/>
      <c r="Z55" s="314"/>
    </row>
    <row r="56" ht="14.25" customHeight="1">
      <c r="A56" s="323"/>
      <c r="B56" s="338" t="s">
        <v>81</v>
      </c>
      <c r="C56" s="333" t="s">
        <v>808</v>
      </c>
      <c r="D56" s="333">
        <f>34.71+76.11+25.86</f>
        <v>136.68</v>
      </c>
      <c r="E56" s="333" t="s">
        <v>770</v>
      </c>
      <c r="F56" s="333" t="s">
        <v>764</v>
      </c>
      <c r="G56" s="333" t="s">
        <v>775</v>
      </c>
      <c r="H56" s="339">
        <v>1.0</v>
      </c>
      <c r="I56" s="340">
        <f>H56*'PISO E TETO'!$D56</f>
        <v>136.68</v>
      </c>
      <c r="J56" s="312"/>
      <c r="K56" s="312"/>
      <c r="L56" s="341"/>
      <c r="M56" s="345"/>
      <c r="N56" s="312"/>
      <c r="O56" s="317"/>
      <c r="P56" s="314"/>
      <c r="Q56" s="314"/>
      <c r="R56" s="314"/>
      <c r="S56" s="314"/>
      <c r="T56" s="314"/>
      <c r="U56" s="314"/>
      <c r="V56" s="314"/>
      <c r="W56" s="314"/>
      <c r="X56" s="314"/>
      <c r="Y56" s="314"/>
      <c r="Z56" s="314"/>
    </row>
    <row r="57" ht="14.25" customHeight="1">
      <c r="A57" s="323"/>
      <c r="B57" s="338" t="s">
        <v>81</v>
      </c>
      <c r="C57" s="333" t="s">
        <v>491</v>
      </c>
      <c r="D57" s="333">
        <f>6.1+Arquitetura!G411</f>
        <v>19.74</v>
      </c>
      <c r="E57" s="333" t="s">
        <v>491</v>
      </c>
      <c r="F57" s="333" t="s">
        <v>759</v>
      </c>
      <c r="G57" s="333" t="s">
        <v>775</v>
      </c>
      <c r="H57" s="339">
        <v>1.0</v>
      </c>
      <c r="I57" s="340">
        <f>H57*'PISO E TETO'!$D57</f>
        <v>19.74</v>
      </c>
      <c r="J57" s="312"/>
      <c r="K57" s="312"/>
      <c r="L57" s="341"/>
      <c r="M57" s="345"/>
      <c r="N57" s="312"/>
      <c r="O57" s="317"/>
      <c r="P57" s="314"/>
      <c r="Q57" s="314"/>
      <c r="R57" s="314"/>
      <c r="S57" s="314"/>
      <c r="T57" s="314"/>
      <c r="U57" s="314"/>
      <c r="V57" s="314"/>
      <c r="W57" s="314"/>
      <c r="X57" s="314"/>
      <c r="Y57" s="314"/>
      <c r="Z57" s="314"/>
    </row>
    <row r="58" ht="14.25" customHeight="1">
      <c r="A58" s="312"/>
      <c r="B58" s="314"/>
      <c r="C58" s="314"/>
      <c r="D58" s="314"/>
      <c r="E58" s="314"/>
      <c r="F58" s="314"/>
      <c r="G58" s="314"/>
      <c r="H58" s="314"/>
      <c r="I58" s="314"/>
      <c r="J58" s="312"/>
      <c r="K58" s="312"/>
      <c r="L58" s="314"/>
      <c r="M58" s="314"/>
      <c r="N58" s="312"/>
      <c r="O58" s="312"/>
      <c r="P58" s="314"/>
      <c r="Q58" s="314"/>
      <c r="R58" s="314"/>
      <c r="S58" s="314"/>
      <c r="T58" s="314"/>
      <c r="U58" s="314"/>
      <c r="V58" s="314"/>
      <c r="W58" s="314"/>
      <c r="X58" s="314"/>
      <c r="Y58" s="314"/>
      <c r="Z58" s="314"/>
    </row>
    <row r="59" ht="14.25" customHeight="1">
      <c r="A59" s="312"/>
      <c r="B59" s="314"/>
      <c r="C59" s="314"/>
      <c r="D59" s="314"/>
      <c r="E59" s="314"/>
      <c r="F59" s="314"/>
      <c r="G59" s="314"/>
      <c r="H59" s="314"/>
      <c r="I59" s="314"/>
      <c r="J59" s="312"/>
      <c r="K59" s="312"/>
      <c r="L59" s="314"/>
      <c r="M59" s="314"/>
      <c r="N59" s="312"/>
      <c r="O59" s="312"/>
      <c r="P59" s="314"/>
      <c r="Q59" s="314"/>
      <c r="R59" s="314"/>
      <c r="S59" s="314"/>
      <c r="T59" s="314"/>
      <c r="U59" s="314"/>
      <c r="V59" s="314"/>
      <c r="W59" s="314"/>
      <c r="X59" s="314"/>
      <c r="Y59" s="314"/>
      <c r="Z59" s="314"/>
    </row>
    <row r="60" ht="14.25" customHeight="1">
      <c r="A60" s="312"/>
      <c r="B60" s="314"/>
      <c r="C60" s="314"/>
      <c r="D60" s="314"/>
      <c r="E60" s="314"/>
      <c r="F60" s="314"/>
      <c r="G60" s="314"/>
      <c r="H60" s="314"/>
      <c r="I60" s="314"/>
      <c r="J60" s="312"/>
      <c r="K60" s="312"/>
      <c r="L60" s="314"/>
      <c r="M60" s="314"/>
      <c r="N60" s="312"/>
      <c r="O60" s="312"/>
      <c r="P60" s="314"/>
      <c r="Q60" s="314"/>
      <c r="R60" s="314"/>
      <c r="S60" s="314"/>
      <c r="T60" s="314"/>
      <c r="U60" s="314"/>
      <c r="V60" s="314"/>
      <c r="W60" s="314"/>
      <c r="X60" s="314"/>
      <c r="Y60" s="314"/>
      <c r="Z60" s="314"/>
    </row>
    <row r="61" ht="14.25" customHeight="1">
      <c r="A61" s="312"/>
      <c r="B61" s="314"/>
      <c r="C61" s="314"/>
      <c r="D61" s="314"/>
      <c r="E61" s="314"/>
      <c r="F61" s="314"/>
      <c r="G61" s="314"/>
      <c r="H61" s="314"/>
      <c r="I61" s="314"/>
      <c r="J61" s="312"/>
      <c r="K61" s="312"/>
      <c r="L61" s="314"/>
      <c r="M61" s="314"/>
      <c r="N61" s="312"/>
      <c r="O61" s="312"/>
      <c r="P61" s="314"/>
      <c r="Q61" s="314"/>
      <c r="R61" s="314"/>
      <c r="S61" s="314"/>
      <c r="T61" s="314"/>
      <c r="U61" s="314"/>
      <c r="V61" s="314"/>
      <c r="W61" s="314"/>
      <c r="X61" s="314"/>
      <c r="Y61" s="314"/>
      <c r="Z61" s="314"/>
    </row>
    <row r="62" ht="14.25" customHeight="1">
      <c r="A62" s="312"/>
      <c r="B62" s="314"/>
      <c r="C62" s="314"/>
      <c r="D62" s="314"/>
      <c r="E62" s="314"/>
      <c r="F62" s="314"/>
      <c r="G62" s="314"/>
      <c r="H62" s="314"/>
      <c r="I62" s="314"/>
      <c r="J62" s="312"/>
      <c r="K62" s="312"/>
      <c r="L62" s="314"/>
      <c r="M62" s="314"/>
      <c r="N62" s="312"/>
      <c r="O62" s="312"/>
      <c r="P62" s="314"/>
      <c r="Q62" s="314"/>
      <c r="R62" s="314"/>
      <c r="S62" s="314"/>
      <c r="T62" s="314"/>
      <c r="U62" s="314"/>
      <c r="V62" s="314"/>
      <c r="W62" s="314"/>
      <c r="X62" s="314"/>
      <c r="Y62" s="314"/>
      <c r="Z62" s="314"/>
    </row>
    <row r="63" ht="14.25" customHeight="1">
      <c r="A63" s="312"/>
      <c r="B63" s="314"/>
      <c r="C63" s="314"/>
      <c r="D63" s="314"/>
      <c r="E63" s="314"/>
      <c r="F63" s="314"/>
      <c r="G63" s="314"/>
      <c r="H63" s="314"/>
      <c r="I63" s="314"/>
      <c r="J63" s="312"/>
      <c r="K63" s="312"/>
      <c r="L63" s="314"/>
      <c r="M63" s="314"/>
      <c r="N63" s="312"/>
      <c r="O63" s="312"/>
      <c r="P63" s="314"/>
      <c r="Q63" s="314"/>
      <c r="R63" s="314"/>
      <c r="S63" s="314"/>
      <c r="T63" s="314"/>
      <c r="U63" s="314"/>
      <c r="V63" s="314"/>
      <c r="W63" s="314"/>
      <c r="X63" s="314"/>
      <c r="Y63" s="314"/>
      <c r="Z63" s="314"/>
    </row>
    <row r="64" ht="14.25" customHeight="1">
      <c r="A64" s="312"/>
      <c r="B64" s="314"/>
      <c r="C64" s="314"/>
      <c r="D64" s="314"/>
      <c r="E64" s="314"/>
      <c r="F64" s="314"/>
      <c r="G64" s="314"/>
      <c r="H64" s="314"/>
      <c r="I64" s="314"/>
      <c r="J64" s="312"/>
      <c r="K64" s="312"/>
      <c r="L64" s="314"/>
      <c r="M64" s="314"/>
      <c r="N64" s="312"/>
      <c r="O64" s="312"/>
      <c r="P64" s="314"/>
      <c r="Q64" s="314"/>
      <c r="R64" s="314"/>
      <c r="S64" s="314"/>
      <c r="T64" s="314"/>
      <c r="U64" s="314"/>
      <c r="V64" s="314"/>
      <c r="W64" s="314"/>
      <c r="X64" s="314"/>
      <c r="Y64" s="314"/>
      <c r="Z64" s="314"/>
    </row>
    <row r="65" ht="14.25" customHeight="1">
      <c r="A65" s="312"/>
      <c r="B65" s="314"/>
      <c r="C65" s="314"/>
      <c r="D65" s="314"/>
      <c r="E65" s="314"/>
      <c r="F65" s="314"/>
      <c r="G65" s="314"/>
      <c r="H65" s="314"/>
      <c r="I65" s="314"/>
      <c r="J65" s="312"/>
      <c r="K65" s="312"/>
      <c r="L65" s="314"/>
      <c r="M65" s="314"/>
      <c r="N65" s="312"/>
      <c r="O65" s="312"/>
      <c r="P65" s="314"/>
      <c r="Q65" s="314"/>
      <c r="R65" s="314"/>
      <c r="S65" s="314"/>
      <c r="T65" s="314"/>
      <c r="U65" s="314"/>
      <c r="V65" s="314"/>
      <c r="W65" s="314"/>
      <c r="X65" s="314"/>
      <c r="Y65" s="314"/>
      <c r="Z65" s="314"/>
    </row>
    <row r="66" ht="14.25" customHeight="1">
      <c r="A66" s="312"/>
      <c r="B66" s="314"/>
      <c r="C66" s="314"/>
      <c r="D66" s="314"/>
      <c r="E66" s="314"/>
      <c r="F66" s="314"/>
      <c r="G66" s="314"/>
      <c r="H66" s="314"/>
      <c r="I66" s="314"/>
      <c r="J66" s="312"/>
      <c r="K66" s="312"/>
      <c r="L66" s="314"/>
      <c r="M66" s="314"/>
      <c r="N66" s="312"/>
      <c r="O66" s="312"/>
      <c r="P66" s="314"/>
      <c r="Q66" s="314"/>
      <c r="R66" s="314"/>
      <c r="S66" s="314"/>
      <c r="T66" s="314"/>
      <c r="U66" s="314"/>
      <c r="V66" s="314"/>
      <c r="W66" s="314"/>
      <c r="X66" s="314"/>
      <c r="Y66" s="314"/>
      <c r="Z66" s="314"/>
    </row>
    <row r="67" ht="14.25" customHeight="1">
      <c r="A67" s="312"/>
      <c r="B67" s="314"/>
      <c r="C67" s="314"/>
      <c r="D67" s="314"/>
      <c r="E67" s="314"/>
      <c r="F67" s="314"/>
      <c r="G67" s="314"/>
      <c r="H67" s="314"/>
      <c r="I67" s="314"/>
      <c r="J67" s="312"/>
      <c r="K67" s="312"/>
      <c r="L67" s="314"/>
      <c r="M67" s="314"/>
      <c r="N67" s="312"/>
      <c r="O67" s="312"/>
      <c r="P67" s="314"/>
      <c r="Q67" s="314"/>
      <c r="R67" s="314"/>
      <c r="S67" s="314"/>
      <c r="T67" s="314"/>
      <c r="U67" s="314"/>
      <c r="V67" s="314"/>
      <c r="W67" s="314"/>
      <c r="X67" s="314"/>
      <c r="Y67" s="314"/>
      <c r="Z67" s="314"/>
    </row>
    <row r="68" ht="14.25" customHeight="1">
      <c r="A68" s="312"/>
      <c r="B68" s="314"/>
      <c r="C68" s="314"/>
      <c r="D68" s="314"/>
      <c r="E68" s="314"/>
      <c r="F68" s="314"/>
      <c r="G68" s="314"/>
      <c r="H68" s="314"/>
      <c r="I68" s="314"/>
      <c r="J68" s="312"/>
      <c r="K68" s="312"/>
      <c r="L68" s="314"/>
      <c r="M68" s="314"/>
      <c r="N68" s="312"/>
      <c r="O68" s="312"/>
      <c r="P68" s="314"/>
      <c r="Q68" s="314"/>
      <c r="R68" s="314"/>
      <c r="S68" s="314"/>
      <c r="T68" s="314"/>
      <c r="U68" s="314"/>
      <c r="V68" s="314"/>
      <c r="W68" s="314"/>
      <c r="X68" s="314"/>
      <c r="Y68" s="314"/>
      <c r="Z68" s="314"/>
    </row>
    <row r="69" ht="14.25" customHeight="1">
      <c r="A69" s="312"/>
      <c r="B69" s="314"/>
      <c r="C69" s="314"/>
      <c r="D69" s="314"/>
      <c r="E69" s="314"/>
      <c r="F69" s="314"/>
      <c r="G69" s="314"/>
      <c r="H69" s="314"/>
      <c r="I69" s="314"/>
      <c r="J69" s="312"/>
      <c r="K69" s="312"/>
      <c r="L69" s="314"/>
      <c r="M69" s="314"/>
      <c r="N69" s="312"/>
      <c r="O69" s="312"/>
      <c r="P69" s="314"/>
      <c r="Q69" s="314"/>
      <c r="R69" s="314"/>
      <c r="S69" s="314"/>
      <c r="T69" s="314"/>
      <c r="U69" s="314"/>
      <c r="V69" s="314"/>
      <c r="W69" s="314"/>
      <c r="X69" s="314"/>
      <c r="Y69" s="314"/>
      <c r="Z69" s="314"/>
    </row>
    <row r="70" ht="14.25" customHeight="1">
      <c r="A70" s="312"/>
      <c r="B70" s="314"/>
      <c r="C70" s="314"/>
      <c r="D70" s="314"/>
      <c r="E70" s="314"/>
      <c r="F70" s="314"/>
      <c r="G70" s="314"/>
      <c r="H70" s="314"/>
      <c r="I70" s="314"/>
      <c r="J70" s="312"/>
      <c r="K70" s="312"/>
      <c r="L70" s="314"/>
      <c r="M70" s="314"/>
      <c r="N70" s="312"/>
      <c r="O70" s="312"/>
      <c r="P70" s="314"/>
      <c r="Q70" s="314"/>
      <c r="R70" s="314"/>
      <c r="S70" s="314"/>
      <c r="T70" s="314"/>
      <c r="U70" s="314"/>
      <c r="V70" s="314"/>
      <c r="W70" s="314"/>
      <c r="X70" s="314"/>
      <c r="Y70" s="314"/>
      <c r="Z70" s="314"/>
    </row>
    <row r="71" ht="14.25" customHeight="1">
      <c r="A71" s="312"/>
      <c r="B71" s="314"/>
      <c r="C71" s="314"/>
      <c r="D71" s="314"/>
      <c r="E71" s="314"/>
      <c r="F71" s="314"/>
      <c r="G71" s="314"/>
      <c r="H71" s="314"/>
      <c r="I71" s="314"/>
      <c r="J71" s="312"/>
      <c r="K71" s="312"/>
      <c r="L71" s="314"/>
      <c r="M71" s="314"/>
      <c r="N71" s="312"/>
      <c r="O71" s="312"/>
      <c r="P71" s="314"/>
      <c r="Q71" s="314"/>
      <c r="R71" s="314"/>
      <c r="S71" s="314"/>
      <c r="T71" s="314"/>
      <c r="U71" s="314"/>
      <c r="V71" s="314"/>
      <c r="W71" s="314"/>
      <c r="X71" s="314"/>
      <c r="Y71" s="314"/>
      <c r="Z71" s="314"/>
    </row>
    <row r="72" ht="14.25" customHeight="1">
      <c r="A72" s="312"/>
      <c r="B72" s="314"/>
      <c r="C72" s="314"/>
      <c r="D72" s="314"/>
      <c r="E72" s="314"/>
      <c r="F72" s="314"/>
      <c r="G72" s="314"/>
      <c r="H72" s="314"/>
      <c r="I72" s="314"/>
      <c r="J72" s="312"/>
      <c r="K72" s="312"/>
      <c r="L72" s="314"/>
      <c r="M72" s="314"/>
      <c r="N72" s="312"/>
      <c r="O72" s="312"/>
      <c r="P72" s="314"/>
      <c r="Q72" s="314"/>
      <c r="R72" s="314"/>
      <c r="S72" s="314"/>
      <c r="T72" s="314"/>
      <c r="U72" s="314"/>
      <c r="V72" s="314"/>
      <c r="W72" s="314"/>
      <c r="X72" s="314"/>
      <c r="Y72" s="314"/>
      <c r="Z72" s="314"/>
    </row>
    <row r="73" ht="14.25" customHeight="1">
      <c r="A73" s="312"/>
      <c r="B73" s="314"/>
      <c r="C73" s="314"/>
      <c r="D73" s="314"/>
      <c r="E73" s="314"/>
      <c r="F73" s="314"/>
      <c r="G73" s="314"/>
      <c r="H73" s="314"/>
      <c r="I73" s="314"/>
      <c r="J73" s="312"/>
      <c r="K73" s="312"/>
      <c r="L73" s="314"/>
      <c r="M73" s="314"/>
      <c r="N73" s="312"/>
      <c r="O73" s="312"/>
      <c r="P73" s="314"/>
      <c r="Q73" s="314"/>
      <c r="R73" s="314"/>
      <c r="S73" s="314"/>
      <c r="T73" s="314"/>
      <c r="U73" s="314"/>
      <c r="V73" s="314"/>
      <c r="W73" s="314"/>
      <c r="X73" s="314"/>
      <c r="Y73" s="314"/>
      <c r="Z73" s="314"/>
    </row>
    <row r="74" ht="14.25" customHeight="1">
      <c r="A74" s="312"/>
      <c r="B74" s="314"/>
      <c r="C74" s="314"/>
      <c r="D74" s="314"/>
      <c r="E74" s="314"/>
      <c r="F74" s="314"/>
      <c r="G74" s="314"/>
      <c r="H74" s="314"/>
      <c r="I74" s="314"/>
      <c r="J74" s="312"/>
      <c r="K74" s="312"/>
      <c r="L74" s="314"/>
      <c r="M74" s="314"/>
      <c r="N74" s="312"/>
      <c r="O74" s="312"/>
      <c r="P74" s="314"/>
      <c r="Q74" s="314"/>
      <c r="R74" s="314"/>
      <c r="S74" s="314"/>
      <c r="T74" s="314"/>
      <c r="U74" s="314"/>
      <c r="V74" s="314"/>
      <c r="W74" s="314"/>
      <c r="X74" s="314"/>
      <c r="Y74" s="314"/>
      <c r="Z74" s="314"/>
    </row>
    <row r="75" ht="14.25" customHeight="1">
      <c r="A75" s="312"/>
      <c r="B75" s="314"/>
      <c r="C75" s="314"/>
      <c r="D75" s="314"/>
      <c r="E75" s="314"/>
      <c r="F75" s="314"/>
      <c r="G75" s="314"/>
      <c r="H75" s="314"/>
      <c r="I75" s="314"/>
      <c r="J75" s="312"/>
      <c r="K75" s="312"/>
      <c r="L75" s="314"/>
      <c r="M75" s="314"/>
      <c r="N75" s="312"/>
      <c r="O75" s="312"/>
      <c r="P75" s="314"/>
      <c r="Q75" s="314"/>
      <c r="R75" s="314"/>
      <c r="S75" s="314"/>
      <c r="T75" s="314"/>
      <c r="U75" s="314"/>
      <c r="V75" s="314"/>
      <c r="W75" s="314"/>
      <c r="X75" s="314"/>
      <c r="Y75" s="314"/>
      <c r="Z75" s="314"/>
    </row>
    <row r="76" ht="14.25" customHeight="1">
      <c r="A76" s="312"/>
      <c r="B76" s="314"/>
      <c r="C76" s="314"/>
      <c r="D76" s="314"/>
      <c r="E76" s="314"/>
      <c r="F76" s="314"/>
      <c r="G76" s="314"/>
      <c r="H76" s="314"/>
      <c r="I76" s="314"/>
      <c r="J76" s="312"/>
      <c r="K76" s="312"/>
      <c r="L76" s="314"/>
      <c r="M76" s="314"/>
      <c r="N76" s="312"/>
      <c r="O76" s="312"/>
      <c r="P76" s="314"/>
      <c r="Q76" s="314"/>
      <c r="R76" s="314"/>
      <c r="S76" s="314"/>
      <c r="T76" s="314"/>
      <c r="U76" s="314"/>
      <c r="V76" s="314"/>
      <c r="W76" s="314"/>
      <c r="X76" s="314"/>
      <c r="Y76" s="314"/>
      <c r="Z76" s="314"/>
    </row>
    <row r="77" ht="14.25" customHeight="1">
      <c r="A77" s="312"/>
      <c r="B77" s="314"/>
      <c r="C77" s="314"/>
      <c r="D77" s="314"/>
      <c r="E77" s="314"/>
      <c r="F77" s="314"/>
      <c r="G77" s="314"/>
      <c r="H77" s="314"/>
      <c r="I77" s="314"/>
      <c r="J77" s="312"/>
      <c r="K77" s="312"/>
      <c r="L77" s="314"/>
      <c r="M77" s="314"/>
      <c r="N77" s="312"/>
      <c r="O77" s="312"/>
      <c r="P77" s="314"/>
      <c r="Q77" s="314"/>
      <c r="R77" s="314"/>
      <c r="S77" s="314"/>
      <c r="T77" s="314"/>
      <c r="U77" s="314"/>
      <c r="V77" s="314"/>
      <c r="W77" s="314"/>
      <c r="X77" s="314"/>
      <c r="Y77" s="314"/>
      <c r="Z77" s="314"/>
    </row>
    <row r="78" ht="14.25" customHeight="1">
      <c r="A78" s="312"/>
      <c r="B78" s="314"/>
      <c r="C78" s="314"/>
      <c r="D78" s="314"/>
      <c r="E78" s="314"/>
      <c r="F78" s="314"/>
      <c r="G78" s="314"/>
      <c r="H78" s="314"/>
      <c r="I78" s="314"/>
      <c r="J78" s="312"/>
      <c r="K78" s="312"/>
      <c r="L78" s="314"/>
      <c r="M78" s="314"/>
      <c r="N78" s="312"/>
      <c r="O78" s="312"/>
      <c r="P78" s="314"/>
      <c r="Q78" s="314"/>
      <c r="R78" s="314"/>
      <c r="S78" s="314"/>
      <c r="T78" s="314"/>
      <c r="U78" s="314"/>
      <c r="V78" s="314"/>
      <c r="W78" s="314"/>
      <c r="X78" s="314"/>
      <c r="Y78" s="314"/>
      <c r="Z78" s="314"/>
    </row>
    <row r="79" ht="14.25" customHeight="1">
      <c r="A79" s="312"/>
      <c r="B79" s="314"/>
      <c r="C79" s="314"/>
      <c r="D79" s="314"/>
      <c r="E79" s="314"/>
      <c r="F79" s="314"/>
      <c r="G79" s="314"/>
      <c r="H79" s="314"/>
      <c r="I79" s="314"/>
      <c r="J79" s="312"/>
      <c r="K79" s="312"/>
      <c r="L79" s="314"/>
      <c r="M79" s="314"/>
      <c r="N79" s="312"/>
      <c r="O79" s="312"/>
      <c r="P79" s="314"/>
      <c r="Q79" s="314"/>
      <c r="R79" s="314"/>
      <c r="S79" s="314"/>
      <c r="T79" s="314"/>
      <c r="U79" s="314"/>
      <c r="V79" s="314"/>
      <c r="W79" s="314"/>
      <c r="X79" s="314"/>
      <c r="Y79" s="314"/>
      <c r="Z79" s="314"/>
    </row>
    <row r="80" ht="14.25" customHeight="1">
      <c r="A80" s="312"/>
      <c r="B80" s="314"/>
      <c r="C80" s="314"/>
      <c r="D80" s="314"/>
      <c r="E80" s="314"/>
      <c r="F80" s="314"/>
      <c r="G80" s="314"/>
      <c r="H80" s="314"/>
      <c r="I80" s="314"/>
      <c r="J80" s="312"/>
      <c r="K80" s="312"/>
      <c r="L80" s="314"/>
      <c r="M80" s="314"/>
      <c r="N80" s="312"/>
      <c r="O80" s="312"/>
      <c r="P80" s="314"/>
      <c r="Q80" s="314"/>
      <c r="R80" s="314"/>
      <c r="S80" s="314"/>
      <c r="T80" s="314"/>
      <c r="U80" s="314"/>
      <c r="V80" s="314"/>
      <c r="W80" s="314"/>
      <c r="X80" s="314"/>
      <c r="Y80" s="314"/>
      <c r="Z80" s="314"/>
    </row>
    <row r="81" ht="14.25" customHeight="1">
      <c r="A81" s="312"/>
      <c r="B81" s="314"/>
      <c r="C81" s="314"/>
      <c r="D81" s="314"/>
      <c r="E81" s="314"/>
      <c r="F81" s="314"/>
      <c r="G81" s="314"/>
      <c r="H81" s="314"/>
      <c r="I81" s="314"/>
      <c r="J81" s="312"/>
      <c r="K81" s="312"/>
      <c r="L81" s="314"/>
      <c r="M81" s="314"/>
      <c r="N81" s="312"/>
      <c r="O81" s="312"/>
      <c r="P81" s="314"/>
      <c r="Q81" s="314"/>
      <c r="R81" s="314"/>
      <c r="S81" s="314"/>
      <c r="T81" s="314"/>
      <c r="U81" s="314"/>
      <c r="V81" s="314"/>
      <c r="W81" s="314"/>
      <c r="X81" s="314"/>
      <c r="Y81" s="314"/>
      <c r="Z81" s="314"/>
    </row>
    <row r="82" ht="14.25" customHeight="1">
      <c r="A82" s="312"/>
      <c r="B82" s="314"/>
      <c r="C82" s="314"/>
      <c r="D82" s="314"/>
      <c r="E82" s="314"/>
      <c r="F82" s="314"/>
      <c r="G82" s="314"/>
      <c r="H82" s="314"/>
      <c r="I82" s="314"/>
      <c r="J82" s="312"/>
      <c r="K82" s="312"/>
      <c r="L82" s="314"/>
      <c r="M82" s="314"/>
      <c r="N82" s="312"/>
      <c r="O82" s="312"/>
      <c r="P82" s="314"/>
      <c r="Q82" s="314"/>
      <c r="R82" s="314"/>
      <c r="S82" s="314"/>
      <c r="T82" s="314"/>
      <c r="U82" s="314"/>
      <c r="V82" s="314"/>
      <c r="W82" s="314"/>
      <c r="X82" s="314"/>
      <c r="Y82" s="314"/>
      <c r="Z82" s="314"/>
    </row>
    <row r="83" ht="14.25" customHeight="1">
      <c r="A83" s="312"/>
      <c r="B83" s="314"/>
      <c r="C83" s="314"/>
      <c r="D83" s="314"/>
      <c r="E83" s="314"/>
      <c r="F83" s="314"/>
      <c r="G83" s="314"/>
      <c r="H83" s="314"/>
      <c r="I83" s="314"/>
      <c r="J83" s="312"/>
      <c r="K83" s="312"/>
      <c r="L83" s="314"/>
      <c r="M83" s="314"/>
      <c r="N83" s="312"/>
      <c r="O83" s="312"/>
      <c r="P83" s="314"/>
      <c r="Q83" s="314"/>
      <c r="R83" s="314"/>
      <c r="S83" s="314"/>
      <c r="T83" s="314"/>
      <c r="U83" s="314"/>
      <c r="V83" s="314"/>
      <c r="W83" s="314"/>
      <c r="X83" s="314"/>
      <c r="Y83" s="314"/>
      <c r="Z83" s="314"/>
    </row>
    <row r="84" ht="14.25" customHeight="1">
      <c r="A84" s="312"/>
      <c r="B84" s="314"/>
      <c r="C84" s="314"/>
      <c r="D84" s="314"/>
      <c r="E84" s="314"/>
      <c r="F84" s="314"/>
      <c r="G84" s="314"/>
      <c r="H84" s="314"/>
      <c r="I84" s="314"/>
      <c r="J84" s="312"/>
      <c r="K84" s="312"/>
      <c r="L84" s="314"/>
      <c r="M84" s="314"/>
      <c r="N84" s="312"/>
      <c r="O84" s="312"/>
      <c r="P84" s="314"/>
      <c r="Q84" s="314"/>
      <c r="R84" s="314"/>
      <c r="S84" s="314"/>
      <c r="T84" s="314"/>
      <c r="U84" s="314"/>
      <c r="V84" s="314"/>
      <c r="W84" s="314"/>
      <c r="X84" s="314"/>
      <c r="Y84" s="314"/>
      <c r="Z84" s="314"/>
    </row>
    <row r="85" ht="14.25" customHeight="1">
      <c r="A85" s="312"/>
      <c r="B85" s="314"/>
      <c r="C85" s="314"/>
      <c r="D85" s="314"/>
      <c r="E85" s="314"/>
      <c r="F85" s="314"/>
      <c r="G85" s="314"/>
      <c r="H85" s="314"/>
      <c r="I85" s="314"/>
      <c r="J85" s="312"/>
      <c r="K85" s="312"/>
      <c r="L85" s="314"/>
      <c r="M85" s="314"/>
      <c r="N85" s="312"/>
      <c r="O85" s="312"/>
      <c r="P85" s="314"/>
      <c r="Q85" s="314"/>
      <c r="R85" s="314"/>
      <c r="S85" s="314"/>
      <c r="T85" s="314"/>
      <c r="U85" s="314"/>
      <c r="V85" s="314"/>
      <c r="W85" s="314"/>
      <c r="X85" s="314"/>
      <c r="Y85" s="314"/>
      <c r="Z85" s="314"/>
    </row>
    <row r="86" ht="14.25" customHeight="1">
      <c r="A86" s="312"/>
      <c r="B86" s="314"/>
      <c r="C86" s="314"/>
      <c r="D86" s="314"/>
      <c r="E86" s="314"/>
      <c r="F86" s="314"/>
      <c r="G86" s="314"/>
      <c r="H86" s="314"/>
      <c r="I86" s="314"/>
      <c r="J86" s="312"/>
      <c r="K86" s="312"/>
      <c r="L86" s="314"/>
      <c r="M86" s="314"/>
      <c r="N86" s="312"/>
      <c r="O86" s="312"/>
      <c r="P86" s="314"/>
      <c r="Q86" s="314"/>
      <c r="R86" s="314"/>
      <c r="S86" s="314"/>
      <c r="T86" s="314"/>
      <c r="U86" s="314"/>
      <c r="V86" s="314"/>
      <c r="W86" s="314"/>
      <c r="X86" s="314"/>
      <c r="Y86" s="314"/>
      <c r="Z86" s="314"/>
    </row>
    <row r="87" ht="14.25" customHeight="1">
      <c r="A87" s="312"/>
      <c r="B87" s="314"/>
      <c r="C87" s="314"/>
      <c r="D87" s="314"/>
      <c r="E87" s="314"/>
      <c r="F87" s="314"/>
      <c r="G87" s="314"/>
      <c r="H87" s="314"/>
      <c r="I87" s="314"/>
      <c r="J87" s="312"/>
      <c r="K87" s="312"/>
      <c r="L87" s="314"/>
      <c r="M87" s="314"/>
      <c r="N87" s="312"/>
      <c r="O87" s="312"/>
      <c r="P87" s="314"/>
      <c r="Q87" s="314"/>
      <c r="R87" s="314"/>
      <c r="S87" s="314"/>
      <c r="T87" s="314"/>
      <c r="U87" s="314"/>
      <c r="V87" s="314"/>
      <c r="W87" s="314"/>
      <c r="X87" s="314"/>
      <c r="Y87" s="314"/>
      <c r="Z87" s="314"/>
    </row>
    <row r="88" ht="14.25" customHeight="1">
      <c r="A88" s="312"/>
      <c r="B88" s="314"/>
      <c r="C88" s="314"/>
      <c r="D88" s="314"/>
      <c r="E88" s="314"/>
      <c r="F88" s="314"/>
      <c r="G88" s="314"/>
      <c r="H88" s="314"/>
      <c r="I88" s="314"/>
      <c r="J88" s="312"/>
      <c r="K88" s="312"/>
      <c r="L88" s="314"/>
      <c r="M88" s="314"/>
      <c r="N88" s="312"/>
      <c r="O88" s="312"/>
      <c r="P88" s="314"/>
      <c r="Q88" s="314"/>
      <c r="R88" s="314"/>
      <c r="S88" s="314"/>
      <c r="T88" s="314"/>
      <c r="U88" s="314"/>
      <c r="V88" s="314"/>
      <c r="W88" s="314"/>
      <c r="X88" s="314"/>
      <c r="Y88" s="314"/>
      <c r="Z88" s="314"/>
    </row>
    <row r="89" ht="14.25" customHeight="1">
      <c r="A89" s="312"/>
      <c r="B89" s="314"/>
      <c r="C89" s="314"/>
      <c r="D89" s="314"/>
      <c r="E89" s="314"/>
      <c r="F89" s="314"/>
      <c r="G89" s="314"/>
      <c r="H89" s="314"/>
      <c r="I89" s="314"/>
      <c r="J89" s="312"/>
      <c r="K89" s="312"/>
      <c r="L89" s="314"/>
      <c r="M89" s="314"/>
      <c r="N89" s="312"/>
      <c r="O89" s="312"/>
      <c r="P89" s="314"/>
      <c r="Q89" s="314"/>
      <c r="R89" s="314"/>
      <c r="S89" s="314"/>
      <c r="T89" s="314"/>
      <c r="U89" s="314"/>
      <c r="V89" s="314"/>
      <c r="W89" s="314"/>
      <c r="X89" s="314"/>
      <c r="Y89" s="314"/>
      <c r="Z89" s="314"/>
    </row>
    <row r="90" ht="14.25" customHeight="1">
      <c r="A90" s="312"/>
      <c r="B90" s="314"/>
      <c r="C90" s="314"/>
      <c r="D90" s="314"/>
      <c r="E90" s="314"/>
      <c r="F90" s="314"/>
      <c r="G90" s="314"/>
      <c r="H90" s="314"/>
      <c r="I90" s="314"/>
      <c r="J90" s="312"/>
      <c r="K90" s="312"/>
      <c r="L90" s="314"/>
      <c r="M90" s="314"/>
      <c r="N90" s="312"/>
      <c r="O90" s="312"/>
      <c r="P90" s="314"/>
      <c r="Q90" s="314"/>
      <c r="R90" s="314"/>
      <c r="S90" s="314"/>
      <c r="T90" s="314"/>
      <c r="U90" s="314"/>
      <c r="V90" s="314"/>
      <c r="W90" s="314"/>
      <c r="X90" s="314"/>
      <c r="Y90" s="314"/>
      <c r="Z90" s="314"/>
    </row>
    <row r="91" ht="14.25" customHeight="1">
      <c r="A91" s="312"/>
      <c r="B91" s="314"/>
      <c r="C91" s="314"/>
      <c r="D91" s="314"/>
      <c r="E91" s="314"/>
      <c r="F91" s="314"/>
      <c r="G91" s="314"/>
      <c r="H91" s="314"/>
      <c r="I91" s="314"/>
      <c r="J91" s="312"/>
      <c r="K91" s="312"/>
      <c r="L91" s="314"/>
      <c r="M91" s="314"/>
      <c r="N91" s="312"/>
      <c r="O91" s="312"/>
      <c r="P91" s="314"/>
      <c r="Q91" s="314"/>
      <c r="R91" s="314"/>
      <c r="S91" s="314"/>
      <c r="T91" s="314"/>
      <c r="U91" s="314"/>
      <c r="V91" s="314"/>
      <c r="W91" s="314"/>
      <c r="X91" s="314"/>
      <c r="Y91" s="314"/>
      <c r="Z91" s="314"/>
    </row>
    <row r="92" ht="14.25" customHeight="1">
      <c r="A92" s="312"/>
      <c r="B92" s="314"/>
      <c r="C92" s="314"/>
      <c r="D92" s="314"/>
      <c r="E92" s="314"/>
      <c r="F92" s="314"/>
      <c r="G92" s="314"/>
      <c r="H92" s="314"/>
      <c r="I92" s="314"/>
      <c r="J92" s="312"/>
      <c r="K92" s="312"/>
      <c r="L92" s="314"/>
      <c r="M92" s="314"/>
      <c r="N92" s="312"/>
      <c r="O92" s="312"/>
      <c r="P92" s="314"/>
      <c r="Q92" s="314"/>
      <c r="R92" s="314"/>
      <c r="S92" s="314"/>
      <c r="T92" s="314"/>
      <c r="U92" s="314"/>
      <c r="V92" s="314"/>
      <c r="W92" s="314"/>
      <c r="X92" s="314"/>
      <c r="Y92" s="314"/>
      <c r="Z92" s="314"/>
    </row>
    <row r="93" ht="14.25" customHeight="1">
      <c r="A93" s="312"/>
      <c r="B93" s="314"/>
      <c r="C93" s="314"/>
      <c r="D93" s="314"/>
      <c r="E93" s="314"/>
      <c r="F93" s="314"/>
      <c r="G93" s="314"/>
      <c r="H93" s="314"/>
      <c r="I93" s="314"/>
      <c r="J93" s="312"/>
      <c r="K93" s="312"/>
      <c r="L93" s="314"/>
      <c r="M93" s="314"/>
      <c r="N93" s="312"/>
      <c r="O93" s="312"/>
      <c r="P93" s="314"/>
      <c r="Q93" s="314"/>
      <c r="R93" s="314"/>
      <c r="S93" s="314"/>
      <c r="T93" s="314"/>
      <c r="U93" s="314"/>
      <c r="V93" s="314"/>
      <c r="W93" s="314"/>
      <c r="X93" s="314"/>
      <c r="Y93" s="314"/>
      <c r="Z93" s="314"/>
    </row>
    <row r="94" ht="14.25" customHeight="1">
      <c r="A94" s="312"/>
      <c r="B94" s="314"/>
      <c r="C94" s="314"/>
      <c r="D94" s="314"/>
      <c r="E94" s="314"/>
      <c r="F94" s="314"/>
      <c r="G94" s="314"/>
      <c r="H94" s="314"/>
      <c r="I94" s="314"/>
      <c r="J94" s="312"/>
      <c r="K94" s="312"/>
      <c r="L94" s="314"/>
      <c r="M94" s="314"/>
      <c r="N94" s="312"/>
      <c r="O94" s="312"/>
      <c r="P94" s="314"/>
      <c r="Q94" s="314"/>
      <c r="R94" s="314"/>
      <c r="S94" s="314"/>
      <c r="T94" s="314"/>
      <c r="U94" s="314"/>
      <c r="V94" s="314"/>
      <c r="W94" s="314"/>
      <c r="X94" s="314"/>
      <c r="Y94" s="314"/>
      <c r="Z94" s="314"/>
    </row>
    <row r="95" ht="14.25" customHeight="1">
      <c r="A95" s="312"/>
      <c r="B95" s="314"/>
      <c r="C95" s="314"/>
      <c r="D95" s="314"/>
      <c r="E95" s="314"/>
      <c r="F95" s="314"/>
      <c r="G95" s="314"/>
      <c r="H95" s="314"/>
      <c r="I95" s="314"/>
      <c r="J95" s="312"/>
      <c r="K95" s="312"/>
      <c r="L95" s="314"/>
      <c r="M95" s="314"/>
      <c r="N95" s="312"/>
      <c r="O95" s="312"/>
      <c r="P95" s="314"/>
      <c r="Q95" s="314"/>
      <c r="R95" s="314"/>
      <c r="S95" s="314"/>
      <c r="T95" s="314"/>
      <c r="U95" s="314"/>
      <c r="V95" s="314"/>
      <c r="W95" s="314"/>
      <c r="X95" s="314"/>
      <c r="Y95" s="314"/>
      <c r="Z95" s="314"/>
    </row>
    <row r="96" ht="14.25" customHeight="1">
      <c r="A96" s="312"/>
      <c r="B96" s="314"/>
      <c r="C96" s="314"/>
      <c r="D96" s="314"/>
      <c r="E96" s="314"/>
      <c r="F96" s="314"/>
      <c r="G96" s="314"/>
      <c r="H96" s="314"/>
      <c r="I96" s="314"/>
      <c r="J96" s="312"/>
      <c r="K96" s="312"/>
      <c r="L96" s="314"/>
      <c r="M96" s="314"/>
      <c r="N96" s="312"/>
      <c r="O96" s="312"/>
      <c r="P96" s="314"/>
      <c r="Q96" s="314"/>
      <c r="R96" s="314"/>
      <c r="S96" s="314"/>
      <c r="T96" s="314"/>
      <c r="U96" s="314"/>
      <c r="V96" s="314"/>
      <c r="W96" s="314"/>
      <c r="X96" s="314"/>
      <c r="Y96" s="314"/>
      <c r="Z96" s="314"/>
    </row>
    <row r="97" ht="14.25" customHeight="1">
      <c r="A97" s="312"/>
      <c r="B97" s="314"/>
      <c r="C97" s="314"/>
      <c r="D97" s="314"/>
      <c r="E97" s="314"/>
      <c r="F97" s="314"/>
      <c r="G97" s="314"/>
      <c r="H97" s="314"/>
      <c r="I97" s="314"/>
      <c r="J97" s="312"/>
      <c r="K97" s="312"/>
      <c r="L97" s="314"/>
      <c r="M97" s="314"/>
      <c r="N97" s="312"/>
      <c r="O97" s="312"/>
      <c r="P97" s="314"/>
      <c r="Q97" s="314"/>
      <c r="R97" s="314"/>
      <c r="S97" s="314"/>
      <c r="T97" s="314"/>
      <c r="U97" s="314"/>
      <c r="V97" s="314"/>
      <c r="W97" s="314"/>
      <c r="X97" s="314"/>
      <c r="Y97" s="314"/>
      <c r="Z97" s="314"/>
    </row>
    <row r="98" ht="14.25" customHeight="1">
      <c r="A98" s="312"/>
      <c r="B98" s="314"/>
      <c r="C98" s="314"/>
      <c r="D98" s="314"/>
      <c r="E98" s="314"/>
      <c r="F98" s="314"/>
      <c r="G98" s="314"/>
      <c r="H98" s="314"/>
      <c r="I98" s="314"/>
      <c r="J98" s="312"/>
      <c r="K98" s="312"/>
      <c r="L98" s="314"/>
      <c r="M98" s="314"/>
      <c r="N98" s="312"/>
      <c r="O98" s="312"/>
      <c r="P98" s="314"/>
      <c r="Q98" s="314"/>
      <c r="R98" s="314"/>
      <c r="S98" s="314"/>
      <c r="T98" s="314"/>
      <c r="U98" s="314"/>
      <c r="V98" s="314"/>
      <c r="W98" s="314"/>
      <c r="X98" s="314"/>
      <c r="Y98" s="314"/>
      <c r="Z98" s="314"/>
    </row>
    <row r="99" ht="14.25" customHeight="1">
      <c r="A99" s="312"/>
      <c r="B99" s="314"/>
      <c r="C99" s="314"/>
      <c r="D99" s="314"/>
      <c r="E99" s="314"/>
      <c r="F99" s="314"/>
      <c r="G99" s="314"/>
      <c r="H99" s="314"/>
      <c r="I99" s="314"/>
      <c r="J99" s="312"/>
      <c r="K99" s="312"/>
      <c r="L99" s="314"/>
      <c r="M99" s="314"/>
      <c r="N99" s="312"/>
      <c r="O99" s="312"/>
      <c r="P99" s="314"/>
      <c r="Q99" s="314"/>
      <c r="R99" s="314"/>
      <c r="S99" s="314"/>
      <c r="T99" s="314"/>
      <c r="U99" s="314"/>
      <c r="V99" s="314"/>
      <c r="W99" s="314"/>
      <c r="X99" s="314"/>
      <c r="Y99" s="314"/>
      <c r="Z99" s="314"/>
    </row>
    <row r="100" ht="14.25" customHeight="1">
      <c r="A100" s="312"/>
      <c r="B100" s="314"/>
      <c r="C100" s="314"/>
      <c r="D100" s="314"/>
      <c r="E100" s="314"/>
      <c r="F100" s="314"/>
      <c r="G100" s="314"/>
      <c r="H100" s="314"/>
      <c r="I100" s="314"/>
      <c r="J100" s="312"/>
      <c r="K100" s="312"/>
      <c r="L100" s="314"/>
      <c r="M100" s="314"/>
      <c r="N100" s="312"/>
      <c r="O100" s="312"/>
      <c r="P100" s="314"/>
      <c r="Q100" s="314"/>
      <c r="R100" s="314"/>
      <c r="S100" s="314"/>
      <c r="T100" s="314"/>
      <c r="U100" s="314"/>
      <c r="V100" s="314"/>
      <c r="W100" s="314"/>
      <c r="X100" s="314"/>
      <c r="Y100" s="314"/>
      <c r="Z100" s="314"/>
    </row>
    <row r="101" ht="14.25" customHeight="1">
      <c r="A101" s="312"/>
      <c r="B101" s="314"/>
      <c r="C101" s="314"/>
      <c r="D101" s="314"/>
      <c r="E101" s="314"/>
      <c r="F101" s="314"/>
      <c r="G101" s="314"/>
      <c r="H101" s="314"/>
      <c r="I101" s="314"/>
      <c r="J101" s="312"/>
      <c r="K101" s="312"/>
      <c r="L101" s="314"/>
      <c r="M101" s="314"/>
      <c r="N101" s="312"/>
      <c r="O101" s="312"/>
      <c r="P101" s="314"/>
      <c r="Q101" s="314"/>
      <c r="R101" s="314"/>
      <c r="S101" s="314"/>
      <c r="T101" s="314"/>
      <c r="U101" s="314"/>
      <c r="V101" s="314"/>
      <c r="W101" s="314"/>
      <c r="X101" s="314"/>
      <c r="Y101" s="314"/>
      <c r="Z101" s="314"/>
    </row>
    <row r="102" ht="14.25" customHeight="1">
      <c r="A102" s="312"/>
      <c r="B102" s="314"/>
      <c r="C102" s="314"/>
      <c r="D102" s="314"/>
      <c r="E102" s="314"/>
      <c r="F102" s="314"/>
      <c r="G102" s="314"/>
      <c r="H102" s="314"/>
      <c r="I102" s="314"/>
      <c r="J102" s="312"/>
      <c r="K102" s="312"/>
      <c r="L102" s="314"/>
      <c r="M102" s="314"/>
      <c r="N102" s="312"/>
      <c r="O102" s="312"/>
      <c r="P102" s="314"/>
      <c r="Q102" s="314"/>
      <c r="R102" s="314"/>
      <c r="S102" s="314"/>
      <c r="T102" s="314"/>
      <c r="U102" s="314"/>
      <c r="V102" s="314"/>
      <c r="W102" s="314"/>
      <c r="X102" s="314"/>
      <c r="Y102" s="314"/>
      <c r="Z102" s="314"/>
    </row>
    <row r="103" ht="14.25" customHeight="1">
      <c r="A103" s="312"/>
      <c r="B103" s="314"/>
      <c r="C103" s="314"/>
      <c r="D103" s="314"/>
      <c r="E103" s="314"/>
      <c r="F103" s="314"/>
      <c r="G103" s="314"/>
      <c r="H103" s="314"/>
      <c r="I103" s="314"/>
      <c r="J103" s="312"/>
      <c r="K103" s="312"/>
      <c r="L103" s="314"/>
      <c r="M103" s="314"/>
      <c r="N103" s="312"/>
      <c r="O103" s="312"/>
      <c r="P103" s="314"/>
      <c r="Q103" s="314"/>
      <c r="R103" s="314"/>
      <c r="S103" s="314"/>
      <c r="T103" s="314"/>
      <c r="U103" s="314"/>
      <c r="V103" s="314"/>
      <c r="W103" s="314"/>
      <c r="X103" s="314"/>
      <c r="Y103" s="314"/>
      <c r="Z103" s="314"/>
    </row>
    <row r="104" ht="14.25" customHeight="1">
      <c r="A104" s="312"/>
      <c r="B104" s="314"/>
      <c r="C104" s="314"/>
      <c r="D104" s="314"/>
      <c r="E104" s="314"/>
      <c r="F104" s="314"/>
      <c r="G104" s="314"/>
      <c r="H104" s="314"/>
      <c r="I104" s="314"/>
      <c r="J104" s="312"/>
      <c r="K104" s="312"/>
      <c r="L104" s="314"/>
      <c r="M104" s="314"/>
      <c r="N104" s="312"/>
      <c r="O104" s="312"/>
      <c r="P104" s="314"/>
      <c r="Q104" s="314"/>
      <c r="R104" s="314"/>
      <c r="S104" s="314"/>
      <c r="T104" s="314"/>
      <c r="U104" s="314"/>
      <c r="V104" s="314"/>
      <c r="W104" s="314"/>
      <c r="X104" s="314"/>
      <c r="Y104" s="314"/>
      <c r="Z104" s="314"/>
    </row>
    <row r="105" ht="14.25" customHeight="1">
      <c r="A105" s="312"/>
      <c r="B105" s="314"/>
      <c r="C105" s="314"/>
      <c r="D105" s="314"/>
      <c r="E105" s="314"/>
      <c r="F105" s="314"/>
      <c r="G105" s="314"/>
      <c r="H105" s="314"/>
      <c r="I105" s="314"/>
      <c r="J105" s="312"/>
      <c r="K105" s="312"/>
      <c r="L105" s="314"/>
      <c r="M105" s="314"/>
      <c r="N105" s="312"/>
      <c r="O105" s="312"/>
      <c r="P105" s="314"/>
      <c r="Q105" s="314"/>
      <c r="R105" s="314"/>
      <c r="S105" s="314"/>
      <c r="T105" s="314"/>
      <c r="U105" s="314"/>
      <c r="V105" s="314"/>
      <c r="W105" s="314"/>
      <c r="X105" s="314"/>
      <c r="Y105" s="314"/>
      <c r="Z105" s="314"/>
    </row>
    <row r="106" ht="14.25" customHeight="1">
      <c r="A106" s="312"/>
      <c r="B106" s="314"/>
      <c r="C106" s="314"/>
      <c r="D106" s="314"/>
      <c r="E106" s="314"/>
      <c r="F106" s="314"/>
      <c r="G106" s="314"/>
      <c r="H106" s="314"/>
      <c r="I106" s="314"/>
      <c r="J106" s="312"/>
      <c r="K106" s="312"/>
      <c r="L106" s="314"/>
      <c r="M106" s="314"/>
      <c r="N106" s="312"/>
      <c r="O106" s="312"/>
      <c r="P106" s="314"/>
      <c r="Q106" s="314"/>
      <c r="R106" s="314"/>
      <c r="S106" s="314"/>
      <c r="T106" s="314"/>
      <c r="U106" s="314"/>
      <c r="V106" s="314"/>
      <c r="W106" s="314"/>
      <c r="X106" s="314"/>
      <c r="Y106" s="314"/>
      <c r="Z106" s="314"/>
    </row>
    <row r="107" ht="14.25" customHeight="1">
      <c r="A107" s="312"/>
      <c r="B107" s="314"/>
      <c r="C107" s="314"/>
      <c r="D107" s="314"/>
      <c r="E107" s="314"/>
      <c r="F107" s="314"/>
      <c r="G107" s="314"/>
      <c r="H107" s="314"/>
      <c r="I107" s="314"/>
      <c r="J107" s="312"/>
      <c r="K107" s="312"/>
      <c r="L107" s="314"/>
      <c r="M107" s="314"/>
      <c r="N107" s="312"/>
      <c r="O107" s="312"/>
      <c r="P107" s="314"/>
      <c r="Q107" s="314"/>
      <c r="R107" s="314"/>
      <c r="S107" s="314"/>
      <c r="T107" s="314"/>
      <c r="U107" s="314"/>
      <c r="V107" s="314"/>
      <c r="W107" s="314"/>
      <c r="X107" s="314"/>
      <c r="Y107" s="314"/>
      <c r="Z107" s="314"/>
    </row>
    <row r="108" ht="14.25" customHeight="1">
      <c r="A108" s="312"/>
      <c r="B108" s="314"/>
      <c r="C108" s="314"/>
      <c r="D108" s="314"/>
      <c r="E108" s="314"/>
      <c r="F108" s="314"/>
      <c r="G108" s="314"/>
      <c r="H108" s="314"/>
      <c r="I108" s="314"/>
      <c r="J108" s="312"/>
      <c r="K108" s="312"/>
      <c r="L108" s="314"/>
      <c r="M108" s="314"/>
      <c r="N108" s="312"/>
      <c r="O108" s="312"/>
      <c r="P108" s="314"/>
      <c r="Q108" s="314"/>
      <c r="R108" s="314"/>
      <c r="S108" s="314"/>
      <c r="T108" s="314"/>
      <c r="U108" s="314"/>
      <c r="V108" s="314"/>
      <c r="W108" s="314"/>
      <c r="X108" s="314"/>
      <c r="Y108" s="314"/>
      <c r="Z108" s="314"/>
    </row>
    <row r="109" ht="14.25" customHeight="1">
      <c r="A109" s="312"/>
      <c r="B109" s="314"/>
      <c r="C109" s="314"/>
      <c r="D109" s="314"/>
      <c r="E109" s="314"/>
      <c r="F109" s="314"/>
      <c r="G109" s="314"/>
      <c r="H109" s="314"/>
      <c r="I109" s="314"/>
      <c r="J109" s="312"/>
      <c r="K109" s="312"/>
      <c r="L109" s="314"/>
      <c r="M109" s="314"/>
      <c r="N109" s="312"/>
      <c r="O109" s="312"/>
      <c r="P109" s="314"/>
      <c r="Q109" s="314"/>
      <c r="R109" s="314"/>
      <c r="S109" s="314"/>
      <c r="T109" s="314"/>
      <c r="U109" s="314"/>
      <c r="V109" s="314"/>
      <c r="W109" s="314"/>
      <c r="X109" s="314"/>
      <c r="Y109" s="314"/>
      <c r="Z109" s="314"/>
    </row>
    <row r="110" ht="14.25" customHeight="1">
      <c r="A110" s="312"/>
      <c r="B110" s="314"/>
      <c r="C110" s="314"/>
      <c r="D110" s="314"/>
      <c r="E110" s="314"/>
      <c r="F110" s="314"/>
      <c r="G110" s="314"/>
      <c r="H110" s="314"/>
      <c r="I110" s="314"/>
      <c r="J110" s="312"/>
      <c r="K110" s="312"/>
      <c r="L110" s="314"/>
      <c r="M110" s="314"/>
      <c r="N110" s="312"/>
      <c r="O110" s="312"/>
      <c r="P110" s="314"/>
      <c r="Q110" s="314"/>
      <c r="R110" s="314"/>
      <c r="S110" s="314"/>
      <c r="T110" s="314"/>
      <c r="U110" s="314"/>
      <c r="V110" s="314"/>
      <c r="W110" s="314"/>
      <c r="X110" s="314"/>
      <c r="Y110" s="314"/>
      <c r="Z110" s="314"/>
    </row>
    <row r="111" ht="14.25" customHeight="1">
      <c r="A111" s="312"/>
      <c r="B111" s="314"/>
      <c r="C111" s="314"/>
      <c r="D111" s="314"/>
      <c r="E111" s="314"/>
      <c r="F111" s="314"/>
      <c r="G111" s="314"/>
      <c r="H111" s="314"/>
      <c r="I111" s="314"/>
      <c r="J111" s="312"/>
      <c r="K111" s="312"/>
      <c r="L111" s="314"/>
      <c r="M111" s="314"/>
      <c r="N111" s="312"/>
      <c r="O111" s="312"/>
      <c r="P111" s="314"/>
      <c r="Q111" s="314"/>
      <c r="R111" s="314"/>
      <c r="S111" s="314"/>
      <c r="T111" s="314"/>
      <c r="U111" s="314"/>
      <c r="V111" s="314"/>
      <c r="W111" s="314"/>
      <c r="X111" s="314"/>
      <c r="Y111" s="314"/>
      <c r="Z111" s="314"/>
    </row>
    <row r="112" ht="14.25" customHeight="1">
      <c r="A112" s="312"/>
      <c r="B112" s="314"/>
      <c r="C112" s="314"/>
      <c r="D112" s="314"/>
      <c r="E112" s="314"/>
      <c r="F112" s="314"/>
      <c r="G112" s="314"/>
      <c r="H112" s="314"/>
      <c r="I112" s="314"/>
      <c r="J112" s="312"/>
      <c r="K112" s="312"/>
      <c r="L112" s="314"/>
      <c r="M112" s="314"/>
      <c r="N112" s="312"/>
      <c r="O112" s="312"/>
      <c r="P112" s="314"/>
      <c r="Q112" s="314"/>
      <c r="R112" s="314"/>
      <c r="S112" s="314"/>
      <c r="T112" s="314"/>
      <c r="U112" s="314"/>
      <c r="V112" s="314"/>
      <c r="W112" s="314"/>
      <c r="X112" s="314"/>
      <c r="Y112" s="314"/>
      <c r="Z112" s="314"/>
    </row>
    <row r="113" ht="14.25" customHeight="1">
      <c r="A113" s="312"/>
      <c r="B113" s="314"/>
      <c r="C113" s="314"/>
      <c r="D113" s="314"/>
      <c r="E113" s="314"/>
      <c r="F113" s="314"/>
      <c r="G113" s="314"/>
      <c r="H113" s="314"/>
      <c r="I113" s="314"/>
      <c r="J113" s="312"/>
      <c r="K113" s="312"/>
      <c r="L113" s="314"/>
      <c r="M113" s="314"/>
      <c r="N113" s="312"/>
      <c r="O113" s="312"/>
      <c r="P113" s="314"/>
      <c r="Q113" s="314"/>
      <c r="R113" s="314"/>
      <c r="S113" s="314"/>
      <c r="T113" s="314"/>
      <c r="U113" s="314"/>
      <c r="V113" s="314"/>
      <c r="W113" s="314"/>
      <c r="X113" s="314"/>
      <c r="Y113" s="314"/>
      <c r="Z113" s="314"/>
    </row>
    <row r="114" ht="14.25" customHeight="1">
      <c r="A114" s="312"/>
      <c r="B114" s="314"/>
      <c r="C114" s="314"/>
      <c r="D114" s="314"/>
      <c r="E114" s="314"/>
      <c r="F114" s="314"/>
      <c r="G114" s="314"/>
      <c r="H114" s="314"/>
      <c r="I114" s="314"/>
      <c r="J114" s="312"/>
      <c r="K114" s="312"/>
      <c r="L114" s="314"/>
      <c r="M114" s="314"/>
      <c r="N114" s="312"/>
      <c r="O114" s="312"/>
      <c r="P114" s="314"/>
      <c r="Q114" s="314"/>
      <c r="R114" s="314"/>
      <c r="S114" s="314"/>
      <c r="T114" s="314"/>
      <c r="U114" s="314"/>
      <c r="V114" s="314"/>
      <c r="W114" s="314"/>
      <c r="X114" s="314"/>
      <c r="Y114" s="314"/>
      <c r="Z114" s="314"/>
    </row>
    <row r="115" ht="14.25" customHeight="1">
      <c r="A115" s="312"/>
      <c r="B115" s="314"/>
      <c r="C115" s="314"/>
      <c r="D115" s="314"/>
      <c r="E115" s="314"/>
      <c r="F115" s="314"/>
      <c r="G115" s="314"/>
      <c r="H115" s="314"/>
      <c r="I115" s="314"/>
      <c r="J115" s="312"/>
      <c r="K115" s="312"/>
      <c r="L115" s="314"/>
      <c r="M115" s="314"/>
      <c r="N115" s="312"/>
      <c r="O115" s="312"/>
      <c r="P115" s="314"/>
      <c r="Q115" s="314"/>
      <c r="R115" s="314"/>
      <c r="S115" s="314"/>
      <c r="T115" s="314"/>
      <c r="U115" s="314"/>
      <c r="V115" s="314"/>
      <c r="W115" s="314"/>
      <c r="X115" s="314"/>
      <c r="Y115" s="314"/>
      <c r="Z115" s="314"/>
    </row>
    <row r="116" ht="14.25" customHeight="1">
      <c r="A116" s="312"/>
      <c r="B116" s="314"/>
      <c r="C116" s="314"/>
      <c r="D116" s="314"/>
      <c r="E116" s="314"/>
      <c r="F116" s="314"/>
      <c r="G116" s="314"/>
      <c r="H116" s="314"/>
      <c r="I116" s="314"/>
      <c r="J116" s="312"/>
      <c r="K116" s="312"/>
      <c r="L116" s="314"/>
      <c r="M116" s="314"/>
      <c r="N116" s="312"/>
      <c r="O116" s="312"/>
      <c r="P116" s="314"/>
      <c r="Q116" s="314"/>
      <c r="R116" s="314"/>
      <c r="S116" s="314"/>
      <c r="T116" s="314"/>
      <c r="U116" s="314"/>
      <c r="V116" s="314"/>
      <c r="W116" s="314"/>
      <c r="X116" s="314"/>
      <c r="Y116" s="314"/>
      <c r="Z116" s="314"/>
    </row>
    <row r="117" ht="14.25" customHeight="1">
      <c r="A117" s="312"/>
      <c r="B117" s="314"/>
      <c r="C117" s="314"/>
      <c r="D117" s="314"/>
      <c r="E117" s="314"/>
      <c r="F117" s="314"/>
      <c r="G117" s="314"/>
      <c r="H117" s="314"/>
      <c r="I117" s="314"/>
      <c r="J117" s="312"/>
      <c r="K117" s="312"/>
      <c r="L117" s="314"/>
      <c r="M117" s="314"/>
      <c r="N117" s="312"/>
      <c r="O117" s="312"/>
      <c r="P117" s="314"/>
      <c r="Q117" s="314"/>
      <c r="R117" s="314"/>
      <c r="S117" s="314"/>
      <c r="T117" s="314"/>
      <c r="U117" s="314"/>
      <c r="V117" s="314"/>
      <c r="W117" s="314"/>
      <c r="X117" s="314"/>
      <c r="Y117" s="314"/>
      <c r="Z117" s="314"/>
    </row>
    <row r="118" ht="14.25" customHeight="1">
      <c r="A118" s="312"/>
      <c r="B118" s="314"/>
      <c r="C118" s="314"/>
      <c r="D118" s="314"/>
      <c r="E118" s="314"/>
      <c r="F118" s="314"/>
      <c r="G118" s="314"/>
      <c r="H118" s="314"/>
      <c r="I118" s="314"/>
      <c r="J118" s="312"/>
      <c r="K118" s="312"/>
      <c r="L118" s="314"/>
      <c r="M118" s="314"/>
      <c r="N118" s="312"/>
      <c r="O118" s="312"/>
      <c r="P118" s="314"/>
      <c r="Q118" s="314"/>
      <c r="R118" s="314"/>
      <c r="S118" s="314"/>
      <c r="T118" s="314"/>
      <c r="U118" s="314"/>
      <c r="V118" s="314"/>
      <c r="W118" s="314"/>
      <c r="X118" s="314"/>
      <c r="Y118" s="314"/>
      <c r="Z118" s="314"/>
    </row>
    <row r="119" ht="14.25" customHeight="1">
      <c r="A119" s="312"/>
      <c r="B119" s="314"/>
      <c r="C119" s="314"/>
      <c r="D119" s="314"/>
      <c r="E119" s="314"/>
      <c r="F119" s="314"/>
      <c r="G119" s="314"/>
      <c r="H119" s="314"/>
      <c r="I119" s="314"/>
      <c r="J119" s="312"/>
      <c r="K119" s="312"/>
      <c r="L119" s="314"/>
      <c r="M119" s="314"/>
      <c r="N119" s="312"/>
      <c r="O119" s="312"/>
      <c r="P119" s="314"/>
      <c r="Q119" s="314"/>
      <c r="R119" s="314"/>
      <c r="S119" s="314"/>
      <c r="T119" s="314"/>
      <c r="U119" s="314"/>
      <c r="V119" s="314"/>
      <c r="W119" s="314"/>
      <c r="X119" s="314"/>
      <c r="Y119" s="314"/>
      <c r="Z119" s="314"/>
    </row>
    <row r="120" ht="14.25" customHeight="1">
      <c r="A120" s="312"/>
      <c r="B120" s="314"/>
      <c r="C120" s="314"/>
      <c r="D120" s="314"/>
      <c r="E120" s="314"/>
      <c r="F120" s="314"/>
      <c r="G120" s="314"/>
      <c r="H120" s="314"/>
      <c r="I120" s="314"/>
      <c r="J120" s="312"/>
      <c r="K120" s="312"/>
      <c r="L120" s="314"/>
      <c r="M120" s="314"/>
      <c r="N120" s="312"/>
      <c r="O120" s="312"/>
      <c r="P120" s="314"/>
      <c r="Q120" s="314"/>
      <c r="R120" s="314"/>
      <c r="S120" s="314"/>
      <c r="T120" s="314"/>
      <c r="U120" s="314"/>
      <c r="V120" s="314"/>
      <c r="W120" s="314"/>
      <c r="X120" s="314"/>
      <c r="Y120" s="314"/>
      <c r="Z120" s="314"/>
    </row>
    <row r="121" ht="14.25" customHeight="1">
      <c r="A121" s="312"/>
      <c r="B121" s="314"/>
      <c r="C121" s="314"/>
      <c r="D121" s="314"/>
      <c r="E121" s="314"/>
      <c r="F121" s="314"/>
      <c r="G121" s="314"/>
      <c r="H121" s="314"/>
      <c r="I121" s="314"/>
      <c r="J121" s="312"/>
      <c r="K121" s="312"/>
      <c r="L121" s="314"/>
      <c r="M121" s="314"/>
      <c r="N121" s="312"/>
      <c r="O121" s="312"/>
      <c r="P121" s="314"/>
      <c r="Q121" s="314"/>
      <c r="R121" s="314"/>
      <c r="S121" s="314"/>
      <c r="T121" s="314"/>
      <c r="U121" s="314"/>
      <c r="V121" s="314"/>
      <c r="W121" s="314"/>
      <c r="X121" s="314"/>
      <c r="Y121" s="314"/>
      <c r="Z121" s="314"/>
    </row>
    <row r="122" ht="14.25" customHeight="1">
      <c r="A122" s="312"/>
      <c r="B122" s="314"/>
      <c r="C122" s="314"/>
      <c r="D122" s="314"/>
      <c r="E122" s="314"/>
      <c r="F122" s="314"/>
      <c r="G122" s="314"/>
      <c r="H122" s="314"/>
      <c r="I122" s="314"/>
      <c r="J122" s="312"/>
      <c r="K122" s="312"/>
      <c r="L122" s="314"/>
      <c r="M122" s="314"/>
      <c r="N122" s="312"/>
      <c r="O122" s="312"/>
      <c r="P122" s="314"/>
      <c r="Q122" s="314"/>
      <c r="R122" s="314"/>
      <c r="S122" s="314"/>
      <c r="T122" s="314"/>
      <c r="U122" s="314"/>
      <c r="V122" s="314"/>
      <c r="W122" s="314"/>
      <c r="X122" s="314"/>
      <c r="Y122" s="314"/>
      <c r="Z122" s="314"/>
    </row>
    <row r="123" ht="14.25" customHeight="1">
      <c r="A123" s="312"/>
      <c r="B123" s="314"/>
      <c r="C123" s="314"/>
      <c r="D123" s="314"/>
      <c r="E123" s="314"/>
      <c r="F123" s="314"/>
      <c r="G123" s="314"/>
      <c r="H123" s="314"/>
      <c r="I123" s="314"/>
      <c r="J123" s="312"/>
      <c r="K123" s="312"/>
      <c r="L123" s="314"/>
      <c r="M123" s="314"/>
      <c r="N123" s="312"/>
      <c r="O123" s="312"/>
      <c r="P123" s="314"/>
      <c r="Q123" s="314"/>
      <c r="R123" s="314"/>
      <c r="S123" s="314"/>
      <c r="T123" s="314"/>
      <c r="U123" s="314"/>
      <c r="V123" s="314"/>
      <c r="W123" s="314"/>
      <c r="X123" s="314"/>
      <c r="Y123" s="314"/>
      <c r="Z123" s="314"/>
    </row>
    <row r="124" ht="14.25" customHeight="1">
      <c r="A124" s="312"/>
      <c r="B124" s="314"/>
      <c r="C124" s="314"/>
      <c r="D124" s="314"/>
      <c r="E124" s="314"/>
      <c r="F124" s="314"/>
      <c r="G124" s="314"/>
      <c r="H124" s="314"/>
      <c r="I124" s="314"/>
      <c r="J124" s="312"/>
      <c r="K124" s="312"/>
      <c r="L124" s="314"/>
      <c r="M124" s="314"/>
      <c r="N124" s="312"/>
      <c r="O124" s="312"/>
      <c r="P124" s="314"/>
      <c r="Q124" s="314"/>
      <c r="R124" s="314"/>
      <c r="S124" s="314"/>
      <c r="T124" s="314"/>
      <c r="U124" s="314"/>
      <c r="V124" s="314"/>
      <c r="W124" s="314"/>
      <c r="X124" s="314"/>
      <c r="Y124" s="314"/>
      <c r="Z124" s="314"/>
    </row>
    <row r="125" ht="14.25" customHeight="1">
      <c r="A125" s="312"/>
      <c r="B125" s="314"/>
      <c r="C125" s="314"/>
      <c r="D125" s="314"/>
      <c r="E125" s="314"/>
      <c r="F125" s="314"/>
      <c r="G125" s="314"/>
      <c r="H125" s="314"/>
      <c r="I125" s="314"/>
      <c r="J125" s="312"/>
      <c r="K125" s="312"/>
      <c r="L125" s="314"/>
      <c r="M125" s="314"/>
      <c r="N125" s="312"/>
      <c r="O125" s="312"/>
      <c r="P125" s="314"/>
      <c r="Q125" s="314"/>
      <c r="R125" s="314"/>
      <c r="S125" s="314"/>
      <c r="T125" s="314"/>
      <c r="U125" s="314"/>
      <c r="V125" s="314"/>
      <c r="W125" s="314"/>
      <c r="X125" s="314"/>
      <c r="Y125" s="314"/>
      <c r="Z125" s="314"/>
    </row>
    <row r="126" ht="14.25" customHeight="1">
      <c r="A126" s="312"/>
      <c r="B126" s="314"/>
      <c r="C126" s="314"/>
      <c r="D126" s="314"/>
      <c r="E126" s="314"/>
      <c r="F126" s="314"/>
      <c r="G126" s="314"/>
      <c r="H126" s="314"/>
      <c r="I126" s="314"/>
      <c r="J126" s="312"/>
      <c r="K126" s="312"/>
      <c r="L126" s="314"/>
      <c r="M126" s="314"/>
      <c r="N126" s="312"/>
      <c r="O126" s="312"/>
      <c r="P126" s="314"/>
      <c r="Q126" s="314"/>
      <c r="R126" s="314"/>
      <c r="S126" s="314"/>
      <c r="T126" s="314"/>
      <c r="U126" s="314"/>
      <c r="V126" s="314"/>
      <c r="W126" s="314"/>
      <c r="X126" s="314"/>
      <c r="Y126" s="314"/>
      <c r="Z126" s="314"/>
    </row>
    <row r="127" ht="14.25" customHeight="1">
      <c r="A127" s="312"/>
      <c r="B127" s="314"/>
      <c r="C127" s="314"/>
      <c r="D127" s="314"/>
      <c r="E127" s="314"/>
      <c r="F127" s="314"/>
      <c r="G127" s="314"/>
      <c r="H127" s="314"/>
      <c r="I127" s="314"/>
      <c r="J127" s="312"/>
      <c r="K127" s="312"/>
      <c r="L127" s="314"/>
      <c r="M127" s="314"/>
      <c r="N127" s="312"/>
      <c r="O127" s="312"/>
      <c r="P127" s="314"/>
      <c r="Q127" s="314"/>
      <c r="R127" s="314"/>
      <c r="S127" s="314"/>
      <c r="T127" s="314"/>
      <c r="U127" s="314"/>
      <c r="V127" s="314"/>
      <c r="W127" s="314"/>
      <c r="X127" s="314"/>
      <c r="Y127" s="314"/>
      <c r="Z127" s="314"/>
    </row>
    <row r="128" ht="14.25" customHeight="1">
      <c r="A128" s="312"/>
      <c r="B128" s="314"/>
      <c r="C128" s="314"/>
      <c r="D128" s="314"/>
      <c r="E128" s="314"/>
      <c r="F128" s="314"/>
      <c r="G128" s="314"/>
      <c r="H128" s="314"/>
      <c r="I128" s="314"/>
      <c r="J128" s="312"/>
      <c r="K128" s="312"/>
      <c r="L128" s="314"/>
      <c r="M128" s="314"/>
      <c r="N128" s="312"/>
      <c r="O128" s="312"/>
      <c r="P128" s="314"/>
      <c r="Q128" s="314"/>
      <c r="R128" s="314"/>
      <c r="S128" s="314"/>
      <c r="T128" s="314"/>
      <c r="U128" s="314"/>
      <c r="V128" s="314"/>
      <c r="W128" s="314"/>
      <c r="X128" s="314"/>
      <c r="Y128" s="314"/>
      <c r="Z128" s="314"/>
    </row>
    <row r="129" ht="14.25" customHeight="1">
      <c r="A129" s="312"/>
      <c r="B129" s="314"/>
      <c r="C129" s="314"/>
      <c r="D129" s="314"/>
      <c r="E129" s="314"/>
      <c r="F129" s="314"/>
      <c r="G129" s="314"/>
      <c r="H129" s="314"/>
      <c r="I129" s="314"/>
      <c r="J129" s="312"/>
      <c r="K129" s="312"/>
      <c r="L129" s="314"/>
      <c r="M129" s="314"/>
      <c r="N129" s="312"/>
      <c r="O129" s="312"/>
      <c r="P129" s="314"/>
      <c r="Q129" s="314"/>
      <c r="R129" s="314"/>
      <c r="S129" s="314"/>
      <c r="T129" s="314"/>
      <c r="U129" s="314"/>
      <c r="V129" s="314"/>
      <c r="W129" s="314"/>
      <c r="X129" s="314"/>
      <c r="Y129" s="314"/>
      <c r="Z129" s="314"/>
    </row>
    <row r="130" ht="14.25" customHeight="1">
      <c r="A130" s="312"/>
      <c r="B130" s="314"/>
      <c r="C130" s="314"/>
      <c r="D130" s="314"/>
      <c r="E130" s="314"/>
      <c r="F130" s="314"/>
      <c r="G130" s="314"/>
      <c r="H130" s="314"/>
      <c r="I130" s="314"/>
      <c r="J130" s="312"/>
      <c r="K130" s="312"/>
      <c r="L130" s="314"/>
      <c r="M130" s="314"/>
      <c r="N130" s="312"/>
      <c r="O130" s="312"/>
      <c r="P130" s="314"/>
      <c r="Q130" s="314"/>
      <c r="R130" s="314"/>
      <c r="S130" s="314"/>
      <c r="T130" s="314"/>
      <c r="U130" s="314"/>
      <c r="V130" s="314"/>
      <c r="W130" s="314"/>
      <c r="X130" s="314"/>
      <c r="Y130" s="314"/>
      <c r="Z130" s="314"/>
    </row>
    <row r="131" ht="14.25" customHeight="1">
      <c r="A131" s="312"/>
      <c r="B131" s="314"/>
      <c r="C131" s="314"/>
      <c r="D131" s="314"/>
      <c r="E131" s="314"/>
      <c r="F131" s="314"/>
      <c r="G131" s="314"/>
      <c r="H131" s="314"/>
      <c r="I131" s="314"/>
      <c r="J131" s="312"/>
      <c r="K131" s="312"/>
      <c r="L131" s="314"/>
      <c r="M131" s="314"/>
      <c r="N131" s="312"/>
      <c r="O131" s="312"/>
      <c r="P131" s="314"/>
      <c r="Q131" s="314"/>
      <c r="R131" s="314"/>
      <c r="S131" s="314"/>
      <c r="T131" s="314"/>
      <c r="U131" s="314"/>
      <c r="V131" s="314"/>
      <c r="W131" s="314"/>
      <c r="X131" s="314"/>
      <c r="Y131" s="314"/>
      <c r="Z131" s="314"/>
    </row>
    <row r="132" ht="14.25" customHeight="1">
      <c r="A132" s="312"/>
      <c r="B132" s="314"/>
      <c r="C132" s="314"/>
      <c r="D132" s="314"/>
      <c r="E132" s="314"/>
      <c r="F132" s="314"/>
      <c r="G132" s="314"/>
      <c r="H132" s="314"/>
      <c r="I132" s="314"/>
      <c r="J132" s="312"/>
      <c r="K132" s="312"/>
      <c r="L132" s="314"/>
      <c r="M132" s="314"/>
      <c r="N132" s="312"/>
      <c r="O132" s="312"/>
      <c r="P132" s="314"/>
      <c r="Q132" s="314"/>
      <c r="R132" s="314"/>
      <c r="S132" s="314"/>
      <c r="T132" s="314"/>
      <c r="U132" s="314"/>
      <c r="V132" s="314"/>
      <c r="W132" s="314"/>
      <c r="X132" s="314"/>
      <c r="Y132" s="314"/>
      <c r="Z132" s="314"/>
    </row>
    <row r="133" ht="14.25" customHeight="1">
      <c r="A133" s="312"/>
      <c r="B133" s="314"/>
      <c r="C133" s="314"/>
      <c r="D133" s="314"/>
      <c r="E133" s="314"/>
      <c r="F133" s="314"/>
      <c r="G133" s="314"/>
      <c r="H133" s="314"/>
      <c r="I133" s="314"/>
      <c r="J133" s="312"/>
      <c r="K133" s="312"/>
      <c r="L133" s="314"/>
      <c r="M133" s="314"/>
      <c r="N133" s="312"/>
      <c r="O133" s="312"/>
      <c r="P133" s="314"/>
      <c r="Q133" s="314"/>
      <c r="R133" s="314"/>
      <c r="S133" s="314"/>
      <c r="T133" s="314"/>
      <c r="U133" s="314"/>
      <c r="V133" s="314"/>
      <c r="W133" s="314"/>
      <c r="X133" s="314"/>
      <c r="Y133" s="314"/>
      <c r="Z133" s="314"/>
    </row>
    <row r="134" ht="14.25" customHeight="1">
      <c r="A134" s="312"/>
      <c r="B134" s="314"/>
      <c r="C134" s="314"/>
      <c r="D134" s="314"/>
      <c r="E134" s="314"/>
      <c r="F134" s="314"/>
      <c r="G134" s="314"/>
      <c r="H134" s="314"/>
      <c r="I134" s="314"/>
      <c r="J134" s="312"/>
      <c r="K134" s="312"/>
      <c r="L134" s="314"/>
      <c r="M134" s="314"/>
      <c r="N134" s="312"/>
      <c r="O134" s="312"/>
      <c r="P134" s="314"/>
      <c r="Q134" s="314"/>
      <c r="R134" s="314"/>
      <c r="S134" s="314"/>
      <c r="T134" s="314"/>
      <c r="U134" s="314"/>
      <c r="V134" s="314"/>
      <c r="W134" s="314"/>
      <c r="X134" s="314"/>
      <c r="Y134" s="314"/>
      <c r="Z134" s="314"/>
    </row>
    <row r="135" ht="14.25" customHeight="1">
      <c r="A135" s="312"/>
      <c r="B135" s="314"/>
      <c r="C135" s="314"/>
      <c r="D135" s="314"/>
      <c r="E135" s="314"/>
      <c r="F135" s="314"/>
      <c r="G135" s="314"/>
      <c r="H135" s="314"/>
      <c r="I135" s="314"/>
      <c r="J135" s="312"/>
      <c r="K135" s="312"/>
      <c r="L135" s="314"/>
      <c r="M135" s="314"/>
      <c r="N135" s="312"/>
      <c r="O135" s="312"/>
      <c r="P135" s="314"/>
      <c r="Q135" s="314"/>
      <c r="R135" s="314"/>
      <c r="S135" s="314"/>
      <c r="T135" s="314"/>
      <c r="U135" s="314"/>
      <c r="V135" s="314"/>
      <c r="W135" s="314"/>
      <c r="X135" s="314"/>
      <c r="Y135" s="314"/>
      <c r="Z135" s="314"/>
    </row>
    <row r="136" ht="14.25" customHeight="1">
      <c r="A136" s="312"/>
      <c r="B136" s="314"/>
      <c r="C136" s="314"/>
      <c r="D136" s="314"/>
      <c r="E136" s="314"/>
      <c r="F136" s="314"/>
      <c r="G136" s="314"/>
      <c r="H136" s="314"/>
      <c r="I136" s="314"/>
      <c r="J136" s="312"/>
      <c r="K136" s="312"/>
      <c r="L136" s="314"/>
      <c r="M136" s="314"/>
      <c r="N136" s="312"/>
      <c r="O136" s="312"/>
      <c r="P136" s="314"/>
      <c r="Q136" s="314"/>
      <c r="R136" s="314"/>
      <c r="S136" s="314"/>
      <c r="T136" s="314"/>
      <c r="U136" s="314"/>
      <c r="V136" s="314"/>
      <c r="W136" s="314"/>
      <c r="X136" s="314"/>
      <c r="Y136" s="314"/>
      <c r="Z136" s="314"/>
    </row>
    <row r="137" ht="14.25" customHeight="1">
      <c r="A137" s="312"/>
      <c r="B137" s="314"/>
      <c r="C137" s="314"/>
      <c r="D137" s="314"/>
      <c r="E137" s="314"/>
      <c r="F137" s="314"/>
      <c r="G137" s="314"/>
      <c r="H137" s="314"/>
      <c r="I137" s="314"/>
      <c r="J137" s="312"/>
      <c r="K137" s="312"/>
      <c r="L137" s="314"/>
      <c r="M137" s="314"/>
      <c r="N137" s="312"/>
      <c r="O137" s="312"/>
      <c r="P137" s="314"/>
      <c r="Q137" s="314"/>
      <c r="R137" s="314"/>
      <c r="S137" s="314"/>
      <c r="T137" s="314"/>
      <c r="U137" s="314"/>
      <c r="V137" s="314"/>
      <c r="W137" s="314"/>
      <c r="X137" s="314"/>
      <c r="Y137" s="314"/>
      <c r="Z137" s="314"/>
    </row>
    <row r="138" ht="14.25" customHeight="1">
      <c r="A138" s="312"/>
      <c r="B138" s="314"/>
      <c r="C138" s="314"/>
      <c r="D138" s="314"/>
      <c r="E138" s="314"/>
      <c r="F138" s="314"/>
      <c r="G138" s="314"/>
      <c r="H138" s="314"/>
      <c r="I138" s="314"/>
      <c r="J138" s="312"/>
      <c r="K138" s="312"/>
      <c r="L138" s="314"/>
      <c r="M138" s="314"/>
      <c r="N138" s="312"/>
      <c r="O138" s="312"/>
      <c r="P138" s="314"/>
      <c r="Q138" s="314"/>
      <c r="R138" s="314"/>
      <c r="S138" s="314"/>
      <c r="T138" s="314"/>
      <c r="U138" s="314"/>
      <c r="V138" s="314"/>
      <c r="W138" s="314"/>
      <c r="X138" s="314"/>
      <c r="Y138" s="314"/>
      <c r="Z138" s="314"/>
    </row>
    <row r="139" ht="14.25" customHeight="1">
      <c r="A139" s="312"/>
      <c r="B139" s="314"/>
      <c r="C139" s="314"/>
      <c r="D139" s="314"/>
      <c r="E139" s="314"/>
      <c r="F139" s="314"/>
      <c r="G139" s="314"/>
      <c r="H139" s="314"/>
      <c r="I139" s="314"/>
      <c r="J139" s="312"/>
      <c r="K139" s="312"/>
      <c r="L139" s="314"/>
      <c r="M139" s="314"/>
      <c r="N139" s="312"/>
      <c r="O139" s="312"/>
      <c r="P139" s="314"/>
      <c r="Q139" s="314"/>
      <c r="R139" s="314"/>
      <c r="S139" s="314"/>
      <c r="T139" s="314"/>
      <c r="U139" s="314"/>
      <c r="V139" s="314"/>
      <c r="W139" s="314"/>
      <c r="X139" s="314"/>
      <c r="Y139" s="314"/>
      <c r="Z139" s="314"/>
    </row>
    <row r="140" ht="14.25" customHeight="1">
      <c r="A140" s="312"/>
      <c r="B140" s="314"/>
      <c r="C140" s="314"/>
      <c r="D140" s="314"/>
      <c r="E140" s="314"/>
      <c r="F140" s="314"/>
      <c r="G140" s="314"/>
      <c r="H140" s="314"/>
      <c r="I140" s="314"/>
      <c r="J140" s="312"/>
      <c r="K140" s="312"/>
      <c r="L140" s="314"/>
      <c r="M140" s="314"/>
      <c r="N140" s="312"/>
      <c r="O140" s="312"/>
      <c r="P140" s="314"/>
      <c r="Q140" s="314"/>
      <c r="R140" s="314"/>
      <c r="S140" s="314"/>
      <c r="T140" s="314"/>
      <c r="U140" s="314"/>
      <c r="V140" s="314"/>
      <c r="W140" s="314"/>
      <c r="X140" s="314"/>
      <c r="Y140" s="314"/>
      <c r="Z140" s="314"/>
    </row>
    <row r="141" ht="14.25" customHeight="1">
      <c r="A141" s="312"/>
      <c r="B141" s="314"/>
      <c r="C141" s="314"/>
      <c r="D141" s="314"/>
      <c r="E141" s="314"/>
      <c r="F141" s="314"/>
      <c r="G141" s="314"/>
      <c r="H141" s="314"/>
      <c r="I141" s="314"/>
      <c r="J141" s="312"/>
      <c r="K141" s="312"/>
      <c r="L141" s="314"/>
      <c r="M141" s="314"/>
      <c r="N141" s="312"/>
      <c r="O141" s="312"/>
      <c r="P141" s="314"/>
      <c r="Q141" s="314"/>
      <c r="R141" s="314"/>
      <c r="S141" s="314"/>
      <c r="T141" s="314"/>
      <c r="U141" s="314"/>
      <c r="V141" s="314"/>
      <c r="W141" s="314"/>
      <c r="X141" s="314"/>
      <c r="Y141" s="314"/>
      <c r="Z141" s="314"/>
    </row>
    <row r="142" ht="14.25" customHeight="1">
      <c r="A142" s="312"/>
      <c r="B142" s="314"/>
      <c r="C142" s="314"/>
      <c r="D142" s="314"/>
      <c r="E142" s="314"/>
      <c r="F142" s="314"/>
      <c r="G142" s="314"/>
      <c r="H142" s="314"/>
      <c r="I142" s="314"/>
      <c r="J142" s="312"/>
      <c r="K142" s="312"/>
      <c r="L142" s="314"/>
      <c r="M142" s="314"/>
      <c r="N142" s="312"/>
      <c r="O142" s="312"/>
      <c r="P142" s="314"/>
      <c r="Q142" s="314"/>
      <c r="R142" s="314"/>
      <c r="S142" s="314"/>
      <c r="T142" s="314"/>
      <c r="U142" s="314"/>
      <c r="V142" s="314"/>
      <c r="W142" s="314"/>
      <c r="X142" s="314"/>
      <c r="Y142" s="314"/>
      <c r="Z142" s="314"/>
    </row>
    <row r="143" ht="14.25" customHeight="1">
      <c r="A143" s="312"/>
      <c r="B143" s="314"/>
      <c r="C143" s="314"/>
      <c r="D143" s="314"/>
      <c r="E143" s="314"/>
      <c r="F143" s="314"/>
      <c r="G143" s="314"/>
      <c r="H143" s="314"/>
      <c r="I143" s="314"/>
      <c r="J143" s="312"/>
      <c r="K143" s="312"/>
      <c r="L143" s="314"/>
      <c r="M143" s="314"/>
      <c r="N143" s="312"/>
      <c r="O143" s="312"/>
      <c r="P143" s="314"/>
      <c r="Q143" s="314"/>
      <c r="R143" s="314"/>
      <c r="S143" s="314"/>
      <c r="T143" s="314"/>
      <c r="U143" s="314"/>
      <c r="V143" s="314"/>
      <c r="W143" s="314"/>
      <c r="X143" s="314"/>
      <c r="Y143" s="314"/>
      <c r="Z143" s="314"/>
    </row>
    <row r="144" ht="14.25" customHeight="1">
      <c r="A144" s="312"/>
      <c r="B144" s="314"/>
      <c r="C144" s="314"/>
      <c r="D144" s="314"/>
      <c r="E144" s="314"/>
      <c r="F144" s="314"/>
      <c r="G144" s="314"/>
      <c r="H144" s="314"/>
      <c r="I144" s="314"/>
      <c r="J144" s="312"/>
      <c r="K144" s="312"/>
      <c r="L144" s="314"/>
      <c r="M144" s="314"/>
      <c r="N144" s="312"/>
      <c r="O144" s="312"/>
      <c r="P144" s="314"/>
      <c r="Q144" s="314"/>
      <c r="R144" s="314"/>
      <c r="S144" s="314"/>
      <c r="T144" s="314"/>
      <c r="U144" s="314"/>
      <c r="V144" s="314"/>
      <c r="W144" s="314"/>
      <c r="X144" s="314"/>
      <c r="Y144" s="314"/>
      <c r="Z144" s="314"/>
    </row>
    <row r="145" ht="14.25" customHeight="1">
      <c r="A145" s="312"/>
      <c r="B145" s="314"/>
      <c r="C145" s="314"/>
      <c r="D145" s="314"/>
      <c r="E145" s="314"/>
      <c r="F145" s="314"/>
      <c r="G145" s="314"/>
      <c r="H145" s="314"/>
      <c r="I145" s="314"/>
      <c r="J145" s="312"/>
      <c r="K145" s="312"/>
      <c r="L145" s="314"/>
      <c r="M145" s="314"/>
      <c r="N145" s="312"/>
      <c r="O145" s="312"/>
      <c r="P145" s="314"/>
      <c r="Q145" s="314"/>
      <c r="R145" s="314"/>
      <c r="S145" s="314"/>
      <c r="T145" s="314"/>
      <c r="U145" s="314"/>
      <c r="V145" s="314"/>
      <c r="W145" s="314"/>
      <c r="X145" s="314"/>
      <c r="Y145" s="314"/>
      <c r="Z145" s="314"/>
    </row>
    <row r="146" ht="14.25" customHeight="1">
      <c r="A146" s="312"/>
      <c r="B146" s="314"/>
      <c r="C146" s="314"/>
      <c r="D146" s="314"/>
      <c r="E146" s="314"/>
      <c r="F146" s="314"/>
      <c r="G146" s="314"/>
      <c r="H146" s="314"/>
      <c r="I146" s="314"/>
      <c r="J146" s="312"/>
      <c r="K146" s="312"/>
      <c r="L146" s="314"/>
      <c r="M146" s="314"/>
      <c r="N146" s="312"/>
      <c r="O146" s="312"/>
      <c r="P146" s="314"/>
      <c r="Q146" s="314"/>
      <c r="R146" s="314"/>
      <c r="S146" s="314"/>
      <c r="T146" s="314"/>
      <c r="U146" s="314"/>
      <c r="V146" s="314"/>
      <c r="W146" s="314"/>
      <c r="X146" s="314"/>
      <c r="Y146" s="314"/>
      <c r="Z146" s="314"/>
    </row>
    <row r="147" ht="14.25" customHeight="1">
      <c r="A147" s="312"/>
      <c r="B147" s="314"/>
      <c r="C147" s="314"/>
      <c r="D147" s="314"/>
      <c r="E147" s="314"/>
      <c r="F147" s="314"/>
      <c r="G147" s="314"/>
      <c r="H147" s="314"/>
      <c r="I147" s="314"/>
      <c r="J147" s="312"/>
      <c r="K147" s="312"/>
      <c r="L147" s="314"/>
      <c r="M147" s="314"/>
      <c r="N147" s="312"/>
      <c r="O147" s="312"/>
      <c r="P147" s="314"/>
      <c r="Q147" s="314"/>
      <c r="R147" s="314"/>
      <c r="S147" s="314"/>
      <c r="T147" s="314"/>
      <c r="U147" s="314"/>
      <c r="V147" s="314"/>
      <c r="W147" s="314"/>
      <c r="X147" s="314"/>
      <c r="Y147" s="314"/>
      <c r="Z147" s="314"/>
    </row>
    <row r="148" ht="14.25" customHeight="1">
      <c r="A148" s="312"/>
      <c r="B148" s="314"/>
      <c r="C148" s="314"/>
      <c r="D148" s="314"/>
      <c r="E148" s="314"/>
      <c r="F148" s="314"/>
      <c r="G148" s="314"/>
      <c r="H148" s="314"/>
      <c r="I148" s="314"/>
      <c r="J148" s="312"/>
      <c r="K148" s="312"/>
      <c r="L148" s="314"/>
      <c r="M148" s="314"/>
      <c r="N148" s="312"/>
      <c r="O148" s="312"/>
      <c r="P148" s="314"/>
      <c r="Q148" s="314"/>
      <c r="R148" s="314"/>
      <c r="S148" s="314"/>
      <c r="T148" s="314"/>
      <c r="U148" s="314"/>
      <c r="V148" s="314"/>
      <c r="W148" s="314"/>
      <c r="X148" s="314"/>
      <c r="Y148" s="314"/>
      <c r="Z148" s="314"/>
    </row>
    <row r="149" ht="14.25" customHeight="1">
      <c r="A149" s="312"/>
      <c r="B149" s="314"/>
      <c r="C149" s="314"/>
      <c r="D149" s="314"/>
      <c r="E149" s="314"/>
      <c r="F149" s="314"/>
      <c r="G149" s="314"/>
      <c r="H149" s="314"/>
      <c r="I149" s="314"/>
      <c r="J149" s="312"/>
      <c r="K149" s="312"/>
      <c r="L149" s="314"/>
      <c r="M149" s="314"/>
      <c r="N149" s="312"/>
      <c r="O149" s="312"/>
      <c r="P149" s="314"/>
      <c r="Q149" s="314"/>
      <c r="R149" s="314"/>
      <c r="S149" s="314"/>
      <c r="T149" s="314"/>
      <c r="U149" s="314"/>
      <c r="V149" s="314"/>
      <c r="W149" s="314"/>
      <c r="X149" s="314"/>
      <c r="Y149" s="314"/>
      <c r="Z149" s="314"/>
    </row>
    <row r="150" ht="14.25" customHeight="1">
      <c r="A150" s="312"/>
      <c r="B150" s="314"/>
      <c r="C150" s="314"/>
      <c r="D150" s="314"/>
      <c r="E150" s="314"/>
      <c r="F150" s="314"/>
      <c r="G150" s="314"/>
      <c r="H150" s="314"/>
      <c r="I150" s="314"/>
      <c r="J150" s="312"/>
      <c r="K150" s="312"/>
      <c r="L150" s="314"/>
      <c r="M150" s="314"/>
      <c r="N150" s="312"/>
      <c r="O150" s="312"/>
      <c r="P150" s="314"/>
      <c r="Q150" s="314"/>
      <c r="R150" s="314"/>
      <c r="S150" s="314"/>
      <c r="T150" s="314"/>
      <c r="U150" s="314"/>
      <c r="V150" s="314"/>
      <c r="W150" s="314"/>
      <c r="X150" s="314"/>
      <c r="Y150" s="314"/>
      <c r="Z150" s="314"/>
    </row>
    <row r="151" ht="14.25" customHeight="1">
      <c r="A151" s="312"/>
      <c r="B151" s="314"/>
      <c r="C151" s="314"/>
      <c r="D151" s="314"/>
      <c r="E151" s="314"/>
      <c r="F151" s="314"/>
      <c r="G151" s="314"/>
      <c r="H151" s="314"/>
      <c r="I151" s="314"/>
      <c r="J151" s="312"/>
      <c r="K151" s="312"/>
      <c r="L151" s="314"/>
      <c r="M151" s="314"/>
      <c r="N151" s="312"/>
      <c r="O151" s="312"/>
      <c r="P151" s="314"/>
      <c r="Q151" s="314"/>
      <c r="R151" s="314"/>
      <c r="S151" s="314"/>
      <c r="T151" s="314"/>
      <c r="U151" s="314"/>
      <c r="V151" s="314"/>
      <c r="W151" s="314"/>
      <c r="X151" s="314"/>
      <c r="Y151" s="314"/>
      <c r="Z151" s="314"/>
    </row>
    <row r="152" ht="14.25" customHeight="1">
      <c r="A152" s="312"/>
      <c r="B152" s="314"/>
      <c r="C152" s="314"/>
      <c r="D152" s="314"/>
      <c r="E152" s="314"/>
      <c r="F152" s="314"/>
      <c r="G152" s="314"/>
      <c r="H152" s="314"/>
      <c r="I152" s="314"/>
      <c r="J152" s="312"/>
      <c r="K152" s="312"/>
      <c r="L152" s="314"/>
      <c r="M152" s="314"/>
      <c r="N152" s="312"/>
      <c r="O152" s="312"/>
      <c r="P152" s="314"/>
      <c r="Q152" s="314"/>
      <c r="R152" s="314"/>
      <c r="S152" s="314"/>
      <c r="T152" s="314"/>
      <c r="U152" s="314"/>
      <c r="V152" s="314"/>
      <c r="W152" s="314"/>
      <c r="X152" s="314"/>
      <c r="Y152" s="314"/>
      <c r="Z152" s="314"/>
    </row>
    <row r="153" ht="14.25" customHeight="1">
      <c r="A153" s="312"/>
      <c r="B153" s="314"/>
      <c r="C153" s="314"/>
      <c r="D153" s="314"/>
      <c r="E153" s="314"/>
      <c r="F153" s="314"/>
      <c r="G153" s="314"/>
      <c r="H153" s="314"/>
      <c r="I153" s="314"/>
      <c r="J153" s="312"/>
      <c r="K153" s="312"/>
      <c r="L153" s="314"/>
      <c r="M153" s="314"/>
      <c r="N153" s="312"/>
      <c r="O153" s="312"/>
      <c r="P153" s="314"/>
      <c r="Q153" s="314"/>
      <c r="R153" s="314"/>
      <c r="S153" s="314"/>
      <c r="T153" s="314"/>
      <c r="U153" s="314"/>
      <c r="V153" s="314"/>
      <c r="W153" s="314"/>
      <c r="X153" s="314"/>
      <c r="Y153" s="314"/>
      <c r="Z153" s="314"/>
    </row>
    <row r="154" ht="14.25" customHeight="1">
      <c r="A154" s="312"/>
      <c r="B154" s="314"/>
      <c r="C154" s="314"/>
      <c r="D154" s="314"/>
      <c r="E154" s="314"/>
      <c r="F154" s="314"/>
      <c r="G154" s="314"/>
      <c r="H154" s="314"/>
      <c r="I154" s="314"/>
      <c r="J154" s="312"/>
      <c r="K154" s="312"/>
      <c r="L154" s="314"/>
      <c r="M154" s="314"/>
      <c r="N154" s="312"/>
      <c r="O154" s="312"/>
      <c r="P154" s="314"/>
      <c r="Q154" s="314"/>
      <c r="R154" s="314"/>
      <c r="S154" s="314"/>
      <c r="T154" s="314"/>
      <c r="U154" s="314"/>
      <c r="V154" s="314"/>
      <c r="W154" s="314"/>
      <c r="X154" s="314"/>
      <c r="Y154" s="314"/>
      <c r="Z154" s="314"/>
    </row>
    <row r="155" ht="14.25" customHeight="1">
      <c r="A155" s="312"/>
      <c r="B155" s="314"/>
      <c r="C155" s="314"/>
      <c r="D155" s="314"/>
      <c r="E155" s="314"/>
      <c r="F155" s="314"/>
      <c r="G155" s="314"/>
      <c r="H155" s="314"/>
      <c r="I155" s="314"/>
      <c r="J155" s="312"/>
      <c r="K155" s="312"/>
      <c r="L155" s="314"/>
      <c r="M155" s="314"/>
      <c r="N155" s="312"/>
      <c r="O155" s="312"/>
      <c r="P155" s="314"/>
      <c r="Q155" s="314"/>
      <c r="R155" s="314"/>
      <c r="S155" s="314"/>
      <c r="T155" s="314"/>
      <c r="U155" s="314"/>
      <c r="V155" s="314"/>
      <c r="W155" s="314"/>
      <c r="X155" s="314"/>
      <c r="Y155" s="314"/>
      <c r="Z155" s="314"/>
    </row>
    <row r="156" ht="14.25" customHeight="1">
      <c r="A156" s="312"/>
      <c r="B156" s="314"/>
      <c r="C156" s="314"/>
      <c r="D156" s="314"/>
      <c r="E156" s="314"/>
      <c r="F156" s="314"/>
      <c r="G156" s="314"/>
      <c r="H156" s="314"/>
      <c r="I156" s="314"/>
      <c r="J156" s="312"/>
      <c r="K156" s="312"/>
      <c r="L156" s="314"/>
      <c r="M156" s="314"/>
      <c r="N156" s="312"/>
      <c r="O156" s="312"/>
      <c r="P156" s="314"/>
      <c r="Q156" s="314"/>
      <c r="R156" s="314"/>
      <c r="S156" s="314"/>
      <c r="T156" s="314"/>
      <c r="U156" s="314"/>
      <c r="V156" s="314"/>
      <c r="W156" s="314"/>
      <c r="X156" s="314"/>
      <c r="Y156" s="314"/>
      <c r="Z156" s="314"/>
    </row>
    <row r="157" ht="14.25" customHeight="1">
      <c r="A157" s="312"/>
      <c r="B157" s="314"/>
      <c r="C157" s="314"/>
      <c r="D157" s="314"/>
      <c r="E157" s="314"/>
      <c r="F157" s="314"/>
      <c r="G157" s="314"/>
      <c r="H157" s="314"/>
      <c r="I157" s="314"/>
      <c r="J157" s="312"/>
      <c r="K157" s="312"/>
      <c r="L157" s="314"/>
      <c r="M157" s="314"/>
      <c r="N157" s="312"/>
      <c r="O157" s="312"/>
      <c r="P157" s="314"/>
      <c r="Q157" s="314"/>
      <c r="R157" s="314"/>
      <c r="S157" s="314"/>
      <c r="T157" s="314"/>
      <c r="U157" s="314"/>
      <c r="V157" s="314"/>
      <c r="W157" s="314"/>
      <c r="X157" s="314"/>
      <c r="Y157" s="314"/>
      <c r="Z157" s="314"/>
    </row>
    <row r="158" ht="14.25" customHeight="1">
      <c r="A158" s="312"/>
      <c r="B158" s="314"/>
      <c r="C158" s="314"/>
      <c r="D158" s="314"/>
      <c r="E158" s="314"/>
      <c r="F158" s="314"/>
      <c r="G158" s="314"/>
      <c r="H158" s="314"/>
      <c r="I158" s="314"/>
      <c r="J158" s="312"/>
      <c r="K158" s="312"/>
      <c r="L158" s="314"/>
      <c r="M158" s="314"/>
      <c r="N158" s="312"/>
      <c r="O158" s="312"/>
      <c r="P158" s="314"/>
      <c r="Q158" s="314"/>
      <c r="R158" s="314"/>
      <c r="S158" s="314"/>
      <c r="T158" s="314"/>
      <c r="U158" s="314"/>
      <c r="V158" s="314"/>
      <c r="W158" s="314"/>
      <c r="X158" s="314"/>
      <c r="Y158" s="314"/>
      <c r="Z158" s="314"/>
    </row>
    <row r="159" ht="14.25" customHeight="1">
      <c r="A159" s="312"/>
      <c r="B159" s="314"/>
      <c r="C159" s="314"/>
      <c r="D159" s="314"/>
      <c r="E159" s="314"/>
      <c r="F159" s="314"/>
      <c r="G159" s="314"/>
      <c r="H159" s="314"/>
      <c r="I159" s="314"/>
      <c r="J159" s="312"/>
      <c r="K159" s="312"/>
      <c r="L159" s="314"/>
      <c r="M159" s="314"/>
      <c r="N159" s="312"/>
      <c r="O159" s="312"/>
      <c r="P159" s="314"/>
      <c r="Q159" s="314"/>
      <c r="R159" s="314"/>
      <c r="S159" s="314"/>
      <c r="T159" s="314"/>
      <c r="U159" s="314"/>
      <c r="V159" s="314"/>
      <c r="W159" s="314"/>
      <c r="X159" s="314"/>
      <c r="Y159" s="314"/>
      <c r="Z159" s="314"/>
    </row>
    <row r="160" ht="14.25" customHeight="1">
      <c r="A160" s="312"/>
      <c r="B160" s="314"/>
      <c r="C160" s="314"/>
      <c r="D160" s="314"/>
      <c r="E160" s="314"/>
      <c r="F160" s="314"/>
      <c r="G160" s="314"/>
      <c r="H160" s="314"/>
      <c r="I160" s="314"/>
      <c r="J160" s="312"/>
      <c r="K160" s="312"/>
      <c r="L160" s="314"/>
      <c r="M160" s="314"/>
      <c r="N160" s="312"/>
      <c r="O160" s="312"/>
      <c r="P160" s="314"/>
      <c r="Q160" s="314"/>
      <c r="R160" s="314"/>
      <c r="S160" s="314"/>
      <c r="T160" s="314"/>
      <c r="U160" s="314"/>
      <c r="V160" s="314"/>
      <c r="W160" s="314"/>
      <c r="X160" s="314"/>
      <c r="Y160" s="314"/>
      <c r="Z160" s="314"/>
    </row>
    <row r="161" ht="14.25" customHeight="1">
      <c r="A161" s="312"/>
      <c r="B161" s="314"/>
      <c r="C161" s="314"/>
      <c r="D161" s="314"/>
      <c r="E161" s="314"/>
      <c r="F161" s="314"/>
      <c r="G161" s="314"/>
      <c r="H161" s="314"/>
      <c r="I161" s="314"/>
      <c r="J161" s="312"/>
      <c r="K161" s="312"/>
      <c r="L161" s="314"/>
      <c r="M161" s="314"/>
      <c r="N161" s="312"/>
      <c r="O161" s="312"/>
      <c r="P161" s="314"/>
      <c r="Q161" s="314"/>
      <c r="R161" s="314"/>
      <c r="S161" s="314"/>
      <c r="T161" s="314"/>
      <c r="U161" s="314"/>
      <c r="V161" s="314"/>
      <c r="W161" s="314"/>
      <c r="X161" s="314"/>
      <c r="Y161" s="314"/>
      <c r="Z161" s="314"/>
    </row>
    <row r="162" ht="14.25" customHeight="1">
      <c r="A162" s="312"/>
      <c r="B162" s="314"/>
      <c r="C162" s="314"/>
      <c r="D162" s="314"/>
      <c r="E162" s="314"/>
      <c r="F162" s="314"/>
      <c r="G162" s="314"/>
      <c r="H162" s="314"/>
      <c r="I162" s="314"/>
      <c r="J162" s="312"/>
      <c r="K162" s="312"/>
      <c r="L162" s="314"/>
      <c r="M162" s="314"/>
      <c r="N162" s="312"/>
      <c r="O162" s="312"/>
      <c r="P162" s="314"/>
      <c r="Q162" s="314"/>
      <c r="R162" s="314"/>
      <c r="S162" s="314"/>
      <c r="T162" s="314"/>
      <c r="U162" s="314"/>
      <c r="V162" s="314"/>
      <c r="W162" s="314"/>
      <c r="X162" s="314"/>
      <c r="Y162" s="314"/>
      <c r="Z162" s="314"/>
    </row>
    <row r="163" ht="14.25" customHeight="1">
      <c r="A163" s="312"/>
      <c r="B163" s="314"/>
      <c r="C163" s="314"/>
      <c r="D163" s="314"/>
      <c r="E163" s="314"/>
      <c r="F163" s="314"/>
      <c r="G163" s="314"/>
      <c r="H163" s="314"/>
      <c r="I163" s="314"/>
      <c r="J163" s="312"/>
      <c r="K163" s="312"/>
      <c r="L163" s="314"/>
      <c r="M163" s="314"/>
      <c r="N163" s="312"/>
      <c r="O163" s="312"/>
      <c r="P163" s="314"/>
      <c r="Q163" s="314"/>
      <c r="R163" s="314"/>
      <c r="S163" s="314"/>
      <c r="T163" s="314"/>
      <c r="U163" s="314"/>
      <c r="V163" s="314"/>
      <c r="W163" s="314"/>
      <c r="X163" s="314"/>
      <c r="Y163" s="314"/>
      <c r="Z163" s="314"/>
    </row>
    <row r="164" ht="14.25" customHeight="1">
      <c r="A164" s="312"/>
      <c r="B164" s="314"/>
      <c r="C164" s="314"/>
      <c r="D164" s="314"/>
      <c r="E164" s="314"/>
      <c r="F164" s="314"/>
      <c r="G164" s="314"/>
      <c r="H164" s="314"/>
      <c r="I164" s="314"/>
      <c r="J164" s="312"/>
      <c r="K164" s="312"/>
      <c r="L164" s="314"/>
      <c r="M164" s="314"/>
      <c r="N164" s="312"/>
      <c r="O164" s="312"/>
      <c r="P164" s="314"/>
      <c r="Q164" s="314"/>
      <c r="R164" s="314"/>
      <c r="S164" s="314"/>
      <c r="T164" s="314"/>
      <c r="U164" s="314"/>
      <c r="V164" s="314"/>
      <c r="W164" s="314"/>
      <c r="X164" s="314"/>
      <c r="Y164" s="314"/>
      <c r="Z164" s="314"/>
    </row>
    <row r="165" ht="14.25" customHeight="1">
      <c r="A165" s="312"/>
      <c r="B165" s="314"/>
      <c r="C165" s="314"/>
      <c r="D165" s="314"/>
      <c r="E165" s="314"/>
      <c r="F165" s="314"/>
      <c r="G165" s="314"/>
      <c r="H165" s="314"/>
      <c r="I165" s="314"/>
      <c r="J165" s="312"/>
      <c r="K165" s="312"/>
      <c r="L165" s="314"/>
      <c r="M165" s="314"/>
      <c r="N165" s="312"/>
      <c r="O165" s="312"/>
      <c r="P165" s="314"/>
      <c r="Q165" s="314"/>
      <c r="R165" s="314"/>
      <c r="S165" s="314"/>
      <c r="T165" s="314"/>
      <c r="U165" s="314"/>
      <c r="V165" s="314"/>
      <c r="W165" s="314"/>
      <c r="X165" s="314"/>
      <c r="Y165" s="314"/>
      <c r="Z165" s="314"/>
    </row>
    <row r="166" ht="14.25" customHeight="1">
      <c r="A166" s="312"/>
      <c r="B166" s="314"/>
      <c r="C166" s="314"/>
      <c r="D166" s="314"/>
      <c r="E166" s="314"/>
      <c r="F166" s="314"/>
      <c r="G166" s="314"/>
      <c r="H166" s="314"/>
      <c r="I166" s="314"/>
      <c r="J166" s="312"/>
      <c r="K166" s="312"/>
      <c r="L166" s="314"/>
      <c r="M166" s="314"/>
      <c r="N166" s="312"/>
      <c r="O166" s="312"/>
      <c r="P166" s="314"/>
      <c r="Q166" s="314"/>
      <c r="R166" s="314"/>
      <c r="S166" s="314"/>
      <c r="T166" s="314"/>
      <c r="U166" s="314"/>
      <c r="V166" s="314"/>
      <c r="W166" s="314"/>
      <c r="X166" s="314"/>
      <c r="Y166" s="314"/>
      <c r="Z166" s="314"/>
    </row>
    <row r="167" ht="14.25" customHeight="1">
      <c r="A167" s="312"/>
      <c r="B167" s="314"/>
      <c r="C167" s="314"/>
      <c r="D167" s="314"/>
      <c r="E167" s="314"/>
      <c r="F167" s="314"/>
      <c r="G167" s="314"/>
      <c r="H167" s="314"/>
      <c r="I167" s="314"/>
      <c r="J167" s="312"/>
      <c r="K167" s="312"/>
      <c r="L167" s="314"/>
      <c r="M167" s="314"/>
      <c r="N167" s="312"/>
      <c r="O167" s="312"/>
      <c r="P167" s="314"/>
      <c r="Q167" s="314"/>
      <c r="R167" s="314"/>
      <c r="S167" s="314"/>
      <c r="T167" s="314"/>
      <c r="U167" s="314"/>
      <c r="V167" s="314"/>
      <c r="W167" s="314"/>
      <c r="X167" s="314"/>
      <c r="Y167" s="314"/>
      <c r="Z167" s="314"/>
    </row>
    <row r="168" ht="14.25" customHeight="1">
      <c r="A168" s="312"/>
      <c r="B168" s="314"/>
      <c r="C168" s="314"/>
      <c r="D168" s="314"/>
      <c r="E168" s="314"/>
      <c r="F168" s="314"/>
      <c r="G168" s="314"/>
      <c r="H168" s="314"/>
      <c r="I168" s="314"/>
      <c r="J168" s="312"/>
      <c r="K168" s="312"/>
      <c r="L168" s="314"/>
      <c r="M168" s="314"/>
      <c r="N168" s="312"/>
      <c r="O168" s="312"/>
      <c r="P168" s="314"/>
      <c r="Q168" s="314"/>
      <c r="R168" s="314"/>
      <c r="S168" s="314"/>
      <c r="T168" s="314"/>
      <c r="U168" s="314"/>
      <c r="V168" s="314"/>
      <c r="W168" s="314"/>
      <c r="X168" s="314"/>
      <c r="Y168" s="314"/>
      <c r="Z168" s="314"/>
    </row>
    <row r="169" ht="14.25" customHeight="1">
      <c r="A169" s="312"/>
      <c r="B169" s="314"/>
      <c r="C169" s="314"/>
      <c r="D169" s="314"/>
      <c r="E169" s="314"/>
      <c r="F169" s="314"/>
      <c r="G169" s="314"/>
      <c r="H169" s="314"/>
      <c r="I169" s="314"/>
      <c r="J169" s="312"/>
      <c r="K169" s="312"/>
      <c r="L169" s="314"/>
      <c r="M169" s="314"/>
      <c r="N169" s="312"/>
      <c r="O169" s="312"/>
      <c r="P169" s="314"/>
      <c r="Q169" s="314"/>
      <c r="R169" s="314"/>
      <c r="S169" s="314"/>
      <c r="T169" s="314"/>
      <c r="U169" s="314"/>
      <c r="V169" s="314"/>
      <c r="W169" s="314"/>
      <c r="X169" s="314"/>
      <c r="Y169" s="314"/>
      <c r="Z169" s="314"/>
    </row>
    <row r="170" ht="14.25" customHeight="1">
      <c r="A170" s="312"/>
      <c r="B170" s="314"/>
      <c r="C170" s="314"/>
      <c r="D170" s="314"/>
      <c r="E170" s="314"/>
      <c r="F170" s="314"/>
      <c r="G170" s="314"/>
      <c r="H170" s="314"/>
      <c r="I170" s="314"/>
      <c r="J170" s="312"/>
      <c r="K170" s="312"/>
      <c r="L170" s="314"/>
      <c r="M170" s="314"/>
      <c r="N170" s="312"/>
      <c r="O170" s="312"/>
      <c r="P170" s="314"/>
      <c r="Q170" s="314"/>
      <c r="R170" s="314"/>
      <c r="S170" s="314"/>
      <c r="T170" s="314"/>
      <c r="U170" s="314"/>
      <c r="V170" s="314"/>
      <c r="W170" s="314"/>
      <c r="X170" s="314"/>
      <c r="Y170" s="314"/>
      <c r="Z170" s="314"/>
    </row>
    <row r="171" ht="14.25" customHeight="1">
      <c r="A171" s="312"/>
      <c r="B171" s="314"/>
      <c r="C171" s="314"/>
      <c r="D171" s="314"/>
      <c r="E171" s="314"/>
      <c r="F171" s="314"/>
      <c r="G171" s="314"/>
      <c r="H171" s="314"/>
      <c r="I171" s="314"/>
      <c r="J171" s="312"/>
      <c r="K171" s="312"/>
      <c r="L171" s="314"/>
      <c r="M171" s="314"/>
      <c r="N171" s="312"/>
      <c r="O171" s="312"/>
      <c r="P171" s="314"/>
      <c r="Q171" s="314"/>
      <c r="R171" s="314"/>
      <c r="S171" s="314"/>
      <c r="T171" s="314"/>
      <c r="U171" s="314"/>
      <c r="V171" s="314"/>
      <c r="W171" s="314"/>
      <c r="X171" s="314"/>
      <c r="Y171" s="314"/>
      <c r="Z171" s="314"/>
    </row>
    <row r="172" ht="14.25" customHeight="1">
      <c r="A172" s="312"/>
      <c r="B172" s="314"/>
      <c r="C172" s="314"/>
      <c r="D172" s="314"/>
      <c r="E172" s="314"/>
      <c r="F172" s="314"/>
      <c r="G172" s="314"/>
      <c r="H172" s="314"/>
      <c r="I172" s="314"/>
      <c r="J172" s="312"/>
      <c r="K172" s="312"/>
      <c r="L172" s="314"/>
      <c r="M172" s="314"/>
      <c r="N172" s="312"/>
      <c r="O172" s="312"/>
      <c r="P172" s="314"/>
      <c r="Q172" s="314"/>
      <c r="R172" s="314"/>
      <c r="S172" s="314"/>
      <c r="T172" s="314"/>
      <c r="U172" s="314"/>
      <c r="V172" s="314"/>
      <c r="W172" s="314"/>
      <c r="X172" s="314"/>
      <c r="Y172" s="314"/>
      <c r="Z172" s="314"/>
    </row>
    <row r="173" ht="14.25" customHeight="1">
      <c r="A173" s="312"/>
      <c r="B173" s="314"/>
      <c r="C173" s="314"/>
      <c r="D173" s="314"/>
      <c r="E173" s="314"/>
      <c r="F173" s="314"/>
      <c r="G173" s="314"/>
      <c r="H173" s="314"/>
      <c r="I173" s="314"/>
      <c r="J173" s="312"/>
      <c r="K173" s="312"/>
      <c r="L173" s="314"/>
      <c r="M173" s="314"/>
      <c r="N173" s="312"/>
      <c r="O173" s="312"/>
      <c r="P173" s="314"/>
      <c r="Q173" s="314"/>
      <c r="R173" s="314"/>
      <c r="S173" s="314"/>
      <c r="T173" s="314"/>
      <c r="U173" s="314"/>
      <c r="V173" s="314"/>
      <c r="W173" s="314"/>
      <c r="X173" s="314"/>
      <c r="Y173" s="314"/>
      <c r="Z173" s="314"/>
    </row>
    <row r="174" ht="14.25" customHeight="1">
      <c r="A174" s="312"/>
      <c r="B174" s="314"/>
      <c r="C174" s="314"/>
      <c r="D174" s="314"/>
      <c r="E174" s="314"/>
      <c r="F174" s="314"/>
      <c r="G174" s="314"/>
      <c r="H174" s="314"/>
      <c r="I174" s="314"/>
      <c r="J174" s="312"/>
      <c r="K174" s="312"/>
      <c r="L174" s="314"/>
      <c r="M174" s="314"/>
      <c r="N174" s="312"/>
      <c r="O174" s="312"/>
      <c r="P174" s="314"/>
      <c r="Q174" s="314"/>
      <c r="R174" s="314"/>
      <c r="S174" s="314"/>
      <c r="T174" s="314"/>
      <c r="U174" s="314"/>
      <c r="V174" s="314"/>
      <c r="W174" s="314"/>
      <c r="X174" s="314"/>
      <c r="Y174" s="314"/>
      <c r="Z174" s="314"/>
    </row>
    <row r="175" ht="14.25" customHeight="1">
      <c r="A175" s="312"/>
      <c r="B175" s="314"/>
      <c r="C175" s="314"/>
      <c r="D175" s="314"/>
      <c r="E175" s="314"/>
      <c r="F175" s="314"/>
      <c r="G175" s="314"/>
      <c r="H175" s="314"/>
      <c r="I175" s="314"/>
      <c r="J175" s="312"/>
      <c r="K175" s="312"/>
      <c r="L175" s="314"/>
      <c r="M175" s="314"/>
      <c r="N175" s="312"/>
      <c r="O175" s="312"/>
      <c r="P175" s="314"/>
      <c r="Q175" s="314"/>
      <c r="R175" s="314"/>
      <c r="S175" s="314"/>
      <c r="T175" s="314"/>
      <c r="U175" s="314"/>
      <c r="V175" s="314"/>
      <c r="W175" s="314"/>
      <c r="X175" s="314"/>
      <c r="Y175" s="314"/>
      <c r="Z175" s="314"/>
    </row>
    <row r="176" ht="14.25" customHeight="1">
      <c r="A176" s="312"/>
      <c r="B176" s="314"/>
      <c r="C176" s="314"/>
      <c r="D176" s="314"/>
      <c r="E176" s="314"/>
      <c r="F176" s="314"/>
      <c r="G176" s="314"/>
      <c r="H176" s="314"/>
      <c r="I176" s="314"/>
      <c r="J176" s="312"/>
      <c r="K176" s="312"/>
      <c r="L176" s="314"/>
      <c r="M176" s="314"/>
      <c r="N176" s="312"/>
      <c r="O176" s="312"/>
      <c r="P176" s="314"/>
      <c r="Q176" s="314"/>
      <c r="R176" s="314"/>
      <c r="S176" s="314"/>
      <c r="T176" s="314"/>
      <c r="U176" s="314"/>
      <c r="V176" s="314"/>
      <c r="W176" s="314"/>
      <c r="X176" s="314"/>
      <c r="Y176" s="314"/>
      <c r="Z176" s="314"/>
    </row>
    <row r="177" ht="14.25" customHeight="1">
      <c r="A177" s="312"/>
      <c r="B177" s="314"/>
      <c r="C177" s="314"/>
      <c r="D177" s="314"/>
      <c r="E177" s="314"/>
      <c r="F177" s="314"/>
      <c r="G177" s="314"/>
      <c r="H177" s="314"/>
      <c r="I177" s="314"/>
      <c r="J177" s="312"/>
      <c r="K177" s="312"/>
      <c r="L177" s="314"/>
      <c r="M177" s="314"/>
      <c r="N177" s="312"/>
      <c r="O177" s="312"/>
      <c r="P177" s="314"/>
      <c r="Q177" s="314"/>
      <c r="R177" s="314"/>
      <c r="S177" s="314"/>
      <c r="T177" s="314"/>
      <c r="U177" s="314"/>
      <c r="V177" s="314"/>
      <c r="W177" s="314"/>
      <c r="X177" s="314"/>
      <c r="Y177" s="314"/>
      <c r="Z177" s="314"/>
    </row>
    <row r="178" ht="14.25" customHeight="1">
      <c r="A178" s="312"/>
      <c r="B178" s="314"/>
      <c r="C178" s="314"/>
      <c r="D178" s="314"/>
      <c r="E178" s="314"/>
      <c r="F178" s="314"/>
      <c r="G178" s="314"/>
      <c r="H178" s="314"/>
      <c r="I178" s="314"/>
      <c r="J178" s="312"/>
      <c r="K178" s="312"/>
      <c r="L178" s="314"/>
      <c r="M178" s="314"/>
      <c r="N178" s="312"/>
      <c r="O178" s="312"/>
      <c r="P178" s="314"/>
      <c r="Q178" s="314"/>
      <c r="R178" s="314"/>
      <c r="S178" s="314"/>
      <c r="T178" s="314"/>
      <c r="U178" s="314"/>
      <c r="V178" s="314"/>
      <c r="W178" s="314"/>
      <c r="X178" s="314"/>
      <c r="Y178" s="314"/>
      <c r="Z178" s="314"/>
    </row>
    <row r="179" ht="14.25" customHeight="1">
      <c r="A179" s="312"/>
      <c r="B179" s="314"/>
      <c r="C179" s="314"/>
      <c r="D179" s="314"/>
      <c r="E179" s="314"/>
      <c r="F179" s="314"/>
      <c r="G179" s="314"/>
      <c r="H179" s="314"/>
      <c r="I179" s="314"/>
      <c r="J179" s="312"/>
      <c r="K179" s="312"/>
      <c r="L179" s="314"/>
      <c r="M179" s="314"/>
      <c r="N179" s="312"/>
      <c r="O179" s="312"/>
      <c r="P179" s="314"/>
      <c r="Q179" s="314"/>
      <c r="R179" s="314"/>
      <c r="S179" s="314"/>
      <c r="T179" s="314"/>
      <c r="U179" s="314"/>
      <c r="V179" s="314"/>
      <c r="W179" s="314"/>
      <c r="X179" s="314"/>
      <c r="Y179" s="314"/>
      <c r="Z179" s="314"/>
    </row>
    <row r="180" ht="14.25" customHeight="1">
      <c r="A180" s="312"/>
      <c r="B180" s="314"/>
      <c r="C180" s="314"/>
      <c r="D180" s="314"/>
      <c r="E180" s="314"/>
      <c r="F180" s="314"/>
      <c r="G180" s="314"/>
      <c r="H180" s="314"/>
      <c r="I180" s="314"/>
      <c r="J180" s="312"/>
      <c r="K180" s="312"/>
      <c r="L180" s="314"/>
      <c r="M180" s="314"/>
      <c r="N180" s="312"/>
      <c r="O180" s="312"/>
      <c r="P180" s="314"/>
      <c r="Q180" s="314"/>
      <c r="R180" s="314"/>
      <c r="S180" s="314"/>
      <c r="T180" s="314"/>
      <c r="U180" s="314"/>
      <c r="V180" s="314"/>
      <c r="W180" s="314"/>
      <c r="X180" s="314"/>
      <c r="Y180" s="314"/>
      <c r="Z180" s="314"/>
    </row>
    <row r="181" ht="14.25" customHeight="1">
      <c r="A181" s="312"/>
      <c r="B181" s="314"/>
      <c r="C181" s="314"/>
      <c r="D181" s="314"/>
      <c r="E181" s="314"/>
      <c r="F181" s="314"/>
      <c r="G181" s="314"/>
      <c r="H181" s="314"/>
      <c r="I181" s="314"/>
      <c r="J181" s="312"/>
      <c r="K181" s="312"/>
      <c r="L181" s="314"/>
      <c r="M181" s="314"/>
      <c r="N181" s="312"/>
      <c r="O181" s="312"/>
      <c r="P181" s="314"/>
      <c r="Q181" s="314"/>
      <c r="R181" s="314"/>
      <c r="S181" s="314"/>
      <c r="T181" s="314"/>
      <c r="U181" s="314"/>
      <c r="V181" s="314"/>
      <c r="W181" s="314"/>
      <c r="X181" s="314"/>
      <c r="Y181" s="314"/>
      <c r="Z181" s="314"/>
    </row>
    <row r="182" ht="14.25" customHeight="1">
      <c r="A182" s="312"/>
      <c r="B182" s="314"/>
      <c r="C182" s="314"/>
      <c r="D182" s="314"/>
      <c r="E182" s="314"/>
      <c r="F182" s="314"/>
      <c r="G182" s="314"/>
      <c r="H182" s="314"/>
      <c r="I182" s="314"/>
      <c r="J182" s="312"/>
      <c r="K182" s="312"/>
      <c r="L182" s="314"/>
      <c r="M182" s="314"/>
      <c r="N182" s="312"/>
      <c r="O182" s="312"/>
      <c r="P182" s="314"/>
      <c r="Q182" s="314"/>
      <c r="R182" s="314"/>
      <c r="S182" s="314"/>
      <c r="T182" s="314"/>
      <c r="U182" s="314"/>
      <c r="V182" s="314"/>
      <c r="W182" s="314"/>
      <c r="X182" s="314"/>
      <c r="Y182" s="314"/>
      <c r="Z182" s="314"/>
    </row>
    <row r="183" ht="14.25" customHeight="1">
      <c r="A183" s="312"/>
      <c r="B183" s="314"/>
      <c r="C183" s="314"/>
      <c r="D183" s="314"/>
      <c r="E183" s="314"/>
      <c r="F183" s="314"/>
      <c r="G183" s="314"/>
      <c r="H183" s="314"/>
      <c r="I183" s="314"/>
      <c r="J183" s="312"/>
      <c r="K183" s="312"/>
      <c r="L183" s="314"/>
      <c r="M183" s="314"/>
      <c r="N183" s="312"/>
      <c r="O183" s="312"/>
      <c r="P183" s="314"/>
      <c r="Q183" s="314"/>
      <c r="R183" s="314"/>
      <c r="S183" s="314"/>
      <c r="T183" s="314"/>
      <c r="U183" s="314"/>
      <c r="V183" s="314"/>
      <c r="W183" s="314"/>
      <c r="X183" s="314"/>
      <c r="Y183" s="314"/>
      <c r="Z183" s="314"/>
    </row>
    <row r="184" ht="14.25" customHeight="1">
      <c r="A184" s="312"/>
      <c r="B184" s="314"/>
      <c r="C184" s="314"/>
      <c r="D184" s="314"/>
      <c r="E184" s="314"/>
      <c r="F184" s="314"/>
      <c r="G184" s="314"/>
      <c r="H184" s="314"/>
      <c r="I184" s="314"/>
      <c r="J184" s="312"/>
      <c r="K184" s="312"/>
      <c r="L184" s="314"/>
      <c r="M184" s="314"/>
      <c r="N184" s="312"/>
      <c r="O184" s="312"/>
      <c r="P184" s="314"/>
      <c r="Q184" s="314"/>
      <c r="R184" s="314"/>
      <c r="S184" s="314"/>
      <c r="T184" s="314"/>
      <c r="U184" s="314"/>
      <c r="V184" s="314"/>
      <c r="W184" s="314"/>
      <c r="X184" s="314"/>
      <c r="Y184" s="314"/>
      <c r="Z184" s="314"/>
    </row>
    <row r="185" ht="14.25" customHeight="1">
      <c r="A185" s="312"/>
      <c r="B185" s="314"/>
      <c r="C185" s="314"/>
      <c r="D185" s="314"/>
      <c r="E185" s="314"/>
      <c r="F185" s="314"/>
      <c r="G185" s="314"/>
      <c r="H185" s="314"/>
      <c r="I185" s="314"/>
      <c r="J185" s="312"/>
      <c r="K185" s="312"/>
      <c r="L185" s="314"/>
      <c r="M185" s="314"/>
      <c r="N185" s="312"/>
      <c r="O185" s="312"/>
      <c r="P185" s="314"/>
      <c r="Q185" s="314"/>
      <c r="R185" s="314"/>
      <c r="S185" s="314"/>
      <c r="T185" s="314"/>
      <c r="U185" s="314"/>
      <c r="V185" s="314"/>
      <c r="W185" s="314"/>
      <c r="X185" s="314"/>
      <c r="Y185" s="314"/>
      <c r="Z185" s="314"/>
    </row>
    <row r="186" ht="14.25" customHeight="1">
      <c r="A186" s="312"/>
      <c r="B186" s="314"/>
      <c r="C186" s="314"/>
      <c r="D186" s="314"/>
      <c r="E186" s="314"/>
      <c r="F186" s="314"/>
      <c r="G186" s="314"/>
      <c r="H186" s="314"/>
      <c r="I186" s="314"/>
      <c r="J186" s="312"/>
      <c r="K186" s="312"/>
      <c r="L186" s="314"/>
      <c r="M186" s="314"/>
      <c r="N186" s="312"/>
      <c r="O186" s="312"/>
      <c r="P186" s="314"/>
      <c r="Q186" s="314"/>
      <c r="R186" s="314"/>
      <c r="S186" s="314"/>
      <c r="T186" s="314"/>
      <c r="U186" s="314"/>
      <c r="V186" s="314"/>
      <c r="W186" s="314"/>
      <c r="X186" s="314"/>
      <c r="Y186" s="314"/>
      <c r="Z186" s="314"/>
    </row>
    <row r="187" ht="14.25" customHeight="1">
      <c r="A187" s="312"/>
      <c r="B187" s="314"/>
      <c r="C187" s="314"/>
      <c r="D187" s="314"/>
      <c r="E187" s="314"/>
      <c r="F187" s="314"/>
      <c r="G187" s="314"/>
      <c r="H187" s="314"/>
      <c r="I187" s="314"/>
      <c r="J187" s="312"/>
      <c r="K187" s="312"/>
      <c r="L187" s="314"/>
      <c r="M187" s="314"/>
      <c r="N187" s="312"/>
      <c r="O187" s="312"/>
      <c r="P187" s="314"/>
      <c r="Q187" s="314"/>
      <c r="R187" s="314"/>
      <c r="S187" s="314"/>
      <c r="T187" s="314"/>
      <c r="U187" s="314"/>
      <c r="V187" s="314"/>
      <c r="W187" s="314"/>
      <c r="X187" s="314"/>
      <c r="Y187" s="314"/>
      <c r="Z187" s="314"/>
    </row>
    <row r="188" ht="14.25" customHeight="1">
      <c r="A188" s="312"/>
      <c r="B188" s="314"/>
      <c r="C188" s="314"/>
      <c r="D188" s="314"/>
      <c r="E188" s="314"/>
      <c r="F188" s="314"/>
      <c r="G188" s="314"/>
      <c r="H188" s="314"/>
      <c r="I188" s="314"/>
      <c r="J188" s="312"/>
      <c r="K188" s="312"/>
      <c r="L188" s="314"/>
      <c r="M188" s="314"/>
      <c r="N188" s="312"/>
      <c r="O188" s="312"/>
      <c r="P188" s="314"/>
      <c r="Q188" s="314"/>
      <c r="R188" s="314"/>
      <c r="S188" s="314"/>
      <c r="T188" s="314"/>
      <c r="U188" s="314"/>
      <c r="V188" s="314"/>
      <c r="W188" s="314"/>
      <c r="X188" s="314"/>
      <c r="Y188" s="314"/>
      <c r="Z188" s="314"/>
    </row>
    <row r="189" ht="14.25" customHeight="1">
      <c r="A189" s="312"/>
      <c r="B189" s="314"/>
      <c r="C189" s="314"/>
      <c r="D189" s="314"/>
      <c r="E189" s="314"/>
      <c r="F189" s="314"/>
      <c r="G189" s="314"/>
      <c r="H189" s="314"/>
      <c r="I189" s="314"/>
      <c r="J189" s="312"/>
      <c r="K189" s="312"/>
      <c r="L189" s="314"/>
      <c r="M189" s="314"/>
      <c r="N189" s="312"/>
      <c r="O189" s="312"/>
      <c r="P189" s="314"/>
      <c r="Q189" s="314"/>
      <c r="R189" s="314"/>
      <c r="S189" s="314"/>
      <c r="T189" s="314"/>
      <c r="U189" s="314"/>
      <c r="V189" s="314"/>
      <c r="W189" s="314"/>
      <c r="X189" s="314"/>
      <c r="Y189" s="314"/>
      <c r="Z189" s="314"/>
    </row>
    <row r="190" ht="14.25" customHeight="1">
      <c r="A190" s="312"/>
      <c r="B190" s="314"/>
      <c r="C190" s="314"/>
      <c r="D190" s="314"/>
      <c r="E190" s="314"/>
      <c r="F190" s="314"/>
      <c r="G190" s="314"/>
      <c r="H190" s="314"/>
      <c r="I190" s="314"/>
      <c r="J190" s="312"/>
      <c r="K190" s="312"/>
      <c r="L190" s="314"/>
      <c r="M190" s="314"/>
      <c r="N190" s="312"/>
      <c r="O190" s="312"/>
      <c r="P190" s="314"/>
      <c r="Q190" s="314"/>
      <c r="R190" s="314"/>
      <c r="S190" s="314"/>
      <c r="T190" s="314"/>
      <c r="U190" s="314"/>
      <c r="V190" s="314"/>
      <c r="W190" s="314"/>
      <c r="X190" s="314"/>
      <c r="Y190" s="314"/>
      <c r="Z190" s="314"/>
    </row>
    <row r="191" ht="14.25" customHeight="1">
      <c r="A191" s="312"/>
      <c r="B191" s="314"/>
      <c r="C191" s="314"/>
      <c r="D191" s="314"/>
      <c r="E191" s="314"/>
      <c r="F191" s="314"/>
      <c r="G191" s="314"/>
      <c r="H191" s="314"/>
      <c r="I191" s="314"/>
      <c r="J191" s="312"/>
      <c r="K191" s="312"/>
      <c r="L191" s="314"/>
      <c r="M191" s="314"/>
      <c r="N191" s="312"/>
      <c r="O191" s="312"/>
      <c r="P191" s="314"/>
      <c r="Q191" s="314"/>
      <c r="R191" s="314"/>
      <c r="S191" s="314"/>
      <c r="T191" s="314"/>
      <c r="U191" s="314"/>
      <c r="V191" s="314"/>
      <c r="W191" s="314"/>
      <c r="X191" s="314"/>
      <c r="Y191" s="314"/>
      <c r="Z191" s="314"/>
    </row>
    <row r="192" ht="14.25" customHeight="1">
      <c r="A192" s="312"/>
      <c r="B192" s="314"/>
      <c r="C192" s="314"/>
      <c r="D192" s="314"/>
      <c r="E192" s="314"/>
      <c r="F192" s="314"/>
      <c r="G192" s="314"/>
      <c r="H192" s="314"/>
      <c r="I192" s="314"/>
      <c r="J192" s="312"/>
      <c r="K192" s="312"/>
      <c r="L192" s="314"/>
      <c r="M192" s="314"/>
      <c r="N192" s="312"/>
      <c r="O192" s="312"/>
      <c r="P192" s="314"/>
      <c r="Q192" s="314"/>
      <c r="R192" s="314"/>
      <c r="S192" s="314"/>
      <c r="T192" s="314"/>
      <c r="U192" s="314"/>
      <c r="V192" s="314"/>
      <c r="W192" s="314"/>
      <c r="X192" s="314"/>
      <c r="Y192" s="314"/>
      <c r="Z192" s="314"/>
    </row>
    <row r="193" ht="14.25" customHeight="1">
      <c r="A193" s="312"/>
      <c r="B193" s="314"/>
      <c r="C193" s="314"/>
      <c r="D193" s="314"/>
      <c r="E193" s="314"/>
      <c r="F193" s="314"/>
      <c r="G193" s="314"/>
      <c r="H193" s="314"/>
      <c r="I193" s="314"/>
      <c r="J193" s="312"/>
      <c r="K193" s="312"/>
      <c r="L193" s="314"/>
      <c r="M193" s="314"/>
      <c r="N193" s="312"/>
      <c r="O193" s="312"/>
      <c r="P193" s="314"/>
      <c r="Q193" s="314"/>
      <c r="R193" s="314"/>
      <c r="S193" s="314"/>
      <c r="T193" s="314"/>
      <c r="U193" s="314"/>
      <c r="V193" s="314"/>
      <c r="W193" s="314"/>
      <c r="X193" s="314"/>
      <c r="Y193" s="314"/>
      <c r="Z193" s="314"/>
    </row>
    <row r="194" ht="14.25" customHeight="1">
      <c r="A194" s="312"/>
      <c r="B194" s="314"/>
      <c r="C194" s="314"/>
      <c r="D194" s="314"/>
      <c r="E194" s="314"/>
      <c r="F194" s="314"/>
      <c r="G194" s="314"/>
      <c r="H194" s="314"/>
      <c r="I194" s="314"/>
      <c r="J194" s="312"/>
      <c r="K194" s="312"/>
      <c r="L194" s="314"/>
      <c r="M194" s="314"/>
      <c r="N194" s="312"/>
      <c r="O194" s="312"/>
      <c r="P194" s="314"/>
      <c r="Q194" s="314"/>
      <c r="R194" s="314"/>
      <c r="S194" s="314"/>
      <c r="T194" s="314"/>
      <c r="U194" s="314"/>
      <c r="V194" s="314"/>
      <c r="W194" s="314"/>
      <c r="X194" s="314"/>
      <c r="Y194" s="314"/>
      <c r="Z194" s="314"/>
    </row>
    <row r="195" ht="14.25" customHeight="1">
      <c r="A195" s="312"/>
      <c r="B195" s="314"/>
      <c r="C195" s="314"/>
      <c r="D195" s="314"/>
      <c r="E195" s="314"/>
      <c r="F195" s="314"/>
      <c r="G195" s="314"/>
      <c r="H195" s="314"/>
      <c r="I195" s="314"/>
      <c r="J195" s="312"/>
      <c r="K195" s="312"/>
      <c r="L195" s="314"/>
      <c r="M195" s="314"/>
      <c r="N195" s="312"/>
      <c r="O195" s="312"/>
      <c r="P195" s="314"/>
      <c r="Q195" s="314"/>
      <c r="R195" s="314"/>
      <c r="S195" s="314"/>
      <c r="T195" s="314"/>
      <c r="U195" s="314"/>
      <c r="V195" s="314"/>
      <c r="W195" s="314"/>
      <c r="X195" s="314"/>
      <c r="Y195" s="314"/>
      <c r="Z195" s="314"/>
    </row>
    <row r="196" ht="14.25" customHeight="1">
      <c r="A196" s="312"/>
      <c r="B196" s="314"/>
      <c r="C196" s="314"/>
      <c r="D196" s="314"/>
      <c r="E196" s="314"/>
      <c r="F196" s="314"/>
      <c r="G196" s="314"/>
      <c r="H196" s="314"/>
      <c r="I196" s="314"/>
      <c r="J196" s="312"/>
      <c r="K196" s="312"/>
      <c r="L196" s="314"/>
      <c r="M196" s="314"/>
      <c r="N196" s="312"/>
      <c r="O196" s="312"/>
      <c r="P196" s="314"/>
      <c r="Q196" s="314"/>
      <c r="R196" s="314"/>
      <c r="S196" s="314"/>
      <c r="T196" s="314"/>
      <c r="U196" s="314"/>
      <c r="V196" s="314"/>
      <c r="W196" s="314"/>
      <c r="X196" s="314"/>
      <c r="Y196" s="314"/>
      <c r="Z196" s="314"/>
    </row>
    <row r="197" ht="14.25" customHeight="1">
      <c r="A197" s="312"/>
      <c r="B197" s="314"/>
      <c r="C197" s="314"/>
      <c r="D197" s="314"/>
      <c r="E197" s="314"/>
      <c r="F197" s="314"/>
      <c r="G197" s="314"/>
      <c r="H197" s="314"/>
      <c r="I197" s="314"/>
      <c r="J197" s="312"/>
      <c r="K197" s="312"/>
      <c r="L197" s="314"/>
      <c r="M197" s="314"/>
      <c r="N197" s="312"/>
      <c r="O197" s="312"/>
      <c r="P197" s="314"/>
      <c r="Q197" s="314"/>
      <c r="R197" s="314"/>
      <c r="S197" s="314"/>
      <c r="T197" s="314"/>
      <c r="U197" s="314"/>
      <c r="V197" s="314"/>
      <c r="W197" s="314"/>
      <c r="X197" s="314"/>
      <c r="Y197" s="314"/>
      <c r="Z197" s="314"/>
    </row>
    <row r="198" ht="14.25" customHeight="1">
      <c r="A198" s="312"/>
      <c r="B198" s="314"/>
      <c r="C198" s="314"/>
      <c r="D198" s="314"/>
      <c r="E198" s="314"/>
      <c r="F198" s="314"/>
      <c r="G198" s="314"/>
      <c r="H198" s="314"/>
      <c r="I198" s="314"/>
      <c r="J198" s="312"/>
      <c r="K198" s="312"/>
      <c r="L198" s="314"/>
      <c r="M198" s="314"/>
      <c r="N198" s="312"/>
      <c r="O198" s="312"/>
      <c r="P198" s="314"/>
      <c r="Q198" s="314"/>
      <c r="R198" s="314"/>
      <c r="S198" s="314"/>
      <c r="T198" s="314"/>
      <c r="U198" s="314"/>
      <c r="V198" s="314"/>
      <c r="W198" s="314"/>
      <c r="X198" s="314"/>
      <c r="Y198" s="314"/>
      <c r="Z198" s="314"/>
    </row>
    <row r="199" ht="14.25" customHeight="1">
      <c r="A199" s="312"/>
      <c r="B199" s="314"/>
      <c r="C199" s="314"/>
      <c r="D199" s="314"/>
      <c r="E199" s="314"/>
      <c r="F199" s="314"/>
      <c r="G199" s="314"/>
      <c r="H199" s="314"/>
      <c r="I199" s="314"/>
      <c r="J199" s="312"/>
      <c r="K199" s="312"/>
      <c r="L199" s="314"/>
      <c r="M199" s="314"/>
      <c r="N199" s="312"/>
      <c r="O199" s="312"/>
      <c r="P199" s="314"/>
      <c r="Q199" s="314"/>
      <c r="R199" s="314"/>
      <c r="S199" s="314"/>
      <c r="T199" s="314"/>
      <c r="U199" s="314"/>
      <c r="V199" s="314"/>
      <c r="W199" s="314"/>
      <c r="X199" s="314"/>
      <c r="Y199" s="314"/>
      <c r="Z199" s="314"/>
    </row>
    <row r="200" ht="14.25" customHeight="1">
      <c r="A200" s="312"/>
      <c r="B200" s="314"/>
      <c r="C200" s="314"/>
      <c r="D200" s="314"/>
      <c r="E200" s="314"/>
      <c r="F200" s="314"/>
      <c r="G200" s="314"/>
      <c r="H200" s="314"/>
      <c r="I200" s="314"/>
      <c r="J200" s="312"/>
      <c r="K200" s="312"/>
      <c r="L200" s="314"/>
      <c r="M200" s="314"/>
      <c r="N200" s="312"/>
      <c r="O200" s="312"/>
      <c r="P200" s="314"/>
      <c r="Q200" s="314"/>
      <c r="R200" s="314"/>
      <c r="S200" s="314"/>
      <c r="T200" s="314"/>
      <c r="U200" s="314"/>
      <c r="V200" s="314"/>
      <c r="W200" s="314"/>
      <c r="X200" s="314"/>
      <c r="Y200" s="314"/>
      <c r="Z200" s="314"/>
    </row>
    <row r="201" ht="14.25" customHeight="1">
      <c r="A201" s="312"/>
      <c r="B201" s="314"/>
      <c r="C201" s="314"/>
      <c r="D201" s="314"/>
      <c r="E201" s="314"/>
      <c r="F201" s="314"/>
      <c r="G201" s="314"/>
      <c r="H201" s="314"/>
      <c r="I201" s="314"/>
      <c r="J201" s="312"/>
      <c r="K201" s="312"/>
      <c r="L201" s="314"/>
      <c r="M201" s="314"/>
      <c r="N201" s="312"/>
      <c r="O201" s="312"/>
      <c r="P201" s="314"/>
      <c r="Q201" s="314"/>
      <c r="R201" s="314"/>
      <c r="S201" s="314"/>
      <c r="T201" s="314"/>
      <c r="U201" s="314"/>
      <c r="V201" s="314"/>
      <c r="W201" s="314"/>
      <c r="X201" s="314"/>
      <c r="Y201" s="314"/>
      <c r="Z201" s="314"/>
    </row>
    <row r="202" ht="14.25" customHeight="1">
      <c r="A202" s="312"/>
      <c r="B202" s="314"/>
      <c r="C202" s="314"/>
      <c r="D202" s="314"/>
      <c r="E202" s="314"/>
      <c r="F202" s="314"/>
      <c r="G202" s="314"/>
      <c r="H202" s="314"/>
      <c r="I202" s="314"/>
      <c r="J202" s="312"/>
      <c r="K202" s="312"/>
      <c r="L202" s="314"/>
      <c r="M202" s="314"/>
      <c r="N202" s="312"/>
      <c r="O202" s="312"/>
      <c r="P202" s="314"/>
      <c r="Q202" s="314"/>
      <c r="R202" s="314"/>
      <c r="S202" s="314"/>
      <c r="T202" s="314"/>
      <c r="U202" s="314"/>
      <c r="V202" s="314"/>
      <c r="W202" s="314"/>
      <c r="X202" s="314"/>
      <c r="Y202" s="314"/>
      <c r="Z202" s="314"/>
    </row>
    <row r="203" ht="14.25" customHeight="1">
      <c r="A203" s="312"/>
      <c r="B203" s="314"/>
      <c r="C203" s="314"/>
      <c r="D203" s="314"/>
      <c r="E203" s="314"/>
      <c r="F203" s="314"/>
      <c r="G203" s="314"/>
      <c r="H203" s="314"/>
      <c r="I203" s="314"/>
      <c r="J203" s="312"/>
      <c r="K203" s="312"/>
      <c r="L203" s="314"/>
      <c r="M203" s="314"/>
      <c r="N203" s="312"/>
      <c r="O203" s="312"/>
      <c r="P203" s="314"/>
      <c r="Q203" s="314"/>
      <c r="R203" s="314"/>
      <c r="S203" s="314"/>
      <c r="T203" s="314"/>
      <c r="U203" s="314"/>
      <c r="V203" s="314"/>
      <c r="W203" s="314"/>
      <c r="X203" s="314"/>
      <c r="Y203" s="314"/>
      <c r="Z203" s="314"/>
    </row>
    <row r="204" ht="14.25" customHeight="1">
      <c r="A204" s="312"/>
      <c r="B204" s="314"/>
      <c r="C204" s="314"/>
      <c r="D204" s="314"/>
      <c r="E204" s="314"/>
      <c r="F204" s="314"/>
      <c r="G204" s="314"/>
      <c r="H204" s="314"/>
      <c r="I204" s="314"/>
      <c r="J204" s="312"/>
      <c r="K204" s="312"/>
      <c r="L204" s="314"/>
      <c r="M204" s="314"/>
      <c r="N204" s="312"/>
      <c r="O204" s="312"/>
      <c r="P204" s="314"/>
      <c r="Q204" s="314"/>
      <c r="R204" s="314"/>
      <c r="S204" s="314"/>
      <c r="T204" s="314"/>
      <c r="U204" s="314"/>
      <c r="V204" s="314"/>
      <c r="W204" s="314"/>
      <c r="X204" s="314"/>
      <c r="Y204" s="314"/>
      <c r="Z204" s="314"/>
    </row>
    <row r="205" ht="14.25" customHeight="1">
      <c r="A205" s="312"/>
      <c r="B205" s="314"/>
      <c r="C205" s="314"/>
      <c r="D205" s="314"/>
      <c r="E205" s="314"/>
      <c r="F205" s="314"/>
      <c r="G205" s="314"/>
      <c r="H205" s="314"/>
      <c r="I205" s="314"/>
      <c r="J205" s="312"/>
      <c r="K205" s="312"/>
      <c r="L205" s="314"/>
      <c r="M205" s="314"/>
      <c r="N205" s="312"/>
      <c r="O205" s="312"/>
      <c r="P205" s="314"/>
      <c r="Q205" s="314"/>
      <c r="R205" s="314"/>
      <c r="S205" s="314"/>
      <c r="T205" s="314"/>
      <c r="U205" s="314"/>
      <c r="V205" s="314"/>
      <c r="W205" s="314"/>
      <c r="X205" s="314"/>
      <c r="Y205" s="314"/>
      <c r="Z205" s="314"/>
    </row>
    <row r="206" ht="14.25" customHeight="1">
      <c r="A206" s="312"/>
      <c r="B206" s="314"/>
      <c r="C206" s="314"/>
      <c r="D206" s="314"/>
      <c r="E206" s="314"/>
      <c r="F206" s="314"/>
      <c r="G206" s="314"/>
      <c r="H206" s="314"/>
      <c r="I206" s="314"/>
      <c r="J206" s="312"/>
      <c r="K206" s="312"/>
      <c r="L206" s="314"/>
      <c r="M206" s="314"/>
      <c r="N206" s="312"/>
      <c r="O206" s="312"/>
      <c r="P206" s="314"/>
      <c r="Q206" s="314"/>
      <c r="R206" s="314"/>
      <c r="S206" s="314"/>
      <c r="T206" s="314"/>
      <c r="U206" s="314"/>
      <c r="V206" s="314"/>
      <c r="W206" s="314"/>
      <c r="X206" s="314"/>
      <c r="Y206" s="314"/>
      <c r="Z206" s="314"/>
    </row>
    <row r="207" ht="14.25" customHeight="1">
      <c r="A207" s="312"/>
      <c r="B207" s="314"/>
      <c r="C207" s="314"/>
      <c r="D207" s="314"/>
      <c r="E207" s="314"/>
      <c r="F207" s="314"/>
      <c r="G207" s="314"/>
      <c r="H207" s="314"/>
      <c r="I207" s="314"/>
      <c r="J207" s="312"/>
      <c r="K207" s="312"/>
      <c r="L207" s="314"/>
      <c r="M207" s="314"/>
      <c r="N207" s="312"/>
      <c r="O207" s="312"/>
      <c r="P207" s="314"/>
      <c r="Q207" s="314"/>
      <c r="R207" s="314"/>
      <c r="S207" s="314"/>
      <c r="T207" s="314"/>
      <c r="U207" s="314"/>
      <c r="V207" s="314"/>
      <c r="W207" s="314"/>
      <c r="X207" s="314"/>
      <c r="Y207" s="314"/>
      <c r="Z207" s="314"/>
    </row>
    <row r="208" ht="14.25" customHeight="1">
      <c r="A208" s="312"/>
      <c r="B208" s="314"/>
      <c r="C208" s="314"/>
      <c r="D208" s="314"/>
      <c r="E208" s="314"/>
      <c r="F208" s="314"/>
      <c r="G208" s="314"/>
      <c r="H208" s="314"/>
      <c r="I208" s="314"/>
      <c r="J208" s="312"/>
      <c r="K208" s="312"/>
      <c r="L208" s="314"/>
      <c r="M208" s="314"/>
      <c r="N208" s="312"/>
      <c r="O208" s="312"/>
      <c r="P208" s="314"/>
      <c r="Q208" s="314"/>
      <c r="R208" s="314"/>
      <c r="S208" s="314"/>
      <c r="T208" s="314"/>
      <c r="U208" s="314"/>
      <c r="V208" s="314"/>
      <c r="W208" s="314"/>
      <c r="X208" s="314"/>
      <c r="Y208" s="314"/>
      <c r="Z208" s="314"/>
    </row>
    <row r="209" ht="14.25" customHeight="1">
      <c r="A209" s="312"/>
      <c r="B209" s="314"/>
      <c r="C209" s="314"/>
      <c r="D209" s="314"/>
      <c r="E209" s="314"/>
      <c r="F209" s="314"/>
      <c r="G209" s="314"/>
      <c r="H209" s="314"/>
      <c r="I209" s="314"/>
      <c r="J209" s="312"/>
      <c r="K209" s="312"/>
      <c r="L209" s="314"/>
      <c r="M209" s="314"/>
      <c r="N209" s="312"/>
      <c r="O209" s="312"/>
      <c r="P209" s="314"/>
      <c r="Q209" s="314"/>
      <c r="R209" s="314"/>
      <c r="S209" s="314"/>
      <c r="T209" s="314"/>
      <c r="U209" s="314"/>
      <c r="V209" s="314"/>
      <c r="W209" s="314"/>
      <c r="X209" s="314"/>
      <c r="Y209" s="314"/>
      <c r="Z209" s="314"/>
    </row>
    <row r="210" ht="14.25" customHeight="1">
      <c r="A210" s="312"/>
      <c r="B210" s="314"/>
      <c r="C210" s="314"/>
      <c r="D210" s="314"/>
      <c r="E210" s="314"/>
      <c r="F210" s="314"/>
      <c r="G210" s="314"/>
      <c r="H210" s="314"/>
      <c r="I210" s="314"/>
      <c r="J210" s="312"/>
      <c r="K210" s="312"/>
      <c r="L210" s="314"/>
      <c r="M210" s="314"/>
      <c r="N210" s="312"/>
      <c r="O210" s="312"/>
      <c r="P210" s="314"/>
      <c r="Q210" s="314"/>
      <c r="R210" s="314"/>
      <c r="S210" s="314"/>
      <c r="T210" s="314"/>
      <c r="U210" s="314"/>
      <c r="V210" s="314"/>
      <c r="W210" s="314"/>
      <c r="X210" s="314"/>
      <c r="Y210" s="314"/>
      <c r="Z210" s="314"/>
    </row>
    <row r="211" ht="14.25" customHeight="1">
      <c r="A211" s="312"/>
      <c r="B211" s="314"/>
      <c r="C211" s="314"/>
      <c r="D211" s="314"/>
      <c r="E211" s="314"/>
      <c r="F211" s="314"/>
      <c r="G211" s="314"/>
      <c r="H211" s="314"/>
      <c r="I211" s="314"/>
      <c r="J211" s="312"/>
      <c r="K211" s="312"/>
      <c r="L211" s="314"/>
      <c r="M211" s="314"/>
      <c r="N211" s="312"/>
      <c r="O211" s="312"/>
      <c r="P211" s="314"/>
      <c r="Q211" s="314"/>
      <c r="R211" s="314"/>
      <c r="S211" s="314"/>
      <c r="T211" s="314"/>
      <c r="U211" s="314"/>
      <c r="V211" s="314"/>
      <c r="W211" s="314"/>
      <c r="X211" s="314"/>
      <c r="Y211" s="314"/>
      <c r="Z211" s="314"/>
    </row>
    <row r="212" ht="14.25" customHeight="1">
      <c r="A212" s="312"/>
      <c r="B212" s="314"/>
      <c r="C212" s="314"/>
      <c r="D212" s="314"/>
      <c r="E212" s="314"/>
      <c r="F212" s="314"/>
      <c r="G212" s="314"/>
      <c r="H212" s="314"/>
      <c r="I212" s="314"/>
      <c r="J212" s="312"/>
      <c r="K212" s="312"/>
      <c r="L212" s="314"/>
      <c r="M212" s="314"/>
      <c r="N212" s="312"/>
      <c r="O212" s="312"/>
      <c r="P212" s="314"/>
      <c r="Q212" s="314"/>
      <c r="R212" s="314"/>
      <c r="S212" s="314"/>
      <c r="T212" s="314"/>
      <c r="U212" s="314"/>
      <c r="V212" s="314"/>
      <c r="W212" s="314"/>
      <c r="X212" s="314"/>
      <c r="Y212" s="314"/>
      <c r="Z212" s="314"/>
    </row>
    <row r="213" ht="14.25" customHeight="1">
      <c r="A213" s="312"/>
      <c r="B213" s="314"/>
      <c r="C213" s="314"/>
      <c r="D213" s="314"/>
      <c r="E213" s="314"/>
      <c r="F213" s="314"/>
      <c r="G213" s="314"/>
      <c r="H213" s="314"/>
      <c r="I213" s="314"/>
      <c r="J213" s="312"/>
      <c r="K213" s="312"/>
      <c r="L213" s="314"/>
      <c r="M213" s="314"/>
      <c r="N213" s="312"/>
      <c r="O213" s="312"/>
      <c r="P213" s="314"/>
      <c r="Q213" s="314"/>
      <c r="R213" s="314"/>
      <c r="S213" s="314"/>
      <c r="T213" s="314"/>
      <c r="U213" s="314"/>
      <c r="V213" s="314"/>
      <c r="W213" s="314"/>
      <c r="X213" s="314"/>
      <c r="Y213" s="314"/>
      <c r="Z213" s="314"/>
    </row>
    <row r="214" ht="14.25" customHeight="1">
      <c r="A214" s="312"/>
      <c r="B214" s="314"/>
      <c r="C214" s="314"/>
      <c r="D214" s="314"/>
      <c r="E214" s="314"/>
      <c r="F214" s="314"/>
      <c r="G214" s="314"/>
      <c r="H214" s="314"/>
      <c r="I214" s="314"/>
      <c r="J214" s="312"/>
      <c r="K214" s="312"/>
      <c r="L214" s="314"/>
      <c r="M214" s="314"/>
      <c r="N214" s="312"/>
      <c r="O214" s="312"/>
      <c r="P214" s="314"/>
      <c r="Q214" s="314"/>
      <c r="R214" s="314"/>
      <c r="S214" s="314"/>
      <c r="T214" s="314"/>
      <c r="U214" s="314"/>
      <c r="V214" s="314"/>
      <c r="W214" s="314"/>
      <c r="X214" s="314"/>
      <c r="Y214" s="314"/>
      <c r="Z214" s="314"/>
    </row>
    <row r="215" ht="14.25" customHeight="1">
      <c r="A215" s="312"/>
      <c r="B215" s="314"/>
      <c r="C215" s="314"/>
      <c r="D215" s="314"/>
      <c r="E215" s="314"/>
      <c r="F215" s="314"/>
      <c r="G215" s="314"/>
      <c r="H215" s="314"/>
      <c r="I215" s="314"/>
      <c r="J215" s="312"/>
      <c r="K215" s="312"/>
      <c r="L215" s="314"/>
      <c r="M215" s="314"/>
      <c r="N215" s="312"/>
      <c r="O215" s="312"/>
      <c r="P215" s="314"/>
      <c r="Q215" s="314"/>
      <c r="R215" s="314"/>
      <c r="S215" s="314"/>
      <c r="T215" s="314"/>
      <c r="U215" s="314"/>
      <c r="V215" s="314"/>
      <c r="W215" s="314"/>
      <c r="X215" s="314"/>
      <c r="Y215" s="314"/>
      <c r="Z215" s="314"/>
    </row>
    <row r="216" ht="14.25" customHeight="1">
      <c r="A216" s="312"/>
      <c r="B216" s="314"/>
      <c r="C216" s="314"/>
      <c r="D216" s="314"/>
      <c r="E216" s="314"/>
      <c r="F216" s="314"/>
      <c r="G216" s="314"/>
      <c r="H216" s="314"/>
      <c r="I216" s="314"/>
      <c r="J216" s="312"/>
      <c r="K216" s="312"/>
      <c r="L216" s="314"/>
      <c r="M216" s="314"/>
      <c r="N216" s="312"/>
      <c r="O216" s="312"/>
      <c r="P216" s="314"/>
      <c r="Q216" s="314"/>
      <c r="R216" s="314"/>
      <c r="S216" s="314"/>
      <c r="T216" s="314"/>
      <c r="U216" s="314"/>
      <c r="V216" s="314"/>
      <c r="W216" s="314"/>
      <c r="X216" s="314"/>
      <c r="Y216" s="314"/>
      <c r="Z216" s="314"/>
    </row>
    <row r="217" ht="14.25" customHeight="1">
      <c r="A217" s="312"/>
      <c r="B217" s="314"/>
      <c r="C217" s="314"/>
      <c r="D217" s="314"/>
      <c r="E217" s="314"/>
      <c r="F217" s="314"/>
      <c r="G217" s="314"/>
      <c r="H217" s="314"/>
      <c r="I217" s="314"/>
      <c r="J217" s="312"/>
      <c r="K217" s="312"/>
      <c r="L217" s="314"/>
      <c r="M217" s="314"/>
      <c r="N217" s="312"/>
      <c r="O217" s="312"/>
      <c r="P217" s="314"/>
      <c r="Q217" s="314"/>
      <c r="R217" s="314"/>
      <c r="S217" s="314"/>
      <c r="T217" s="314"/>
      <c r="U217" s="314"/>
      <c r="V217" s="314"/>
      <c r="W217" s="314"/>
      <c r="X217" s="314"/>
      <c r="Y217" s="314"/>
      <c r="Z217" s="314"/>
    </row>
    <row r="218" ht="14.25" customHeight="1">
      <c r="A218" s="312"/>
      <c r="B218" s="314"/>
      <c r="C218" s="314"/>
      <c r="D218" s="314"/>
      <c r="E218" s="314"/>
      <c r="F218" s="314"/>
      <c r="G218" s="314"/>
      <c r="H218" s="314"/>
      <c r="I218" s="314"/>
      <c r="J218" s="312"/>
      <c r="K218" s="312"/>
      <c r="L218" s="314"/>
      <c r="M218" s="314"/>
      <c r="N218" s="312"/>
      <c r="O218" s="312"/>
      <c r="P218" s="314"/>
      <c r="Q218" s="314"/>
      <c r="R218" s="314"/>
      <c r="S218" s="314"/>
      <c r="T218" s="314"/>
      <c r="U218" s="314"/>
      <c r="V218" s="314"/>
      <c r="W218" s="314"/>
      <c r="X218" s="314"/>
      <c r="Y218" s="314"/>
      <c r="Z218" s="314"/>
    </row>
    <row r="219" ht="14.25" customHeight="1">
      <c r="A219" s="312"/>
      <c r="B219" s="314"/>
      <c r="C219" s="314"/>
      <c r="D219" s="314"/>
      <c r="E219" s="314"/>
      <c r="F219" s="314"/>
      <c r="G219" s="314"/>
      <c r="H219" s="314"/>
      <c r="I219" s="314"/>
      <c r="J219" s="312"/>
      <c r="K219" s="312"/>
      <c r="L219" s="314"/>
      <c r="M219" s="314"/>
      <c r="N219" s="312"/>
      <c r="O219" s="312"/>
      <c r="P219" s="314"/>
      <c r="Q219" s="314"/>
      <c r="R219" s="314"/>
      <c r="S219" s="314"/>
      <c r="T219" s="314"/>
      <c r="U219" s="314"/>
      <c r="V219" s="314"/>
      <c r="W219" s="314"/>
      <c r="X219" s="314"/>
      <c r="Y219" s="314"/>
      <c r="Z219" s="314"/>
    </row>
    <row r="220" ht="14.25" customHeight="1">
      <c r="A220" s="312"/>
      <c r="B220" s="314"/>
      <c r="C220" s="314"/>
      <c r="D220" s="314"/>
      <c r="E220" s="314"/>
      <c r="F220" s="314"/>
      <c r="G220" s="314"/>
      <c r="H220" s="314"/>
      <c r="I220" s="314"/>
      <c r="J220" s="312"/>
      <c r="K220" s="312"/>
      <c r="L220" s="314"/>
      <c r="M220" s="314"/>
      <c r="N220" s="312"/>
      <c r="O220" s="312"/>
      <c r="P220" s="314"/>
      <c r="Q220" s="314"/>
      <c r="R220" s="314"/>
      <c r="S220" s="314"/>
      <c r="T220" s="314"/>
      <c r="U220" s="314"/>
      <c r="V220" s="314"/>
      <c r="W220" s="314"/>
      <c r="X220" s="314"/>
      <c r="Y220" s="314"/>
      <c r="Z220" s="314"/>
    </row>
    <row r="221" ht="14.25" customHeight="1">
      <c r="A221" s="312"/>
      <c r="B221" s="314"/>
      <c r="C221" s="314"/>
      <c r="D221" s="314"/>
      <c r="E221" s="314"/>
      <c r="F221" s="314"/>
      <c r="G221" s="314"/>
      <c r="H221" s="314"/>
      <c r="I221" s="314"/>
      <c r="J221" s="312"/>
      <c r="K221" s="312"/>
      <c r="L221" s="314"/>
      <c r="M221" s="314"/>
      <c r="N221" s="312"/>
      <c r="O221" s="312"/>
      <c r="P221" s="314"/>
      <c r="Q221" s="314"/>
      <c r="R221" s="314"/>
      <c r="S221" s="314"/>
      <c r="T221" s="314"/>
      <c r="U221" s="314"/>
      <c r="V221" s="314"/>
      <c r="W221" s="314"/>
      <c r="X221" s="314"/>
      <c r="Y221" s="314"/>
      <c r="Z221" s="314"/>
    </row>
    <row r="222" ht="14.25" customHeight="1">
      <c r="A222" s="312"/>
      <c r="B222" s="314"/>
      <c r="C222" s="314"/>
      <c r="D222" s="314"/>
      <c r="E222" s="314"/>
      <c r="F222" s="314"/>
      <c r="G222" s="314"/>
      <c r="H222" s="314"/>
      <c r="I222" s="314"/>
      <c r="J222" s="312"/>
      <c r="K222" s="312"/>
      <c r="L222" s="314"/>
      <c r="M222" s="314"/>
      <c r="N222" s="312"/>
      <c r="O222" s="312"/>
      <c r="P222" s="314"/>
      <c r="Q222" s="314"/>
      <c r="R222" s="314"/>
      <c r="S222" s="314"/>
      <c r="T222" s="314"/>
      <c r="U222" s="314"/>
      <c r="V222" s="314"/>
      <c r="W222" s="314"/>
      <c r="X222" s="314"/>
      <c r="Y222" s="314"/>
      <c r="Z222" s="314"/>
    </row>
    <row r="223" ht="14.25" customHeight="1">
      <c r="A223" s="312"/>
      <c r="B223" s="314"/>
      <c r="C223" s="314"/>
      <c r="D223" s="314"/>
      <c r="E223" s="314"/>
      <c r="F223" s="314"/>
      <c r="G223" s="314"/>
      <c r="H223" s="314"/>
      <c r="I223" s="314"/>
      <c r="J223" s="312"/>
      <c r="K223" s="312"/>
      <c r="L223" s="314"/>
      <c r="M223" s="314"/>
      <c r="N223" s="312"/>
      <c r="O223" s="312"/>
      <c r="P223" s="314"/>
      <c r="Q223" s="314"/>
      <c r="R223" s="314"/>
      <c r="S223" s="314"/>
      <c r="T223" s="314"/>
      <c r="U223" s="314"/>
      <c r="V223" s="314"/>
      <c r="W223" s="314"/>
      <c r="X223" s="314"/>
      <c r="Y223" s="314"/>
      <c r="Z223" s="314"/>
    </row>
    <row r="224" ht="14.25" customHeight="1">
      <c r="A224" s="312"/>
      <c r="B224" s="314"/>
      <c r="C224" s="314"/>
      <c r="D224" s="314"/>
      <c r="E224" s="314"/>
      <c r="F224" s="314"/>
      <c r="G224" s="314"/>
      <c r="H224" s="314"/>
      <c r="I224" s="314"/>
      <c r="J224" s="312"/>
      <c r="K224" s="312"/>
      <c r="L224" s="314"/>
      <c r="M224" s="314"/>
      <c r="N224" s="312"/>
      <c r="O224" s="312"/>
      <c r="P224" s="314"/>
      <c r="Q224" s="314"/>
      <c r="R224" s="314"/>
      <c r="S224" s="314"/>
      <c r="T224" s="314"/>
      <c r="U224" s="314"/>
      <c r="V224" s="314"/>
      <c r="W224" s="314"/>
      <c r="X224" s="314"/>
      <c r="Y224" s="314"/>
      <c r="Z224" s="314"/>
    </row>
    <row r="225" ht="14.25" customHeight="1">
      <c r="A225" s="312"/>
      <c r="B225" s="314"/>
      <c r="C225" s="314"/>
      <c r="D225" s="314"/>
      <c r="E225" s="314"/>
      <c r="F225" s="314"/>
      <c r="G225" s="314"/>
      <c r="H225" s="314"/>
      <c r="I225" s="314"/>
      <c r="J225" s="312"/>
      <c r="K225" s="312"/>
      <c r="L225" s="314"/>
      <c r="M225" s="314"/>
      <c r="N225" s="312"/>
      <c r="O225" s="312"/>
      <c r="P225" s="314"/>
      <c r="Q225" s="314"/>
      <c r="R225" s="314"/>
      <c r="S225" s="314"/>
      <c r="T225" s="314"/>
      <c r="U225" s="314"/>
      <c r="V225" s="314"/>
      <c r="W225" s="314"/>
      <c r="X225" s="314"/>
      <c r="Y225" s="314"/>
      <c r="Z225" s="314"/>
    </row>
    <row r="226" ht="14.25" customHeight="1">
      <c r="A226" s="312"/>
      <c r="B226" s="314"/>
      <c r="C226" s="314"/>
      <c r="D226" s="314"/>
      <c r="E226" s="314"/>
      <c r="F226" s="314"/>
      <c r="G226" s="314"/>
      <c r="H226" s="314"/>
      <c r="I226" s="314"/>
      <c r="J226" s="312"/>
      <c r="K226" s="312"/>
      <c r="L226" s="314"/>
      <c r="M226" s="314"/>
      <c r="N226" s="312"/>
      <c r="O226" s="312"/>
      <c r="P226" s="314"/>
      <c r="Q226" s="314"/>
      <c r="R226" s="314"/>
      <c r="S226" s="314"/>
      <c r="T226" s="314"/>
      <c r="U226" s="314"/>
      <c r="V226" s="314"/>
      <c r="W226" s="314"/>
      <c r="X226" s="314"/>
      <c r="Y226" s="314"/>
      <c r="Z226" s="314"/>
    </row>
    <row r="227" ht="14.25" customHeight="1">
      <c r="A227" s="312"/>
      <c r="B227" s="314"/>
      <c r="C227" s="314"/>
      <c r="D227" s="314"/>
      <c r="E227" s="314"/>
      <c r="F227" s="314"/>
      <c r="G227" s="314"/>
      <c r="H227" s="314"/>
      <c r="I227" s="314"/>
      <c r="J227" s="312"/>
      <c r="K227" s="312"/>
      <c r="L227" s="314"/>
      <c r="M227" s="314"/>
      <c r="N227" s="312"/>
      <c r="O227" s="312"/>
      <c r="P227" s="314"/>
      <c r="Q227" s="314"/>
      <c r="R227" s="314"/>
      <c r="S227" s="314"/>
      <c r="T227" s="314"/>
      <c r="U227" s="314"/>
      <c r="V227" s="314"/>
      <c r="W227" s="314"/>
      <c r="X227" s="314"/>
      <c r="Y227" s="314"/>
      <c r="Z227" s="314"/>
    </row>
    <row r="228" ht="14.25" customHeight="1">
      <c r="A228" s="312"/>
      <c r="B228" s="314"/>
      <c r="C228" s="314"/>
      <c r="D228" s="314"/>
      <c r="E228" s="314"/>
      <c r="F228" s="314"/>
      <c r="G228" s="314"/>
      <c r="H228" s="314"/>
      <c r="I228" s="314"/>
      <c r="J228" s="312"/>
      <c r="K228" s="312"/>
      <c r="L228" s="314"/>
      <c r="M228" s="314"/>
      <c r="N228" s="312"/>
      <c r="O228" s="312"/>
      <c r="P228" s="314"/>
      <c r="Q228" s="314"/>
      <c r="R228" s="314"/>
      <c r="S228" s="314"/>
      <c r="T228" s="314"/>
      <c r="U228" s="314"/>
      <c r="V228" s="314"/>
      <c r="W228" s="314"/>
      <c r="X228" s="314"/>
      <c r="Y228" s="314"/>
      <c r="Z228" s="314"/>
    </row>
    <row r="229" ht="14.25" customHeight="1">
      <c r="A229" s="312"/>
      <c r="B229" s="314"/>
      <c r="C229" s="314"/>
      <c r="D229" s="314"/>
      <c r="E229" s="314"/>
      <c r="F229" s="314"/>
      <c r="G229" s="314"/>
      <c r="H229" s="314"/>
      <c r="I229" s="314"/>
      <c r="J229" s="312"/>
      <c r="K229" s="312"/>
      <c r="L229" s="314"/>
      <c r="M229" s="314"/>
      <c r="N229" s="312"/>
      <c r="O229" s="312"/>
      <c r="P229" s="314"/>
      <c r="Q229" s="314"/>
      <c r="R229" s="314"/>
      <c r="S229" s="314"/>
      <c r="T229" s="314"/>
      <c r="U229" s="314"/>
      <c r="V229" s="314"/>
      <c r="W229" s="314"/>
      <c r="X229" s="314"/>
      <c r="Y229" s="314"/>
      <c r="Z229" s="314"/>
    </row>
    <row r="230" ht="14.25" customHeight="1">
      <c r="A230" s="312"/>
      <c r="B230" s="314"/>
      <c r="C230" s="314"/>
      <c r="D230" s="314"/>
      <c r="E230" s="314"/>
      <c r="F230" s="314"/>
      <c r="G230" s="314"/>
      <c r="H230" s="314"/>
      <c r="I230" s="314"/>
      <c r="J230" s="312"/>
      <c r="K230" s="312"/>
      <c r="L230" s="314"/>
      <c r="M230" s="314"/>
      <c r="N230" s="312"/>
      <c r="O230" s="312"/>
      <c r="P230" s="314"/>
      <c r="Q230" s="314"/>
      <c r="R230" s="314"/>
      <c r="S230" s="314"/>
      <c r="T230" s="314"/>
      <c r="U230" s="314"/>
      <c r="V230" s="314"/>
      <c r="W230" s="314"/>
      <c r="X230" s="314"/>
      <c r="Y230" s="314"/>
      <c r="Z230" s="314"/>
    </row>
    <row r="231" ht="14.25" customHeight="1">
      <c r="A231" s="312"/>
      <c r="B231" s="314"/>
      <c r="C231" s="314"/>
      <c r="D231" s="314"/>
      <c r="E231" s="314"/>
      <c r="F231" s="314"/>
      <c r="G231" s="314"/>
      <c r="H231" s="314"/>
      <c r="I231" s="314"/>
      <c r="J231" s="312"/>
      <c r="K231" s="312"/>
      <c r="L231" s="314"/>
      <c r="M231" s="314"/>
      <c r="N231" s="312"/>
      <c r="O231" s="312"/>
      <c r="P231" s="314"/>
      <c r="Q231" s="314"/>
      <c r="R231" s="314"/>
      <c r="S231" s="314"/>
      <c r="T231" s="314"/>
      <c r="U231" s="314"/>
      <c r="V231" s="314"/>
      <c r="W231" s="314"/>
      <c r="X231" s="314"/>
      <c r="Y231" s="314"/>
      <c r="Z231" s="314"/>
    </row>
    <row r="232" ht="14.25" customHeight="1">
      <c r="A232" s="312"/>
      <c r="B232" s="314"/>
      <c r="C232" s="314"/>
      <c r="D232" s="314"/>
      <c r="E232" s="314"/>
      <c r="F232" s="314"/>
      <c r="G232" s="314"/>
      <c r="H232" s="314"/>
      <c r="I232" s="314"/>
      <c r="J232" s="312"/>
      <c r="K232" s="312"/>
      <c r="L232" s="314"/>
      <c r="M232" s="314"/>
      <c r="N232" s="312"/>
      <c r="O232" s="312"/>
      <c r="P232" s="314"/>
      <c r="Q232" s="314"/>
      <c r="R232" s="314"/>
      <c r="S232" s="314"/>
      <c r="T232" s="314"/>
      <c r="U232" s="314"/>
      <c r="V232" s="314"/>
      <c r="W232" s="314"/>
      <c r="X232" s="314"/>
      <c r="Y232" s="314"/>
      <c r="Z232" s="314"/>
    </row>
    <row r="233" ht="14.25" customHeight="1">
      <c r="A233" s="312"/>
      <c r="B233" s="314"/>
      <c r="C233" s="314"/>
      <c r="D233" s="314"/>
      <c r="E233" s="314"/>
      <c r="F233" s="314"/>
      <c r="G233" s="314"/>
      <c r="H233" s="314"/>
      <c r="I233" s="314"/>
      <c r="J233" s="312"/>
      <c r="K233" s="312"/>
      <c r="L233" s="314"/>
      <c r="M233" s="314"/>
      <c r="N233" s="312"/>
      <c r="O233" s="312"/>
      <c r="P233" s="314"/>
      <c r="Q233" s="314"/>
      <c r="R233" s="314"/>
      <c r="S233" s="314"/>
      <c r="T233" s="314"/>
      <c r="U233" s="314"/>
      <c r="V233" s="314"/>
      <c r="W233" s="314"/>
      <c r="X233" s="314"/>
      <c r="Y233" s="314"/>
      <c r="Z233" s="314"/>
    </row>
    <row r="234" ht="14.25" customHeight="1">
      <c r="A234" s="312"/>
      <c r="B234" s="314"/>
      <c r="C234" s="314"/>
      <c r="D234" s="314"/>
      <c r="E234" s="314"/>
      <c r="F234" s="314"/>
      <c r="G234" s="314"/>
      <c r="H234" s="314"/>
      <c r="I234" s="314"/>
      <c r="J234" s="312"/>
      <c r="K234" s="312"/>
      <c r="L234" s="314"/>
      <c r="M234" s="314"/>
      <c r="N234" s="312"/>
      <c r="O234" s="312"/>
      <c r="P234" s="314"/>
      <c r="Q234" s="314"/>
      <c r="R234" s="314"/>
      <c r="S234" s="314"/>
      <c r="T234" s="314"/>
      <c r="U234" s="314"/>
      <c r="V234" s="314"/>
      <c r="W234" s="314"/>
      <c r="X234" s="314"/>
      <c r="Y234" s="314"/>
      <c r="Z234" s="314"/>
    </row>
    <row r="235" ht="14.25" customHeight="1">
      <c r="A235" s="312"/>
      <c r="B235" s="314"/>
      <c r="C235" s="314"/>
      <c r="D235" s="314"/>
      <c r="E235" s="314"/>
      <c r="F235" s="314"/>
      <c r="G235" s="314"/>
      <c r="H235" s="314"/>
      <c r="I235" s="314"/>
      <c r="J235" s="312"/>
      <c r="K235" s="312"/>
      <c r="L235" s="314"/>
      <c r="M235" s="314"/>
      <c r="N235" s="312"/>
      <c r="O235" s="312"/>
      <c r="P235" s="314"/>
      <c r="Q235" s="314"/>
      <c r="R235" s="314"/>
      <c r="S235" s="314"/>
      <c r="T235" s="314"/>
      <c r="U235" s="314"/>
      <c r="V235" s="314"/>
      <c r="W235" s="314"/>
      <c r="X235" s="314"/>
      <c r="Y235" s="314"/>
      <c r="Z235" s="314"/>
    </row>
    <row r="236" ht="14.25" customHeight="1">
      <c r="A236" s="312"/>
      <c r="B236" s="314"/>
      <c r="C236" s="314"/>
      <c r="D236" s="314"/>
      <c r="E236" s="314"/>
      <c r="F236" s="314"/>
      <c r="G236" s="314"/>
      <c r="H236" s="314"/>
      <c r="I236" s="314"/>
      <c r="J236" s="312"/>
      <c r="K236" s="312"/>
      <c r="L236" s="314"/>
      <c r="M236" s="314"/>
      <c r="N236" s="312"/>
      <c r="O236" s="312"/>
      <c r="P236" s="314"/>
      <c r="Q236" s="314"/>
      <c r="R236" s="314"/>
      <c r="S236" s="314"/>
      <c r="T236" s="314"/>
      <c r="U236" s="314"/>
      <c r="V236" s="314"/>
      <c r="W236" s="314"/>
      <c r="X236" s="314"/>
      <c r="Y236" s="314"/>
      <c r="Z236" s="314"/>
    </row>
    <row r="237" ht="14.25" customHeight="1">
      <c r="A237" s="312"/>
      <c r="B237" s="314"/>
      <c r="C237" s="314"/>
      <c r="D237" s="314"/>
      <c r="E237" s="314"/>
      <c r="F237" s="314"/>
      <c r="G237" s="314"/>
      <c r="H237" s="314"/>
      <c r="I237" s="314"/>
      <c r="J237" s="312"/>
      <c r="K237" s="312"/>
      <c r="L237" s="314"/>
      <c r="M237" s="314"/>
      <c r="N237" s="312"/>
      <c r="O237" s="312"/>
      <c r="P237" s="314"/>
      <c r="Q237" s="314"/>
      <c r="R237" s="314"/>
      <c r="S237" s="314"/>
      <c r="T237" s="314"/>
      <c r="U237" s="314"/>
      <c r="V237" s="314"/>
      <c r="W237" s="314"/>
      <c r="X237" s="314"/>
      <c r="Y237" s="314"/>
      <c r="Z237" s="314"/>
    </row>
    <row r="238" ht="14.25" customHeight="1">
      <c r="A238" s="312"/>
      <c r="B238" s="314"/>
      <c r="C238" s="314"/>
      <c r="D238" s="314"/>
      <c r="E238" s="314"/>
      <c r="F238" s="314"/>
      <c r="G238" s="314"/>
      <c r="H238" s="314"/>
      <c r="I238" s="314"/>
      <c r="J238" s="312"/>
      <c r="K238" s="312"/>
      <c r="L238" s="314"/>
      <c r="M238" s="314"/>
      <c r="N238" s="312"/>
      <c r="O238" s="312"/>
      <c r="P238" s="314"/>
      <c r="Q238" s="314"/>
      <c r="R238" s="314"/>
      <c r="S238" s="314"/>
      <c r="T238" s="314"/>
      <c r="U238" s="314"/>
      <c r="V238" s="314"/>
      <c r="W238" s="314"/>
      <c r="X238" s="314"/>
      <c r="Y238" s="314"/>
      <c r="Z238" s="314"/>
    </row>
    <row r="239" ht="14.25" customHeight="1">
      <c r="A239" s="312"/>
      <c r="B239" s="314"/>
      <c r="C239" s="314"/>
      <c r="D239" s="314"/>
      <c r="E239" s="314"/>
      <c r="F239" s="314"/>
      <c r="G239" s="314"/>
      <c r="H239" s="314"/>
      <c r="I239" s="314"/>
      <c r="J239" s="312"/>
      <c r="K239" s="312"/>
      <c r="L239" s="314"/>
      <c r="M239" s="314"/>
      <c r="N239" s="312"/>
      <c r="O239" s="312"/>
      <c r="P239" s="314"/>
      <c r="Q239" s="314"/>
      <c r="R239" s="314"/>
      <c r="S239" s="314"/>
      <c r="T239" s="314"/>
      <c r="U239" s="314"/>
      <c r="V239" s="314"/>
      <c r="W239" s="314"/>
      <c r="X239" s="314"/>
      <c r="Y239" s="314"/>
      <c r="Z239" s="314"/>
    </row>
    <row r="240" ht="14.25" customHeight="1">
      <c r="A240" s="312"/>
      <c r="B240" s="314"/>
      <c r="C240" s="314"/>
      <c r="D240" s="314"/>
      <c r="E240" s="314"/>
      <c r="F240" s="314"/>
      <c r="G240" s="314"/>
      <c r="H240" s="314"/>
      <c r="I240" s="314"/>
      <c r="J240" s="312"/>
      <c r="K240" s="312"/>
      <c r="L240" s="314"/>
      <c r="M240" s="314"/>
      <c r="N240" s="312"/>
      <c r="O240" s="312"/>
      <c r="P240" s="314"/>
      <c r="Q240" s="314"/>
      <c r="R240" s="314"/>
      <c r="S240" s="314"/>
      <c r="T240" s="314"/>
      <c r="U240" s="314"/>
      <c r="V240" s="314"/>
      <c r="W240" s="314"/>
      <c r="X240" s="314"/>
      <c r="Y240" s="314"/>
      <c r="Z240" s="314"/>
    </row>
    <row r="241" ht="14.25" customHeight="1">
      <c r="A241" s="312"/>
      <c r="B241" s="314"/>
      <c r="C241" s="314"/>
      <c r="D241" s="314"/>
      <c r="E241" s="314"/>
      <c r="F241" s="314"/>
      <c r="G241" s="314"/>
      <c r="H241" s="314"/>
      <c r="I241" s="314"/>
      <c r="J241" s="312"/>
      <c r="K241" s="312"/>
      <c r="L241" s="314"/>
      <c r="M241" s="314"/>
      <c r="N241" s="312"/>
      <c r="O241" s="312"/>
      <c r="P241" s="314"/>
      <c r="Q241" s="314"/>
      <c r="R241" s="314"/>
      <c r="S241" s="314"/>
      <c r="T241" s="314"/>
      <c r="U241" s="314"/>
      <c r="V241" s="314"/>
      <c r="W241" s="314"/>
      <c r="X241" s="314"/>
      <c r="Y241" s="314"/>
      <c r="Z241" s="314"/>
    </row>
    <row r="242" ht="14.25" customHeight="1">
      <c r="A242" s="312"/>
      <c r="B242" s="314"/>
      <c r="C242" s="314"/>
      <c r="D242" s="314"/>
      <c r="E242" s="314"/>
      <c r="F242" s="314"/>
      <c r="G242" s="314"/>
      <c r="H242" s="314"/>
      <c r="I242" s="314"/>
      <c r="J242" s="312"/>
      <c r="K242" s="312"/>
      <c r="L242" s="314"/>
      <c r="M242" s="314"/>
      <c r="N242" s="312"/>
      <c r="O242" s="312"/>
      <c r="P242" s="314"/>
      <c r="Q242" s="314"/>
      <c r="R242" s="314"/>
      <c r="S242" s="314"/>
      <c r="T242" s="314"/>
      <c r="U242" s="314"/>
      <c r="V242" s="314"/>
      <c r="W242" s="314"/>
      <c r="X242" s="314"/>
      <c r="Y242" s="314"/>
      <c r="Z242" s="314"/>
    </row>
    <row r="243" ht="14.25" customHeight="1">
      <c r="A243" s="312"/>
      <c r="B243" s="314"/>
      <c r="C243" s="314"/>
      <c r="D243" s="314"/>
      <c r="E243" s="314"/>
      <c r="F243" s="314"/>
      <c r="G243" s="314"/>
      <c r="H243" s="314"/>
      <c r="I243" s="314"/>
      <c r="J243" s="312"/>
      <c r="K243" s="312"/>
      <c r="L243" s="314"/>
      <c r="M243" s="314"/>
      <c r="N243" s="312"/>
      <c r="O243" s="312"/>
      <c r="P243" s="314"/>
      <c r="Q243" s="314"/>
      <c r="R243" s="314"/>
      <c r="S243" s="314"/>
      <c r="T243" s="314"/>
      <c r="U243" s="314"/>
      <c r="V243" s="314"/>
      <c r="W243" s="314"/>
      <c r="X243" s="314"/>
      <c r="Y243" s="314"/>
      <c r="Z243" s="314"/>
    </row>
    <row r="244" ht="14.25" customHeight="1">
      <c r="A244" s="312"/>
      <c r="B244" s="314"/>
      <c r="C244" s="314"/>
      <c r="D244" s="314"/>
      <c r="E244" s="314"/>
      <c r="F244" s="314"/>
      <c r="G244" s="314"/>
      <c r="H244" s="314"/>
      <c r="I244" s="314"/>
      <c r="J244" s="312"/>
      <c r="K244" s="312"/>
      <c r="L244" s="314"/>
      <c r="M244" s="314"/>
      <c r="N244" s="312"/>
      <c r="O244" s="312"/>
      <c r="P244" s="314"/>
      <c r="Q244" s="314"/>
      <c r="R244" s="314"/>
      <c r="S244" s="314"/>
      <c r="T244" s="314"/>
      <c r="U244" s="314"/>
      <c r="V244" s="314"/>
      <c r="W244" s="314"/>
      <c r="X244" s="314"/>
      <c r="Y244" s="314"/>
      <c r="Z244" s="314"/>
    </row>
    <row r="245" ht="14.25" customHeight="1">
      <c r="A245" s="312"/>
      <c r="B245" s="314"/>
      <c r="C245" s="314"/>
      <c r="D245" s="314"/>
      <c r="E245" s="314"/>
      <c r="F245" s="314"/>
      <c r="G245" s="314"/>
      <c r="H245" s="314"/>
      <c r="I245" s="314"/>
      <c r="J245" s="312"/>
      <c r="K245" s="312"/>
      <c r="L245" s="314"/>
      <c r="M245" s="314"/>
      <c r="N245" s="312"/>
      <c r="O245" s="312"/>
      <c r="P245" s="314"/>
      <c r="Q245" s="314"/>
      <c r="R245" s="314"/>
      <c r="S245" s="314"/>
      <c r="T245" s="314"/>
      <c r="U245" s="314"/>
      <c r="V245" s="314"/>
      <c r="W245" s="314"/>
      <c r="X245" s="314"/>
      <c r="Y245" s="314"/>
      <c r="Z245" s="314"/>
    </row>
    <row r="246" ht="14.25" customHeight="1">
      <c r="A246" s="312"/>
      <c r="B246" s="314"/>
      <c r="C246" s="314"/>
      <c r="D246" s="314"/>
      <c r="E246" s="314"/>
      <c r="F246" s="314"/>
      <c r="G246" s="314"/>
      <c r="H246" s="314"/>
      <c r="I246" s="314"/>
      <c r="J246" s="312"/>
      <c r="K246" s="312"/>
      <c r="L246" s="314"/>
      <c r="M246" s="314"/>
      <c r="N246" s="312"/>
      <c r="O246" s="312"/>
      <c r="P246" s="314"/>
      <c r="Q246" s="314"/>
      <c r="R246" s="314"/>
      <c r="S246" s="314"/>
      <c r="T246" s="314"/>
      <c r="U246" s="314"/>
      <c r="V246" s="314"/>
      <c r="W246" s="314"/>
      <c r="X246" s="314"/>
      <c r="Y246" s="314"/>
      <c r="Z246" s="314"/>
    </row>
    <row r="247" ht="14.25" customHeight="1">
      <c r="A247" s="312"/>
      <c r="B247" s="314"/>
      <c r="C247" s="314"/>
      <c r="D247" s="314"/>
      <c r="E247" s="314"/>
      <c r="F247" s="314"/>
      <c r="G247" s="314"/>
      <c r="H247" s="314"/>
      <c r="I247" s="314"/>
      <c r="J247" s="312"/>
      <c r="K247" s="312"/>
      <c r="L247" s="314"/>
      <c r="M247" s="314"/>
      <c r="N247" s="312"/>
      <c r="O247" s="312"/>
      <c r="P247" s="314"/>
      <c r="Q247" s="314"/>
      <c r="R247" s="314"/>
      <c r="S247" s="314"/>
      <c r="T247" s="314"/>
      <c r="U247" s="314"/>
      <c r="V247" s="314"/>
      <c r="W247" s="314"/>
      <c r="X247" s="314"/>
      <c r="Y247" s="314"/>
      <c r="Z247" s="314"/>
    </row>
    <row r="248" ht="14.25" customHeight="1">
      <c r="A248" s="312"/>
      <c r="B248" s="314"/>
      <c r="C248" s="314"/>
      <c r="D248" s="314"/>
      <c r="E248" s="314"/>
      <c r="F248" s="314"/>
      <c r="G248" s="314"/>
      <c r="H248" s="314"/>
      <c r="I248" s="314"/>
      <c r="J248" s="312"/>
      <c r="K248" s="312"/>
      <c r="L248" s="314"/>
      <c r="M248" s="314"/>
      <c r="N248" s="312"/>
      <c r="O248" s="312"/>
      <c r="P248" s="314"/>
      <c r="Q248" s="314"/>
      <c r="R248" s="314"/>
      <c r="S248" s="314"/>
      <c r="T248" s="314"/>
      <c r="U248" s="314"/>
      <c r="V248" s="314"/>
      <c r="W248" s="314"/>
      <c r="X248" s="314"/>
      <c r="Y248" s="314"/>
      <c r="Z248" s="314"/>
    </row>
    <row r="249" ht="14.25" customHeight="1">
      <c r="A249" s="312"/>
      <c r="B249" s="314"/>
      <c r="C249" s="314"/>
      <c r="D249" s="314"/>
      <c r="E249" s="314"/>
      <c r="F249" s="314"/>
      <c r="G249" s="314"/>
      <c r="H249" s="314"/>
      <c r="I249" s="314"/>
      <c r="J249" s="312"/>
      <c r="K249" s="312"/>
      <c r="L249" s="314"/>
      <c r="M249" s="314"/>
      <c r="N249" s="312"/>
      <c r="O249" s="312"/>
      <c r="P249" s="314"/>
      <c r="Q249" s="314"/>
      <c r="R249" s="314"/>
      <c r="S249" s="314"/>
      <c r="T249" s="314"/>
      <c r="U249" s="314"/>
      <c r="V249" s="314"/>
      <c r="W249" s="314"/>
      <c r="X249" s="314"/>
      <c r="Y249" s="314"/>
      <c r="Z249" s="314"/>
    </row>
    <row r="250" ht="14.25" customHeight="1">
      <c r="A250" s="312"/>
      <c r="B250" s="314"/>
      <c r="C250" s="314"/>
      <c r="D250" s="314"/>
      <c r="E250" s="314"/>
      <c r="F250" s="314"/>
      <c r="G250" s="314"/>
      <c r="H250" s="314"/>
      <c r="I250" s="314"/>
      <c r="J250" s="312"/>
      <c r="K250" s="312"/>
      <c r="L250" s="314"/>
      <c r="M250" s="314"/>
      <c r="N250" s="312"/>
      <c r="O250" s="312"/>
      <c r="P250" s="314"/>
      <c r="Q250" s="314"/>
      <c r="R250" s="314"/>
      <c r="S250" s="314"/>
      <c r="T250" s="314"/>
      <c r="U250" s="314"/>
      <c r="V250" s="314"/>
      <c r="W250" s="314"/>
      <c r="X250" s="314"/>
      <c r="Y250" s="314"/>
      <c r="Z250" s="314"/>
    </row>
    <row r="251" ht="14.25" customHeight="1">
      <c r="A251" s="312"/>
      <c r="B251" s="314"/>
      <c r="C251" s="314"/>
      <c r="D251" s="314"/>
      <c r="E251" s="314"/>
      <c r="F251" s="314"/>
      <c r="G251" s="314"/>
      <c r="H251" s="314"/>
      <c r="I251" s="314"/>
      <c r="J251" s="312"/>
      <c r="K251" s="312"/>
      <c r="L251" s="314"/>
      <c r="M251" s="314"/>
      <c r="N251" s="312"/>
      <c r="O251" s="312"/>
      <c r="P251" s="314"/>
      <c r="Q251" s="314"/>
      <c r="R251" s="314"/>
      <c r="S251" s="314"/>
      <c r="T251" s="314"/>
      <c r="U251" s="314"/>
      <c r="V251" s="314"/>
      <c r="W251" s="314"/>
      <c r="X251" s="314"/>
      <c r="Y251" s="314"/>
      <c r="Z251" s="314"/>
    </row>
    <row r="252" ht="14.25" customHeight="1">
      <c r="A252" s="312"/>
      <c r="B252" s="314"/>
      <c r="C252" s="314"/>
      <c r="D252" s="314"/>
      <c r="E252" s="314"/>
      <c r="F252" s="314"/>
      <c r="G252" s="314"/>
      <c r="H252" s="314"/>
      <c r="I252" s="314"/>
      <c r="J252" s="312"/>
      <c r="K252" s="312"/>
      <c r="L252" s="314"/>
      <c r="M252" s="314"/>
      <c r="N252" s="312"/>
      <c r="O252" s="312"/>
      <c r="P252" s="314"/>
      <c r="Q252" s="314"/>
      <c r="R252" s="314"/>
      <c r="S252" s="314"/>
      <c r="T252" s="314"/>
      <c r="U252" s="314"/>
      <c r="V252" s="314"/>
      <c r="W252" s="314"/>
      <c r="X252" s="314"/>
      <c r="Y252" s="314"/>
      <c r="Z252" s="314"/>
    </row>
    <row r="253" ht="14.25" customHeight="1">
      <c r="A253" s="312"/>
      <c r="B253" s="314"/>
      <c r="C253" s="314"/>
      <c r="D253" s="314"/>
      <c r="E253" s="314"/>
      <c r="F253" s="314"/>
      <c r="G253" s="314"/>
      <c r="H253" s="314"/>
      <c r="I253" s="314"/>
      <c r="J253" s="312"/>
      <c r="K253" s="312"/>
      <c r="L253" s="314"/>
      <c r="M253" s="314"/>
      <c r="N253" s="312"/>
      <c r="O253" s="312"/>
      <c r="P253" s="314"/>
      <c r="Q253" s="314"/>
      <c r="R253" s="314"/>
      <c r="S253" s="314"/>
      <c r="T253" s="314"/>
      <c r="U253" s="314"/>
      <c r="V253" s="314"/>
      <c r="W253" s="314"/>
      <c r="X253" s="314"/>
      <c r="Y253" s="314"/>
      <c r="Z253" s="314"/>
    </row>
    <row r="254" ht="14.25" customHeight="1">
      <c r="A254" s="312"/>
      <c r="B254" s="314"/>
      <c r="C254" s="314"/>
      <c r="D254" s="314"/>
      <c r="E254" s="314"/>
      <c r="F254" s="314"/>
      <c r="G254" s="314"/>
      <c r="H254" s="314"/>
      <c r="I254" s="314"/>
      <c r="J254" s="312"/>
      <c r="K254" s="312"/>
      <c r="L254" s="314"/>
      <c r="M254" s="314"/>
      <c r="N254" s="312"/>
      <c r="O254" s="312"/>
      <c r="P254" s="314"/>
      <c r="Q254" s="314"/>
      <c r="R254" s="314"/>
      <c r="S254" s="314"/>
      <c r="T254" s="314"/>
      <c r="U254" s="314"/>
      <c r="V254" s="314"/>
      <c r="W254" s="314"/>
      <c r="X254" s="314"/>
      <c r="Y254" s="314"/>
      <c r="Z254" s="314"/>
    </row>
    <row r="255" ht="14.25" customHeight="1">
      <c r="A255" s="312"/>
      <c r="B255" s="314"/>
      <c r="C255" s="314"/>
      <c r="D255" s="314"/>
      <c r="E255" s="314"/>
      <c r="F255" s="314"/>
      <c r="G255" s="314"/>
      <c r="H255" s="314"/>
      <c r="I255" s="314"/>
      <c r="J255" s="312"/>
      <c r="K255" s="312"/>
      <c r="L255" s="314"/>
      <c r="M255" s="314"/>
      <c r="N255" s="312"/>
      <c r="O255" s="312"/>
      <c r="P255" s="314"/>
      <c r="Q255" s="314"/>
      <c r="R255" s="314"/>
      <c r="S255" s="314"/>
      <c r="T255" s="314"/>
      <c r="U255" s="314"/>
      <c r="V255" s="314"/>
      <c r="W255" s="314"/>
      <c r="X255" s="314"/>
      <c r="Y255" s="314"/>
      <c r="Z255" s="314"/>
    </row>
    <row r="256" ht="14.25" customHeight="1">
      <c r="A256" s="312"/>
      <c r="B256" s="314"/>
      <c r="C256" s="314"/>
      <c r="D256" s="314"/>
      <c r="E256" s="314"/>
      <c r="F256" s="314"/>
      <c r="G256" s="314"/>
      <c r="H256" s="314"/>
      <c r="I256" s="314"/>
      <c r="J256" s="312"/>
      <c r="K256" s="312"/>
      <c r="L256" s="314"/>
      <c r="M256" s="314"/>
      <c r="N256" s="312"/>
      <c r="O256" s="312"/>
      <c r="P256" s="314"/>
      <c r="Q256" s="314"/>
      <c r="R256" s="314"/>
      <c r="S256" s="314"/>
      <c r="T256" s="314"/>
      <c r="U256" s="314"/>
      <c r="V256" s="314"/>
      <c r="W256" s="314"/>
      <c r="X256" s="314"/>
      <c r="Y256" s="314"/>
      <c r="Z256" s="314"/>
    </row>
    <row r="257" ht="14.25" customHeight="1">
      <c r="A257" s="312"/>
      <c r="B257" s="314"/>
      <c r="C257" s="314"/>
      <c r="D257" s="314"/>
      <c r="E257" s="314"/>
      <c r="F257" s="314"/>
      <c r="G257" s="314"/>
      <c r="H257" s="314"/>
      <c r="I257" s="314"/>
      <c r="J257" s="312"/>
      <c r="K257" s="312"/>
      <c r="L257" s="314"/>
      <c r="M257" s="314"/>
      <c r="N257" s="312"/>
      <c r="O257" s="312"/>
      <c r="P257" s="314"/>
      <c r="Q257" s="314"/>
      <c r="R257" s="314"/>
      <c r="S257" s="314"/>
      <c r="T257" s="314"/>
      <c r="U257" s="314"/>
      <c r="V257" s="314"/>
      <c r="W257" s="314"/>
      <c r="X257" s="314"/>
      <c r="Y257" s="314"/>
      <c r="Z257" s="314"/>
    </row>
    <row r="258" ht="15.75" customHeight="1">
      <c r="A258" s="314"/>
      <c r="B258" s="314"/>
      <c r="C258" s="314"/>
      <c r="D258" s="314"/>
      <c r="E258" s="314"/>
      <c r="F258" s="314"/>
      <c r="G258" s="314"/>
      <c r="H258" s="314"/>
      <c r="I258" s="314"/>
      <c r="J258" s="314"/>
      <c r="K258" s="314"/>
      <c r="L258" s="314"/>
      <c r="M258" s="314"/>
      <c r="N258" s="314"/>
      <c r="O258" s="314"/>
      <c r="P258" s="314"/>
      <c r="Q258" s="314"/>
      <c r="R258" s="314"/>
      <c r="S258" s="314"/>
      <c r="T258" s="314"/>
      <c r="U258" s="314"/>
      <c r="V258" s="314"/>
      <c r="W258" s="314"/>
      <c r="X258" s="314"/>
      <c r="Y258" s="314"/>
      <c r="Z258" s="314"/>
    </row>
    <row r="259" ht="15.75" customHeight="1">
      <c r="A259" s="314"/>
      <c r="B259" s="314"/>
      <c r="C259" s="314"/>
      <c r="D259" s="314"/>
      <c r="E259" s="314"/>
      <c r="F259" s="314"/>
      <c r="G259" s="314"/>
      <c r="H259" s="314"/>
      <c r="I259" s="314"/>
      <c r="J259" s="314"/>
      <c r="K259" s="314"/>
      <c r="L259" s="314"/>
      <c r="M259" s="314"/>
      <c r="N259" s="314"/>
      <c r="O259" s="314"/>
      <c r="P259" s="314"/>
      <c r="Q259" s="314"/>
      <c r="R259" s="314"/>
      <c r="S259" s="314"/>
      <c r="T259" s="314"/>
      <c r="U259" s="314"/>
      <c r="V259" s="314"/>
      <c r="W259" s="314"/>
      <c r="X259" s="314"/>
      <c r="Y259" s="314"/>
      <c r="Z259" s="314"/>
    </row>
    <row r="260" ht="15.75" customHeight="1">
      <c r="A260" s="314"/>
      <c r="B260" s="314"/>
      <c r="C260" s="314"/>
      <c r="D260" s="314"/>
      <c r="E260" s="314"/>
      <c r="F260" s="314"/>
      <c r="G260" s="314"/>
      <c r="H260" s="314"/>
      <c r="I260" s="314"/>
      <c r="J260" s="314"/>
      <c r="K260" s="314"/>
      <c r="L260" s="314"/>
      <c r="M260" s="314"/>
      <c r="N260" s="314"/>
      <c r="O260" s="314"/>
      <c r="P260" s="314"/>
      <c r="Q260" s="314"/>
      <c r="R260" s="314"/>
      <c r="S260" s="314"/>
      <c r="T260" s="314"/>
      <c r="U260" s="314"/>
      <c r="V260" s="314"/>
      <c r="W260" s="314"/>
      <c r="X260" s="314"/>
      <c r="Y260" s="314"/>
      <c r="Z260" s="314"/>
    </row>
    <row r="261" ht="15.75" customHeight="1">
      <c r="A261" s="314"/>
      <c r="B261" s="314"/>
      <c r="C261" s="314"/>
      <c r="D261" s="314"/>
      <c r="E261" s="314"/>
      <c r="F261" s="314"/>
      <c r="G261" s="314"/>
      <c r="H261" s="314"/>
      <c r="I261" s="314"/>
      <c r="J261" s="314"/>
      <c r="K261" s="314"/>
      <c r="L261" s="314"/>
      <c r="M261" s="314"/>
      <c r="N261" s="314"/>
      <c r="O261" s="314"/>
      <c r="P261" s="314"/>
      <c r="Q261" s="314"/>
      <c r="R261" s="314"/>
      <c r="S261" s="314"/>
      <c r="T261" s="314"/>
      <c r="U261" s="314"/>
      <c r="V261" s="314"/>
      <c r="W261" s="314"/>
      <c r="X261" s="314"/>
      <c r="Y261" s="314"/>
      <c r="Z261" s="314"/>
    </row>
    <row r="262" ht="15.75" customHeight="1">
      <c r="A262" s="314"/>
      <c r="B262" s="314"/>
      <c r="C262" s="314"/>
      <c r="D262" s="314"/>
      <c r="E262" s="314"/>
      <c r="F262" s="314"/>
      <c r="G262" s="314"/>
      <c r="H262" s="314"/>
      <c r="I262" s="314"/>
      <c r="J262" s="314"/>
      <c r="K262" s="314"/>
      <c r="L262" s="314"/>
      <c r="M262" s="314"/>
      <c r="N262" s="314"/>
      <c r="O262" s="314"/>
      <c r="P262" s="314"/>
      <c r="Q262" s="314"/>
      <c r="R262" s="314"/>
      <c r="S262" s="314"/>
      <c r="T262" s="314"/>
      <c r="U262" s="314"/>
      <c r="V262" s="314"/>
      <c r="W262" s="314"/>
      <c r="X262" s="314"/>
      <c r="Y262" s="314"/>
      <c r="Z262" s="314"/>
    </row>
    <row r="263" ht="15.75" customHeight="1">
      <c r="A263" s="314"/>
      <c r="B263" s="314"/>
      <c r="C263" s="314"/>
      <c r="D263" s="314"/>
      <c r="E263" s="314"/>
      <c r="F263" s="314"/>
      <c r="G263" s="314"/>
      <c r="H263" s="314"/>
      <c r="I263" s="314"/>
      <c r="J263" s="314"/>
      <c r="K263" s="314"/>
      <c r="L263" s="314"/>
      <c r="M263" s="314"/>
      <c r="N263" s="314"/>
      <c r="O263" s="314"/>
      <c r="P263" s="314"/>
      <c r="Q263" s="314"/>
      <c r="R263" s="314"/>
      <c r="S263" s="314"/>
      <c r="T263" s="314"/>
      <c r="U263" s="314"/>
      <c r="V263" s="314"/>
      <c r="W263" s="314"/>
      <c r="X263" s="314"/>
      <c r="Y263" s="314"/>
      <c r="Z263" s="314"/>
    </row>
    <row r="264" ht="15.75" customHeight="1">
      <c r="A264" s="314"/>
      <c r="B264" s="314"/>
      <c r="C264" s="314"/>
      <c r="D264" s="314"/>
      <c r="E264" s="314"/>
      <c r="F264" s="314"/>
      <c r="G264" s="314"/>
      <c r="H264" s="314"/>
      <c r="I264" s="314"/>
      <c r="J264" s="314"/>
      <c r="K264" s="314"/>
      <c r="L264" s="314"/>
      <c r="M264" s="314"/>
      <c r="N264" s="314"/>
      <c r="O264" s="314"/>
      <c r="P264" s="314"/>
      <c r="Q264" s="314"/>
      <c r="R264" s="314"/>
      <c r="S264" s="314"/>
      <c r="T264" s="314"/>
      <c r="U264" s="314"/>
      <c r="V264" s="314"/>
      <c r="W264" s="314"/>
      <c r="X264" s="314"/>
      <c r="Y264" s="314"/>
      <c r="Z264" s="314"/>
    </row>
    <row r="265" ht="15.75" customHeight="1">
      <c r="A265" s="314"/>
      <c r="B265" s="314"/>
      <c r="C265" s="314"/>
      <c r="D265" s="314"/>
      <c r="E265" s="314"/>
      <c r="F265" s="314"/>
      <c r="G265" s="314"/>
      <c r="H265" s="314"/>
      <c r="I265" s="314"/>
      <c r="J265" s="314"/>
      <c r="K265" s="314"/>
      <c r="L265" s="314"/>
      <c r="M265" s="314"/>
      <c r="N265" s="314"/>
      <c r="O265" s="314"/>
      <c r="P265" s="314"/>
      <c r="Q265" s="314"/>
      <c r="R265" s="314"/>
      <c r="S265" s="314"/>
      <c r="T265" s="314"/>
      <c r="U265" s="314"/>
      <c r="V265" s="314"/>
      <c r="W265" s="314"/>
      <c r="X265" s="314"/>
      <c r="Y265" s="314"/>
      <c r="Z265" s="314"/>
    </row>
    <row r="266" ht="15.75" customHeight="1">
      <c r="A266" s="314"/>
      <c r="B266" s="314"/>
      <c r="C266" s="314"/>
      <c r="D266" s="314"/>
      <c r="E266" s="314"/>
      <c r="F266" s="314"/>
      <c r="G266" s="314"/>
      <c r="H266" s="314"/>
      <c r="I266" s="314"/>
      <c r="J266" s="314"/>
      <c r="K266" s="314"/>
      <c r="L266" s="314"/>
      <c r="M266" s="314"/>
      <c r="N266" s="314"/>
      <c r="O266" s="314"/>
      <c r="P266" s="314"/>
      <c r="Q266" s="314"/>
      <c r="R266" s="314"/>
      <c r="S266" s="314"/>
      <c r="T266" s="314"/>
      <c r="U266" s="314"/>
      <c r="V266" s="314"/>
      <c r="W266" s="314"/>
      <c r="X266" s="314"/>
      <c r="Y266" s="314"/>
      <c r="Z266" s="314"/>
    </row>
    <row r="267" ht="15.75" customHeight="1">
      <c r="A267" s="314"/>
      <c r="B267" s="314"/>
      <c r="C267" s="314"/>
      <c r="D267" s="314"/>
      <c r="E267" s="314"/>
      <c r="F267" s="314"/>
      <c r="G267" s="314"/>
      <c r="H267" s="314"/>
      <c r="I267" s="314"/>
      <c r="J267" s="314"/>
      <c r="K267" s="314"/>
      <c r="L267" s="314"/>
      <c r="M267" s="314"/>
      <c r="N267" s="314"/>
      <c r="O267" s="314"/>
      <c r="P267" s="314"/>
      <c r="Q267" s="314"/>
      <c r="R267" s="314"/>
      <c r="S267" s="314"/>
      <c r="T267" s="314"/>
      <c r="U267" s="314"/>
      <c r="V267" s="314"/>
      <c r="W267" s="314"/>
      <c r="X267" s="314"/>
      <c r="Y267" s="314"/>
      <c r="Z267" s="314"/>
    </row>
    <row r="268" ht="15.75" customHeight="1">
      <c r="A268" s="314"/>
      <c r="B268" s="314"/>
      <c r="C268" s="314"/>
      <c r="D268" s="314"/>
      <c r="E268" s="314"/>
      <c r="F268" s="314"/>
      <c r="G268" s="314"/>
      <c r="H268" s="314"/>
      <c r="I268" s="314"/>
      <c r="J268" s="314"/>
      <c r="K268" s="314"/>
      <c r="L268" s="314"/>
      <c r="M268" s="314"/>
      <c r="N268" s="314"/>
      <c r="O268" s="314"/>
      <c r="P268" s="314"/>
      <c r="Q268" s="314"/>
      <c r="R268" s="314"/>
      <c r="S268" s="314"/>
      <c r="T268" s="314"/>
      <c r="U268" s="314"/>
      <c r="V268" s="314"/>
      <c r="W268" s="314"/>
      <c r="X268" s="314"/>
      <c r="Y268" s="314"/>
      <c r="Z268" s="314"/>
    </row>
    <row r="269" ht="15.75" customHeight="1">
      <c r="A269" s="314"/>
      <c r="B269" s="314"/>
      <c r="C269" s="314"/>
      <c r="D269" s="314"/>
      <c r="E269" s="314"/>
      <c r="F269" s="314"/>
      <c r="G269" s="314"/>
      <c r="H269" s="314"/>
      <c r="I269" s="314"/>
      <c r="J269" s="314"/>
      <c r="K269" s="314"/>
      <c r="L269" s="314"/>
      <c r="M269" s="314"/>
      <c r="N269" s="314"/>
      <c r="O269" s="314"/>
      <c r="P269" s="314"/>
      <c r="Q269" s="314"/>
      <c r="R269" s="314"/>
      <c r="S269" s="314"/>
      <c r="T269" s="314"/>
      <c r="U269" s="314"/>
      <c r="V269" s="314"/>
      <c r="W269" s="314"/>
      <c r="X269" s="314"/>
      <c r="Y269" s="314"/>
      <c r="Z269" s="314"/>
    </row>
    <row r="270" ht="15.75" customHeight="1">
      <c r="A270" s="314"/>
      <c r="B270" s="314"/>
      <c r="C270" s="314"/>
      <c r="D270" s="314"/>
      <c r="E270" s="314"/>
      <c r="F270" s="314"/>
      <c r="G270" s="314"/>
      <c r="H270" s="314"/>
      <c r="I270" s="314"/>
      <c r="J270" s="314"/>
      <c r="K270" s="314"/>
      <c r="L270" s="314"/>
      <c r="M270" s="314"/>
      <c r="N270" s="314"/>
      <c r="O270" s="314"/>
      <c r="P270" s="314"/>
      <c r="Q270" s="314"/>
      <c r="R270" s="314"/>
      <c r="S270" s="314"/>
      <c r="T270" s="314"/>
      <c r="U270" s="314"/>
      <c r="V270" s="314"/>
      <c r="W270" s="314"/>
      <c r="X270" s="314"/>
      <c r="Y270" s="314"/>
      <c r="Z270" s="314"/>
    </row>
    <row r="271" ht="15.75" customHeight="1">
      <c r="A271" s="314"/>
      <c r="B271" s="314"/>
      <c r="C271" s="314"/>
      <c r="D271" s="314"/>
      <c r="E271" s="314"/>
      <c r="F271" s="314"/>
      <c r="G271" s="314"/>
      <c r="H271" s="314"/>
      <c r="I271" s="314"/>
      <c r="J271" s="314"/>
      <c r="K271" s="314"/>
      <c r="L271" s="314"/>
      <c r="M271" s="314"/>
      <c r="N271" s="314"/>
      <c r="O271" s="314"/>
      <c r="P271" s="314"/>
      <c r="Q271" s="314"/>
      <c r="R271" s="314"/>
      <c r="S271" s="314"/>
      <c r="T271" s="314"/>
      <c r="U271" s="314"/>
      <c r="V271" s="314"/>
      <c r="W271" s="314"/>
      <c r="X271" s="314"/>
      <c r="Y271" s="314"/>
      <c r="Z271" s="314"/>
    </row>
    <row r="272" ht="15.75" customHeight="1">
      <c r="A272" s="314"/>
      <c r="B272" s="314"/>
      <c r="C272" s="314"/>
      <c r="D272" s="314"/>
      <c r="E272" s="314"/>
      <c r="F272" s="314"/>
      <c r="G272" s="314"/>
      <c r="H272" s="314"/>
      <c r="I272" s="314"/>
      <c r="J272" s="314"/>
      <c r="K272" s="314"/>
      <c r="L272" s="314"/>
      <c r="M272" s="314"/>
      <c r="N272" s="314"/>
      <c r="O272" s="314"/>
      <c r="P272" s="314"/>
      <c r="Q272" s="314"/>
      <c r="R272" s="314"/>
      <c r="S272" s="314"/>
      <c r="T272" s="314"/>
      <c r="U272" s="314"/>
      <c r="V272" s="314"/>
      <c r="W272" s="314"/>
      <c r="X272" s="314"/>
      <c r="Y272" s="314"/>
      <c r="Z272" s="314"/>
    </row>
    <row r="273" ht="15.75" customHeight="1">
      <c r="A273" s="314"/>
      <c r="B273" s="314"/>
      <c r="C273" s="314"/>
      <c r="D273" s="314"/>
      <c r="E273" s="314"/>
      <c r="F273" s="314"/>
      <c r="G273" s="314"/>
      <c r="H273" s="314"/>
      <c r="I273" s="314"/>
      <c r="J273" s="314"/>
      <c r="K273" s="314"/>
      <c r="L273" s="314"/>
      <c r="M273" s="314"/>
      <c r="N273" s="314"/>
      <c r="O273" s="314"/>
      <c r="P273" s="314"/>
      <c r="Q273" s="314"/>
      <c r="R273" s="314"/>
      <c r="S273" s="314"/>
      <c r="T273" s="314"/>
      <c r="U273" s="314"/>
      <c r="V273" s="314"/>
      <c r="W273" s="314"/>
      <c r="X273" s="314"/>
      <c r="Y273" s="314"/>
      <c r="Z273" s="314"/>
    </row>
    <row r="274" ht="15.75" customHeight="1">
      <c r="A274" s="314"/>
      <c r="B274" s="314"/>
      <c r="C274" s="314"/>
      <c r="D274" s="314"/>
      <c r="E274" s="314"/>
      <c r="F274" s="314"/>
      <c r="G274" s="314"/>
      <c r="H274" s="314"/>
      <c r="I274" s="314"/>
      <c r="J274" s="314"/>
      <c r="K274" s="314"/>
      <c r="L274" s="314"/>
      <c r="M274" s="314"/>
      <c r="N274" s="314"/>
      <c r="O274" s="314"/>
      <c r="P274" s="314"/>
      <c r="Q274" s="314"/>
      <c r="R274" s="314"/>
      <c r="S274" s="314"/>
      <c r="T274" s="314"/>
      <c r="U274" s="314"/>
      <c r="V274" s="314"/>
      <c r="W274" s="314"/>
      <c r="X274" s="314"/>
      <c r="Y274" s="314"/>
      <c r="Z274" s="314"/>
    </row>
    <row r="275" ht="15.75" customHeight="1">
      <c r="A275" s="314"/>
      <c r="B275" s="314"/>
      <c r="C275" s="314"/>
      <c r="D275" s="314"/>
      <c r="E275" s="314"/>
      <c r="F275" s="314"/>
      <c r="G275" s="314"/>
      <c r="H275" s="314"/>
      <c r="I275" s="314"/>
      <c r="J275" s="314"/>
      <c r="K275" s="314"/>
      <c r="L275" s="314"/>
      <c r="M275" s="314"/>
      <c r="N275" s="314"/>
      <c r="O275" s="314"/>
      <c r="P275" s="314"/>
      <c r="Q275" s="314"/>
      <c r="R275" s="314"/>
      <c r="S275" s="314"/>
      <c r="T275" s="314"/>
      <c r="U275" s="314"/>
      <c r="V275" s="314"/>
      <c r="W275" s="314"/>
      <c r="X275" s="314"/>
      <c r="Y275" s="314"/>
      <c r="Z275" s="314"/>
    </row>
    <row r="276" ht="15.75" customHeight="1">
      <c r="A276" s="314"/>
      <c r="B276" s="314"/>
      <c r="C276" s="314"/>
      <c r="D276" s="314"/>
      <c r="E276" s="314"/>
      <c r="F276" s="314"/>
      <c r="G276" s="314"/>
      <c r="H276" s="314"/>
      <c r="I276" s="314"/>
      <c r="J276" s="314"/>
      <c r="K276" s="314"/>
      <c r="L276" s="314"/>
      <c r="M276" s="314"/>
      <c r="N276" s="314"/>
      <c r="O276" s="314"/>
      <c r="P276" s="314"/>
      <c r="Q276" s="314"/>
      <c r="R276" s="314"/>
      <c r="S276" s="314"/>
      <c r="T276" s="314"/>
      <c r="U276" s="314"/>
      <c r="V276" s="314"/>
      <c r="W276" s="314"/>
      <c r="X276" s="314"/>
      <c r="Y276" s="314"/>
      <c r="Z276" s="314"/>
    </row>
    <row r="277" ht="15.75" customHeight="1">
      <c r="A277" s="314"/>
      <c r="B277" s="314"/>
      <c r="C277" s="314"/>
      <c r="D277" s="314"/>
      <c r="E277" s="314"/>
      <c r="F277" s="314"/>
      <c r="G277" s="314"/>
      <c r="H277" s="314"/>
      <c r="I277" s="314"/>
      <c r="J277" s="314"/>
      <c r="K277" s="314"/>
      <c r="L277" s="314"/>
      <c r="M277" s="314"/>
      <c r="N277" s="314"/>
      <c r="O277" s="314"/>
      <c r="P277" s="314"/>
      <c r="Q277" s="314"/>
      <c r="R277" s="314"/>
      <c r="S277" s="314"/>
      <c r="T277" s="314"/>
      <c r="U277" s="314"/>
      <c r="V277" s="314"/>
      <c r="W277" s="314"/>
      <c r="X277" s="314"/>
      <c r="Y277" s="314"/>
      <c r="Z277" s="314"/>
    </row>
    <row r="278" ht="15.75" customHeight="1">
      <c r="A278" s="314"/>
      <c r="B278" s="314"/>
      <c r="C278" s="314"/>
      <c r="D278" s="314"/>
      <c r="E278" s="314"/>
      <c r="F278" s="314"/>
      <c r="G278" s="314"/>
      <c r="H278" s="314"/>
      <c r="I278" s="314"/>
      <c r="J278" s="314"/>
      <c r="K278" s="314"/>
      <c r="L278" s="314"/>
      <c r="M278" s="314"/>
      <c r="N278" s="314"/>
      <c r="O278" s="314"/>
      <c r="P278" s="314"/>
      <c r="Q278" s="314"/>
      <c r="R278" s="314"/>
      <c r="S278" s="314"/>
      <c r="T278" s="314"/>
      <c r="U278" s="314"/>
      <c r="V278" s="314"/>
      <c r="W278" s="314"/>
      <c r="X278" s="314"/>
      <c r="Y278" s="314"/>
      <c r="Z278" s="314"/>
    </row>
    <row r="279" ht="15.75" customHeight="1">
      <c r="A279" s="314"/>
      <c r="B279" s="314"/>
      <c r="C279" s="314"/>
      <c r="D279" s="314"/>
      <c r="E279" s="314"/>
      <c r="F279" s="314"/>
      <c r="G279" s="314"/>
      <c r="H279" s="314"/>
      <c r="I279" s="314"/>
      <c r="J279" s="314"/>
      <c r="K279" s="314"/>
      <c r="L279" s="314"/>
      <c r="M279" s="314"/>
      <c r="N279" s="314"/>
      <c r="O279" s="314"/>
      <c r="P279" s="314"/>
      <c r="Q279" s="314"/>
      <c r="R279" s="314"/>
      <c r="S279" s="314"/>
      <c r="T279" s="314"/>
      <c r="U279" s="314"/>
      <c r="V279" s="314"/>
      <c r="W279" s="314"/>
      <c r="X279" s="314"/>
      <c r="Y279" s="314"/>
      <c r="Z279" s="314"/>
    </row>
    <row r="280" ht="15.75" customHeight="1">
      <c r="A280" s="314"/>
      <c r="B280" s="314"/>
      <c r="C280" s="314"/>
      <c r="D280" s="314"/>
      <c r="E280" s="314"/>
      <c r="F280" s="314"/>
      <c r="G280" s="314"/>
      <c r="H280" s="314"/>
      <c r="I280" s="314"/>
      <c r="J280" s="314"/>
      <c r="K280" s="314"/>
      <c r="L280" s="314"/>
      <c r="M280" s="314"/>
      <c r="N280" s="314"/>
      <c r="O280" s="314"/>
      <c r="P280" s="314"/>
      <c r="Q280" s="314"/>
      <c r="R280" s="314"/>
      <c r="S280" s="314"/>
      <c r="T280" s="314"/>
      <c r="U280" s="314"/>
      <c r="V280" s="314"/>
      <c r="W280" s="314"/>
      <c r="X280" s="314"/>
      <c r="Y280" s="314"/>
      <c r="Z280" s="314"/>
    </row>
    <row r="281" ht="15.75" customHeight="1">
      <c r="A281" s="314"/>
      <c r="B281" s="314"/>
      <c r="C281" s="314"/>
      <c r="D281" s="314"/>
      <c r="E281" s="314"/>
      <c r="F281" s="314"/>
      <c r="G281" s="314"/>
      <c r="H281" s="314"/>
      <c r="I281" s="314"/>
      <c r="J281" s="314"/>
      <c r="K281" s="314"/>
      <c r="L281" s="314"/>
      <c r="M281" s="314"/>
      <c r="N281" s="314"/>
      <c r="O281" s="314"/>
      <c r="P281" s="314"/>
      <c r="Q281" s="314"/>
      <c r="R281" s="314"/>
      <c r="S281" s="314"/>
      <c r="T281" s="314"/>
      <c r="U281" s="314"/>
      <c r="V281" s="314"/>
      <c r="W281" s="314"/>
      <c r="X281" s="314"/>
      <c r="Y281" s="314"/>
      <c r="Z281" s="314"/>
    </row>
    <row r="282" ht="15.75" customHeight="1">
      <c r="A282" s="314"/>
      <c r="B282" s="314"/>
      <c r="C282" s="314"/>
      <c r="D282" s="314"/>
      <c r="E282" s="314"/>
      <c r="F282" s="314"/>
      <c r="G282" s="314"/>
      <c r="H282" s="314"/>
      <c r="I282" s="314"/>
      <c r="J282" s="314"/>
      <c r="K282" s="314"/>
      <c r="L282" s="314"/>
      <c r="M282" s="314"/>
      <c r="N282" s="314"/>
      <c r="O282" s="314"/>
      <c r="P282" s="314"/>
      <c r="Q282" s="314"/>
      <c r="R282" s="314"/>
      <c r="S282" s="314"/>
      <c r="T282" s="314"/>
      <c r="U282" s="314"/>
      <c r="V282" s="314"/>
      <c r="W282" s="314"/>
      <c r="X282" s="314"/>
      <c r="Y282" s="314"/>
      <c r="Z282" s="314"/>
    </row>
    <row r="283" ht="15.75" customHeight="1">
      <c r="A283" s="314"/>
      <c r="B283" s="314"/>
      <c r="C283" s="314"/>
      <c r="D283" s="314"/>
      <c r="E283" s="314"/>
      <c r="F283" s="314"/>
      <c r="G283" s="314"/>
      <c r="H283" s="314"/>
      <c r="I283" s="314"/>
      <c r="J283" s="314"/>
      <c r="K283" s="314"/>
      <c r="L283" s="314"/>
      <c r="M283" s="314"/>
      <c r="N283" s="314"/>
      <c r="O283" s="314"/>
      <c r="P283" s="314"/>
      <c r="Q283" s="314"/>
      <c r="R283" s="314"/>
      <c r="S283" s="314"/>
      <c r="T283" s="314"/>
      <c r="U283" s="314"/>
      <c r="V283" s="314"/>
      <c r="W283" s="314"/>
      <c r="X283" s="314"/>
      <c r="Y283" s="314"/>
      <c r="Z283" s="314"/>
    </row>
    <row r="284" ht="15.75" customHeight="1">
      <c r="A284" s="314"/>
      <c r="B284" s="314"/>
      <c r="C284" s="314"/>
      <c r="D284" s="314"/>
      <c r="E284" s="314"/>
      <c r="F284" s="314"/>
      <c r="G284" s="314"/>
      <c r="H284" s="314"/>
      <c r="I284" s="314"/>
      <c r="J284" s="314"/>
      <c r="K284" s="314"/>
      <c r="L284" s="314"/>
      <c r="M284" s="314"/>
      <c r="N284" s="314"/>
      <c r="O284" s="314"/>
      <c r="P284" s="314"/>
      <c r="Q284" s="314"/>
      <c r="R284" s="314"/>
      <c r="S284" s="314"/>
      <c r="T284" s="314"/>
      <c r="U284" s="314"/>
      <c r="V284" s="314"/>
      <c r="W284" s="314"/>
      <c r="X284" s="314"/>
      <c r="Y284" s="314"/>
      <c r="Z284" s="314"/>
    </row>
    <row r="285" ht="15.75" customHeight="1">
      <c r="A285" s="314"/>
      <c r="B285" s="314"/>
      <c r="C285" s="314"/>
      <c r="D285" s="314"/>
      <c r="E285" s="314"/>
      <c r="F285" s="314"/>
      <c r="G285" s="314"/>
      <c r="H285" s="314"/>
      <c r="I285" s="314"/>
      <c r="J285" s="314"/>
      <c r="K285" s="314"/>
      <c r="L285" s="314"/>
      <c r="M285" s="314"/>
      <c r="N285" s="314"/>
      <c r="O285" s="314"/>
      <c r="P285" s="314"/>
      <c r="Q285" s="314"/>
      <c r="R285" s="314"/>
      <c r="S285" s="314"/>
      <c r="T285" s="314"/>
      <c r="U285" s="314"/>
      <c r="V285" s="314"/>
      <c r="W285" s="314"/>
      <c r="X285" s="314"/>
      <c r="Y285" s="314"/>
      <c r="Z285" s="314"/>
    </row>
    <row r="286" ht="15.75" customHeight="1">
      <c r="A286" s="314"/>
      <c r="B286" s="314"/>
      <c r="C286" s="314"/>
      <c r="D286" s="314"/>
      <c r="E286" s="314"/>
      <c r="F286" s="314"/>
      <c r="G286" s="314"/>
      <c r="H286" s="314"/>
      <c r="I286" s="314"/>
      <c r="J286" s="314"/>
      <c r="K286" s="314"/>
      <c r="L286" s="314"/>
      <c r="M286" s="314"/>
      <c r="N286" s="314"/>
      <c r="O286" s="314"/>
      <c r="P286" s="314"/>
      <c r="Q286" s="314"/>
      <c r="R286" s="314"/>
      <c r="S286" s="314"/>
      <c r="T286" s="314"/>
      <c r="U286" s="314"/>
      <c r="V286" s="314"/>
      <c r="W286" s="314"/>
      <c r="X286" s="314"/>
      <c r="Y286" s="314"/>
      <c r="Z286" s="314"/>
    </row>
    <row r="287" ht="15.75" customHeight="1">
      <c r="A287" s="314"/>
      <c r="B287" s="314"/>
      <c r="C287" s="314"/>
      <c r="D287" s="314"/>
      <c r="E287" s="314"/>
      <c r="F287" s="314"/>
      <c r="G287" s="314"/>
      <c r="H287" s="314"/>
      <c r="I287" s="314"/>
      <c r="J287" s="314"/>
      <c r="K287" s="314"/>
      <c r="L287" s="314"/>
      <c r="M287" s="314"/>
      <c r="N287" s="314"/>
      <c r="O287" s="314"/>
      <c r="P287" s="314"/>
      <c r="Q287" s="314"/>
      <c r="R287" s="314"/>
      <c r="S287" s="314"/>
      <c r="T287" s="314"/>
      <c r="U287" s="314"/>
      <c r="V287" s="314"/>
      <c r="W287" s="314"/>
      <c r="X287" s="314"/>
      <c r="Y287" s="314"/>
      <c r="Z287" s="314"/>
    </row>
    <row r="288" ht="15.75" customHeight="1">
      <c r="A288" s="314"/>
      <c r="B288" s="314"/>
      <c r="C288" s="314"/>
      <c r="D288" s="314"/>
      <c r="E288" s="314"/>
      <c r="F288" s="314"/>
      <c r="G288" s="314"/>
      <c r="H288" s="314"/>
      <c r="I288" s="314"/>
      <c r="J288" s="314"/>
      <c r="K288" s="314"/>
      <c r="L288" s="314"/>
      <c r="M288" s="314"/>
      <c r="N288" s="314"/>
      <c r="O288" s="314"/>
      <c r="P288" s="314"/>
      <c r="Q288" s="314"/>
      <c r="R288" s="314"/>
      <c r="S288" s="314"/>
      <c r="T288" s="314"/>
      <c r="U288" s="314"/>
      <c r="V288" s="314"/>
      <c r="W288" s="314"/>
      <c r="X288" s="314"/>
      <c r="Y288" s="314"/>
      <c r="Z288" s="314"/>
    </row>
    <row r="289" ht="15.75" customHeight="1">
      <c r="A289" s="314"/>
      <c r="B289" s="314"/>
      <c r="C289" s="314"/>
      <c r="D289" s="314"/>
      <c r="E289" s="314"/>
      <c r="F289" s="314"/>
      <c r="G289" s="314"/>
      <c r="H289" s="314"/>
      <c r="I289" s="314"/>
      <c r="J289" s="314"/>
      <c r="K289" s="314"/>
      <c r="L289" s="314"/>
      <c r="M289" s="314"/>
      <c r="N289" s="314"/>
      <c r="O289" s="314"/>
      <c r="P289" s="314"/>
      <c r="Q289" s="314"/>
      <c r="R289" s="314"/>
      <c r="S289" s="314"/>
      <c r="T289" s="314"/>
      <c r="U289" s="314"/>
      <c r="V289" s="314"/>
      <c r="W289" s="314"/>
      <c r="X289" s="314"/>
      <c r="Y289" s="314"/>
      <c r="Z289" s="314"/>
    </row>
    <row r="290" ht="15.75" customHeight="1">
      <c r="A290" s="314"/>
      <c r="B290" s="314"/>
      <c r="C290" s="314"/>
      <c r="D290" s="314"/>
      <c r="E290" s="314"/>
      <c r="F290" s="314"/>
      <c r="G290" s="314"/>
      <c r="H290" s="314"/>
      <c r="I290" s="314"/>
      <c r="J290" s="314"/>
      <c r="K290" s="314"/>
      <c r="L290" s="314"/>
      <c r="M290" s="314"/>
      <c r="N290" s="314"/>
      <c r="O290" s="314"/>
      <c r="P290" s="314"/>
      <c r="Q290" s="314"/>
      <c r="R290" s="314"/>
      <c r="S290" s="314"/>
      <c r="T290" s="314"/>
      <c r="U290" s="314"/>
      <c r="V290" s="314"/>
      <c r="W290" s="314"/>
      <c r="X290" s="314"/>
      <c r="Y290" s="314"/>
      <c r="Z290" s="314"/>
    </row>
    <row r="291" ht="15.75" customHeight="1">
      <c r="A291" s="314"/>
      <c r="B291" s="314"/>
      <c r="C291" s="314"/>
      <c r="D291" s="314"/>
      <c r="E291" s="314"/>
      <c r="F291" s="314"/>
      <c r="G291" s="314"/>
      <c r="H291" s="314"/>
      <c r="I291" s="314"/>
      <c r="J291" s="314"/>
      <c r="K291" s="314"/>
      <c r="L291" s="314"/>
      <c r="M291" s="314"/>
      <c r="N291" s="314"/>
      <c r="O291" s="314"/>
      <c r="P291" s="314"/>
      <c r="Q291" s="314"/>
      <c r="R291" s="314"/>
      <c r="S291" s="314"/>
      <c r="T291" s="314"/>
      <c r="U291" s="314"/>
      <c r="V291" s="314"/>
      <c r="W291" s="314"/>
      <c r="X291" s="314"/>
      <c r="Y291" s="314"/>
      <c r="Z291" s="314"/>
    </row>
    <row r="292" ht="15.75" customHeight="1">
      <c r="A292" s="314"/>
      <c r="B292" s="314"/>
      <c r="C292" s="314"/>
      <c r="D292" s="314"/>
      <c r="E292" s="314"/>
      <c r="F292" s="314"/>
      <c r="G292" s="314"/>
      <c r="H292" s="314"/>
      <c r="I292" s="314"/>
      <c r="J292" s="314"/>
      <c r="K292" s="314"/>
      <c r="L292" s="314"/>
      <c r="M292" s="314"/>
      <c r="N292" s="314"/>
      <c r="O292" s="314"/>
      <c r="P292" s="314"/>
      <c r="Q292" s="314"/>
      <c r="R292" s="314"/>
      <c r="S292" s="314"/>
      <c r="T292" s="314"/>
      <c r="U292" s="314"/>
      <c r="V292" s="314"/>
      <c r="W292" s="314"/>
      <c r="X292" s="314"/>
      <c r="Y292" s="314"/>
      <c r="Z292" s="314"/>
    </row>
    <row r="293" ht="15.75" customHeight="1">
      <c r="A293" s="314"/>
      <c r="B293" s="314"/>
      <c r="C293" s="314"/>
      <c r="D293" s="314"/>
      <c r="E293" s="314"/>
      <c r="F293" s="314"/>
      <c r="G293" s="314"/>
      <c r="H293" s="314"/>
      <c r="I293" s="314"/>
      <c r="J293" s="314"/>
      <c r="K293" s="314"/>
      <c r="L293" s="314"/>
      <c r="M293" s="314"/>
      <c r="N293" s="314"/>
      <c r="O293" s="314"/>
      <c r="P293" s="314"/>
      <c r="Q293" s="314"/>
      <c r="R293" s="314"/>
      <c r="S293" s="314"/>
      <c r="T293" s="314"/>
      <c r="U293" s="314"/>
      <c r="V293" s="314"/>
      <c r="W293" s="314"/>
      <c r="X293" s="314"/>
      <c r="Y293" s="314"/>
      <c r="Z293" s="314"/>
    </row>
    <row r="294" ht="15.75" customHeight="1">
      <c r="A294" s="314"/>
      <c r="B294" s="314"/>
      <c r="C294" s="314"/>
      <c r="D294" s="314"/>
      <c r="E294" s="314"/>
      <c r="F294" s="314"/>
      <c r="G294" s="314"/>
      <c r="H294" s="314"/>
      <c r="I294" s="314"/>
      <c r="J294" s="314"/>
      <c r="K294" s="314"/>
      <c r="L294" s="314"/>
      <c r="M294" s="314"/>
      <c r="N294" s="314"/>
      <c r="O294" s="314"/>
      <c r="P294" s="314"/>
      <c r="Q294" s="314"/>
      <c r="R294" s="314"/>
      <c r="S294" s="314"/>
      <c r="T294" s="314"/>
      <c r="U294" s="314"/>
      <c r="V294" s="314"/>
      <c r="W294" s="314"/>
      <c r="X294" s="314"/>
      <c r="Y294" s="314"/>
      <c r="Z294" s="314"/>
    </row>
    <row r="295" ht="15.75" customHeight="1">
      <c r="A295" s="314"/>
      <c r="B295" s="314"/>
      <c r="C295" s="314"/>
      <c r="D295" s="314"/>
      <c r="E295" s="314"/>
      <c r="F295" s="314"/>
      <c r="G295" s="314"/>
      <c r="H295" s="314"/>
      <c r="I295" s="314"/>
      <c r="J295" s="314"/>
      <c r="K295" s="314"/>
      <c r="L295" s="314"/>
      <c r="M295" s="314"/>
      <c r="N295" s="314"/>
      <c r="O295" s="314"/>
      <c r="P295" s="314"/>
      <c r="Q295" s="314"/>
      <c r="R295" s="314"/>
      <c r="S295" s="314"/>
      <c r="T295" s="314"/>
      <c r="U295" s="314"/>
      <c r="V295" s="314"/>
      <c r="W295" s="314"/>
      <c r="X295" s="314"/>
      <c r="Y295" s="314"/>
      <c r="Z295" s="314"/>
    </row>
    <row r="296" ht="15.75" customHeight="1">
      <c r="A296" s="314"/>
      <c r="B296" s="314"/>
      <c r="C296" s="314"/>
      <c r="D296" s="314"/>
      <c r="E296" s="314"/>
      <c r="F296" s="314"/>
      <c r="G296" s="314"/>
      <c r="H296" s="314"/>
      <c r="I296" s="314"/>
      <c r="J296" s="314"/>
      <c r="K296" s="314"/>
      <c r="L296" s="314"/>
      <c r="M296" s="314"/>
      <c r="N296" s="314"/>
      <c r="O296" s="314"/>
      <c r="P296" s="314"/>
      <c r="Q296" s="314"/>
      <c r="R296" s="314"/>
      <c r="S296" s="314"/>
      <c r="T296" s="314"/>
      <c r="U296" s="314"/>
      <c r="V296" s="314"/>
      <c r="W296" s="314"/>
      <c r="X296" s="314"/>
      <c r="Y296" s="314"/>
      <c r="Z296" s="314"/>
    </row>
    <row r="297" ht="15.75" customHeight="1">
      <c r="A297" s="314"/>
      <c r="B297" s="314"/>
      <c r="C297" s="314"/>
      <c r="D297" s="314"/>
      <c r="E297" s="314"/>
      <c r="F297" s="314"/>
      <c r="G297" s="314"/>
      <c r="H297" s="314"/>
      <c r="I297" s="314"/>
      <c r="J297" s="314"/>
      <c r="K297" s="314"/>
      <c r="L297" s="314"/>
      <c r="M297" s="314"/>
      <c r="N297" s="314"/>
      <c r="O297" s="314"/>
      <c r="P297" s="314"/>
      <c r="Q297" s="314"/>
      <c r="R297" s="314"/>
      <c r="S297" s="314"/>
      <c r="T297" s="314"/>
      <c r="U297" s="314"/>
      <c r="V297" s="314"/>
      <c r="W297" s="314"/>
      <c r="X297" s="314"/>
      <c r="Y297" s="314"/>
      <c r="Z297" s="314"/>
    </row>
    <row r="298" ht="15.75" customHeight="1">
      <c r="A298" s="314"/>
      <c r="B298" s="314"/>
      <c r="C298" s="314"/>
      <c r="D298" s="314"/>
      <c r="E298" s="314"/>
      <c r="F298" s="314"/>
      <c r="G298" s="314"/>
      <c r="H298" s="314"/>
      <c r="I298" s="314"/>
      <c r="J298" s="314"/>
      <c r="K298" s="314"/>
      <c r="L298" s="314"/>
      <c r="M298" s="314"/>
      <c r="N298" s="314"/>
      <c r="O298" s="314"/>
      <c r="P298" s="314"/>
      <c r="Q298" s="314"/>
      <c r="R298" s="314"/>
      <c r="S298" s="314"/>
      <c r="T298" s="314"/>
      <c r="U298" s="314"/>
      <c r="V298" s="314"/>
      <c r="W298" s="314"/>
      <c r="X298" s="314"/>
      <c r="Y298" s="314"/>
      <c r="Z298" s="314"/>
    </row>
    <row r="299" ht="15.75" customHeight="1">
      <c r="A299" s="314"/>
      <c r="B299" s="314"/>
      <c r="C299" s="314"/>
      <c r="D299" s="314"/>
      <c r="E299" s="314"/>
      <c r="F299" s="314"/>
      <c r="G299" s="314"/>
      <c r="H299" s="314"/>
      <c r="I299" s="314"/>
      <c r="J299" s="314"/>
      <c r="K299" s="314"/>
      <c r="L299" s="314"/>
      <c r="M299" s="314"/>
      <c r="N299" s="314"/>
      <c r="O299" s="314"/>
      <c r="P299" s="314"/>
      <c r="Q299" s="314"/>
      <c r="R299" s="314"/>
      <c r="S299" s="314"/>
      <c r="T299" s="314"/>
      <c r="U299" s="314"/>
      <c r="V299" s="314"/>
      <c r="W299" s="314"/>
      <c r="X299" s="314"/>
      <c r="Y299" s="314"/>
      <c r="Z299" s="314"/>
    </row>
    <row r="300" ht="15.75" customHeight="1">
      <c r="A300" s="314"/>
      <c r="B300" s="314"/>
      <c r="C300" s="314"/>
      <c r="D300" s="314"/>
      <c r="E300" s="314"/>
      <c r="F300" s="314"/>
      <c r="G300" s="314"/>
      <c r="H300" s="314"/>
      <c r="I300" s="314"/>
      <c r="J300" s="314"/>
      <c r="K300" s="314"/>
      <c r="L300" s="314"/>
      <c r="M300" s="314"/>
      <c r="N300" s="314"/>
      <c r="O300" s="314"/>
      <c r="P300" s="314"/>
      <c r="Q300" s="314"/>
      <c r="R300" s="314"/>
      <c r="S300" s="314"/>
      <c r="T300" s="314"/>
      <c r="U300" s="314"/>
      <c r="V300" s="314"/>
      <c r="W300" s="314"/>
      <c r="X300" s="314"/>
      <c r="Y300" s="314"/>
      <c r="Z300" s="314"/>
    </row>
    <row r="301" ht="15.75" customHeight="1">
      <c r="A301" s="314"/>
      <c r="B301" s="314"/>
      <c r="C301" s="314"/>
      <c r="D301" s="314"/>
      <c r="E301" s="314"/>
      <c r="F301" s="314"/>
      <c r="G301" s="314"/>
      <c r="H301" s="314"/>
      <c r="I301" s="314"/>
      <c r="J301" s="314"/>
      <c r="K301" s="314"/>
      <c r="L301" s="314"/>
      <c r="M301" s="314"/>
      <c r="N301" s="314"/>
      <c r="O301" s="314"/>
      <c r="P301" s="314"/>
      <c r="Q301" s="314"/>
      <c r="R301" s="314"/>
      <c r="S301" s="314"/>
      <c r="T301" s="314"/>
      <c r="U301" s="314"/>
      <c r="V301" s="314"/>
      <c r="W301" s="314"/>
      <c r="X301" s="314"/>
      <c r="Y301" s="314"/>
      <c r="Z301" s="314"/>
    </row>
    <row r="302" ht="15.75" customHeight="1">
      <c r="A302" s="314"/>
      <c r="B302" s="314"/>
      <c r="C302" s="314"/>
      <c r="D302" s="314"/>
      <c r="E302" s="314"/>
      <c r="F302" s="314"/>
      <c r="G302" s="314"/>
      <c r="H302" s="314"/>
      <c r="I302" s="314"/>
      <c r="J302" s="314"/>
      <c r="K302" s="314"/>
      <c r="L302" s="314"/>
      <c r="M302" s="314"/>
      <c r="N302" s="314"/>
      <c r="O302" s="314"/>
      <c r="P302" s="314"/>
      <c r="Q302" s="314"/>
      <c r="R302" s="314"/>
      <c r="S302" s="314"/>
      <c r="T302" s="314"/>
      <c r="U302" s="314"/>
      <c r="V302" s="314"/>
      <c r="W302" s="314"/>
      <c r="X302" s="314"/>
      <c r="Y302" s="314"/>
      <c r="Z302" s="314"/>
    </row>
    <row r="303" ht="15.75" customHeight="1">
      <c r="A303" s="314"/>
      <c r="B303" s="314"/>
      <c r="C303" s="314"/>
      <c r="D303" s="314"/>
      <c r="E303" s="314"/>
      <c r="F303" s="314"/>
      <c r="G303" s="314"/>
      <c r="H303" s="314"/>
      <c r="I303" s="314"/>
      <c r="J303" s="314"/>
      <c r="K303" s="314"/>
      <c r="L303" s="314"/>
      <c r="M303" s="314"/>
      <c r="N303" s="314"/>
      <c r="O303" s="314"/>
      <c r="P303" s="314"/>
      <c r="Q303" s="314"/>
      <c r="R303" s="314"/>
      <c r="S303" s="314"/>
      <c r="T303" s="314"/>
      <c r="U303" s="314"/>
      <c r="V303" s="314"/>
      <c r="W303" s="314"/>
      <c r="X303" s="314"/>
      <c r="Y303" s="314"/>
      <c r="Z303" s="314"/>
    </row>
    <row r="304" ht="15.75" customHeight="1">
      <c r="A304" s="314"/>
      <c r="B304" s="314"/>
      <c r="C304" s="314"/>
      <c r="D304" s="314"/>
      <c r="E304" s="314"/>
      <c r="F304" s="314"/>
      <c r="G304" s="314"/>
      <c r="H304" s="314"/>
      <c r="I304" s="314"/>
      <c r="J304" s="314"/>
      <c r="K304" s="314"/>
      <c r="L304" s="314"/>
      <c r="M304" s="314"/>
      <c r="N304" s="314"/>
      <c r="O304" s="314"/>
      <c r="P304" s="314"/>
      <c r="Q304" s="314"/>
      <c r="R304" s="314"/>
      <c r="S304" s="314"/>
      <c r="T304" s="314"/>
      <c r="U304" s="314"/>
      <c r="V304" s="314"/>
      <c r="W304" s="314"/>
      <c r="X304" s="314"/>
      <c r="Y304" s="314"/>
      <c r="Z304" s="314"/>
    </row>
    <row r="305" ht="15.75" customHeight="1">
      <c r="A305" s="314"/>
      <c r="B305" s="314"/>
      <c r="C305" s="314"/>
      <c r="D305" s="314"/>
      <c r="E305" s="314"/>
      <c r="F305" s="314"/>
      <c r="G305" s="314"/>
      <c r="H305" s="314"/>
      <c r="I305" s="314"/>
      <c r="J305" s="314"/>
      <c r="K305" s="314"/>
      <c r="L305" s="314"/>
      <c r="M305" s="314"/>
      <c r="N305" s="314"/>
      <c r="O305" s="314"/>
      <c r="P305" s="314"/>
      <c r="Q305" s="314"/>
      <c r="R305" s="314"/>
      <c r="S305" s="314"/>
      <c r="T305" s="314"/>
      <c r="U305" s="314"/>
      <c r="V305" s="314"/>
      <c r="W305" s="314"/>
      <c r="X305" s="314"/>
      <c r="Y305" s="314"/>
      <c r="Z305" s="314"/>
    </row>
    <row r="306" ht="15.75" customHeight="1">
      <c r="A306" s="314"/>
      <c r="B306" s="314"/>
      <c r="C306" s="314"/>
      <c r="D306" s="314"/>
      <c r="E306" s="314"/>
      <c r="F306" s="314"/>
      <c r="G306" s="314"/>
      <c r="H306" s="314"/>
      <c r="I306" s="314"/>
      <c r="J306" s="314"/>
      <c r="K306" s="314"/>
      <c r="L306" s="314"/>
      <c r="M306" s="314"/>
      <c r="N306" s="314"/>
      <c r="O306" s="314"/>
      <c r="P306" s="314"/>
      <c r="Q306" s="314"/>
      <c r="R306" s="314"/>
      <c r="S306" s="314"/>
      <c r="T306" s="314"/>
      <c r="U306" s="314"/>
      <c r="V306" s="314"/>
      <c r="W306" s="314"/>
      <c r="X306" s="314"/>
      <c r="Y306" s="314"/>
      <c r="Z306" s="314"/>
    </row>
    <row r="307" ht="15.75" customHeight="1">
      <c r="A307" s="314"/>
      <c r="B307" s="314"/>
      <c r="C307" s="314"/>
      <c r="D307" s="314"/>
      <c r="E307" s="314"/>
      <c r="F307" s="314"/>
      <c r="G307" s="314"/>
      <c r="H307" s="314"/>
      <c r="I307" s="314"/>
      <c r="J307" s="314"/>
      <c r="K307" s="314"/>
      <c r="L307" s="314"/>
      <c r="M307" s="314"/>
      <c r="N307" s="314"/>
      <c r="O307" s="314"/>
      <c r="P307" s="314"/>
      <c r="Q307" s="314"/>
      <c r="R307" s="314"/>
      <c r="S307" s="314"/>
      <c r="T307" s="314"/>
      <c r="U307" s="314"/>
      <c r="V307" s="314"/>
      <c r="W307" s="314"/>
      <c r="X307" s="314"/>
      <c r="Y307" s="314"/>
      <c r="Z307" s="314"/>
    </row>
    <row r="308" ht="15.75" customHeight="1">
      <c r="A308" s="314"/>
      <c r="B308" s="314"/>
      <c r="C308" s="314"/>
      <c r="D308" s="314"/>
      <c r="E308" s="314"/>
      <c r="F308" s="314"/>
      <c r="G308" s="314"/>
      <c r="H308" s="314"/>
      <c r="I308" s="314"/>
      <c r="J308" s="314"/>
      <c r="K308" s="314"/>
      <c r="L308" s="314"/>
      <c r="M308" s="314"/>
      <c r="N308" s="314"/>
      <c r="O308" s="314"/>
      <c r="P308" s="314"/>
      <c r="Q308" s="314"/>
      <c r="R308" s="314"/>
      <c r="S308" s="314"/>
      <c r="T308" s="314"/>
      <c r="U308" s="314"/>
      <c r="V308" s="314"/>
      <c r="W308" s="314"/>
      <c r="X308" s="314"/>
      <c r="Y308" s="314"/>
      <c r="Z308" s="314"/>
    </row>
    <row r="309" ht="15.75" customHeight="1">
      <c r="A309" s="314"/>
      <c r="B309" s="314"/>
      <c r="C309" s="314"/>
      <c r="D309" s="314"/>
      <c r="E309" s="314"/>
      <c r="F309" s="314"/>
      <c r="G309" s="314"/>
      <c r="H309" s="314"/>
      <c r="I309" s="314"/>
      <c r="J309" s="314"/>
      <c r="K309" s="314"/>
      <c r="L309" s="314"/>
      <c r="M309" s="314"/>
      <c r="N309" s="314"/>
      <c r="O309" s="314"/>
      <c r="P309" s="314"/>
      <c r="Q309" s="314"/>
      <c r="R309" s="314"/>
      <c r="S309" s="314"/>
      <c r="T309" s="314"/>
      <c r="U309" s="314"/>
      <c r="V309" s="314"/>
      <c r="W309" s="314"/>
      <c r="X309" s="314"/>
      <c r="Y309" s="314"/>
      <c r="Z309" s="314"/>
    </row>
    <row r="310" ht="15.75" customHeight="1">
      <c r="A310" s="314"/>
      <c r="B310" s="314"/>
      <c r="C310" s="314"/>
      <c r="D310" s="314"/>
      <c r="E310" s="314"/>
      <c r="F310" s="314"/>
      <c r="G310" s="314"/>
      <c r="H310" s="314"/>
      <c r="I310" s="314"/>
      <c r="J310" s="314"/>
      <c r="K310" s="314"/>
      <c r="L310" s="314"/>
      <c r="M310" s="314"/>
      <c r="N310" s="314"/>
      <c r="O310" s="314"/>
      <c r="P310" s="314"/>
      <c r="Q310" s="314"/>
      <c r="R310" s="314"/>
      <c r="S310" s="314"/>
      <c r="T310" s="314"/>
      <c r="U310" s="314"/>
      <c r="V310" s="314"/>
      <c r="W310" s="314"/>
      <c r="X310" s="314"/>
      <c r="Y310" s="314"/>
      <c r="Z310" s="314"/>
    </row>
    <row r="311" ht="15.75" customHeight="1">
      <c r="A311" s="314"/>
      <c r="B311" s="314"/>
      <c r="C311" s="314"/>
      <c r="D311" s="314"/>
      <c r="E311" s="314"/>
      <c r="F311" s="314"/>
      <c r="G311" s="314"/>
      <c r="H311" s="314"/>
      <c r="I311" s="314"/>
      <c r="J311" s="314"/>
      <c r="K311" s="314"/>
      <c r="L311" s="314"/>
      <c r="M311" s="314"/>
      <c r="N311" s="314"/>
      <c r="O311" s="314"/>
      <c r="P311" s="314"/>
      <c r="Q311" s="314"/>
      <c r="R311" s="314"/>
      <c r="S311" s="314"/>
      <c r="T311" s="314"/>
      <c r="U311" s="314"/>
      <c r="V311" s="314"/>
      <c r="W311" s="314"/>
      <c r="X311" s="314"/>
      <c r="Y311" s="314"/>
      <c r="Z311" s="314"/>
    </row>
    <row r="312" ht="15.75" customHeight="1">
      <c r="A312" s="314"/>
      <c r="B312" s="314"/>
      <c r="C312" s="314"/>
      <c r="D312" s="314"/>
      <c r="E312" s="314"/>
      <c r="F312" s="314"/>
      <c r="G312" s="314"/>
      <c r="H312" s="314"/>
      <c r="I312" s="314"/>
      <c r="J312" s="314"/>
      <c r="K312" s="314"/>
      <c r="L312" s="314"/>
      <c r="M312" s="314"/>
      <c r="N312" s="314"/>
      <c r="O312" s="314"/>
      <c r="P312" s="314"/>
      <c r="Q312" s="314"/>
      <c r="R312" s="314"/>
      <c r="S312" s="314"/>
      <c r="T312" s="314"/>
      <c r="U312" s="314"/>
      <c r="V312" s="314"/>
      <c r="W312" s="314"/>
      <c r="X312" s="314"/>
      <c r="Y312" s="314"/>
      <c r="Z312" s="314"/>
    </row>
    <row r="313" ht="15.75" customHeight="1">
      <c r="A313" s="314"/>
      <c r="B313" s="314"/>
      <c r="C313" s="314"/>
      <c r="D313" s="314"/>
      <c r="E313" s="314"/>
      <c r="F313" s="314"/>
      <c r="G313" s="314"/>
      <c r="H313" s="314"/>
      <c r="I313" s="314"/>
      <c r="J313" s="314"/>
      <c r="K313" s="314"/>
      <c r="L313" s="314"/>
      <c r="M313" s="314"/>
      <c r="N313" s="314"/>
      <c r="O313" s="314"/>
      <c r="P313" s="314"/>
      <c r="Q313" s="314"/>
      <c r="R313" s="314"/>
      <c r="S313" s="314"/>
      <c r="T313" s="314"/>
      <c r="U313" s="314"/>
      <c r="V313" s="314"/>
      <c r="W313" s="314"/>
      <c r="X313" s="314"/>
      <c r="Y313" s="314"/>
      <c r="Z313" s="314"/>
    </row>
    <row r="314" ht="15.75" customHeight="1">
      <c r="A314" s="314"/>
      <c r="B314" s="314"/>
      <c r="C314" s="314"/>
      <c r="D314" s="314"/>
      <c r="E314" s="314"/>
      <c r="F314" s="314"/>
      <c r="G314" s="314"/>
      <c r="H314" s="314"/>
      <c r="I314" s="314"/>
      <c r="J314" s="314"/>
      <c r="K314" s="314"/>
      <c r="L314" s="314"/>
      <c r="M314" s="314"/>
      <c r="N314" s="314"/>
      <c r="O314" s="314"/>
      <c r="P314" s="314"/>
      <c r="Q314" s="314"/>
      <c r="R314" s="314"/>
      <c r="S314" s="314"/>
      <c r="T314" s="314"/>
      <c r="U314" s="314"/>
      <c r="V314" s="314"/>
      <c r="W314" s="314"/>
      <c r="X314" s="314"/>
      <c r="Y314" s="314"/>
      <c r="Z314" s="314"/>
    </row>
    <row r="315" ht="15.75" customHeight="1">
      <c r="A315" s="314"/>
      <c r="B315" s="314"/>
      <c r="C315" s="314"/>
      <c r="D315" s="314"/>
      <c r="E315" s="314"/>
      <c r="F315" s="314"/>
      <c r="G315" s="314"/>
      <c r="H315" s="314"/>
      <c r="I315" s="314"/>
      <c r="J315" s="314"/>
      <c r="K315" s="314"/>
      <c r="L315" s="314"/>
      <c r="M315" s="314"/>
      <c r="N315" s="314"/>
      <c r="O315" s="314"/>
      <c r="P315" s="314"/>
      <c r="Q315" s="314"/>
      <c r="R315" s="314"/>
      <c r="S315" s="314"/>
      <c r="T315" s="314"/>
      <c r="U315" s="314"/>
      <c r="V315" s="314"/>
      <c r="W315" s="314"/>
      <c r="X315" s="314"/>
      <c r="Y315" s="314"/>
      <c r="Z315" s="314"/>
    </row>
    <row r="316" ht="15.75" customHeight="1">
      <c r="A316" s="314"/>
      <c r="B316" s="314"/>
      <c r="C316" s="314"/>
      <c r="D316" s="314"/>
      <c r="E316" s="314"/>
      <c r="F316" s="314"/>
      <c r="G316" s="314"/>
      <c r="H316" s="314"/>
      <c r="I316" s="314"/>
      <c r="J316" s="314"/>
      <c r="K316" s="314"/>
      <c r="L316" s="314"/>
      <c r="M316" s="314"/>
      <c r="N316" s="314"/>
      <c r="O316" s="314"/>
      <c r="P316" s="314"/>
      <c r="Q316" s="314"/>
      <c r="R316" s="314"/>
      <c r="S316" s="314"/>
      <c r="T316" s="314"/>
      <c r="U316" s="314"/>
      <c r="V316" s="314"/>
      <c r="W316" s="314"/>
      <c r="X316" s="314"/>
      <c r="Y316" s="314"/>
      <c r="Z316" s="314"/>
    </row>
    <row r="317" ht="15.75" customHeight="1">
      <c r="A317" s="314"/>
      <c r="B317" s="314"/>
      <c r="C317" s="314"/>
      <c r="D317" s="314"/>
      <c r="E317" s="314"/>
      <c r="F317" s="314"/>
      <c r="G317" s="314"/>
      <c r="H317" s="314"/>
      <c r="I317" s="314"/>
      <c r="J317" s="314"/>
      <c r="K317" s="314"/>
      <c r="L317" s="314"/>
      <c r="M317" s="314"/>
      <c r="N317" s="314"/>
      <c r="O317" s="314"/>
      <c r="P317" s="314"/>
      <c r="Q317" s="314"/>
      <c r="R317" s="314"/>
      <c r="S317" s="314"/>
      <c r="T317" s="314"/>
      <c r="U317" s="314"/>
      <c r="V317" s="314"/>
      <c r="W317" s="314"/>
      <c r="X317" s="314"/>
      <c r="Y317" s="314"/>
      <c r="Z317" s="314"/>
    </row>
    <row r="318" ht="15.75" customHeight="1">
      <c r="A318" s="314"/>
      <c r="B318" s="314"/>
      <c r="C318" s="314"/>
      <c r="D318" s="314"/>
      <c r="E318" s="314"/>
      <c r="F318" s="314"/>
      <c r="G318" s="314"/>
      <c r="H318" s="314"/>
      <c r="I318" s="314"/>
      <c r="J318" s="314"/>
      <c r="K318" s="314"/>
      <c r="L318" s="314"/>
      <c r="M318" s="314"/>
      <c r="N318" s="314"/>
      <c r="O318" s="314"/>
      <c r="P318" s="314"/>
      <c r="Q318" s="314"/>
      <c r="R318" s="314"/>
      <c r="S318" s="314"/>
      <c r="T318" s="314"/>
      <c r="U318" s="314"/>
      <c r="V318" s="314"/>
      <c r="W318" s="314"/>
      <c r="X318" s="314"/>
      <c r="Y318" s="314"/>
      <c r="Z318" s="314"/>
    </row>
    <row r="319" ht="15.75" customHeight="1">
      <c r="A319" s="314"/>
      <c r="B319" s="314"/>
      <c r="C319" s="314"/>
      <c r="D319" s="314"/>
      <c r="E319" s="314"/>
      <c r="F319" s="314"/>
      <c r="G319" s="314"/>
      <c r="H319" s="314"/>
      <c r="I319" s="314"/>
      <c r="J319" s="314"/>
      <c r="K319" s="314"/>
      <c r="L319" s="314"/>
      <c r="M319" s="314"/>
      <c r="N319" s="314"/>
      <c r="O319" s="314"/>
      <c r="P319" s="314"/>
      <c r="Q319" s="314"/>
      <c r="R319" s="314"/>
      <c r="S319" s="314"/>
      <c r="T319" s="314"/>
      <c r="U319" s="314"/>
      <c r="V319" s="314"/>
      <c r="W319" s="314"/>
      <c r="X319" s="314"/>
      <c r="Y319" s="314"/>
      <c r="Z319" s="314"/>
    </row>
    <row r="320" ht="15.75" customHeight="1">
      <c r="A320" s="314"/>
      <c r="B320" s="314"/>
      <c r="C320" s="314"/>
      <c r="D320" s="314"/>
      <c r="E320" s="314"/>
      <c r="F320" s="314"/>
      <c r="G320" s="314"/>
      <c r="H320" s="314"/>
      <c r="I320" s="314"/>
      <c r="J320" s="314"/>
      <c r="K320" s="314"/>
      <c r="L320" s="314"/>
      <c r="M320" s="314"/>
      <c r="N320" s="314"/>
      <c r="O320" s="314"/>
      <c r="P320" s="314"/>
      <c r="Q320" s="314"/>
      <c r="R320" s="314"/>
      <c r="S320" s="314"/>
      <c r="T320" s="314"/>
      <c r="U320" s="314"/>
      <c r="V320" s="314"/>
      <c r="W320" s="314"/>
      <c r="X320" s="314"/>
      <c r="Y320" s="314"/>
      <c r="Z320" s="314"/>
    </row>
    <row r="321" ht="15.75" customHeight="1">
      <c r="A321" s="314"/>
      <c r="B321" s="314"/>
      <c r="C321" s="314"/>
      <c r="D321" s="314"/>
      <c r="E321" s="314"/>
      <c r="F321" s="314"/>
      <c r="G321" s="314"/>
      <c r="H321" s="314"/>
      <c r="I321" s="314"/>
      <c r="J321" s="314"/>
      <c r="K321" s="314"/>
      <c r="L321" s="314"/>
      <c r="M321" s="314"/>
      <c r="N321" s="314"/>
      <c r="O321" s="314"/>
      <c r="P321" s="314"/>
      <c r="Q321" s="314"/>
      <c r="R321" s="314"/>
      <c r="S321" s="314"/>
      <c r="T321" s="314"/>
      <c r="U321" s="314"/>
      <c r="V321" s="314"/>
      <c r="W321" s="314"/>
      <c r="X321" s="314"/>
      <c r="Y321" s="314"/>
      <c r="Z321" s="314"/>
    </row>
    <row r="322" ht="15.75" customHeight="1">
      <c r="A322" s="314"/>
      <c r="B322" s="314"/>
      <c r="C322" s="314"/>
      <c r="D322" s="314"/>
      <c r="E322" s="314"/>
      <c r="F322" s="314"/>
      <c r="G322" s="314"/>
      <c r="H322" s="314"/>
      <c r="I322" s="314"/>
      <c r="J322" s="314"/>
      <c r="K322" s="314"/>
      <c r="L322" s="314"/>
      <c r="M322" s="314"/>
      <c r="N322" s="314"/>
      <c r="O322" s="314"/>
      <c r="P322" s="314"/>
      <c r="Q322" s="314"/>
      <c r="R322" s="314"/>
      <c r="S322" s="314"/>
      <c r="T322" s="314"/>
      <c r="U322" s="314"/>
      <c r="V322" s="314"/>
      <c r="W322" s="314"/>
      <c r="X322" s="314"/>
      <c r="Y322" s="314"/>
      <c r="Z322" s="314"/>
    </row>
    <row r="323" ht="15.75" customHeight="1">
      <c r="A323" s="314"/>
      <c r="B323" s="314"/>
      <c r="C323" s="314"/>
      <c r="D323" s="314"/>
      <c r="E323" s="314"/>
      <c r="F323" s="314"/>
      <c r="G323" s="314"/>
      <c r="H323" s="314"/>
      <c r="I323" s="314"/>
      <c r="J323" s="314"/>
      <c r="K323" s="314"/>
      <c r="L323" s="314"/>
      <c r="M323" s="314"/>
      <c r="N323" s="314"/>
      <c r="O323" s="314"/>
      <c r="P323" s="314"/>
      <c r="Q323" s="314"/>
      <c r="R323" s="314"/>
      <c r="S323" s="314"/>
      <c r="T323" s="314"/>
      <c r="U323" s="314"/>
      <c r="V323" s="314"/>
      <c r="W323" s="314"/>
      <c r="X323" s="314"/>
      <c r="Y323" s="314"/>
      <c r="Z323" s="314"/>
    </row>
    <row r="324" ht="15.75" customHeight="1">
      <c r="A324" s="314"/>
      <c r="B324" s="314"/>
      <c r="C324" s="314"/>
      <c r="D324" s="314"/>
      <c r="E324" s="314"/>
      <c r="F324" s="314"/>
      <c r="G324" s="314"/>
      <c r="H324" s="314"/>
      <c r="I324" s="314"/>
      <c r="J324" s="314"/>
      <c r="K324" s="314"/>
      <c r="L324" s="314"/>
      <c r="M324" s="314"/>
      <c r="N324" s="314"/>
      <c r="O324" s="314"/>
      <c r="P324" s="314"/>
      <c r="Q324" s="314"/>
      <c r="R324" s="314"/>
      <c r="S324" s="314"/>
      <c r="T324" s="314"/>
      <c r="U324" s="314"/>
      <c r="V324" s="314"/>
      <c r="W324" s="314"/>
      <c r="X324" s="314"/>
      <c r="Y324" s="314"/>
      <c r="Z324" s="314"/>
    </row>
    <row r="325" ht="15.75" customHeight="1">
      <c r="A325" s="314"/>
      <c r="B325" s="314"/>
      <c r="C325" s="314"/>
      <c r="D325" s="314"/>
      <c r="E325" s="314"/>
      <c r="F325" s="314"/>
      <c r="G325" s="314"/>
      <c r="H325" s="314"/>
      <c r="I325" s="314"/>
      <c r="J325" s="314"/>
      <c r="K325" s="314"/>
      <c r="L325" s="314"/>
      <c r="M325" s="314"/>
      <c r="N325" s="314"/>
      <c r="O325" s="314"/>
      <c r="P325" s="314"/>
      <c r="Q325" s="314"/>
      <c r="R325" s="314"/>
      <c r="S325" s="314"/>
      <c r="T325" s="314"/>
      <c r="U325" s="314"/>
      <c r="V325" s="314"/>
      <c r="W325" s="314"/>
      <c r="X325" s="314"/>
      <c r="Y325" s="314"/>
      <c r="Z325" s="314"/>
    </row>
    <row r="326" ht="15.75" customHeight="1">
      <c r="A326" s="314"/>
      <c r="B326" s="314"/>
      <c r="C326" s="314"/>
      <c r="D326" s="314"/>
      <c r="E326" s="314"/>
      <c r="F326" s="314"/>
      <c r="G326" s="314"/>
      <c r="H326" s="314"/>
      <c r="I326" s="314"/>
      <c r="J326" s="314"/>
      <c r="K326" s="314"/>
      <c r="L326" s="314"/>
      <c r="M326" s="314"/>
      <c r="N326" s="314"/>
      <c r="O326" s="314"/>
      <c r="P326" s="314"/>
      <c r="Q326" s="314"/>
      <c r="R326" s="314"/>
      <c r="S326" s="314"/>
      <c r="T326" s="314"/>
      <c r="U326" s="314"/>
      <c r="V326" s="314"/>
      <c r="W326" s="314"/>
      <c r="X326" s="314"/>
      <c r="Y326" s="314"/>
      <c r="Z326" s="314"/>
    </row>
    <row r="327" ht="15.75" customHeight="1">
      <c r="A327" s="314"/>
      <c r="B327" s="314"/>
      <c r="C327" s="314"/>
      <c r="D327" s="314"/>
      <c r="E327" s="314"/>
      <c r="F327" s="314"/>
      <c r="G327" s="314"/>
      <c r="H327" s="314"/>
      <c r="I327" s="314"/>
      <c r="J327" s="314"/>
      <c r="K327" s="314"/>
      <c r="L327" s="314"/>
      <c r="M327" s="314"/>
      <c r="N327" s="314"/>
      <c r="O327" s="314"/>
      <c r="P327" s="314"/>
      <c r="Q327" s="314"/>
      <c r="R327" s="314"/>
      <c r="S327" s="314"/>
      <c r="T327" s="314"/>
      <c r="U327" s="314"/>
      <c r="V327" s="314"/>
      <c r="W327" s="314"/>
      <c r="X327" s="314"/>
      <c r="Y327" s="314"/>
      <c r="Z327" s="314"/>
    </row>
    <row r="328" ht="15.75" customHeight="1">
      <c r="A328" s="314"/>
      <c r="B328" s="314"/>
      <c r="C328" s="314"/>
      <c r="D328" s="314"/>
      <c r="E328" s="314"/>
      <c r="F328" s="314"/>
      <c r="G328" s="314"/>
      <c r="H328" s="314"/>
      <c r="I328" s="314"/>
      <c r="J328" s="314"/>
      <c r="K328" s="314"/>
      <c r="L328" s="314"/>
      <c r="M328" s="314"/>
      <c r="N328" s="314"/>
      <c r="O328" s="314"/>
      <c r="P328" s="314"/>
      <c r="Q328" s="314"/>
      <c r="R328" s="314"/>
      <c r="S328" s="314"/>
      <c r="T328" s="314"/>
      <c r="U328" s="314"/>
      <c r="V328" s="314"/>
      <c r="W328" s="314"/>
      <c r="X328" s="314"/>
      <c r="Y328" s="314"/>
      <c r="Z328" s="314"/>
    </row>
    <row r="329" ht="15.75" customHeight="1">
      <c r="A329" s="314"/>
      <c r="B329" s="314"/>
      <c r="C329" s="314"/>
      <c r="D329" s="314"/>
      <c r="E329" s="314"/>
      <c r="F329" s="314"/>
      <c r="G329" s="314"/>
      <c r="H329" s="314"/>
      <c r="I329" s="314"/>
      <c r="J329" s="314"/>
      <c r="K329" s="314"/>
      <c r="L329" s="314"/>
      <c r="M329" s="314"/>
      <c r="N329" s="314"/>
      <c r="O329" s="314"/>
      <c r="P329" s="314"/>
      <c r="Q329" s="314"/>
      <c r="R329" s="314"/>
      <c r="S329" s="314"/>
      <c r="T329" s="314"/>
      <c r="U329" s="314"/>
      <c r="V329" s="314"/>
      <c r="W329" s="314"/>
      <c r="X329" s="314"/>
      <c r="Y329" s="314"/>
      <c r="Z329" s="314"/>
    </row>
    <row r="330" ht="15.75" customHeight="1">
      <c r="A330" s="314"/>
      <c r="B330" s="314"/>
      <c r="C330" s="314"/>
      <c r="D330" s="314"/>
      <c r="E330" s="314"/>
      <c r="F330" s="314"/>
      <c r="G330" s="314"/>
      <c r="H330" s="314"/>
      <c r="I330" s="314"/>
      <c r="J330" s="314"/>
      <c r="K330" s="314"/>
      <c r="L330" s="314"/>
      <c r="M330" s="314"/>
      <c r="N330" s="314"/>
      <c r="O330" s="314"/>
      <c r="P330" s="314"/>
      <c r="Q330" s="314"/>
      <c r="R330" s="314"/>
      <c r="S330" s="314"/>
      <c r="T330" s="314"/>
      <c r="U330" s="314"/>
      <c r="V330" s="314"/>
      <c r="W330" s="314"/>
      <c r="X330" s="314"/>
      <c r="Y330" s="314"/>
      <c r="Z330" s="314"/>
    </row>
    <row r="331" ht="15.75" customHeight="1">
      <c r="A331" s="314"/>
      <c r="B331" s="314"/>
      <c r="C331" s="314"/>
      <c r="D331" s="314"/>
      <c r="E331" s="314"/>
      <c r="F331" s="314"/>
      <c r="G331" s="314"/>
      <c r="H331" s="314"/>
      <c r="I331" s="314"/>
      <c r="J331" s="314"/>
      <c r="K331" s="314"/>
      <c r="L331" s="314"/>
      <c r="M331" s="314"/>
      <c r="N331" s="314"/>
      <c r="O331" s="314"/>
      <c r="P331" s="314"/>
      <c r="Q331" s="314"/>
      <c r="R331" s="314"/>
      <c r="S331" s="314"/>
      <c r="T331" s="314"/>
      <c r="U331" s="314"/>
      <c r="V331" s="314"/>
      <c r="W331" s="314"/>
      <c r="X331" s="314"/>
      <c r="Y331" s="314"/>
      <c r="Z331" s="314"/>
    </row>
    <row r="332" ht="15.75" customHeight="1">
      <c r="A332" s="314"/>
      <c r="B332" s="314"/>
      <c r="C332" s="314"/>
      <c r="D332" s="314"/>
      <c r="E332" s="314"/>
      <c r="F332" s="314"/>
      <c r="G332" s="314"/>
      <c r="H332" s="314"/>
      <c r="I332" s="314"/>
      <c r="J332" s="314"/>
      <c r="K332" s="314"/>
      <c r="L332" s="314"/>
      <c r="M332" s="314"/>
      <c r="N332" s="314"/>
      <c r="O332" s="314"/>
      <c r="P332" s="314"/>
      <c r="Q332" s="314"/>
      <c r="R332" s="314"/>
      <c r="S332" s="314"/>
      <c r="T332" s="314"/>
      <c r="U332" s="314"/>
      <c r="V332" s="314"/>
      <c r="W332" s="314"/>
      <c r="X332" s="314"/>
      <c r="Y332" s="314"/>
      <c r="Z332" s="314"/>
    </row>
    <row r="333" ht="15.75" customHeight="1">
      <c r="A333" s="314"/>
      <c r="B333" s="314"/>
      <c r="C333" s="314"/>
      <c r="D333" s="314"/>
      <c r="E333" s="314"/>
      <c r="F333" s="314"/>
      <c r="G333" s="314"/>
      <c r="H333" s="314"/>
      <c r="I333" s="314"/>
      <c r="J333" s="314"/>
      <c r="K333" s="314"/>
      <c r="L333" s="314"/>
      <c r="M333" s="314"/>
      <c r="N333" s="314"/>
      <c r="O333" s="314"/>
      <c r="P333" s="314"/>
      <c r="Q333" s="314"/>
      <c r="R333" s="314"/>
      <c r="S333" s="314"/>
      <c r="T333" s="314"/>
      <c r="U333" s="314"/>
      <c r="V333" s="314"/>
      <c r="W333" s="314"/>
      <c r="X333" s="314"/>
      <c r="Y333" s="314"/>
      <c r="Z333" s="314"/>
    </row>
    <row r="334" ht="15.75" customHeight="1">
      <c r="A334" s="314"/>
      <c r="B334" s="314"/>
      <c r="C334" s="314"/>
      <c r="D334" s="314"/>
      <c r="E334" s="314"/>
      <c r="F334" s="314"/>
      <c r="G334" s="314"/>
      <c r="H334" s="314"/>
      <c r="I334" s="314"/>
      <c r="J334" s="314"/>
      <c r="K334" s="314"/>
      <c r="L334" s="314"/>
      <c r="M334" s="314"/>
      <c r="N334" s="314"/>
      <c r="O334" s="314"/>
      <c r="P334" s="314"/>
      <c r="Q334" s="314"/>
      <c r="R334" s="314"/>
      <c r="S334" s="314"/>
      <c r="T334" s="314"/>
      <c r="U334" s="314"/>
      <c r="V334" s="314"/>
      <c r="W334" s="314"/>
      <c r="X334" s="314"/>
      <c r="Y334" s="314"/>
      <c r="Z334" s="314"/>
    </row>
    <row r="335" ht="15.75" customHeight="1">
      <c r="A335" s="314"/>
      <c r="B335" s="314"/>
      <c r="C335" s="314"/>
      <c r="D335" s="314"/>
      <c r="E335" s="314"/>
      <c r="F335" s="314"/>
      <c r="G335" s="314"/>
      <c r="H335" s="314"/>
      <c r="I335" s="314"/>
      <c r="J335" s="314"/>
      <c r="K335" s="314"/>
      <c r="L335" s="314"/>
      <c r="M335" s="314"/>
      <c r="N335" s="314"/>
      <c r="O335" s="314"/>
      <c r="P335" s="314"/>
      <c r="Q335" s="314"/>
      <c r="R335" s="314"/>
      <c r="S335" s="314"/>
      <c r="T335" s="314"/>
      <c r="U335" s="314"/>
      <c r="V335" s="314"/>
      <c r="W335" s="314"/>
      <c r="X335" s="314"/>
      <c r="Y335" s="314"/>
      <c r="Z335" s="314"/>
    </row>
    <row r="336" ht="15.75" customHeight="1">
      <c r="A336" s="314"/>
      <c r="B336" s="314"/>
      <c r="C336" s="314"/>
      <c r="D336" s="314"/>
      <c r="E336" s="314"/>
      <c r="F336" s="314"/>
      <c r="G336" s="314"/>
      <c r="H336" s="314"/>
      <c r="I336" s="314"/>
      <c r="J336" s="314"/>
      <c r="K336" s="314"/>
      <c r="L336" s="314"/>
      <c r="M336" s="314"/>
      <c r="N336" s="314"/>
      <c r="O336" s="314"/>
      <c r="P336" s="314"/>
      <c r="Q336" s="314"/>
      <c r="R336" s="314"/>
      <c r="S336" s="314"/>
      <c r="T336" s="314"/>
      <c r="U336" s="314"/>
      <c r="V336" s="314"/>
      <c r="W336" s="314"/>
      <c r="X336" s="314"/>
      <c r="Y336" s="314"/>
      <c r="Z336" s="314"/>
    </row>
    <row r="337" ht="15.75" customHeight="1">
      <c r="A337" s="314"/>
      <c r="B337" s="314"/>
      <c r="C337" s="314"/>
      <c r="D337" s="314"/>
      <c r="E337" s="314"/>
      <c r="F337" s="314"/>
      <c r="G337" s="314"/>
      <c r="H337" s="314"/>
      <c r="I337" s="314"/>
      <c r="J337" s="314"/>
      <c r="K337" s="314"/>
      <c r="L337" s="314"/>
      <c r="M337" s="314"/>
      <c r="N337" s="314"/>
      <c r="O337" s="314"/>
      <c r="P337" s="314"/>
      <c r="Q337" s="314"/>
      <c r="R337" s="314"/>
      <c r="S337" s="314"/>
      <c r="T337" s="314"/>
      <c r="U337" s="314"/>
      <c r="V337" s="314"/>
      <c r="W337" s="314"/>
      <c r="X337" s="314"/>
      <c r="Y337" s="314"/>
      <c r="Z337" s="314"/>
    </row>
    <row r="338" ht="15.75" customHeight="1">
      <c r="A338" s="314"/>
      <c r="B338" s="314"/>
      <c r="C338" s="314"/>
      <c r="D338" s="314"/>
      <c r="E338" s="314"/>
      <c r="F338" s="314"/>
      <c r="G338" s="314"/>
      <c r="H338" s="314"/>
      <c r="I338" s="314"/>
      <c r="J338" s="314"/>
      <c r="K338" s="314"/>
      <c r="L338" s="314"/>
      <c r="M338" s="314"/>
      <c r="N338" s="314"/>
      <c r="O338" s="314"/>
      <c r="P338" s="314"/>
      <c r="Q338" s="314"/>
      <c r="R338" s="314"/>
      <c r="S338" s="314"/>
      <c r="T338" s="314"/>
      <c r="U338" s="314"/>
      <c r="V338" s="314"/>
      <c r="W338" s="314"/>
      <c r="X338" s="314"/>
      <c r="Y338" s="314"/>
      <c r="Z338" s="314"/>
    </row>
    <row r="339" ht="15.75" customHeight="1">
      <c r="A339" s="314"/>
      <c r="B339" s="314"/>
      <c r="C339" s="314"/>
      <c r="D339" s="314"/>
      <c r="E339" s="314"/>
      <c r="F339" s="314"/>
      <c r="G339" s="314"/>
      <c r="H339" s="314"/>
      <c r="I339" s="314"/>
      <c r="J339" s="314"/>
      <c r="K339" s="314"/>
      <c r="L339" s="314"/>
      <c r="M339" s="314"/>
      <c r="N339" s="314"/>
      <c r="O339" s="314"/>
      <c r="P339" s="314"/>
      <c r="Q339" s="314"/>
      <c r="R339" s="314"/>
      <c r="S339" s="314"/>
      <c r="T339" s="314"/>
      <c r="U339" s="314"/>
      <c r="V339" s="314"/>
      <c r="W339" s="314"/>
      <c r="X339" s="314"/>
      <c r="Y339" s="314"/>
      <c r="Z339" s="314"/>
    </row>
    <row r="340" ht="15.75" customHeight="1">
      <c r="A340" s="314"/>
      <c r="B340" s="314"/>
      <c r="C340" s="314"/>
      <c r="D340" s="314"/>
      <c r="E340" s="314"/>
      <c r="F340" s="314"/>
      <c r="G340" s="314"/>
      <c r="H340" s="314"/>
      <c r="I340" s="314"/>
      <c r="J340" s="314"/>
      <c r="K340" s="314"/>
      <c r="L340" s="314"/>
      <c r="M340" s="314"/>
      <c r="N340" s="314"/>
      <c r="O340" s="314"/>
      <c r="P340" s="314"/>
      <c r="Q340" s="314"/>
      <c r="R340" s="314"/>
      <c r="S340" s="314"/>
      <c r="T340" s="314"/>
      <c r="U340" s="314"/>
      <c r="V340" s="314"/>
      <c r="W340" s="314"/>
      <c r="X340" s="314"/>
      <c r="Y340" s="314"/>
      <c r="Z340" s="314"/>
    </row>
    <row r="341" ht="15.75" customHeight="1">
      <c r="A341" s="314"/>
      <c r="B341" s="314"/>
      <c r="C341" s="314"/>
      <c r="D341" s="314"/>
      <c r="E341" s="314"/>
      <c r="F341" s="314"/>
      <c r="G341" s="314"/>
      <c r="H341" s="314"/>
      <c r="I341" s="314"/>
      <c r="J341" s="314"/>
      <c r="K341" s="314"/>
      <c r="L341" s="314"/>
      <c r="M341" s="314"/>
      <c r="N341" s="314"/>
      <c r="O341" s="314"/>
      <c r="P341" s="314"/>
      <c r="Q341" s="314"/>
      <c r="R341" s="314"/>
      <c r="S341" s="314"/>
      <c r="T341" s="314"/>
      <c r="U341" s="314"/>
      <c r="V341" s="314"/>
      <c r="W341" s="314"/>
      <c r="X341" s="314"/>
      <c r="Y341" s="314"/>
      <c r="Z341" s="314"/>
    </row>
    <row r="342" ht="15.75" customHeight="1">
      <c r="A342" s="314"/>
      <c r="B342" s="314"/>
      <c r="C342" s="314"/>
      <c r="D342" s="314"/>
      <c r="E342" s="314"/>
      <c r="F342" s="314"/>
      <c r="G342" s="314"/>
      <c r="H342" s="314"/>
      <c r="I342" s="314"/>
      <c r="J342" s="314"/>
      <c r="K342" s="314"/>
      <c r="L342" s="314"/>
      <c r="M342" s="314"/>
      <c r="N342" s="314"/>
      <c r="O342" s="314"/>
      <c r="P342" s="314"/>
      <c r="Q342" s="314"/>
      <c r="R342" s="314"/>
      <c r="S342" s="314"/>
      <c r="T342" s="314"/>
      <c r="U342" s="314"/>
      <c r="V342" s="314"/>
      <c r="W342" s="314"/>
      <c r="X342" s="314"/>
      <c r="Y342" s="314"/>
      <c r="Z342" s="314"/>
    </row>
    <row r="343" ht="15.75" customHeight="1">
      <c r="A343" s="314"/>
      <c r="B343" s="314"/>
      <c r="C343" s="314"/>
      <c r="D343" s="314"/>
      <c r="E343" s="314"/>
      <c r="F343" s="314"/>
      <c r="G343" s="314"/>
      <c r="H343" s="314"/>
      <c r="I343" s="314"/>
      <c r="J343" s="314"/>
      <c r="K343" s="314"/>
      <c r="L343" s="314"/>
      <c r="M343" s="314"/>
      <c r="N343" s="314"/>
      <c r="O343" s="314"/>
      <c r="P343" s="314"/>
      <c r="Q343" s="314"/>
      <c r="R343" s="314"/>
      <c r="S343" s="314"/>
      <c r="T343" s="314"/>
      <c r="U343" s="314"/>
      <c r="V343" s="314"/>
      <c r="W343" s="314"/>
      <c r="X343" s="314"/>
      <c r="Y343" s="314"/>
      <c r="Z343" s="314"/>
    </row>
    <row r="344" ht="15.75" customHeight="1">
      <c r="A344" s="314"/>
      <c r="B344" s="314"/>
      <c r="C344" s="314"/>
      <c r="D344" s="314"/>
      <c r="E344" s="314"/>
      <c r="F344" s="314"/>
      <c r="G344" s="314"/>
      <c r="H344" s="314"/>
      <c r="I344" s="314"/>
      <c r="J344" s="314"/>
      <c r="K344" s="314"/>
      <c r="L344" s="314"/>
      <c r="M344" s="314"/>
      <c r="N344" s="314"/>
      <c r="O344" s="314"/>
      <c r="P344" s="314"/>
      <c r="Q344" s="314"/>
      <c r="R344" s="314"/>
      <c r="S344" s="314"/>
      <c r="T344" s="314"/>
      <c r="U344" s="314"/>
      <c r="V344" s="314"/>
      <c r="W344" s="314"/>
      <c r="X344" s="314"/>
      <c r="Y344" s="314"/>
      <c r="Z344" s="314"/>
    </row>
    <row r="345" ht="15.75" customHeight="1">
      <c r="A345" s="314"/>
      <c r="B345" s="314"/>
      <c r="C345" s="314"/>
      <c r="D345" s="314"/>
      <c r="E345" s="314"/>
      <c r="F345" s="314"/>
      <c r="G345" s="314"/>
      <c r="H345" s="314"/>
      <c r="I345" s="314"/>
      <c r="J345" s="314"/>
      <c r="K345" s="314"/>
      <c r="L345" s="314"/>
      <c r="M345" s="314"/>
      <c r="N345" s="314"/>
      <c r="O345" s="314"/>
      <c r="P345" s="314"/>
      <c r="Q345" s="314"/>
      <c r="R345" s="314"/>
      <c r="S345" s="314"/>
      <c r="T345" s="314"/>
      <c r="U345" s="314"/>
      <c r="V345" s="314"/>
      <c r="W345" s="314"/>
      <c r="X345" s="314"/>
      <c r="Y345" s="314"/>
      <c r="Z345" s="314"/>
    </row>
    <row r="346" ht="15.75" customHeight="1">
      <c r="A346" s="314"/>
      <c r="B346" s="314"/>
      <c r="C346" s="314"/>
      <c r="D346" s="314"/>
      <c r="E346" s="314"/>
      <c r="F346" s="314"/>
      <c r="G346" s="314"/>
      <c r="H346" s="314"/>
      <c r="I346" s="314"/>
      <c r="J346" s="314"/>
      <c r="K346" s="314"/>
      <c r="L346" s="314"/>
      <c r="M346" s="314"/>
      <c r="N346" s="314"/>
      <c r="O346" s="314"/>
      <c r="P346" s="314"/>
      <c r="Q346" s="314"/>
      <c r="R346" s="314"/>
      <c r="S346" s="314"/>
      <c r="T346" s="314"/>
      <c r="U346" s="314"/>
      <c r="V346" s="314"/>
      <c r="W346" s="314"/>
      <c r="X346" s="314"/>
      <c r="Y346" s="314"/>
      <c r="Z346" s="314"/>
    </row>
    <row r="347" ht="15.75" customHeight="1">
      <c r="A347" s="314"/>
      <c r="B347" s="314"/>
      <c r="C347" s="314"/>
      <c r="D347" s="314"/>
      <c r="E347" s="314"/>
      <c r="F347" s="314"/>
      <c r="G347" s="314"/>
      <c r="H347" s="314"/>
      <c r="I347" s="314"/>
      <c r="J347" s="314"/>
      <c r="K347" s="314"/>
      <c r="L347" s="314"/>
      <c r="M347" s="314"/>
      <c r="N347" s="314"/>
      <c r="O347" s="314"/>
      <c r="P347" s="314"/>
      <c r="Q347" s="314"/>
      <c r="R347" s="314"/>
      <c r="S347" s="314"/>
      <c r="T347" s="314"/>
      <c r="U347" s="314"/>
      <c r="V347" s="314"/>
      <c r="W347" s="314"/>
      <c r="X347" s="314"/>
      <c r="Y347" s="314"/>
      <c r="Z347" s="314"/>
    </row>
    <row r="348" ht="15.75" customHeight="1">
      <c r="A348" s="314"/>
      <c r="B348" s="314"/>
      <c r="C348" s="314"/>
      <c r="D348" s="314"/>
      <c r="E348" s="314"/>
      <c r="F348" s="314"/>
      <c r="G348" s="314"/>
      <c r="H348" s="314"/>
      <c r="I348" s="314"/>
      <c r="J348" s="314"/>
      <c r="K348" s="314"/>
      <c r="L348" s="314"/>
      <c r="M348" s="314"/>
      <c r="N348" s="314"/>
      <c r="O348" s="314"/>
      <c r="P348" s="314"/>
      <c r="Q348" s="314"/>
      <c r="R348" s="314"/>
      <c r="S348" s="314"/>
      <c r="T348" s="314"/>
      <c r="U348" s="314"/>
      <c r="V348" s="314"/>
      <c r="W348" s="314"/>
      <c r="X348" s="314"/>
      <c r="Y348" s="314"/>
      <c r="Z348" s="314"/>
    </row>
    <row r="349" ht="15.75" customHeight="1">
      <c r="A349" s="314"/>
      <c r="B349" s="314"/>
      <c r="C349" s="314"/>
      <c r="D349" s="314"/>
      <c r="E349" s="314"/>
      <c r="F349" s="314"/>
      <c r="G349" s="314"/>
      <c r="H349" s="314"/>
      <c r="I349" s="314"/>
      <c r="J349" s="314"/>
      <c r="K349" s="314"/>
      <c r="L349" s="314"/>
      <c r="M349" s="314"/>
      <c r="N349" s="314"/>
      <c r="O349" s="314"/>
      <c r="P349" s="314"/>
      <c r="Q349" s="314"/>
      <c r="R349" s="314"/>
      <c r="S349" s="314"/>
      <c r="T349" s="314"/>
      <c r="U349" s="314"/>
      <c r="V349" s="314"/>
      <c r="W349" s="314"/>
      <c r="X349" s="314"/>
      <c r="Y349" s="314"/>
      <c r="Z349" s="314"/>
    </row>
    <row r="350" ht="15.75" customHeight="1">
      <c r="A350" s="314"/>
      <c r="B350" s="314"/>
      <c r="C350" s="314"/>
      <c r="D350" s="314"/>
      <c r="E350" s="314"/>
      <c r="F350" s="314"/>
      <c r="G350" s="314"/>
      <c r="H350" s="314"/>
      <c r="I350" s="314"/>
      <c r="J350" s="314"/>
      <c r="K350" s="314"/>
      <c r="L350" s="314"/>
      <c r="M350" s="314"/>
      <c r="N350" s="314"/>
      <c r="O350" s="314"/>
      <c r="P350" s="314"/>
      <c r="Q350" s="314"/>
      <c r="R350" s="314"/>
      <c r="S350" s="314"/>
      <c r="T350" s="314"/>
      <c r="U350" s="314"/>
      <c r="V350" s="314"/>
      <c r="W350" s="314"/>
      <c r="X350" s="314"/>
      <c r="Y350" s="314"/>
      <c r="Z350" s="314"/>
    </row>
    <row r="351" ht="15.75" customHeight="1">
      <c r="A351" s="314"/>
      <c r="B351" s="314"/>
      <c r="C351" s="314"/>
      <c r="D351" s="314"/>
      <c r="E351" s="314"/>
      <c r="F351" s="314"/>
      <c r="G351" s="314"/>
      <c r="H351" s="314"/>
      <c r="I351" s="314"/>
      <c r="J351" s="314"/>
      <c r="K351" s="314"/>
      <c r="L351" s="314"/>
      <c r="M351" s="314"/>
      <c r="N351" s="314"/>
      <c r="O351" s="314"/>
      <c r="P351" s="314"/>
      <c r="Q351" s="314"/>
      <c r="R351" s="314"/>
      <c r="S351" s="314"/>
      <c r="T351" s="314"/>
      <c r="U351" s="314"/>
      <c r="V351" s="314"/>
      <c r="W351" s="314"/>
      <c r="X351" s="314"/>
      <c r="Y351" s="314"/>
      <c r="Z351" s="314"/>
    </row>
    <row r="352" ht="15.75" customHeight="1">
      <c r="A352" s="314"/>
      <c r="B352" s="314"/>
      <c r="C352" s="314"/>
      <c r="D352" s="314"/>
      <c r="E352" s="314"/>
      <c r="F352" s="314"/>
      <c r="G352" s="314"/>
      <c r="H352" s="314"/>
      <c r="I352" s="314"/>
      <c r="J352" s="314"/>
      <c r="K352" s="314"/>
      <c r="L352" s="314"/>
      <c r="M352" s="314"/>
      <c r="N352" s="314"/>
      <c r="O352" s="314"/>
      <c r="P352" s="314"/>
      <c r="Q352" s="314"/>
      <c r="R352" s="314"/>
      <c r="S352" s="314"/>
      <c r="T352" s="314"/>
      <c r="U352" s="314"/>
      <c r="V352" s="314"/>
      <c r="W352" s="314"/>
      <c r="X352" s="314"/>
      <c r="Y352" s="314"/>
      <c r="Z352" s="314"/>
    </row>
    <row r="353" ht="15.75" customHeight="1">
      <c r="A353" s="314"/>
      <c r="B353" s="314"/>
      <c r="C353" s="314"/>
      <c r="D353" s="314"/>
      <c r="E353" s="314"/>
      <c r="F353" s="314"/>
      <c r="G353" s="314"/>
      <c r="H353" s="314"/>
      <c r="I353" s="314"/>
      <c r="J353" s="314"/>
      <c r="K353" s="314"/>
      <c r="L353" s="314"/>
      <c r="M353" s="314"/>
      <c r="N353" s="314"/>
      <c r="O353" s="314"/>
      <c r="P353" s="314"/>
      <c r="Q353" s="314"/>
      <c r="R353" s="314"/>
      <c r="S353" s="314"/>
      <c r="T353" s="314"/>
      <c r="U353" s="314"/>
      <c r="V353" s="314"/>
      <c r="W353" s="314"/>
      <c r="X353" s="314"/>
      <c r="Y353" s="314"/>
      <c r="Z353" s="314"/>
    </row>
    <row r="354" ht="15.75" customHeight="1">
      <c r="A354" s="314"/>
      <c r="B354" s="314"/>
      <c r="C354" s="314"/>
      <c r="D354" s="314"/>
      <c r="E354" s="314"/>
      <c r="F354" s="314"/>
      <c r="G354" s="314"/>
      <c r="H354" s="314"/>
      <c r="I354" s="314"/>
      <c r="J354" s="314"/>
      <c r="K354" s="314"/>
      <c r="L354" s="314"/>
      <c r="M354" s="314"/>
      <c r="N354" s="314"/>
      <c r="O354" s="314"/>
      <c r="P354" s="314"/>
      <c r="Q354" s="314"/>
      <c r="R354" s="314"/>
      <c r="S354" s="314"/>
      <c r="T354" s="314"/>
      <c r="U354" s="314"/>
      <c r="V354" s="314"/>
      <c r="W354" s="314"/>
      <c r="X354" s="314"/>
      <c r="Y354" s="314"/>
      <c r="Z354" s="314"/>
    </row>
    <row r="355" ht="15.75" customHeight="1">
      <c r="A355" s="314"/>
      <c r="B355" s="314"/>
      <c r="C355" s="314"/>
      <c r="D355" s="314"/>
      <c r="E355" s="314"/>
      <c r="F355" s="314"/>
      <c r="G355" s="314"/>
      <c r="H355" s="314"/>
      <c r="I355" s="314"/>
      <c r="J355" s="314"/>
      <c r="K355" s="314"/>
      <c r="L355" s="314"/>
      <c r="M355" s="314"/>
      <c r="N355" s="314"/>
      <c r="O355" s="314"/>
      <c r="P355" s="314"/>
      <c r="Q355" s="314"/>
      <c r="R355" s="314"/>
      <c r="S355" s="314"/>
      <c r="T355" s="314"/>
      <c r="U355" s="314"/>
      <c r="V355" s="314"/>
      <c r="W355" s="314"/>
      <c r="X355" s="314"/>
      <c r="Y355" s="314"/>
      <c r="Z355" s="314"/>
    </row>
    <row r="356" ht="15.75" customHeight="1">
      <c r="A356" s="314"/>
      <c r="B356" s="314"/>
      <c r="C356" s="314"/>
      <c r="D356" s="314"/>
      <c r="E356" s="314"/>
      <c r="F356" s="314"/>
      <c r="G356" s="314"/>
      <c r="H356" s="314"/>
      <c r="I356" s="314"/>
      <c r="J356" s="314"/>
      <c r="K356" s="314"/>
      <c r="L356" s="314"/>
      <c r="M356" s="314"/>
      <c r="N356" s="314"/>
      <c r="O356" s="314"/>
      <c r="P356" s="314"/>
      <c r="Q356" s="314"/>
      <c r="R356" s="314"/>
      <c r="S356" s="314"/>
      <c r="T356" s="314"/>
      <c r="U356" s="314"/>
      <c r="V356" s="314"/>
      <c r="W356" s="314"/>
      <c r="X356" s="314"/>
      <c r="Y356" s="314"/>
      <c r="Z356" s="314"/>
    </row>
    <row r="357" ht="15.75" customHeight="1">
      <c r="A357" s="314"/>
      <c r="B357" s="314"/>
      <c r="C357" s="314"/>
      <c r="D357" s="314"/>
      <c r="E357" s="314"/>
      <c r="F357" s="314"/>
      <c r="G357" s="314"/>
      <c r="H357" s="314"/>
      <c r="I357" s="314"/>
      <c r="J357" s="314"/>
      <c r="K357" s="314"/>
      <c r="L357" s="314"/>
      <c r="M357" s="314"/>
      <c r="N357" s="314"/>
      <c r="O357" s="314"/>
      <c r="P357" s="314"/>
      <c r="Q357" s="314"/>
      <c r="R357" s="314"/>
      <c r="S357" s="314"/>
      <c r="T357" s="314"/>
      <c r="U357" s="314"/>
      <c r="V357" s="314"/>
      <c r="W357" s="314"/>
      <c r="X357" s="314"/>
      <c r="Y357" s="314"/>
      <c r="Z357" s="314"/>
    </row>
    <row r="358" ht="15.75" customHeight="1">
      <c r="A358" s="314"/>
      <c r="B358" s="314"/>
      <c r="C358" s="314"/>
      <c r="D358" s="314"/>
      <c r="E358" s="314"/>
      <c r="F358" s="314"/>
      <c r="G358" s="314"/>
      <c r="H358" s="314"/>
      <c r="I358" s="314"/>
      <c r="J358" s="314"/>
      <c r="K358" s="314"/>
      <c r="L358" s="314"/>
      <c r="M358" s="314"/>
      <c r="N358" s="314"/>
      <c r="O358" s="314"/>
      <c r="P358" s="314"/>
      <c r="Q358" s="314"/>
      <c r="R358" s="314"/>
      <c r="S358" s="314"/>
      <c r="T358" s="314"/>
      <c r="U358" s="314"/>
      <c r="V358" s="314"/>
      <c r="W358" s="314"/>
      <c r="X358" s="314"/>
      <c r="Y358" s="314"/>
      <c r="Z358" s="314"/>
    </row>
    <row r="359" ht="15.75" customHeight="1">
      <c r="A359" s="314"/>
      <c r="B359" s="314"/>
      <c r="C359" s="314"/>
      <c r="D359" s="314"/>
      <c r="E359" s="314"/>
      <c r="F359" s="314"/>
      <c r="G359" s="314"/>
      <c r="H359" s="314"/>
      <c r="I359" s="314"/>
      <c r="J359" s="314"/>
      <c r="K359" s="314"/>
      <c r="L359" s="314"/>
      <c r="M359" s="314"/>
      <c r="N359" s="314"/>
      <c r="O359" s="314"/>
      <c r="P359" s="314"/>
      <c r="Q359" s="314"/>
      <c r="R359" s="314"/>
      <c r="S359" s="314"/>
      <c r="T359" s="314"/>
      <c r="U359" s="314"/>
      <c r="V359" s="314"/>
      <c r="W359" s="314"/>
      <c r="X359" s="314"/>
      <c r="Y359" s="314"/>
      <c r="Z359" s="314"/>
    </row>
    <row r="360" ht="15.75" customHeight="1">
      <c r="A360" s="314"/>
      <c r="B360" s="314"/>
      <c r="C360" s="314"/>
      <c r="D360" s="314"/>
      <c r="E360" s="314"/>
      <c r="F360" s="314"/>
      <c r="G360" s="314"/>
      <c r="H360" s="314"/>
      <c r="I360" s="314"/>
      <c r="J360" s="314"/>
      <c r="K360" s="314"/>
      <c r="L360" s="314"/>
      <c r="M360" s="314"/>
      <c r="N360" s="314"/>
      <c r="O360" s="314"/>
      <c r="P360" s="314"/>
      <c r="Q360" s="314"/>
      <c r="R360" s="314"/>
      <c r="S360" s="314"/>
      <c r="T360" s="314"/>
      <c r="U360" s="314"/>
      <c r="V360" s="314"/>
      <c r="W360" s="314"/>
      <c r="X360" s="314"/>
      <c r="Y360" s="314"/>
      <c r="Z360" s="314"/>
    </row>
    <row r="361" ht="15.75" customHeight="1">
      <c r="A361" s="314"/>
      <c r="B361" s="314"/>
      <c r="C361" s="314"/>
      <c r="D361" s="314"/>
      <c r="E361" s="314"/>
      <c r="F361" s="314"/>
      <c r="G361" s="314"/>
      <c r="H361" s="314"/>
      <c r="I361" s="314"/>
      <c r="J361" s="314"/>
      <c r="K361" s="314"/>
      <c r="L361" s="314"/>
      <c r="M361" s="314"/>
      <c r="N361" s="314"/>
      <c r="O361" s="314"/>
      <c r="P361" s="314"/>
      <c r="Q361" s="314"/>
      <c r="R361" s="314"/>
      <c r="S361" s="314"/>
      <c r="T361" s="314"/>
      <c r="U361" s="314"/>
      <c r="V361" s="314"/>
      <c r="W361" s="314"/>
      <c r="X361" s="314"/>
      <c r="Y361" s="314"/>
      <c r="Z361" s="314"/>
    </row>
    <row r="362" ht="15.75" customHeight="1">
      <c r="A362" s="314"/>
      <c r="B362" s="314"/>
      <c r="C362" s="314"/>
      <c r="D362" s="314"/>
      <c r="E362" s="314"/>
      <c r="F362" s="314"/>
      <c r="G362" s="314"/>
      <c r="H362" s="314"/>
      <c r="I362" s="314"/>
      <c r="J362" s="314"/>
      <c r="K362" s="314"/>
      <c r="L362" s="314"/>
      <c r="M362" s="314"/>
      <c r="N362" s="314"/>
      <c r="O362" s="314"/>
      <c r="P362" s="314"/>
      <c r="Q362" s="314"/>
      <c r="R362" s="314"/>
      <c r="S362" s="314"/>
      <c r="T362" s="314"/>
      <c r="U362" s="314"/>
      <c r="V362" s="314"/>
      <c r="W362" s="314"/>
      <c r="X362" s="314"/>
      <c r="Y362" s="314"/>
      <c r="Z362" s="314"/>
    </row>
    <row r="363" ht="15.75" customHeight="1">
      <c r="A363" s="314"/>
      <c r="B363" s="314"/>
      <c r="C363" s="314"/>
      <c r="D363" s="314"/>
      <c r="E363" s="314"/>
      <c r="F363" s="314"/>
      <c r="G363" s="314"/>
      <c r="H363" s="314"/>
      <c r="I363" s="314"/>
      <c r="J363" s="314"/>
      <c r="K363" s="314"/>
      <c r="L363" s="314"/>
      <c r="M363" s="314"/>
      <c r="N363" s="314"/>
      <c r="O363" s="314"/>
      <c r="P363" s="314"/>
      <c r="Q363" s="314"/>
      <c r="R363" s="314"/>
      <c r="S363" s="314"/>
      <c r="T363" s="314"/>
      <c r="U363" s="314"/>
      <c r="V363" s="314"/>
      <c r="W363" s="314"/>
      <c r="X363" s="314"/>
      <c r="Y363" s="314"/>
      <c r="Z363" s="314"/>
    </row>
    <row r="364" ht="15.75" customHeight="1">
      <c r="A364" s="314"/>
      <c r="B364" s="314"/>
      <c r="C364" s="314"/>
      <c r="D364" s="314"/>
      <c r="E364" s="314"/>
      <c r="F364" s="314"/>
      <c r="G364" s="314"/>
      <c r="H364" s="314"/>
      <c r="I364" s="314"/>
      <c r="J364" s="314"/>
      <c r="K364" s="314"/>
      <c r="L364" s="314"/>
      <c r="M364" s="314"/>
      <c r="N364" s="314"/>
      <c r="O364" s="314"/>
      <c r="P364" s="314"/>
      <c r="Q364" s="314"/>
      <c r="R364" s="314"/>
      <c r="S364" s="314"/>
      <c r="T364" s="314"/>
      <c r="U364" s="314"/>
      <c r="V364" s="314"/>
      <c r="W364" s="314"/>
      <c r="X364" s="314"/>
      <c r="Y364" s="314"/>
      <c r="Z364" s="314"/>
    </row>
    <row r="365" ht="15.75" customHeight="1">
      <c r="A365" s="314"/>
      <c r="B365" s="314"/>
      <c r="C365" s="314"/>
      <c r="D365" s="314"/>
      <c r="E365" s="314"/>
      <c r="F365" s="314"/>
      <c r="G365" s="314"/>
      <c r="H365" s="314"/>
      <c r="I365" s="314"/>
      <c r="J365" s="314"/>
      <c r="K365" s="314"/>
      <c r="L365" s="314"/>
      <c r="M365" s="314"/>
      <c r="N365" s="314"/>
      <c r="O365" s="314"/>
      <c r="P365" s="314"/>
      <c r="Q365" s="314"/>
      <c r="R365" s="314"/>
      <c r="S365" s="314"/>
      <c r="T365" s="314"/>
      <c r="U365" s="314"/>
      <c r="V365" s="314"/>
      <c r="W365" s="314"/>
      <c r="X365" s="314"/>
      <c r="Y365" s="314"/>
      <c r="Z365" s="314"/>
    </row>
    <row r="366" ht="15.75" customHeight="1">
      <c r="A366" s="314"/>
      <c r="B366" s="314"/>
      <c r="C366" s="314"/>
      <c r="D366" s="314"/>
      <c r="E366" s="314"/>
      <c r="F366" s="314"/>
      <c r="G366" s="314"/>
      <c r="H366" s="314"/>
      <c r="I366" s="314"/>
      <c r="J366" s="314"/>
      <c r="K366" s="314"/>
      <c r="L366" s="314"/>
      <c r="M366" s="314"/>
      <c r="N366" s="314"/>
      <c r="O366" s="314"/>
      <c r="P366" s="314"/>
      <c r="Q366" s="314"/>
      <c r="R366" s="314"/>
      <c r="S366" s="314"/>
      <c r="T366" s="314"/>
      <c r="U366" s="314"/>
      <c r="V366" s="314"/>
      <c r="W366" s="314"/>
      <c r="X366" s="314"/>
      <c r="Y366" s="314"/>
      <c r="Z366" s="314"/>
    </row>
    <row r="367" ht="15.75" customHeight="1">
      <c r="A367" s="314"/>
      <c r="B367" s="314"/>
      <c r="C367" s="314"/>
      <c r="D367" s="314"/>
      <c r="E367" s="314"/>
      <c r="F367" s="314"/>
      <c r="G367" s="314"/>
      <c r="H367" s="314"/>
      <c r="I367" s="314"/>
      <c r="J367" s="314"/>
      <c r="K367" s="314"/>
      <c r="L367" s="314"/>
      <c r="M367" s="314"/>
      <c r="N367" s="314"/>
      <c r="O367" s="314"/>
      <c r="P367" s="314"/>
      <c r="Q367" s="314"/>
      <c r="R367" s="314"/>
      <c r="S367" s="314"/>
      <c r="T367" s="314"/>
      <c r="U367" s="314"/>
      <c r="V367" s="314"/>
      <c r="W367" s="314"/>
      <c r="X367" s="314"/>
      <c r="Y367" s="314"/>
      <c r="Z367" s="314"/>
    </row>
    <row r="368" ht="15.75" customHeight="1">
      <c r="A368" s="314"/>
      <c r="B368" s="314"/>
      <c r="C368" s="314"/>
      <c r="D368" s="314"/>
      <c r="E368" s="314"/>
      <c r="F368" s="314"/>
      <c r="G368" s="314"/>
      <c r="H368" s="314"/>
      <c r="I368" s="314"/>
      <c r="J368" s="314"/>
      <c r="K368" s="314"/>
      <c r="L368" s="314"/>
      <c r="M368" s="314"/>
      <c r="N368" s="314"/>
      <c r="O368" s="314"/>
      <c r="P368" s="314"/>
      <c r="Q368" s="314"/>
      <c r="R368" s="314"/>
      <c r="S368" s="314"/>
      <c r="T368" s="314"/>
      <c r="U368" s="314"/>
      <c r="V368" s="314"/>
      <c r="W368" s="314"/>
      <c r="X368" s="314"/>
      <c r="Y368" s="314"/>
      <c r="Z368" s="314"/>
    </row>
    <row r="369" ht="15.75" customHeight="1">
      <c r="A369" s="314"/>
      <c r="B369" s="314"/>
      <c r="C369" s="314"/>
      <c r="D369" s="314"/>
      <c r="E369" s="314"/>
      <c r="F369" s="314"/>
      <c r="G369" s="314"/>
      <c r="H369" s="314"/>
      <c r="I369" s="314"/>
      <c r="J369" s="314"/>
      <c r="K369" s="314"/>
      <c r="L369" s="314"/>
      <c r="M369" s="314"/>
      <c r="N369" s="314"/>
      <c r="O369" s="314"/>
      <c r="P369" s="314"/>
      <c r="Q369" s="314"/>
      <c r="R369" s="314"/>
      <c r="S369" s="314"/>
      <c r="T369" s="314"/>
      <c r="U369" s="314"/>
      <c r="V369" s="314"/>
      <c r="W369" s="314"/>
      <c r="X369" s="314"/>
      <c r="Y369" s="314"/>
      <c r="Z369" s="314"/>
    </row>
    <row r="370" ht="15.75" customHeight="1">
      <c r="A370" s="314"/>
      <c r="B370" s="314"/>
      <c r="C370" s="314"/>
      <c r="D370" s="314"/>
      <c r="E370" s="314"/>
      <c r="F370" s="314"/>
      <c r="G370" s="314"/>
      <c r="H370" s="314"/>
      <c r="I370" s="314"/>
      <c r="J370" s="314"/>
      <c r="K370" s="314"/>
      <c r="L370" s="314"/>
      <c r="M370" s="314"/>
      <c r="N370" s="314"/>
      <c r="O370" s="314"/>
      <c r="P370" s="314"/>
      <c r="Q370" s="314"/>
      <c r="R370" s="314"/>
      <c r="S370" s="314"/>
      <c r="T370" s="314"/>
      <c r="U370" s="314"/>
      <c r="V370" s="314"/>
      <c r="W370" s="314"/>
      <c r="X370" s="314"/>
      <c r="Y370" s="314"/>
      <c r="Z370" s="314"/>
    </row>
    <row r="371" ht="15.75" customHeight="1">
      <c r="A371" s="314"/>
      <c r="B371" s="314"/>
      <c r="C371" s="314"/>
      <c r="D371" s="314"/>
      <c r="E371" s="314"/>
      <c r="F371" s="314"/>
      <c r="G371" s="314"/>
      <c r="H371" s="314"/>
      <c r="I371" s="314"/>
      <c r="J371" s="314"/>
      <c r="K371" s="314"/>
      <c r="L371" s="314"/>
      <c r="M371" s="314"/>
      <c r="N371" s="314"/>
      <c r="O371" s="314"/>
      <c r="P371" s="314"/>
      <c r="Q371" s="314"/>
      <c r="R371" s="314"/>
      <c r="S371" s="314"/>
      <c r="T371" s="314"/>
      <c r="U371" s="314"/>
      <c r="V371" s="314"/>
      <c r="W371" s="314"/>
      <c r="X371" s="314"/>
      <c r="Y371" s="314"/>
      <c r="Z371" s="314"/>
    </row>
    <row r="372" ht="15.75" customHeight="1">
      <c r="A372" s="314"/>
      <c r="B372" s="314"/>
      <c r="C372" s="314"/>
      <c r="D372" s="314"/>
      <c r="E372" s="314"/>
      <c r="F372" s="314"/>
      <c r="G372" s="314"/>
      <c r="H372" s="314"/>
      <c r="I372" s="314"/>
      <c r="J372" s="314"/>
      <c r="K372" s="314"/>
      <c r="L372" s="314"/>
      <c r="M372" s="314"/>
      <c r="N372" s="314"/>
      <c r="O372" s="314"/>
      <c r="P372" s="314"/>
      <c r="Q372" s="314"/>
      <c r="R372" s="314"/>
      <c r="S372" s="314"/>
      <c r="T372" s="314"/>
      <c r="U372" s="314"/>
      <c r="V372" s="314"/>
      <c r="W372" s="314"/>
      <c r="X372" s="314"/>
      <c r="Y372" s="314"/>
      <c r="Z372" s="314"/>
    </row>
    <row r="373" ht="15.75" customHeight="1">
      <c r="A373" s="314"/>
      <c r="B373" s="314"/>
      <c r="C373" s="314"/>
      <c r="D373" s="314"/>
      <c r="E373" s="314"/>
      <c r="F373" s="314"/>
      <c r="G373" s="314"/>
      <c r="H373" s="314"/>
      <c r="I373" s="314"/>
      <c r="J373" s="314"/>
      <c r="K373" s="314"/>
      <c r="L373" s="314"/>
      <c r="M373" s="314"/>
      <c r="N373" s="314"/>
      <c r="O373" s="314"/>
      <c r="P373" s="314"/>
      <c r="Q373" s="314"/>
      <c r="R373" s="314"/>
      <c r="S373" s="314"/>
      <c r="T373" s="314"/>
      <c r="U373" s="314"/>
      <c r="V373" s="314"/>
      <c r="W373" s="314"/>
      <c r="X373" s="314"/>
      <c r="Y373" s="314"/>
      <c r="Z373" s="314"/>
    </row>
    <row r="374" ht="15.75" customHeight="1">
      <c r="A374" s="314"/>
      <c r="B374" s="314"/>
      <c r="C374" s="314"/>
      <c r="D374" s="314"/>
      <c r="E374" s="314"/>
      <c r="F374" s="314"/>
      <c r="G374" s="314"/>
      <c r="H374" s="314"/>
      <c r="I374" s="314"/>
      <c r="J374" s="314"/>
      <c r="K374" s="314"/>
      <c r="L374" s="314"/>
      <c r="M374" s="314"/>
      <c r="N374" s="314"/>
      <c r="O374" s="314"/>
      <c r="P374" s="314"/>
      <c r="Q374" s="314"/>
      <c r="R374" s="314"/>
      <c r="S374" s="314"/>
      <c r="T374" s="314"/>
      <c r="U374" s="314"/>
      <c r="V374" s="314"/>
      <c r="W374" s="314"/>
      <c r="X374" s="314"/>
      <c r="Y374" s="314"/>
      <c r="Z374" s="314"/>
    </row>
    <row r="375" ht="15.75" customHeight="1">
      <c r="A375" s="314"/>
      <c r="B375" s="314"/>
      <c r="C375" s="314"/>
      <c r="D375" s="314"/>
      <c r="E375" s="314"/>
      <c r="F375" s="314"/>
      <c r="G375" s="314"/>
      <c r="H375" s="314"/>
      <c r="I375" s="314"/>
      <c r="J375" s="314"/>
      <c r="K375" s="314"/>
      <c r="L375" s="314"/>
      <c r="M375" s="314"/>
      <c r="N375" s="314"/>
      <c r="O375" s="314"/>
      <c r="P375" s="314"/>
      <c r="Q375" s="314"/>
      <c r="R375" s="314"/>
      <c r="S375" s="314"/>
      <c r="T375" s="314"/>
      <c r="U375" s="314"/>
      <c r="V375" s="314"/>
      <c r="W375" s="314"/>
      <c r="X375" s="314"/>
      <c r="Y375" s="314"/>
      <c r="Z375" s="314"/>
    </row>
    <row r="376" ht="15.75" customHeight="1">
      <c r="A376" s="314"/>
      <c r="B376" s="314"/>
      <c r="C376" s="314"/>
      <c r="D376" s="314"/>
      <c r="E376" s="314"/>
      <c r="F376" s="314"/>
      <c r="G376" s="314"/>
      <c r="H376" s="314"/>
      <c r="I376" s="314"/>
      <c r="J376" s="314"/>
      <c r="K376" s="314"/>
      <c r="L376" s="314"/>
      <c r="M376" s="314"/>
      <c r="N376" s="314"/>
      <c r="O376" s="314"/>
      <c r="P376" s="314"/>
      <c r="Q376" s="314"/>
      <c r="R376" s="314"/>
      <c r="S376" s="314"/>
      <c r="T376" s="314"/>
      <c r="U376" s="314"/>
      <c r="V376" s="314"/>
      <c r="W376" s="314"/>
      <c r="X376" s="314"/>
      <c r="Y376" s="314"/>
      <c r="Z376" s="314"/>
    </row>
    <row r="377" ht="15.75" customHeight="1">
      <c r="A377" s="314"/>
      <c r="B377" s="314"/>
      <c r="C377" s="314"/>
      <c r="D377" s="314"/>
      <c r="E377" s="314"/>
      <c r="F377" s="314"/>
      <c r="G377" s="314"/>
      <c r="H377" s="314"/>
      <c r="I377" s="314"/>
      <c r="J377" s="314"/>
      <c r="K377" s="314"/>
      <c r="L377" s="314"/>
      <c r="M377" s="314"/>
      <c r="N377" s="314"/>
      <c r="O377" s="314"/>
      <c r="P377" s="314"/>
      <c r="Q377" s="314"/>
      <c r="R377" s="314"/>
      <c r="S377" s="314"/>
      <c r="T377" s="314"/>
      <c r="U377" s="314"/>
      <c r="V377" s="314"/>
      <c r="W377" s="314"/>
      <c r="X377" s="314"/>
      <c r="Y377" s="314"/>
      <c r="Z377" s="314"/>
    </row>
    <row r="378" ht="15.75" customHeight="1">
      <c r="A378" s="314"/>
      <c r="B378" s="314"/>
      <c r="C378" s="314"/>
      <c r="D378" s="314"/>
      <c r="E378" s="314"/>
      <c r="F378" s="314"/>
      <c r="G378" s="314"/>
      <c r="H378" s="314"/>
      <c r="I378" s="314"/>
      <c r="J378" s="314"/>
      <c r="K378" s="314"/>
      <c r="L378" s="314"/>
      <c r="M378" s="314"/>
      <c r="N378" s="314"/>
      <c r="O378" s="314"/>
      <c r="P378" s="314"/>
      <c r="Q378" s="314"/>
      <c r="R378" s="314"/>
      <c r="S378" s="314"/>
      <c r="T378" s="314"/>
      <c r="U378" s="314"/>
      <c r="V378" s="314"/>
      <c r="W378" s="314"/>
      <c r="X378" s="314"/>
      <c r="Y378" s="314"/>
      <c r="Z378" s="314"/>
    </row>
    <row r="379" ht="15.75" customHeight="1">
      <c r="A379" s="314"/>
      <c r="B379" s="314"/>
      <c r="C379" s="314"/>
      <c r="D379" s="314"/>
      <c r="E379" s="314"/>
      <c r="F379" s="314"/>
      <c r="G379" s="314"/>
      <c r="H379" s="314"/>
      <c r="I379" s="314"/>
      <c r="J379" s="314"/>
      <c r="K379" s="314"/>
      <c r="L379" s="314"/>
      <c r="M379" s="314"/>
      <c r="N379" s="314"/>
      <c r="O379" s="314"/>
      <c r="P379" s="314"/>
      <c r="Q379" s="314"/>
      <c r="R379" s="314"/>
      <c r="S379" s="314"/>
      <c r="T379" s="314"/>
      <c r="U379" s="314"/>
      <c r="V379" s="314"/>
      <c r="W379" s="314"/>
      <c r="X379" s="314"/>
      <c r="Y379" s="314"/>
      <c r="Z379" s="314"/>
    </row>
    <row r="380" ht="15.75" customHeight="1">
      <c r="A380" s="314"/>
      <c r="B380" s="314"/>
      <c r="C380" s="314"/>
      <c r="D380" s="314"/>
      <c r="E380" s="314"/>
      <c r="F380" s="314"/>
      <c r="G380" s="314"/>
      <c r="H380" s="314"/>
      <c r="I380" s="314"/>
      <c r="J380" s="314"/>
      <c r="K380" s="314"/>
      <c r="L380" s="314"/>
      <c r="M380" s="314"/>
      <c r="N380" s="314"/>
      <c r="O380" s="314"/>
      <c r="P380" s="314"/>
      <c r="Q380" s="314"/>
      <c r="R380" s="314"/>
      <c r="S380" s="314"/>
      <c r="T380" s="314"/>
      <c r="U380" s="314"/>
      <c r="V380" s="314"/>
      <c r="W380" s="314"/>
      <c r="X380" s="314"/>
      <c r="Y380" s="314"/>
      <c r="Z380" s="314"/>
    </row>
    <row r="381" ht="15.75" customHeight="1">
      <c r="A381" s="314"/>
      <c r="B381" s="314"/>
      <c r="C381" s="314"/>
      <c r="D381" s="314"/>
      <c r="E381" s="314"/>
      <c r="F381" s="314"/>
      <c r="G381" s="314"/>
      <c r="H381" s="314"/>
      <c r="I381" s="314"/>
      <c r="J381" s="314"/>
      <c r="K381" s="314"/>
      <c r="L381" s="314"/>
      <c r="M381" s="314"/>
      <c r="N381" s="314"/>
      <c r="O381" s="314"/>
      <c r="P381" s="314"/>
      <c r="Q381" s="314"/>
      <c r="R381" s="314"/>
      <c r="S381" s="314"/>
      <c r="T381" s="314"/>
      <c r="U381" s="314"/>
      <c r="V381" s="314"/>
      <c r="W381" s="314"/>
      <c r="X381" s="314"/>
      <c r="Y381" s="314"/>
      <c r="Z381" s="314"/>
    </row>
    <row r="382" ht="15.75" customHeight="1">
      <c r="A382" s="314"/>
      <c r="B382" s="314"/>
      <c r="C382" s="314"/>
      <c r="D382" s="314"/>
      <c r="E382" s="314"/>
      <c r="F382" s="314"/>
      <c r="G382" s="314"/>
      <c r="H382" s="314"/>
      <c r="I382" s="314"/>
      <c r="J382" s="314"/>
      <c r="K382" s="314"/>
      <c r="L382" s="314"/>
      <c r="M382" s="314"/>
      <c r="N382" s="314"/>
      <c r="O382" s="314"/>
      <c r="P382" s="314"/>
      <c r="Q382" s="314"/>
      <c r="R382" s="314"/>
      <c r="S382" s="314"/>
      <c r="T382" s="314"/>
      <c r="U382" s="314"/>
      <c r="V382" s="314"/>
      <c r="W382" s="314"/>
      <c r="X382" s="314"/>
      <c r="Y382" s="314"/>
      <c r="Z382" s="314"/>
    </row>
    <row r="383" ht="15.75" customHeight="1">
      <c r="A383" s="314"/>
      <c r="B383" s="314"/>
      <c r="C383" s="314"/>
      <c r="D383" s="314"/>
      <c r="E383" s="314"/>
      <c r="F383" s="314"/>
      <c r="G383" s="314"/>
      <c r="H383" s="314"/>
      <c r="I383" s="314"/>
      <c r="J383" s="314"/>
      <c r="K383" s="314"/>
      <c r="L383" s="314"/>
      <c r="M383" s="314"/>
      <c r="N383" s="314"/>
      <c r="O383" s="314"/>
      <c r="P383" s="314"/>
      <c r="Q383" s="314"/>
      <c r="R383" s="314"/>
      <c r="S383" s="314"/>
      <c r="T383" s="314"/>
      <c r="U383" s="314"/>
      <c r="V383" s="314"/>
      <c r="W383" s="314"/>
      <c r="X383" s="314"/>
      <c r="Y383" s="314"/>
      <c r="Z383" s="314"/>
    </row>
    <row r="384" ht="15.75" customHeight="1">
      <c r="A384" s="314"/>
      <c r="B384" s="314"/>
      <c r="C384" s="314"/>
      <c r="D384" s="314"/>
      <c r="E384" s="314"/>
      <c r="F384" s="314"/>
      <c r="G384" s="314"/>
      <c r="H384" s="314"/>
      <c r="I384" s="314"/>
      <c r="J384" s="314"/>
      <c r="K384" s="314"/>
      <c r="L384" s="314"/>
      <c r="M384" s="314"/>
      <c r="N384" s="314"/>
      <c r="O384" s="314"/>
      <c r="P384" s="314"/>
      <c r="Q384" s="314"/>
      <c r="R384" s="314"/>
      <c r="S384" s="314"/>
      <c r="T384" s="314"/>
      <c r="U384" s="314"/>
      <c r="V384" s="314"/>
      <c r="W384" s="314"/>
      <c r="X384" s="314"/>
      <c r="Y384" s="314"/>
      <c r="Z384" s="314"/>
    </row>
    <row r="385" ht="15.75" customHeight="1">
      <c r="A385" s="314"/>
      <c r="B385" s="314"/>
      <c r="C385" s="314"/>
      <c r="D385" s="314"/>
      <c r="E385" s="314"/>
      <c r="F385" s="314"/>
      <c r="G385" s="314"/>
      <c r="H385" s="314"/>
      <c r="I385" s="314"/>
      <c r="J385" s="314"/>
      <c r="K385" s="314"/>
      <c r="L385" s="314"/>
      <c r="M385" s="314"/>
      <c r="N385" s="314"/>
      <c r="O385" s="314"/>
      <c r="P385" s="314"/>
      <c r="Q385" s="314"/>
      <c r="R385" s="314"/>
      <c r="S385" s="314"/>
      <c r="T385" s="314"/>
      <c r="U385" s="314"/>
      <c r="V385" s="314"/>
      <c r="W385" s="314"/>
      <c r="X385" s="314"/>
      <c r="Y385" s="314"/>
      <c r="Z385" s="314"/>
    </row>
    <row r="386" ht="15.75" customHeight="1">
      <c r="A386" s="314"/>
      <c r="B386" s="314"/>
      <c r="C386" s="314"/>
      <c r="D386" s="314"/>
      <c r="E386" s="314"/>
      <c r="F386" s="314"/>
      <c r="G386" s="314"/>
      <c r="H386" s="314"/>
      <c r="I386" s="314"/>
      <c r="J386" s="314"/>
      <c r="K386" s="314"/>
      <c r="L386" s="314"/>
      <c r="M386" s="314"/>
      <c r="N386" s="314"/>
      <c r="O386" s="314"/>
      <c r="P386" s="314"/>
      <c r="Q386" s="314"/>
      <c r="R386" s="314"/>
      <c r="S386" s="314"/>
      <c r="T386" s="314"/>
      <c r="U386" s="314"/>
      <c r="V386" s="314"/>
      <c r="W386" s="314"/>
      <c r="X386" s="314"/>
      <c r="Y386" s="314"/>
      <c r="Z386" s="314"/>
    </row>
    <row r="387" ht="15.75" customHeight="1">
      <c r="A387" s="314"/>
      <c r="B387" s="314"/>
      <c r="C387" s="314"/>
      <c r="D387" s="314"/>
      <c r="E387" s="314"/>
      <c r="F387" s="314"/>
      <c r="G387" s="314"/>
      <c r="H387" s="314"/>
      <c r="I387" s="314"/>
      <c r="J387" s="314"/>
      <c r="K387" s="314"/>
      <c r="L387" s="314"/>
      <c r="M387" s="314"/>
      <c r="N387" s="314"/>
      <c r="O387" s="314"/>
      <c r="P387" s="314"/>
      <c r="Q387" s="314"/>
      <c r="R387" s="314"/>
      <c r="S387" s="314"/>
      <c r="T387" s="314"/>
      <c r="U387" s="314"/>
      <c r="V387" s="314"/>
      <c r="W387" s="314"/>
      <c r="X387" s="314"/>
      <c r="Y387" s="314"/>
      <c r="Z387" s="314"/>
    </row>
    <row r="388" ht="15.75" customHeight="1">
      <c r="A388" s="314"/>
      <c r="B388" s="314"/>
      <c r="C388" s="314"/>
      <c r="D388" s="314"/>
      <c r="E388" s="314"/>
      <c r="F388" s="314"/>
      <c r="G388" s="314"/>
      <c r="H388" s="314"/>
      <c r="I388" s="314"/>
      <c r="J388" s="314"/>
      <c r="K388" s="314"/>
      <c r="L388" s="314"/>
      <c r="M388" s="314"/>
      <c r="N388" s="314"/>
      <c r="O388" s="314"/>
      <c r="P388" s="314"/>
      <c r="Q388" s="314"/>
      <c r="R388" s="314"/>
      <c r="S388" s="314"/>
      <c r="T388" s="314"/>
      <c r="U388" s="314"/>
      <c r="V388" s="314"/>
      <c r="W388" s="314"/>
      <c r="X388" s="314"/>
      <c r="Y388" s="314"/>
      <c r="Z388" s="314"/>
    </row>
    <row r="389" ht="15.75" customHeight="1">
      <c r="A389" s="314"/>
      <c r="B389" s="314"/>
      <c r="C389" s="314"/>
      <c r="D389" s="314"/>
      <c r="E389" s="314"/>
      <c r="F389" s="314"/>
      <c r="G389" s="314"/>
      <c r="H389" s="314"/>
      <c r="I389" s="314"/>
      <c r="J389" s="314"/>
      <c r="K389" s="314"/>
      <c r="L389" s="314"/>
      <c r="M389" s="314"/>
      <c r="N389" s="314"/>
      <c r="O389" s="314"/>
      <c r="P389" s="314"/>
      <c r="Q389" s="314"/>
      <c r="R389" s="314"/>
      <c r="S389" s="314"/>
      <c r="T389" s="314"/>
      <c r="U389" s="314"/>
      <c r="V389" s="314"/>
      <c r="W389" s="314"/>
      <c r="X389" s="314"/>
      <c r="Y389" s="314"/>
      <c r="Z389" s="314"/>
    </row>
    <row r="390" ht="15.75" customHeight="1">
      <c r="A390" s="314"/>
      <c r="B390" s="314"/>
      <c r="C390" s="314"/>
      <c r="D390" s="314"/>
      <c r="E390" s="314"/>
      <c r="F390" s="314"/>
      <c r="G390" s="314"/>
      <c r="H390" s="314"/>
      <c r="I390" s="314"/>
      <c r="J390" s="314"/>
      <c r="K390" s="314"/>
      <c r="L390" s="314"/>
      <c r="M390" s="314"/>
      <c r="N390" s="314"/>
      <c r="O390" s="314"/>
      <c r="P390" s="314"/>
      <c r="Q390" s="314"/>
      <c r="R390" s="314"/>
      <c r="S390" s="314"/>
      <c r="T390" s="314"/>
      <c r="U390" s="314"/>
      <c r="V390" s="314"/>
      <c r="W390" s="314"/>
      <c r="X390" s="314"/>
      <c r="Y390" s="314"/>
      <c r="Z390" s="314"/>
    </row>
    <row r="391" ht="15.75" customHeight="1">
      <c r="A391" s="314"/>
      <c r="B391" s="314"/>
      <c r="C391" s="314"/>
      <c r="D391" s="314"/>
      <c r="E391" s="314"/>
      <c r="F391" s="314"/>
      <c r="G391" s="314"/>
      <c r="H391" s="314"/>
      <c r="I391" s="314"/>
      <c r="J391" s="314"/>
      <c r="K391" s="314"/>
      <c r="L391" s="314"/>
      <c r="M391" s="314"/>
      <c r="N391" s="314"/>
      <c r="O391" s="314"/>
      <c r="P391" s="314"/>
      <c r="Q391" s="314"/>
      <c r="R391" s="314"/>
      <c r="S391" s="314"/>
      <c r="T391" s="314"/>
      <c r="U391" s="314"/>
      <c r="V391" s="314"/>
      <c r="W391" s="314"/>
      <c r="X391" s="314"/>
      <c r="Y391" s="314"/>
      <c r="Z391" s="314"/>
    </row>
    <row r="392" ht="15.75" customHeight="1">
      <c r="A392" s="314"/>
      <c r="B392" s="314"/>
      <c r="C392" s="314"/>
      <c r="D392" s="314"/>
      <c r="E392" s="314"/>
      <c r="F392" s="314"/>
      <c r="G392" s="314"/>
      <c r="H392" s="314"/>
      <c r="I392" s="314"/>
      <c r="J392" s="314"/>
      <c r="K392" s="314"/>
      <c r="L392" s="314"/>
      <c r="M392" s="314"/>
      <c r="N392" s="314"/>
      <c r="O392" s="314"/>
      <c r="P392" s="314"/>
      <c r="Q392" s="314"/>
      <c r="R392" s="314"/>
      <c r="S392" s="314"/>
      <c r="T392" s="314"/>
      <c r="U392" s="314"/>
      <c r="V392" s="314"/>
      <c r="W392" s="314"/>
      <c r="X392" s="314"/>
      <c r="Y392" s="314"/>
      <c r="Z392" s="314"/>
    </row>
    <row r="393" ht="15.75" customHeight="1">
      <c r="A393" s="314"/>
      <c r="B393" s="314"/>
      <c r="C393" s="314"/>
      <c r="D393" s="314"/>
      <c r="E393" s="314"/>
      <c r="F393" s="314"/>
      <c r="G393" s="314"/>
      <c r="H393" s="314"/>
      <c r="I393" s="314"/>
      <c r="J393" s="314"/>
      <c r="K393" s="314"/>
      <c r="L393" s="314"/>
      <c r="M393" s="314"/>
      <c r="N393" s="314"/>
      <c r="O393" s="314"/>
      <c r="P393" s="314"/>
      <c r="Q393" s="314"/>
      <c r="R393" s="314"/>
      <c r="S393" s="314"/>
      <c r="T393" s="314"/>
      <c r="U393" s="314"/>
      <c r="V393" s="314"/>
      <c r="W393" s="314"/>
      <c r="X393" s="314"/>
      <c r="Y393" s="314"/>
      <c r="Z393" s="314"/>
    </row>
    <row r="394" ht="15.75" customHeight="1">
      <c r="A394" s="314"/>
      <c r="B394" s="314"/>
      <c r="C394" s="314"/>
      <c r="D394" s="314"/>
      <c r="E394" s="314"/>
      <c r="F394" s="314"/>
      <c r="G394" s="314"/>
      <c r="H394" s="314"/>
      <c r="I394" s="314"/>
      <c r="J394" s="314"/>
      <c r="K394" s="314"/>
      <c r="L394" s="314"/>
      <c r="M394" s="314"/>
      <c r="N394" s="314"/>
      <c r="O394" s="314"/>
      <c r="P394" s="314"/>
      <c r="Q394" s="314"/>
      <c r="R394" s="314"/>
      <c r="S394" s="314"/>
      <c r="T394" s="314"/>
      <c r="U394" s="314"/>
      <c r="V394" s="314"/>
      <c r="W394" s="314"/>
      <c r="X394" s="314"/>
      <c r="Y394" s="314"/>
      <c r="Z394" s="314"/>
    </row>
    <row r="395" ht="15.75" customHeight="1">
      <c r="A395" s="314"/>
      <c r="B395" s="314"/>
      <c r="C395" s="314"/>
      <c r="D395" s="314"/>
      <c r="E395" s="314"/>
      <c r="F395" s="314"/>
      <c r="G395" s="314"/>
      <c r="H395" s="314"/>
      <c r="I395" s="314"/>
      <c r="J395" s="314"/>
      <c r="K395" s="314"/>
      <c r="L395" s="314"/>
      <c r="M395" s="314"/>
      <c r="N395" s="314"/>
      <c r="O395" s="314"/>
      <c r="P395" s="314"/>
      <c r="Q395" s="314"/>
      <c r="R395" s="314"/>
      <c r="S395" s="314"/>
      <c r="T395" s="314"/>
      <c r="U395" s="314"/>
      <c r="V395" s="314"/>
      <c r="W395" s="314"/>
      <c r="X395" s="314"/>
      <c r="Y395" s="314"/>
      <c r="Z395" s="314"/>
    </row>
    <row r="396" ht="15.75" customHeight="1">
      <c r="A396" s="314"/>
      <c r="B396" s="314"/>
      <c r="C396" s="314"/>
      <c r="D396" s="314"/>
      <c r="E396" s="314"/>
      <c r="F396" s="314"/>
      <c r="G396" s="314"/>
      <c r="H396" s="314"/>
      <c r="I396" s="314"/>
      <c r="J396" s="314"/>
      <c r="K396" s="314"/>
      <c r="L396" s="314"/>
      <c r="M396" s="314"/>
      <c r="N396" s="314"/>
      <c r="O396" s="314"/>
      <c r="P396" s="314"/>
      <c r="Q396" s="314"/>
      <c r="R396" s="314"/>
      <c r="S396" s="314"/>
      <c r="T396" s="314"/>
      <c r="U396" s="314"/>
      <c r="V396" s="314"/>
      <c r="W396" s="314"/>
      <c r="X396" s="314"/>
      <c r="Y396" s="314"/>
      <c r="Z396" s="314"/>
    </row>
    <row r="397" ht="15.75" customHeight="1">
      <c r="A397" s="314"/>
      <c r="B397" s="314"/>
      <c r="C397" s="314"/>
      <c r="D397" s="314"/>
      <c r="E397" s="314"/>
      <c r="F397" s="314"/>
      <c r="G397" s="314"/>
      <c r="H397" s="314"/>
      <c r="I397" s="314"/>
      <c r="J397" s="314"/>
      <c r="K397" s="314"/>
      <c r="L397" s="314"/>
      <c r="M397" s="314"/>
      <c r="N397" s="314"/>
      <c r="O397" s="314"/>
      <c r="P397" s="314"/>
      <c r="Q397" s="314"/>
      <c r="R397" s="314"/>
      <c r="S397" s="314"/>
      <c r="T397" s="314"/>
      <c r="U397" s="314"/>
      <c r="V397" s="314"/>
      <c r="W397" s="314"/>
      <c r="X397" s="314"/>
      <c r="Y397" s="314"/>
      <c r="Z397" s="314"/>
    </row>
    <row r="398" ht="15.75" customHeight="1">
      <c r="A398" s="314"/>
      <c r="B398" s="314"/>
      <c r="C398" s="314"/>
      <c r="D398" s="314"/>
      <c r="E398" s="314"/>
      <c r="F398" s="314"/>
      <c r="G398" s="314"/>
      <c r="H398" s="314"/>
      <c r="I398" s="314"/>
      <c r="J398" s="314"/>
      <c r="K398" s="314"/>
      <c r="L398" s="314"/>
      <c r="M398" s="314"/>
      <c r="N398" s="314"/>
      <c r="O398" s="314"/>
      <c r="P398" s="314"/>
      <c r="Q398" s="314"/>
      <c r="R398" s="314"/>
      <c r="S398" s="314"/>
      <c r="T398" s="314"/>
      <c r="U398" s="314"/>
      <c r="V398" s="314"/>
      <c r="W398" s="314"/>
      <c r="X398" s="314"/>
      <c r="Y398" s="314"/>
      <c r="Z398" s="314"/>
    </row>
    <row r="399" ht="15.75" customHeight="1">
      <c r="A399" s="314"/>
      <c r="B399" s="314"/>
      <c r="C399" s="314"/>
      <c r="D399" s="314"/>
      <c r="E399" s="314"/>
      <c r="F399" s="314"/>
      <c r="G399" s="314"/>
      <c r="H399" s="314"/>
      <c r="I399" s="314"/>
      <c r="J399" s="314"/>
      <c r="K399" s="314"/>
      <c r="L399" s="314"/>
      <c r="M399" s="314"/>
      <c r="N399" s="314"/>
      <c r="O399" s="314"/>
      <c r="P399" s="314"/>
      <c r="Q399" s="314"/>
      <c r="R399" s="314"/>
      <c r="S399" s="314"/>
      <c r="T399" s="314"/>
      <c r="U399" s="314"/>
      <c r="V399" s="314"/>
      <c r="W399" s="314"/>
      <c r="X399" s="314"/>
      <c r="Y399" s="314"/>
      <c r="Z399" s="314"/>
    </row>
    <row r="400" ht="15.75" customHeight="1">
      <c r="A400" s="314"/>
      <c r="B400" s="314"/>
      <c r="C400" s="314"/>
      <c r="D400" s="314"/>
      <c r="E400" s="314"/>
      <c r="F400" s="314"/>
      <c r="G400" s="314"/>
      <c r="H400" s="314"/>
      <c r="I400" s="314"/>
      <c r="J400" s="314"/>
      <c r="K400" s="314"/>
      <c r="L400" s="314"/>
      <c r="M400" s="314"/>
      <c r="N400" s="314"/>
      <c r="O400" s="314"/>
      <c r="P400" s="314"/>
      <c r="Q400" s="314"/>
      <c r="R400" s="314"/>
      <c r="S400" s="314"/>
      <c r="T400" s="314"/>
      <c r="U400" s="314"/>
      <c r="V400" s="314"/>
      <c r="W400" s="314"/>
      <c r="X400" s="314"/>
      <c r="Y400" s="314"/>
      <c r="Z400" s="314"/>
    </row>
    <row r="401" ht="15.75" customHeight="1">
      <c r="A401" s="314"/>
      <c r="B401" s="314"/>
      <c r="C401" s="314"/>
      <c r="D401" s="314"/>
      <c r="E401" s="314"/>
      <c r="F401" s="314"/>
      <c r="G401" s="314"/>
      <c r="H401" s="314"/>
      <c r="I401" s="314"/>
      <c r="J401" s="314"/>
      <c r="K401" s="314"/>
      <c r="L401" s="314"/>
      <c r="M401" s="314"/>
      <c r="N401" s="314"/>
      <c r="O401" s="314"/>
      <c r="P401" s="314"/>
      <c r="Q401" s="314"/>
      <c r="R401" s="314"/>
      <c r="S401" s="314"/>
      <c r="T401" s="314"/>
      <c r="U401" s="314"/>
      <c r="V401" s="314"/>
      <c r="W401" s="314"/>
      <c r="X401" s="314"/>
      <c r="Y401" s="314"/>
      <c r="Z401" s="314"/>
    </row>
    <row r="402" ht="15.75" customHeight="1">
      <c r="A402" s="314"/>
      <c r="B402" s="314"/>
      <c r="C402" s="314"/>
      <c r="D402" s="314"/>
      <c r="E402" s="314"/>
      <c r="F402" s="314"/>
      <c r="G402" s="314"/>
      <c r="H402" s="314"/>
      <c r="I402" s="314"/>
      <c r="J402" s="314"/>
      <c r="K402" s="314"/>
      <c r="L402" s="314"/>
      <c r="M402" s="314"/>
      <c r="N402" s="314"/>
      <c r="O402" s="314"/>
      <c r="P402" s="314"/>
      <c r="Q402" s="314"/>
      <c r="R402" s="314"/>
      <c r="S402" s="314"/>
      <c r="T402" s="314"/>
      <c r="U402" s="314"/>
      <c r="V402" s="314"/>
      <c r="W402" s="314"/>
      <c r="X402" s="314"/>
      <c r="Y402" s="314"/>
      <c r="Z402" s="314"/>
    </row>
    <row r="403" ht="15.75" customHeight="1">
      <c r="A403" s="314"/>
      <c r="B403" s="314"/>
      <c r="C403" s="314"/>
      <c r="D403" s="314"/>
      <c r="E403" s="314"/>
      <c r="F403" s="314"/>
      <c r="G403" s="314"/>
      <c r="H403" s="314"/>
      <c r="I403" s="314"/>
      <c r="J403" s="314"/>
      <c r="K403" s="314"/>
      <c r="L403" s="314"/>
      <c r="M403" s="314"/>
      <c r="N403" s="314"/>
      <c r="O403" s="314"/>
      <c r="P403" s="314"/>
      <c r="Q403" s="314"/>
      <c r="R403" s="314"/>
      <c r="S403" s="314"/>
      <c r="T403" s="314"/>
      <c r="U403" s="314"/>
      <c r="V403" s="314"/>
      <c r="W403" s="314"/>
      <c r="X403" s="314"/>
      <c r="Y403" s="314"/>
      <c r="Z403" s="314"/>
    </row>
    <row r="404" ht="15.75" customHeight="1">
      <c r="A404" s="314"/>
      <c r="B404" s="314"/>
      <c r="C404" s="314"/>
      <c r="D404" s="314"/>
      <c r="E404" s="314"/>
      <c r="F404" s="314"/>
      <c r="G404" s="314"/>
      <c r="H404" s="314"/>
      <c r="I404" s="314"/>
      <c r="J404" s="314"/>
      <c r="K404" s="314"/>
      <c r="L404" s="314"/>
      <c r="M404" s="314"/>
      <c r="N404" s="314"/>
      <c r="O404" s="314"/>
      <c r="P404" s="314"/>
      <c r="Q404" s="314"/>
      <c r="R404" s="314"/>
      <c r="S404" s="314"/>
      <c r="T404" s="314"/>
      <c r="U404" s="314"/>
      <c r="V404" s="314"/>
      <c r="W404" s="314"/>
      <c r="X404" s="314"/>
      <c r="Y404" s="314"/>
      <c r="Z404" s="314"/>
    </row>
    <row r="405" ht="15.75" customHeight="1">
      <c r="A405" s="314"/>
      <c r="B405" s="314"/>
      <c r="C405" s="314"/>
      <c r="D405" s="314"/>
      <c r="E405" s="314"/>
      <c r="F405" s="314"/>
      <c r="G405" s="314"/>
      <c r="H405" s="314"/>
      <c r="I405" s="314"/>
      <c r="J405" s="314"/>
      <c r="K405" s="314"/>
      <c r="L405" s="314"/>
      <c r="M405" s="314"/>
      <c r="N405" s="314"/>
      <c r="O405" s="314"/>
      <c r="P405" s="314"/>
      <c r="Q405" s="314"/>
      <c r="R405" s="314"/>
      <c r="S405" s="314"/>
      <c r="T405" s="314"/>
      <c r="U405" s="314"/>
      <c r="V405" s="314"/>
      <c r="W405" s="314"/>
      <c r="X405" s="314"/>
      <c r="Y405" s="314"/>
      <c r="Z405" s="314"/>
    </row>
    <row r="406" ht="15.75" customHeight="1">
      <c r="A406" s="314"/>
      <c r="B406" s="314"/>
      <c r="C406" s="314"/>
      <c r="D406" s="314"/>
      <c r="E406" s="314"/>
      <c r="F406" s="314"/>
      <c r="G406" s="314"/>
      <c r="H406" s="314"/>
      <c r="I406" s="314"/>
      <c r="J406" s="314"/>
      <c r="K406" s="314"/>
      <c r="L406" s="314"/>
      <c r="M406" s="314"/>
      <c r="N406" s="314"/>
      <c r="O406" s="314"/>
      <c r="P406" s="314"/>
      <c r="Q406" s="314"/>
      <c r="R406" s="314"/>
      <c r="S406" s="314"/>
      <c r="T406" s="314"/>
      <c r="U406" s="314"/>
      <c r="V406" s="314"/>
      <c r="W406" s="314"/>
      <c r="X406" s="314"/>
      <c r="Y406" s="314"/>
      <c r="Z406" s="314"/>
    </row>
    <row r="407" ht="15.75" customHeight="1">
      <c r="A407" s="314"/>
      <c r="B407" s="314"/>
      <c r="C407" s="314"/>
      <c r="D407" s="314"/>
      <c r="E407" s="314"/>
      <c r="F407" s="314"/>
      <c r="G407" s="314"/>
      <c r="H407" s="314"/>
      <c r="I407" s="314"/>
      <c r="J407" s="314"/>
      <c r="K407" s="314"/>
      <c r="L407" s="314"/>
      <c r="M407" s="314"/>
      <c r="N407" s="314"/>
      <c r="O407" s="314"/>
      <c r="P407" s="314"/>
      <c r="Q407" s="314"/>
      <c r="R407" s="314"/>
      <c r="S407" s="314"/>
      <c r="T407" s="314"/>
      <c r="U407" s="314"/>
      <c r="V407" s="314"/>
      <c r="W407" s="314"/>
      <c r="X407" s="314"/>
      <c r="Y407" s="314"/>
      <c r="Z407" s="314"/>
    </row>
    <row r="408" ht="15.75" customHeight="1">
      <c r="A408" s="314"/>
      <c r="B408" s="314"/>
      <c r="C408" s="314"/>
      <c r="D408" s="314"/>
      <c r="E408" s="314"/>
      <c r="F408" s="314"/>
      <c r="G408" s="314"/>
      <c r="H408" s="314"/>
      <c r="I408" s="314"/>
      <c r="J408" s="314"/>
      <c r="K408" s="314"/>
      <c r="L408" s="314"/>
      <c r="M408" s="314"/>
      <c r="N408" s="314"/>
      <c r="O408" s="314"/>
      <c r="P408" s="314"/>
      <c r="Q408" s="314"/>
      <c r="R408" s="314"/>
      <c r="S408" s="314"/>
      <c r="T408" s="314"/>
      <c r="U408" s="314"/>
      <c r="V408" s="314"/>
      <c r="W408" s="314"/>
      <c r="X408" s="314"/>
      <c r="Y408" s="314"/>
      <c r="Z408" s="314"/>
    </row>
    <row r="409" ht="15.75" customHeight="1">
      <c r="A409" s="314"/>
      <c r="B409" s="314"/>
      <c r="C409" s="314"/>
      <c r="D409" s="314"/>
      <c r="E409" s="314"/>
      <c r="F409" s="314"/>
      <c r="G409" s="314"/>
      <c r="H409" s="314"/>
      <c r="I409" s="314"/>
      <c r="J409" s="314"/>
      <c r="K409" s="314"/>
      <c r="L409" s="314"/>
      <c r="M409" s="314"/>
      <c r="N409" s="314"/>
      <c r="O409" s="314"/>
      <c r="P409" s="314"/>
      <c r="Q409" s="314"/>
      <c r="R409" s="314"/>
      <c r="S409" s="314"/>
      <c r="T409" s="314"/>
      <c r="U409" s="314"/>
      <c r="V409" s="314"/>
      <c r="W409" s="314"/>
      <c r="X409" s="314"/>
      <c r="Y409" s="314"/>
      <c r="Z409" s="314"/>
    </row>
    <row r="410" ht="15.75" customHeight="1">
      <c r="A410" s="314"/>
      <c r="B410" s="314"/>
      <c r="C410" s="314"/>
      <c r="D410" s="314"/>
      <c r="E410" s="314"/>
      <c r="F410" s="314"/>
      <c r="G410" s="314"/>
      <c r="H410" s="314"/>
      <c r="I410" s="314"/>
      <c r="J410" s="314"/>
      <c r="K410" s="314"/>
      <c r="L410" s="314"/>
      <c r="M410" s="314"/>
      <c r="N410" s="314"/>
      <c r="O410" s="314"/>
      <c r="P410" s="314"/>
      <c r="Q410" s="314"/>
      <c r="R410" s="314"/>
      <c r="S410" s="314"/>
      <c r="T410" s="314"/>
      <c r="U410" s="314"/>
      <c r="V410" s="314"/>
      <c r="W410" s="314"/>
      <c r="X410" s="314"/>
      <c r="Y410" s="314"/>
      <c r="Z410" s="314"/>
    </row>
    <row r="411" ht="15.75" customHeight="1">
      <c r="A411" s="314"/>
      <c r="B411" s="314"/>
      <c r="C411" s="314"/>
      <c r="D411" s="314"/>
      <c r="E411" s="314"/>
      <c r="F411" s="314"/>
      <c r="G411" s="314"/>
      <c r="H411" s="314"/>
      <c r="I411" s="314"/>
      <c r="J411" s="314"/>
      <c r="K411" s="314"/>
      <c r="L411" s="314"/>
      <c r="M411" s="314"/>
      <c r="N411" s="314"/>
      <c r="O411" s="314"/>
      <c r="P411" s="314"/>
      <c r="Q411" s="314"/>
      <c r="R411" s="314"/>
      <c r="S411" s="314"/>
      <c r="T411" s="314"/>
      <c r="U411" s="314"/>
      <c r="V411" s="314"/>
      <c r="W411" s="314"/>
      <c r="X411" s="314"/>
      <c r="Y411" s="314"/>
      <c r="Z411" s="314"/>
    </row>
    <row r="412" ht="15.75" customHeight="1">
      <c r="A412" s="314"/>
      <c r="B412" s="314"/>
      <c r="C412" s="314"/>
      <c r="D412" s="314"/>
      <c r="E412" s="314"/>
      <c r="F412" s="314"/>
      <c r="G412" s="314"/>
      <c r="H412" s="314"/>
      <c r="I412" s="314"/>
      <c r="J412" s="314"/>
      <c r="K412" s="314"/>
      <c r="L412" s="314"/>
      <c r="M412" s="314"/>
      <c r="N412" s="314"/>
      <c r="O412" s="314"/>
      <c r="P412" s="314"/>
      <c r="Q412" s="314"/>
      <c r="R412" s="314"/>
      <c r="S412" s="314"/>
      <c r="T412" s="314"/>
      <c r="U412" s="314"/>
      <c r="V412" s="314"/>
      <c r="W412" s="314"/>
      <c r="X412" s="314"/>
      <c r="Y412" s="314"/>
      <c r="Z412" s="314"/>
    </row>
    <row r="413" ht="15.75" customHeight="1">
      <c r="A413" s="314"/>
      <c r="B413" s="314"/>
      <c r="C413" s="314"/>
      <c r="D413" s="314"/>
      <c r="E413" s="314"/>
      <c r="F413" s="314"/>
      <c r="G413" s="314"/>
      <c r="H413" s="314"/>
      <c r="I413" s="314"/>
      <c r="J413" s="314"/>
      <c r="K413" s="314"/>
      <c r="L413" s="314"/>
      <c r="M413" s="314"/>
      <c r="N413" s="314"/>
      <c r="O413" s="314"/>
      <c r="P413" s="314"/>
      <c r="Q413" s="314"/>
      <c r="R413" s="314"/>
      <c r="S413" s="314"/>
      <c r="T413" s="314"/>
      <c r="U413" s="314"/>
      <c r="V413" s="314"/>
      <c r="W413" s="314"/>
      <c r="X413" s="314"/>
      <c r="Y413" s="314"/>
      <c r="Z413" s="314"/>
    </row>
    <row r="414" ht="15.75" customHeight="1">
      <c r="A414" s="314"/>
      <c r="B414" s="314"/>
      <c r="C414" s="314"/>
      <c r="D414" s="314"/>
      <c r="E414" s="314"/>
      <c r="F414" s="314"/>
      <c r="G414" s="314"/>
      <c r="H414" s="314"/>
      <c r="I414" s="314"/>
      <c r="J414" s="314"/>
      <c r="K414" s="314"/>
      <c r="L414" s="314"/>
      <c r="M414" s="314"/>
      <c r="N414" s="314"/>
      <c r="O414" s="314"/>
      <c r="P414" s="314"/>
      <c r="Q414" s="314"/>
      <c r="R414" s="314"/>
      <c r="S414" s="314"/>
      <c r="T414" s="314"/>
      <c r="U414" s="314"/>
      <c r="V414" s="314"/>
      <c r="W414" s="314"/>
      <c r="X414" s="314"/>
      <c r="Y414" s="314"/>
      <c r="Z414" s="314"/>
    </row>
    <row r="415" ht="15.75" customHeight="1">
      <c r="A415" s="314"/>
      <c r="B415" s="314"/>
      <c r="C415" s="314"/>
      <c r="D415" s="314"/>
      <c r="E415" s="314"/>
      <c r="F415" s="314"/>
      <c r="G415" s="314"/>
      <c r="H415" s="314"/>
      <c r="I415" s="314"/>
      <c r="J415" s="314"/>
      <c r="K415" s="314"/>
      <c r="L415" s="314"/>
      <c r="M415" s="314"/>
      <c r="N415" s="314"/>
      <c r="O415" s="314"/>
      <c r="P415" s="314"/>
      <c r="Q415" s="314"/>
      <c r="R415" s="314"/>
      <c r="S415" s="314"/>
      <c r="T415" s="314"/>
      <c r="U415" s="314"/>
      <c r="V415" s="314"/>
      <c r="W415" s="314"/>
      <c r="X415" s="314"/>
      <c r="Y415" s="314"/>
      <c r="Z415" s="314"/>
    </row>
    <row r="416" ht="15.75" customHeight="1">
      <c r="A416" s="314"/>
      <c r="B416" s="314"/>
      <c r="C416" s="314"/>
      <c r="D416" s="314"/>
      <c r="E416" s="314"/>
      <c r="F416" s="314"/>
      <c r="G416" s="314"/>
      <c r="H416" s="314"/>
      <c r="I416" s="314"/>
      <c r="J416" s="314"/>
      <c r="K416" s="314"/>
      <c r="L416" s="314"/>
      <c r="M416" s="314"/>
      <c r="N416" s="314"/>
      <c r="O416" s="314"/>
      <c r="P416" s="314"/>
      <c r="Q416" s="314"/>
      <c r="R416" s="314"/>
      <c r="S416" s="314"/>
      <c r="T416" s="314"/>
      <c r="U416" s="314"/>
      <c r="V416" s="314"/>
      <c r="W416" s="314"/>
      <c r="X416" s="314"/>
      <c r="Y416" s="314"/>
      <c r="Z416" s="314"/>
    </row>
    <row r="417" ht="15.75" customHeight="1">
      <c r="A417" s="314"/>
      <c r="B417" s="314"/>
      <c r="C417" s="314"/>
      <c r="D417" s="314"/>
      <c r="E417" s="314"/>
      <c r="F417" s="314"/>
      <c r="G417" s="314"/>
      <c r="H417" s="314"/>
      <c r="I417" s="314"/>
      <c r="J417" s="314"/>
      <c r="K417" s="314"/>
      <c r="L417" s="314"/>
      <c r="M417" s="314"/>
      <c r="N417" s="314"/>
      <c r="O417" s="314"/>
      <c r="P417" s="314"/>
      <c r="Q417" s="314"/>
      <c r="R417" s="314"/>
      <c r="S417" s="314"/>
      <c r="T417" s="314"/>
      <c r="U417" s="314"/>
      <c r="V417" s="314"/>
      <c r="W417" s="314"/>
      <c r="X417" s="314"/>
      <c r="Y417" s="314"/>
      <c r="Z417" s="314"/>
    </row>
    <row r="418" ht="15.75" customHeight="1">
      <c r="A418" s="314"/>
      <c r="B418" s="314"/>
      <c r="C418" s="314"/>
      <c r="D418" s="314"/>
      <c r="E418" s="314"/>
      <c r="F418" s="314"/>
      <c r="G418" s="314"/>
      <c r="H418" s="314"/>
      <c r="I418" s="314"/>
      <c r="J418" s="314"/>
      <c r="K418" s="314"/>
      <c r="L418" s="314"/>
      <c r="M418" s="314"/>
      <c r="N418" s="314"/>
      <c r="O418" s="314"/>
      <c r="P418" s="314"/>
      <c r="Q418" s="314"/>
      <c r="R418" s="314"/>
      <c r="S418" s="314"/>
      <c r="T418" s="314"/>
      <c r="U418" s="314"/>
      <c r="V418" s="314"/>
      <c r="W418" s="314"/>
      <c r="X418" s="314"/>
      <c r="Y418" s="314"/>
      <c r="Z418" s="314"/>
    </row>
    <row r="419" ht="15.75" customHeight="1">
      <c r="A419" s="314"/>
      <c r="B419" s="314"/>
      <c r="C419" s="314"/>
      <c r="D419" s="314"/>
      <c r="E419" s="314"/>
      <c r="F419" s="314"/>
      <c r="G419" s="314"/>
      <c r="H419" s="314"/>
      <c r="I419" s="314"/>
      <c r="J419" s="314"/>
      <c r="K419" s="314"/>
      <c r="L419" s="314"/>
      <c r="M419" s="314"/>
      <c r="N419" s="314"/>
      <c r="O419" s="314"/>
      <c r="P419" s="314"/>
      <c r="Q419" s="314"/>
      <c r="R419" s="314"/>
      <c r="S419" s="314"/>
      <c r="T419" s="314"/>
      <c r="U419" s="314"/>
      <c r="V419" s="314"/>
      <c r="W419" s="314"/>
      <c r="X419" s="314"/>
      <c r="Y419" s="314"/>
      <c r="Z419" s="314"/>
    </row>
    <row r="420" ht="15.75" customHeight="1">
      <c r="A420" s="314"/>
      <c r="B420" s="314"/>
      <c r="C420" s="314"/>
      <c r="D420" s="314"/>
      <c r="E420" s="314"/>
      <c r="F420" s="314"/>
      <c r="G420" s="314"/>
      <c r="H420" s="314"/>
      <c r="I420" s="314"/>
      <c r="J420" s="314"/>
      <c r="K420" s="314"/>
      <c r="L420" s="314"/>
      <c r="M420" s="314"/>
      <c r="N420" s="314"/>
      <c r="O420" s="314"/>
      <c r="P420" s="314"/>
      <c r="Q420" s="314"/>
      <c r="R420" s="314"/>
      <c r="S420" s="314"/>
      <c r="T420" s="314"/>
      <c r="U420" s="314"/>
      <c r="V420" s="314"/>
      <c r="W420" s="314"/>
      <c r="X420" s="314"/>
      <c r="Y420" s="314"/>
      <c r="Z420" s="314"/>
    </row>
    <row r="421" ht="15.75" customHeight="1">
      <c r="A421" s="314"/>
      <c r="B421" s="314"/>
      <c r="C421" s="314"/>
      <c r="D421" s="314"/>
      <c r="E421" s="314"/>
      <c r="F421" s="314"/>
      <c r="G421" s="314"/>
      <c r="H421" s="314"/>
      <c r="I421" s="314"/>
      <c r="J421" s="314"/>
      <c r="K421" s="314"/>
      <c r="L421" s="314"/>
      <c r="M421" s="314"/>
      <c r="N421" s="314"/>
      <c r="O421" s="314"/>
      <c r="P421" s="314"/>
      <c r="Q421" s="314"/>
      <c r="R421" s="314"/>
      <c r="S421" s="314"/>
      <c r="T421" s="314"/>
      <c r="U421" s="314"/>
      <c r="V421" s="314"/>
      <c r="W421" s="314"/>
      <c r="X421" s="314"/>
      <c r="Y421" s="314"/>
      <c r="Z421" s="314"/>
    </row>
    <row r="422" ht="15.75" customHeight="1">
      <c r="A422" s="314"/>
      <c r="B422" s="314"/>
      <c r="C422" s="314"/>
      <c r="D422" s="314"/>
      <c r="E422" s="314"/>
      <c r="F422" s="314"/>
      <c r="G422" s="314"/>
      <c r="H422" s="314"/>
      <c r="I422" s="314"/>
      <c r="J422" s="314"/>
      <c r="K422" s="314"/>
      <c r="L422" s="314"/>
      <c r="M422" s="314"/>
      <c r="N422" s="314"/>
      <c r="O422" s="314"/>
      <c r="P422" s="314"/>
      <c r="Q422" s="314"/>
      <c r="R422" s="314"/>
      <c r="S422" s="314"/>
      <c r="T422" s="314"/>
      <c r="U422" s="314"/>
      <c r="V422" s="314"/>
      <c r="W422" s="314"/>
      <c r="X422" s="314"/>
      <c r="Y422" s="314"/>
      <c r="Z422" s="314"/>
    </row>
    <row r="423" ht="15.75" customHeight="1">
      <c r="A423" s="314"/>
      <c r="B423" s="314"/>
      <c r="C423" s="314"/>
      <c r="D423" s="314"/>
      <c r="E423" s="314"/>
      <c r="F423" s="314"/>
      <c r="G423" s="314"/>
      <c r="H423" s="314"/>
      <c r="I423" s="314"/>
      <c r="J423" s="314"/>
      <c r="K423" s="314"/>
      <c r="L423" s="314"/>
      <c r="M423" s="314"/>
      <c r="N423" s="314"/>
      <c r="O423" s="314"/>
      <c r="P423" s="314"/>
      <c r="Q423" s="314"/>
      <c r="R423" s="314"/>
      <c r="S423" s="314"/>
      <c r="T423" s="314"/>
      <c r="U423" s="314"/>
      <c r="V423" s="314"/>
      <c r="W423" s="314"/>
      <c r="X423" s="314"/>
      <c r="Y423" s="314"/>
      <c r="Z423" s="314"/>
    </row>
    <row r="424" ht="15.75" customHeight="1">
      <c r="A424" s="314"/>
      <c r="B424" s="314"/>
      <c r="C424" s="314"/>
      <c r="D424" s="314"/>
      <c r="E424" s="314"/>
      <c r="F424" s="314"/>
      <c r="G424" s="314"/>
      <c r="H424" s="314"/>
      <c r="I424" s="314"/>
      <c r="J424" s="314"/>
      <c r="K424" s="314"/>
      <c r="L424" s="314"/>
      <c r="M424" s="314"/>
      <c r="N424" s="314"/>
      <c r="O424" s="314"/>
      <c r="P424" s="314"/>
      <c r="Q424" s="314"/>
      <c r="R424" s="314"/>
      <c r="S424" s="314"/>
      <c r="T424" s="314"/>
      <c r="U424" s="314"/>
      <c r="V424" s="314"/>
      <c r="W424" s="314"/>
      <c r="X424" s="314"/>
      <c r="Y424" s="314"/>
      <c r="Z424" s="314"/>
    </row>
    <row r="425" ht="15.75" customHeight="1">
      <c r="A425" s="314"/>
      <c r="B425" s="314"/>
      <c r="C425" s="314"/>
      <c r="D425" s="314"/>
      <c r="E425" s="314"/>
      <c r="F425" s="314"/>
      <c r="G425" s="314"/>
      <c r="H425" s="314"/>
      <c r="I425" s="314"/>
      <c r="J425" s="314"/>
      <c r="K425" s="314"/>
      <c r="L425" s="314"/>
      <c r="M425" s="314"/>
      <c r="N425" s="314"/>
      <c r="O425" s="314"/>
      <c r="P425" s="314"/>
      <c r="Q425" s="314"/>
      <c r="R425" s="314"/>
      <c r="S425" s="314"/>
      <c r="T425" s="314"/>
      <c r="U425" s="314"/>
      <c r="V425" s="314"/>
      <c r="W425" s="314"/>
      <c r="X425" s="314"/>
      <c r="Y425" s="314"/>
      <c r="Z425" s="314"/>
    </row>
    <row r="426" ht="15.75" customHeight="1">
      <c r="A426" s="314"/>
      <c r="B426" s="314"/>
      <c r="C426" s="314"/>
      <c r="D426" s="314"/>
      <c r="E426" s="314"/>
      <c r="F426" s="314"/>
      <c r="G426" s="314"/>
      <c r="H426" s="314"/>
      <c r="I426" s="314"/>
      <c r="J426" s="314"/>
      <c r="K426" s="314"/>
      <c r="L426" s="314"/>
      <c r="M426" s="314"/>
      <c r="N426" s="314"/>
      <c r="O426" s="314"/>
      <c r="P426" s="314"/>
      <c r="Q426" s="314"/>
      <c r="R426" s="314"/>
      <c r="S426" s="314"/>
      <c r="T426" s="314"/>
      <c r="U426" s="314"/>
      <c r="V426" s="314"/>
      <c r="W426" s="314"/>
      <c r="X426" s="314"/>
      <c r="Y426" s="314"/>
      <c r="Z426" s="314"/>
    </row>
    <row r="427" ht="15.75" customHeight="1">
      <c r="A427" s="314"/>
      <c r="B427" s="314"/>
      <c r="C427" s="314"/>
      <c r="D427" s="314"/>
      <c r="E427" s="314"/>
      <c r="F427" s="314"/>
      <c r="G427" s="314"/>
      <c r="H427" s="314"/>
      <c r="I427" s="314"/>
      <c r="J427" s="314"/>
      <c r="K427" s="314"/>
      <c r="L427" s="314"/>
      <c r="M427" s="314"/>
      <c r="N427" s="314"/>
      <c r="O427" s="314"/>
      <c r="P427" s="314"/>
      <c r="Q427" s="314"/>
      <c r="R427" s="314"/>
      <c r="S427" s="314"/>
      <c r="T427" s="314"/>
      <c r="U427" s="314"/>
      <c r="V427" s="314"/>
      <c r="W427" s="314"/>
      <c r="X427" s="314"/>
      <c r="Y427" s="314"/>
      <c r="Z427" s="314"/>
    </row>
    <row r="428" ht="15.75" customHeight="1">
      <c r="A428" s="314"/>
      <c r="B428" s="314"/>
      <c r="C428" s="314"/>
      <c r="D428" s="314"/>
      <c r="E428" s="314"/>
      <c r="F428" s="314"/>
      <c r="G428" s="314"/>
      <c r="H428" s="314"/>
      <c r="I428" s="314"/>
      <c r="J428" s="314"/>
      <c r="K428" s="314"/>
      <c r="L428" s="314"/>
      <c r="M428" s="314"/>
      <c r="N428" s="314"/>
      <c r="O428" s="314"/>
      <c r="P428" s="314"/>
      <c r="Q428" s="314"/>
      <c r="R428" s="314"/>
      <c r="S428" s="314"/>
      <c r="T428" s="314"/>
      <c r="U428" s="314"/>
      <c r="V428" s="314"/>
      <c r="W428" s="314"/>
      <c r="X428" s="314"/>
      <c r="Y428" s="314"/>
      <c r="Z428" s="314"/>
    </row>
    <row r="429" ht="15.75" customHeight="1">
      <c r="A429" s="314"/>
      <c r="B429" s="314"/>
      <c r="C429" s="314"/>
      <c r="D429" s="314"/>
      <c r="E429" s="314"/>
      <c r="F429" s="314"/>
      <c r="G429" s="314"/>
      <c r="H429" s="314"/>
      <c r="I429" s="314"/>
      <c r="J429" s="314"/>
      <c r="K429" s="314"/>
      <c r="L429" s="314"/>
      <c r="M429" s="314"/>
      <c r="N429" s="314"/>
      <c r="O429" s="314"/>
      <c r="P429" s="314"/>
      <c r="Q429" s="314"/>
      <c r="R429" s="314"/>
      <c r="S429" s="314"/>
      <c r="T429" s="314"/>
      <c r="U429" s="314"/>
      <c r="V429" s="314"/>
      <c r="W429" s="314"/>
      <c r="X429" s="314"/>
      <c r="Y429" s="314"/>
      <c r="Z429" s="314"/>
    </row>
    <row r="430" ht="15.75" customHeight="1">
      <c r="A430" s="314"/>
      <c r="B430" s="314"/>
      <c r="C430" s="314"/>
      <c r="D430" s="314"/>
      <c r="E430" s="314"/>
      <c r="F430" s="314"/>
      <c r="G430" s="314"/>
      <c r="H430" s="314"/>
      <c r="I430" s="314"/>
      <c r="J430" s="314"/>
      <c r="K430" s="314"/>
      <c r="L430" s="314"/>
      <c r="M430" s="314"/>
      <c r="N430" s="314"/>
      <c r="O430" s="314"/>
      <c r="P430" s="314"/>
      <c r="Q430" s="314"/>
      <c r="R430" s="314"/>
      <c r="S430" s="314"/>
      <c r="T430" s="314"/>
      <c r="U430" s="314"/>
      <c r="V430" s="314"/>
      <c r="W430" s="314"/>
      <c r="X430" s="314"/>
      <c r="Y430" s="314"/>
      <c r="Z430" s="314"/>
    </row>
    <row r="431" ht="15.75" customHeight="1">
      <c r="A431" s="314"/>
      <c r="B431" s="314"/>
      <c r="C431" s="314"/>
      <c r="D431" s="314"/>
      <c r="E431" s="314"/>
      <c r="F431" s="314"/>
      <c r="G431" s="314"/>
      <c r="H431" s="314"/>
      <c r="I431" s="314"/>
      <c r="J431" s="314"/>
      <c r="K431" s="314"/>
      <c r="L431" s="314"/>
      <c r="M431" s="314"/>
      <c r="N431" s="314"/>
      <c r="O431" s="314"/>
      <c r="P431" s="314"/>
      <c r="Q431" s="314"/>
      <c r="R431" s="314"/>
      <c r="S431" s="314"/>
      <c r="T431" s="314"/>
      <c r="U431" s="314"/>
      <c r="V431" s="314"/>
      <c r="W431" s="314"/>
      <c r="X431" s="314"/>
      <c r="Y431" s="314"/>
      <c r="Z431" s="314"/>
    </row>
    <row r="432" ht="15.75" customHeight="1">
      <c r="A432" s="314"/>
      <c r="B432" s="314"/>
      <c r="C432" s="314"/>
      <c r="D432" s="314"/>
      <c r="E432" s="314"/>
      <c r="F432" s="314"/>
      <c r="G432" s="314"/>
      <c r="H432" s="314"/>
      <c r="I432" s="314"/>
      <c r="J432" s="314"/>
      <c r="K432" s="314"/>
      <c r="L432" s="314"/>
      <c r="M432" s="314"/>
      <c r="N432" s="314"/>
      <c r="O432" s="314"/>
      <c r="P432" s="314"/>
      <c r="Q432" s="314"/>
      <c r="R432" s="314"/>
      <c r="S432" s="314"/>
      <c r="T432" s="314"/>
      <c r="U432" s="314"/>
      <c r="V432" s="314"/>
      <c r="W432" s="314"/>
      <c r="X432" s="314"/>
      <c r="Y432" s="314"/>
      <c r="Z432" s="314"/>
    </row>
    <row r="433" ht="15.75" customHeight="1">
      <c r="A433" s="314"/>
      <c r="B433" s="314"/>
      <c r="C433" s="314"/>
      <c r="D433" s="314"/>
      <c r="E433" s="314"/>
      <c r="F433" s="314"/>
      <c r="G433" s="314"/>
      <c r="H433" s="314"/>
      <c r="I433" s="314"/>
      <c r="J433" s="314"/>
      <c r="K433" s="314"/>
      <c r="L433" s="314"/>
      <c r="M433" s="314"/>
      <c r="N433" s="314"/>
      <c r="O433" s="314"/>
      <c r="P433" s="314"/>
      <c r="Q433" s="314"/>
      <c r="R433" s="314"/>
      <c r="S433" s="314"/>
      <c r="T433" s="314"/>
      <c r="U433" s="314"/>
      <c r="V433" s="314"/>
      <c r="W433" s="314"/>
      <c r="X433" s="314"/>
      <c r="Y433" s="314"/>
      <c r="Z433" s="314"/>
    </row>
    <row r="434" ht="15.75" customHeight="1">
      <c r="A434" s="314"/>
      <c r="B434" s="314"/>
      <c r="C434" s="314"/>
      <c r="D434" s="314"/>
      <c r="E434" s="314"/>
      <c r="F434" s="314"/>
      <c r="G434" s="314"/>
      <c r="H434" s="314"/>
      <c r="I434" s="314"/>
      <c r="J434" s="314"/>
      <c r="K434" s="314"/>
      <c r="L434" s="314"/>
      <c r="M434" s="314"/>
      <c r="N434" s="314"/>
      <c r="O434" s="314"/>
      <c r="P434" s="314"/>
      <c r="Q434" s="314"/>
      <c r="R434" s="314"/>
      <c r="S434" s="314"/>
      <c r="T434" s="314"/>
      <c r="U434" s="314"/>
      <c r="V434" s="314"/>
      <c r="W434" s="314"/>
      <c r="X434" s="314"/>
      <c r="Y434" s="314"/>
      <c r="Z434" s="314"/>
    </row>
    <row r="435" ht="15.75" customHeight="1">
      <c r="A435" s="314"/>
      <c r="B435" s="314"/>
      <c r="C435" s="314"/>
      <c r="D435" s="314"/>
      <c r="E435" s="314"/>
      <c r="F435" s="314"/>
      <c r="G435" s="314"/>
      <c r="H435" s="314"/>
      <c r="I435" s="314"/>
      <c r="J435" s="314"/>
      <c r="K435" s="314"/>
      <c r="L435" s="314"/>
      <c r="M435" s="314"/>
      <c r="N435" s="314"/>
      <c r="O435" s="314"/>
      <c r="P435" s="314"/>
      <c r="Q435" s="314"/>
      <c r="R435" s="314"/>
      <c r="S435" s="314"/>
      <c r="T435" s="314"/>
      <c r="U435" s="314"/>
      <c r="V435" s="314"/>
      <c r="W435" s="314"/>
      <c r="X435" s="314"/>
      <c r="Y435" s="314"/>
      <c r="Z435" s="314"/>
    </row>
    <row r="436" ht="15.75" customHeight="1">
      <c r="A436" s="314"/>
      <c r="B436" s="314"/>
      <c r="C436" s="314"/>
      <c r="D436" s="314"/>
      <c r="E436" s="314"/>
      <c r="F436" s="314"/>
      <c r="G436" s="314"/>
      <c r="H436" s="314"/>
      <c r="I436" s="314"/>
      <c r="J436" s="314"/>
      <c r="K436" s="314"/>
      <c r="L436" s="314"/>
      <c r="M436" s="314"/>
      <c r="N436" s="314"/>
      <c r="O436" s="314"/>
      <c r="P436" s="314"/>
      <c r="Q436" s="314"/>
      <c r="R436" s="314"/>
      <c r="S436" s="314"/>
      <c r="T436" s="314"/>
      <c r="U436" s="314"/>
      <c r="V436" s="314"/>
      <c r="W436" s="314"/>
      <c r="X436" s="314"/>
      <c r="Y436" s="314"/>
      <c r="Z436" s="314"/>
    </row>
    <row r="437" ht="15.75" customHeight="1">
      <c r="A437" s="314"/>
      <c r="B437" s="314"/>
      <c r="C437" s="314"/>
      <c r="D437" s="314"/>
      <c r="E437" s="314"/>
      <c r="F437" s="314"/>
      <c r="G437" s="314"/>
      <c r="H437" s="314"/>
      <c r="I437" s="314"/>
      <c r="J437" s="314"/>
      <c r="K437" s="314"/>
      <c r="L437" s="314"/>
      <c r="M437" s="314"/>
      <c r="N437" s="314"/>
      <c r="O437" s="314"/>
      <c r="P437" s="314"/>
      <c r="Q437" s="314"/>
      <c r="R437" s="314"/>
      <c r="S437" s="314"/>
      <c r="T437" s="314"/>
      <c r="U437" s="314"/>
      <c r="V437" s="314"/>
      <c r="W437" s="314"/>
      <c r="X437" s="314"/>
      <c r="Y437" s="314"/>
      <c r="Z437" s="314"/>
    </row>
    <row r="438" ht="15.75" customHeight="1">
      <c r="A438" s="314"/>
      <c r="B438" s="314"/>
      <c r="C438" s="314"/>
      <c r="D438" s="314"/>
      <c r="E438" s="314"/>
      <c r="F438" s="314"/>
      <c r="G438" s="314"/>
      <c r="H438" s="314"/>
      <c r="I438" s="314"/>
      <c r="J438" s="314"/>
      <c r="K438" s="314"/>
      <c r="L438" s="314"/>
      <c r="M438" s="314"/>
      <c r="N438" s="314"/>
      <c r="O438" s="314"/>
      <c r="P438" s="314"/>
      <c r="Q438" s="314"/>
      <c r="R438" s="314"/>
      <c r="S438" s="314"/>
      <c r="T438" s="314"/>
      <c r="U438" s="314"/>
      <c r="V438" s="314"/>
      <c r="W438" s="314"/>
      <c r="X438" s="314"/>
      <c r="Y438" s="314"/>
      <c r="Z438" s="314"/>
    </row>
    <row r="439" ht="15.75" customHeight="1">
      <c r="A439" s="314"/>
      <c r="B439" s="314"/>
      <c r="C439" s="314"/>
      <c r="D439" s="314"/>
      <c r="E439" s="314"/>
      <c r="F439" s="314"/>
      <c r="G439" s="314"/>
      <c r="H439" s="314"/>
      <c r="I439" s="314"/>
      <c r="J439" s="314"/>
      <c r="K439" s="314"/>
      <c r="L439" s="314"/>
      <c r="M439" s="314"/>
      <c r="N439" s="314"/>
      <c r="O439" s="314"/>
      <c r="P439" s="314"/>
      <c r="Q439" s="314"/>
      <c r="R439" s="314"/>
      <c r="S439" s="314"/>
      <c r="T439" s="314"/>
      <c r="U439" s="314"/>
      <c r="V439" s="314"/>
      <c r="W439" s="314"/>
      <c r="X439" s="314"/>
      <c r="Y439" s="314"/>
      <c r="Z439" s="314"/>
    </row>
    <row r="440" ht="15.75" customHeight="1">
      <c r="A440" s="314"/>
      <c r="B440" s="314"/>
      <c r="C440" s="314"/>
      <c r="D440" s="314"/>
      <c r="E440" s="314"/>
      <c r="F440" s="314"/>
      <c r="G440" s="314"/>
      <c r="H440" s="314"/>
      <c r="I440" s="314"/>
      <c r="J440" s="314"/>
      <c r="K440" s="314"/>
      <c r="L440" s="314"/>
      <c r="M440" s="314"/>
      <c r="N440" s="314"/>
      <c r="O440" s="314"/>
      <c r="P440" s="314"/>
      <c r="Q440" s="314"/>
      <c r="R440" s="314"/>
      <c r="S440" s="314"/>
      <c r="T440" s="314"/>
      <c r="U440" s="314"/>
      <c r="V440" s="314"/>
      <c r="W440" s="314"/>
      <c r="X440" s="314"/>
      <c r="Y440" s="314"/>
      <c r="Z440" s="314"/>
    </row>
    <row r="441" ht="15.75" customHeight="1">
      <c r="A441" s="314"/>
      <c r="B441" s="314"/>
      <c r="C441" s="314"/>
      <c r="D441" s="314"/>
      <c r="E441" s="314"/>
      <c r="F441" s="314"/>
      <c r="G441" s="314"/>
      <c r="H441" s="314"/>
      <c r="I441" s="314"/>
      <c r="J441" s="314"/>
      <c r="K441" s="314"/>
      <c r="L441" s="314"/>
      <c r="M441" s="314"/>
      <c r="N441" s="314"/>
      <c r="O441" s="314"/>
      <c r="P441" s="314"/>
      <c r="Q441" s="314"/>
      <c r="R441" s="314"/>
      <c r="S441" s="314"/>
      <c r="T441" s="314"/>
      <c r="U441" s="314"/>
      <c r="V441" s="314"/>
      <c r="W441" s="314"/>
      <c r="X441" s="314"/>
      <c r="Y441" s="314"/>
      <c r="Z441" s="314"/>
    </row>
    <row r="442" ht="15.75" customHeight="1">
      <c r="A442" s="314"/>
      <c r="B442" s="314"/>
      <c r="C442" s="314"/>
      <c r="D442" s="314"/>
      <c r="E442" s="314"/>
      <c r="F442" s="314"/>
      <c r="G442" s="314"/>
      <c r="H442" s="314"/>
      <c r="I442" s="314"/>
      <c r="J442" s="314"/>
      <c r="K442" s="314"/>
      <c r="L442" s="314"/>
      <c r="M442" s="314"/>
      <c r="N442" s="314"/>
      <c r="O442" s="314"/>
      <c r="P442" s="314"/>
      <c r="Q442" s="314"/>
      <c r="R442" s="314"/>
      <c r="S442" s="314"/>
      <c r="T442" s="314"/>
      <c r="U442" s="314"/>
      <c r="V442" s="314"/>
      <c r="W442" s="314"/>
      <c r="X442" s="314"/>
      <c r="Y442" s="314"/>
      <c r="Z442" s="314"/>
    </row>
    <row r="443" ht="15.75" customHeight="1">
      <c r="A443" s="314"/>
      <c r="B443" s="314"/>
      <c r="C443" s="314"/>
      <c r="D443" s="314"/>
      <c r="E443" s="314"/>
      <c r="F443" s="314"/>
      <c r="G443" s="314"/>
      <c r="H443" s="314"/>
      <c r="I443" s="314"/>
      <c r="J443" s="314"/>
      <c r="K443" s="314"/>
      <c r="L443" s="314"/>
      <c r="M443" s="314"/>
      <c r="N443" s="314"/>
      <c r="O443" s="314"/>
      <c r="P443" s="314"/>
      <c r="Q443" s="314"/>
      <c r="R443" s="314"/>
      <c r="S443" s="314"/>
      <c r="T443" s="314"/>
      <c r="U443" s="314"/>
      <c r="V443" s="314"/>
      <c r="W443" s="314"/>
      <c r="X443" s="314"/>
      <c r="Y443" s="314"/>
      <c r="Z443" s="314"/>
    </row>
    <row r="444" ht="15.75" customHeight="1">
      <c r="A444" s="314"/>
      <c r="B444" s="314"/>
      <c r="C444" s="314"/>
      <c r="D444" s="314"/>
      <c r="E444" s="314"/>
      <c r="F444" s="314"/>
      <c r="G444" s="314"/>
      <c r="H444" s="314"/>
      <c r="I444" s="314"/>
      <c r="J444" s="314"/>
      <c r="K444" s="314"/>
      <c r="L444" s="314"/>
      <c r="M444" s="314"/>
      <c r="N444" s="314"/>
      <c r="O444" s="314"/>
      <c r="P444" s="314"/>
      <c r="Q444" s="314"/>
      <c r="R444" s="314"/>
      <c r="S444" s="314"/>
      <c r="T444" s="314"/>
      <c r="U444" s="314"/>
      <c r="V444" s="314"/>
      <c r="W444" s="314"/>
      <c r="X444" s="314"/>
      <c r="Y444" s="314"/>
      <c r="Z444" s="314"/>
    </row>
    <row r="445" ht="15.75" customHeight="1">
      <c r="A445" s="314"/>
      <c r="B445" s="314"/>
      <c r="C445" s="314"/>
      <c r="D445" s="314"/>
      <c r="E445" s="314"/>
      <c r="F445" s="314"/>
      <c r="G445" s="314"/>
      <c r="H445" s="314"/>
      <c r="I445" s="314"/>
      <c r="J445" s="314"/>
      <c r="K445" s="314"/>
      <c r="L445" s="314"/>
      <c r="M445" s="314"/>
      <c r="N445" s="314"/>
      <c r="O445" s="314"/>
      <c r="P445" s="314"/>
      <c r="Q445" s="314"/>
      <c r="R445" s="314"/>
      <c r="S445" s="314"/>
      <c r="T445" s="314"/>
      <c r="U445" s="314"/>
      <c r="V445" s="314"/>
      <c r="W445" s="314"/>
      <c r="X445" s="314"/>
      <c r="Y445" s="314"/>
      <c r="Z445" s="314"/>
    </row>
    <row r="446" ht="15.75" customHeight="1">
      <c r="A446" s="314"/>
      <c r="B446" s="314"/>
      <c r="C446" s="314"/>
      <c r="D446" s="314"/>
      <c r="E446" s="314"/>
      <c r="F446" s="314"/>
      <c r="G446" s="314"/>
      <c r="H446" s="314"/>
      <c r="I446" s="314"/>
      <c r="J446" s="314"/>
      <c r="K446" s="314"/>
      <c r="L446" s="314"/>
      <c r="M446" s="314"/>
      <c r="N446" s="314"/>
      <c r="O446" s="314"/>
      <c r="P446" s="314"/>
      <c r="Q446" s="314"/>
      <c r="R446" s="314"/>
      <c r="S446" s="314"/>
      <c r="T446" s="314"/>
      <c r="U446" s="314"/>
      <c r="V446" s="314"/>
      <c r="W446" s="314"/>
      <c r="X446" s="314"/>
      <c r="Y446" s="314"/>
      <c r="Z446" s="314"/>
    </row>
    <row r="447" ht="15.75" customHeight="1">
      <c r="A447" s="314"/>
      <c r="B447" s="314"/>
      <c r="C447" s="314"/>
      <c r="D447" s="314"/>
      <c r="E447" s="314"/>
      <c r="F447" s="314"/>
      <c r="G447" s="314"/>
      <c r="H447" s="314"/>
      <c r="I447" s="314"/>
      <c r="J447" s="314"/>
      <c r="K447" s="314"/>
      <c r="L447" s="314"/>
      <c r="M447" s="314"/>
      <c r="N447" s="314"/>
      <c r="O447" s="314"/>
      <c r="P447" s="314"/>
      <c r="Q447" s="314"/>
      <c r="R447" s="314"/>
      <c r="S447" s="314"/>
      <c r="T447" s="314"/>
      <c r="U447" s="314"/>
      <c r="V447" s="314"/>
      <c r="W447" s="314"/>
      <c r="X447" s="314"/>
      <c r="Y447" s="314"/>
      <c r="Z447" s="314"/>
    </row>
    <row r="448" ht="15.75" customHeight="1">
      <c r="A448" s="314"/>
      <c r="B448" s="314"/>
      <c r="C448" s="314"/>
      <c r="D448" s="314"/>
      <c r="E448" s="314"/>
      <c r="F448" s="314"/>
      <c r="G448" s="314"/>
      <c r="H448" s="314"/>
      <c r="I448" s="314"/>
      <c r="J448" s="314"/>
      <c r="K448" s="314"/>
      <c r="L448" s="314"/>
      <c r="M448" s="314"/>
      <c r="N448" s="314"/>
      <c r="O448" s="314"/>
      <c r="P448" s="314"/>
      <c r="Q448" s="314"/>
      <c r="R448" s="314"/>
      <c r="S448" s="314"/>
      <c r="T448" s="314"/>
      <c r="U448" s="314"/>
      <c r="V448" s="314"/>
      <c r="W448" s="314"/>
      <c r="X448" s="314"/>
      <c r="Y448" s="314"/>
      <c r="Z448" s="314"/>
    </row>
    <row r="449" ht="15.75" customHeight="1">
      <c r="A449" s="314"/>
      <c r="B449" s="314"/>
      <c r="C449" s="314"/>
      <c r="D449" s="314"/>
      <c r="E449" s="314"/>
      <c r="F449" s="314"/>
      <c r="G449" s="314"/>
      <c r="H449" s="314"/>
      <c r="I449" s="314"/>
      <c r="J449" s="314"/>
      <c r="K449" s="314"/>
      <c r="L449" s="314"/>
      <c r="M449" s="314"/>
      <c r="N449" s="314"/>
      <c r="O449" s="314"/>
      <c r="P449" s="314"/>
      <c r="Q449" s="314"/>
      <c r="R449" s="314"/>
      <c r="S449" s="314"/>
      <c r="T449" s="314"/>
      <c r="U449" s="314"/>
      <c r="V449" s="314"/>
      <c r="W449" s="314"/>
      <c r="X449" s="314"/>
      <c r="Y449" s="314"/>
      <c r="Z449" s="314"/>
    </row>
    <row r="450" ht="15.75" customHeight="1">
      <c r="A450" s="314"/>
      <c r="B450" s="314"/>
      <c r="C450" s="314"/>
      <c r="D450" s="314"/>
      <c r="E450" s="314"/>
      <c r="F450" s="314"/>
      <c r="G450" s="314"/>
      <c r="H450" s="314"/>
      <c r="I450" s="314"/>
      <c r="J450" s="314"/>
      <c r="K450" s="314"/>
      <c r="L450" s="314"/>
      <c r="M450" s="314"/>
      <c r="N450" s="314"/>
      <c r="O450" s="314"/>
      <c r="P450" s="314"/>
      <c r="Q450" s="314"/>
      <c r="R450" s="314"/>
      <c r="S450" s="314"/>
      <c r="T450" s="314"/>
      <c r="U450" s="314"/>
      <c r="V450" s="314"/>
      <c r="W450" s="314"/>
      <c r="X450" s="314"/>
      <c r="Y450" s="314"/>
      <c r="Z450" s="314"/>
    </row>
    <row r="451" ht="15.75" customHeight="1">
      <c r="A451" s="314"/>
      <c r="B451" s="314"/>
      <c r="C451" s="314"/>
      <c r="D451" s="314"/>
      <c r="E451" s="314"/>
      <c r="F451" s="314"/>
      <c r="G451" s="314"/>
      <c r="H451" s="314"/>
      <c r="I451" s="314"/>
      <c r="J451" s="314"/>
      <c r="K451" s="314"/>
      <c r="L451" s="314"/>
      <c r="M451" s="314"/>
      <c r="N451" s="314"/>
      <c r="O451" s="314"/>
      <c r="P451" s="314"/>
      <c r="Q451" s="314"/>
      <c r="R451" s="314"/>
      <c r="S451" s="314"/>
      <c r="T451" s="314"/>
      <c r="U451" s="314"/>
      <c r="V451" s="314"/>
      <c r="W451" s="314"/>
      <c r="X451" s="314"/>
      <c r="Y451" s="314"/>
      <c r="Z451" s="314"/>
    </row>
    <row r="452" ht="15.75" customHeight="1">
      <c r="A452" s="314"/>
      <c r="B452" s="314"/>
      <c r="C452" s="314"/>
      <c r="D452" s="314"/>
      <c r="E452" s="314"/>
      <c r="F452" s="314"/>
      <c r="G452" s="314"/>
      <c r="H452" s="314"/>
      <c r="I452" s="314"/>
      <c r="J452" s="314"/>
      <c r="K452" s="314"/>
      <c r="L452" s="314"/>
      <c r="M452" s="314"/>
      <c r="N452" s="314"/>
      <c r="O452" s="314"/>
      <c r="P452" s="314"/>
      <c r="Q452" s="314"/>
      <c r="R452" s="314"/>
      <c r="S452" s="314"/>
      <c r="T452" s="314"/>
      <c r="U452" s="314"/>
      <c r="V452" s="314"/>
      <c r="W452" s="314"/>
      <c r="X452" s="314"/>
      <c r="Y452" s="314"/>
      <c r="Z452" s="314"/>
    </row>
    <row r="453" ht="15.75" customHeight="1">
      <c r="A453" s="314"/>
      <c r="B453" s="314"/>
      <c r="C453" s="314"/>
      <c r="D453" s="314"/>
      <c r="E453" s="314"/>
      <c r="F453" s="314"/>
      <c r="G453" s="314"/>
      <c r="H453" s="314"/>
      <c r="I453" s="314"/>
      <c r="J453" s="314"/>
      <c r="K453" s="314"/>
      <c r="L453" s="314"/>
      <c r="M453" s="314"/>
      <c r="N453" s="314"/>
      <c r="O453" s="314"/>
      <c r="P453" s="314"/>
      <c r="Q453" s="314"/>
      <c r="R453" s="314"/>
      <c r="S453" s="314"/>
      <c r="T453" s="314"/>
      <c r="U453" s="314"/>
      <c r="V453" s="314"/>
      <c r="W453" s="314"/>
      <c r="X453" s="314"/>
      <c r="Y453" s="314"/>
      <c r="Z453" s="314"/>
    </row>
    <row r="454" ht="15.75" customHeight="1">
      <c r="A454" s="314"/>
      <c r="B454" s="314"/>
      <c r="C454" s="314"/>
      <c r="D454" s="314"/>
      <c r="E454" s="314"/>
      <c r="F454" s="314"/>
      <c r="G454" s="314"/>
      <c r="H454" s="314"/>
      <c r="I454" s="314"/>
      <c r="J454" s="314"/>
      <c r="K454" s="314"/>
      <c r="L454" s="314"/>
      <c r="M454" s="314"/>
      <c r="N454" s="314"/>
      <c r="O454" s="314"/>
      <c r="P454" s="314"/>
      <c r="Q454" s="314"/>
      <c r="R454" s="314"/>
      <c r="S454" s="314"/>
      <c r="T454" s="314"/>
      <c r="U454" s="314"/>
      <c r="V454" s="314"/>
      <c r="W454" s="314"/>
      <c r="X454" s="314"/>
      <c r="Y454" s="314"/>
      <c r="Z454" s="314"/>
    </row>
    <row r="455" ht="15.75" customHeight="1">
      <c r="A455" s="314"/>
      <c r="B455" s="314"/>
      <c r="C455" s="314"/>
      <c r="D455" s="314"/>
      <c r="E455" s="314"/>
      <c r="F455" s="314"/>
      <c r="G455" s="314"/>
      <c r="H455" s="314"/>
      <c r="I455" s="314"/>
      <c r="J455" s="314"/>
      <c r="K455" s="314"/>
      <c r="L455" s="314"/>
      <c r="M455" s="314"/>
      <c r="N455" s="314"/>
      <c r="O455" s="314"/>
      <c r="P455" s="314"/>
      <c r="Q455" s="314"/>
      <c r="R455" s="314"/>
      <c r="S455" s="314"/>
      <c r="T455" s="314"/>
      <c r="U455" s="314"/>
      <c r="V455" s="314"/>
      <c r="W455" s="314"/>
      <c r="X455" s="314"/>
      <c r="Y455" s="314"/>
      <c r="Z455" s="314"/>
    </row>
    <row r="456" ht="15.75" customHeight="1">
      <c r="A456" s="314"/>
      <c r="B456" s="314"/>
      <c r="C456" s="314"/>
      <c r="D456" s="314"/>
      <c r="E456" s="314"/>
      <c r="F456" s="314"/>
      <c r="G456" s="314"/>
      <c r="H456" s="314"/>
      <c r="I456" s="314"/>
      <c r="J456" s="314"/>
      <c r="K456" s="314"/>
      <c r="L456" s="314"/>
      <c r="M456" s="314"/>
      <c r="N456" s="314"/>
      <c r="O456" s="314"/>
      <c r="P456" s="314"/>
      <c r="Q456" s="314"/>
      <c r="R456" s="314"/>
      <c r="S456" s="314"/>
      <c r="T456" s="314"/>
      <c r="U456" s="314"/>
      <c r="V456" s="314"/>
      <c r="W456" s="314"/>
      <c r="X456" s="314"/>
      <c r="Y456" s="314"/>
      <c r="Z456" s="314"/>
    </row>
    <row r="457" ht="15.75" customHeight="1">
      <c r="A457" s="314"/>
      <c r="B457" s="314"/>
      <c r="C457" s="314"/>
      <c r="D457" s="314"/>
      <c r="E457" s="314"/>
      <c r="F457" s="314"/>
      <c r="G457" s="314"/>
      <c r="H457" s="314"/>
      <c r="I457" s="314"/>
      <c r="J457" s="314"/>
      <c r="K457" s="314"/>
      <c r="L457" s="314"/>
      <c r="M457" s="314"/>
      <c r="N457" s="314"/>
      <c r="O457" s="314"/>
      <c r="P457" s="314"/>
      <c r="Q457" s="314"/>
      <c r="R457" s="314"/>
      <c r="S457" s="314"/>
      <c r="T457" s="314"/>
      <c r="U457" s="314"/>
      <c r="V457" s="314"/>
      <c r="W457" s="314"/>
      <c r="X457" s="314"/>
      <c r="Y457" s="314"/>
      <c r="Z457" s="314"/>
    </row>
    <row r="458" ht="15.75" customHeight="1">
      <c r="A458" s="314"/>
      <c r="B458" s="314"/>
      <c r="C458" s="314"/>
      <c r="D458" s="314"/>
      <c r="E458" s="314"/>
      <c r="F458" s="314"/>
      <c r="G458" s="314"/>
      <c r="H458" s="314"/>
      <c r="I458" s="314"/>
      <c r="J458" s="314"/>
      <c r="K458" s="314"/>
      <c r="L458" s="314"/>
      <c r="M458" s="314"/>
      <c r="N458" s="314"/>
      <c r="O458" s="314"/>
      <c r="P458" s="314"/>
      <c r="Q458" s="314"/>
      <c r="R458" s="314"/>
      <c r="S458" s="314"/>
      <c r="T458" s="314"/>
      <c r="U458" s="314"/>
      <c r="V458" s="314"/>
      <c r="W458" s="314"/>
      <c r="X458" s="314"/>
      <c r="Y458" s="314"/>
      <c r="Z458" s="314"/>
    </row>
    <row r="459" ht="15.75" customHeight="1">
      <c r="A459" s="314"/>
      <c r="B459" s="314"/>
      <c r="C459" s="314"/>
      <c r="D459" s="314"/>
      <c r="E459" s="314"/>
      <c r="F459" s="314"/>
      <c r="G459" s="314"/>
      <c r="H459" s="314"/>
      <c r="I459" s="314"/>
      <c r="J459" s="314"/>
      <c r="K459" s="314"/>
      <c r="L459" s="314"/>
      <c r="M459" s="314"/>
      <c r="N459" s="314"/>
      <c r="O459" s="314"/>
      <c r="P459" s="314"/>
      <c r="Q459" s="314"/>
      <c r="R459" s="314"/>
      <c r="S459" s="314"/>
      <c r="T459" s="314"/>
      <c r="U459" s="314"/>
      <c r="V459" s="314"/>
      <c r="W459" s="314"/>
      <c r="X459" s="314"/>
      <c r="Y459" s="314"/>
      <c r="Z459" s="314"/>
    </row>
    <row r="460" ht="15.75" customHeight="1">
      <c r="A460" s="314"/>
      <c r="B460" s="314"/>
      <c r="C460" s="314"/>
      <c r="D460" s="314"/>
      <c r="E460" s="314"/>
      <c r="F460" s="314"/>
      <c r="G460" s="314"/>
      <c r="H460" s="314"/>
      <c r="I460" s="314"/>
      <c r="J460" s="314"/>
      <c r="K460" s="314"/>
      <c r="L460" s="314"/>
      <c r="M460" s="314"/>
      <c r="N460" s="314"/>
      <c r="O460" s="314"/>
      <c r="P460" s="314"/>
      <c r="Q460" s="314"/>
      <c r="R460" s="314"/>
      <c r="S460" s="314"/>
      <c r="T460" s="314"/>
      <c r="U460" s="314"/>
      <c r="V460" s="314"/>
      <c r="W460" s="314"/>
      <c r="X460" s="314"/>
      <c r="Y460" s="314"/>
      <c r="Z460" s="314"/>
    </row>
    <row r="461" ht="15.75" customHeight="1">
      <c r="A461" s="314"/>
      <c r="B461" s="314"/>
      <c r="C461" s="314"/>
      <c r="D461" s="314"/>
      <c r="E461" s="314"/>
      <c r="F461" s="314"/>
      <c r="G461" s="314"/>
      <c r="H461" s="314"/>
      <c r="I461" s="314"/>
      <c r="J461" s="314"/>
      <c r="K461" s="314"/>
      <c r="L461" s="314"/>
      <c r="M461" s="314"/>
      <c r="N461" s="314"/>
      <c r="O461" s="314"/>
      <c r="P461" s="314"/>
      <c r="Q461" s="314"/>
      <c r="R461" s="314"/>
      <c r="S461" s="314"/>
      <c r="T461" s="314"/>
      <c r="U461" s="314"/>
      <c r="V461" s="314"/>
      <c r="W461" s="314"/>
      <c r="X461" s="314"/>
      <c r="Y461" s="314"/>
      <c r="Z461" s="314"/>
    </row>
    <row r="462" ht="15.75" customHeight="1">
      <c r="A462" s="314"/>
      <c r="B462" s="314"/>
      <c r="C462" s="314"/>
      <c r="D462" s="314"/>
      <c r="E462" s="314"/>
      <c r="F462" s="314"/>
      <c r="G462" s="314"/>
      <c r="H462" s="314"/>
      <c r="I462" s="314"/>
      <c r="J462" s="314"/>
      <c r="K462" s="314"/>
      <c r="L462" s="314"/>
      <c r="M462" s="314"/>
      <c r="N462" s="314"/>
      <c r="O462" s="314"/>
      <c r="P462" s="314"/>
      <c r="Q462" s="314"/>
      <c r="R462" s="314"/>
      <c r="S462" s="314"/>
      <c r="T462" s="314"/>
      <c r="U462" s="314"/>
      <c r="V462" s="314"/>
      <c r="W462" s="314"/>
      <c r="X462" s="314"/>
      <c r="Y462" s="314"/>
      <c r="Z462" s="314"/>
    </row>
    <row r="463" ht="15.75" customHeight="1">
      <c r="A463" s="314"/>
      <c r="B463" s="314"/>
      <c r="C463" s="314"/>
      <c r="D463" s="314"/>
      <c r="E463" s="314"/>
      <c r="F463" s="314"/>
      <c r="G463" s="314"/>
      <c r="H463" s="314"/>
      <c r="I463" s="314"/>
      <c r="J463" s="314"/>
      <c r="K463" s="314"/>
      <c r="L463" s="314"/>
      <c r="M463" s="314"/>
      <c r="N463" s="314"/>
      <c r="O463" s="314"/>
      <c r="P463" s="314"/>
      <c r="Q463" s="314"/>
      <c r="R463" s="314"/>
      <c r="S463" s="314"/>
      <c r="T463" s="314"/>
      <c r="U463" s="314"/>
      <c r="V463" s="314"/>
      <c r="W463" s="314"/>
      <c r="X463" s="314"/>
      <c r="Y463" s="314"/>
      <c r="Z463" s="314"/>
    </row>
    <row r="464" ht="15.75" customHeight="1">
      <c r="A464" s="314"/>
      <c r="B464" s="314"/>
      <c r="C464" s="314"/>
      <c r="D464" s="314"/>
      <c r="E464" s="314"/>
      <c r="F464" s="314"/>
      <c r="G464" s="314"/>
      <c r="H464" s="314"/>
      <c r="I464" s="314"/>
      <c r="J464" s="314"/>
      <c r="K464" s="314"/>
      <c r="L464" s="314"/>
      <c r="M464" s="314"/>
      <c r="N464" s="314"/>
      <c r="O464" s="314"/>
      <c r="P464" s="314"/>
      <c r="Q464" s="314"/>
      <c r="R464" s="314"/>
      <c r="S464" s="314"/>
      <c r="T464" s="314"/>
      <c r="U464" s="314"/>
      <c r="V464" s="314"/>
      <c r="W464" s="314"/>
      <c r="X464" s="314"/>
      <c r="Y464" s="314"/>
      <c r="Z464" s="314"/>
    </row>
    <row r="465" ht="15.75" customHeight="1">
      <c r="A465" s="314"/>
      <c r="B465" s="314"/>
      <c r="C465" s="314"/>
      <c r="D465" s="314"/>
      <c r="E465" s="314"/>
      <c r="F465" s="314"/>
      <c r="G465" s="314"/>
      <c r="H465" s="314"/>
      <c r="I465" s="314"/>
      <c r="J465" s="314"/>
      <c r="K465" s="314"/>
      <c r="L465" s="314"/>
      <c r="M465" s="314"/>
      <c r="N465" s="314"/>
      <c r="O465" s="314"/>
      <c r="P465" s="314"/>
      <c r="Q465" s="314"/>
      <c r="R465" s="314"/>
      <c r="S465" s="314"/>
      <c r="T465" s="314"/>
      <c r="U465" s="314"/>
      <c r="V465" s="314"/>
      <c r="W465" s="314"/>
      <c r="X465" s="314"/>
      <c r="Y465" s="314"/>
      <c r="Z465" s="314"/>
    </row>
    <row r="466" ht="15.75" customHeight="1">
      <c r="A466" s="314"/>
      <c r="B466" s="314"/>
      <c r="C466" s="314"/>
      <c r="D466" s="314"/>
      <c r="E466" s="314"/>
      <c r="F466" s="314"/>
      <c r="G466" s="314"/>
      <c r="H466" s="314"/>
      <c r="I466" s="314"/>
      <c r="J466" s="314"/>
      <c r="K466" s="314"/>
      <c r="L466" s="314"/>
      <c r="M466" s="314"/>
      <c r="N466" s="314"/>
      <c r="O466" s="314"/>
      <c r="P466" s="314"/>
      <c r="Q466" s="314"/>
      <c r="R466" s="314"/>
      <c r="S466" s="314"/>
      <c r="T466" s="314"/>
      <c r="U466" s="314"/>
      <c r="V466" s="314"/>
      <c r="W466" s="314"/>
      <c r="X466" s="314"/>
      <c r="Y466" s="314"/>
      <c r="Z466" s="314"/>
    </row>
    <row r="467" ht="15.75" customHeight="1">
      <c r="A467" s="314"/>
      <c r="B467" s="314"/>
      <c r="C467" s="314"/>
      <c r="D467" s="314"/>
      <c r="E467" s="314"/>
      <c r="F467" s="314"/>
      <c r="G467" s="314"/>
      <c r="H467" s="314"/>
      <c r="I467" s="314"/>
      <c r="J467" s="314"/>
      <c r="K467" s="314"/>
      <c r="L467" s="314"/>
      <c r="M467" s="314"/>
      <c r="N467" s="314"/>
      <c r="O467" s="314"/>
      <c r="P467" s="314"/>
      <c r="Q467" s="314"/>
      <c r="R467" s="314"/>
      <c r="S467" s="314"/>
      <c r="T467" s="314"/>
      <c r="U467" s="314"/>
      <c r="V467" s="314"/>
      <c r="W467" s="314"/>
      <c r="X467" s="314"/>
      <c r="Y467" s="314"/>
      <c r="Z467" s="314"/>
    </row>
    <row r="468" ht="15.75" customHeight="1">
      <c r="A468" s="314"/>
      <c r="B468" s="314"/>
      <c r="C468" s="314"/>
      <c r="D468" s="314"/>
      <c r="E468" s="314"/>
      <c r="F468" s="314"/>
      <c r="G468" s="314"/>
      <c r="H468" s="314"/>
      <c r="I468" s="314"/>
      <c r="J468" s="314"/>
      <c r="K468" s="314"/>
      <c r="L468" s="314"/>
      <c r="M468" s="314"/>
      <c r="N468" s="314"/>
      <c r="O468" s="314"/>
      <c r="P468" s="314"/>
      <c r="Q468" s="314"/>
      <c r="R468" s="314"/>
      <c r="S468" s="314"/>
      <c r="T468" s="314"/>
      <c r="U468" s="314"/>
      <c r="V468" s="314"/>
      <c r="W468" s="314"/>
      <c r="X468" s="314"/>
      <c r="Y468" s="314"/>
      <c r="Z468" s="314"/>
    </row>
    <row r="469" ht="15.75" customHeight="1">
      <c r="A469" s="314"/>
      <c r="B469" s="314"/>
      <c r="C469" s="314"/>
      <c r="D469" s="314"/>
      <c r="E469" s="314"/>
      <c r="F469" s="314"/>
      <c r="G469" s="314"/>
      <c r="H469" s="314"/>
      <c r="I469" s="314"/>
      <c r="J469" s="314"/>
      <c r="K469" s="314"/>
      <c r="L469" s="314"/>
      <c r="M469" s="314"/>
      <c r="N469" s="314"/>
      <c r="O469" s="314"/>
      <c r="P469" s="314"/>
      <c r="Q469" s="314"/>
      <c r="R469" s="314"/>
      <c r="S469" s="314"/>
      <c r="T469" s="314"/>
      <c r="U469" s="314"/>
      <c r="V469" s="314"/>
      <c r="W469" s="314"/>
      <c r="X469" s="314"/>
      <c r="Y469" s="314"/>
      <c r="Z469" s="314"/>
    </row>
    <row r="470" ht="15.75" customHeight="1">
      <c r="A470" s="314"/>
      <c r="B470" s="314"/>
      <c r="C470" s="314"/>
      <c r="D470" s="314"/>
      <c r="E470" s="314"/>
      <c r="F470" s="314"/>
      <c r="G470" s="314"/>
      <c r="H470" s="314"/>
      <c r="I470" s="314"/>
      <c r="J470" s="314"/>
      <c r="K470" s="314"/>
      <c r="L470" s="314"/>
      <c r="M470" s="314"/>
      <c r="N470" s="314"/>
      <c r="O470" s="314"/>
      <c r="P470" s="314"/>
      <c r="Q470" s="314"/>
      <c r="R470" s="314"/>
      <c r="S470" s="314"/>
      <c r="T470" s="314"/>
      <c r="U470" s="314"/>
      <c r="V470" s="314"/>
      <c r="W470" s="314"/>
      <c r="X470" s="314"/>
      <c r="Y470" s="314"/>
      <c r="Z470" s="314"/>
    </row>
    <row r="471" ht="15.75" customHeight="1">
      <c r="A471" s="314"/>
      <c r="B471" s="314"/>
      <c r="C471" s="314"/>
      <c r="D471" s="314"/>
      <c r="E471" s="314"/>
      <c r="F471" s="314"/>
      <c r="G471" s="314"/>
      <c r="H471" s="314"/>
      <c r="I471" s="314"/>
      <c r="J471" s="314"/>
      <c r="K471" s="314"/>
      <c r="L471" s="314"/>
      <c r="M471" s="314"/>
      <c r="N471" s="314"/>
      <c r="O471" s="314"/>
      <c r="P471" s="314"/>
      <c r="Q471" s="314"/>
      <c r="R471" s="314"/>
      <c r="S471" s="314"/>
      <c r="T471" s="314"/>
      <c r="U471" s="314"/>
      <c r="V471" s="314"/>
      <c r="W471" s="314"/>
      <c r="X471" s="314"/>
      <c r="Y471" s="314"/>
      <c r="Z471" s="314"/>
    </row>
    <row r="472" ht="15.75" customHeight="1">
      <c r="A472" s="314"/>
      <c r="B472" s="314"/>
      <c r="C472" s="314"/>
      <c r="D472" s="314"/>
      <c r="E472" s="314"/>
      <c r="F472" s="314"/>
      <c r="G472" s="314"/>
      <c r="H472" s="314"/>
      <c r="I472" s="314"/>
      <c r="J472" s="314"/>
      <c r="K472" s="314"/>
      <c r="L472" s="314"/>
      <c r="M472" s="314"/>
      <c r="N472" s="314"/>
      <c r="O472" s="314"/>
      <c r="P472" s="314"/>
      <c r="Q472" s="314"/>
      <c r="R472" s="314"/>
      <c r="S472" s="314"/>
      <c r="T472" s="314"/>
      <c r="U472" s="314"/>
      <c r="V472" s="314"/>
      <c r="W472" s="314"/>
      <c r="X472" s="314"/>
      <c r="Y472" s="314"/>
      <c r="Z472" s="314"/>
    </row>
    <row r="473" ht="15.75" customHeight="1">
      <c r="A473" s="314"/>
      <c r="B473" s="314"/>
      <c r="C473" s="314"/>
      <c r="D473" s="314"/>
      <c r="E473" s="314"/>
      <c r="F473" s="314"/>
      <c r="G473" s="314"/>
      <c r="H473" s="314"/>
      <c r="I473" s="314"/>
      <c r="J473" s="314"/>
      <c r="K473" s="314"/>
      <c r="L473" s="314"/>
      <c r="M473" s="314"/>
      <c r="N473" s="314"/>
      <c r="O473" s="314"/>
      <c r="P473" s="314"/>
      <c r="Q473" s="314"/>
      <c r="R473" s="314"/>
      <c r="S473" s="314"/>
      <c r="T473" s="314"/>
      <c r="U473" s="314"/>
      <c r="V473" s="314"/>
      <c r="W473" s="314"/>
      <c r="X473" s="314"/>
      <c r="Y473" s="314"/>
      <c r="Z473" s="314"/>
    </row>
    <row r="474" ht="15.75" customHeight="1">
      <c r="A474" s="314"/>
      <c r="B474" s="314"/>
      <c r="C474" s="314"/>
      <c r="D474" s="314"/>
      <c r="E474" s="314"/>
      <c r="F474" s="314"/>
      <c r="G474" s="314"/>
      <c r="H474" s="314"/>
      <c r="I474" s="314"/>
      <c r="J474" s="314"/>
      <c r="K474" s="314"/>
      <c r="L474" s="314"/>
      <c r="M474" s="314"/>
      <c r="N474" s="314"/>
      <c r="O474" s="314"/>
      <c r="P474" s="314"/>
      <c r="Q474" s="314"/>
      <c r="R474" s="314"/>
      <c r="S474" s="314"/>
      <c r="T474" s="314"/>
      <c r="U474" s="314"/>
      <c r="V474" s="314"/>
      <c r="W474" s="314"/>
      <c r="X474" s="314"/>
      <c r="Y474" s="314"/>
      <c r="Z474" s="314"/>
    </row>
    <row r="475" ht="15.75" customHeight="1">
      <c r="A475" s="314"/>
      <c r="B475" s="314"/>
      <c r="C475" s="314"/>
      <c r="D475" s="314"/>
      <c r="E475" s="314"/>
      <c r="F475" s="314"/>
      <c r="G475" s="314"/>
      <c r="H475" s="314"/>
      <c r="I475" s="314"/>
      <c r="J475" s="314"/>
      <c r="K475" s="314"/>
      <c r="L475" s="314"/>
      <c r="M475" s="314"/>
      <c r="N475" s="314"/>
      <c r="O475" s="314"/>
      <c r="P475" s="314"/>
      <c r="Q475" s="314"/>
      <c r="R475" s="314"/>
      <c r="S475" s="314"/>
      <c r="T475" s="314"/>
      <c r="U475" s="314"/>
      <c r="V475" s="314"/>
      <c r="W475" s="314"/>
      <c r="X475" s="314"/>
      <c r="Y475" s="314"/>
      <c r="Z475" s="314"/>
    </row>
    <row r="476" ht="15.75" customHeight="1">
      <c r="A476" s="314"/>
      <c r="B476" s="314"/>
      <c r="C476" s="314"/>
      <c r="D476" s="314"/>
      <c r="E476" s="314"/>
      <c r="F476" s="314"/>
      <c r="G476" s="314"/>
      <c r="H476" s="314"/>
      <c r="I476" s="314"/>
      <c r="J476" s="314"/>
      <c r="K476" s="314"/>
      <c r="L476" s="314"/>
      <c r="M476" s="314"/>
      <c r="N476" s="314"/>
      <c r="O476" s="314"/>
      <c r="P476" s="314"/>
      <c r="Q476" s="314"/>
      <c r="R476" s="314"/>
      <c r="S476" s="314"/>
      <c r="T476" s="314"/>
      <c r="U476" s="314"/>
      <c r="V476" s="314"/>
      <c r="W476" s="314"/>
      <c r="X476" s="314"/>
      <c r="Y476" s="314"/>
      <c r="Z476" s="314"/>
    </row>
    <row r="477" ht="15.75" customHeight="1">
      <c r="A477" s="314"/>
      <c r="B477" s="314"/>
      <c r="C477" s="314"/>
      <c r="D477" s="314"/>
      <c r="E477" s="314"/>
      <c r="F477" s="314"/>
      <c r="G477" s="314"/>
      <c r="H477" s="314"/>
      <c r="I477" s="314"/>
      <c r="J477" s="314"/>
      <c r="K477" s="314"/>
      <c r="L477" s="314"/>
      <c r="M477" s="314"/>
      <c r="N477" s="314"/>
      <c r="O477" s="314"/>
      <c r="P477" s="314"/>
      <c r="Q477" s="314"/>
      <c r="R477" s="314"/>
      <c r="S477" s="314"/>
      <c r="T477" s="314"/>
      <c r="U477" s="314"/>
      <c r="V477" s="314"/>
      <c r="W477" s="314"/>
      <c r="X477" s="314"/>
      <c r="Y477" s="314"/>
      <c r="Z477" s="314"/>
    </row>
    <row r="478" ht="15.75" customHeight="1">
      <c r="A478" s="314"/>
      <c r="B478" s="314"/>
      <c r="C478" s="314"/>
      <c r="D478" s="314"/>
      <c r="E478" s="314"/>
      <c r="F478" s="314"/>
      <c r="G478" s="314"/>
      <c r="H478" s="314"/>
      <c r="I478" s="314"/>
      <c r="J478" s="314"/>
      <c r="K478" s="314"/>
      <c r="L478" s="314"/>
      <c r="M478" s="314"/>
      <c r="N478" s="314"/>
      <c r="O478" s="314"/>
      <c r="P478" s="314"/>
      <c r="Q478" s="314"/>
      <c r="R478" s="314"/>
      <c r="S478" s="314"/>
      <c r="T478" s="314"/>
      <c r="U478" s="314"/>
      <c r="V478" s="314"/>
      <c r="W478" s="314"/>
      <c r="X478" s="314"/>
      <c r="Y478" s="314"/>
      <c r="Z478" s="314"/>
    </row>
    <row r="479" ht="15.75" customHeight="1">
      <c r="A479" s="314"/>
      <c r="B479" s="314"/>
      <c r="C479" s="314"/>
      <c r="D479" s="314"/>
      <c r="E479" s="314"/>
      <c r="F479" s="314"/>
      <c r="G479" s="314"/>
      <c r="H479" s="314"/>
      <c r="I479" s="314"/>
      <c r="J479" s="314"/>
      <c r="K479" s="314"/>
      <c r="L479" s="314"/>
      <c r="M479" s="314"/>
      <c r="N479" s="314"/>
      <c r="O479" s="314"/>
      <c r="P479" s="314"/>
      <c r="Q479" s="314"/>
      <c r="R479" s="314"/>
      <c r="S479" s="314"/>
      <c r="T479" s="314"/>
      <c r="U479" s="314"/>
      <c r="V479" s="314"/>
      <c r="W479" s="314"/>
      <c r="X479" s="314"/>
      <c r="Y479" s="314"/>
      <c r="Z479" s="314"/>
    </row>
    <row r="480" ht="15.75" customHeight="1">
      <c r="A480" s="314"/>
      <c r="B480" s="314"/>
      <c r="C480" s="314"/>
      <c r="D480" s="314"/>
      <c r="E480" s="314"/>
      <c r="F480" s="314"/>
      <c r="G480" s="314"/>
      <c r="H480" s="314"/>
      <c r="I480" s="314"/>
      <c r="J480" s="314"/>
      <c r="K480" s="314"/>
      <c r="L480" s="314"/>
      <c r="M480" s="314"/>
      <c r="N480" s="314"/>
      <c r="O480" s="314"/>
      <c r="P480" s="314"/>
      <c r="Q480" s="314"/>
      <c r="R480" s="314"/>
      <c r="S480" s="314"/>
      <c r="T480" s="314"/>
      <c r="U480" s="314"/>
      <c r="V480" s="314"/>
      <c r="W480" s="314"/>
      <c r="X480" s="314"/>
      <c r="Y480" s="314"/>
      <c r="Z480" s="314"/>
    </row>
    <row r="481" ht="15.75" customHeight="1">
      <c r="A481" s="314"/>
      <c r="B481" s="314"/>
      <c r="C481" s="314"/>
      <c r="D481" s="314"/>
      <c r="E481" s="314"/>
      <c r="F481" s="314"/>
      <c r="G481" s="314"/>
      <c r="H481" s="314"/>
      <c r="I481" s="314"/>
      <c r="J481" s="314"/>
      <c r="K481" s="314"/>
      <c r="L481" s="314"/>
      <c r="M481" s="314"/>
      <c r="N481" s="314"/>
      <c r="O481" s="314"/>
      <c r="P481" s="314"/>
      <c r="Q481" s="314"/>
      <c r="R481" s="314"/>
      <c r="S481" s="314"/>
      <c r="T481" s="314"/>
      <c r="U481" s="314"/>
      <c r="V481" s="314"/>
      <c r="W481" s="314"/>
      <c r="X481" s="314"/>
      <c r="Y481" s="314"/>
      <c r="Z481" s="314"/>
    </row>
    <row r="482" ht="15.75" customHeight="1">
      <c r="A482" s="314"/>
      <c r="B482" s="314"/>
      <c r="C482" s="314"/>
      <c r="D482" s="314"/>
      <c r="E482" s="314"/>
      <c r="F482" s="314"/>
      <c r="G482" s="314"/>
      <c r="H482" s="314"/>
      <c r="I482" s="314"/>
      <c r="J482" s="314"/>
      <c r="K482" s="314"/>
      <c r="L482" s="314"/>
      <c r="M482" s="314"/>
      <c r="N482" s="314"/>
      <c r="O482" s="314"/>
      <c r="P482" s="314"/>
      <c r="Q482" s="314"/>
      <c r="R482" s="314"/>
      <c r="S482" s="314"/>
      <c r="T482" s="314"/>
      <c r="U482" s="314"/>
      <c r="V482" s="314"/>
      <c r="W482" s="314"/>
      <c r="X482" s="314"/>
      <c r="Y482" s="314"/>
      <c r="Z482" s="314"/>
    </row>
    <row r="483" ht="15.75" customHeight="1">
      <c r="A483" s="314"/>
      <c r="B483" s="314"/>
      <c r="C483" s="314"/>
      <c r="D483" s="314"/>
      <c r="E483" s="314"/>
      <c r="F483" s="314"/>
      <c r="G483" s="314"/>
      <c r="H483" s="314"/>
      <c r="I483" s="314"/>
      <c r="J483" s="314"/>
      <c r="K483" s="314"/>
      <c r="L483" s="314"/>
      <c r="M483" s="314"/>
      <c r="N483" s="314"/>
      <c r="O483" s="314"/>
      <c r="P483" s="314"/>
      <c r="Q483" s="314"/>
      <c r="R483" s="314"/>
      <c r="S483" s="314"/>
      <c r="T483" s="314"/>
      <c r="U483" s="314"/>
      <c r="V483" s="314"/>
      <c r="W483" s="314"/>
      <c r="X483" s="314"/>
      <c r="Y483" s="314"/>
      <c r="Z483" s="314"/>
    </row>
    <row r="484" ht="15.75" customHeight="1">
      <c r="A484" s="314"/>
      <c r="B484" s="314"/>
      <c r="C484" s="314"/>
      <c r="D484" s="314"/>
      <c r="E484" s="314"/>
      <c r="F484" s="314"/>
      <c r="G484" s="314"/>
      <c r="H484" s="314"/>
      <c r="I484" s="314"/>
      <c r="J484" s="314"/>
      <c r="K484" s="314"/>
      <c r="L484" s="314"/>
      <c r="M484" s="314"/>
      <c r="N484" s="314"/>
      <c r="O484" s="314"/>
      <c r="P484" s="314"/>
      <c r="Q484" s="314"/>
      <c r="R484" s="314"/>
      <c r="S484" s="314"/>
      <c r="T484" s="314"/>
      <c r="U484" s="314"/>
      <c r="V484" s="314"/>
      <c r="W484" s="314"/>
      <c r="X484" s="314"/>
      <c r="Y484" s="314"/>
      <c r="Z484" s="314"/>
    </row>
    <row r="485" ht="15.75" customHeight="1">
      <c r="A485" s="314"/>
      <c r="B485" s="314"/>
      <c r="C485" s="314"/>
      <c r="D485" s="314"/>
      <c r="E485" s="314"/>
      <c r="F485" s="314"/>
      <c r="G485" s="314"/>
      <c r="H485" s="314"/>
      <c r="I485" s="314"/>
      <c r="J485" s="314"/>
      <c r="K485" s="314"/>
      <c r="L485" s="314"/>
      <c r="M485" s="314"/>
      <c r="N485" s="314"/>
      <c r="O485" s="314"/>
      <c r="P485" s="314"/>
      <c r="Q485" s="314"/>
      <c r="R485" s="314"/>
      <c r="S485" s="314"/>
      <c r="T485" s="314"/>
      <c r="U485" s="314"/>
      <c r="V485" s="314"/>
      <c r="W485" s="314"/>
      <c r="X485" s="314"/>
      <c r="Y485" s="314"/>
      <c r="Z485" s="314"/>
    </row>
    <row r="486" ht="15.75" customHeight="1">
      <c r="A486" s="314"/>
      <c r="B486" s="314"/>
      <c r="C486" s="314"/>
      <c r="D486" s="314"/>
      <c r="E486" s="314"/>
      <c r="F486" s="314"/>
      <c r="G486" s="314"/>
      <c r="H486" s="314"/>
      <c r="I486" s="314"/>
      <c r="J486" s="314"/>
      <c r="K486" s="314"/>
      <c r="L486" s="314"/>
      <c r="M486" s="314"/>
      <c r="N486" s="314"/>
      <c r="O486" s="314"/>
      <c r="P486" s="314"/>
      <c r="Q486" s="314"/>
      <c r="R486" s="314"/>
      <c r="S486" s="314"/>
      <c r="T486" s="314"/>
      <c r="U486" s="314"/>
      <c r="V486" s="314"/>
      <c r="W486" s="314"/>
      <c r="X486" s="314"/>
      <c r="Y486" s="314"/>
      <c r="Z486" s="314"/>
    </row>
    <row r="487" ht="15.75" customHeight="1">
      <c r="A487" s="314"/>
      <c r="B487" s="314"/>
      <c r="C487" s="314"/>
      <c r="D487" s="314"/>
      <c r="E487" s="314"/>
      <c r="F487" s="314"/>
      <c r="G487" s="314"/>
      <c r="H487" s="314"/>
      <c r="I487" s="314"/>
      <c r="J487" s="314"/>
      <c r="K487" s="314"/>
      <c r="L487" s="314"/>
      <c r="M487" s="314"/>
      <c r="N487" s="314"/>
      <c r="O487" s="314"/>
      <c r="P487" s="314"/>
      <c r="Q487" s="314"/>
      <c r="R487" s="314"/>
      <c r="S487" s="314"/>
      <c r="T487" s="314"/>
      <c r="U487" s="314"/>
      <c r="V487" s="314"/>
      <c r="W487" s="314"/>
      <c r="X487" s="314"/>
      <c r="Y487" s="314"/>
      <c r="Z487" s="314"/>
    </row>
    <row r="488" ht="15.75" customHeight="1">
      <c r="A488" s="314"/>
      <c r="B488" s="314"/>
      <c r="C488" s="314"/>
      <c r="D488" s="314"/>
      <c r="E488" s="314"/>
      <c r="F488" s="314"/>
      <c r="G488" s="314"/>
      <c r="H488" s="314"/>
      <c r="I488" s="314"/>
      <c r="J488" s="314"/>
      <c r="K488" s="314"/>
      <c r="L488" s="314"/>
      <c r="M488" s="314"/>
      <c r="N488" s="314"/>
      <c r="O488" s="314"/>
      <c r="P488" s="314"/>
      <c r="Q488" s="314"/>
      <c r="R488" s="314"/>
      <c r="S488" s="314"/>
      <c r="T488" s="314"/>
      <c r="U488" s="314"/>
      <c r="V488" s="314"/>
      <c r="W488" s="314"/>
      <c r="X488" s="314"/>
      <c r="Y488" s="314"/>
      <c r="Z488" s="314"/>
    </row>
    <row r="489" ht="15.75" customHeight="1">
      <c r="A489" s="314"/>
      <c r="B489" s="314"/>
      <c r="C489" s="314"/>
      <c r="D489" s="314"/>
      <c r="E489" s="314"/>
      <c r="F489" s="314"/>
      <c r="G489" s="314"/>
      <c r="H489" s="314"/>
      <c r="I489" s="314"/>
      <c r="J489" s="314"/>
      <c r="K489" s="314"/>
      <c r="L489" s="314"/>
      <c r="M489" s="314"/>
      <c r="N489" s="314"/>
      <c r="O489" s="314"/>
      <c r="P489" s="314"/>
      <c r="Q489" s="314"/>
      <c r="R489" s="314"/>
      <c r="S489" s="314"/>
      <c r="T489" s="314"/>
      <c r="U489" s="314"/>
      <c r="V489" s="314"/>
      <c r="W489" s="314"/>
      <c r="X489" s="314"/>
      <c r="Y489" s="314"/>
      <c r="Z489" s="314"/>
    </row>
    <row r="490" ht="15.75" customHeight="1">
      <c r="A490" s="314"/>
      <c r="B490" s="314"/>
      <c r="C490" s="314"/>
      <c r="D490" s="314"/>
      <c r="E490" s="314"/>
      <c r="F490" s="314"/>
      <c r="G490" s="314"/>
      <c r="H490" s="314"/>
      <c r="I490" s="314"/>
      <c r="J490" s="314"/>
      <c r="K490" s="314"/>
      <c r="L490" s="314"/>
      <c r="M490" s="314"/>
      <c r="N490" s="314"/>
      <c r="O490" s="314"/>
      <c r="P490" s="314"/>
      <c r="Q490" s="314"/>
      <c r="R490" s="314"/>
      <c r="S490" s="314"/>
      <c r="T490" s="314"/>
      <c r="U490" s="314"/>
      <c r="V490" s="314"/>
      <c r="W490" s="314"/>
      <c r="X490" s="314"/>
      <c r="Y490" s="314"/>
      <c r="Z490" s="314"/>
    </row>
    <row r="491" ht="15.75" customHeight="1">
      <c r="A491" s="314"/>
      <c r="B491" s="314"/>
      <c r="C491" s="314"/>
      <c r="D491" s="314"/>
      <c r="E491" s="314"/>
      <c r="F491" s="314"/>
      <c r="G491" s="314"/>
      <c r="H491" s="314"/>
      <c r="I491" s="314"/>
      <c r="J491" s="314"/>
      <c r="K491" s="314"/>
      <c r="L491" s="314"/>
      <c r="M491" s="314"/>
      <c r="N491" s="314"/>
      <c r="O491" s="314"/>
      <c r="P491" s="314"/>
      <c r="Q491" s="314"/>
      <c r="R491" s="314"/>
      <c r="S491" s="314"/>
      <c r="T491" s="314"/>
      <c r="U491" s="314"/>
      <c r="V491" s="314"/>
      <c r="W491" s="314"/>
      <c r="X491" s="314"/>
      <c r="Y491" s="314"/>
      <c r="Z491" s="314"/>
    </row>
    <row r="492" ht="15.75" customHeight="1">
      <c r="A492" s="314"/>
      <c r="B492" s="314"/>
      <c r="C492" s="314"/>
      <c r="D492" s="314"/>
      <c r="E492" s="314"/>
      <c r="F492" s="314"/>
      <c r="G492" s="314"/>
      <c r="H492" s="314"/>
      <c r="I492" s="314"/>
      <c r="J492" s="314"/>
      <c r="K492" s="314"/>
      <c r="L492" s="314"/>
      <c r="M492" s="314"/>
      <c r="N492" s="314"/>
      <c r="O492" s="314"/>
      <c r="P492" s="314"/>
      <c r="Q492" s="314"/>
      <c r="R492" s="314"/>
      <c r="S492" s="314"/>
      <c r="T492" s="314"/>
      <c r="U492" s="314"/>
      <c r="V492" s="314"/>
      <c r="W492" s="314"/>
      <c r="X492" s="314"/>
      <c r="Y492" s="314"/>
      <c r="Z492" s="314"/>
    </row>
    <row r="493" ht="15.75" customHeight="1">
      <c r="A493" s="314"/>
      <c r="B493" s="314"/>
      <c r="C493" s="314"/>
      <c r="D493" s="314"/>
      <c r="E493" s="314"/>
      <c r="F493" s="314"/>
      <c r="G493" s="314"/>
      <c r="H493" s="314"/>
      <c r="I493" s="314"/>
      <c r="J493" s="314"/>
      <c r="K493" s="314"/>
      <c r="L493" s="314"/>
      <c r="M493" s="314"/>
      <c r="N493" s="314"/>
      <c r="O493" s="314"/>
      <c r="P493" s="314"/>
      <c r="Q493" s="314"/>
      <c r="R493" s="314"/>
      <c r="S493" s="314"/>
      <c r="T493" s="314"/>
      <c r="U493" s="314"/>
      <c r="V493" s="314"/>
      <c r="W493" s="314"/>
      <c r="X493" s="314"/>
      <c r="Y493" s="314"/>
      <c r="Z493" s="314"/>
    </row>
    <row r="494" ht="15.75" customHeight="1">
      <c r="A494" s="314"/>
      <c r="B494" s="314"/>
      <c r="C494" s="314"/>
      <c r="D494" s="314"/>
      <c r="E494" s="314"/>
      <c r="F494" s="314"/>
      <c r="G494" s="314"/>
      <c r="H494" s="314"/>
      <c r="I494" s="314"/>
      <c r="J494" s="314"/>
      <c r="K494" s="314"/>
      <c r="L494" s="314"/>
      <c r="M494" s="314"/>
      <c r="N494" s="314"/>
      <c r="O494" s="314"/>
      <c r="P494" s="314"/>
      <c r="Q494" s="314"/>
      <c r="R494" s="314"/>
      <c r="S494" s="314"/>
      <c r="T494" s="314"/>
      <c r="U494" s="314"/>
      <c r="V494" s="314"/>
      <c r="W494" s="314"/>
      <c r="X494" s="314"/>
      <c r="Y494" s="314"/>
      <c r="Z494" s="314"/>
    </row>
    <row r="495" ht="15.75" customHeight="1">
      <c r="A495" s="314"/>
      <c r="B495" s="314"/>
      <c r="C495" s="314"/>
      <c r="D495" s="314"/>
      <c r="E495" s="314"/>
      <c r="F495" s="314"/>
      <c r="G495" s="314"/>
      <c r="H495" s="314"/>
      <c r="I495" s="314"/>
      <c r="J495" s="314"/>
      <c r="K495" s="314"/>
      <c r="L495" s="314"/>
      <c r="M495" s="314"/>
      <c r="N495" s="314"/>
      <c r="O495" s="314"/>
      <c r="P495" s="314"/>
      <c r="Q495" s="314"/>
      <c r="R495" s="314"/>
      <c r="S495" s="314"/>
      <c r="T495" s="314"/>
      <c r="U495" s="314"/>
      <c r="V495" s="314"/>
      <c r="W495" s="314"/>
      <c r="X495" s="314"/>
      <c r="Y495" s="314"/>
      <c r="Z495" s="314"/>
    </row>
    <row r="496" ht="15.75" customHeight="1">
      <c r="A496" s="314"/>
      <c r="B496" s="314"/>
      <c r="C496" s="314"/>
      <c r="D496" s="314"/>
      <c r="E496" s="314"/>
      <c r="F496" s="314"/>
      <c r="G496" s="314"/>
      <c r="H496" s="314"/>
      <c r="I496" s="314"/>
      <c r="J496" s="314"/>
      <c r="K496" s="314"/>
      <c r="L496" s="314"/>
      <c r="M496" s="314"/>
      <c r="N496" s="314"/>
      <c r="O496" s="314"/>
      <c r="P496" s="314"/>
      <c r="Q496" s="314"/>
      <c r="R496" s="314"/>
      <c r="S496" s="314"/>
      <c r="T496" s="314"/>
      <c r="U496" s="314"/>
      <c r="V496" s="314"/>
      <c r="W496" s="314"/>
      <c r="X496" s="314"/>
      <c r="Y496" s="314"/>
      <c r="Z496" s="314"/>
    </row>
    <row r="497" ht="15.75" customHeight="1">
      <c r="A497" s="314"/>
      <c r="B497" s="314"/>
      <c r="C497" s="314"/>
      <c r="D497" s="314"/>
      <c r="E497" s="314"/>
      <c r="F497" s="314"/>
      <c r="G497" s="314"/>
      <c r="H497" s="314"/>
      <c r="I497" s="314"/>
      <c r="J497" s="314"/>
      <c r="K497" s="314"/>
      <c r="L497" s="314"/>
      <c r="M497" s="314"/>
      <c r="N497" s="314"/>
      <c r="O497" s="314"/>
      <c r="P497" s="314"/>
      <c r="Q497" s="314"/>
      <c r="R497" s="314"/>
      <c r="S497" s="314"/>
      <c r="T497" s="314"/>
      <c r="U497" s="314"/>
      <c r="V497" s="314"/>
      <c r="W497" s="314"/>
      <c r="X497" s="314"/>
      <c r="Y497" s="314"/>
      <c r="Z497" s="314"/>
    </row>
    <row r="498" ht="15.75" customHeight="1">
      <c r="A498" s="314"/>
      <c r="B498" s="314"/>
      <c r="C498" s="314"/>
      <c r="D498" s="314"/>
      <c r="E498" s="314"/>
      <c r="F498" s="314"/>
      <c r="G498" s="314"/>
      <c r="H498" s="314"/>
      <c r="I498" s="314"/>
      <c r="J498" s="314"/>
      <c r="K498" s="314"/>
      <c r="L498" s="314"/>
      <c r="M498" s="314"/>
      <c r="N498" s="314"/>
      <c r="O498" s="314"/>
      <c r="P498" s="314"/>
      <c r="Q498" s="314"/>
      <c r="R498" s="314"/>
      <c r="S498" s="314"/>
      <c r="T498" s="314"/>
      <c r="U498" s="314"/>
      <c r="V498" s="314"/>
      <c r="W498" s="314"/>
      <c r="X498" s="314"/>
      <c r="Y498" s="314"/>
      <c r="Z498" s="314"/>
    </row>
    <row r="499" ht="15.75" customHeight="1">
      <c r="A499" s="314"/>
      <c r="B499" s="314"/>
      <c r="C499" s="314"/>
      <c r="D499" s="314"/>
      <c r="E499" s="314"/>
      <c r="F499" s="314"/>
      <c r="G499" s="314"/>
      <c r="H499" s="314"/>
      <c r="I499" s="314"/>
      <c r="J499" s="314"/>
      <c r="K499" s="314"/>
      <c r="L499" s="314"/>
      <c r="M499" s="314"/>
      <c r="N499" s="314"/>
      <c r="O499" s="314"/>
      <c r="P499" s="314"/>
      <c r="Q499" s="314"/>
      <c r="R499" s="314"/>
      <c r="S499" s="314"/>
      <c r="T499" s="314"/>
      <c r="U499" s="314"/>
      <c r="V499" s="314"/>
      <c r="W499" s="314"/>
      <c r="X499" s="314"/>
      <c r="Y499" s="314"/>
      <c r="Z499" s="314"/>
    </row>
    <row r="500" ht="15.75" customHeight="1">
      <c r="A500" s="314"/>
      <c r="B500" s="314"/>
      <c r="C500" s="314"/>
      <c r="D500" s="314"/>
      <c r="E500" s="314"/>
      <c r="F500" s="314"/>
      <c r="G500" s="314"/>
      <c r="H500" s="314"/>
      <c r="I500" s="314"/>
      <c r="J500" s="314"/>
      <c r="K500" s="314"/>
      <c r="L500" s="314"/>
      <c r="M500" s="314"/>
      <c r="N500" s="314"/>
      <c r="O500" s="314"/>
      <c r="P500" s="314"/>
      <c r="Q500" s="314"/>
      <c r="R500" s="314"/>
      <c r="S500" s="314"/>
      <c r="T500" s="314"/>
      <c r="U500" s="314"/>
      <c r="V500" s="314"/>
      <c r="W500" s="314"/>
      <c r="X500" s="314"/>
      <c r="Y500" s="314"/>
      <c r="Z500" s="314"/>
    </row>
    <row r="501" ht="15.75" customHeight="1">
      <c r="A501" s="314"/>
      <c r="B501" s="314"/>
      <c r="C501" s="314"/>
      <c r="D501" s="314"/>
      <c r="E501" s="314"/>
      <c r="F501" s="314"/>
      <c r="G501" s="314"/>
      <c r="H501" s="314"/>
      <c r="I501" s="314"/>
      <c r="J501" s="314"/>
      <c r="K501" s="314"/>
      <c r="L501" s="314"/>
      <c r="M501" s="314"/>
      <c r="N501" s="314"/>
      <c r="O501" s="314"/>
      <c r="P501" s="314"/>
      <c r="Q501" s="314"/>
      <c r="R501" s="314"/>
      <c r="S501" s="314"/>
      <c r="T501" s="314"/>
      <c r="U501" s="314"/>
      <c r="V501" s="314"/>
      <c r="W501" s="314"/>
      <c r="X501" s="314"/>
      <c r="Y501" s="314"/>
      <c r="Z501" s="314"/>
    </row>
    <row r="502" ht="15.75" customHeight="1">
      <c r="A502" s="314"/>
      <c r="B502" s="314"/>
      <c r="C502" s="314"/>
      <c r="D502" s="314"/>
      <c r="E502" s="314"/>
      <c r="F502" s="314"/>
      <c r="G502" s="314"/>
      <c r="H502" s="314"/>
      <c r="I502" s="314"/>
      <c r="J502" s="314"/>
      <c r="K502" s="314"/>
      <c r="L502" s="314"/>
      <c r="M502" s="314"/>
      <c r="N502" s="314"/>
      <c r="O502" s="314"/>
      <c r="P502" s="314"/>
      <c r="Q502" s="314"/>
      <c r="R502" s="314"/>
      <c r="S502" s="314"/>
      <c r="T502" s="314"/>
      <c r="U502" s="314"/>
      <c r="V502" s="314"/>
      <c r="W502" s="314"/>
      <c r="X502" s="314"/>
      <c r="Y502" s="314"/>
      <c r="Z502" s="314"/>
    </row>
    <row r="503" ht="15.75" customHeight="1">
      <c r="A503" s="314"/>
      <c r="B503" s="314"/>
      <c r="C503" s="314"/>
      <c r="D503" s="314"/>
      <c r="E503" s="314"/>
      <c r="F503" s="314"/>
      <c r="G503" s="314"/>
      <c r="H503" s="314"/>
      <c r="I503" s="314"/>
      <c r="J503" s="314"/>
      <c r="K503" s="314"/>
      <c r="L503" s="314"/>
      <c r="M503" s="314"/>
      <c r="N503" s="314"/>
      <c r="O503" s="314"/>
      <c r="P503" s="314"/>
      <c r="Q503" s="314"/>
      <c r="R503" s="314"/>
      <c r="S503" s="314"/>
      <c r="T503" s="314"/>
      <c r="U503" s="314"/>
      <c r="V503" s="314"/>
      <c r="W503" s="314"/>
      <c r="X503" s="314"/>
      <c r="Y503" s="314"/>
      <c r="Z503" s="314"/>
    </row>
    <row r="504" ht="15.75" customHeight="1">
      <c r="A504" s="314"/>
      <c r="B504" s="314"/>
      <c r="C504" s="314"/>
      <c r="D504" s="314"/>
      <c r="E504" s="314"/>
      <c r="F504" s="314"/>
      <c r="G504" s="314"/>
      <c r="H504" s="314"/>
      <c r="I504" s="314"/>
      <c r="J504" s="314"/>
      <c r="K504" s="314"/>
      <c r="L504" s="314"/>
      <c r="M504" s="314"/>
      <c r="N504" s="314"/>
      <c r="O504" s="314"/>
      <c r="P504" s="314"/>
      <c r="Q504" s="314"/>
      <c r="R504" s="314"/>
      <c r="S504" s="314"/>
      <c r="T504" s="314"/>
      <c r="U504" s="314"/>
      <c r="V504" s="314"/>
      <c r="W504" s="314"/>
      <c r="X504" s="314"/>
      <c r="Y504" s="314"/>
      <c r="Z504" s="314"/>
    </row>
    <row r="505" ht="15.75" customHeight="1">
      <c r="A505" s="314"/>
      <c r="B505" s="314"/>
      <c r="C505" s="314"/>
      <c r="D505" s="314"/>
      <c r="E505" s="314"/>
      <c r="F505" s="314"/>
      <c r="G505" s="314"/>
      <c r="H505" s="314"/>
      <c r="I505" s="314"/>
      <c r="J505" s="314"/>
      <c r="K505" s="314"/>
      <c r="L505" s="314"/>
      <c r="M505" s="314"/>
      <c r="N505" s="314"/>
      <c r="O505" s="314"/>
      <c r="P505" s="314"/>
      <c r="Q505" s="314"/>
      <c r="R505" s="314"/>
      <c r="S505" s="314"/>
      <c r="T505" s="314"/>
      <c r="U505" s="314"/>
      <c r="V505" s="314"/>
      <c r="W505" s="314"/>
      <c r="X505" s="314"/>
      <c r="Y505" s="314"/>
      <c r="Z505" s="314"/>
    </row>
    <row r="506" ht="15.75" customHeight="1">
      <c r="A506" s="314"/>
      <c r="B506" s="314"/>
      <c r="C506" s="314"/>
      <c r="D506" s="314"/>
      <c r="E506" s="314"/>
      <c r="F506" s="314"/>
      <c r="G506" s="314"/>
      <c r="H506" s="314"/>
      <c r="I506" s="314"/>
      <c r="J506" s="314"/>
      <c r="K506" s="314"/>
      <c r="L506" s="314"/>
      <c r="M506" s="314"/>
      <c r="N506" s="314"/>
      <c r="O506" s="314"/>
      <c r="P506" s="314"/>
      <c r="Q506" s="314"/>
      <c r="R506" s="314"/>
      <c r="S506" s="314"/>
      <c r="T506" s="314"/>
      <c r="U506" s="314"/>
      <c r="V506" s="314"/>
      <c r="W506" s="314"/>
      <c r="X506" s="314"/>
      <c r="Y506" s="314"/>
      <c r="Z506" s="314"/>
    </row>
    <row r="507" ht="15.75" customHeight="1">
      <c r="A507" s="314"/>
      <c r="B507" s="314"/>
      <c r="C507" s="314"/>
      <c r="D507" s="314"/>
      <c r="E507" s="314"/>
      <c r="F507" s="314"/>
      <c r="G507" s="314"/>
      <c r="H507" s="314"/>
      <c r="I507" s="314"/>
      <c r="J507" s="314"/>
      <c r="K507" s="314"/>
      <c r="L507" s="314"/>
      <c r="M507" s="314"/>
      <c r="N507" s="314"/>
      <c r="O507" s="314"/>
      <c r="P507" s="314"/>
      <c r="Q507" s="314"/>
      <c r="R507" s="314"/>
      <c r="S507" s="314"/>
      <c r="T507" s="314"/>
      <c r="U507" s="314"/>
      <c r="V507" s="314"/>
      <c r="W507" s="314"/>
      <c r="X507" s="314"/>
      <c r="Y507" s="314"/>
      <c r="Z507" s="314"/>
    </row>
    <row r="508" ht="15.75" customHeight="1">
      <c r="A508" s="314"/>
      <c r="B508" s="314"/>
      <c r="C508" s="314"/>
      <c r="D508" s="314"/>
      <c r="E508" s="314"/>
      <c r="F508" s="314"/>
      <c r="G508" s="314"/>
      <c r="H508" s="314"/>
      <c r="I508" s="314"/>
      <c r="J508" s="314"/>
      <c r="K508" s="314"/>
      <c r="L508" s="314"/>
      <c r="M508" s="314"/>
      <c r="N508" s="314"/>
      <c r="O508" s="314"/>
      <c r="P508" s="314"/>
      <c r="Q508" s="314"/>
      <c r="R508" s="314"/>
      <c r="S508" s="314"/>
      <c r="T508" s="314"/>
      <c r="U508" s="314"/>
      <c r="V508" s="314"/>
      <c r="W508" s="314"/>
      <c r="X508" s="314"/>
      <c r="Y508" s="314"/>
      <c r="Z508" s="314"/>
    </row>
    <row r="509" ht="15.75" customHeight="1">
      <c r="A509" s="314"/>
      <c r="B509" s="314"/>
      <c r="C509" s="314"/>
      <c r="D509" s="314"/>
      <c r="E509" s="314"/>
      <c r="F509" s="314"/>
      <c r="G509" s="314"/>
      <c r="H509" s="314"/>
      <c r="I509" s="314"/>
      <c r="J509" s="314"/>
      <c r="K509" s="314"/>
      <c r="L509" s="314"/>
      <c r="M509" s="314"/>
      <c r="N509" s="314"/>
      <c r="O509" s="314"/>
      <c r="P509" s="314"/>
      <c r="Q509" s="314"/>
      <c r="R509" s="314"/>
      <c r="S509" s="314"/>
      <c r="T509" s="314"/>
      <c r="U509" s="314"/>
      <c r="V509" s="314"/>
      <c r="W509" s="314"/>
      <c r="X509" s="314"/>
      <c r="Y509" s="314"/>
      <c r="Z509" s="314"/>
    </row>
    <row r="510" ht="15.75" customHeight="1">
      <c r="A510" s="314"/>
      <c r="B510" s="314"/>
      <c r="C510" s="314"/>
      <c r="D510" s="314"/>
      <c r="E510" s="314"/>
      <c r="F510" s="314"/>
      <c r="G510" s="314"/>
      <c r="H510" s="314"/>
      <c r="I510" s="314"/>
      <c r="J510" s="314"/>
      <c r="K510" s="314"/>
      <c r="L510" s="314"/>
      <c r="M510" s="314"/>
      <c r="N510" s="314"/>
      <c r="O510" s="314"/>
      <c r="P510" s="314"/>
      <c r="Q510" s="314"/>
      <c r="R510" s="314"/>
      <c r="S510" s="314"/>
      <c r="T510" s="314"/>
      <c r="U510" s="314"/>
      <c r="V510" s="314"/>
      <c r="W510" s="314"/>
      <c r="X510" s="314"/>
      <c r="Y510" s="314"/>
      <c r="Z510" s="314"/>
    </row>
    <row r="511" ht="15.75" customHeight="1">
      <c r="A511" s="314"/>
      <c r="B511" s="314"/>
      <c r="C511" s="314"/>
      <c r="D511" s="314"/>
      <c r="E511" s="314"/>
      <c r="F511" s="314"/>
      <c r="G511" s="314"/>
      <c r="H511" s="314"/>
      <c r="I511" s="314"/>
      <c r="J511" s="314"/>
      <c r="K511" s="314"/>
      <c r="L511" s="314"/>
      <c r="M511" s="314"/>
      <c r="N511" s="314"/>
      <c r="O511" s="314"/>
      <c r="P511" s="314"/>
      <c r="Q511" s="314"/>
      <c r="R511" s="314"/>
      <c r="S511" s="314"/>
      <c r="T511" s="314"/>
      <c r="U511" s="314"/>
      <c r="V511" s="314"/>
      <c r="W511" s="314"/>
      <c r="X511" s="314"/>
      <c r="Y511" s="314"/>
      <c r="Z511" s="314"/>
    </row>
    <row r="512" ht="15.75" customHeight="1">
      <c r="A512" s="314"/>
      <c r="B512" s="314"/>
      <c r="C512" s="314"/>
      <c r="D512" s="314"/>
      <c r="E512" s="314"/>
      <c r="F512" s="314"/>
      <c r="G512" s="314"/>
      <c r="H512" s="314"/>
      <c r="I512" s="314"/>
      <c r="J512" s="314"/>
      <c r="K512" s="314"/>
      <c r="L512" s="314"/>
      <c r="M512" s="314"/>
      <c r="N512" s="314"/>
      <c r="O512" s="314"/>
      <c r="P512" s="314"/>
      <c r="Q512" s="314"/>
      <c r="R512" s="314"/>
      <c r="S512" s="314"/>
      <c r="T512" s="314"/>
      <c r="U512" s="314"/>
      <c r="V512" s="314"/>
      <c r="W512" s="314"/>
      <c r="X512" s="314"/>
      <c r="Y512" s="314"/>
      <c r="Z512" s="314"/>
    </row>
    <row r="513" ht="15.75" customHeight="1">
      <c r="A513" s="314"/>
      <c r="B513" s="314"/>
      <c r="C513" s="314"/>
      <c r="D513" s="314"/>
      <c r="E513" s="314"/>
      <c r="F513" s="314"/>
      <c r="G513" s="314"/>
      <c r="H513" s="314"/>
      <c r="I513" s="314"/>
      <c r="J513" s="314"/>
      <c r="K513" s="314"/>
      <c r="L513" s="314"/>
      <c r="M513" s="314"/>
      <c r="N513" s="314"/>
      <c r="O513" s="314"/>
      <c r="P513" s="314"/>
      <c r="Q513" s="314"/>
      <c r="R513" s="314"/>
      <c r="S513" s="314"/>
      <c r="T513" s="314"/>
      <c r="U513" s="314"/>
      <c r="V513" s="314"/>
      <c r="W513" s="314"/>
      <c r="X513" s="314"/>
      <c r="Y513" s="314"/>
      <c r="Z513" s="314"/>
    </row>
    <row r="514" ht="15.75" customHeight="1">
      <c r="A514" s="314"/>
      <c r="B514" s="314"/>
      <c r="C514" s="314"/>
      <c r="D514" s="314"/>
      <c r="E514" s="314"/>
      <c r="F514" s="314"/>
      <c r="G514" s="314"/>
      <c r="H514" s="314"/>
      <c r="I514" s="314"/>
      <c r="J514" s="314"/>
      <c r="K514" s="314"/>
      <c r="L514" s="314"/>
      <c r="M514" s="314"/>
      <c r="N514" s="314"/>
      <c r="O514" s="314"/>
      <c r="P514" s="314"/>
      <c r="Q514" s="314"/>
      <c r="R514" s="314"/>
      <c r="S514" s="314"/>
      <c r="T514" s="314"/>
      <c r="U514" s="314"/>
      <c r="V514" s="314"/>
      <c r="W514" s="314"/>
      <c r="X514" s="314"/>
      <c r="Y514" s="314"/>
      <c r="Z514" s="314"/>
    </row>
    <row r="515" ht="15.75" customHeight="1">
      <c r="A515" s="314"/>
      <c r="B515" s="314"/>
      <c r="C515" s="314"/>
      <c r="D515" s="314"/>
      <c r="E515" s="314"/>
      <c r="F515" s="314"/>
      <c r="G515" s="314"/>
      <c r="H515" s="314"/>
      <c r="I515" s="314"/>
      <c r="J515" s="314"/>
      <c r="K515" s="314"/>
      <c r="L515" s="314"/>
      <c r="M515" s="314"/>
      <c r="N515" s="314"/>
      <c r="O515" s="314"/>
      <c r="P515" s="314"/>
      <c r="Q515" s="314"/>
      <c r="R515" s="314"/>
      <c r="S515" s="314"/>
      <c r="T515" s="314"/>
      <c r="U515" s="314"/>
      <c r="V515" s="314"/>
      <c r="W515" s="314"/>
      <c r="X515" s="314"/>
      <c r="Y515" s="314"/>
      <c r="Z515" s="314"/>
    </row>
    <row r="516" ht="15.75" customHeight="1">
      <c r="A516" s="314"/>
      <c r="B516" s="314"/>
      <c r="C516" s="314"/>
      <c r="D516" s="314"/>
      <c r="E516" s="314"/>
      <c r="F516" s="314"/>
      <c r="G516" s="314"/>
      <c r="H516" s="314"/>
      <c r="I516" s="314"/>
      <c r="J516" s="314"/>
      <c r="K516" s="314"/>
      <c r="L516" s="314"/>
      <c r="M516" s="314"/>
      <c r="N516" s="314"/>
      <c r="O516" s="314"/>
      <c r="P516" s="314"/>
      <c r="Q516" s="314"/>
      <c r="R516" s="314"/>
      <c r="S516" s="314"/>
      <c r="T516" s="314"/>
      <c r="U516" s="314"/>
      <c r="V516" s="314"/>
      <c r="W516" s="314"/>
      <c r="X516" s="314"/>
      <c r="Y516" s="314"/>
      <c r="Z516" s="314"/>
    </row>
    <row r="517" ht="15.75" customHeight="1">
      <c r="A517" s="314"/>
      <c r="B517" s="314"/>
      <c r="C517" s="314"/>
      <c r="D517" s="314"/>
      <c r="E517" s="314"/>
      <c r="F517" s="314"/>
      <c r="G517" s="314"/>
      <c r="H517" s="314"/>
      <c r="I517" s="314"/>
      <c r="J517" s="314"/>
      <c r="K517" s="314"/>
      <c r="L517" s="314"/>
      <c r="M517" s="314"/>
      <c r="N517" s="314"/>
      <c r="O517" s="314"/>
      <c r="P517" s="314"/>
      <c r="Q517" s="314"/>
      <c r="R517" s="314"/>
      <c r="S517" s="314"/>
      <c r="T517" s="314"/>
      <c r="U517" s="314"/>
      <c r="V517" s="314"/>
      <c r="W517" s="314"/>
      <c r="X517" s="314"/>
      <c r="Y517" s="314"/>
      <c r="Z517" s="314"/>
    </row>
    <row r="518" ht="15.75" customHeight="1">
      <c r="A518" s="314"/>
      <c r="B518" s="314"/>
      <c r="C518" s="314"/>
      <c r="D518" s="314"/>
      <c r="E518" s="314"/>
      <c r="F518" s="314"/>
      <c r="G518" s="314"/>
      <c r="H518" s="314"/>
      <c r="I518" s="314"/>
      <c r="J518" s="314"/>
      <c r="K518" s="314"/>
      <c r="L518" s="314"/>
      <c r="M518" s="314"/>
      <c r="N518" s="314"/>
      <c r="O518" s="314"/>
      <c r="P518" s="314"/>
      <c r="Q518" s="314"/>
      <c r="R518" s="314"/>
      <c r="S518" s="314"/>
      <c r="T518" s="314"/>
      <c r="U518" s="314"/>
      <c r="V518" s="314"/>
      <c r="W518" s="314"/>
      <c r="X518" s="314"/>
      <c r="Y518" s="314"/>
      <c r="Z518" s="314"/>
    </row>
    <row r="519" ht="15.75" customHeight="1">
      <c r="A519" s="314"/>
      <c r="B519" s="314"/>
      <c r="C519" s="314"/>
      <c r="D519" s="314"/>
      <c r="E519" s="314"/>
      <c r="F519" s="314"/>
      <c r="G519" s="314"/>
      <c r="H519" s="314"/>
      <c r="I519" s="314"/>
      <c r="J519" s="314"/>
      <c r="K519" s="314"/>
      <c r="L519" s="314"/>
      <c r="M519" s="314"/>
      <c r="N519" s="314"/>
      <c r="O519" s="314"/>
      <c r="P519" s="314"/>
      <c r="Q519" s="314"/>
      <c r="R519" s="314"/>
      <c r="S519" s="314"/>
      <c r="T519" s="314"/>
      <c r="U519" s="314"/>
      <c r="V519" s="314"/>
      <c r="W519" s="314"/>
      <c r="X519" s="314"/>
      <c r="Y519" s="314"/>
      <c r="Z519" s="314"/>
    </row>
    <row r="520" ht="15.75" customHeight="1">
      <c r="A520" s="314"/>
      <c r="B520" s="314"/>
      <c r="C520" s="314"/>
      <c r="D520" s="314"/>
      <c r="E520" s="314"/>
      <c r="F520" s="314"/>
      <c r="G520" s="314"/>
      <c r="H520" s="314"/>
      <c r="I520" s="314"/>
      <c r="J520" s="314"/>
      <c r="K520" s="314"/>
      <c r="L520" s="314"/>
      <c r="M520" s="314"/>
      <c r="N520" s="314"/>
      <c r="O520" s="314"/>
      <c r="P520" s="314"/>
      <c r="Q520" s="314"/>
      <c r="R520" s="314"/>
      <c r="S520" s="314"/>
      <c r="T520" s="314"/>
      <c r="U520" s="314"/>
      <c r="V520" s="314"/>
      <c r="W520" s="314"/>
      <c r="X520" s="314"/>
      <c r="Y520" s="314"/>
      <c r="Z520" s="314"/>
    </row>
    <row r="521" ht="15.75" customHeight="1">
      <c r="A521" s="314"/>
      <c r="B521" s="314"/>
      <c r="C521" s="314"/>
      <c r="D521" s="314"/>
      <c r="E521" s="314"/>
      <c r="F521" s="314"/>
      <c r="G521" s="314"/>
      <c r="H521" s="314"/>
      <c r="I521" s="314"/>
      <c r="J521" s="314"/>
      <c r="K521" s="314"/>
      <c r="L521" s="314"/>
      <c r="M521" s="314"/>
      <c r="N521" s="314"/>
      <c r="O521" s="314"/>
      <c r="P521" s="314"/>
      <c r="Q521" s="314"/>
      <c r="R521" s="314"/>
      <c r="S521" s="314"/>
      <c r="T521" s="314"/>
      <c r="U521" s="314"/>
      <c r="V521" s="314"/>
      <c r="W521" s="314"/>
      <c r="X521" s="314"/>
      <c r="Y521" s="314"/>
      <c r="Z521" s="314"/>
    </row>
    <row r="522" ht="15.75" customHeight="1">
      <c r="A522" s="314"/>
      <c r="B522" s="314"/>
      <c r="C522" s="314"/>
      <c r="D522" s="314"/>
      <c r="E522" s="314"/>
      <c r="F522" s="314"/>
      <c r="G522" s="314"/>
      <c r="H522" s="314"/>
      <c r="I522" s="314"/>
      <c r="J522" s="314"/>
      <c r="K522" s="314"/>
      <c r="L522" s="314"/>
      <c r="M522" s="314"/>
      <c r="N522" s="314"/>
      <c r="O522" s="314"/>
      <c r="P522" s="314"/>
      <c r="Q522" s="314"/>
      <c r="R522" s="314"/>
      <c r="S522" s="314"/>
      <c r="T522" s="314"/>
      <c r="U522" s="314"/>
      <c r="V522" s="314"/>
      <c r="W522" s="314"/>
      <c r="X522" s="314"/>
      <c r="Y522" s="314"/>
      <c r="Z522" s="314"/>
    </row>
    <row r="523" ht="15.75" customHeight="1">
      <c r="A523" s="314"/>
      <c r="B523" s="314"/>
      <c r="C523" s="314"/>
      <c r="D523" s="314"/>
      <c r="E523" s="314"/>
      <c r="F523" s="314"/>
      <c r="G523" s="314"/>
      <c r="H523" s="314"/>
      <c r="I523" s="314"/>
      <c r="J523" s="314"/>
      <c r="K523" s="314"/>
      <c r="L523" s="314"/>
      <c r="M523" s="314"/>
      <c r="N523" s="314"/>
      <c r="O523" s="314"/>
      <c r="P523" s="314"/>
      <c r="Q523" s="314"/>
      <c r="R523" s="314"/>
      <c r="S523" s="314"/>
      <c r="T523" s="314"/>
      <c r="U523" s="314"/>
      <c r="V523" s="314"/>
      <c r="W523" s="314"/>
      <c r="X523" s="314"/>
      <c r="Y523" s="314"/>
      <c r="Z523" s="314"/>
    </row>
    <row r="524" ht="15.75" customHeight="1">
      <c r="A524" s="314"/>
      <c r="B524" s="314"/>
      <c r="C524" s="314"/>
      <c r="D524" s="314"/>
      <c r="E524" s="314"/>
      <c r="F524" s="314"/>
      <c r="G524" s="314"/>
      <c r="H524" s="314"/>
      <c r="I524" s="314"/>
      <c r="J524" s="314"/>
      <c r="K524" s="314"/>
      <c r="L524" s="314"/>
      <c r="M524" s="314"/>
      <c r="N524" s="314"/>
      <c r="O524" s="314"/>
      <c r="P524" s="314"/>
      <c r="Q524" s="314"/>
      <c r="R524" s="314"/>
      <c r="S524" s="314"/>
      <c r="T524" s="314"/>
      <c r="U524" s="314"/>
      <c r="V524" s="314"/>
      <c r="W524" s="314"/>
      <c r="X524" s="314"/>
      <c r="Y524" s="314"/>
      <c r="Z524" s="314"/>
    </row>
    <row r="525" ht="15.75" customHeight="1">
      <c r="A525" s="314"/>
      <c r="B525" s="314"/>
      <c r="C525" s="314"/>
      <c r="D525" s="314"/>
      <c r="E525" s="314"/>
      <c r="F525" s="314"/>
      <c r="G525" s="314"/>
      <c r="H525" s="314"/>
      <c r="I525" s="314"/>
      <c r="J525" s="314"/>
      <c r="K525" s="314"/>
      <c r="L525" s="314"/>
      <c r="M525" s="314"/>
      <c r="N525" s="314"/>
      <c r="O525" s="314"/>
      <c r="P525" s="314"/>
      <c r="Q525" s="314"/>
      <c r="R525" s="314"/>
      <c r="S525" s="314"/>
      <c r="T525" s="314"/>
      <c r="U525" s="314"/>
      <c r="V525" s="314"/>
      <c r="W525" s="314"/>
      <c r="X525" s="314"/>
      <c r="Y525" s="314"/>
      <c r="Z525" s="314"/>
    </row>
    <row r="526" ht="15.75" customHeight="1">
      <c r="A526" s="314"/>
      <c r="B526" s="314"/>
      <c r="C526" s="314"/>
      <c r="D526" s="314"/>
      <c r="E526" s="314"/>
      <c r="F526" s="314"/>
      <c r="G526" s="314"/>
      <c r="H526" s="314"/>
      <c r="I526" s="314"/>
      <c r="J526" s="314"/>
      <c r="K526" s="314"/>
      <c r="L526" s="314"/>
      <c r="M526" s="314"/>
      <c r="N526" s="314"/>
      <c r="O526" s="314"/>
      <c r="P526" s="314"/>
      <c r="Q526" s="314"/>
      <c r="R526" s="314"/>
      <c r="S526" s="314"/>
      <c r="T526" s="314"/>
      <c r="U526" s="314"/>
      <c r="V526" s="314"/>
      <c r="W526" s="314"/>
      <c r="X526" s="314"/>
      <c r="Y526" s="314"/>
      <c r="Z526" s="314"/>
    </row>
    <row r="527" ht="15.75" customHeight="1">
      <c r="A527" s="314"/>
      <c r="B527" s="314"/>
      <c r="C527" s="314"/>
      <c r="D527" s="314"/>
      <c r="E527" s="314"/>
      <c r="F527" s="314"/>
      <c r="G527" s="314"/>
      <c r="H527" s="314"/>
      <c r="I527" s="314"/>
      <c r="J527" s="314"/>
      <c r="K527" s="314"/>
      <c r="L527" s="314"/>
      <c r="M527" s="314"/>
      <c r="N527" s="314"/>
      <c r="O527" s="314"/>
      <c r="P527" s="314"/>
      <c r="Q527" s="314"/>
      <c r="R527" s="314"/>
      <c r="S527" s="314"/>
      <c r="T527" s="314"/>
      <c r="U527" s="314"/>
      <c r="V527" s="314"/>
      <c r="W527" s="314"/>
      <c r="X527" s="314"/>
      <c r="Y527" s="314"/>
      <c r="Z527" s="314"/>
    </row>
    <row r="528" ht="15.75" customHeight="1">
      <c r="A528" s="314"/>
      <c r="B528" s="314"/>
      <c r="C528" s="314"/>
      <c r="D528" s="314"/>
      <c r="E528" s="314"/>
      <c r="F528" s="314"/>
      <c r="G528" s="314"/>
      <c r="H528" s="314"/>
      <c r="I528" s="314"/>
      <c r="J528" s="314"/>
      <c r="K528" s="314"/>
      <c r="L528" s="314"/>
      <c r="M528" s="314"/>
      <c r="N528" s="314"/>
      <c r="O528" s="314"/>
      <c r="P528" s="314"/>
      <c r="Q528" s="314"/>
      <c r="R528" s="314"/>
      <c r="S528" s="314"/>
      <c r="T528" s="314"/>
      <c r="U528" s="314"/>
      <c r="V528" s="314"/>
      <c r="W528" s="314"/>
      <c r="X528" s="314"/>
      <c r="Y528" s="314"/>
      <c r="Z528" s="314"/>
    </row>
    <row r="529" ht="15.75" customHeight="1">
      <c r="A529" s="314"/>
      <c r="B529" s="314"/>
      <c r="C529" s="314"/>
      <c r="D529" s="314"/>
      <c r="E529" s="314"/>
      <c r="F529" s="314"/>
      <c r="G529" s="314"/>
      <c r="H529" s="314"/>
      <c r="I529" s="314"/>
      <c r="J529" s="314"/>
      <c r="K529" s="314"/>
      <c r="L529" s="314"/>
      <c r="M529" s="314"/>
      <c r="N529" s="314"/>
      <c r="O529" s="314"/>
      <c r="P529" s="314"/>
      <c r="Q529" s="314"/>
      <c r="R529" s="314"/>
      <c r="S529" s="314"/>
      <c r="T529" s="314"/>
      <c r="U529" s="314"/>
      <c r="V529" s="314"/>
      <c r="W529" s="314"/>
      <c r="X529" s="314"/>
      <c r="Y529" s="314"/>
      <c r="Z529" s="314"/>
    </row>
    <row r="530" ht="15.75" customHeight="1">
      <c r="A530" s="314"/>
      <c r="B530" s="314"/>
      <c r="C530" s="314"/>
      <c r="D530" s="314"/>
      <c r="E530" s="314"/>
      <c r="F530" s="314"/>
      <c r="G530" s="314"/>
      <c r="H530" s="314"/>
      <c r="I530" s="314"/>
      <c r="J530" s="314"/>
      <c r="K530" s="314"/>
      <c r="L530" s="314"/>
      <c r="M530" s="314"/>
      <c r="N530" s="314"/>
      <c r="O530" s="314"/>
      <c r="P530" s="314"/>
      <c r="Q530" s="314"/>
      <c r="R530" s="314"/>
      <c r="S530" s="314"/>
      <c r="T530" s="314"/>
      <c r="U530" s="314"/>
      <c r="V530" s="314"/>
      <c r="W530" s="314"/>
      <c r="X530" s="314"/>
      <c r="Y530" s="314"/>
      <c r="Z530" s="314"/>
    </row>
    <row r="531" ht="15.75" customHeight="1">
      <c r="A531" s="314"/>
      <c r="B531" s="314"/>
      <c r="C531" s="314"/>
      <c r="D531" s="314"/>
      <c r="E531" s="314"/>
      <c r="F531" s="314"/>
      <c r="G531" s="314"/>
      <c r="H531" s="314"/>
      <c r="I531" s="314"/>
      <c r="J531" s="314"/>
      <c r="K531" s="314"/>
      <c r="L531" s="314"/>
      <c r="M531" s="314"/>
      <c r="N531" s="314"/>
      <c r="O531" s="314"/>
      <c r="P531" s="314"/>
      <c r="Q531" s="314"/>
      <c r="R531" s="314"/>
      <c r="S531" s="314"/>
      <c r="T531" s="314"/>
      <c r="U531" s="314"/>
      <c r="V531" s="314"/>
      <c r="W531" s="314"/>
      <c r="X531" s="314"/>
      <c r="Y531" s="314"/>
      <c r="Z531" s="314"/>
    </row>
    <row r="532" ht="15.75" customHeight="1">
      <c r="A532" s="314"/>
      <c r="B532" s="314"/>
      <c r="C532" s="314"/>
      <c r="D532" s="314"/>
      <c r="E532" s="314"/>
      <c r="F532" s="314"/>
      <c r="G532" s="314"/>
      <c r="H532" s="314"/>
      <c r="I532" s="314"/>
      <c r="J532" s="314"/>
      <c r="K532" s="314"/>
      <c r="L532" s="314"/>
      <c r="M532" s="314"/>
      <c r="N532" s="314"/>
      <c r="O532" s="314"/>
      <c r="P532" s="314"/>
      <c r="Q532" s="314"/>
      <c r="R532" s="314"/>
      <c r="S532" s="314"/>
      <c r="T532" s="314"/>
      <c r="U532" s="314"/>
      <c r="V532" s="314"/>
      <c r="W532" s="314"/>
      <c r="X532" s="314"/>
      <c r="Y532" s="314"/>
      <c r="Z532" s="314"/>
    </row>
    <row r="533" ht="15.75" customHeight="1">
      <c r="A533" s="314"/>
      <c r="B533" s="314"/>
      <c r="C533" s="314"/>
      <c r="D533" s="314"/>
      <c r="E533" s="314"/>
      <c r="F533" s="314"/>
      <c r="G533" s="314"/>
      <c r="H533" s="314"/>
      <c r="I533" s="314"/>
      <c r="J533" s="314"/>
      <c r="K533" s="314"/>
      <c r="L533" s="314"/>
      <c r="M533" s="314"/>
      <c r="N533" s="314"/>
      <c r="O533" s="314"/>
      <c r="P533" s="314"/>
      <c r="Q533" s="314"/>
      <c r="R533" s="314"/>
      <c r="S533" s="314"/>
      <c r="T533" s="314"/>
      <c r="U533" s="314"/>
      <c r="V533" s="314"/>
      <c r="W533" s="314"/>
      <c r="X533" s="314"/>
      <c r="Y533" s="314"/>
      <c r="Z533" s="314"/>
    </row>
    <row r="534" ht="15.75" customHeight="1">
      <c r="A534" s="314"/>
      <c r="B534" s="314"/>
      <c r="C534" s="314"/>
      <c r="D534" s="314"/>
      <c r="E534" s="314"/>
      <c r="F534" s="314"/>
      <c r="G534" s="314"/>
      <c r="H534" s="314"/>
      <c r="I534" s="314"/>
      <c r="J534" s="314"/>
      <c r="K534" s="314"/>
      <c r="L534" s="314"/>
      <c r="M534" s="314"/>
      <c r="N534" s="314"/>
      <c r="O534" s="314"/>
      <c r="P534" s="314"/>
      <c r="Q534" s="314"/>
      <c r="R534" s="314"/>
      <c r="S534" s="314"/>
      <c r="T534" s="314"/>
      <c r="U534" s="314"/>
      <c r="V534" s="314"/>
      <c r="W534" s="314"/>
      <c r="X534" s="314"/>
      <c r="Y534" s="314"/>
      <c r="Z534" s="314"/>
    </row>
    <row r="535" ht="15.75" customHeight="1">
      <c r="A535" s="314"/>
      <c r="B535" s="314"/>
      <c r="C535" s="314"/>
      <c r="D535" s="314"/>
      <c r="E535" s="314"/>
      <c r="F535" s="314"/>
      <c r="G535" s="314"/>
      <c r="H535" s="314"/>
      <c r="I535" s="314"/>
      <c r="J535" s="314"/>
      <c r="K535" s="314"/>
      <c r="L535" s="314"/>
      <c r="M535" s="314"/>
      <c r="N535" s="314"/>
      <c r="O535" s="314"/>
      <c r="P535" s="314"/>
      <c r="Q535" s="314"/>
      <c r="R535" s="314"/>
      <c r="S535" s="314"/>
      <c r="T535" s="314"/>
      <c r="U535" s="314"/>
      <c r="V535" s="314"/>
      <c r="W535" s="314"/>
      <c r="X535" s="314"/>
      <c r="Y535" s="314"/>
      <c r="Z535" s="314"/>
    </row>
    <row r="536" ht="15.75" customHeight="1">
      <c r="A536" s="314"/>
      <c r="B536" s="314"/>
      <c r="C536" s="314"/>
      <c r="D536" s="314"/>
      <c r="E536" s="314"/>
      <c r="F536" s="314"/>
      <c r="G536" s="314"/>
      <c r="H536" s="314"/>
      <c r="I536" s="314"/>
      <c r="J536" s="314"/>
      <c r="K536" s="314"/>
      <c r="L536" s="314"/>
      <c r="M536" s="314"/>
      <c r="N536" s="314"/>
      <c r="O536" s="314"/>
      <c r="P536" s="314"/>
      <c r="Q536" s="314"/>
      <c r="R536" s="314"/>
      <c r="S536" s="314"/>
      <c r="T536" s="314"/>
      <c r="U536" s="314"/>
      <c r="V536" s="314"/>
      <c r="W536" s="314"/>
      <c r="X536" s="314"/>
      <c r="Y536" s="314"/>
      <c r="Z536" s="314"/>
    </row>
    <row r="537" ht="15.75" customHeight="1">
      <c r="A537" s="314"/>
      <c r="B537" s="314"/>
      <c r="C537" s="314"/>
      <c r="D537" s="314"/>
      <c r="E537" s="314"/>
      <c r="F537" s="314"/>
      <c r="G537" s="314"/>
      <c r="H537" s="314"/>
      <c r="I537" s="314"/>
      <c r="J537" s="314"/>
      <c r="K537" s="314"/>
      <c r="L537" s="314"/>
      <c r="M537" s="314"/>
      <c r="N537" s="314"/>
      <c r="O537" s="314"/>
      <c r="P537" s="314"/>
      <c r="Q537" s="314"/>
      <c r="R537" s="314"/>
      <c r="S537" s="314"/>
      <c r="T537" s="314"/>
      <c r="U537" s="314"/>
      <c r="V537" s="314"/>
      <c r="W537" s="314"/>
      <c r="X537" s="314"/>
      <c r="Y537" s="314"/>
      <c r="Z537" s="314"/>
    </row>
    <row r="538" ht="15.75" customHeight="1">
      <c r="A538" s="314"/>
      <c r="B538" s="314"/>
      <c r="C538" s="314"/>
      <c r="D538" s="314"/>
      <c r="E538" s="314"/>
      <c r="F538" s="314"/>
      <c r="G538" s="314"/>
      <c r="H538" s="314"/>
      <c r="I538" s="314"/>
      <c r="J538" s="314"/>
      <c r="K538" s="314"/>
      <c r="L538" s="314"/>
      <c r="M538" s="314"/>
      <c r="N538" s="314"/>
      <c r="O538" s="314"/>
      <c r="P538" s="314"/>
      <c r="Q538" s="314"/>
      <c r="R538" s="314"/>
      <c r="S538" s="314"/>
      <c r="T538" s="314"/>
      <c r="U538" s="314"/>
      <c r="V538" s="314"/>
      <c r="W538" s="314"/>
      <c r="X538" s="314"/>
      <c r="Y538" s="314"/>
      <c r="Z538" s="314"/>
    </row>
    <row r="539" ht="15.75" customHeight="1">
      <c r="A539" s="314"/>
      <c r="B539" s="314"/>
      <c r="C539" s="314"/>
      <c r="D539" s="314"/>
      <c r="E539" s="314"/>
      <c r="F539" s="314"/>
      <c r="G539" s="314"/>
      <c r="H539" s="314"/>
      <c r="I539" s="314"/>
      <c r="J539" s="314"/>
      <c r="K539" s="314"/>
      <c r="L539" s="314"/>
      <c r="M539" s="314"/>
      <c r="N539" s="314"/>
      <c r="O539" s="314"/>
      <c r="P539" s="314"/>
      <c r="Q539" s="314"/>
      <c r="R539" s="314"/>
      <c r="S539" s="314"/>
      <c r="T539" s="314"/>
      <c r="U539" s="314"/>
      <c r="V539" s="314"/>
      <c r="W539" s="314"/>
      <c r="X539" s="314"/>
      <c r="Y539" s="314"/>
      <c r="Z539" s="314"/>
    </row>
    <row r="540" ht="15.75" customHeight="1">
      <c r="A540" s="314"/>
      <c r="B540" s="314"/>
      <c r="C540" s="314"/>
      <c r="D540" s="314"/>
      <c r="E540" s="314"/>
      <c r="F540" s="314"/>
      <c r="G540" s="314"/>
      <c r="H540" s="314"/>
      <c r="I540" s="314"/>
      <c r="J540" s="314"/>
      <c r="K540" s="314"/>
      <c r="L540" s="314"/>
      <c r="M540" s="314"/>
      <c r="N540" s="314"/>
      <c r="O540" s="314"/>
      <c r="P540" s="314"/>
      <c r="Q540" s="314"/>
      <c r="R540" s="314"/>
      <c r="S540" s="314"/>
      <c r="T540" s="314"/>
      <c r="U540" s="314"/>
      <c r="V540" s="314"/>
      <c r="W540" s="314"/>
      <c r="X540" s="314"/>
      <c r="Y540" s="314"/>
      <c r="Z540" s="314"/>
    </row>
    <row r="541" ht="15.75" customHeight="1">
      <c r="A541" s="314"/>
      <c r="B541" s="314"/>
      <c r="C541" s="314"/>
      <c r="D541" s="314"/>
      <c r="E541" s="314"/>
      <c r="F541" s="314"/>
      <c r="G541" s="314"/>
      <c r="H541" s="314"/>
      <c r="I541" s="314"/>
      <c r="J541" s="314"/>
      <c r="K541" s="314"/>
      <c r="L541" s="314"/>
      <c r="M541" s="314"/>
      <c r="N541" s="314"/>
      <c r="O541" s="314"/>
      <c r="P541" s="314"/>
      <c r="Q541" s="314"/>
      <c r="R541" s="314"/>
      <c r="S541" s="314"/>
      <c r="T541" s="314"/>
      <c r="U541" s="314"/>
      <c r="V541" s="314"/>
      <c r="W541" s="314"/>
      <c r="X541" s="314"/>
      <c r="Y541" s="314"/>
      <c r="Z541" s="314"/>
    </row>
    <row r="542" ht="15.75" customHeight="1">
      <c r="A542" s="314"/>
      <c r="B542" s="314"/>
      <c r="C542" s="314"/>
      <c r="D542" s="314"/>
      <c r="E542" s="314"/>
      <c r="F542" s="314"/>
      <c r="G542" s="314"/>
      <c r="H542" s="314"/>
      <c r="I542" s="314"/>
      <c r="J542" s="314"/>
      <c r="K542" s="314"/>
      <c r="L542" s="314"/>
      <c r="M542" s="314"/>
      <c r="N542" s="314"/>
      <c r="O542" s="314"/>
      <c r="P542" s="314"/>
      <c r="Q542" s="314"/>
      <c r="R542" s="314"/>
      <c r="S542" s="314"/>
      <c r="T542" s="314"/>
      <c r="U542" s="314"/>
      <c r="V542" s="314"/>
      <c r="W542" s="314"/>
      <c r="X542" s="314"/>
      <c r="Y542" s="314"/>
      <c r="Z542" s="314"/>
    </row>
    <row r="543" ht="15.75" customHeight="1">
      <c r="A543" s="314"/>
      <c r="B543" s="314"/>
      <c r="C543" s="314"/>
      <c r="D543" s="314"/>
      <c r="E543" s="314"/>
      <c r="F543" s="314"/>
      <c r="G543" s="314"/>
      <c r="H543" s="314"/>
      <c r="I543" s="314"/>
      <c r="J543" s="314"/>
      <c r="K543" s="314"/>
      <c r="L543" s="314"/>
      <c r="M543" s="314"/>
      <c r="N543" s="314"/>
      <c r="O543" s="314"/>
      <c r="P543" s="314"/>
      <c r="Q543" s="314"/>
      <c r="R543" s="314"/>
      <c r="S543" s="314"/>
      <c r="T543" s="314"/>
      <c r="U543" s="314"/>
      <c r="V543" s="314"/>
      <c r="W543" s="314"/>
      <c r="X543" s="314"/>
      <c r="Y543" s="314"/>
      <c r="Z543" s="314"/>
    </row>
    <row r="544" ht="15.75" customHeight="1">
      <c r="A544" s="314"/>
      <c r="B544" s="314"/>
      <c r="C544" s="314"/>
      <c r="D544" s="314"/>
      <c r="E544" s="314"/>
      <c r="F544" s="314"/>
      <c r="G544" s="314"/>
      <c r="H544" s="314"/>
      <c r="I544" s="314"/>
      <c r="J544" s="314"/>
      <c r="K544" s="314"/>
      <c r="L544" s="314"/>
      <c r="M544" s="314"/>
      <c r="N544" s="314"/>
      <c r="O544" s="314"/>
      <c r="P544" s="314"/>
      <c r="Q544" s="314"/>
      <c r="R544" s="314"/>
      <c r="S544" s="314"/>
      <c r="T544" s="314"/>
      <c r="U544" s="314"/>
      <c r="V544" s="314"/>
      <c r="W544" s="314"/>
      <c r="X544" s="314"/>
      <c r="Y544" s="314"/>
      <c r="Z544" s="314"/>
    </row>
    <row r="545" ht="15.75" customHeight="1">
      <c r="A545" s="314"/>
      <c r="B545" s="314"/>
      <c r="C545" s="314"/>
      <c r="D545" s="314"/>
      <c r="E545" s="314"/>
      <c r="F545" s="314"/>
      <c r="G545" s="314"/>
      <c r="H545" s="314"/>
      <c r="I545" s="314"/>
      <c r="J545" s="314"/>
      <c r="K545" s="314"/>
      <c r="L545" s="314"/>
      <c r="M545" s="314"/>
      <c r="N545" s="314"/>
      <c r="O545" s="314"/>
      <c r="P545" s="314"/>
      <c r="Q545" s="314"/>
      <c r="R545" s="314"/>
      <c r="S545" s="314"/>
      <c r="T545" s="314"/>
      <c r="U545" s="314"/>
      <c r="V545" s="314"/>
      <c r="W545" s="314"/>
      <c r="X545" s="314"/>
      <c r="Y545" s="314"/>
      <c r="Z545" s="314"/>
    </row>
    <row r="546" ht="15.75" customHeight="1">
      <c r="A546" s="314"/>
      <c r="B546" s="314"/>
      <c r="C546" s="314"/>
      <c r="D546" s="314"/>
      <c r="E546" s="314"/>
      <c r="F546" s="314"/>
      <c r="G546" s="314"/>
      <c r="H546" s="314"/>
      <c r="I546" s="314"/>
      <c r="J546" s="314"/>
      <c r="K546" s="314"/>
      <c r="L546" s="314"/>
      <c r="M546" s="314"/>
      <c r="N546" s="314"/>
      <c r="O546" s="314"/>
      <c r="P546" s="314"/>
      <c r="Q546" s="314"/>
      <c r="R546" s="314"/>
      <c r="S546" s="314"/>
      <c r="T546" s="314"/>
      <c r="U546" s="314"/>
      <c r="V546" s="314"/>
      <c r="W546" s="314"/>
      <c r="X546" s="314"/>
      <c r="Y546" s="314"/>
      <c r="Z546" s="314"/>
    </row>
    <row r="547" ht="15.75" customHeight="1">
      <c r="A547" s="314"/>
      <c r="B547" s="314"/>
      <c r="C547" s="314"/>
      <c r="D547" s="314"/>
      <c r="E547" s="314"/>
      <c r="F547" s="314"/>
      <c r="G547" s="314"/>
      <c r="H547" s="314"/>
      <c r="I547" s="314"/>
      <c r="J547" s="314"/>
      <c r="K547" s="314"/>
      <c r="L547" s="314"/>
      <c r="M547" s="314"/>
      <c r="N547" s="314"/>
      <c r="O547" s="314"/>
      <c r="P547" s="314"/>
      <c r="Q547" s="314"/>
      <c r="R547" s="314"/>
      <c r="S547" s="314"/>
      <c r="T547" s="314"/>
      <c r="U547" s="314"/>
      <c r="V547" s="314"/>
      <c r="W547" s="314"/>
      <c r="X547" s="314"/>
      <c r="Y547" s="314"/>
      <c r="Z547" s="314"/>
    </row>
    <row r="548" ht="15.75" customHeight="1">
      <c r="A548" s="314"/>
      <c r="B548" s="314"/>
      <c r="C548" s="314"/>
      <c r="D548" s="314"/>
      <c r="E548" s="314"/>
      <c r="F548" s="314"/>
      <c r="G548" s="314"/>
      <c r="H548" s="314"/>
      <c r="I548" s="314"/>
      <c r="J548" s="314"/>
      <c r="K548" s="314"/>
      <c r="L548" s="314"/>
      <c r="M548" s="314"/>
      <c r="N548" s="314"/>
      <c r="O548" s="314"/>
      <c r="P548" s="314"/>
      <c r="Q548" s="314"/>
      <c r="R548" s="314"/>
      <c r="S548" s="314"/>
      <c r="T548" s="314"/>
      <c r="U548" s="314"/>
      <c r="V548" s="314"/>
      <c r="W548" s="314"/>
      <c r="X548" s="314"/>
      <c r="Y548" s="314"/>
      <c r="Z548" s="314"/>
    </row>
    <row r="549" ht="15.75" customHeight="1">
      <c r="A549" s="314"/>
      <c r="B549" s="314"/>
      <c r="C549" s="314"/>
      <c r="D549" s="314"/>
      <c r="E549" s="314"/>
      <c r="F549" s="314"/>
      <c r="G549" s="314"/>
      <c r="H549" s="314"/>
      <c r="I549" s="314"/>
      <c r="J549" s="314"/>
      <c r="K549" s="314"/>
      <c r="L549" s="314"/>
      <c r="M549" s="314"/>
      <c r="N549" s="314"/>
      <c r="O549" s="314"/>
      <c r="P549" s="314"/>
      <c r="Q549" s="314"/>
      <c r="R549" s="314"/>
      <c r="S549" s="314"/>
      <c r="T549" s="314"/>
      <c r="U549" s="314"/>
      <c r="V549" s="314"/>
      <c r="W549" s="314"/>
      <c r="X549" s="314"/>
      <c r="Y549" s="314"/>
      <c r="Z549" s="314"/>
    </row>
    <row r="550" ht="15.75" customHeight="1">
      <c r="A550" s="314"/>
      <c r="B550" s="314"/>
      <c r="C550" s="314"/>
      <c r="D550" s="314"/>
      <c r="E550" s="314"/>
      <c r="F550" s="314"/>
      <c r="G550" s="314"/>
      <c r="H550" s="314"/>
      <c r="I550" s="314"/>
      <c r="J550" s="314"/>
      <c r="K550" s="314"/>
      <c r="L550" s="314"/>
      <c r="M550" s="314"/>
      <c r="N550" s="314"/>
      <c r="O550" s="314"/>
      <c r="P550" s="314"/>
      <c r="Q550" s="314"/>
      <c r="R550" s="314"/>
      <c r="S550" s="314"/>
      <c r="T550" s="314"/>
      <c r="U550" s="314"/>
      <c r="V550" s="314"/>
      <c r="W550" s="314"/>
      <c r="X550" s="314"/>
      <c r="Y550" s="314"/>
      <c r="Z550" s="314"/>
    </row>
    <row r="551" ht="15.75" customHeight="1">
      <c r="A551" s="314"/>
      <c r="B551" s="314"/>
      <c r="C551" s="314"/>
      <c r="D551" s="314"/>
      <c r="E551" s="314"/>
      <c r="F551" s="314"/>
      <c r="G551" s="314"/>
      <c r="H551" s="314"/>
      <c r="I551" s="314"/>
      <c r="J551" s="314"/>
      <c r="K551" s="314"/>
      <c r="L551" s="314"/>
      <c r="M551" s="314"/>
      <c r="N551" s="314"/>
      <c r="O551" s="314"/>
      <c r="P551" s="314"/>
      <c r="Q551" s="314"/>
      <c r="R551" s="314"/>
      <c r="S551" s="314"/>
      <c r="T551" s="314"/>
      <c r="U551" s="314"/>
      <c r="V551" s="314"/>
      <c r="W551" s="314"/>
      <c r="X551" s="314"/>
      <c r="Y551" s="314"/>
      <c r="Z551" s="314"/>
    </row>
    <row r="552" ht="15.75" customHeight="1">
      <c r="A552" s="314"/>
      <c r="B552" s="314"/>
      <c r="C552" s="314"/>
      <c r="D552" s="314"/>
      <c r="E552" s="314"/>
      <c r="F552" s="314"/>
      <c r="G552" s="314"/>
      <c r="H552" s="314"/>
      <c r="I552" s="314"/>
      <c r="J552" s="314"/>
      <c r="K552" s="314"/>
      <c r="L552" s="314"/>
      <c r="M552" s="314"/>
      <c r="N552" s="314"/>
      <c r="O552" s="314"/>
      <c r="P552" s="314"/>
      <c r="Q552" s="314"/>
      <c r="R552" s="314"/>
      <c r="S552" s="314"/>
      <c r="T552" s="314"/>
      <c r="U552" s="314"/>
      <c r="V552" s="314"/>
      <c r="W552" s="314"/>
      <c r="X552" s="314"/>
      <c r="Y552" s="314"/>
      <c r="Z552" s="314"/>
    </row>
    <row r="553" ht="15.75" customHeight="1">
      <c r="A553" s="314"/>
      <c r="B553" s="314"/>
      <c r="C553" s="314"/>
      <c r="D553" s="314"/>
      <c r="E553" s="314"/>
      <c r="F553" s="314"/>
      <c r="G553" s="314"/>
      <c r="H553" s="314"/>
      <c r="I553" s="314"/>
      <c r="J553" s="314"/>
      <c r="K553" s="314"/>
      <c r="L553" s="314"/>
      <c r="M553" s="314"/>
      <c r="N553" s="314"/>
      <c r="O553" s="314"/>
      <c r="P553" s="314"/>
      <c r="Q553" s="314"/>
      <c r="R553" s="314"/>
      <c r="S553" s="314"/>
      <c r="T553" s="314"/>
      <c r="U553" s="314"/>
      <c r="V553" s="314"/>
      <c r="W553" s="314"/>
      <c r="X553" s="314"/>
      <c r="Y553" s="314"/>
      <c r="Z553" s="314"/>
    </row>
    <row r="554" ht="15.75" customHeight="1">
      <c r="A554" s="314"/>
      <c r="B554" s="314"/>
      <c r="C554" s="314"/>
      <c r="D554" s="314"/>
      <c r="E554" s="314"/>
      <c r="F554" s="314"/>
      <c r="G554" s="314"/>
      <c r="H554" s="314"/>
      <c r="I554" s="314"/>
      <c r="J554" s="314"/>
      <c r="K554" s="314"/>
      <c r="L554" s="314"/>
      <c r="M554" s="314"/>
      <c r="N554" s="314"/>
      <c r="O554" s="314"/>
      <c r="P554" s="314"/>
      <c r="Q554" s="314"/>
      <c r="R554" s="314"/>
      <c r="S554" s="314"/>
      <c r="T554" s="314"/>
      <c r="U554" s="314"/>
      <c r="V554" s="314"/>
      <c r="W554" s="314"/>
      <c r="X554" s="314"/>
      <c r="Y554" s="314"/>
      <c r="Z554" s="314"/>
    </row>
    <row r="555" ht="15.75" customHeight="1">
      <c r="A555" s="314"/>
      <c r="B555" s="314"/>
      <c r="C555" s="314"/>
      <c r="D555" s="314"/>
      <c r="E555" s="314"/>
      <c r="F555" s="314"/>
      <c r="G555" s="314"/>
      <c r="H555" s="314"/>
      <c r="I555" s="314"/>
      <c r="J555" s="314"/>
      <c r="K555" s="314"/>
      <c r="L555" s="314"/>
      <c r="M555" s="314"/>
      <c r="N555" s="314"/>
      <c r="O555" s="314"/>
      <c r="P555" s="314"/>
      <c r="Q555" s="314"/>
      <c r="R555" s="314"/>
      <c r="S555" s="314"/>
      <c r="T555" s="314"/>
      <c r="U555" s="314"/>
      <c r="V555" s="314"/>
      <c r="W555" s="314"/>
      <c r="X555" s="314"/>
      <c r="Y555" s="314"/>
      <c r="Z555" s="314"/>
    </row>
    <row r="556" ht="15.75" customHeight="1">
      <c r="A556" s="314"/>
      <c r="B556" s="314"/>
      <c r="C556" s="314"/>
      <c r="D556" s="314"/>
      <c r="E556" s="314"/>
      <c r="F556" s="314"/>
      <c r="G556" s="314"/>
      <c r="H556" s="314"/>
      <c r="I556" s="314"/>
      <c r="J556" s="314"/>
      <c r="K556" s="314"/>
      <c r="L556" s="314"/>
      <c r="M556" s="314"/>
      <c r="N556" s="314"/>
      <c r="O556" s="314"/>
      <c r="P556" s="314"/>
      <c r="Q556" s="314"/>
      <c r="R556" s="314"/>
      <c r="S556" s="314"/>
      <c r="T556" s="314"/>
      <c r="U556" s="314"/>
      <c r="V556" s="314"/>
      <c r="W556" s="314"/>
      <c r="X556" s="314"/>
      <c r="Y556" s="314"/>
      <c r="Z556" s="314"/>
    </row>
    <row r="557" ht="15.75" customHeight="1">
      <c r="A557" s="314"/>
      <c r="B557" s="314"/>
      <c r="C557" s="314"/>
      <c r="D557" s="314"/>
      <c r="E557" s="314"/>
      <c r="F557" s="314"/>
      <c r="G557" s="314"/>
      <c r="H557" s="314"/>
      <c r="I557" s="314"/>
      <c r="J557" s="314"/>
      <c r="K557" s="314"/>
      <c r="L557" s="314"/>
      <c r="M557" s="314"/>
      <c r="N557" s="314"/>
      <c r="O557" s="314"/>
      <c r="P557" s="314"/>
      <c r="Q557" s="314"/>
      <c r="R557" s="314"/>
      <c r="S557" s="314"/>
      <c r="T557" s="314"/>
      <c r="U557" s="314"/>
      <c r="V557" s="314"/>
      <c r="W557" s="314"/>
      <c r="X557" s="314"/>
      <c r="Y557" s="314"/>
      <c r="Z557" s="314"/>
    </row>
    <row r="558" ht="15.75" customHeight="1">
      <c r="A558" s="314"/>
      <c r="B558" s="314"/>
      <c r="C558" s="314"/>
      <c r="D558" s="314"/>
      <c r="E558" s="314"/>
      <c r="F558" s="314"/>
      <c r="G558" s="314"/>
      <c r="H558" s="314"/>
      <c r="I558" s="314"/>
      <c r="J558" s="314"/>
      <c r="K558" s="314"/>
      <c r="L558" s="314"/>
      <c r="M558" s="314"/>
      <c r="N558" s="314"/>
      <c r="O558" s="314"/>
      <c r="P558" s="314"/>
      <c r="Q558" s="314"/>
      <c r="R558" s="314"/>
      <c r="S558" s="314"/>
      <c r="T558" s="314"/>
      <c r="U558" s="314"/>
      <c r="V558" s="314"/>
      <c r="W558" s="314"/>
      <c r="X558" s="314"/>
      <c r="Y558" s="314"/>
      <c r="Z558" s="314"/>
    </row>
    <row r="559" ht="15.75" customHeight="1">
      <c r="A559" s="314"/>
      <c r="B559" s="314"/>
      <c r="C559" s="314"/>
      <c r="D559" s="314"/>
      <c r="E559" s="314"/>
      <c r="F559" s="314"/>
      <c r="G559" s="314"/>
      <c r="H559" s="314"/>
      <c r="I559" s="314"/>
      <c r="J559" s="314"/>
      <c r="K559" s="314"/>
      <c r="L559" s="314"/>
      <c r="M559" s="314"/>
      <c r="N559" s="314"/>
      <c r="O559" s="314"/>
      <c r="P559" s="314"/>
      <c r="Q559" s="314"/>
      <c r="R559" s="314"/>
      <c r="S559" s="314"/>
      <c r="T559" s="314"/>
      <c r="U559" s="314"/>
      <c r="V559" s="314"/>
      <c r="W559" s="314"/>
      <c r="X559" s="314"/>
      <c r="Y559" s="314"/>
      <c r="Z559" s="314"/>
    </row>
    <row r="560" ht="15.75" customHeight="1">
      <c r="A560" s="314"/>
      <c r="B560" s="314"/>
      <c r="C560" s="314"/>
      <c r="D560" s="314"/>
      <c r="E560" s="314"/>
      <c r="F560" s="314"/>
      <c r="G560" s="314"/>
      <c r="H560" s="314"/>
      <c r="I560" s="314"/>
      <c r="J560" s="314"/>
      <c r="K560" s="314"/>
      <c r="L560" s="314"/>
      <c r="M560" s="314"/>
      <c r="N560" s="314"/>
      <c r="O560" s="314"/>
      <c r="P560" s="314"/>
      <c r="Q560" s="314"/>
      <c r="R560" s="314"/>
      <c r="S560" s="314"/>
      <c r="T560" s="314"/>
      <c r="U560" s="314"/>
      <c r="V560" s="314"/>
      <c r="W560" s="314"/>
      <c r="X560" s="314"/>
      <c r="Y560" s="314"/>
      <c r="Z560" s="314"/>
    </row>
    <row r="561" ht="15.75" customHeight="1">
      <c r="A561" s="314"/>
      <c r="B561" s="314"/>
      <c r="C561" s="314"/>
      <c r="D561" s="314"/>
      <c r="E561" s="314"/>
      <c r="F561" s="314"/>
      <c r="G561" s="314"/>
      <c r="H561" s="314"/>
      <c r="I561" s="314"/>
      <c r="J561" s="314"/>
      <c r="K561" s="314"/>
      <c r="L561" s="314"/>
      <c r="M561" s="314"/>
      <c r="N561" s="314"/>
      <c r="O561" s="314"/>
      <c r="P561" s="314"/>
      <c r="Q561" s="314"/>
      <c r="R561" s="314"/>
      <c r="S561" s="314"/>
      <c r="T561" s="314"/>
      <c r="U561" s="314"/>
      <c r="V561" s="314"/>
      <c r="W561" s="314"/>
      <c r="X561" s="314"/>
      <c r="Y561" s="314"/>
      <c r="Z561" s="314"/>
    </row>
    <row r="562" ht="15.75" customHeight="1">
      <c r="A562" s="314"/>
      <c r="B562" s="314"/>
      <c r="C562" s="314"/>
      <c r="D562" s="314"/>
      <c r="E562" s="314"/>
      <c r="F562" s="314"/>
      <c r="G562" s="314"/>
      <c r="H562" s="314"/>
      <c r="I562" s="314"/>
      <c r="J562" s="314"/>
      <c r="K562" s="314"/>
      <c r="L562" s="314"/>
      <c r="M562" s="314"/>
      <c r="N562" s="314"/>
      <c r="O562" s="314"/>
      <c r="P562" s="314"/>
      <c r="Q562" s="314"/>
      <c r="R562" s="314"/>
      <c r="S562" s="314"/>
      <c r="T562" s="314"/>
      <c r="U562" s="314"/>
      <c r="V562" s="314"/>
      <c r="W562" s="314"/>
      <c r="X562" s="314"/>
      <c r="Y562" s="314"/>
      <c r="Z562" s="314"/>
    </row>
    <row r="563" ht="15.75" customHeight="1">
      <c r="A563" s="314"/>
      <c r="B563" s="314"/>
      <c r="C563" s="314"/>
      <c r="D563" s="314"/>
      <c r="E563" s="314"/>
      <c r="F563" s="314"/>
      <c r="G563" s="314"/>
      <c r="H563" s="314"/>
      <c r="I563" s="314"/>
      <c r="J563" s="314"/>
      <c r="K563" s="314"/>
      <c r="L563" s="314"/>
      <c r="M563" s="314"/>
      <c r="N563" s="314"/>
      <c r="O563" s="314"/>
      <c r="P563" s="314"/>
      <c r="Q563" s="314"/>
      <c r="R563" s="314"/>
      <c r="S563" s="314"/>
      <c r="T563" s="314"/>
      <c r="U563" s="314"/>
      <c r="V563" s="314"/>
      <c r="W563" s="314"/>
      <c r="X563" s="314"/>
      <c r="Y563" s="314"/>
      <c r="Z563" s="314"/>
    </row>
    <row r="564" ht="15.75" customHeight="1">
      <c r="A564" s="314"/>
      <c r="B564" s="314"/>
      <c r="C564" s="314"/>
      <c r="D564" s="314"/>
      <c r="E564" s="314"/>
      <c r="F564" s="314"/>
      <c r="G564" s="314"/>
      <c r="H564" s="314"/>
      <c r="I564" s="314"/>
      <c r="J564" s="314"/>
      <c r="K564" s="314"/>
      <c r="L564" s="314"/>
      <c r="M564" s="314"/>
      <c r="N564" s="314"/>
      <c r="O564" s="314"/>
      <c r="P564" s="314"/>
      <c r="Q564" s="314"/>
      <c r="R564" s="314"/>
      <c r="S564" s="314"/>
      <c r="T564" s="314"/>
      <c r="U564" s="314"/>
      <c r="V564" s="314"/>
      <c r="W564" s="314"/>
      <c r="X564" s="314"/>
      <c r="Y564" s="314"/>
      <c r="Z564" s="314"/>
    </row>
    <row r="565" ht="15.75" customHeight="1">
      <c r="A565" s="314"/>
      <c r="B565" s="314"/>
      <c r="C565" s="314"/>
      <c r="D565" s="314"/>
      <c r="E565" s="314"/>
      <c r="F565" s="314"/>
      <c r="G565" s="314"/>
      <c r="H565" s="314"/>
      <c r="I565" s="314"/>
      <c r="J565" s="314"/>
      <c r="K565" s="314"/>
      <c r="L565" s="314"/>
      <c r="M565" s="314"/>
      <c r="N565" s="314"/>
      <c r="O565" s="314"/>
      <c r="P565" s="314"/>
      <c r="Q565" s="314"/>
      <c r="R565" s="314"/>
      <c r="S565" s="314"/>
      <c r="T565" s="314"/>
      <c r="U565" s="314"/>
      <c r="V565" s="314"/>
      <c r="W565" s="314"/>
      <c r="X565" s="314"/>
      <c r="Y565" s="314"/>
      <c r="Z565" s="314"/>
    </row>
    <row r="566" ht="15.75" customHeight="1">
      <c r="A566" s="314"/>
      <c r="B566" s="314"/>
      <c r="C566" s="314"/>
      <c r="D566" s="314"/>
      <c r="E566" s="314"/>
      <c r="F566" s="314"/>
      <c r="G566" s="314"/>
      <c r="H566" s="314"/>
      <c r="I566" s="314"/>
      <c r="J566" s="314"/>
      <c r="K566" s="314"/>
      <c r="L566" s="314"/>
      <c r="M566" s="314"/>
      <c r="N566" s="314"/>
      <c r="O566" s="314"/>
      <c r="P566" s="314"/>
      <c r="Q566" s="314"/>
      <c r="R566" s="314"/>
      <c r="S566" s="314"/>
      <c r="T566" s="314"/>
      <c r="U566" s="314"/>
      <c r="V566" s="314"/>
      <c r="W566" s="314"/>
      <c r="X566" s="314"/>
      <c r="Y566" s="314"/>
      <c r="Z566" s="314"/>
    </row>
    <row r="567" ht="15.75" customHeight="1">
      <c r="A567" s="314"/>
      <c r="B567" s="314"/>
      <c r="C567" s="314"/>
      <c r="D567" s="314"/>
      <c r="E567" s="314"/>
      <c r="F567" s="314"/>
      <c r="G567" s="314"/>
      <c r="H567" s="314"/>
      <c r="I567" s="314"/>
      <c r="J567" s="314"/>
      <c r="K567" s="314"/>
      <c r="L567" s="314"/>
      <c r="M567" s="314"/>
      <c r="N567" s="314"/>
      <c r="O567" s="314"/>
      <c r="P567" s="314"/>
      <c r="Q567" s="314"/>
      <c r="R567" s="314"/>
      <c r="S567" s="314"/>
      <c r="T567" s="314"/>
      <c r="U567" s="314"/>
      <c r="V567" s="314"/>
      <c r="W567" s="314"/>
      <c r="X567" s="314"/>
      <c r="Y567" s="314"/>
      <c r="Z567" s="314"/>
    </row>
    <row r="568" ht="15.75" customHeight="1">
      <c r="A568" s="314"/>
      <c r="B568" s="314"/>
      <c r="C568" s="314"/>
      <c r="D568" s="314"/>
      <c r="E568" s="314"/>
      <c r="F568" s="314"/>
      <c r="G568" s="314"/>
      <c r="H568" s="314"/>
      <c r="I568" s="314"/>
      <c r="J568" s="314"/>
      <c r="K568" s="314"/>
      <c r="L568" s="314"/>
      <c r="M568" s="314"/>
      <c r="N568" s="314"/>
      <c r="O568" s="314"/>
      <c r="P568" s="314"/>
      <c r="Q568" s="314"/>
      <c r="R568" s="314"/>
      <c r="S568" s="314"/>
      <c r="T568" s="314"/>
      <c r="U568" s="314"/>
      <c r="V568" s="314"/>
      <c r="W568" s="314"/>
      <c r="X568" s="314"/>
      <c r="Y568" s="314"/>
      <c r="Z568" s="314"/>
    </row>
    <row r="569" ht="15.75" customHeight="1">
      <c r="A569" s="314"/>
      <c r="B569" s="314"/>
      <c r="C569" s="314"/>
      <c r="D569" s="314"/>
      <c r="E569" s="314"/>
      <c r="F569" s="314"/>
      <c r="G569" s="314"/>
      <c r="H569" s="314"/>
      <c r="I569" s="314"/>
      <c r="J569" s="314"/>
      <c r="K569" s="314"/>
      <c r="L569" s="314"/>
      <c r="M569" s="314"/>
      <c r="N569" s="314"/>
      <c r="O569" s="314"/>
      <c r="P569" s="314"/>
      <c r="Q569" s="314"/>
      <c r="R569" s="314"/>
      <c r="S569" s="314"/>
      <c r="T569" s="314"/>
      <c r="U569" s="314"/>
      <c r="V569" s="314"/>
      <c r="W569" s="314"/>
      <c r="X569" s="314"/>
      <c r="Y569" s="314"/>
      <c r="Z569" s="314"/>
    </row>
    <row r="570" ht="15.75" customHeight="1">
      <c r="A570" s="314"/>
      <c r="B570" s="314"/>
      <c r="C570" s="314"/>
      <c r="D570" s="314"/>
      <c r="E570" s="314"/>
      <c r="F570" s="314"/>
      <c r="G570" s="314"/>
      <c r="H570" s="314"/>
      <c r="I570" s="314"/>
      <c r="J570" s="314"/>
      <c r="K570" s="314"/>
      <c r="L570" s="314"/>
      <c r="M570" s="314"/>
      <c r="N570" s="314"/>
      <c r="O570" s="314"/>
      <c r="P570" s="314"/>
      <c r="Q570" s="314"/>
      <c r="R570" s="314"/>
      <c r="S570" s="314"/>
      <c r="T570" s="314"/>
      <c r="U570" s="314"/>
      <c r="V570" s="314"/>
      <c r="W570" s="314"/>
      <c r="X570" s="314"/>
      <c r="Y570" s="314"/>
      <c r="Z570" s="314"/>
    </row>
    <row r="571" ht="15.75" customHeight="1">
      <c r="A571" s="314"/>
      <c r="B571" s="314"/>
      <c r="C571" s="314"/>
      <c r="D571" s="314"/>
      <c r="E571" s="314"/>
      <c r="F571" s="314"/>
      <c r="G571" s="314"/>
      <c r="H571" s="314"/>
      <c r="I571" s="314"/>
      <c r="J571" s="314"/>
      <c r="K571" s="314"/>
      <c r="L571" s="314"/>
      <c r="M571" s="314"/>
      <c r="N571" s="314"/>
      <c r="O571" s="314"/>
      <c r="P571" s="314"/>
      <c r="Q571" s="314"/>
      <c r="R571" s="314"/>
      <c r="S571" s="314"/>
      <c r="T571" s="314"/>
      <c r="U571" s="314"/>
      <c r="V571" s="314"/>
      <c r="W571" s="314"/>
      <c r="X571" s="314"/>
      <c r="Y571" s="314"/>
      <c r="Z571" s="314"/>
    </row>
    <row r="572" ht="15.75" customHeight="1">
      <c r="A572" s="314"/>
      <c r="B572" s="314"/>
      <c r="C572" s="314"/>
      <c r="D572" s="314"/>
      <c r="E572" s="314"/>
      <c r="F572" s="314"/>
      <c r="G572" s="314"/>
      <c r="H572" s="314"/>
      <c r="I572" s="314"/>
      <c r="J572" s="314"/>
      <c r="K572" s="314"/>
      <c r="L572" s="314"/>
      <c r="M572" s="314"/>
      <c r="N572" s="314"/>
      <c r="O572" s="314"/>
      <c r="P572" s="314"/>
      <c r="Q572" s="314"/>
      <c r="R572" s="314"/>
      <c r="S572" s="314"/>
      <c r="T572" s="314"/>
      <c r="U572" s="314"/>
      <c r="V572" s="314"/>
      <c r="W572" s="314"/>
      <c r="X572" s="314"/>
      <c r="Y572" s="314"/>
      <c r="Z572" s="314"/>
    </row>
    <row r="573" ht="15.75" customHeight="1">
      <c r="A573" s="314"/>
      <c r="B573" s="314"/>
      <c r="C573" s="314"/>
      <c r="D573" s="314"/>
      <c r="E573" s="314"/>
      <c r="F573" s="314"/>
      <c r="G573" s="314"/>
      <c r="H573" s="314"/>
      <c r="I573" s="314"/>
      <c r="J573" s="314"/>
      <c r="K573" s="314"/>
      <c r="L573" s="314"/>
      <c r="M573" s="314"/>
      <c r="N573" s="314"/>
      <c r="O573" s="314"/>
      <c r="P573" s="314"/>
      <c r="Q573" s="314"/>
      <c r="R573" s="314"/>
      <c r="S573" s="314"/>
      <c r="T573" s="314"/>
      <c r="U573" s="314"/>
      <c r="V573" s="314"/>
      <c r="W573" s="314"/>
      <c r="X573" s="314"/>
      <c r="Y573" s="314"/>
      <c r="Z573" s="314"/>
    </row>
    <row r="574" ht="15.75" customHeight="1">
      <c r="A574" s="314"/>
      <c r="B574" s="314"/>
      <c r="C574" s="314"/>
      <c r="D574" s="314"/>
      <c r="E574" s="314"/>
      <c r="F574" s="314"/>
      <c r="G574" s="314"/>
      <c r="H574" s="314"/>
      <c r="I574" s="314"/>
      <c r="J574" s="314"/>
      <c r="K574" s="314"/>
      <c r="L574" s="314"/>
      <c r="M574" s="314"/>
      <c r="N574" s="314"/>
      <c r="O574" s="314"/>
      <c r="P574" s="314"/>
      <c r="Q574" s="314"/>
      <c r="R574" s="314"/>
      <c r="S574" s="314"/>
      <c r="T574" s="314"/>
      <c r="U574" s="314"/>
      <c r="V574" s="314"/>
      <c r="W574" s="314"/>
      <c r="X574" s="314"/>
      <c r="Y574" s="314"/>
      <c r="Z574" s="314"/>
    </row>
    <row r="575" ht="15.75" customHeight="1">
      <c r="A575" s="314"/>
      <c r="B575" s="314"/>
      <c r="C575" s="314"/>
      <c r="D575" s="314"/>
      <c r="E575" s="314"/>
      <c r="F575" s="314"/>
      <c r="G575" s="314"/>
      <c r="H575" s="314"/>
      <c r="I575" s="314"/>
      <c r="J575" s="314"/>
      <c r="K575" s="314"/>
      <c r="L575" s="314"/>
      <c r="M575" s="314"/>
      <c r="N575" s="314"/>
      <c r="O575" s="314"/>
      <c r="P575" s="314"/>
      <c r="Q575" s="314"/>
      <c r="R575" s="314"/>
      <c r="S575" s="314"/>
      <c r="T575" s="314"/>
      <c r="U575" s="314"/>
      <c r="V575" s="314"/>
      <c r="W575" s="314"/>
      <c r="X575" s="314"/>
      <c r="Y575" s="314"/>
      <c r="Z575" s="314"/>
    </row>
    <row r="576" ht="15.75" customHeight="1">
      <c r="A576" s="314"/>
      <c r="B576" s="314"/>
      <c r="C576" s="314"/>
      <c r="D576" s="314"/>
      <c r="E576" s="314"/>
      <c r="F576" s="314"/>
      <c r="G576" s="314"/>
      <c r="H576" s="314"/>
      <c r="I576" s="314"/>
      <c r="J576" s="314"/>
      <c r="K576" s="314"/>
      <c r="L576" s="314"/>
      <c r="M576" s="314"/>
      <c r="N576" s="314"/>
      <c r="O576" s="314"/>
      <c r="P576" s="314"/>
      <c r="Q576" s="314"/>
      <c r="R576" s="314"/>
      <c r="S576" s="314"/>
      <c r="T576" s="314"/>
      <c r="U576" s="314"/>
      <c r="V576" s="314"/>
      <c r="W576" s="314"/>
      <c r="X576" s="314"/>
      <c r="Y576" s="314"/>
      <c r="Z576" s="314"/>
    </row>
    <row r="577" ht="15.75" customHeight="1">
      <c r="A577" s="314"/>
      <c r="B577" s="314"/>
      <c r="C577" s="314"/>
      <c r="D577" s="314"/>
      <c r="E577" s="314"/>
      <c r="F577" s="314"/>
      <c r="G577" s="314"/>
      <c r="H577" s="314"/>
      <c r="I577" s="314"/>
      <c r="J577" s="314"/>
      <c r="K577" s="314"/>
      <c r="L577" s="314"/>
      <c r="M577" s="314"/>
      <c r="N577" s="314"/>
      <c r="O577" s="314"/>
      <c r="P577" s="314"/>
      <c r="Q577" s="314"/>
      <c r="R577" s="314"/>
      <c r="S577" s="314"/>
      <c r="T577" s="314"/>
      <c r="U577" s="314"/>
      <c r="V577" s="314"/>
      <c r="W577" s="314"/>
      <c r="X577" s="314"/>
      <c r="Y577" s="314"/>
      <c r="Z577" s="314"/>
    </row>
    <row r="578" ht="15.75" customHeight="1">
      <c r="A578" s="314"/>
      <c r="B578" s="314"/>
      <c r="C578" s="314"/>
      <c r="D578" s="314"/>
      <c r="E578" s="314"/>
      <c r="F578" s="314"/>
      <c r="G578" s="314"/>
      <c r="H578" s="314"/>
      <c r="I578" s="314"/>
      <c r="J578" s="314"/>
      <c r="K578" s="314"/>
      <c r="L578" s="314"/>
      <c r="M578" s="314"/>
      <c r="N578" s="314"/>
      <c r="O578" s="314"/>
      <c r="P578" s="314"/>
      <c r="Q578" s="314"/>
      <c r="R578" s="314"/>
      <c r="S578" s="314"/>
      <c r="T578" s="314"/>
      <c r="U578" s="314"/>
      <c r="V578" s="314"/>
      <c r="W578" s="314"/>
      <c r="X578" s="314"/>
      <c r="Y578" s="314"/>
      <c r="Z578" s="314"/>
    </row>
    <row r="579" ht="15.75" customHeight="1">
      <c r="A579" s="314"/>
      <c r="B579" s="314"/>
      <c r="C579" s="314"/>
      <c r="D579" s="314"/>
      <c r="E579" s="314"/>
      <c r="F579" s="314"/>
      <c r="G579" s="314"/>
      <c r="H579" s="314"/>
      <c r="I579" s="314"/>
      <c r="J579" s="314"/>
      <c r="K579" s="314"/>
      <c r="L579" s="314"/>
      <c r="M579" s="314"/>
      <c r="N579" s="314"/>
      <c r="O579" s="314"/>
      <c r="P579" s="314"/>
      <c r="Q579" s="314"/>
      <c r="R579" s="314"/>
      <c r="S579" s="314"/>
      <c r="T579" s="314"/>
      <c r="U579" s="314"/>
      <c r="V579" s="314"/>
      <c r="W579" s="314"/>
      <c r="X579" s="314"/>
      <c r="Y579" s="314"/>
      <c r="Z579" s="314"/>
    </row>
    <row r="580" ht="15.75" customHeight="1">
      <c r="A580" s="314"/>
      <c r="B580" s="314"/>
      <c r="C580" s="314"/>
      <c r="D580" s="314"/>
      <c r="E580" s="314"/>
      <c r="F580" s="314"/>
      <c r="G580" s="314"/>
      <c r="H580" s="314"/>
      <c r="I580" s="314"/>
      <c r="J580" s="314"/>
      <c r="K580" s="314"/>
      <c r="L580" s="314"/>
      <c r="M580" s="314"/>
      <c r="N580" s="314"/>
      <c r="O580" s="314"/>
      <c r="P580" s="314"/>
      <c r="Q580" s="314"/>
      <c r="R580" s="314"/>
      <c r="S580" s="314"/>
      <c r="T580" s="314"/>
      <c r="U580" s="314"/>
      <c r="V580" s="314"/>
      <c r="W580" s="314"/>
      <c r="X580" s="314"/>
      <c r="Y580" s="314"/>
      <c r="Z580" s="314"/>
    </row>
    <row r="581" ht="15.75" customHeight="1">
      <c r="A581" s="314"/>
      <c r="B581" s="314"/>
      <c r="C581" s="314"/>
      <c r="D581" s="314"/>
      <c r="E581" s="314"/>
      <c r="F581" s="314"/>
      <c r="G581" s="314"/>
      <c r="H581" s="314"/>
      <c r="I581" s="314"/>
      <c r="J581" s="314"/>
      <c r="K581" s="314"/>
      <c r="L581" s="314"/>
      <c r="M581" s="314"/>
      <c r="N581" s="314"/>
      <c r="O581" s="314"/>
      <c r="P581" s="314"/>
      <c r="Q581" s="314"/>
      <c r="R581" s="314"/>
      <c r="S581" s="314"/>
      <c r="T581" s="314"/>
      <c r="U581" s="314"/>
      <c r="V581" s="314"/>
      <c r="W581" s="314"/>
      <c r="X581" s="314"/>
      <c r="Y581" s="314"/>
      <c r="Z581" s="314"/>
    </row>
    <row r="582" ht="15.75" customHeight="1">
      <c r="A582" s="314"/>
      <c r="B582" s="314"/>
      <c r="C582" s="314"/>
      <c r="D582" s="314"/>
      <c r="E582" s="314"/>
      <c r="F582" s="314"/>
      <c r="G582" s="314"/>
      <c r="H582" s="314"/>
      <c r="I582" s="314"/>
      <c r="J582" s="314"/>
      <c r="K582" s="314"/>
      <c r="L582" s="314"/>
      <c r="M582" s="314"/>
      <c r="N582" s="314"/>
      <c r="O582" s="314"/>
      <c r="P582" s="314"/>
      <c r="Q582" s="314"/>
      <c r="R582" s="314"/>
      <c r="S582" s="314"/>
      <c r="T582" s="314"/>
      <c r="U582" s="314"/>
      <c r="V582" s="314"/>
      <c r="W582" s="314"/>
      <c r="X582" s="314"/>
      <c r="Y582" s="314"/>
      <c r="Z582" s="314"/>
    </row>
    <row r="583" ht="15.75" customHeight="1">
      <c r="A583" s="314"/>
      <c r="B583" s="314"/>
      <c r="C583" s="314"/>
      <c r="D583" s="314"/>
      <c r="E583" s="314"/>
      <c r="F583" s="314"/>
      <c r="G583" s="314"/>
      <c r="H583" s="314"/>
      <c r="I583" s="314"/>
      <c r="J583" s="314"/>
      <c r="K583" s="314"/>
      <c r="L583" s="314"/>
      <c r="M583" s="314"/>
      <c r="N583" s="314"/>
      <c r="O583" s="314"/>
      <c r="P583" s="314"/>
      <c r="Q583" s="314"/>
      <c r="R583" s="314"/>
      <c r="S583" s="314"/>
      <c r="T583" s="314"/>
      <c r="U583" s="314"/>
      <c r="V583" s="314"/>
      <c r="W583" s="314"/>
      <c r="X583" s="314"/>
      <c r="Y583" s="314"/>
      <c r="Z583" s="314"/>
    </row>
    <row r="584" ht="15.75" customHeight="1">
      <c r="A584" s="314"/>
      <c r="B584" s="314"/>
      <c r="C584" s="314"/>
      <c r="D584" s="314"/>
      <c r="E584" s="314"/>
      <c r="F584" s="314"/>
      <c r="G584" s="314"/>
      <c r="H584" s="314"/>
      <c r="I584" s="314"/>
      <c r="J584" s="314"/>
      <c r="K584" s="314"/>
      <c r="L584" s="314"/>
      <c r="M584" s="314"/>
      <c r="N584" s="314"/>
      <c r="O584" s="314"/>
      <c r="P584" s="314"/>
      <c r="Q584" s="314"/>
      <c r="R584" s="314"/>
      <c r="S584" s="314"/>
      <c r="T584" s="314"/>
      <c r="U584" s="314"/>
      <c r="V584" s="314"/>
      <c r="W584" s="314"/>
      <c r="X584" s="314"/>
      <c r="Y584" s="314"/>
      <c r="Z584" s="314"/>
    </row>
    <row r="585" ht="15.75" customHeight="1">
      <c r="A585" s="314"/>
      <c r="B585" s="314"/>
      <c r="C585" s="314"/>
      <c r="D585" s="314"/>
      <c r="E585" s="314"/>
      <c r="F585" s="314"/>
      <c r="G585" s="314"/>
      <c r="H585" s="314"/>
      <c r="I585" s="314"/>
      <c r="J585" s="314"/>
      <c r="K585" s="314"/>
      <c r="L585" s="314"/>
      <c r="M585" s="314"/>
      <c r="N585" s="314"/>
      <c r="O585" s="314"/>
      <c r="P585" s="314"/>
      <c r="Q585" s="314"/>
      <c r="R585" s="314"/>
      <c r="S585" s="314"/>
      <c r="T585" s="314"/>
      <c r="U585" s="314"/>
      <c r="V585" s="314"/>
      <c r="W585" s="314"/>
      <c r="X585" s="314"/>
      <c r="Y585" s="314"/>
      <c r="Z585" s="314"/>
    </row>
    <row r="586" ht="15.75" customHeight="1">
      <c r="A586" s="314"/>
      <c r="B586" s="314"/>
      <c r="C586" s="314"/>
      <c r="D586" s="314"/>
      <c r="E586" s="314"/>
      <c r="F586" s="314"/>
      <c r="G586" s="314"/>
      <c r="H586" s="314"/>
      <c r="I586" s="314"/>
      <c r="J586" s="314"/>
      <c r="K586" s="314"/>
      <c r="L586" s="314"/>
      <c r="M586" s="314"/>
      <c r="N586" s="314"/>
      <c r="O586" s="314"/>
      <c r="P586" s="314"/>
      <c r="Q586" s="314"/>
      <c r="R586" s="314"/>
      <c r="S586" s="314"/>
      <c r="T586" s="314"/>
      <c r="U586" s="314"/>
      <c r="V586" s="314"/>
      <c r="W586" s="314"/>
      <c r="X586" s="314"/>
      <c r="Y586" s="314"/>
      <c r="Z586" s="314"/>
    </row>
    <row r="587" ht="15.75" customHeight="1">
      <c r="A587" s="314"/>
      <c r="B587" s="314"/>
      <c r="C587" s="314"/>
      <c r="D587" s="314"/>
      <c r="E587" s="314"/>
      <c r="F587" s="314"/>
      <c r="G587" s="314"/>
      <c r="H587" s="314"/>
      <c r="I587" s="314"/>
      <c r="J587" s="314"/>
      <c r="K587" s="314"/>
      <c r="L587" s="314"/>
      <c r="M587" s="314"/>
      <c r="N587" s="314"/>
      <c r="O587" s="314"/>
      <c r="P587" s="314"/>
      <c r="Q587" s="314"/>
      <c r="R587" s="314"/>
      <c r="S587" s="314"/>
      <c r="T587" s="314"/>
      <c r="U587" s="314"/>
      <c r="V587" s="314"/>
      <c r="W587" s="314"/>
      <c r="X587" s="314"/>
      <c r="Y587" s="314"/>
      <c r="Z587" s="314"/>
    </row>
    <row r="588" ht="15.75" customHeight="1">
      <c r="A588" s="314"/>
      <c r="B588" s="314"/>
      <c r="C588" s="314"/>
      <c r="D588" s="314"/>
      <c r="E588" s="314"/>
      <c r="F588" s="314"/>
      <c r="G588" s="314"/>
      <c r="H588" s="314"/>
      <c r="I588" s="314"/>
      <c r="J588" s="314"/>
      <c r="K588" s="314"/>
      <c r="L588" s="314"/>
      <c r="M588" s="314"/>
      <c r="N588" s="314"/>
      <c r="O588" s="314"/>
      <c r="P588" s="314"/>
      <c r="Q588" s="314"/>
      <c r="R588" s="314"/>
      <c r="S588" s="314"/>
      <c r="T588" s="314"/>
      <c r="U588" s="314"/>
      <c r="V588" s="314"/>
      <c r="W588" s="314"/>
      <c r="X588" s="314"/>
      <c r="Y588" s="314"/>
      <c r="Z588" s="314"/>
    </row>
    <row r="589" ht="15.75" customHeight="1">
      <c r="A589" s="314"/>
      <c r="B589" s="314"/>
      <c r="C589" s="314"/>
      <c r="D589" s="314"/>
      <c r="E589" s="314"/>
      <c r="F589" s="314"/>
      <c r="G589" s="314"/>
      <c r="H589" s="314"/>
      <c r="I589" s="314"/>
      <c r="J589" s="314"/>
      <c r="K589" s="314"/>
      <c r="L589" s="314"/>
      <c r="M589" s="314"/>
      <c r="N589" s="314"/>
      <c r="O589" s="314"/>
      <c r="P589" s="314"/>
      <c r="Q589" s="314"/>
      <c r="R589" s="314"/>
      <c r="S589" s="314"/>
      <c r="T589" s="314"/>
      <c r="U589" s="314"/>
      <c r="V589" s="314"/>
      <c r="W589" s="314"/>
      <c r="X589" s="314"/>
      <c r="Y589" s="314"/>
      <c r="Z589" s="314"/>
    </row>
    <row r="590" ht="15.75" customHeight="1">
      <c r="A590" s="314"/>
      <c r="B590" s="314"/>
      <c r="C590" s="314"/>
      <c r="D590" s="314"/>
      <c r="E590" s="314"/>
      <c r="F590" s="314"/>
      <c r="G590" s="314"/>
      <c r="H590" s="314"/>
      <c r="I590" s="314"/>
      <c r="J590" s="314"/>
      <c r="K590" s="314"/>
      <c r="L590" s="314"/>
      <c r="M590" s="314"/>
      <c r="N590" s="314"/>
      <c r="O590" s="314"/>
      <c r="P590" s="314"/>
      <c r="Q590" s="314"/>
      <c r="R590" s="314"/>
      <c r="S590" s="314"/>
      <c r="T590" s="314"/>
      <c r="U590" s="314"/>
      <c r="V590" s="314"/>
      <c r="W590" s="314"/>
      <c r="X590" s="314"/>
      <c r="Y590" s="314"/>
      <c r="Z590" s="314"/>
    </row>
    <row r="591" ht="15.75" customHeight="1">
      <c r="A591" s="314"/>
      <c r="B591" s="314"/>
      <c r="C591" s="314"/>
      <c r="D591" s="314"/>
      <c r="E591" s="314"/>
      <c r="F591" s="314"/>
      <c r="G591" s="314"/>
      <c r="H591" s="314"/>
      <c r="I591" s="314"/>
      <c r="J591" s="314"/>
      <c r="K591" s="314"/>
      <c r="L591" s="314"/>
      <c r="M591" s="314"/>
      <c r="N591" s="314"/>
      <c r="O591" s="314"/>
      <c r="P591" s="314"/>
      <c r="Q591" s="314"/>
      <c r="R591" s="314"/>
      <c r="S591" s="314"/>
      <c r="T591" s="314"/>
      <c r="U591" s="314"/>
      <c r="V591" s="314"/>
      <c r="W591" s="314"/>
      <c r="X591" s="314"/>
      <c r="Y591" s="314"/>
      <c r="Z591" s="314"/>
    </row>
    <row r="592" ht="15.75" customHeight="1">
      <c r="A592" s="314"/>
      <c r="B592" s="314"/>
      <c r="C592" s="314"/>
      <c r="D592" s="314"/>
      <c r="E592" s="314"/>
      <c r="F592" s="314"/>
      <c r="G592" s="314"/>
      <c r="H592" s="314"/>
      <c r="I592" s="314"/>
      <c r="J592" s="314"/>
      <c r="K592" s="314"/>
      <c r="L592" s="314"/>
      <c r="M592" s="314"/>
      <c r="N592" s="314"/>
      <c r="O592" s="314"/>
      <c r="P592" s="314"/>
      <c r="Q592" s="314"/>
      <c r="R592" s="314"/>
      <c r="S592" s="314"/>
      <c r="T592" s="314"/>
      <c r="U592" s="314"/>
      <c r="V592" s="314"/>
      <c r="W592" s="314"/>
      <c r="X592" s="314"/>
      <c r="Y592" s="314"/>
      <c r="Z592" s="314"/>
    </row>
    <row r="593" ht="15.75" customHeight="1">
      <c r="A593" s="314"/>
      <c r="B593" s="314"/>
      <c r="C593" s="314"/>
      <c r="D593" s="314"/>
      <c r="E593" s="314"/>
      <c r="F593" s="314"/>
      <c r="G593" s="314"/>
      <c r="H593" s="314"/>
      <c r="I593" s="314"/>
      <c r="J593" s="314"/>
      <c r="K593" s="314"/>
      <c r="L593" s="314"/>
      <c r="M593" s="314"/>
      <c r="N593" s="314"/>
      <c r="O593" s="314"/>
      <c r="P593" s="314"/>
      <c r="Q593" s="314"/>
      <c r="R593" s="314"/>
      <c r="S593" s="314"/>
      <c r="T593" s="314"/>
      <c r="U593" s="314"/>
      <c r="V593" s="314"/>
      <c r="W593" s="314"/>
      <c r="X593" s="314"/>
      <c r="Y593" s="314"/>
      <c r="Z593" s="314"/>
    </row>
    <row r="594" ht="15.75" customHeight="1">
      <c r="A594" s="314"/>
      <c r="B594" s="314"/>
      <c r="C594" s="314"/>
      <c r="D594" s="314"/>
      <c r="E594" s="314"/>
      <c r="F594" s="314"/>
      <c r="G594" s="314"/>
      <c r="H594" s="314"/>
      <c r="I594" s="314"/>
      <c r="J594" s="314"/>
      <c r="K594" s="314"/>
      <c r="L594" s="314"/>
      <c r="M594" s="314"/>
      <c r="N594" s="314"/>
      <c r="O594" s="314"/>
      <c r="P594" s="314"/>
      <c r="Q594" s="314"/>
      <c r="R594" s="314"/>
      <c r="S594" s="314"/>
      <c r="T594" s="314"/>
      <c r="U594" s="314"/>
      <c r="V594" s="314"/>
      <c r="W594" s="314"/>
      <c r="X594" s="314"/>
      <c r="Y594" s="314"/>
      <c r="Z594" s="314"/>
    </row>
    <row r="595" ht="15.75" customHeight="1">
      <c r="A595" s="314"/>
      <c r="B595" s="314"/>
      <c r="C595" s="314"/>
      <c r="D595" s="314"/>
      <c r="E595" s="314"/>
      <c r="F595" s="314"/>
      <c r="G595" s="314"/>
      <c r="H595" s="314"/>
      <c r="I595" s="314"/>
      <c r="J595" s="314"/>
      <c r="K595" s="314"/>
      <c r="L595" s="314"/>
      <c r="M595" s="314"/>
      <c r="N595" s="314"/>
      <c r="O595" s="314"/>
      <c r="P595" s="314"/>
      <c r="Q595" s="314"/>
      <c r="R595" s="314"/>
      <c r="S595" s="314"/>
      <c r="T595" s="314"/>
      <c r="U595" s="314"/>
      <c r="V595" s="314"/>
      <c r="W595" s="314"/>
      <c r="X595" s="314"/>
      <c r="Y595" s="314"/>
      <c r="Z595" s="314"/>
    </row>
    <row r="596" ht="15.75" customHeight="1">
      <c r="A596" s="314"/>
      <c r="B596" s="314"/>
      <c r="C596" s="314"/>
      <c r="D596" s="314"/>
      <c r="E596" s="314"/>
      <c r="F596" s="314"/>
      <c r="G596" s="314"/>
      <c r="H596" s="314"/>
      <c r="I596" s="314"/>
      <c r="J596" s="314"/>
      <c r="K596" s="314"/>
      <c r="L596" s="314"/>
      <c r="M596" s="314"/>
      <c r="N596" s="314"/>
      <c r="O596" s="314"/>
      <c r="P596" s="314"/>
      <c r="Q596" s="314"/>
      <c r="R596" s="314"/>
      <c r="S596" s="314"/>
      <c r="T596" s="314"/>
      <c r="U596" s="314"/>
      <c r="V596" s="314"/>
      <c r="W596" s="314"/>
      <c r="X596" s="314"/>
      <c r="Y596" s="314"/>
      <c r="Z596" s="314"/>
    </row>
    <row r="597" ht="15.75" customHeight="1">
      <c r="A597" s="314"/>
      <c r="B597" s="314"/>
      <c r="C597" s="314"/>
      <c r="D597" s="314"/>
      <c r="E597" s="314"/>
      <c r="F597" s="314"/>
      <c r="G597" s="314"/>
      <c r="H597" s="314"/>
      <c r="I597" s="314"/>
      <c r="J597" s="314"/>
      <c r="K597" s="314"/>
      <c r="L597" s="314"/>
      <c r="M597" s="314"/>
      <c r="N597" s="314"/>
      <c r="O597" s="314"/>
      <c r="P597" s="314"/>
      <c r="Q597" s="314"/>
      <c r="R597" s="314"/>
      <c r="S597" s="314"/>
      <c r="T597" s="314"/>
      <c r="U597" s="314"/>
      <c r="V597" s="314"/>
      <c r="W597" s="314"/>
      <c r="X597" s="314"/>
      <c r="Y597" s="314"/>
      <c r="Z597" s="314"/>
    </row>
    <row r="598" ht="15.75" customHeight="1">
      <c r="A598" s="314"/>
      <c r="B598" s="314"/>
      <c r="C598" s="314"/>
      <c r="D598" s="314"/>
      <c r="E598" s="314"/>
      <c r="F598" s="314"/>
      <c r="G598" s="314"/>
      <c r="H598" s="314"/>
      <c r="I598" s="314"/>
      <c r="J598" s="314"/>
      <c r="K598" s="314"/>
      <c r="L598" s="314"/>
      <c r="M598" s="314"/>
      <c r="N598" s="314"/>
      <c r="O598" s="314"/>
      <c r="P598" s="314"/>
      <c r="Q598" s="314"/>
      <c r="R598" s="314"/>
      <c r="S598" s="314"/>
      <c r="T598" s="314"/>
      <c r="U598" s="314"/>
      <c r="V598" s="314"/>
      <c r="W598" s="314"/>
      <c r="X598" s="314"/>
      <c r="Y598" s="314"/>
      <c r="Z598" s="314"/>
    </row>
    <row r="599" ht="15.75" customHeight="1">
      <c r="A599" s="314"/>
      <c r="B599" s="314"/>
      <c r="C599" s="314"/>
      <c r="D599" s="314"/>
      <c r="E599" s="314"/>
      <c r="F599" s="314"/>
      <c r="G599" s="314"/>
      <c r="H599" s="314"/>
      <c r="I599" s="314"/>
      <c r="J599" s="314"/>
      <c r="K599" s="314"/>
      <c r="L599" s="314"/>
      <c r="M599" s="314"/>
      <c r="N599" s="314"/>
      <c r="O599" s="314"/>
      <c r="P599" s="314"/>
      <c r="Q599" s="314"/>
      <c r="R599" s="314"/>
      <c r="S599" s="314"/>
      <c r="T599" s="314"/>
      <c r="U599" s="314"/>
      <c r="V599" s="314"/>
      <c r="W599" s="314"/>
      <c r="X599" s="314"/>
      <c r="Y599" s="314"/>
      <c r="Z599" s="314"/>
    </row>
    <row r="600" ht="15.75" customHeight="1">
      <c r="A600" s="314"/>
      <c r="B600" s="314"/>
      <c r="C600" s="314"/>
      <c r="D600" s="314"/>
      <c r="E600" s="314"/>
      <c r="F600" s="314"/>
      <c r="G600" s="314"/>
      <c r="H600" s="314"/>
      <c r="I600" s="314"/>
      <c r="J600" s="314"/>
      <c r="K600" s="314"/>
      <c r="L600" s="314"/>
      <c r="M600" s="314"/>
      <c r="N600" s="314"/>
      <c r="O600" s="314"/>
      <c r="P600" s="314"/>
      <c r="Q600" s="314"/>
      <c r="R600" s="314"/>
      <c r="S600" s="314"/>
      <c r="T600" s="314"/>
      <c r="U600" s="314"/>
      <c r="V600" s="314"/>
      <c r="W600" s="314"/>
      <c r="X600" s="314"/>
      <c r="Y600" s="314"/>
      <c r="Z600" s="314"/>
    </row>
    <row r="601" ht="15.75" customHeight="1">
      <c r="A601" s="314"/>
      <c r="B601" s="314"/>
      <c r="C601" s="314"/>
      <c r="D601" s="314"/>
      <c r="E601" s="314"/>
      <c r="F601" s="314"/>
      <c r="G601" s="314"/>
      <c r="H601" s="314"/>
      <c r="I601" s="314"/>
      <c r="J601" s="314"/>
      <c r="K601" s="314"/>
      <c r="L601" s="314"/>
      <c r="M601" s="314"/>
      <c r="N601" s="314"/>
      <c r="O601" s="314"/>
      <c r="P601" s="314"/>
      <c r="Q601" s="314"/>
      <c r="R601" s="314"/>
      <c r="S601" s="314"/>
      <c r="T601" s="314"/>
      <c r="U601" s="314"/>
      <c r="V601" s="314"/>
      <c r="W601" s="314"/>
      <c r="X601" s="314"/>
      <c r="Y601" s="314"/>
      <c r="Z601" s="314"/>
    </row>
    <row r="602" ht="15.75" customHeight="1">
      <c r="A602" s="314"/>
      <c r="B602" s="314"/>
      <c r="C602" s="314"/>
      <c r="D602" s="314"/>
      <c r="E602" s="314"/>
      <c r="F602" s="314"/>
      <c r="G602" s="314"/>
      <c r="H602" s="314"/>
      <c r="I602" s="314"/>
      <c r="J602" s="314"/>
      <c r="K602" s="314"/>
      <c r="L602" s="314"/>
      <c r="M602" s="314"/>
      <c r="N602" s="314"/>
      <c r="O602" s="314"/>
      <c r="P602" s="314"/>
      <c r="Q602" s="314"/>
      <c r="R602" s="314"/>
      <c r="S602" s="314"/>
      <c r="T602" s="314"/>
      <c r="U602" s="314"/>
      <c r="V602" s="314"/>
      <c r="W602" s="314"/>
      <c r="X602" s="314"/>
      <c r="Y602" s="314"/>
      <c r="Z602" s="314"/>
    </row>
    <row r="603" ht="15.75" customHeight="1">
      <c r="A603" s="314"/>
      <c r="B603" s="314"/>
      <c r="C603" s="314"/>
      <c r="D603" s="314"/>
      <c r="E603" s="314"/>
      <c r="F603" s="314"/>
      <c r="G603" s="314"/>
      <c r="H603" s="314"/>
      <c r="I603" s="314"/>
      <c r="J603" s="314"/>
      <c r="K603" s="314"/>
      <c r="L603" s="314"/>
      <c r="M603" s="314"/>
      <c r="N603" s="314"/>
      <c r="O603" s="314"/>
      <c r="P603" s="314"/>
      <c r="Q603" s="314"/>
      <c r="R603" s="314"/>
      <c r="S603" s="314"/>
      <c r="T603" s="314"/>
      <c r="U603" s="314"/>
      <c r="V603" s="314"/>
      <c r="W603" s="314"/>
      <c r="X603" s="314"/>
      <c r="Y603" s="314"/>
      <c r="Z603" s="314"/>
    </row>
    <row r="604" ht="15.75" customHeight="1">
      <c r="A604" s="314"/>
      <c r="B604" s="314"/>
      <c r="C604" s="314"/>
      <c r="D604" s="314"/>
      <c r="E604" s="314"/>
      <c r="F604" s="314"/>
      <c r="G604" s="314"/>
      <c r="H604" s="314"/>
      <c r="I604" s="314"/>
      <c r="J604" s="314"/>
      <c r="K604" s="314"/>
      <c r="L604" s="314"/>
      <c r="M604" s="314"/>
      <c r="N604" s="314"/>
      <c r="O604" s="314"/>
      <c r="P604" s="314"/>
      <c r="Q604" s="314"/>
      <c r="R604" s="314"/>
      <c r="S604" s="314"/>
      <c r="T604" s="314"/>
      <c r="U604" s="314"/>
      <c r="V604" s="314"/>
      <c r="W604" s="314"/>
      <c r="X604" s="314"/>
      <c r="Y604" s="314"/>
      <c r="Z604" s="314"/>
    </row>
    <row r="605" ht="15.75" customHeight="1">
      <c r="A605" s="314"/>
      <c r="B605" s="314"/>
      <c r="C605" s="314"/>
      <c r="D605" s="314"/>
      <c r="E605" s="314"/>
      <c r="F605" s="314"/>
      <c r="G605" s="314"/>
      <c r="H605" s="314"/>
      <c r="I605" s="314"/>
      <c r="J605" s="314"/>
      <c r="K605" s="314"/>
      <c r="L605" s="314"/>
      <c r="M605" s="314"/>
      <c r="N605" s="314"/>
      <c r="O605" s="314"/>
      <c r="P605" s="314"/>
      <c r="Q605" s="314"/>
      <c r="R605" s="314"/>
      <c r="S605" s="314"/>
      <c r="T605" s="314"/>
      <c r="U605" s="314"/>
      <c r="V605" s="314"/>
      <c r="W605" s="314"/>
      <c r="X605" s="314"/>
      <c r="Y605" s="314"/>
      <c r="Z605" s="314"/>
    </row>
    <row r="606" ht="15.75" customHeight="1">
      <c r="A606" s="314"/>
      <c r="B606" s="314"/>
      <c r="C606" s="314"/>
      <c r="D606" s="314"/>
      <c r="E606" s="314"/>
      <c r="F606" s="314"/>
      <c r="G606" s="314"/>
      <c r="H606" s="314"/>
      <c r="I606" s="314"/>
      <c r="J606" s="314"/>
      <c r="K606" s="314"/>
      <c r="L606" s="314"/>
      <c r="M606" s="314"/>
      <c r="N606" s="314"/>
      <c r="O606" s="314"/>
      <c r="P606" s="314"/>
      <c r="Q606" s="314"/>
      <c r="R606" s="314"/>
      <c r="S606" s="314"/>
      <c r="T606" s="314"/>
      <c r="U606" s="314"/>
      <c r="V606" s="314"/>
      <c r="W606" s="314"/>
      <c r="X606" s="314"/>
      <c r="Y606" s="314"/>
      <c r="Z606" s="314"/>
    </row>
    <row r="607" ht="15.75" customHeight="1">
      <c r="A607" s="314"/>
      <c r="B607" s="314"/>
      <c r="C607" s="314"/>
      <c r="D607" s="314"/>
      <c r="E607" s="314"/>
      <c r="F607" s="314"/>
      <c r="G607" s="314"/>
      <c r="H607" s="314"/>
      <c r="I607" s="314"/>
      <c r="J607" s="314"/>
      <c r="K607" s="314"/>
      <c r="L607" s="314"/>
      <c r="M607" s="314"/>
      <c r="N607" s="314"/>
      <c r="O607" s="314"/>
      <c r="P607" s="314"/>
      <c r="Q607" s="314"/>
      <c r="R607" s="314"/>
      <c r="S607" s="314"/>
      <c r="T607" s="314"/>
      <c r="U607" s="314"/>
      <c r="V607" s="314"/>
      <c r="W607" s="314"/>
      <c r="X607" s="314"/>
      <c r="Y607" s="314"/>
      <c r="Z607" s="314"/>
    </row>
    <row r="608" ht="15.75" customHeight="1">
      <c r="A608" s="314"/>
      <c r="B608" s="314"/>
      <c r="C608" s="314"/>
      <c r="D608" s="314"/>
      <c r="E608" s="314"/>
      <c r="F608" s="314"/>
      <c r="G608" s="314"/>
      <c r="H608" s="314"/>
      <c r="I608" s="314"/>
      <c r="J608" s="314"/>
      <c r="K608" s="314"/>
      <c r="L608" s="314"/>
      <c r="M608" s="314"/>
      <c r="N608" s="314"/>
      <c r="O608" s="314"/>
      <c r="P608" s="314"/>
      <c r="Q608" s="314"/>
      <c r="R608" s="314"/>
      <c r="S608" s="314"/>
      <c r="T608" s="314"/>
      <c r="U608" s="314"/>
      <c r="V608" s="314"/>
      <c r="W608" s="314"/>
      <c r="X608" s="314"/>
      <c r="Y608" s="314"/>
      <c r="Z608" s="314"/>
    </row>
    <row r="609" ht="15.75" customHeight="1">
      <c r="A609" s="314"/>
      <c r="B609" s="314"/>
      <c r="C609" s="314"/>
      <c r="D609" s="314"/>
      <c r="E609" s="314"/>
      <c r="F609" s="314"/>
      <c r="G609" s="314"/>
      <c r="H609" s="314"/>
      <c r="I609" s="314"/>
      <c r="J609" s="314"/>
      <c r="K609" s="314"/>
      <c r="L609" s="314"/>
      <c r="M609" s="314"/>
      <c r="N609" s="314"/>
      <c r="O609" s="314"/>
      <c r="P609" s="314"/>
      <c r="Q609" s="314"/>
      <c r="R609" s="314"/>
      <c r="S609" s="314"/>
      <c r="T609" s="314"/>
      <c r="U609" s="314"/>
      <c r="V609" s="314"/>
      <c r="W609" s="314"/>
      <c r="X609" s="314"/>
      <c r="Y609" s="314"/>
      <c r="Z609" s="314"/>
    </row>
    <row r="610" ht="15.75" customHeight="1">
      <c r="A610" s="314"/>
      <c r="B610" s="314"/>
      <c r="C610" s="314"/>
      <c r="D610" s="314"/>
      <c r="E610" s="314"/>
      <c r="F610" s="314"/>
      <c r="G610" s="314"/>
      <c r="H610" s="314"/>
      <c r="I610" s="314"/>
      <c r="J610" s="314"/>
      <c r="K610" s="314"/>
      <c r="L610" s="314"/>
      <c r="M610" s="314"/>
      <c r="N610" s="314"/>
      <c r="O610" s="314"/>
      <c r="P610" s="314"/>
      <c r="Q610" s="314"/>
      <c r="R610" s="314"/>
      <c r="S610" s="314"/>
      <c r="T610" s="314"/>
      <c r="U610" s="314"/>
      <c r="V610" s="314"/>
      <c r="W610" s="314"/>
      <c r="X610" s="314"/>
      <c r="Y610" s="314"/>
      <c r="Z610" s="314"/>
    </row>
    <row r="611" ht="15.75" customHeight="1">
      <c r="A611" s="314"/>
      <c r="B611" s="314"/>
      <c r="C611" s="314"/>
      <c r="D611" s="314"/>
      <c r="E611" s="314"/>
      <c r="F611" s="314"/>
      <c r="G611" s="314"/>
      <c r="H611" s="314"/>
      <c r="I611" s="314"/>
      <c r="J611" s="314"/>
      <c r="K611" s="314"/>
      <c r="L611" s="314"/>
      <c r="M611" s="314"/>
      <c r="N611" s="314"/>
      <c r="O611" s="314"/>
      <c r="P611" s="314"/>
      <c r="Q611" s="314"/>
      <c r="R611" s="314"/>
      <c r="S611" s="314"/>
      <c r="T611" s="314"/>
      <c r="U611" s="314"/>
      <c r="V611" s="314"/>
      <c r="W611" s="314"/>
      <c r="X611" s="314"/>
      <c r="Y611" s="314"/>
      <c r="Z611" s="314"/>
    </row>
    <row r="612" ht="15.75" customHeight="1">
      <c r="A612" s="314"/>
      <c r="B612" s="314"/>
      <c r="C612" s="314"/>
      <c r="D612" s="314"/>
      <c r="E612" s="314"/>
      <c r="F612" s="314"/>
      <c r="G612" s="314"/>
      <c r="H612" s="314"/>
      <c r="I612" s="314"/>
      <c r="J612" s="314"/>
      <c r="K612" s="314"/>
      <c r="L612" s="314"/>
      <c r="M612" s="314"/>
      <c r="N612" s="314"/>
      <c r="O612" s="314"/>
      <c r="P612" s="314"/>
      <c r="Q612" s="314"/>
      <c r="R612" s="314"/>
      <c r="S612" s="314"/>
      <c r="T612" s="314"/>
      <c r="U612" s="314"/>
      <c r="V612" s="314"/>
      <c r="W612" s="314"/>
      <c r="X612" s="314"/>
      <c r="Y612" s="314"/>
      <c r="Z612" s="314"/>
    </row>
    <row r="613" ht="15.75" customHeight="1">
      <c r="A613" s="314"/>
      <c r="B613" s="314"/>
      <c r="C613" s="314"/>
      <c r="D613" s="314"/>
      <c r="E613" s="314"/>
      <c r="F613" s="314"/>
      <c r="G613" s="314"/>
      <c r="H613" s="314"/>
      <c r="I613" s="314"/>
      <c r="J613" s="314"/>
      <c r="K613" s="314"/>
      <c r="L613" s="314"/>
      <c r="M613" s="314"/>
      <c r="N613" s="314"/>
      <c r="O613" s="314"/>
      <c r="P613" s="314"/>
      <c r="Q613" s="314"/>
      <c r="R613" s="314"/>
      <c r="S613" s="314"/>
      <c r="T613" s="314"/>
      <c r="U613" s="314"/>
      <c r="V613" s="314"/>
      <c r="W613" s="314"/>
      <c r="X613" s="314"/>
      <c r="Y613" s="314"/>
      <c r="Z613" s="314"/>
    </row>
    <row r="614" ht="15.75" customHeight="1">
      <c r="A614" s="314"/>
      <c r="B614" s="314"/>
      <c r="C614" s="314"/>
      <c r="D614" s="314"/>
      <c r="E614" s="314"/>
      <c r="F614" s="314"/>
      <c r="G614" s="314"/>
      <c r="H614" s="314"/>
      <c r="I614" s="314"/>
      <c r="J614" s="314"/>
      <c r="K614" s="314"/>
      <c r="L614" s="314"/>
      <c r="M614" s="314"/>
      <c r="N614" s="314"/>
      <c r="O614" s="314"/>
      <c r="P614" s="314"/>
      <c r="Q614" s="314"/>
      <c r="R614" s="314"/>
      <c r="S614" s="314"/>
      <c r="T614" s="314"/>
      <c r="U614" s="314"/>
      <c r="V614" s="314"/>
      <c r="W614" s="314"/>
      <c r="X614" s="314"/>
      <c r="Y614" s="314"/>
      <c r="Z614" s="314"/>
    </row>
    <row r="615" ht="15.75" customHeight="1">
      <c r="A615" s="314"/>
      <c r="B615" s="314"/>
      <c r="C615" s="314"/>
      <c r="D615" s="314"/>
      <c r="E615" s="314"/>
      <c r="F615" s="314"/>
      <c r="G615" s="314"/>
      <c r="H615" s="314"/>
      <c r="I615" s="314"/>
      <c r="J615" s="314"/>
      <c r="K615" s="314"/>
      <c r="L615" s="314"/>
      <c r="M615" s="314"/>
      <c r="N615" s="314"/>
      <c r="O615" s="314"/>
      <c r="P615" s="314"/>
      <c r="Q615" s="314"/>
      <c r="R615" s="314"/>
      <c r="S615" s="314"/>
      <c r="T615" s="314"/>
      <c r="U615" s="314"/>
      <c r="V615" s="314"/>
      <c r="W615" s="314"/>
      <c r="X615" s="314"/>
      <c r="Y615" s="314"/>
      <c r="Z615" s="314"/>
    </row>
    <row r="616" ht="15.75" customHeight="1">
      <c r="A616" s="314"/>
      <c r="B616" s="314"/>
      <c r="C616" s="314"/>
      <c r="D616" s="314"/>
      <c r="E616" s="314"/>
      <c r="F616" s="314"/>
      <c r="G616" s="314"/>
      <c r="H616" s="314"/>
      <c r="I616" s="314"/>
      <c r="J616" s="314"/>
      <c r="K616" s="314"/>
      <c r="L616" s="314"/>
      <c r="M616" s="314"/>
      <c r="N616" s="314"/>
      <c r="O616" s="314"/>
      <c r="P616" s="314"/>
      <c r="Q616" s="314"/>
      <c r="R616" s="314"/>
      <c r="S616" s="314"/>
      <c r="T616" s="314"/>
      <c r="U616" s="314"/>
      <c r="V616" s="314"/>
      <c r="W616" s="314"/>
      <c r="X616" s="314"/>
      <c r="Y616" s="314"/>
      <c r="Z616" s="314"/>
    </row>
    <row r="617" ht="15.75" customHeight="1">
      <c r="A617" s="314"/>
      <c r="B617" s="314"/>
      <c r="C617" s="314"/>
      <c r="D617" s="314"/>
      <c r="E617" s="314"/>
      <c r="F617" s="314"/>
      <c r="G617" s="314"/>
      <c r="H617" s="314"/>
      <c r="I617" s="314"/>
      <c r="J617" s="314"/>
      <c r="K617" s="314"/>
      <c r="L617" s="314"/>
      <c r="M617" s="314"/>
      <c r="N617" s="314"/>
      <c r="O617" s="314"/>
      <c r="P617" s="314"/>
      <c r="Q617" s="314"/>
      <c r="R617" s="314"/>
      <c r="S617" s="314"/>
      <c r="T617" s="314"/>
      <c r="U617" s="314"/>
      <c r="V617" s="314"/>
      <c r="W617" s="314"/>
      <c r="X617" s="314"/>
      <c r="Y617" s="314"/>
      <c r="Z617" s="314"/>
    </row>
    <row r="618" ht="15.75" customHeight="1">
      <c r="A618" s="314"/>
      <c r="B618" s="314"/>
      <c r="C618" s="314"/>
      <c r="D618" s="314"/>
      <c r="E618" s="314"/>
      <c r="F618" s="314"/>
      <c r="G618" s="314"/>
      <c r="H618" s="314"/>
      <c r="I618" s="314"/>
      <c r="J618" s="314"/>
      <c r="K618" s="314"/>
      <c r="L618" s="314"/>
      <c r="M618" s="314"/>
      <c r="N618" s="314"/>
      <c r="O618" s="314"/>
      <c r="P618" s="314"/>
      <c r="Q618" s="314"/>
      <c r="R618" s="314"/>
      <c r="S618" s="314"/>
      <c r="T618" s="314"/>
      <c r="U618" s="314"/>
      <c r="V618" s="314"/>
      <c r="W618" s="314"/>
      <c r="X618" s="314"/>
      <c r="Y618" s="314"/>
      <c r="Z618" s="314"/>
    </row>
    <row r="619" ht="15.75" customHeight="1">
      <c r="A619" s="314"/>
      <c r="B619" s="314"/>
      <c r="C619" s="314"/>
      <c r="D619" s="314"/>
      <c r="E619" s="314"/>
      <c r="F619" s="314"/>
      <c r="G619" s="314"/>
      <c r="H619" s="314"/>
      <c r="I619" s="314"/>
      <c r="J619" s="314"/>
      <c r="K619" s="314"/>
      <c r="L619" s="314"/>
      <c r="M619" s="314"/>
      <c r="N619" s="314"/>
      <c r="O619" s="314"/>
      <c r="P619" s="314"/>
      <c r="Q619" s="314"/>
      <c r="R619" s="314"/>
      <c r="S619" s="314"/>
      <c r="T619" s="314"/>
      <c r="U619" s="314"/>
      <c r="V619" s="314"/>
      <c r="W619" s="314"/>
      <c r="X619" s="314"/>
      <c r="Y619" s="314"/>
      <c r="Z619" s="314"/>
    </row>
    <row r="620" ht="15.75" customHeight="1">
      <c r="A620" s="314"/>
      <c r="B620" s="314"/>
      <c r="C620" s="314"/>
      <c r="D620" s="314"/>
      <c r="E620" s="314"/>
      <c r="F620" s="314"/>
      <c r="G620" s="314"/>
      <c r="H620" s="314"/>
      <c r="I620" s="314"/>
      <c r="J620" s="314"/>
      <c r="K620" s="314"/>
      <c r="L620" s="314"/>
      <c r="M620" s="314"/>
      <c r="N620" s="314"/>
      <c r="O620" s="314"/>
      <c r="P620" s="314"/>
      <c r="Q620" s="314"/>
      <c r="R620" s="314"/>
      <c r="S620" s="314"/>
      <c r="T620" s="314"/>
      <c r="U620" s="314"/>
      <c r="V620" s="314"/>
      <c r="W620" s="314"/>
      <c r="X620" s="314"/>
      <c r="Y620" s="314"/>
      <c r="Z620" s="314"/>
    </row>
    <row r="621" ht="15.75" customHeight="1">
      <c r="A621" s="314"/>
      <c r="B621" s="314"/>
      <c r="C621" s="314"/>
      <c r="D621" s="314"/>
      <c r="E621" s="314"/>
      <c r="F621" s="314"/>
      <c r="G621" s="314"/>
      <c r="H621" s="314"/>
      <c r="I621" s="314"/>
      <c r="J621" s="314"/>
      <c r="K621" s="314"/>
      <c r="L621" s="314"/>
      <c r="M621" s="314"/>
      <c r="N621" s="314"/>
      <c r="O621" s="314"/>
      <c r="P621" s="314"/>
      <c r="Q621" s="314"/>
      <c r="R621" s="314"/>
      <c r="S621" s="314"/>
      <c r="T621" s="314"/>
      <c r="U621" s="314"/>
      <c r="V621" s="314"/>
      <c r="W621" s="314"/>
      <c r="X621" s="314"/>
      <c r="Y621" s="314"/>
      <c r="Z621" s="314"/>
    </row>
    <row r="622" ht="15.75" customHeight="1">
      <c r="A622" s="314"/>
      <c r="B622" s="314"/>
      <c r="C622" s="314"/>
      <c r="D622" s="314"/>
      <c r="E622" s="314"/>
      <c r="F622" s="314"/>
      <c r="G622" s="314"/>
      <c r="H622" s="314"/>
      <c r="I622" s="314"/>
      <c r="J622" s="314"/>
      <c r="K622" s="314"/>
      <c r="L622" s="314"/>
      <c r="M622" s="314"/>
      <c r="N622" s="314"/>
      <c r="O622" s="314"/>
      <c r="P622" s="314"/>
      <c r="Q622" s="314"/>
      <c r="R622" s="314"/>
      <c r="S622" s="314"/>
      <c r="T622" s="314"/>
      <c r="U622" s="314"/>
      <c r="V622" s="314"/>
      <c r="W622" s="314"/>
      <c r="X622" s="314"/>
      <c r="Y622" s="314"/>
      <c r="Z622" s="314"/>
    </row>
    <row r="623" ht="15.75" customHeight="1">
      <c r="A623" s="314"/>
      <c r="B623" s="314"/>
      <c r="C623" s="314"/>
      <c r="D623" s="314"/>
      <c r="E623" s="314"/>
      <c r="F623" s="314"/>
      <c r="G623" s="314"/>
      <c r="H623" s="314"/>
      <c r="I623" s="314"/>
      <c r="J623" s="314"/>
      <c r="K623" s="314"/>
      <c r="L623" s="314"/>
      <c r="M623" s="314"/>
      <c r="N623" s="314"/>
      <c r="O623" s="314"/>
      <c r="P623" s="314"/>
      <c r="Q623" s="314"/>
      <c r="R623" s="314"/>
      <c r="S623" s="314"/>
      <c r="T623" s="314"/>
      <c r="U623" s="314"/>
      <c r="V623" s="314"/>
      <c r="W623" s="314"/>
      <c r="X623" s="314"/>
      <c r="Y623" s="314"/>
      <c r="Z623" s="314"/>
    </row>
    <row r="624" ht="15.75" customHeight="1">
      <c r="A624" s="314"/>
      <c r="B624" s="314"/>
      <c r="C624" s="314"/>
      <c r="D624" s="314"/>
      <c r="E624" s="314"/>
      <c r="F624" s="314"/>
      <c r="G624" s="314"/>
      <c r="H624" s="314"/>
      <c r="I624" s="314"/>
      <c r="J624" s="314"/>
      <c r="K624" s="314"/>
      <c r="L624" s="314"/>
      <c r="M624" s="314"/>
      <c r="N624" s="314"/>
      <c r="O624" s="314"/>
      <c r="P624" s="314"/>
      <c r="Q624" s="314"/>
      <c r="R624" s="314"/>
      <c r="S624" s="314"/>
      <c r="T624" s="314"/>
      <c r="U624" s="314"/>
      <c r="V624" s="314"/>
      <c r="W624" s="314"/>
      <c r="X624" s="314"/>
      <c r="Y624" s="314"/>
      <c r="Z624" s="314"/>
    </row>
    <row r="625" ht="15.75" customHeight="1">
      <c r="A625" s="314"/>
      <c r="B625" s="314"/>
      <c r="C625" s="314"/>
      <c r="D625" s="314"/>
      <c r="E625" s="314"/>
      <c r="F625" s="314"/>
      <c r="G625" s="314"/>
      <c r="H625" s="314"/>
      <c r="I625" s="314"/>
      <c r="J625" s="314"/>
      <c r="K625" s="314"/>
      <c r="L625" s="314"/>
      <c r="M625" s="314"/>
      <c r="N625" s="314"/>
      <c r="O625" s="314"/>
      <c r="P625" s="314"/>
      <c r="Q625" s="314"/>
      <c r="R625" s="314"/>
      <c r="S625" s="314"/>
      <c r="T625" s="314"/>
      <c r="U625" s="314"/>
      <c r="V625" s="314"/>
      <c r="W625" s="314"/>
      <c r="X625" s="314"/>
      <c r="Y625" s="314"/>
      <c r="Z625" s="314"/>
    </row>
    <row r="626" ht="15.75" customHeight="1">
      <c r="A626" s="314"/>
      <c r="B626" s="314"/>
      <c r="C626" s="314"/>
      <c r="D626" s="314"/>
      <c r="E626" s="314"/>
      <c r="F626" s="314"/>
      <c r="G626" s="314"/>
      <c r="H626" s="314"/>
      <c r="I626" s="314"/>
      <c r="J626" s="314"/>
      <c r="K626" s="314"/>
      <c r="L626" s="314"/>
      <c r="M626" s="314"/>
      <c r="N626" s="314"/>
      <c r="O626" s="314"/>
      <c r="P626" s="314"/>
      <c r="Q626" s="314"/>
      <c r="R626" s="314"/>
      <c r="S626" s="314"/>
      <c r="T626" s="314"/>
      <c r="U626" s="314"/>
      <c r="V626" s="314"/>
      <c r="W626" s="314"/>
      <c r="X626" s="314"/>
      <c r="Y626" s="314"/>
      <c r="Z626" s="314"/>
    </row>
    <row r="627" ht="15.75" customHeight="1">
      <c r="A627" s="314"/>
      <c r="B627" s="314"/>
      <c r="C627" s="314"/>
      <c r="D627" s="314"/>
      <c r="E627" s="314"/>
      <c r="F627" s="314"/>
      <c r="G627" s="314"/>
      <c r="H627" s="314"/>
      <c r="I627" s="314"/>
      <c r="J627" s="314"/>
      <c r="K627" s="314"/>
      <c r="L627" s="314"/>
      <c r="M627" s="314"/>
      <c r="N627" s="314"/>
      <c r="O627" s="314"/>
      <c r="P627" s="314"/>
      <c r="Q627" s="314"/>
      <c r="R627" s="314"/>
      <c r="S627" s="314"/>
      <c r="T627" s="314"/>
      <c r="U627" s="314"/>
      <c r="V627" s="314"/>
      <c r="W627" s="314"/>
      <c r="X627" s="314"/>
      <c r="Y627" s="314"/>
      <c r="Z627" s="314"/>
    </row>
    <row r="628" ht="15.75" customHeight="1">
      <c r="A628" s="314"/>
      <c r="B628" s="314"/>
      <c r="C628" s="314"/>
      <c r="D628" s="314"/>
      <c r="E628" s="314"/>
      <c r="F628" s="314"/>
      <c r="G628" s="314"/>
      <c r="H628" s="314"/>
      <c r="I628" s="314"/>
      <c r="J628" s="314"/>
      <c r="K628" s="314"/>
      <c r="L628" s="314"/>
      <c r="M628" s="314"/>
      <c r="N628" s="314"/>
      <c r="O628" s="314"/>
      <c r="P628" s="314"/>
      <c r="Q628" s="314"/>
      <c r="R628" s="314"/>
      <c r="S628" s="314"/>
      <c r="T628" s="314"/>
      <c r="U628" s="314"/>
      <c r="V628" s="314"/>
      <c r="W628" s="314"/>
      <c r="X628" s="314"/>
      <c r="Y628" s="314"/>
      <c r="Z628" s="314"/>
    </row>
    <row r="629" ht="15.75" customHeight="1">
      <c r="A629" s="314"/>
      <c r="B629" s="314"/>
      <c r="C629" s="314"/>
      <c r="D629" s="314"/>
      <c r="E629" s="314"/>
      <c r="F629" s="314"/>
      <c r="G629" s="314"/>
      <c r="H629" s="314"/>
      <c r="I629" s="314"/>
      <c r="J629" s="314"/>
      <c r="K629" s="314"/>
      <c r="L629" s="314"/>
      <c r="M629" s="314"/>
      <c r="N629" s="314"/>
      <c r="O629" s="314"/>
      <c r="P629" s="314"/>
      <c r="Q629" s="314"/>
      <c r="R629" s="314"/>
      <c r="S629" s="314"/>
      <c r="T629" s="314"/>
      <c r="U629" s="314"/>
      <c r="V629" s="314"/>
      <c r="W629" s="314"/>
      <c r="X629" s="314"/>
      <c r="Y629" s="314"/>
      <c r="Z629" s="314"/>
    </row>
    <row r="630" ht="15.75" customHeight="1">
      <c r="A630" s="314"/>
      <c r="B630" s="314"/>
      <c r="C630" s="314"/>
      <c r="D630" s="314"/>
      <c r="E630" s="314"/>
      <c r="F630" s="314"/>
      <c r="G630" s="314"/>
      <c r="H630" s="314"/>
      <c r="I630" s="314"/>
      <c r="J630" s="314"/>
      <c r="K630" s="314"/>
      <c r="L630" s="314"/>
      <c r="M630" s="314"/>
      <c r="N630" s="314"/>
      <c r="O630" s="314"/>
      <c r="P630" s="314"/>
      <c r="Q630" s="314"/>
      <c r="R630" s="314"/>
      <c r="S630" s="314"/>
      <c r="T630" s="314"/>
      <c r="U630" s="314"/>
      <c r="V630" s="314"/>
      <c r="W630" s="314"/>
      <c r="X630" s="314"/>
      <c r="Y630" s="314"/>
      <c r="Z630" s="314"/>
    </row>
    <row r="631" ht="15.75" customHeight="1">
      <c r="A631" s="314"/>
      <c r="B631" s="314"/>
      <c r="C631" s="314"/>
      <c r="D631" s="314"/>
      <c r="E631" s="314"/>
      <c r="F631" s="314"/>
      <c r="G631" s="314"/>
      <c r="H631" s="314"/>
      <c r="I631" s="314"/>
      <c r="J631" s="314"/>
      <c r="K631" s="314"/>
      <c r="L631" s="314"/>
      <c r="M631" s="314"/>
      <c r="N631" s="314"/>
      <c r="O631" s="314"/>
      <c r="P631" s="314"/>
      <c r="Q631" s="314"/>
      <c r="R631" s="314"/>
      <c r="S631" s="314"/>
      <c r="T631" s="314"/>
      <c r="U631" s="314"/>
      <c r="V631" s="314"/>
      <c r="W631" s="314"/>
      <c r="X631" s="314"/>
      <c r="Y631" s="314"/>
      <c r="Z631" s="314"/>
    </row>
    <row r="632" ht="15.75" customHeight="1">
      <c r="A632" s="314"/>
      <c r="B632" s="314"/>
      <c r="C632" s="314"/>
      <c r="D632" s="314"/>
      <c r="E632" s="314"/>
      <c r="F632" s="314"/>
      <c r="G632" s="314"/>
      <c r="H632" s="314"/>
      <c r="I632" s="314"/>
      <c r="J632" s="314"/>
      <c r="K632" s="314"/>
      <c r="L632" s="314"/>
      <c r="M632" s="314"/>
      <c r="N632" s="314"/>
      <c r="O632" s="314"/>
      <c r="P632" s="314"/>
      <c r="Q632" s="314"/>
      <c r="R632" s="314"/>
      <c r="S632" s="314"/>
      <c r="T632" s="314"/>
      <c r="U632" s="314"/>
      <c r="V632" s="314"/>
      <c r="W632" s="314"/>
      <c r="X632" s="314"/>
      <c r="Y632" s="314"/>
      <c r="Z632" s="314"/>
    </row>
    <row r="633" ht="15.75" customHeight="1">
      <c r="A633" s="314"/>
      <c r="B633" s="314"/>
      <c r="C633" s="314"/>
      <c r="D633" s="314"/>
      <c r="E633" s="314"/>
      <c r="F633" s="314"/>
      <c r="G633" s="314"/>
      <c r="H633" s="314"/>
      <c r="I633" s="314"/>
      <c r="J633" s="314"/>
      <c r="K633" s="314"/>
      <c r="L633" s="314"/>
      <c r="M633" s="314"/>
      <c r="N633" s="314"/>
      <c r="O633" s="314"/>
      <c r="P633" s="314"/>
      <c r="Q633" s="314"/>
      <c r="R633" s="314"/>
      <c r="S633" s="314"/>
      <c r="T633" s="314"/>
      <c r="U633" s="314"/>
      <c r="V633" s="314"/>
      <c r="W633" s="314"/>
      <c r="X633" s="314"/>
      <c r="Y633" s="314"/>
      <c r="Z633" s="314"/>
    </row>
    <row r="634" ht="15.75" customHeight="1">
      <c r="A634" s="314"/>
      <c r="B634" s="314"/>
      <c r="C634" s="314"/>
      <c r="D634" s="314"/>
      <c r="E634" s="314"/>
      <c r="F634" s="314"/>
      <c r="G634" s="314"/>
      <c r="H634" s="314"/>
      <c r="I634" s="314"/>
      <c r="J634" s="314"/>
      <c r="K634" s="314"/>
      <c r="L634" s="314"/>
      <c r="M634" s="314"/>
      <c r="N634" s="314"/>
      <c r="O634" s="314"/>
      <c r="P634" s="314"/>
      <c r="Q634" s="314"/>
      <c r="R634" s="314"/>
      <c r="S634" s="314"/>
      <c r="T634" s="314"/>
      <c r="U634" s="314"/>
      <c r="V634" s="314"/>
      <c r="W634" s="314"/>
      <c r="X634" s="314"/>
      <c r="Y634" s="314"/>
      <c r="Z634" s="314"/>
    </row>
    <row r="635" ht="15.75" customHeight="1">
      <c r="A635" s="314"/>
      <c r="B635" s="314"/>
      <c r="C635" s="314"/>
      <c r="D635" s="314"/>
      <c r="E635" s="314"/>
      <c r="F635" s="314"/>
      <c r="G635" s="314"/>
      <c r="H635" s="314"/>
      <c r="I635" s="314"/>
      <c r="J635" s="314"/>
      <c r="K635" s="314"/>
      <c r="L635" s="314"/>
      <c r="M635" s="314"/>
      <c r="N635" s="314"/>
      <c r="O635" s="314"/>
      <c r="P635" s="314"/>
      <c r="Q635" s="314"/>
      <c r="R635" s="314"/>
      <c r="S635" s="314"/>
      <c r="T635" s="314"/>
      <c r="U635" s="314"/>
      <c r="V635" s="314"/>
      <c r="W635" s="314"/>
      <c r="X635" s="314"/>
      <c r="Y635" s="314"/>
      <c r="Z635" s="314"/>
    </row>
    <row r="636" ht="15.75" customHeight="1">
      <c r="A636" s="314"/>
      <c r="B636" s="314"/>
      <c r="C636" s="314"/>
      <c r="D636" s="314"/>
      <c r="E636" s="314"/>
      <c r="F636" s="314"/>
      <c r="G636" s="314"/>
      <c r="H636" s="314"/>
      <c r="I636" s="314"/>
      <c r="J636" s="314"/>
      <c r="K636" s="314"/>
      <c r="L636" s="314"/>
      <c r="M636" s="314"/>
      <c r="N636" s="314"/>
      <c r="O636" s="314"/>
      <c r="P636" s="314"/>
      <c r="Q636" s="314"/>
      <c r="R636" s="314"/>
      <c r="S636" s="314"/>
      <c r="T636" s="314"/>
      <c r="U636" s="314"/>
      <c r="V636" s="314"/>
      <c r="W636" s="314"/>
      <c r="X636" s="314"/>
      <c r="Y636" s="314"/>
      <c r="Z636" s="314"/>
    </row>
    <row r="637" ht="15.75" customHeight="1">
      <c r="A637" s="314"/>
      <c r="B637" s="314"/>
      <c r="C637" s="314"/>
      <c r="D637" s="314"/>
      <c r="E637" s="314"/>
      <c r="F637" s="314"/>
      <c r="G637" s="314"/>
      <c r="H637" s="314"/>
      <c r="I637" s="314"/>
      <c r="J637" s="314"/>
      <c r="K637" s="314"/>
      <c r="L637" s="314"/>
      <c r="M637" s="314"/>
      <c r="N637" s="314"/>
      <c r="O637" s="314"/>
      <c r="P637" s="314"/>
      <c r="Q637" s="314"/>
      <c r="R637" s="314"/>
      <c r="S637" s="314"/>
      <c r="T637" s="314"/>
      <c r="U637" s="314"/>
      <c r="V637" s="314"/>
      <c r="W637" s="314"/>
      <c r="X637" s="314"/>
      <c r="Y637" s="314"/>
      <c r="Z637" s="314"/>
    </row>
    <row r="638" ht="15.75" customHeight="1">
      <c r="A638" s="314"/>
      <c r="B638" s="314"/>
      <c r="C638" s="314"/>
      <c r="D638" s="314"/>
      <c r="E638" s="314"/>
      <c r="F638" s="314"/>
      <c r="G638" s="314"/>
      <c r="H638" s="314"/>
      <c r="I638" s="314"/>
      <c r="J638" s="314"/>
      <c r="K638" s="314"/>
      <c r="L638" s="314"/>
      <c r="M638" s="314"/>
      <c r="N638" s="314"/>
      <c r="O638" s="314"/>
      <c r="P638" s="314"/>
      <c r="Q638" s="314"/>
      <c r="R638" s="314"/>
      <c r="S638" s="314"/>
      <c r="T638" s="314"/>
      <c r="U638" s="314"/>
      <c r="V638" s="314"/>
      <c r="W638" s="314"/>
      <c r="X638" s="314"/>
      <c r="Y638" s="314"/>
      <c r="Z638" s="314"/>
    </row>
    <row r="639" ht="15.75" customHeight="1">
      <c r="A639" s="314"/>
      <c r="B639" s="314"/>
      <c r="C639" s="314"/>
      <c r="D639" s="314"/>
      <c r="E639" s="314"/>
      <c r="F639" s="314"/>
      <c r="G639" s="314"/>
      <c r="H639" s="314"/>
      <c r="I639" s="314"/>
      <c r="J639" s="314"/>
      <c r="K639" s="314"/>
      <c r="L639" s="314"/>
      <c r="M639" s="314"/>
      <c r="N639" s="314"/>
      <c r="O639" s="314"/>
      <c r="P639" s="314"/>
      <c r="Q639" s="314"/>
      <c r="R639" s="314"/>
      <c r="S639" s="314"/>
      <c r="T639" s="314"/>
      <c r="U639" s="314"/>
      <c r="V639" s="314"/>
      <c r="W639" s="314"/>
      <c r="X639" s="314"/>
      <c r="Y639" s="314"/>
      <c r="Z639" s="314"/>
    </row>
    <row r="640" ht="15.75" customHeight="1">
      <c r="A640" s="314"/>
      <c r="B640" s="314"/>
      <c r="C640" s="314"/>
      <c r="D640" s="314"/>
      <c r="E640" s="314"/>
      <c r="F640" s="314"/>
      <c r="G640" s="314"/>
      <c r="H640" s="314"/>
      <c r="I640" s="314"/>
      <c r="J640" s="314"/>
      <c r="K640" s="314"/>
      <c r="L640" s="314"/>
      <c r="M640" s="314"/>
      <c r="N640" s="314"/>
      <c r="O640" s="314"/>
      <c r="P640" s="314"/>
      <c r="Q640" s="314"/>
      <c r="R640" s="314"/>
      <c r="S640" s="314"/>
      <c r="T640" s="314"/>
      <c r="U640" s="314"/>
      <c r="V640" s="314"/>
      <c r="W640" s="314"/>
      <c r="X640" s="314"/>
      <c r="Y640" s="314"/>
      <c r="Z640" s="314"/>
    </row>
    <row r="641" ht="15.75" customHeight="1">
      <c r="A641" s="314"/>
      <c r="B641" s="314"/>
      <c r="C641" s="314"/>
      <c r="D641" s="314"/>
      <c r="E641" s="314"/>
      <c r="F641" s="314"/>
      <c r="G641" s="314"/>
      <c r="H641" s="314"/>
      <c r="I641" s="314"/>
      <c r="J641" s="314"/>
      <c r="K641" s="314"/>
      <c r="L641" s="314"/>
      <c r="M641" s="314"/>
      <c r="N641" s="314"/>
      <c r="O641" s="314"/>
      <c r="P641" s="314"/>
      <c r="Q641" s="314"/>
      <c r="R641" s="314"/>
      <c r="S641" s="314"/>
      <c r="T641" s="314"/>
      <c r="U641" s="314"/>
      <c r="V641" s="314"/>
      <c r="W641" s="314"/>
      <c r="X641" s="314"/>
      <c r="Y641" s="314"/>
      <c r="Z641" s="314"/>
    </row>
    <row r="642" ht="15.75" customHeight="1">
      <c r="A642" s="314"/>
      <c r="B642" s="314"/>
      <c r="C642" s="314"/>
      <c r="D642" s="314"/>
      <c r="E642" s="314"/>
      <c r="F642" s="314"/>
      <c r="G642" s="314"/>
      <c r="H642" s="314"/>
      <c r="I642" s="314"/>
      <c r="J642" s="314"/>
      <c r="K642" s="314"/>
      <c r="L642" s="314"/>
      <c r="M642" s="314"/>
      <c r="N642" s="314"/>
      <c r="O642" s="314"/>
      <c r="P642" s="314"/>
      <c r="Q642" s="314"/>
      <c r="R642" s="314"/>
      <c r="S642" s="314"/>
      <c r="T642" s="314"/>
      <c r="U642" s="314"/>
      <c r="V642" s="314"/>
      <c r="W642" s="314"/>
      <c r="X642" s="314"/>
      <c r="Y642" s="314"/>
      <c r="Z642" s="314"/>
    </row>
    <row r="643" ht="15.75" customHeight="1">
      <c r="A643" s="314"/>
      <c r="B643" s="314"/>
      <c r="C643" s="314"/>
      <c r="D643" s="314"/>
      <c r="E643" s="314"/>
      <c r="F643" s="314"/>
      <c r="G643" s="314"/>
      <c r="H643" s="314"/>
      <c r="I643" s="314"/>
      <c r="J643" s="314"/>
      <c r="K643" s="314"/>
      <c r="L643" s="314"/>
      <c r="M643" s="314"/>
      <c r="N643" s="314"/>
      <c r="O643" s="314"/>
      <c r="P643" s="314"/>
      <c r="Q643" s="314"/>
      <c r="R643" s="314"/>
      <c r="S643" s="314"/>
      <c r="T643" s="314"/>
      <c r="U643" s="314"/>
      <c r="V643" s="314"/>
      <c r="W643" s="314"/>
      <c r="X643" s="314"/>
      <c r="Y643" s="314"/>
      <c r="Z643" s="314"/>
    </row>
    <row r="644" ht="15.75" customHeight="1">
      <c r="A644" s="314"/>
      <c r="B644" s="314"/>
      <c r="C644" s="314"/>
      <c r="D644" s="314"/>
      <c r="E644" s="314"/>
      <c r="F644" s="314"/>
      <c r="G644" s="314"/>
      <c r="H644" s="314"/>
      <c r="I644" s="314"/>
      <c r="J644" s="314"/>
      <c r="K644" s="314"/>
      <c r="L644" s="314"/>
      <c r="M644" s="314"/>
      <c r="N644" s="314"/>
      <c r="O644" s="314"/>
      <c r="P644" s="314"/>
      <c r="Q644" s="314"/>
      <c r="R644" s="314"/>
      <c r="S644" s="314"/>
      <c r="T644" s="314"/>
      <c r="U644" s="314"/>
      <c r="V644" s="314"/>
      <c r="W644" s="314"/>
      <c r="X644" s="314"/>
      <c r="Y644" s="314"/>
      <c r="Z644" s="314"/>
    </row>
    <row r="645" ht="15.75" customHeight="1">
      <c r="A645" s="314"/>
      <c r="B645" s="314"/>
      <c r="C645" s="314"/>
      <c r="D645" s="314"/>
      <c r="E645" s="314"/>
      <c r="F645" s="314"/>
      <c r="G645" s="314"/>
      <c r="H645" s="314"/>
      <c r="I645" s="314"/>
      <c r="J645" s="314"/>
      <c r="K645" s="314"/>
      <c r="L645" s="314"/>
      <c r="M645" s="314"/>
      <c r="N645" s="314"/>
      <c r="O645" s="314"/>
      <c r="P645" s="314"/>
      <c r="Q645" s="314"/>
      <c r="R645" s="314"/>
      <c r="S645" s="314"/>
      <c r="T645" s="314"/>
      <c r="U645" s="314"/>
      <c r="V645" s="314"/>
      <c r="W645" s="314"/>
      <c r="X645" s="314"/>
      <c r="Y645" s="314"/>
      <c r="Z645" s="314"/>
    </row>
    <row r="646" ht="15.75" customHeight="1">
      <c r="A646" s="314"/>
      <c r="B646" s="314"/>
      <c r="C646" s="314"/>
      <c r="D646" s="314"/>
      <c r="E646" s="314"/>
      <c r="F646" s="314"/>
      <c r="G646" s="314"/>
      <c r="H646" s="314"/>
      <c r="I646" s="314"/>
      <c r="J646" s="314"/>
      <c r="K646" s="314"/>
      <c r="L646" s="314"/>
      <c r="M646" s="314"/>
      <c r="N646" s="314"/>
      <c r="O646" s="314"/>
      <c r="P646" s="314"/>
      <c r="Q646" s="314"/>
      <c r="R646" s="314"/>
      <c r="S646" s="314"/>
      <c r="T646" s="314"/>
      <c r="U646" s="314"/>
      <c r="V646" s="314"/>
      <c r="W646" s="314"/>
      <c r="X646" s="314"/>
      <c r="Y646" s="314"/>
      <c r="Z646" s="314"/>
    </row>
    <row r="647" ht="15.75" customHeight="1">
      <c r="A647" s="314"/>
      <c r="B647" s="314"/>
      <c r="C647" s="314"/>
      <c r="D647" s="314"/>
      <c r="E647" s="314"/>
      <c r="F647" s="314"/>
      <c r="G647" s="314"/>
      <c r="H647" s="314"/>
      <c r="I647" s="314"/>
      <c r="J647" s="314"/>
      <c r="K647" s="314"/>
      <c r="L647" s="314"/>
      <c r="M647" s="314"/>
      <c r="N647" s="314"/>
      <c r="O647" s="314"/>
      <c r="P647" s="314"/>
      <c r="Q647" s="314"/>
      <c r="R647" s="314"/>
      <c r="S647" s="314"/>
      <c r="T647" s="314"/>
      <c r="U647" s="314"/>
      <c r="V647" s="314"/>
      <c r="W647" s="314"/>
      <c r="X647" s="314"/>
      <c r="Y647" s="314"/>
      <c r="Z647" s="314"/>
    </row>
    <row r="648" ht="15.75" customHeight="1">
      <c r="A648" s="314"/>
      <c r="B648" s="314"/>
      <c r="C648" s="314"/>
      <c r="D648" s="314"/>
      <c r="E648" s="314"/>
      <c r="F648" s="314"/>
      <c r="G648" s="314"/>
      <c r="H648" s="314"/>
      <c r="I648" s="314"/>
      <c r="J648" s="314"/>
      <c r="K648" s="314"/>
      <c r="L648" s="314"/>
      <c r="M648" s="314"/>
      <c r="N648" s="314"/>
      <c r="O648" s="314"/>
      <c r="P648" s="314"/>
      <c r="Q648" s="314"/>
      <c r="R648" s="314"/>
      <c r="S648" s="314"/>
      <c r="T648" s="314"/>
      <c r="U648" s="314"/>
      <c r="V648" s="314"/>
      <c r="W648" s="314"/>
      <c r="X648" s="314"/>
      <c r="Y648" s="314"/>
      <c r="Z648" s="314"/>
    </row>
    <row r="649" ht="15.75" customHeight="1">
      <c r="A649" s="314"/>
      <c r="B649" s="314"/>
      <c r="C649" s="314"/>
      <c r="D649" s="314"/>
      <c r="E649" s="314"/>
      <c r="F649" s="314"/>
      <c r="G649" s="314"/>
      <c r="H649" s="314"/>
      <c r="I649" s="314"/>
      <c r="J649" s="314"/>
      <c r="K649" s="314"/>
      <c r="L649" s="314"/>
      <c r="M649" s="314"/>
      <c r="N649" s="314"/>
      <c r="O649" s="314"/>
      <c r="P649" s="314"/>
      <c r="Q649" s="314"/>
      <c r="R649" s="314"/>
      <c r="S649" s="314"/>
      <c r="T649" s="314"/>
      <c r="U649" s="314"/>
      <c r="V649" s="314"/>
      <c r="W649" s="314"/>
      <c r="X649" s="314"/>
      <c r="Y649" s="314"/>
      <c r="Z649" s="314"/>
    </row>
    <row r="650" ht="15.75" customHeight="1">
      <c r="A650" s="314"/>
      <c r="B650" s="314"/>
      <c r="C650" s="314"/>
      <c r="D650" s="314"/>
      <c r="E650" s="314"/>
      <c r="F650" s="314"/>
      <c r="G650" s="314"/>
      <c r="H650" s="314"/>
      <c r="I650" s="314"/>
      <c r="J650" s="314"/>
      <c r="K650" s="314"/>
      <c r="L650" s="314"/>
      <c r="M650" s="314"/>
      <c r="N650" s="314"/>
      <c r="O650" s="314"/>
      <c r="P650" s="314"/>
      <c r="Q650" s="314"/>
      <c r="R650" s="314"/>
      <c r="S650" s="314"/>
      <c r="T650" s="314"/>
      <c r="U650" s="314"/>
      <c r="V650" s="314"/>
      <c r="W650" s="314"/>
      <c r="X650" s="314"/>
      <c r="Y650" s="314"/>
      <c r="Z650" s="314"/>
    </row>
    <row r="651" ht="15.75" customHeight="1">
      <c r="A651" s="314"/>
      <c r="B651" s="314"/>
      <c r="C651" s="314"/>
      <c r="D651" s="314"/>
      <c r="E651" s="314"/>
      <c r="F651" s="314"/>
      <c r="G651" s="314"/>
      <c r="H651" s="314"/>
      <c r="I651" s="314"/>
      <c r="J651" s="314"/>
      <c r="K651" s="314"/>
      <c r="L651" s="314"/>
      <c r="M651" s="314"/>
      <c r="N651" s="314"/>
      <c r="O651" s="314"/>
      <c r="P651" s="314"/>
      <c r="Q651" s="314"/>
      <c r="R651" s="314"/>
      <c r="S651" s="314"/>
      <c r="T651" s="314"/>
      <c r="U651" s="314"/>
      <c r="V651" s="314"/>
      <c r="W651" s="314"/>
      <c r="X651" s="314"/>
      <c r="Y651" s="314"/>
      <c r="Z651" s="314"/>
    </row>
    <row r="652" ht="15.75" customHeight="1">
      <c r="A652" s="314"/>
      <c r="B652" s="314"/>
      <c r="C652" s="314"/>
      <c r="D652" s="314"/>
      <c r="E652" s="314"/>
      <c r="F652" s="314"/>
      <c r="G652" s="314"/>
      <c r="H652" s="314"/>
      <c r="I652" s="314"/>
      <c r="J652" s="314"/>
      <c r="K652" s="314"/>
      <c r="L652" s="314"/>
      <c r="M652" s="314"/>
      <c r="N652" s="314"/>
      <c r="O652" s="314"/>
      <c r="P652" s="314"/>
      <c r="Q652" s="314"/>
      <c r="R652" s="314"/>
      <c r="S652" s="314"/>
      <c r="T652" s="314"/>
      <c r="U652" s="314"/>
      <c r="V652" s="314"/>
      <c r="W652" s="314"/>
      <c r="X652" s="314"/>
      <c r="Y652" s="314"/>
      <c r="Z652" s="314"/>
    </row>
    <row r="653" ht="15.75" customHeight="1">
      <c r="A653" s="314"/>
      <c r="B653" s="314"/>
      <c r="C653" s="314"/>
      <c r="D653" s="314"/>
      <c r="E653" s="314"/>
      <c r="F653" s="314"/>
      <c r="G653" s="314"/>
      <c r="H653" s="314"/>
      <c r="I653" s="314"/>
      <c r="J653" s="314"/>
      <c r="K653" s="314"/>
      <c r="L653" s="314"/>
      <c r="M653" s="314"/>
      <c r="N653" s="314"/>
      <c r="O653" s="314"/>
      <c r="P653" s="314"/>
      <c r="Q653" s="314"/>
      <c r="R653" s="314"/>
      <c r="S653" s="314"/>
      <c r="T653" s="314"/>
      <c r="U653" s="314"/>
      <c r="V653" s="314"/>
      <c r="W653" s="314"/>
      <c r="X653" s="314"/>
      <c r="Y653" s="314"/>
      <c r="Z653" s="314"/>
    </row>
    <row r="654" ht="15.75" customHeight="1">
      <c r="A654" s="314"/>
      <c r="B654" s="314"/>
      <c r="C654" s="314"/>
      <c r="D654" s="314"/>
      <c r="E654" s="314"/>
      <c r="F654" s="314"/>
      <c r="G654" s="314"/>
      <c r="H654" s="314"/>
      <c r="I654" s="314"/>
      <c r="J654" s="314"/>
      <c r="K654" s="314"/>
      <c r="L654" s="314"/>
      <c r="M654" s="314"/>
      <c r="N654" s="314"/>
      <c r="O654" s="314"/>
      <c r="P654" s="314"/>
      <c r="Q654" s="314"/>
      <c r="R654" s="314"/>
      <c r="S654" s="314"/>
      <c r="T654" s="314"/>
      <c r="U654" s="314"/>
      <c r="V654" s="314"/>
      <c r="W654" s="314"/>
      <c r="X654" s="314"/>
      <c r="Y654" s="314"/>
      <c r="Z654" s="314"/>
    </row>
    <row r="655" ht="15.75" customHeight="1">
      <c r="A655" s="314"/>
      <c r="B655" s="314"/>
      <c r="C655" s="314"/>
      <c r="D655" s="314"/>
      <c r="E655" s="314"/>
      <c r="F655" s="314"/>
      <c r="G655" s="314"/>
      <c r="H655" s="314"/>
      <c r="I655" s="314"/>
      <c r="J655" s="314"/>
      <c r="K655" s="314"/>
      <c r="L655" s="314"/>
      <c r="M655" s="314"/>
      <c r="N655" s="314"/>
      <c r="O655" s="314"/>
      <c r="P655" s="314"/>
      <c r="Q655" s="314"/>
      <c r="R655" s="314"/>
      <c r="S655" s="314"/>
      <c r="T655" s="314"/>
      <c r="U655" s="314"/>
      <c r="V655" s="314"/>
      <c r="W655" s="314"/>
      <c r="X655" s="314"/>
      <c r="Y655" s="314"/>
      <c r="Z655" s="314"/>
    </row>
    <row r="656" ht="15.75" customHeight="1">
      <c r="A656" s="314"/>
      <c r="B656" s="314"/>
      <c r="C656" s="314"/>
      <c r="D656" s="314"/>
      <c r="E656" s="314"/>
      <c r="F656" s="314"/>
      <c r="G656" s="314"/>
      <c r="H656" s="314"/>
      <c r="I656" s="314"/>
      <c r="J656" s="314"/>
      <c r="K656" s="314"/>
      <c r="L656" s="314"/>
      <c r="M656" s="314"/>
      <c r="N656" s="314"/>
      <c r="O656" s="314"/>
      <c r="P656" s="314"/>
      <c r="Q656" s="314"/>
      <c r="R656" s="314"/>
      <c r="S656" s="314"/>
      <c r="T656" s="314"/>
      <c r="U656" s="314"/>
      <c r="V656" s="314"/>
      <c r="W656" s="314"/>
      <c r="X656" s="314"/>
      <c r="Y656" s="314"/>
      <c r="Z656" s="314"/>
    </row>
    <row r="657" ht="15.75" customHeight="1">
      <c r="A657" s="314"/>
      <c r="B657" s="314"/>
      <c r="C657" s="314"/>
      <c r="D657" s="314"/>
      <c r="E657" s="314"/>
      <c r="F657" s="314"/>
      <c r="G657" s="314"/>
      <c r="H657" s="314"/>
      <c r="I657" s="314"/>
      <c r="J657" s="314"/>
      <c r="K657" s="314"/>
      <c r="L657" s="314"/>
      <c r="M657" s="314"/>
      <c r="N657" s="314"/>
      <c r="O657" s="314"/>
      <c r="P657" s="314"/>
      <c r="Q657" s="314"/>
      <c r="R657" s="314"/>
      <c r="S657" s="314"/>
      <c r="T657" s="314"/>
      <c r="U657" s="314"/>
      <c r="V657" s="314"/>
      <c r="W657" s="314"/>
      <c r="X657" s="314"/>
      <c r="Y657" s="314"/>
      <c r="Z657" s="314"/>
    </row>
    <row r="658" ht="15.75" customHeight="1">
      <c r="A658" s="314"/>
      <c r="B658" s="314"/>
      <c r="C658" s="314"/>
      <c r="D658" s="314"/>
      <c r="E658" s="314"/>
      <c r="F658" s="314"/>
      <c r="G658" s="314"/>
      <c r="H658" s="314"/>
      <c r="I658" s="314"/>
      <c r="J658" s="314"/>
      <c r="K658" s="314"/>
      <c r="L658" s="314"/>
      <c r="M658" s="314"/>
      <c r="N658" s="314"/>
      <c r="O658" s="314"/>
      <c r="P658" s="314"/>
      <c r="Q658" s="314"/>
      <c r="R658" s="314"/>
      <c r="S658" s="314"/>
      <c r="T658" s="314"/>
      <c r="U658" s="314"/>
      <c r="V658" s="314"/>
      <c r="W658" s="314"/>
      <c r="X658" s="314"/>
      <c r="Y658" s="314"/>
      <c r="Z658" s="314"/>
    </row>
    <row r="659" ht="15.75" customHeight="1">
      <c r="A659" s="314"/>
      <c r="B659" s="314"/>
      <c r="C659" s="314"/>
      <c r="D659" s="314"/>
      <c r="E659" s="314"/>
      <c r="F659" s="314"/>
      <c r="G659" s="314"/>
      <c r="H659" s="314"/>
      <c r="I659" s="314"/>
      <c r="J659" s="314"/>
      <c r="K659" s="314"/>
      <c r="L659" s="314"/>
      <c r="M659" s="314"/>
      <c r="N659" s="314"/>
      <c r="O659" s="314"/>
      <c r="P659" s="314"/>
      <c r="Q659" s="314"/>
      <c r="R659" s="314"/>
      <c r="S659" s="314"/>
      <c r="T659" s="314"/>
      <c r="U659" s="314"/>
      <c r="V659" s="314"/>
      <c r="W659" s="314"/>
      <c r="X659" s="314"/>
      <c r="Y659" s="314"/>
      <c r="Z659" s="314"/>
    </row>
    <row r="660" ht="15.75" customHeight="1">
      <c r="A660" s="314"/>
      <c r="B660" s="314"/>
      <c r="C660" s="314"/>
      <c r="D660" s="314"/>
      <c r="E660" s="314"/>
      <c r="F660" s="314"/>
      <c r="G660" s="314"/>
      <c r="H660" s="314"/>
      <c r="I660" s="314"/>
      <c r="J660" s="314"/>
      <c r="K660" s="314"/>
      <c r="L660" s="314"/>
      <c r="M660" s="314"/>
      <c r="N660" s="314"/>
      <c r="O660" s="314"/>
      <c r="P660" s="314"/>
      <c r="Q660" s="314"/>
      <c r="R660" s="314"/>
      <c r="S660" s="314"/>
      <c r="T660" s="314"/>
      <c r="U660" s="314"/>
      <c r="V660" s="314"/>
      <c r="W660" s="314"/>
      <c r="X660" s="314"/>
      <c r="Y660" s="314"/>
      <c r="Z660" s="314"/>
    </row>
    <row r="661" ht="15.75" customHeight="1">
      <c r="A661" s="314"/>
      <c r="B661" s="314"/>
      <c r="C661" s="314"/>
      <c r="D661" s="314"/>
      <c r="E661" s="314"/>
      <c r="F661" s="314"/>
      <c r="G661" s="314"/>
      <c r="H661" s="314"/>
      <c r="I661" s="314"/>
      <c r="J661" s="314"/>
      <c r="K661" s="314"/>
      <c r="L661" s="314"/>
      <c r="M661" s="314"/>
      <c r="N661" s="314"/>
      <c r="O661" s="314"/>
      <c r="P661" s="314"/>
      <c r="Q661" s="314"/>
      <c r="R661" s="314"/>
      <c r="S661" s="314"/>
      <c r="T661" s="314"/>
      <c r="U661" s="314"/>
      <c r="V661" s="314"/>
      <c r="W661" s="314"/>
      <c r="X661" s="314"/>
      <c r="Y661" s="314"/>
      <c r="Z661" s="314"/>
    </row>
    <row r="662" ht="15.75" customHeight="1">
      <c r="A662" s="314"/>
      <c r="B662" s="314"/>
      <c r="C662" s="314"/>
      <c r="D662" s="314"/>
      <c r="E662" s="314"/>
      <c r="F662" s="314"/>
      <c r="G662" s="314"/>
      <c r="H662" s="314"/>
      <c r="I662" s="314"/>
      <c r="J662" s="314"/>
      <c r="K662" s="314"/>
      <c r="L662" s="314"/>
      <c r="M662" s="314"/>
      <c r="N662" s="314"/>
      <c r="O662" s="314"/>
      <c r="P662" s="314"/>
      <c r="Q662" s="314"/>
      <c r="R662" s="314"/>
      <c r="S662" s="314"/>
      <c r="T662" s="314"/>
      <c r="U662" s="314"/>
      <c r="V662" s="314"/>
      <c r="W662" s="314"/>
      <c r="X662" s="314"/>
      <c r="Y662" s="314"/>
      <c r="Z662" s="314"/>
    </row>
    <row r="663" ht="15.75" customHeight="1">
      <c r="A663" s="314"/>
      <c r="B663" s="314"/>
      <c r="C663" s="314"/>
      <c r="D663" s="314"/>
      <c r="E663" s="314"/>
      <c r="F663" s="314"/>
      <c r="G663" s="314"/>
      <c r="H663" s="314"/>
      <c r="I663" s="314"/>
      <c r="J663" s="314"/>
      <c r="K663" s="314"/>
      <c r="L663" s="314"/>
      <c r="M663" s="314"/>
      <c r="N663" s="314"/>
      <c r="O663" s="314"/>
      <c r="P663" s="314"/>
      <c r="Q663" s="314"/>
      <c r="R663" s="314"/>
      <c r="S663" s="314"/>
      <c r="T663" s="314"/>
      <c r="U663" s="314"/>
      <c r="V663" s="314"/>
      <c r="W663" s="314"/>
      <c r="X663" s="314"/>
      <c r="Y663" s="314"/>
      <c r="Z663" s="314"/>
    </row>
    <row r="664" ht="15.75" customHeight="1">
      <c r="A664" s="314"/>
      <c r="B664" s="314"/>
      <c r="C664" s="314"/>
      <c r="D664" s="314"/>
      <c r="E664" s="314"/>
      <c r="F664" s="314"/>
      <c r="G664" s="314"/>
      <c r="H664" s="314"/>
      <c r="I664" s="314"/>
      <c r="J664" s="314"/>
      <c r="K664" s="314"/>
      <c r="L664" s="314"/>
      <c r="M664" s="314"/>
      <c r="N664" s="314"/>
      <c r="O664" s="314"/>
      <c r="P664" s="314"/>
      <c r="Q664" s="314"/>
      <c r="R664" s="314"/>
      <c r="S664" s="314"/>
      <c r="T664" s="314"/>
      <c r="U664" s="314"/>
      <c r="V664" s="314"/>
      <c r="W664" s="314"/>
      <c r="X664" s="314"/>
      <c r="Y664" s="314"/>
      <c r="Z664" s="314"/>
    </row>
    <row r="665" ht="15.75" customHeight="1">
      <c r="A665" s="314"/>
      <c r="B665" s="314"/>
      <c r="C665" s="314"/>
      <c r="D665" s="314"/>
      <c r="E665" s="314"/>
      <c r="F665" s="314"/>
      <c r="G665" s="314"/>
      <c r="H665" s="314"/>
      <c r="I665" s="314"/>
      <c r="J665" s="314"/>
      <c r="K665" s="314"/>
      <c r="L665" s="314"/>
      <c r="M665" s="314"/>
      <c r="N665" s="314"/>
      <c r="O665" s="314"/>
      <c r="P665" s="314"/>
      <c r="Q665" s="314"/>
      <c r="R665" s="314"/>
      <c r="S665" s="314"/>
      <c r="T665" s="314"/>
      <c r="U665" s="314"/>
      <c r="V665" s="314"/>
      <c r="W665" s="314"/>
      <c r="X665" s="314"/>
      <c r="Y665" s="314"/>
      <c r="Z665" s="314"/>
    </row>
    <row r="666" ht="15.75" customHeight="1">
      <c r="A666" s="314"/>
      <c r="B666" s="314"/>
      <c r="C666" s="314"/>
      <c r="D666" s="314"/>
      <c r="E666" s="314"/>
      <c r="F666" s="314"/>
      <c r="G666" s="314"/>
      <c r="H666" s="314"/>
      <c r="I666" s="314"/>
      <c r="J666" s="314"/>
      <c r="K666" s="314"/>
      <c r="L666" s="314"/>
      <c r="M666" s="314"/>
      <c r="N666" s="314"/>
      <c r="O666" s="314"/>
      <c r="P666" s="314"/>
      <c r="Q666" s="314"/>
      <c r="R666" s="314"/>
      <c r="S666" s="314"/>
      <c r="T666" s="314"/>
      <c r="U666" s="314"/>
      <c r="V666" s="314"/>
      <c r="W666" s="314"/>
      <c r="X666" s="314"/>
      <c r="Y666" s="314"/>
      <c r="Z666" s="314"/>
    </row>
    <row r="667" ht="15.75" customHeight="1">
      <c r="A667" s="314"/>
      <c r="B667" s="314"/>
      <c r="C667" s="314"/>
      <c r="D667" s="314"/>
      <c r="E667" s="314"/>
      <c r="F667" s="314"/>
      <c r="G667" s="314"/>
      <c r="H667" s="314"/>
      <c r="I667" s="314"/>
      <c r="J667" s="314"/>
      <c r="K667" s="314"/>
      <c r="L667" s="314"/>
      <c r="M667" s="314"/>
      <c r="N667" s="314"/>
      <c r="O667" s="314"/>
      <c r="P667" s="314"/>
      <c r="Q667" s="314"/>
      <c r="R667" s="314"/>
      <c r="S667" s="314"/>
      <c r="T667" s="314"/>
      <c r="U667" s="314"/>
      <c r="V667" s="314"/>
      <c r="W667" s="314"/>
      <c r="X667" s="314"/>
      <c r="Y667" s="314"/>
      <c r="Z667" s="314"/>
    </row>
    <row r="668" ht="15.75" customHeight="1">
      <c r="A668" s="314"/>
      <c r="B668" s="314"/>
      <c r="C668" s="314"/>
      <c r="D668" s="314"/>
      <c r="E668" s="314"/>
      <c r="F668" s="314"/>
      <c r="G668" s="314"/>
      <c r="H668" s="314"/>
      <c r="I668" s="314"/>
      <c r="J668" s="314"/>
      <c r="K668" s="314"/>
      <c r="L668" s="314"/>
      <c r="M668" s="314"/>
      <c r="N668" s="314"/>
      <c r="O668" s="314"/>
      <c r="P668" s="314"/>
      <c r="Q668" s="314"/>
      <c r="R668" s="314"/>
      <c r="S668" s="314"/>
      <c r="T668" s="314"/>
      <c r="U668" s="314"/>
      <c r="V668" s="314"/>
      <c r="W668" s="314"/>
      <c r="X668" s="314"/>
      <c r="Y668" s="314"/>
      <c r="Z668" s="314"/>
    </row>
    <row r="669" ht="15.75" customHeight="1">
      <c r="A669" s="314"/>
      <c r="B669" s="314"/>
      <c r="C669" s="314"/>
      <c r="D669" s="314"/>
      <c r="E669" s="314"/>
      <c r="F669" s="314"/>
      <c r="G669" s="314"/>
      <c r="H669" s="314"/>
      <c r="I669" s="314"/>
      <c r="J669" s="314"/>
      <c r="K669" s="314"/>
      <c r="L669" s="314"/>
      <c r="M669" s="314"/>
      <c r="N669" s="314"/>
      <c r="O669" s="314"/>
      <c r="P669" s="314"/>
      <c r="Q669" s="314"/>
      <c r="R669" s="314"/>
      <c r="S669" s="314"/>
      <c r="T669" s="314"/>
      <c r="U669" s="314"/>
      <c r="V669" s="314"/>
      <c r="W669" s="314"/>
      <c r="X669" s="314"/>
      <c r="Y669" s="314"/>
      <c r="Z669" s="314"/>
    </row>
    <row r="670" ht="15.75" customHeight="1">
      <c r="A670" s="314"/>
      <c r="B670" s="314"/>
      <c r="C670" s="314"/>
      <c r="D670" s="314"/>
      <c r="E670" s="314"/>
      <c r="F670" s="314"/>
      <c r="G670" s="314"/>
      <c r="H670" s="314"/>
      <c r="I670" s="314"/>
      <c r="J670" s="314"/>
      <c r="K670" s="314"/>
      <c r="L670" s="314"/>
      <c r="M670" s="314"/>
      <c r="N670" s="314"/>
      <c r="O670" s="314"/>
      <c r="P670" s="314"/>
      <c r="Q670" s="314"/>
      <c r="R670" s="314"/>
      <c r="S670" s="314"/>
      <c r="T670" s="314"/>
      <c r="U670" s="314"/>
      <c r="V670" s="314"/>
      <c r="W670" s="314"/>
      <c r="X670" s="314"/>
      <c r="Y670" s="314"/>
      <c r="Z670" s="314"/>
    </row>
    <row r="671" ht="15.75" customHeight="1">
      <c r="A671" s="314"/>
      <c r="B671" s="314"/>
      <c r="C671" s="314"/>
      <c r="D671" s="314"/>
      <c r="E671" s="314"/>
      <c r="F671" s="314"/>
      <c r="G671" s="314"/>
      <c r="H671" s="314"/>
      <c r="I671" s="314"/>
      <c r="J671" s="314"/>
      <c r="K671" s="314"/>
      <c r="L671" s="314"/>
      <c r="M671" s="314"/>
      <c r="N671" s="314"/>
      <c r="O671" s="314"/>
      <c r="P671" s="314"/>
      <c r="Q671" s="314"/>
      <c r="R671" s="314"/>
      <c r="S671" s="314"/>
      <c r="T671" s="314"/>
      <c r="U671" s="314"/>
      <c r="V671" s="314"/>
      <c r="W671" s="314"/>
      <c r="X671" s="314"/>
      <c r="Y671" s="314"/>
      <c r="Z671" s="314"/>
    </row>
    <row r="672" ht="15.75" customHeight="1">
      <c r="A672" s="314"/>
      <c r="B672" s="314"/>
      <c r="C672" s="314"/>
      <c r="D672" s="314"/>
      <c r="E672" s="314"/>
      <c r="F672" s="314"/>
      <c r="G672" s="314"/>
      <c r="H672" s="314"/>
      <c r="I672" s="314"/>
      <c r="J672" s="314"/>
      <c r="K672" s="314"/>
      <c r="L672" s="314"/>
      <c r="M672" s="314"/>
      <c r="N672" s="314"/>
      <c r="O672" s="314"/>
      <c r="P672" s="314"/>
      <c r="Q672" s="314"/>
      <c r="R672" s="314"/>
      <c r="S672" s="314"/>
      <c r="T672" s="314"/>
      <c r="U672" s="314"/>
      <c r="V672" s="314"/>
      <c r="W672" s="314"/>
      <c r="X672" s="314"/>
      <c r="Y672" s="314"/>
      <c r="Z672" s="314"/>
    </row>
    <row r="673" ht="15.75" customHeight="1">
      <c r="A673" s="314"/>
      <c r="B673" s="314"/>
      <c r="C673" s="314"/>
      <c r="D673" s="314"/>
      <c r="E673" s="314"/>
      <c r="F673" s="314"/>
      <c r="G673" s="314"/>
      <c r="H673" s="314"/>
      <c r="I673" s="314"/>
      <c r="J673" s="314"/>
      <c r="K673" s="314"/>
      <c r="L673" s="314"/>
      <c r="M673" s="314"/>
      <c r="N673" s="314"/>
      <c r="O673" s="314"/>
      <c r="P673" s="314"/>
      <c r="Q673" s="314"/>
      <c r="R673" s="314"/>
      <c r="S673" s="314"/>
      <c r="T673" s="314"/>
      <c r="U673" s="314"/>
      <c r="V673" s="314"/>
      <c r="W673" s="314"/>
      <c r="X673" s="314"/>
      <c r="Y673" s="314"/>
      <c r="Z673" s="314"/>
    </row>
    <row r="674" ht="15.75" customHeight="1">
      <c r="A674" s="314"/>
      <c r="B674" s="314"/>
      <c r="C674" s="314"/>
      <c r="D674" s="314"/>
      <c r="E674" s="314"/>
      <c r="F674" s="314"/>
      <c r="G674" s="314"/>
      <c r="H674" s="314"/>
      <c r="I674" s="314"/>
      <c r="J674" s="314"/>
      <c r="K674" s="314"/>
      <c r="L674" s="314"/>
      <c r="M674" s="314"/>
      <c r="N674" s="314"/>
      <c r="O674" s="314"/>
      <c r="P674" s="314"/>
      <c r="Q674" s="314"/>
      <c r="R674" s="314"/>
      <c r="S674" s="314"/>
      <c r="T674" s="314"/>
      <c r="U674" s="314"/>
      <c r="V674" s="314"/>
      <c r="W674" s="314"/>
      <c r="X674" s="314"/>
      <c r="Y674" s="314"/>
      <c r="Z674" s="314"/>
    </row>
    <row r="675" ht="15.75" customHeight="1">
      <c r="A675" s="314"/>
      <c r="B675" s="314"/>
      <c r="C675" s="314"/>
      <c r="D675" s="314"/>
      <c r="E675" s="314"/>
      <c r="F675" s="314"/>
      <c r="G675" s="314"/>
      <c r="H675" s="314"/>
      <c r="I675" s="314"/>
      <c r="J675" s="314"/>
      <c r="K675" s="314"/>
      <c r="L675" s="314"/>
      <c r="M675" s="314"/>
      <c r="N675" s="314"/>
      <c r="O675" s="314"/>
      <c r="P675" s="314"/>
      <c r="Q675" s="314"/>
      <c r="R675" s="314"/>
      <c r="S675" s="314"/>
      <c r="T675" s="314"/>
      <c r="U675" s="314"/>
      <c r="V675" s="314"/>
      <c r="W675" s="314"/>
      <c r="X675" s="314"/>
      <c r="Y675" s="314"/>
      <c r="Z675" s="314"/>
    </row>
    <row r="676" ht="15.75" customHeight="1">
      <c r="A676" s="314"/>
      <c r="B676" s="314"/>
      <c r="C676" s="314"/>
      <c r="D676" s="314"/>
      <c r="E676" s="314"/>
      <c r="F676" s="314"/>
      <c r="G676" s="314"/>
      <c r="H676" s="314"/>
      <c r="I676" s="314"/>
      <c r="J676" s="314"/>
      <c r="K676" s="314"/>
      <c r="L676" s="314"/>
      <c r="M676" s="314"/>
      <c r="N676" s="314"/>
      <c r="O676" s="314"/>
      <c r="P676" s="314"/>
      <c r="Q676" s="314"/>
      <c r="R676" s="314"/>
      <c r="S676" s="314"/>
      <c r="T676" s="314"/>
      <c r="U676" s="314"/>
      <c r="V676" s="314"/>
      <c r="W676" s="314"/>
      <c r="X676" s="314"/>
      <c r="Y676" s="314"/>
      <c r="Z676" s="314"/>
    </row>
    <row r="677" ht="15.75" customHeight="1">
      <c r="A677" s="314"/>
      <c r="B677" s="314"/>
      <c r="C677" s="314"/>
      <c r="D677" s="314"/>
      <c r="E677" s="314"/>
      <c r="F677" s="314"/>
      <c r="G677" s="314"/>
      <c r="H677" s="314"/>
      <c r="I677" s="314"/>
      <c r="J677" s="314"/>
      <c r="K677" s="314"/>
      <c r="L677" s="314"/>
      <c r="M677" s="314"/>
      <c r="N677" s="314"/>
      <c r="O677" s="314"/>
      <c r="P677" s="314"/>
      <c r="Q677" s="314"/>
      <c r="R677" s="314"/>
      <c r="S677" s="314"/>
      <c r="T677" s="314"/>
      <c r="U677" s="314"/>
      <c r="V677" s="314"/>
      <c r="W677" s="314"/>
      <c r="X677" s="314"/>
      <c r="Y677" s="314"/>
      <c r="Z677" s="314"/>
    </row>
    <row r="678" ht="15.75" customHeight="1">
      <c r="A678" s="314"/>
      <c r="B678" s="314"/>
      <c r="C678" s="314"/>
      <c r="D678" s="314"/>
      <c r="E678" s="314"/>
      <c r="F678" s="314"/>
      <c r="G678" s="314"/>
      <c r="H678" s="314"/>
      <c r="I678" s="314"/>
      <c r="J678" s="314"/>
      <c r="K678" s="314"/>
      <c r="L678" s="314"/>
      <c r="M678" s="314"/>
      <c r="N678" s="314"/>
      <c r="O678" s="314"/>
      <c r="P678" s="314"/>
      <c r="Q678" s="314"/>
      <c r="R678" s="314"/>
      <c r="S678" s="314"/>
      <c r="T678" s="314"/>
      <c r="U678" s="314"/>
      <c r="V678" s="314"/>
      <c r="W678" s="314"/>
      <c r="X678" s="314"/>
      <c r="Y678" s="314"/>
      <c r="Z678" s="314"/>
    </row>
    <row r="679" ht="15.75" customHeight="1">
      <c r="A679" s="314"/>
      <c r="B679" s="314"/>
      <c r="C679" s="314"/>
      <c r="D679" s="314"/>
      <c r="E679" s="314"/>
      <c r="F679" s="314"/>
      <c r="G679" s="314"/>
      <c r="H679" s="314"/>
      <c r="I679" s="314"/>
      <c r="J679" s="314"/>
      <c r="K679" s="314"/>
      <c r="L679" s="314"/>
      <c r="M679" s="314"/>
      <c r="N679" s="314"/>
      <c r="O679" s="314"/>
      <c r="P679" s="314"/>
      <c r="Q679" s="314"/>
      <c r="R679" s="314"/>
      <c r="S679" s="314"/>
      <c r="T679" s="314"/>
      <c r="U679" s="314"/>
      <c r="V679" s="314"/>
      <c r="W679" s="314"/>
      <c r="X679" s="314"/>
      <c r="Y679" s="314"/>
      <c r="Z679" s="314"/>
    </row>
    <row r="680" ht="15.75" customHeight="1">
      <c r="A680" s="314"/>
      <c r="B680" s="314"/>
      <c r="C680" s="314"/>
      <c r="D680" s="314"/>
      <c r="E680" s="314"/>
      <c r="F680" s="314"/>
      <c r="G680" s="314"/>
      <c r="H680" s="314"/>
      <c r="I680" s="314"/>
      <c r="J680" s="314"/>
      <c r="K680" s="314"/>
      <c r="L680" s="314"/>
      <c r="M680" s="314"/>
      <c r="N680" s="314"/>
      <c r="O680" s="314"/>
      <c r="P680" s="314"/>
      <c r="Q680" s="314"/>
      <c r="R680" s="314"/>
      <c r="S680" s="314"/>
      <c r="T680" s="314"/>
      <c r="U680" s="314"/>
      <c r="V680" s="314"/>
      <c r="W680" s="314"/>
      <c r="X680" s="314"/>
      <c r="Y680" s="314"/>
      <c r="Z680" s="314"/>
    </row>
    <row r="681" ht="15.75" customHeight="1">
      <c r="A681" s="314"/>
      <c r="B681" s="314"/>
      <c r="C681" s="314"/>
      <c r="D681" s="314"/>
      <c r="E681" s="314"/>
      <c r="F681" s="314"/>
      <c r="G681" s="314"/>
      <c r="H681" s="314"/>
      <c r="I681" s="314"/>
      <c r="J681" s="314"/>
      <c r="K681" s="314"/>
      <c r="L681" s="314"/>
      <c r="M681" s="314"/>
      <c r="N681" s="314"/>
      <c r="O681" s="314"/>
      <c r="P681" s="314"/>
      <c r="Q681" s="314"/>
      <c r="R681" s="314"/>
      <c r="S681" s="314"/>
      <c r="T681" s="314"/>
      <c r="U681" s="314"/>
      <c r="V681" s="314"/>
      <c r="W681" s="314"/>
      <c r="X681" s="314"/>
      <c r="Y681" s="314"/>
      <c r="Z681" s="314"/>
    </row>
    <row r="682" ht="15.75" customHeight="1">
      <c r="A682" s="314"/>
      <c r="B682" s="314"/>
      <c r="C682" s="314"/>
      <c r="D682" s="314"/>
      <c r="E682" s="314"/>
      <c r="F682" s="314"/>
      <c r="G682" s="314"/>
      <c r="H682" s="314"/>
      <c r="I682" s="314"/>
      <c r="J682" s="314"/>
      <c r="K682" s="314"/>
      <c r="L682" s="314"/>
      <c r="M682" s="314"/>
      <c r="N682" s="314"/>
      <c r="O682" s="314"/>
      <c r="P682" s="314"/>
      <c r="Q682" s="314"/>
      <c r="R682" s="314"/>
      <c r="S682" s="314"/>
      <c r="T682" s="314"/>
      <c r="U682" s="314"/>
      <c r="V682" s="314"/>
      <c r="W682" s="314"/>
      <c r="X682" s="314"/>
      <c r="Y682" s="314"/>
      <c r="Z682" s="314"/>
    </row>
    <row r="683" ht="15.75" customHeight="1">
      <c r="A683" s="314"/>
      <c r="B683" s="314"/>
      <c r="C683" s="314"/>
      <c r="D683" s="314"/>
      <c r="E683" s="314"/>
      <c r="F683" s="314"/>
      <c r="G683" s="314"/>
      <c r="H683" s="314"/>
      <c r="I683" s="314"/>
      <c r="J683" s="314"/>
      <c r="K683" s="314"/>
      <c r="L683" s="314"/>
      <c r="M683" s="314"/>
      <c r="N683" s="314"/>
      <c r="O683" s="314"/>
      <c r="P683" s="314"/>
      <c r="Q683" s="314"/>
      <c r="R683" s="314"/>
      <c r="S683" s="314"/>
      <c r="T683" s="314"/>
      <c r="U683" s="314"/>
      <c r="V683" s="314"/>
      <c r="W683" s="314"/>
      <c r="X683" s="314"/>
      <c r="Y683" s="314"/>
      <c r="Z683" s="314"/>
    </row>
    <row r="684" ht="15.75" customHeight="1">
      <c r="A684" s="314"/>
      <c r="B684" s="314"/>
      <c r="C684" s="314"/>
      <c r="D684" s="314"/>
      <c r="E684" s="314"/>
      <c r="F684" s="314"/>
      <c r="G684" s="314"/>
      <c r="H684" s="314"/>
      <c r="I684" s="314"/>
      <c r="J684" s="314"/>
      <c r="K684" s="314"/>
      <c r="L684" s="314"/>
      <c r="M684" s="314"/>
      <c r="N684" s="314"/>
      <c r="O684" s="314"/>
      <c r="P684" s="314"/>
      <c r="Q684" s="314"/>
      <c r="R684" s="314"/>
      <c r="S684" s="314"/>
      <c r="T684" s="314"/>
      <c r="U684" s="314"/>
      <c r="V684" s="314"/>
      <c r="W684" s="314"/>
      <c r="X684" s="314"/>
      <c r="Y684" s="314"/>
      <c r="Z684" s="314"/>
    </row>
    <row r="685" ht="15.75" customHeight="1">
      <c r="A685" s="314"/>
      <c r="B685" s="314"/>
      <c r="C685" s="314"/>
      <c r="D685" s="314"/>
      <c r="E685" s="314"/>
      <c r="F685" s="314"/>
      <c r="G685" s="314"/>
      <c r="H685" s="314"/>
      <c r="I685" s="314"/>
      <c r="J685" s="314"/>
      <c r="K685" s="314"/>
      <c r="L685" s="314"/>
      <c r="M685" s="314"/>
      <c r="N685" s="314"/>
      <c r="O685" s="314"/>
      <c r="P685" s="314"/>
      <c r="Q685" s="314"/>
      <c r="R685" s="314"/>
      <c r="S685" s="314"/>
      <c r="T685" s="314"/>
      <c r="U685" s="314"/>
      <c r="V685" s="314"/>
      <c r="W685" s="314"/>
      <c r="X685" s="314"/>
      <c r="Y685" s="314"/>
      <c r="Z685" s="314"/>
    </row>
    <row r="686" ht="15.75" customHeight="1">
      <c r="A686" s="314"/>
      <c r="B686" s="314"/>
      <c r="C686" s="314"/>
      <c r="D686" s="314"/>
      <c r="E686" s="314"/>
      <c r="F686" s="314"/>
      <c r="G686" s="314"/>
      <c r="H686" s="314"/>
      <c r="I686" s="314"/>
      <c r="J686" s="314"/>
      <c r="K686" s="314"/>
      <c r="L686" s="314"/>
      <c r="M686" s="314"/>
      <c r="N686" s="314"/>
      <c r="O686" s="314"/>
      <c r="P686" s="314"/>
      <c r="Q686" s="314"/>
      <c r="R686" s="314"/>
      <c r="S686" s="314"/>
      <c r="T686" s="314"/>
      <c r="U686" s="314"/>
      <c r="V686" s="314"/>
      <c r="W686" s="314"/>
      <c r="X686" s="314"/>
      <c r="Y686" s="314"/>
      <c r="Z686" s="314"/>
    </row>
    <row r="687" ht="15.75" customHeight="1">
      <c r="A687" s="314"/>
      <c r="B687" s="314"/>
      <c r="C687" s="314"/>
      <c r="D687" s="314"/>
      <c r="E687" s="314"/>
      <c r="F687" s="314"/>
      <c r="G687" s="314"/>
      <c r="H687" s="314"/>
      <c r="I687" s="314"/>
      <c r="J687" s="314"/>
      <c r="K687" s="314"/>
      <c r="L687" s="314"/>
      <c r="M687" s="314"/>
      <c r="N687" s="314"/>
      <c r="O687" s="314"/>
      <c r="P687" s="314"/>
      <c r="Q687" s="314"/>
      <c r="R687" s="314"/>
      <c r="S687" s="314"/>
      <c r="T687" s="314"/>
      <c r="U687" s="314"/>
      <c r="V687" s="314"/>
      <c r="W687" s="314"/>
      <c r="X687" s="314"/>
      <c r="Y687" s="314"/>
      <c r="Z687" s="314"/>
    </row>
    <row r="688" ht="15.75" customHeight="1">
      <c r="A688" s="314"/>
      <c r="B688" s="314"/>
      <c r="C688" s="314"/>
      <c r="D688" s="314"/>
      <c r="E688" s="314"/>
      <c r="F688" s="314"/>
      <c r="G688" s="314"/>
      <c r="H688" s="314"/>
      <c r="I688" s="314"/>
      <c r="J688" s="314"/>
      <c r="K688" s="314"/>
      <c r="L688" s="314"/>
      <c r="M688" s="314"/>
      <c r="N688" s="314"/>
      <c r="O688" s="314"/>
      <c r="P688" s="314"/>
      <c r="Q688" s="314"/>
      <c r="R688" s="314"/>
      <c r="S688" s="314"/>
      <c r="T688" s="314"/>
      <c r="U688" s="314"/>
      <c r="V688" s="314"/>
      <c r="W688" s="314"/>
      <c r="X688" s="314"/>
      <c r="Y688" s="314"/>
      <c r="Z688" s="314"/>
    </row>
    <row r="689" ht="15.75" customHeight="1">
      <c r="A689" s="314"/>
      <c r="B689" s="314"/>
      <c r="C689" s="314"/>
      <c r="D689" s="314"/>
      <c r="E689" s="314"/>
      <c r="F689" s="314"/>
      <c r="G689" s="314"/>
      <c r="H689" s="314"/>
      <c r="I689" s="314"/>
      <c r="J689" s="314"/>
      <c r="K689" s="314"/>
      <c r="L689" s="314"/>
      <c r="M689" s="314"/>
      <c r="N689" s="314"/>
      <c r="O689" s="314"/>
      <c r="P689" s="314"/>
      <c r="Q689" s="314"/>
      <c r="R689" s="314"/>
      <c r="S689" s="314"/>
      <c r="T689" s="314"/>
      <c r="U689" s="314"/>
      <c r="V689" s="314"/>
      <c r="W689" s="314"/>
      <c r="X689" s="314"/>
      <c r="Y689" s="314"/>
      <c r="Z689" s="314"/>
    </row>
    <row r="690" ht="15.75" customHeight="1">
      <c r="A690" s="314"/>
      <c r="B690" s="314"/>
      <c r="C690" s="314"/>
      <c r="D690" s="314"/>
      <c r="E690" s="314"/>
      <c r="F690" s="314"/>
      <c r="G690" s="314"/>
      <c r="H690" s="314"/>
      <c r="I690" s="314"/>
      <c r="J690" s="314"/>
      <c r="K690" s="314"/>
      <c r="L690" s="314"/>
      <c r="M690" s="314"/>
      <c r="N690" s="314"/>
      <c r="O690" s="314"/>
      <c r="P690" s="314"/>
      <c r="Q690" s="314"/>
      <c r="R690" s="314"/>
      <c r="S690" s="314"/>
      <c r="T690" s="314"/>
      <c r="U690" s="314"/>
      <c r="V690" s="314"/>
      <c r="W690" s="314"/>
      <c r="X690" s="314"/>
      <c r="Y690" s="314"/>
      <c r="Z690" s="314"/>
    </row>
    <row r="691" ht="15.75" customHeight="1">
      <c r="A691" s="314"/>
      <c r="B691" s="314"/>
      <c r="C691" s="314"/>
      <c r="D691" s="314"/>
      <c r="E691" s="314"/>
      <c r="F691" s="314"/>
      <c r="G691" s="314"/>
      <c r="H691" s="314"/>
      <c r="I691" s="314"/>
      <c r="J691" s="314"/>
      <c r="K691" s="314"/>
      <c r="L691" s="314"/>
      <c r="M691" s="314"/>
      <c r="N691" s="314"/>
      <c r="O691" s="314"/>
      <c r="P691" s="314"/>
      <c r="Q691" s="314"/>
      <c r="R691" s="314"/>
      <c r="S691" s="314"/>
      <c r="T691" s="314"/>
      <c r="U691" s="314"/>
      <c r="V691" s="314"/>
      <c r="W691" s="314"/>
      <c r="X691" s="314"/>
      <c r="Y691" s="314"/>
      <c r="Z691" s="314"/>
    </row>
    <row r="692" ht="15.75" customHeight="1">
      <c r="A692" s="314"/>
      <c r="B692" s="314"/>
      <c r="C692" s="314"/>
      <c r="D692" s="314"/>
      <c r="E692" s="314"/>
      <c r="F692" s="314"/>
      <c r="G692" s="314"/>
      <c r="H692" s="314"/>
      <c r="I692" s="314"/>
      <c r="J692" s="314"/>
      <c r="K692" s="314"/>
      <c r="L692" s="314"/>
      <c r="M692" s="314"/>
      <c r="N692" s="314"/>
      <c r="O692" s="314"/>
      <c r="P692" s="314"/>
      <c r="Q692" s="314"/>
      <c r="R692" s="314"/>
      <c r="S692" s="314"/>
      <c r="T692" s="314"/>
      <c r="U692" s="314"/>
      <c r="V692" s="314"/>
      <c r="W692" s="314"/>
      <c r="X692" s="314"/>
      <c r="Y692" s="314"/>
      <c r="Z692" s="314"/>
    </row>
    <row r="693" ht="15.75" customHeight="1">
      <c r="A693" s="314"/>
      <c r="B693" s="314"/>
      <c r="C693" s="314"/>
      <c r="D693" s="314"/>
      <c r="E693" s="314"/>
      <c r="F693" s="314"/>
      <c r="G693" s="314"/>
      <c r="H693" s="314"/>
      <c r="I693" s="314"/>
      <c r="J693" s="314"/>
      <c r="K693" s="314"/>
      <c r="L693" s="314"/>
      <c r="M693" s="314"/>
      <c r="N693" s="314"/>
      <c r="O693" s="314"/>
      <c r="P693" s="314"/>
      <c r="Q693" s="314"/>
      <c r="R693" s="314"/>
      <c r="S693" s="314"/>
      <c r="T693" s="314"/>
      <c r="U693" s="314"/>
      <c r="V693" s="314"/>
      <c r="W693" s="314"/>
      <c r="X693" s="314"/>
      <c r="Y693" s="314"/>
      <c r="Z693" s="314"/>
    </row>
    <row r="694" ht="15.75" customHeight="1">
      <c r="A694" s="314"/>
      <c r="B694" s="314"/>
      <c r="C694" s="314"/>
      <c r="D694" s="314"/>
      <c r="E694" s="314"/>
      <c r="F694" s="314"/>
      <c r="G694" s="314"/>
      <c r="H694" s="314"/>
      <c r="I694" s="314"/>
      <c r="J694" s="314"/>
      <c r="K694" s="314"/>
      <c r="L694" s="314"/>
      <c r="M694" s="314"/>
      <c r="N694" s="314"/>
      <c r="O694" s="314"/>
      <c r="P694" s="314"/>
      <c r="Q694" s="314"/>
      <c r="R694" s="314"/>
      <c r="S694" s="314"/>
      <c r="T694" s="314"/>
      <c r="U694" s="314"/>
      <c r="V694" s="314"/>
      <c r="W694" s="314"/>
      <c r="X694" s="314"/>
      <c r="Y694" s="314"/>
      <c r="Z694" s="314"/>
    </row>
    <row r="695" ht="15.75" customHeight="1">
      <c r="A695" s="314"/>
      <c r="B695" s="314"/>
      <c r="C695" s="314"/>
      <c r="D695" s="314"/>
      <c r="E695" s="314"/>
      <c r="F695" s="314"/>
      <c r="G695" s="314"/>
      <c r="H695" s="314"/>
      <c r="I695" s="314"/>
      <c r="J695" s="314"/>
      <c r="K695" s="314"/>
      <c r="L695" s="314"/>
      <c r="M695" s="314"/>
      <c r="N695" s="314"/>
      <c r="O695" s="314"/>
      <c r="P695" s="314"/>
      <c r="Q695" s="314"/>
      <c r="R695" s="314"/>
      <c r="S695" s="314"/>
      <c r="T695" s="314"/>
      <c r="U695" s="314"/>
      <c r="V695" s="314"/>
      <c r="W695" s="314"/>
      <c r="X695" s="314"/>
      <c r="Y695" s="314"/>
      <c r="Z695" s="314"/>
    </row>
    <row r="696" ht="15.75" customHeight="1">
      <c r="A696" s="314"/>
      <c r="B696" s="314"/>
      <c r="C696" s="314"/>
      <c r="D696" s="314"/>
      <c r="E696" s="314"/>
      <c r="F696" s="314"/>
      <c r="G696" s="314"/>
      <c r="H696" s="314"/>
      <c r="I696" s="314"/>
      <c r="J696" s="314"/>
      <c r="K696" s="314"/>
      <c r="L696" s="314"/>
      <c r="M696" s="314"/>
      <c r="N696" s="314"/>
      <c r="O696" s="314"/>
      <c r="P696" s="314"/>
      <c r="Q696" s="314"/>
      <c r="R696" s="314"/>
      <c r="S696" s="314"/>
      <c r="T696" s="314"/>
      <c r="U696" s="314"/>
      <c r="V696" s="314"/>
      <c r="W696" s="314"/>
      <c r="X696" s="314"/>
      <c r="Y696" s="314"/>
      <c r="Z696" s="314"/>
    </row>
    <row r="697" ht="15.75" customHeight="1">
      <c r="A697" s="314"/>
      <c r="B697" s="314"/>
      <c r="C697" s="314"/>
      <c r="D697" s="314"/>
      <c r="E697" s="314"/>
      <c r="F697" s="314"/>
      <c r="G697" s="314"/>
      <c r="H697" s="314"/>
      <c r="I697" s="314"/>
      <c r="J697" s="314"/>
      <c r="K697" s="314"/>
      <c r="L697" s="314"/>
      <c r="M697" s="314"/>
      <c r="N697" s="314"/>
      <c r="O697" s="314"/>
      <c r="P697" s="314"/>
      <c r="Q697" s="314"/>
      <c r="R697" s="314"/>
      <c r="S697" s="314"/>
      <c r="T697" s="314"/>
      <c r="U697" s="314"/>
      <c r="V697" s="314"/>
      <c r="W697" s="314"/>
      <c r="X697" s="314"/>
      <c r="Y697" s="314"/>
      <c r="Z697" s="314"/>
    </row>
    <row r="698" ht="15.75" customHeight="1">
      <c r="A698" s="314"/>
      <c r="B698" s="314"/>
      <c r="C698" s="314"/>
      <c r="D698" s="314"/>
      <c r="E698" s="314"/>
      <c r="F698" s="314"/>
      <c r="G698" s="314"/>
      <c r="H698" s="314"/>
      <c r="I698" s="314"/>
      <c r="J698" s="314"/>
      <c r="K698" s="314"/>
      <c r="L698" s="314"/>
      <c r="M698" s="314"/>
      <c r="N698" s="314"/>
      <c r="O698" s="314"/>
      <c r="P698" s="314"/>
      <c r="Q698" s="314"/>
      <c r="R698" s="314"/>
      <c r="S698" s="314"/>
      <c r="T698" s="314"/>
      <c r="U698" s="314"/>
      <c r="V698" s="314"/>
      <c r="W698" s="314"/>
      <c r="X698" s="314"/>
      <c r="Y698" s="314"/>
      <c r="Z698" s="314"/>
    </row>
    <row r="699" ht="15.75" customHeight="1">
      <c r="A699" s="314"/>
      <c r="B699" s="314"/>
      <c r="C699" s="314"/>
      <c r="D699" s="314"/>
      <c r="E699" s="314"/>
      <c r="F699" s="314"/>
      <c r="G699" s="314"/>
      <c r="H699" s="314"/>
      <c r="I699" s="314"/>
      <c r="J699" s="314"/>
      <c r="K699" s="314"/>
      <c r="L699" s="314"/>
      <c r="M699" s="314"/>
      <c r="N699" s="314"/>
      <c r="O699" s="314"/>
      <c r="P699" s="314"/>
      <c r="Q699" s="314"/>
      <c r="R699" s="314"/>
      <c r="S699" s="314"/>
      <c r="T699" s="314"/>
      <c r="U699" s="314"/>
      <c r="V699" s="314"/>
      <c r="W699" s="314"/>
      <c r="X699" s="314"/>
      <c r="Y699" s="314"/>
      <c r="Z699" s="314"/>
    </row>
    <row r="700" ht="15.75" customHeight="1">
      <c r="A700" s="314"/>
      <c r="B700" s="314"/>
      <c r="C700" s="314"/>
      <c r="D700" s="314"/>
      <c r="E700" s="314"/>
      <c r="F700" s="314"/>
      <c r="G700" s="314"/>
      <c r="H700" s="314"/>
      <c r="I700" s="314"/>
      <c r="J700" s="314"/>
      <c r="K700" s="314"/>
      <c r="L700" s="314"/>
      <c r="M700" s="314"/>
      <c r="N700" s="314"/>
      <c r="O700" s="314"/>
      <c r="P700" s="314"/>
      <c r="Q700" s="314"/>
      <c r="R700" s="314"/>
      <c r="S700" s="314"/>
      <c r="T700" s="314"/>
      <c r="U700" s="314"/>
      <c r="V700" s="314"/>
      <c r="W700" s="314"/>
      <c r="X700" s="314"/>
      <c r="Y700" s="314"/>
      <c r="Z700" s="314"/>
    </row>
    <row r="701" ht="15.75" customHeight="1">
      <c r="A701" s="314"/>
      <c r="B701" s="314"/>
      <c r="C701" s="314"/>
      <c r="D701" s="314"/>
      <c r="E701" s="314"/>
      <c r="F701" s="314"/>
      <c r="G701" s="314"/>
      <c r="H701" s="314"/>
      <c r="I701" s="314"/>
      <c r="J701" s="314"/>
      <c r="K701" s="314"/>
      <c r="L701" s="314"/>
      <c r="M701" s="314"/>
      <c r="N701" s="314"/>
      <c r="O701" s="314"/>
      <c r="P701" s="314"/>
      <c r="Q701" s="314"/>
      <c r="R701" s="314"/>
      <c r="S701" s="314"/>
      <c r="T701" s="314"/>
      <c r="U701" s="314"/>
      <c r="V701" s="314"/>
      <c r="W701" s="314"/>
      <c r="X701" s="314"/>
      <c r="Y701" s="314"/>
      <c r="Z701" s="314"/>
    </row>
    <row r="702" ht="15.75" customHeight="1">
      <c r="A702" s="314"/>
      <c r="B702" s="314"/>
      <c r="C702" s="314"/>
      <c r="D702" s="314"/>
      <c r="E702" s="314"/>
      <c r="F702" s="314"/>
      <c r="G702" s="314"/>
      <c r="H702" s="314"/>
      <c r="I702" s="314"/>
      <c r="J702" s="314"/>
      <c r="K702" s="314"/>
      <c r="L702" s="314"/>
      <c r="M702" s="314"/>
      <c r="N702" s="314"/>
      <c r="O702" s="314"/>
      <c r="P702" s="314"/>
      <c r="Q702" s="314"/>
      <c r="R702" s="314"/>
      <c r="S702" s="314"/>
      <c r="T702" s="314"/>
      <c r="U702" s="314"/>
      <c r="V702" s="314"/>
      <c r="W702" s="314"/>
      <c r="X702" s="314"/>
      <c r="Y702" s="314"/>
      <c r="Z702" s="314"/>
    </row>
    <row r="703" ht="15.75" customHeight="1">
      <c r="A703" s="314"/>
      <c r="B703" s="314"/>
      <c r="C703" s="314"/>
      <c r="D703" s="314"/>
      <c r="E703" s="314"/>
      <c r="F703" s="314"/>
      <c r="G703" s="314"/>
      <c r="H703" s="314"/>
      <c r="I703" s="314"/>
      <c r="J703" s="314"/>
      <c r="K703" s="314"/>
      <c r="L703" s="314"/>
      <c r="M703" s="314"/>
      <c r="N703" s="314"/>
      <c r="O703" s="314"/>
      <c r="P703" s="314"/>
      <c r="Q703" s="314"/>
      <c r="R703" s="314"/>
      <c r="S703" s="314"/>
      <c r="T703" s="314"/>
      <c r="U703" s="314"/>
      <c r="V703" s="314"/>
      <c r="W703" s="314"/>
      <c r="X703" s="314"/>
      <c r="Y703" s="314"/>
      <c r="Z703" s="314"/>
    </row>
    <row r="704" ht="15.75" customHeight="1">
      <c r="A704" s="314"/>
      <c r="B704" s="314"/>
      <c r="C704" s="314"/>
      <c r="D704" s="314"/>
      <c r="E704" s="314"/>
      <c r="F704" s="314"/>
      <c r="G704" s="314"/>
      <c r="H704" s="314"/>
      <c r="I704" s="314"/>
      <c r="J704" s="314"/>
      <c r="K704" s="314"/>
      <c r="L704" s="314"/>
      <c r="M704" s="314"/>
      <c r="N704" s="314"/>
      <c r="O704" s="314"/>
      <c r="P704" s="314"/>
      <c r="Q704" s="314"/>
      <c r="R704" s="314"/>
      <c r="S704" s="314"/>
      <c r="T704" s="314"/>
      <c r="U704" s="314"/>
      <c r="V704" s="314"/>
      <c r="W704" s="314"/>
      <c r="X704" s="314"/>
      <c r="Y704" s="314"/>
      <c r="Z704" s="314"/>
    </row>
    <row r="705" ht="15.75" customHeight="1">
      <c r="A705" s="314"/>
      <c r="B705" s="314"/>
      <c r="C705" s="314"/>
      <c r="D705" s="314"/>
      <c r="E705" s="314"/>
      <c r="F705" s="314"/>
      <c r="G705" s="314"/>
      <c r="H705" s="314"/>
      <c r="I705" s="314"/>
      <c r="J705" s="314"/>
      <c r="K705" s="314"/>
      <c r="L705" s="314"/>
      <c r="M705" s="314"/>
      <c r="N705" s="314"/>
      <c r="O705" s="314"/>
      <c r="P705" s="314"/>
      <c r="Q705" s="314"/>
      <c r="R705" s="314"/>
      <c r="S705" s="314"/>
      <c r="T705" s="314"/>
      <c r="U705" s="314"/>
      <c r="V705" s="314"/>
      <c r="W705" s="314"/>
      <c r="X705" s="314"/>
      <c r="Y705" s="314"/>
      <c r="Z705" s="314"/>
    </row>
    <row r="706" ht="15.75" customHeight="1">
      <c r="A706" s="314"/>
      <c r="B706" s="314"/>
      <c r="C706" s="314"/>
      <c r="D706" s="314"/>
      <c r="E706" s="314"/>
      <c r="F706" s="314"/>
      <c r="G706" s="314"/>
      <c r="H706" s="314"/>
      <c r="I706" s="314"/>
      <c r="J706" s="314"/>
      <c r="K706" s="314"/>
      <c r="L706" s="314"/>
      <c r="M706" s="314"/>
      <c r="N706" s="314"/>
      <c r="O706" s="314"/>
      <c r="P706" s="314"/>
      <c r="Q706" s="314"/>
      <c r="R706" s="314"/>
      <c r="S706" s="314"/>
      <c r="T706" s="314"/>
      <c r="U706" s="314"/>
      <c r="V706" s="314"/>
      <c r="W706" s="314"/>
      <c r="X706" s="314"/>
      <c r="Y706" s="314"/>
      <c r="Z706" s="314"/>
    </row>
    <row r="707" ht="15.75" customHeight="1">
      <c r="A707" s="314"/>
      <c r="B707" s="314"/>
      <c r="C707" s="314"/>
      <c r="D707" s="314"/>
      <c r="E707" s="314"/>
      <c r="F707" s="314"/>
      <c r="G707" s="314"/>
      <c r="H707" s="314"/>
      <c r="I707" s="314"/>
      <c r="J707" s="314"/>
      <c r="K707" s="314"/>
      <c r="L707" s="314"/>
      <c r="M707" s="314"/>
      <c r="N707" s="314"/>
      <c r="O707" s="314"/>
      <c r="P707" s="314"/>
      <c r="Q707" s="314"/>
      <c r="R707" s="314"/>
      <c r="S707" s="314"/>
      <c r="T707" s="314"/>
      <c r="U707" s="314"/>
      <c r="V707" s="314"/>
      <c r="W707" s="314"/>
      <c r="X707" s="314"/>
      <c r="Y707" s="314"/>
      <c r="Z707" s="314"/>
    </row>
    <row r="708" ht="15.75" customHeight="1">
      <c r="A708" s="314"/>
      <c r="B708" s="314"/>
      <c r="C708" s="314"/>
      <c r="D708" s="314"/>
      <c r="E708" s="314"/>
      <c r="F708" s="314"/>
      <c r="G708" s="314"/>
      <c r="H708" s="314"/>
      <c r="I708" s="314"/>
      <c r="J708" s="314"/>
      <c r="K708" s="314"/>
      <c r="L708" s="314"/>
      <c r="M708" s="314"/>
      <c r="N708" s="314"/>
      <c r="O708" s="314"/>
      <c r="P708" s="314"/>
      <c r="Q708" s="314"/>
      <c r="R708" s="314"/>
      <c r="S708" s="314"/>
      <c r="T708" s="314"/>
      <c r="U708" s="314"/>
      <c r="V708" s="314"/>
      <c r="W708" s="314"/>
      <c r="X708" s="314"/>
      <c r="Y708" s="314"/>
      <c r="Z708" s="314"/>
    </row>
    <row r="709" ht="15.75" customHeight="1">
      <c r="A709" s="314"/>
      <c r="B709" s="314"/>
      <c r="C709" s="314"/>
      <c r="D709" s="314"/>
      <c r="E709" s="314"/>
      <c r="F709" s="314"/>
      <c r="G709" s="314"/>
      <c r="H709" s="314"/>
      <c r="I709" s="314"/>
      <c r="J709" s="314"/>
      <c r="K709" s="314"/>
      <c r="L709" s="314"/>
      <c r="M709" s="314"/>
      <c r="N709" s="314"/>
      <c r="O709" s="314"/>
      <c r="P709" s="314"/>
      <c r="Q709" s="314"/>
      <c r="R709" s="314"/>
      <c r="S709" s="314"/>
      <c r="T709" s="314"/>
      <c r="U709" s="314"/>
      <c r="V709" s="314"/>
      <c r="W709" s="314"/>
      <c r="X709" s="314"/>
      <c r="Y709" s="314"/>
      <c r="Z709" s="314"/>
    </row>
    <row r="710" ht="15.75" customHeight="1">
      <c r="A710" s="314"/>
      <c r="B710" s="314"/>
      <c r="C710" s="314"/>
      <c r="D710" s="314"/>
      <c r="E710" s="314"/>
      <c r="F710" s="314"/>
      <c r="G710" s="314"/>
      <c r="H710" s="314"/>
      <c r="I710" s="314"/>
      <c r="J710" s="314"/>
      <c r="K710" s="314"/>
      <c r="L710" s="314"/>
      <c r="M710" s="314"/>
      <c r="N710" s="314"/>
      <c r="O710" s="314"/>
      <c r="P710" s="314"/>
      <c r="Q710" s="314"/>
      <c r="R710" s="314"/>
      <c r="S710" s="314"/>
      <c r="T710" s="314"/>
      <c r="U710" s="314"/>
      <c r="V710" s="314"/>
      <c r="W710" s="314"/>
      <c r="X710" s="314"/>
      <c r="Y710" s="314"/>
      <c r="Z710" s="314"/>
    </row>
    <row r="711" ht="15.75" customHeight="1">
      <c r="A711" s="314"/>
      <c r="B711" s="314"/>
      <c r="C711" s="314"/>
      <c r="D711" s="314"/>
      <c r="E711" s="314"/>
      <c r="F711" s="314"/>
      <c r="G711" s="314"/>
      <c r="H711" s="314"/>
      <c r="I711" s="314"/>
      <c r="J711" s="314"/>
      <c r="K711" s="314"/>
      <c r="L711" s="314"/>
      <c r="M711" s="314"/>
      <c r="N711" s="314"/>
      <c r="O711" s="314"/>
      <c r="P711" s="314"/>
      <c r="Q711" s="314"/>
      <c r="R711" s="314"/>
      <c r="S711" s="314"/>
      <c r="T711" s="314"/>
      <c r="U711" s="314"/>
      <c r="V711" s="314"/>
      <c r="W711" s="314"/>
      <c r="X711" s="314"/>
      <c r="Y711" s="314"/>
      <c r="Z711" s="314"/>
    </row>
    <row r="712" ht="15.75" customHeight="1">
      <c r="A712" s="314"/>
      <c r="B712" s="314"/>
      <c r="C712" s="314"/>
      <c r="D712" s="314"/>
      <c r="E712" s="314"/>
      <c r="F712" s="314"/>
      <c r="G712" s="314"/>
      <c r="H712" s="314"/>
      <c r="I712" s="314"/>
      <c r="J712" s="314"/>
      <c r="K712" s="314"/>
      <c r="L712" s="314"/>
      <c r="M712" s="314"/>
      <c r="N712" s="314"/>
      <c r="O712" s="314"/>
      <c r="P712" s="314"/>
      <c r="Q712" s="314"/>
      <c r="R712" s="314"/>
      <c r="S712" s="314"/>
      <c r="T712" s="314"/>
      <c r="U712" s="314"/>
      <c r="V712" s="314"/>
      <c r="W712" s="314"/>
      <c r="X712" s="314"/>
      <c r="Y712" s="314"/>
      <c r="Z712" s="314"/>
    </row>
    <row r="713" ht="15.75" customHeight="1">
      <c r="A713" s="314"/>
      <c r="B713" s="314"/>
      <c r="C713" s="314"/>
      <c r="D713" s="314"/>
      <c r="E713" s="314"/>
      <c r="F713" s="314"/>
      <c r="G713" s="314"/>
      <c r="H713" s="314"/>
      <c r="I713" s="314"/>
      <c r="J713" s="314"/>
      <c r="K713" s="314"/>
      <c r="L713" s="314"/>
      <c r="M713" s="314"/>
      <c r="N713" s="314"/>
      <c r="O713" s="314"/>
      <c r="P713" s="314"/>
      <c r="Q713" s="314"/>
      <c r="R713" s="314"/>
      <c r="S713" s="314"/>
      <c r="T713" s="314"/>
      <c r="U713" s="314"/>
      <c r="V713" s="314"/>
      <c r="W713" s="314"/>
      <c r="X713" s="314"/>
      <c r="Y713" s="314"/>
      <c r="Z713" s="314"/>
    </row>
    <row r="714" ht="15.75" customHeight="1">
      <c r="A714" s="314"/>
      <c r="B714" s="314"/>
      <c r="C714" s="314"/>
      <c r="D714" s="314"/>
      <c r="E714" s="314"/>
      <c r="F714" s="314"/>
      <c r="G714" s="314"/>
      <c r="H714" s="314"/>
      <c r="I714" s="314"/>
      <c r="J714" s="314"/>
      <c r="K714" s="314"/>
      <c r="L714" s="314"/>
      <c r="M714" s="314"/>
      <c r="N714" s="314"/>
      <c r="O714" s="314"/>
      <c r="P714" s="314"/>
      <c r="Q714" s="314"/>
      <c r="R714" s="314"/>
      <c r="S714" s="314"/>
      <c r="T714" s="314"/>
      <c r="U714" s="314"/>
      <c r="V714" s="314"/>
      <c r="W714" s="314"/>
      <c r="X714" s="314"/>
      <c r="Y714" s="314"/>
      <c r="Z714" s="314"/>
    </row>
    <row r="715" ht="15.75" customHeight="1">
      <c r="A715" s="314"/>
      <c r="B715" s="314"/>
      <c r="C715" s="314"/>
      <c r="D715" s="314"/>
      <c r="E715" s="314"/>
      <c r="F715" s="314"/>
      <c r="G715" s="314"/>
      <c r="H715" s="314"/>
      <c r="I715" s="314"/>
      <c r="J715" s="314"/>
      <c r="K715" s="314"/>
      <c r="L715" s="314"/>
      <c r="M715" s="314"/>
      <c r="N715" s="314"/>
      <c r="O715" s="314"/>
      <c r="P715" s="314"/>
      <c r="Q715" s="314"/>
      <c r="R715" s="314"/>
      <c r="S715" s="314"/>
      <c r="T715" s="314"/>
      <c r="U715" s="314"/>
      <c r="V715" s="314"/>
      <c r="W715" s="314"/>
      <c r="X715" s="314"/>
      <c r="Y715" s="314"/>
      <c r="Z715" s="314"/>
    </row>
    <row r="716" ht="15.75" customHeight="1">
      <c r="A716" s="314"/>
      <c r="B716" s="314"/>
      <c r="C716" s="314"/>
      <c r="D716" s="314"/>
      <c r="E716" s="314"/>
      <c r="F716" s="314"/>
      <c r="G716" s="314"/>
      <c r="H716" s="314"/>
      <c r="I716" s="314"/>
      <c r="J716" s="314"/>
      <c r="K716" s="314"/>
      <c r="L716" s="314"/>
      <c r="M716" s="314"/>
      <c r="N716" s="314"/>
      <c r="O716" s="314"/>
      <c r="P716" s="314"/>
      <c r="Q716" s="314"/>
      <c r="R716" s="314"/>
      <c r="S716" s="314"/>
      <c r="T716" s="314"/>
      <c r="U716" s="314"/>
      <c r="V716" s="314"/>
      <c r="W716" s="314"/>
      <c r="X716" s="314"/>
      <c r="Y716" s="314"/>
      <c r="Z716" s="314"/>
    </row>
    <row r="717" ht="15.75" customHeight="1">
      <c r="A717" s="314"/>
      <c r="B717" s="314"/>
      <c r="C717" s="314"/>
      <c r="D717" s="314"/>
      <c r="E717" s="314"/>
      <c r="F717" s="314"/>
      <c r="G717" s="314"/>
      <c r="H717" s="314"/>
      <c r="I717" s="314"/>
      <c r="J717" s="314"/>
      <c r="K717" s="314"/>
      <c r="L717" s="314"/>
      <c r="M717" s="314"/>
      <c r="N717" s="314"/>
      <c r="O717" s="314"/>
      <c r="P717" s="314"/>
      <c r="Q717" s="314"/>
      <c r="R717" s="314"/>
      <c r="S717" s="314"/>
      <c r="T717" s="314"/>
      <c r="U717" s="314"/>
      <c r="V717" s="314"/>
      <c r="W717" s="314"/>
      <c r="X717" s="314"/>
      <c r="Y717" s="314"/>
      <c r="Z717" s="314"/>
    </row>
    <row r="718" ht="15.75" customHeight="1">
      <c r="A718" s="314"/>
      <c r="B718" s="314"/>
      <c r="C718" s="314"/>
      <c r="D718" s="314"/>
      <c r="E718" s="314"/>
      <c r="F718" s="314"/>
      <c r="G718" s="314"/>
      <c r="H718" s="314"/>
      <c r="I718" s="314"/>
      <c r="J718" s="314"/>
      <c r="K718" s="314"/>
      <c r="L718" s="314"/>
      <c r="M718" s="314"/>
      <c r="N718" s="314"/>
      <c r="O718" s="314"/>
      <c r="P718" s="314"/>
      <c r="Q718" s="314"/>
      <c r="R718" s="314"/>
      <c r="S718" s="314"/>
      <c r="T718" s="314"/>
      <c r="U718" s="314"/>
      <c r="V718" s="314"/>
      <c r="W718" s="314"/>
      <c r="X718" s="314"/>
      <c r="Y718" s="314"/>
      <c r="Z718" s="314"/>
    </row>
    <row r="719" ht="15.75" customHeight="1">
      <c r="A719" s="314"/>
      <c r="B719" s="314"/>
      <c r="C719" s="314"/>
      <c r="D719" s="314"/>
      <c r="E719" s="314"/>
      <c r="F719" s="314"/>
      <c r="G719" s="314"/>
      <c r="H719" s="314"/>
      <c r="I719" s="314"/>
      <c r="J719" s="314"/>
      <c r="K719" s="314"/>
      <c r="L719" s="314"/>
      <c r="M719" s="314"/>
      <c r="N719" s="314"/>
      <c r="O719" s="314"/>
      <c r="P719" s="314"/>
      <c r="Q719" s="314"/>
      <c r="R719" s="314"/>
      <c r="S719" s="314"/>
      <c r="T719" s="314"/>
      <c r="U719" s="314"/>
      <c r="V719" s="314"/>
      <c r="W719" s="314"/>
      <c r="X719" s="314"/>
      <c r="Y719" s="314"/>
      <c r="Z719" s="314"/>
    </row>
    <row r="720" ht="15.75" customHeight="1">
      <c r="A720" s="314"/>
      <c r="B720" s="314"/>
      <c r="C720" s="314"/>
      <c r="D720" s="314"/>
      <c r="E720" s="314"/>
      <c r="F720" s="314"/>
      <c r="G720" s="314"/>
      <c r="H720" s="314"/>
      <c r="I720" s="314"/>
      <c r="J720" s="314"/>
      <c r="K720" s="314"/>
      <c r="L720" s="314"/>
      <c r="M720" s="314"/>
      <c r="N720" s="314"/>
      <c r="O720" s="314"/>
      <c r="P720" s="314"/>
      <c r="Q720" s="314"/>
      <c r="R720" s="314"/>
      <c r="S720" s="314"/>
      <c r="T720" s="314"/>
      <c r="U720" s="314"/>
      <c r="V720" s="314"/>
      <c r="W720" s="314"/>
      <c r="X720" s="314"/>
      <c r="Y720" s="314"/>
      <c r="Z720" s="314"/>
    </row>
    <row r="721" ht="15.75" customHeight="1">
      <c r="A721" s="314"/>
      <c r="B721" s="314"/>
      <c r="C721" s="314"/>
      <c r="D721" s="314"/>
      <c r="E721" s="314"/>
      <c r="F721" s="314"/>
      <c r="G721" s="314"/>
      <c r="H721" s="314"/>
      <c r="I721" s="314"/>
      <c r="J721" s="314"/>
      <c r="K721" s="314"/>
      <c r="L721" s="314"/>
      <c r="M721" s="314"/>
      <c r="N721" s="314"/>
      <c r="O721" s="314"/>
      <c r="P721" s="314"/>
      <c r="Q721" s="314"/>
      <c r="R721" s="314"/>
      <c r="S721" s="314"/>
      <c r="T721" s="314"/>
      <c r="U721" s="314"/>
      <c r="V721" s="314"/>
      <c r="W721" s="314"/>
      <c r="X721" s="314"/>
      <c r="Y721" s="314"/>
      <c r="Z721" s="314"/>
    </row>
    <row r="722" ht="15.75" customHeight="1">
      <c r="A722" s="314"/>
      <c r="B722" s="314"/>
      <c r="C722" s="314"/>
      <c r="D722" s="314"/>
      <c r="E722" s="314"/>
      <c r="F722" s="314"/>
      <c r="G722" s="314"/>
      <c r="H722" s="314"/>
      <c r="I722" s="314"/>
      <c r="J722" s="314"/>
      <c r="K722" s="314"/>
      <c r="L722" s="314"/>
      <c r="M722" s="314"/>
      <c r="N722" s="314"/>
      <c r="O722" s="314"/>
      <c r="P722" s="314"/>
      <c r="Q722" s="314"/>
      <c r="R722" s="314"/>
      <c r="S722" s="314"/>
      <c r="T722" s="314"/>
      <c r="U722" s="314"/>
      <c r="V722" s="314"/>
      <c r="W722" s="314"/>
      <c r="X722" s="314"/>
      <c r="Y722" s="314"/>
      <c r="Z722" s="314"/>
    </row>
    <row r="723" ht="15.75" customHeight="1">
      <c r="A723" s="314"/>
      <c r="B723" s="314"/>
      <c r="C723" s="314"/>
      <c r="D723" s="314"/>
      <c r="E723" s="314"/>
      <c r="F723" s="314"/>
      <c r="G723" s="314"/>
      <c r="H723" s="314"/>
      <c r="I723" s="314"/>
      <c r="J723" s="314"/>
      <c r="K723" s="314"/>
      <c r="L723" s="314"/>
      <c r="M723" s="314"/>
      <c r="N723" s="314"/>
      <c r="O723" s="314"/>
      <c r="P723" s="314"/>
      <c r="Q723" s="314"/>
      <c r="R723" s="314"/>
      <c r="S723" s="314"/>
      <c r="T723" s="314"/>
      <c r="U723" s="314"/>
      <c r="V723" s="314"/>
      <c r="W723" s="314"/>
      <c r="X723" s="314"/>
      <c r="Y723" s="314"/>
      <c r="Z723" s="314"/>
    </row>
    <row r="724" ht="15.75" customHeight="1">
      <c r="A724" s="314"/>
      <c r="B724" s="314"/>
      <c r="C724" s="314"/>
      <c r="D724" s="314"/>
      <c r="E724" s="314"/>
      <c r="F724" s="314"/>
      <c r="G724" s="314"/>
      <c r="H724" s="314"/>
      <c r="I724" s="314"/>
      <c r="J724" s="314"/>
      <c r="K724" s="314"/>
      <c r="L724" s="314"/>
      <c r="M724" s="314"/>
      <c r="N724" s="314"/>
      <c r="O724" s="314"/>
      <c r="P724" s="314"/>
      <c r="Q724" s="314"/>
      <c r="R724" s="314"/>
      <c r="S724" s="314"/>
      <c r="T724" s="314"/>
      <c r="U724" s="314"/>
      <c r="V724" s="314"/>
      <c r="W724" s="314"/>
      <c r="X724" s="314"/>
      <c r="Y724" s="314"/>
      <c r="Z724" s="314"/>
    </row>
    <row r="725" ht="15.75" customHeight="1">
      <c r="A725" s="314"/>
      <c r="B725" s="314"/>
      <c r="C725" s="314"/>
      <c r="D725" s="314"/>
      <c r="E725" s="314"/>
      <c r="F725" s="314"/>
      <c r="G725" s="314"/>
      <c r="H725" s="314"/>
      <c r="I725" s="314"/>
      <c r="J725" s="314"/>
      <c r="K725" s="314"/>
      <c r="L725" s="314"/>
      <c r="M725" s="314"/>
      <c r="N725" s="314"/>
      <c r="O725" s="314"/>
      <c r="P725" s="314"/>
      <c r="Q725" s="314"/>
      <c r="R725" s="314"/>
      <c r="S725" s="314"/>
      <c r="T725" s="314"/>
      <c r="U725" s="314"/>
      <c r="V725" s="314"/>
      <c r="W725" s="314"/>
      <c r="X725" s="314"/>
      <c r="Y725" s="314"/>
      <c r="Z725" s="314"/>
    </row>
    <row r="726" ht="15.75" customHeight="1">
      <c r="A726" s="314"/>
      <c r="B726" s="314"/>
      <c r="C726" s="314"/>
      <c r="D726" s="314"/>
      <c r="E726" s="314"/>
      <c r="F726" s="314"/>
      <c r="G726" s="314"/>
      <c r="H726" s="314"/>
      <c r="I726" s="314"/>
      <c r="J726" s="314"/>
      <c r="K726" s="314"/>
      <c r="L726" s="314"/>
      <c r="M726" s="314"/>
      <c r="N726" s="314"/>
      <c r="O726" s="314"/>
      <c r="P726" s="314"/>
      <c r="Q726" s="314"/>
      <c r="R726" s="314"/>
      <c r="S726" s="314"/>
      <c r="T726" s="314"/>
      <c r="U726" s="314"/>
      <c r="V726" s="314"/>
      <c r="W726" s="314"/>
      <c r="X726" s="314"/>
      <c r="Y726" s="314"/>
      <c r="Z726" s="314"/>
    </row>
    <row r="727" ht="15.75" customHeight="1">
      <c r="A727" s="314"/>
      <c r="B727" s="314"/>
      <c r="C727" s="314"/>
      <c r="D727" s="314"/>
      <c r="E727" s="314"/>
      <c r="F727" s="314"/>
      <c r="G727" s="314"/>
      <c r="H727" s="314"/>
      <c r="I727" s="314"/>
      <c r="J727" s="314"/>
      <c r="K727" s="314"/>
      <c r="L727" s="314"/>
      <c r="M727" s="314"/>
      <c r="N727" s="314"/>
      <c r="O727" s="314"/>
      <c r="P727" s="314"/>
      <c r="Q727" s="314"/>
      <c r="R727" s="314"/>
      <c r="S727" s="314"/>
      <c r="T727" s="314"/>
      <c r="U727" s="314"/>
      <c r="V727" s="314"/>
      <c r="W727" s="314"/>
      <c r="X727" s="314"/>
      <c r="Y727" s="314"/>
      <c r="Z727" s="314"/>
    </row>
    <row r="728" ht="15.75" customHeight="1">
      <c r="A728" s="314"/>
      <c r="B728" s="314"/>
      <c r="C728" s="314"/>
      <c r="D728" s="314"/>
      <c r="E728" s="314"/>
      <c r="F728" s="314"/>
      <c r="G728" s="314"/>
      <c r="H728" s="314"/>
      <c r="I728" s="314"/>
      <c r="J728" s="314"/>
      <c r="K728" s="314"/>
      <c r="L728" s="314"/>
      <c r="M728" s="314"/>
      <c r="N728" s="314"/>
      <c r="O728" s="314"/>
      <c r="P728" s="314"/>
      <c r="Q728" s="314"/>
      <c r="R728" s="314"/>
      <c r="S728" s="314"/>
      <c r="T728" s="314"/>
      <c r="U728" s="314"/>
      <c r="V728" s="314"/>
      <c r="W728" s="314"/>
      <c r="X728" s="314"/>
      <c r="Y728" s="314"/>
      <c r="Z728" s="314"/>
    </row>
    <row r="729" ht="15.75" customHeight="1">
      <c r="A729" s="314"/>
      <c r="B729" s="314"/>
      <c r="C729" s="314"/>
      <c r="D729" s="314"/>
      <c r="E729" s="314"/>
      <c r="F729" s="314"/>
      <c r="G729" s="314"/>
      <c r="H729" s="314"/>
      <c r="I729" s="314"/>
      <c r="J729" s="314"/>
      <c r="K729" s="314"/>
      <c r="L729" s="314"/>
      <c r="M729" s="314"/>
      <c r="N729" s="314"/>
      <c r="O729" s="314"/>
      <c r="P729" s="314"/>
      <c r="Q729" s="314"/>
      <c r="R729" s="314"/>
      <c r="S729" s="314"/>
      <c r="T729" s="314"/>
      <c r="U729" s="314"/>
      <c r="V729" s="314"/>
      <c r="W729" s="314"/>
      <c r="X729" s="314"/>
      <c r="Y729" s="314"/>
      <c r="Z729" s="314"/>
    </row>
    <row r="730" ht="15.75" customHeight="1">
      <c r="A730" s="314"/>
      <c r="B730" s="314"/>
      <c r="C730" s="314"/>
      <c r="D730" s="314"/>
      <c r="E730" s="314"/>
      <c r="F730" s="314"/>
      <c r="G730" s="314"/>
      <c r="H730" s="314"/>
      <c r="I730" s="314"/>
      <c r="J730" s="314"/>
      <c r="K730" s="314"/>
      <c r="L730" s="314"/>
      <c r="M730" s="314"/>
      <c r="N730" s="314"/>
      <c r="O730" s="314"/>
      <c r="P730" s="314"/>
      <c r="Q730" s="314"/>
      <c r="R730" s="314"/>
      <c r="S730" s="314"/>
      <c r="T730" s="314"/>
      <c r="U730" s="314"/>
      <c r="V730" s="314"/>
      <c r="W730" s="314"/>
      <c r="X730" s="314"/>
      <c r="Y730" s="314"/>
      <c r="Z730" s="314"/>
    </row>
    <row r="731" ht="15.75" customHeight="1">
      <c r="A731" s="314"/>
      <c r="B731" s="314"/>
      <c r="C731" s="314"/>
      <c r="D731" s="314"/>
      <c r="E731" s="314"/>
      <c r="F731" s="314"/>
      <c r="G731" s="314"/>
      <c r="H731" s="314"/>
      <c r="I731" s="314"/>
      <c r="J731" s="314"/>
      <c r="K731" s="314"/>
      <c r="L731" s="314"/>
      <c r="M731" s="314"/>
      <c r="N731" s="314"/>
      <c r="O731" s="314"/>
      <c r="P731" s="314"/>
      <c r="Q731" s="314"/>
      <c r="R731" s="314"/>
      <c r="S731" s="314"/>
      <c r="T731" s="314"/>
      <c r="U731" s="314"/>
      <c r="V731" s="314"/>
      <c r="W731" s="314"/>
      <c r="X731" s="314"/>
      <c r="Y731" s="314"/>
      <c r="Z731" s="314"/>
    </row>
    <row r="732" ht="15.75" customHeight="1">
      <c r="A732" s="314"/>
      <c r="B732" s="314"/>
      <c r="C732" s="314"/>
      <c r="D732" s="314"/>
      <c r="E732" s="314"/>
      <c r="F732" s="314"/>
      <c r="G732" s="314"/>
      <c r="H732" s="314"/>
      <c r="I732" s="314"/>
      <c r="J732" s="314"/>
      <c r="K732" s="314"/>
      <c r="L732" s="314"/>
      <c r="M732" s="314"/>
      <c r="N732" s="314"/>
      <c r="O732" s="314"/>
      <c r="P732" s="314"/>
      <c r="Q732" s="314"/>
      <c r="R732" s="314"/>
      <c r="S732" s="314"/>
      <c r="T732" s="314"/>
      <c r="U732" s="314"/>
      <c r="V732" s="314"/>
      <c r="W732" s="314"/>
      <c r="X732" s="314"/>
      <c r="Y732" s="314"/>
      <c r="Z732" s="314"/>
    </row>
    <row r="733" ht="15.75" customHeight="1">
      <c r="A733" s="314"/>
      <c r="B733" s="314"/>
      <c r="C733" s="314"/>
      <c r="D733" s="314"/>
      <c r="E733" s="314"/>
      <c r="F733" s="314"/>
      <c r="G733" s="314"/>
      <c r="H733" s="314"/>
      <c r="I733" s="314"/>
      <c r="J733" s="314"/>
      <c r="K733" s="314"/>
      <c r="L733" s="314"/>
      <c r="M733" s="314"/>
      <c r="N733" s="314"/>
      <c r="O733" s="314"/>
      <c r="P733" s="314"/>
      <c r="Q733" s="314"/>
      <c r="R733" s="314"/>
      <c r="S733" s="314"/>
      <c r="T733" s="314"/>
      <c r="U733" s="314"/>
      <c r="V733" s="314"/>
      <c r="W733" s="314"/>
      <c r="X733" s="314"/>
      <c r="Y733" s="314"/>
      <c r="Z733" s="314"/>
    </row>
    <row r="734" ht="15.75" customHeight="1">
      <c r="A734" s="314"/>
      <c r="B734" s="314"/>
      <c r="C734" s="314"/>
      <c r="D734" s="314"/>
      <c r="E734" s="314"/>
      <c r="F734" s="314"/>
      <c r="G734" s="314"/>
      <c r="H734" s="314"/>
      <c r="I734" s="314"/>
      <c r="J734" s="314"/>
      <c r="K734" s="314"/>
      <c r="L734" s="314"/>
      <c r="M734" s="314"/>
      <c r="N734" s="314"/>
      <c r="O734" s="314"/>
      <c r="P734" s="314"/>
      <c r="Q734" s="314"/>
      <c r="R734" s="314"/>
      <c r="S734" s="314"/>
      <c r="T734" s="314"/>
      <c r="U734" s="314"/>
      <c r="V734" s="314"/>
      <c r="W734" s="314"/>
      <c r="X734" s="314"/>
      <c r="Y734" s="314"/>
      <c r="Z734" s="314"/>
    </row>
    <row r="735" ht="15.75" customHeight="1">
      <c r="A735" s="314"/>
      <c r="B735" s="314"/>
      <c r="C735" s="314"/>
      <c r="D735" s="314"/>
      <c r="E735" s="314"/>
      <c r="F735" s="314"/>
      <c r="G735" s="314"/>
      <c r="H735" s="314"/>
      <c r="I735" s="314"/>
      <c r="J735" s="314"/>
      <c r="K735" s="314"/>
      <c r="L735" s="314"/>
      <c r="M735" s="314"/>
      <c r="N735" s="314"/>
      <c r="O735" s="314"/>
      <c r="P735" s="314"/>
      <c r="Q735" s="314"/>
      <c r="R735" s="314"/>
      <c r="S735" s="314"/>
      <c r="T735" s="314"/>
      <c r="U735" s="314"/>
      <c r="V735" s="314"/>
      <c r="W735" s="314"/>
      <c r="X735" s="314"/>
      <c r="Y735" s="314"/>
      <c r="Z735" s="314"/>
    </row>
    <row r="736" ht="15.75" customHeight="1">
      <c r="A736" s="314"/>
      <c r="B736" s="314"/>
      <c r="C736" s="314"/>
      <c r="D736" s="314"/>
      <c r="E736" s="314"/>
      <c r="F736" s="314"/>
      <c r="G736" s="314"/>
      <c r="H736" s="314"/>
      <c r="I736" s="314"/>
      <c r="J736" s="314"/>
      <c r="K736" s="314"/>
      <c r="L736" s="314"/>
      <c r="M736" s="314"/>
      <c r="N736" s="314"/>
      <c r="O736" s="314"/>
      <c r="P736" s="314"/>
      <c r="Q736" s="314"/>
      <c r="R736" s="314"/>
      <c r="S736" s="314"/>
      <c r="T736" s="314"/>
      <c r="U736" s="314"/>
      <c r="V736" s="314"/>
      <c r="W736" s="314"/>
      <c r="X736" s="314"/>
      <c r="Y736" s="314"/>
      <c r="Z736" s="314"/>
    </row>
    <row r="737" ht="15.75" customHeight="1">
      <c r="A737" s="314"/>
      <c r="B737" s="314"/>
      <c r="C737" s="314"/>
      <c r="D737" s="314"/>
      <c r="E737" s="314"/>
      <c r="F737" s="314"/>
      <c r="G737" s="314"/>
      <c r="H737" s="314"/>
      <c r="I737" s="314"/>
      <c r="J737" s="314"/>
      <c r="K737" s="314"/>
      <c r="L737" s="314"/>
      <c r="M737" s="314"/>
      <c r="N737" s="314"/>
      <c r="O737" s="314"/>
      <c r="P737" s="314"/>
      <c r="Q737" s="314"/>
      <c r="R737" s="314"/>
      <c r="S737" s="314"/>
      <c r="T737" s="314"/>
      <c r="U737" s="314"/>
      <c r="V737" s="314"/>
      <c r="W737" s="314"/>
      <c r="X737" s="314"/>
      <c r="Y737" s="314"/>
      <c r="Z737" s="314"/>
    </row>
    <row r="738" ht="15.75" customHeight="1">
      <c r="A738" s="314"/>
      <c r="B738" s="314"/>
      <c r="C738" s="314"/>
      <c r="D738" s="314"/>
      <c r="E738" s="314"/>
      <c r="F738" s="314"/>
      <c r="G738" s="314"/>
      <c r="H738" s="314"/>
      <c r="I738" s="314"/>
      <c r="J738" s="314"/>
      <c r="K738" s="314"/>
      <c r="L738" s="314"/>
      <c r="M738" s="314"/>
      <c r="N738" s="314"/>
      <c r="O738" s="314"/>
      <c r="P738" s="314"/>
      <c r="Q738" s="314"/>
      <c r="R738" s="314"/>
      <c r="S738" s="314"/>
      <c r="T738" s="314"/>
      <c r="U738" s="314"/>
      <c r="V738" s="314"/>
      <c r="W738" s="314"/>
      <c r="X738" s="314"/>
      <c r="Y738" s="314"/>
      <c r="Z738" s="314"/>
    </row>
    <row r="739" ht="15.75" customHeight="1">
      <c r="A739" s="314"/>
      <c r="B739" s="314"/>
      <c r="C739" s="314"/>
      <c r="D739" s="314"/>
      <c r="E739" s="314"/>
      <c r="F739" s="314"/>
      <c r="G739" s="314"/>
      <c r="H739" s="314"/>
      <c r="I739" s="314"/>
      <c r="J739" s="314"/>
      <c r="K739" s="314"/>
      <c r="L739" s="314"/>
      <c r="M739" s="314"/>
      <c r="N739" s="314"/>
      <c r="O739" s="314"/>
      <c r="P739" s="314"/>
      <c r="Q739" s="314"/>
      <c r="R739" s="314"/>
      <c r="S739" s="314"/>
      <c r="T739" s="314"/>
      <c r="U739" s="314"/>
      <c r="V739" s="314"/>
      <c r="W739" s="314"/>
      <c r="X739" s="314"/>
      <c r="Y739" s="314"/>
      <c r="Z739" s="314"/>
    </row>
    <row r="740" ht="15.75" customHeight="1">
      <c r="A740" s="314"/>
      <c r="B740" s="314"/>
      <c r="C740" s="314"/>
      <c r="D740" s="314"/>
      <c r="E740" s="314"/>
      <c r="F740" s="314"/>
      <c r="G740" s="314"/>
      <c r="H740" s="314"/>
      <c r="I740" s="314"/>
      <c r="J740" s="314"/>
      <c r="K740" s="314"/>
      <c r="L740" s="314"/>
      <c r="M740" s="314"/>
      <c r="N740" s="314"/>
      <c r="O740" s="314"/>
      <c r="P740" s="314"/>
      <c r="Q740" s="314"/>
      <c r="R740" s="314"/>
      <c r="S740" s="314"/>
      <c r="T740" s="314"/>
      <c r="U740" s="314"/>
      <c r="V740" s="314"/>
      <c r="W740" s="314"/>
      <c r="X740" s="314"/>
      <c r="Y740" s="314"/>
      <c r="Z740" s="314"/>
    </row>
    <row r="741" ht="15.75" customHeight="1">
      <c r="A741" s="314"/>
      <c r="B741" s="314"/>
      <c r="C741" s="314"/>
      <c r="D741" s="314"/>
      <c r="E741" s="314"/>
      <c r="F741" s="314"/>
      <c r="G741" s="314"/>
      <c r="H741" s="314"/>
      <c r="I741" s="314"/>
      <c r="J741" s="314"/>
      <c r="K741" s="314"/>
      <c r="L741" s="314"/>
      <c r="M741" s="314"/>
      <c r="N741" s="314"/>
      <c r="O741" s="314"/>
      <c r="P741" s="314"/>
      <c r="Q741" s="314"/>
      <c r="R741" s="314"/>
      <c r="S741" s="314"/>
      <c r="T741" s="314"/>
      <c r="U741" s="314"/>
      <c r="V741" s="314"/>
      <c r="W741" s="314"/>
      <c r="X741" s="314"/>
      <c r="Y741" s="314"/>
      <c r="Z741" s="314"/>
    </row>
    <row r="742" ht="15.75" customHeight="1">
      <c r="A742" s="314"/>
      <c r="B742" s="314"/>
      <c r="C742" s="314"/>
      <c r="D742" s="314"/>
      <c r="E742" s="314"/>
      <c r="F742" s="314"/>
      <c r="G742" s="314"/>
      <c r="H742" s="314"/>
      <c r="I742" s="314"/>
      <c r="J742" s="314"/>
      <c r="K742" s="314"/>
      <c r="L742" s="314"/>
      <c r="M742" s="314"/>
      <c r="N742" s="314"/>
      <c r="O742" s="314"/>
      <c r="P742" s="314"/>
      <c r="Q742" s="314"/>
      <c r="R742" s="314"/>
      <c r="S742" s="314"/>
      <c r="T742" s="314"/>
      <c r="U742" s="314"/>
      <c r="V742" s="314"/>
      <c r="W742" s="314"/>
      <c r="X742" s="314"/>
      <c r="Y742" s="314"/>
      <c r="Z742" s="314"/>
    </row>
    <row r="743" ht="15.75" customHeight="1">
      <c r="A743" s="314"/>
      <c r="B743" s="314"/>
      <c r="C743" s="314"/>
      <c r="D743" s="314"/>
      <c r="E743" s="314"/>
      <c r="F743" s="314"/>
      <c r="G743" s="314"/>
      <c r="H743" s="314"/>
      <c r="I743" s="314"/>
      <c r="J743" s="314"/>
      <c r="K743" s="314"/>
      <c r="L743" s="314"/>
      <c r="M743" s="314"/>
      <c r="N743" s="314"/>
      <c r="O743" s="314"/>
      <c r="P743" s="314"/>
      <c r="Q743" s="314"/>
      <c r="R743" s="314"/>
      <c r="S743" s="314"/>
      <c r="T743" s="314"/>
      <c r="U743" s="314"/>
      <c r="V743" s="314"/>
      <c r="W743" s="314"/>
      <c r="X743" s="314"/>
      <c r="Y743" s="314"/>
      <c r="Z743" s="314"/>
    </row>
    <row r="744" ht="15.75" customHeight="1">
      <c r="A744" s="314"/>
      <c r="B744" s="314"/>
      <c r="C744" s="314"/>
      <c r="D744" s="314"/>
      <c r="E744" s="314"/>
      <c r="F744" s="314"/>
      <c r="G744" s="314"/>
      <c r="H744" s="314"/>
      <c r="I744" s="314"/>
      <c r="J744" s="314"/>
      <c r="K744" s="314"/>
      <c r="L744" s="314"/>
      <c r="M744" s="314"/>
      <c r="N744" s="314"/>
      <c r="O744" s="314"/>
      <c r="P744" s="314"/>
      <c r="Q744" s="314"/>
      <c r="R744" s="314"/>
      <c r="S744" s="314"/>
      <c r="T744" s="314"/>
      <c r="U744" s="314"/>
      <c r="V744" s="314"/>
      <c r="W744" s="314"/>
      <c r="X744" s="314"/>
      <c r="Y744" s="314"/>
      <c r="Z744" s="314"/>
    </row>
    <row r="745" ht="15.75" customHeight="1">
      <c r="A745" s="314"/>
      <c r="B745" s="314"/>
      <c r="C745" s="314"/>
      <c r="D745" s="314"/>
      <c r="E745" s="314"/>
      <c r="F745" s="314"/>
      <c r="G745" s="314"/>
      <c r="H745" s="314"/>
      <c r="I745" s="314"/>
      <c r="J745" s="314"/>
      <c r="K745" s="314"/>
      <c r="L745" s="314"/>
      <c r="M745" s="314"/>
      <c r="N745" s="314"/>
      <c r="O745" s="314"/>
      <c r="P745" s="314"/>
      <c r="Q745" s="314"/>
      <c r="R745" s="314"/>
      <c r="S745" s="314"/>
      <c r="T745" s="314"/>
      <c r="U745" s="314"/>
      <c r="V745" s="314"/>
      <c r="W745" s="314"/>
      <c r="X745" s="314"/>
      <c r="Y745" s="314"/>
      <c r="Z745" s="314"/>
    </row>
    <row r="746" ht="15.75" customHeight="1">
      <c r="A746" s="314"/>
      <c r="B746" s="314"/>
      <c r="C746" s="314"/>
      <c r="D746" s="314"/>
      <c r="E746" s="314"/>
      <c r="F746" s="314"/>
      <c r="G746" s="314"/>
      <c r="H746" s="314"/>
      <c r="I746" s="314"/>
      <c r="J746" s="314"/>
      <c r="K746" s="314"/>
      <c r="L746" s="314"/>
      <c r="M746" s="314"/>
      <c r="N746" s="314"/>
      <c r="O746" s="314"/>
      <c r="P746" s="314"/>
      <c r="Q746" s="314"/>
      <c r="R746" s="314"/>
      <c r="S746" s="314"/>
      <c r="T746" s="314"/>
      <c r="U746" s="314"/>
      <c r="V746" s="314"/>
      <c r="W746" s="314"/>
      <c r="X746" s="314"/>
      <c r="Y746" s="314"/>
      <c r="Z746" s="314"/>
    </row>
    <row r="747" ht="15.75" customHeight="1">
      <c r="A747" s="314"/>
      <c r="B747" s="314"/>
      <c r="C747" s="314"/>
      <c r="D747" s="314"/>
      <c r="E747" s="314"/>
      <c r="F747" s="314"/>
      <c r="G747" s="314"/>
      <c r="H747" s="314"/>
      <c r="I747" s="314"/>
      <c r="J747" s="314"/>
      <c r="K747" s="314"/>
      <c r="L747" s="314"/>
      <c r="M747" s="314"/>
      <c r="N747" s="314"/>
      <c r="O747" s="314"/>
      <c r="P747" s="314"/>
      <c r="Q747" s="314"/>
      <c r="R747" s="314"/>
      <c r="S747" s="314"/>
      <c r="T747" s="314"/>
      <c r="U747" s="314"/>
      <c r="V747" s="314"/>
      <c r="W747" s="314"/>
      <c r="X747" s="314"/>
      <c r="Y747" s="314"/>
      <c r="Z747" s="314"/>
    </row>
    <row r="748" ht="15.75" customHeight="1">
      <c r="A748" s="314"/>
      <c r="B748" s="314"/>
      <c r="C748" s="314"/>
      <c r="D748" s="314"/>
      <c r="E748" s="314"/>
      <c r="F748" s="314"/>
      <c r="G748" s="314"/>
      <c r="H748" s="314"/>
      <c r="I748" s="314"/>
      <c r="J748" s="314"/>
      <c r="K748" s="314"/>
      <c r="L748" s="314"/>
      <c r="M748" s="314"/>
      <c r="N748" s="314"/>
      <c r="O748" s="314"/>
      <c r="P748" s="314"/>
      <c r="Q748" s="314"/>
      <c r="R748" s="314"/>
      <c r="S748" s="314"/>
      <c r="T748" s="314"/>
      <c r="U748" s="314"/>
      <c r="V748" s="314"/>
      <c r="W748" s="314"/>
      <c r="X748" s="314"/>
      <c r="Y748" s="314"/>
      <c r="Z748" s="314"/>
    </row>
    <row r="749" ht="15.75" customHeight="1">
      <c r="A749" s="314"/>
      <c r="B749" s="314"/>
      <c r="C749" s="314"/>
      <c r="D749" s="314"/>
      <c r="E749" s="314"/>
      <c r="F749" s="314"/>
      <c r="G749" s="314"/>
      <c r="H749" s="314"/>
      <c r="I749" s="314"/>
      <c r="J749" s="314"/>
      <c r="K749" s="314"/>
      <c r="L749" s="314"/>
      <c r="M749" s="314"/>
      <c r="N749" s="314"/>
      <c r="O749" s="314"/>
      <c r="P749" s="314"/>
      <c r="Q749" s="314"/>
      <c r="R749" s="314"/>
      <c r="S749" s="314"/>
      <c r="T749" s="314"/>
      <c r="U749" s="314"/>
      <c r="V749" s="314"/>
      <c r="W749" s="314"/>
      <c r="X749" s="314"/>
      <c r="Y749" s="314"/>
      <c r="Z749" s="314"/>
    </row>
    <row r="750" ht="15.75" customHeight="1">
      <c r="A750" s="314"/>
      <c r="B750" s="314"/>
      <c r="C750" s="314"/>
      <c r="D750" s="314"/>
      <c r="E750" s="314"/>
      <c r="F750" s="314"/>
      <c r="G750" s="314"/>
      <c r="H750" s="314"/>
      <c r="I750" s="314"/>
      <c r="J750" s="314"/>
      <c r="K750" s="314"/>
      <c r="L750" s="314"/>
      <c r="M750" s="314"/>
      <c r="N750" s="314"/>
      <c r="O750" s="314"/>
      <c r="P750" s="314"/>
      <c r="Q750" s="314"/>
      <c r="R750" s="314"/>
      <c r="S750" s="314"/>
      <c r="T750" s="314"/>
      <c r="U750" s="314"/>
      <c r="V750" s="314"/>
      <c r="W750" s="314"/>
      <c r="X750" s="314"/>
      <c r="Y750" s="314"/>
      <c r="Z750" s="314"/>
    </row>
    <row r="751" ht="15.75" customHeight="1">
      <c r="A751" s="314"/>
      <c r="B751" s="314"/>
      <c r="C751" s="314"/>
      <c r="D751" s="314"/>
      <c r="E751" s="314"/>
      <c r="F751" s="314"/>
      <c r="G751" s="314"/>
      <c r="H751" s="314"/>
      <c r="I751" s="314"/>
      <c r="J751" s="314"/>
      <c r="K751" s="314"/>
      <c r="L751" s="314"/>
      <c r="M751" s="314"/>
      <c r="N751" s="314"/>
      <c r="O751" s="314"/>
      <c r="P751" s="314"/>
      <c r="Q751" s="314"/>
      <c r="R751" s="314"/>
      <c r="S751" s="314"/>
      <c r="T751" s="314"/>
      <c r="U751" s="314"/>
      <c r="V751" s="314"/>
      <c r="W751" s="314"/>
      <c r="X751" s="314"/>
      <c r="Y751" s="314"/>
      <c r="Z751" s="314"/>
    </row>
    <row r="752" ht="15.75" customHeight="1">
      <c r="A752" s="314"/>
      <c r="B752" s="314"/>
      <c r="C752" s="314"/>
      <c r="D752" s="314"/>
      <c r="E752" s="314"/>
      <c r="F752" s="314"/>
      <c r="G752" s="314"/>
      <c r="H752" s="314"/>
      <c r="I752" s="314"/>
      <c r="J752" s="314"/>
      <c r="K752" s="314"/>
      <c r="L752" s="314"/>
      <c r="M752" s="314"/>
      <c r="N752" s="314"/>
      <c r="O752" s="314"/>
      <c r="P752" s="314"/>
      <c r="Q752" s="314"/>
      <c r="R752" s="314"/>
      <c r="S752" s="314"/>
      <c r="T752" s="314"/>
      <c r="U752" s="314"/>
      <c r="V752" s="314"/>
      <c r="W752" s="314"/>
      <c r="X752" s="314"/>
      <c r="Y752" s="314"/>
      <c r="Z752" s="314"/>
    </row>
    <row r="753" ht="15.75" customHeight="1">
      <c r="A753" s="314"/>
      <c r="B753" s="314"/>
      <c r="C753" s="314"/>
      <c r="D753" s="314"/>
      <c r="E753" s="314"/>
      <c r="F753" s="314"/>
      <c r="G753" s="314"/>
      <c r="H753" s="314"/>
      <c r="I753" s="314"/>
      <c r="J753" s="314"/>
      <c r="K753" s="314"/>
      <c r="L753" s="314"/>
      <c r="M753" s="314"/>
      <c r="N753" s="314"/>
      <c r="O753" s="314"/>
      <c r="P753" s="314"/>
      <c r="Q753" s="314"/>
      <c r="R753" s="314"/>
      <c r="S753" s="314"/>
      <c r="T753" s="314"/>
      <c r="U753" s="314"/>
      <c r="V753" s="314"/>
      <c r="W753" s="314"/>
      <c r="X753" s="314"/>
      <c r="Y753" s="314"/>
      <c r="Z753" s="314"/>
    </row>
    <row r="754" ht="15.75" customHeight="1">
      <c r="A754" s="314"/>
      <c r="B754" s="314"/>
      <c r="C754" s="314"/>
      <c r="D754" s="314"/>
      <c r="E754" s="314"/>
      <c r="F754" s="314"/>
      <c r="G754" s="314"/>
      <c r="H754" s="314"/>
      <c r="I754" s="314"/>
      <c r="J754" s="314"/>
      <c r="K754" s="314"/>
      <c r="L754" s="314"/>
      <c r="M754" s="314"/>
      <c r="N754" s="314"/>
      <c r="O754" s="314"/>
      <c r="P754" s="314"/>
      <c r="Q754" s="314"/>
      <c r="R754" s="314"/>
      <c r="S754" s="314"/>
      <c r="T754" s="314"/>
      <c r="U754" s="314"/>
      <c r="V754" s="314"/>
      <c r="W754" s="314"/>
      <c r="X754" s="314"/>
      <c r="Y754" s="314"/>
      <c r="Z754" s="314"/>
    </row>
    <row r="755" ht="15.75" customHeight="1">
      <c r="A755" s="314"/>
      <c r="B755" s="314"/>
      <c r="C755" s="314"/>
      <c r="D755" s="314"/>
      <c r="E755" s="314"/>
      <c r="F755" s="314"/>
      <c r="G755" s="314"/>
      <c r="H755" s="314"/>
      <c r="I755" s="314"/>
      <c r="J755" s="314"/>
      <c r="K755" s="314"/>
      <c r="L755" s="314"/>
      <c r="M755" s="314"/>
      <c r="N755" s="314"/>
      <c r="O755" s="314"/>
      <c r="P755" s="314"/>
      <c r="Q755" s="314"/>
      <c r="R755" s="314"/>
      <c r="S755" s="314"/>
      <c r="T755" s="314"/>
      <c r="U755" s="314"/>
      <c r="V755" s="314"/>
      <c r="W755" s="314"/>
      <c r="X755" s="314"/>
      <c r="Y755" s="314"/>
      <c r="Z755" s="314"/>
    </row>
    <row r="756" ht="15.75" customHeight="1">
      <c r="A756" s="314"/>
      <c r="B756" s="314"/>
      <c r="C756" s="314"/>
      <c r="D756" s="314"/>
      <c r="E756" s="314"/>
      <c r="F756" s="314"/>
      <c r="G756" s="314"/>
      <c r="H756" s="314"/>
      <c r="I756" s="314"/>
      <c r="J756" s="314"/>
      <c r="K756" s="314"/>
      <c r="L756" s="314"/>
      <c r="M756" s="314"/>
      <c r="N756" s="314"/>
      <c r="O756" s="314"/>
      <c r="P756" s="314"/>
      <c r="Q756" s="314"/>
      <c r="R756" s="314"/>
      <c r="S756" s="314"/>
      <c r="T756" s="314"/>
      <c r="U756" s="314"/>
      <c r="V756" s="314"/>
      <c r="W756" s="314"/>
      <c r="X756" s="314"/>
      <c r="Y756" s="314"/>
      <c r="Z756" s="314"/>
    </row>
    <row r="757" ht="15.75" customHeight="1">
      <c r="A757" s="314"/>
      <c r="B757" s="314"/>
      <c r="C757" s="314"/>
      <c r="D757" s="314"/>
      <c r="E757" s="314"/>
      <c r="F757" s="314"/>
      <c r="G757" s="314"/>
      <c r="H757" s="314"/>
      <c r="I757" s="314"/>
      <c r="J757" s="314"/>
      <c r="K757" s="314"/>
      <c r="L757" s="314"/>
      <c r="M757" s="314"/>
      <c r="N757" s="314"/>
      <c r="O757" s="314"/>
      <c r="P757" s="314"/>
      <c r="Q757" s="314"/>
      <c r="R757" s="314"/>
      <c r="S757" s="314"/>
      <c r="T757" s="314"/>
      <c r="U757" s="314"/>
      <c r="V757" s="314"/>
      <c r="W757" s="314"/>
      <c r="X757" s="314"/>
      <c r="Y757" s="314"/>
      <c r="Z757" s="314"/>
    </row>
    <row r="758" ht="15.75" customHeight="1">
      <c r="A758" s="314"/>
      <c r="B758" s="314"/>
      <c r="C758" s="314"/>
      <c r="D758" s="314"/>
      <c r="E758" s="314"/>
      <c r="F758" s="314"/>
      <c r="G758" s="314"/>
      <c r="H758" s="314"/>
      <c r="I758" s="314"/>
      <c r="J758" s="314"/>
      <c r="K758" s="314"/>
      <c r="L758" s="314"/>
      <c r="M758" s="314"/>
      <c r="N758" s="314"/>
      <c r="O758" s="314"/>
      <c r="P758" s="314"/>
      <c r="Q758" s="314"/>
      <c r="R758" s="314"/>
      <c r="S758" s="314"/>
      <c r="T758" s="314"/>
      <c r="U758" s="314"/>
      <c r="V758" s="314"/>
      <c r="W758" s="314"/>
      <c r="X758" s="314"/>
      <c r="Y758" s="314"/>
      <c r="Z758" s="314"/>
    </row>
    <row r="759" ht="15.75" customHeight="1">
      <c r="A759" s="314"/>
      <c r="B759" s="314"/>
      <c r="C759" s="314"/>
      <c r="D759" s="314"/>
      <c r="E759" s="314"/>
      <c r="F759" s="314"/>
      <c r="G759" s="314"/>
      <c r="H759" s="314"/>
      <c r="I759" s="314"/>
      <c r="J759" s="314"/>
      <c r="K759" s="314"/>
      <c r="L759" s="314"/>
      <c r="M759" s="314"/>
      <c r="N759" s="314"/>
      <c r="O759" s="314"/>
      <c r="P759" s="314"/>
      <c r="Q759" s="314"/>
      <c r="R759" s="314"/>
      <c r="S759" s="314"/>
      <c r="T759" s="314"/>
      <c r="U759" s="314"/>
      <c r="V759" s="314"/>
      <c r="W759" s="314"/>
      <c r="X759" s="314"/>
      <c r="Y759" s="314"/>
      <c r="Z759" s="314"/>
    </row>
    <row r="760" ht="15.75" customHeight="1">
      <c r="A760" s="314"/>
      <c r="B760" s="314"/>
      <c r="C760" s="314"/>
      <c r="D760" s="314"/>
      <c r="E760" s="314"/>
      <c r="F760" s="314"/>
      <c r="G760" s="314"/>
      <c r="H760" s="314"/>
      <c r="I760" s="314"/>
      <c r="J760" s="314"/>
      <c r="K760" s="314"/>
      <c r="L760" s="314"/>
      <c r="M760" s="314"/>
      <c r="N760" s="314"/>
      <c r="O760" s="314"/>
      <c r="P760" s="314"/>
      <c r="Q760" s="314"/>
      <c r="R760" s="314"/>
      <c r="S760" s="314"/>
      <c r="T760" s="314"/>
      <c r="U760" s="314"/>
      <c r="V760" s="314"/>
      <c r="W760" s="314"/>
      <c r="X760" s="314"/>
      <c r="Y760" s="314"/>
      <c r="Z760" s="314"/>
    </row>
    <row r="761" ht="15.75" customHeight="1">
      <c r="A761" s="314"/>
      <c r="B761" s="314"/>
      <c r="C761" s="314"/>
      <c r="D761" s="314"/>
      <c r="E761" s="314"/>
      <c r="F761" s="314"/>
      <c r="G761" s="314"/>
      <c r="H761" s="314"/>
      <c r="I761" s="314"/>
      <c r="J761" s="314"/>
      <c r="K761" s="314"/>
      <c r="L761" s="314"/>
      <c r="M761" s="314"/>
      <c r="N761" s="314"/>
      <c r="O761" s="314"/>
      <c r="P761" s="314"/>
      <c r="Q761" s="314"/>
      <c r="R761" s="314"/>
      <c r="S761" s="314"/>
      <c r="T761" s="314"/>
      <c r="U761" s="314"/>
      <c r="V761" s="314"/>
      <c r="W761" s="314"/>
      <c r="X761" s="314"/>
      <c r="Y761" s="314"/>
      <c r="Z761" s="314"/>
    </row>
    <row r="762" ht="15.75" customHeight="1">
      <c r="A762" s="314"/>
      <c r="B762" s="314"/>
      <c r="C762" s="314"/>
      <c r="D762" s="314"/>
      <c r="E762" s="314"/>
      <c r="F762" s="314"/>
      <c r="G762" s="314"/>
      <c r="H762" s="314"/>
      <c r="I762" s="314"/>
      <c r="J762" s="314"/>
      <c r="K762" s="314"/>
      <c r="L762" s="314"/>
      <c r="M762" s="314"/>
      <c r="N762" s="314"/>
      <c r="O762" s="314"/>
      <c r="P762" s="314"/>
      <c r="Q762" s="314"/>
      <c r="R762" s="314"/>
      <c r="S762" s="314"/>
      <c r="T762" s="314"/>
      <c r="U762" s="314"/>
      <c r="V762" s="314"/>
      <c r="W762" s="314"/>
      <c r="X762" s="314"/>
      <c r="Y762" s="314"/>
      <c r="Z762" s="314"/>
    </row>
    <row r="763" ht="15.75" customHeight="1">
      <c r="A763" s="314"/>
      <c r="B763" s="314"/>
      <c r="C763" s="314"/>
      <c r="D763" s="314"/>
      <c r="E763" s="314"/>
      <c r="F763" s="314"/>
      <c r="G763" s="314"/>
      <c r="H763" s="314"/>
      <c r="I763" s="314"/>
      <c r="J763" s="314"/>
      <c r="K763" s="314"/>
      <c r="L763" s="314"/>
      <c r="M763" s="314"/>
      <c r="N763" s="314"/>
      <c r="O763" s="314"/>
      <c r="P763" s="314"/>
      <c r="Q763" s="314"/>
      <c r="R763" s="314"/>
      <c r="S763" s="314"/>
      <c r="T763" s="314"/>
      <c r="U763" s="314"/>
      <c r="V763" s="314"/>
      <c r="W763" s="314"/>
      <c r="X763" s="314"/>
      <c r="Y763" s="314"/>
      <c r="Z763" s="314"/>
    </row>
    <row r="764" ht="15.75" customHeight="1">
      <c r="A764" s="314"/>
      <c r="B764" s="314"/>
      <c r="C764" s="314"/>
      <c r="D764" s="314"/>
      <c r="E764" s="314"/>
      <c r="F764" s="314"/>
      <c r="G764" s="314"/>
      <c r="H764" s="314"/>
      <c r="I764" s="314"/>
      <c r="J764" s="314"/>
      <c r="K764" s="314"/>
      <c r="L764" s="314"/>
      <c r="M764" s="314"/>
      <c r="N764" s="314"/>
      <c r="O764" s="314"/>
      <c r="P764" s="314"/>
      <c r="Q764" s="314"/>
      <c r="R764" s="314"/>
      <c r="S764" s="314"/>
      <c r="T764" s="314"/>
      <c r="U764" s="314"/>
      <c r="V764" s="314"/>
      <c r="W764" s="314"/>
      <c r="X764" s="314"/>
      <c r="Y764" s="314"/>
      <c r="Z764" s="314"/>
    </row>
    <row r="765" ht="15.75" customHeight="1">
      <c r="A765" s="314"/>
      <c r="B765" s="314"/>
      <c r="C765" s="314"/>
      <c r="D765" s="314"/>
      <c r="E765" s="314"/>
      <c r="F765" s="314"/>
      <c r="G765" s="314"/>
      <c r="H765" s="314"/>
      <c r="I765" s="314"/>
      <c r="J765" s="314"/>
      <c r="K765" s="314"/>
      <c r="L765" s="314"/>
      <c r="M765" s="314"/>
      <c r="N765" s="314"/>
      <c r="O765" s="314"/>
      <c r="P765" s="314"/>
      <c r="Q765" s="314"/>
      <c r="R765" s="314"/>
      <c r="S765" s="314"/>
      <c r="T765" s="314"/>
      <c r="U765" s="314"/>
      <c r="V765" s="314"/>
      <c r="W765" s="314"/>
      <c r="X765" s="314"/>
      <c r="Y765" s="314"/>
      <c r="Z765" s="314"/>
    </row>
    <row r="766" ht="15.75" customHeight="1">
      <c r="A766" s="314"/>
      <c r="B766" s="314"/>
      <c r="C766" s="314"/>
      <c r="D766" s="314"/>
      <c r="E766" s="314"/>
      <c r="F766" s="314"/>
      <c r="G766" s="314"/>
      <c r="H766" s="314"/>
      <c r="I766" s="314"/>
      <c r="J766" s="314"/>
      <c r="K766" s="314"/>
      <c r="L766" s="314"/>
      <c r="M766" s="314"/>
      <c r="N766" s="314"/>
      <c r="O766" s="314"/>
      <c r="P766" s="314"/>
      <c r="Q766" s="314"/>
      <c r="R766" s="314"/>
      <c r="S766" s="314"/>
      <c r="T766" s="314"/>
      <c r="U766" s="314"/>
      <c r="V766" s="314"/>
      <c r="W766" s="314"/>
      <c r="X766" s="314"/>
      <c r="Y766" s="314"/>
      <c r="Z766" s="314"/>
    </row>
    <row r="767" ht="15.75" customHeight="1">
      <c r="A767" s="314"/>
      <c r="B767" s="314"/>
      <c r="C767" s="314"/>
      <c r="D767" s="314"/>
      <c r="E767" s="314"/>
      <c r="F767" s="314"/>
      <c r="G767" s="314"/>
      <c r="H767" s="314"/>
      <c r="I767" s="314"/>
      <c r="J767" s="314"/>
      <c r="K767" s="314"/>
      <c r="L767" s="314"/>
      <c r="M767" s="314"/>
      <c r="N767" s="314"/>
      <c r="O767" s="314"/>
      <c r="P767" s="314"/>
      <c r="Q767" s="314"/>
      <c r="R767" s="314"/>
      <c r="S767" s="314"/>
      <c r="T767" s="314"/>
      <c r="U767" s="314"/>
      <c r="V767" s="314"/>
      <c r="W767" s="314"/>
      <c r="X767" s="314"/>
      <c r="Y767" s="314"/>
      <c r="Z767" s="314"/>
    </row>
    <row r="768" ht="15.75" customHeight="1">
      <c r="A768" s="314"/>
      <c r="B768" s="314"/>
      <c r="C768" s="314"/>
      <c r="D768" s="314"/>
      <c r="E768" s="314"/>
      <c r="F768" s="314"/>
      <c r="G768" s="314"/>
      <c r="H768" s="314"/>
      <c r="I768" s="314"/>
      <c r="J768" s="314"/>
      <c r="K768" s="314"/>
      <c r="L768" s="314"/>
      <c r="M768" s="314"/>
      <c r="N768" s="314"/>
      <c r="O768" s="314"/>
      <c r="P768" s="314"/>
      <c r="Q768" s="314"/>
      <c r="R768" s="314"/>
      <c r="S768" s="314"/>
      <c r="T768" s="314"/>
      <c r="U768" s="314"/>
      <c r="V768" s="314"/>
      <c r="W768" s="314"/>
      <c r="X768" s="314"/>
      <c r="Y768" s="314"/>
      <c r="Z768" s="314"/>
    </row>
    <row r="769" ht="15.75" customHeight="1">
      <c r="A769" s="314"/>
      <c r="B769" s="314"/>
      <c r="C769" s="314"/>
      <c r="D769" s="314"/>
      <c r="E769" s="314"/>
      <c r="F769" s="314"/>
      <c r="G769" s="314"/>
      <c r="H769" s="314"/>
      <c r="I769" s="314"/>
      <c r="J769" s="314"/>
      <c r="K769" s="314"/>
      <c r="L769" s="314"/>
      <c r="M769" s="314"/>
      <c r="N769" s="314"/>
      <c r="O769" s="314"/>
      <c r="P769" s="314"/>
      <c r="Q769" s="314"/>
      <c r="R769" s="314"/>
      <c r="S769" s="314"/>
      <c r="T769" s="314"/>
      <c r="U769" s="314"/>
      <c r="V769" s="314"/>
      <c r="W769" s="314"/>
      <c r="X769" s="314"/>
      <c r="Y769" s="314"/>
      <c r="Z769" s="314"/>
    </row>
    <row r="770" ht="15.75" customHeight="1">
      <c r="A770" s="314"/>
      <c r="B770" s="314"/>
      <c r="C770" s="314"/>
      <c r="D770" s="314"/>
      <c r="E770" s="314"/>
      <c r="F770" s="314"/>
      <c r="G770" s="314"/>
      <c r="H770" s="314"/>
      <c r="I770" s="314"/>
      <c r="J770" s="314"/>
      <c r="K770" s="314"/>
      <c r="L770" s="314"/>
      <c r="M770" s="314"/>
      <c r="N770" s="314"/>
      <c r="O770" s="314"/>
      <c r="P770" s="314"/>
      <c r="Q770" s="314"/>
      <c r="R770" s="314"/>
      <c r="S770" s="314"/>
      <c r="T770" s="314"/>
      <c r="U770" s="314"/>
      <c r="V770" s="314"/>
      <c r="W770" s="314"/>
      <c r="X770" s="314"/>
      <c r="Y770" s="314"/>
      <c r="Z770" s="314"/>
    </row>
    <row r="771" ht="15.75" customHeight="1">
      <c r="A771" s="314"/>
      <c r="B771" s="314"/>
      <c r="C771" s="314"/>
      <c r="D771" s="314"/>
      <c r="E771" s="314"/>
      <c r="F771" s="314"/>
      <c r="G771" s="314"/>
      <c r="H771" s="314"/>
      <c r="I771" s="314"/>
      <c r="J771" s="314"/>
      <c r="K771" s="314"/>
      <c r="L771" s="314"/>
      <c r="M771" s="314"/>
      <c r="N771" s="314"/>
      <c r="O771" s="314"/>
      <c r="P771" s="314"/>
      <c r="Q771" s="314"/>
      <c r="R771" s="314"/>
      <c r="S771" s="314"/>
      <c r="T771" s="314"/>
      <c r="U771" s="314"/>
      <c r="V771" s="314"/>
      <c r="W771" s="314"/>
      <c r="X771" s="314"/>
      <c r="Y771" s="314"/>
      <c r="Z771" s="314"/>
    </row>
    <row r="772" ht="15.75" customHeight="1">
      <c r="A772" s="314"/>
      <c r="B772" s="314"/>
      <c r="C772" s="314"/>
      <c r="D772" s="314"/>
      <c r="E772" s="314"/>
      <c r="F772" s="314"/>
      <c r="G772" s="314"/>
      <c r="H772" s="314"/>
      <c r="I772" s="314"/>
      <c r="J772" s="314"/>
      <c r="K772" s="314"/>
      <c r="L772" s="314"/>
      <c r="M772" s="314"/>
      <c r="N772" s="314"/>
      <c r="O772" s="314"/>
      <c r="P772" s="314"/>
      <c r="Q772" s="314"/>
      <c r="R772" s="314"/>
      <c r="S772" s="314"/>
      <c r="T772" s="314"/>
      <c r="U772" s="314"/>
      <c r="V772" s="314"/>
      <c r="W772" s="314"/>
      <c r="X772" s="314"/>
      <c r="Y772" s="314"/>
      <c r="Z772" s="314"/>
    </row>
    <row r="773" ht="15.75" customHeight="1">
      <c r="A773" s="314"/>
      <c r="B773" s="314"/>
      <c r="C773" s="314"/>
      <c r="D773" s="314"/>
      <c r="E773" s="314"/>
      <c r="F773" s="314"/>
      <c r="G773" s="314"/>
      <c r="H773" s="314"/>
      <c r="I773" s="314"/>
      <c r="J773" s="314"/>
      <c r="K773" s="314"/>
      <c r="L773" s="314"/>
      <c r="M773" s="314"/>
      <c r="N773" s="314"/>
      <c r="O773" s="314"/>
      <c r="P773" s="314"/>
      <c r="Q773" s="314"/>
      <c r="R773" s="314"/>
      <c r="S773" s="314"/>
      <c r="T773" s="314"/>
      <c r="U773" s="314"/>
      <c r="V773" s="314"/>
      <c r="W773" s="314"/>
      <c r="X773" s="314"/>
      <c r="Y773" s="314"/>
      <c r="Z773" s="314"/>
    </row>
    <row r="774" ht="15.75" customHeight="1">
      <c r="A774" s="314"/>
      <c r="B774" s="314"/>
      <c r="C774" s="314"/>
      <c r="D774" s="314"/>
      <c r="E774" s="314"/>
      <c r="F774" s="314"/>
      <c r="G774" s="314"/>
      <c r="H774" s="314"/>
      <c r="I774" s="314"/>
      <c r="J774" s="314"/>
      <c r="K774" s="314"/>
      <c r="L774" s="314"/>
      <c r="M774" s="314"/>
      <c r="N774" s="314"/>
      <c r="O774" s="314"/>
      <c r="P774" s="314"/>
      <c r="Q774" s="314"/>
      <c r="R774" s="314"/>
      <c r="S774" s="314"/>
      <c r="T774" s="314"/>
      <c r="U774" s="314"/>
      <c r="V774" s="314"/>
      <c r="W774" s="314"/>
      <c r="X774" s="314"/>
      <c r="Y774" s="314"/>
      <c r="Z774" s="314"/>
    </row>
    <row r="775" ht="15.75" customHeight="1">
      <c r="A775" s="314"/>
      <c r="B775" s="314"/>
      <c r="C775" s="314"/>
      <c r="D775" s="314"/>
      <c r="E775" s="314"/>
      <c r="F775" s="314"/>
      <c r="G775" s="314"/>
      <c r="H775" s="314"/>
      <c r="I775" s="314"/>
      <c r="J775" s="314"/>
      <c r="K775" s="314"/>
      <c r="L775" s="314"/>
      <c r="M775" s="314"/>
      <c r="N775" s="314"/>
      <c r="O775" s="314"/>
      <c r="P775" s="314"/>
      <c r="Q775" s="314"/>
      <c r="R775" s="314"/>
      <c r="S775" s="314"/>
      <c r="T775" s="314"/>
      <c r="U775" s="314"/>
      <c r="V775" s="314"/>
      <c r="W775" s="314"/>
      <c r="X775" s="314"/>
      <c r="Y775" s="314"/>
      <c r="Z775" s="314"/>
    </row>
    <row r="776" ht="15.75" customHeight="1">
      <c r="A776" s="314"/>
      <c r="B776" s="314"/>
      <c r="C776" s="314"/>
      <c r="D776" s="314"/>
      <c r="E776" s="314"/>
      <c r="F776" s="314"/>
      <c r="G776" s="314"/>
      <c r="H776" s="314"/>
      <c r="I776" s="314"/>
      <c r="J776" s="314"/>
      <c r="K776" s="314"/>
      <c r="L776" s="314"/>
      <c r="M776" s="314"/>
      <c r="N776" s="314"/>
      <c r="O776" s="314"/>
      <c r="P776" s="314"/>
      <c r="Q776" s="314"/>
      <c r="R776" s="314"/>
      <c r="S776" s="314"/>
      <c r="T776" s="314"/>
      <c r="U776" s="314"/>
      <c r="V776" s="314"/>
      <c r="W776" s="314"/>
      <c r="X776" s="314"/>
      <c r="Y776" s="314"/>
      <c r="Z776" s="314"/>
    </row>
    <row r="777" ht="15.75" customHeight="1">
      <c r="A777" s="314"/>
      <c r="B777" s="314"/>
      <c r="C777" s="314"/>
      <c r="D777" s="314"/>
      <c r="E777" s="314"/>
      <c r="F777" s="314"/>
      <c r="G777" s="314"/>
      <c r="H777" s="314"/>
      <c r="I777" s="314"/>
      <c r="J777" s="314"/>
      <c r="K777" s="314"/>
      <c r="L777" s="314"/>
      <c r="M777" s="314"/>
      <c r="N777" s="314"/>
      <c r="O777" s="314"/>
      <c r="P777" s="314"/>
      <c r="Q777" s="314"/>
      <c r="R777" s="314"/>
      <c r="S777" s="314"/>
      <c r="T777" s="314"/>
      <c r="U777" s="314"/>
      <c r="V777" s="314"/>
      <c r="W777" s="314"/>
      <c r="X777" s="314"/>
      <c r="Y777" s="314"/>
      <c r="Z777" s="314"/>
    </row>
    <row r="778" ht="15.75" customHeight="1">
      <c r="A778" s="314"/>
      <c r="B778" s="314"/>
      <c r="C778" s="314"/>
      <c r="D778" s="314"/>
      <c r="E778" s="314"/>
      <c r="F778" s="314"/>
      <c r="G778" s="314"/>
      <c r="H778" s="314"/>
      <c r="I778" s="314"/>
      <c r="J778" s="314"/>
      <c r="K778" s="314"/>
      <c r="L778" s="314"/>
      <c r="M778" s="314"/>
      <c r="N778" s="314"/>
      <c r="O778" s="314"/>
      <c r="P778" s="314"/>
      <c r="Q778" s="314"/>
      <c r="R778" s="314"/>
      <c r="S778" s="314"/>
      <c r="T778" s="314"/>
      <c r="U778" s="314"/>
      <c r="V778" s="314"/>
      <c r="W778" s="314"/>
      <c r="X778" s="314"/>
      <c r="Y778" s="314"/>
      <c r="Z778" s="314"/>
    </row>
    <row r="779" ht="15.75" customHeight="1">
      <c r="A779" s="314"/>
      <c r="B779" s="314"/>
      <c r="C779" s="314"/>
      <c r="D779" s="314"/>
      <c r="E779" s="314"/>
      <c r="F779" s="314"/>
      <c r="G779" s="314"/>
      <c r="H779" s="314"/>
      <c r="I779" s="314"/>
      <c r="J779" s="314"/>
      <c r="K779" s="314"/>
      <c r="L779" s="314"/>
      <c r="M779" s="314"/>
      <c r="N779" s="314"/>
      <c r="O779" s="314"/>
      <c r="P779" s="314"/>
      <c r="Q779" s="314"/>
      <c r="R779" s="314"/>
      <c r="S779" s="314"/>
      <c r="T779" s="314"/>
      <c r="U779" s="314"/>
      <c r="V779" s="314"/>
      <c r="W779" s="314"/>
      <c r="X779" s="314"/>
      <c r="Y779" s="314"/>
      <c r="Z779" s="314"/>
    </row>
    <row r="780" ht="15.75" customHeight="1">
      <c r="A780" s="314"/>
      <c r="B780" s="314"/>
      <c r="C780" s="314"/>
      <c r="D780" s="314"/>
      <c r="E780" s="314"/>
      <c r="F780" s="314"/>
      <c r="G780" s="314"/>
      <c r="H780" s="314"/>
      <c r="I780" s="314"/>
      <c r="J780" s="314"/>
      <c r="K780" s="314"/>
      <c r="L780" s="314"/>
      <c r="M780" s="314"/>
      <c r="N780" s="314"/>
      <c r="O780" s="314"/>
      <c r="P780" s="314"/>
      <c r="Q780" s="314"/>
      <c r="R780" s="314"/>
      <c r="S780" s="314"/>
      <c r="T780" s="314"/>
      <c r="U780" s="314"/>
      <c r="V780" s="314"/>
      <c r="W780" s="314"/>
      <c r="X780" s="314"/>
      <c r="Y780" s="314"/>
      <c r="Z780" s="314"/>
    </row>
    <row r="781" ht="15.75" customHeight="1">
      <c r="A781" s="314"/>
      <c r="B781" s="314"/>
      <c r="C781" s="314"/>
      <c r="D781" s="314"/>
      <c r="E781" s="314"/>
      <c r="F781" s="314"/>
      <c r="G781" s="314"/>
      <c r="H781" s="314"/>
      <c r="I781" s="314"/>
      <c r="J781" s="314"/>
      <c r="K781" s="314"/>
      <c r="L781" s="314"/>
      <c r="M781" s="314"/>
      <c r="N781" s="314"/>
      <c r="O781" s="314"/>
      <c r="P781" s="314"/>
      <c r="Q781" s="314"/>
      <c r="R781" s="314"/>
      <c r="S781" s="314"/>
      <c r="T781" s="314"/>
      <c r="U781" s="314"/>
      <c r="V781" s="314"/>
      <c r="W781" s="314"/>
      <c r="X781" s="314"/>
      <c r="Y781" s="314"/>
      <c r="Z781" s="314"/>
    </row>
    <row r="782" ht="15.75" customHeight="1">
      <c r="A782" s="314"/>
      <c r="B782" s="314"/>
      <c r="C782" s="314"/>
      <c r="D782" s="314"/>
      <c r="E782" s="314"/>
      <c r="F782" s="314"/>
      <c r="G782" s="314"/>
      <c r="H782" s="314"/>
      <c r="I782" s="314"/>
      <c r="J782" s="314"/>
      <c r="K782" s="314"/>
      <c r="L782" s="314"/>
      <c r="M782" s="314"/>
      <c r="N782" s="314"/>
      <c r="O782" s="314"/>
      <c r="P782" s="314"/>
      <c r="Q782" s="314"/>
      <c r="R782" s="314"/>
      <c r="S782" s="314"/>
      <c r="T782" s="314"/>
      <c r="U782" s="314"/>
      <c r="V782" s="314"/>
      <c r="W782" s="314"/>
      <c r="X782" s="314"/>
      <c r="Y782" s="314"/>
      <c r="Z782" s="314"/>
    </row>
    <row r="783" ht="15.75" customHeight="1">
      <c r="A783" s="314"/>
      <c r="B783" s="314"/>
      <c r="C783" s="314"/>
      <c r="D783" s="314"/>
      <c r="E783" s="314"/>
      <c r="F783" s="314"/>
      <c r="G783" s="314"/>
      <c r="H783" s="314"/>
      <c r="I783" s="314"/>
      <c r="J783" s="314"/>
      <c r="K783" s="314"/>
      <c r="L783" s="314"/>
      <c r="M783" s="314"/>
      <c r="N783" s="314"/>
      <c r="O783" s="314"/>
      <c r="P783" s="314"/>
      <c r="Q783" s="314"/>
      <c r="R783" s="314"/>
      <c r="S783" s="314"/>
      <c r="T783" s="314"/>
      <c r="U783" s="314"/>
      <c r="V783" s="314"/>
      <c r="W783" s="314"/>
      <c r="X783" s="314"/>
      <c r="Y783" s="314"/>
      <c r="Z783" s="314"/>
    </row>
    <row r="784" ht="15.75" customHeight="1">
      <c r="A784" s="314"/>
      <c r="B784" s="314"/>
      <c r="C784" s="314"/>
      <c r="D784" s="314"/>
      <c r="E784" s="314"/>
      <c r="F784" s="314"/>
      <c r="G784" s="314"/>
      <c r="H784" s="314"/>
      <c r="I784" s="314"/>
      <c r="J784" s="314"/>
      <c r="K784" s="314"/>
      <c r="L784" s="314"/>
      <c r="M784" s="314"/>
      <c r="N784" s="314"/>
      <c r="O784" s="314"/>
      <c r="P784" s="314"/>
      <c r="Q784" s="314"/>
      <c r="R784" s="314"/>
      <c r="S784" s="314"/>
      <c r="T784" s="314"/>
      <c r="U784" s="314"/>
      <c r="V784" s="314"/>
      <c r="W784" s="314"/>
      <c r="X784" s="314"/>
      <c r="Y784" s="314"/>
      <c r="Z784" s="314"/>
    </row>
    <row r="785" ht="15.75" customHeight="1">
      <c r="A785" s="314"/>
      <c r="B785" s="314"/>
      <c r="C785" s="314"/>
      <c r="D785" s="314"/>
      <c r="E785" s="314"/>
      <c r="F785" s="314"/>
      <c r="G785" s="314"/>
      <c r="H785" s="314"/>
      <c r="I785" s="314"/>
      <c r="J785" s="314"/>
      <c r="K785" s="314"/>
      <c r="L785" s="314"/>
      <c r="M785" s="314"/>
      <c r="N785" s="314"/>
      <c r="O785" s="314"/>
      <c r="P785" s="314"/>
      <c r="Q785" s="314"/>
      <c r="R785" s="314"/>
      <c r="S785" s="314"/>
      <c r="T785" s="314"/>
      <c r="U785" s="314"/>
      <c r="V785" s="314"/>
      <c r="W785" s="314"/>
      <c r="X785" s="314"/>
      <c r="Y785" s="314"/>
      <c r="Z785" s="314"/>
    </row>
    <row r="786" ht="15.75" customHeight="1">
      <c r="A786" s="314"/>
      <c r="B786" s="314"/>
      <c r="C786" s="314"/>
      <c r="D786" s="314"/>
      <c r="E786" s="314"/>
      <c r="F786" s="314"/>
      <c r="G786" s="314"/>
      <c r="H786" s="314"/>
      <c r="I786" s="314"/>
      <c r="J786" s="314"/>
      <c r="K786" s="314"/>
      <c r="L786" s="314"/>
      <c r="M786" s="314"/>
      <c r="N786" s="314"/>
      <c r="O786" s="314"/>
      <c r="P786" s="314"/>
      <c r="Q786" s="314"/>
      <c r="R786" s="314"/>
      <c r="S786" s="314"/>
      <c r="T786" s="314"/>
      <c r="U786" s="314"/>
      <c r="V786" s="314"/>
      <c r="W786" s="314"/>
      <c r="X786" s="314"/>
      <c r="Y786" s="314"/>
      <c r="Z786" s="314"/>
    </row>
    <row r="787" ht="15.75" customHeight="1">
      <c r="A787" s="314"/>
      <c r="B787" s="314"/>
      <c r="C787" s="314"/>
      <c r="D787" s="314"/>
      <c r="E787" s="314"/>
      <c r="F787" s="314"/>
      <c r="G787" s="314"/>
      <c r="H787" s="314"/>
      <c r="I787" s="314"/>
      <c r="J787" s="314"/>
      <c r="K787" s="314"/>
      <c r="L787" s="314"/>
      <c r="M787" s="314"/>
      <c r="N787" s="314"/>
      <c r="O787" s="314"/>
      <c r="P787" s="314"/>
      <c r="Q787" s="314"/>
      <c r="R787" s="314"/>
      <c r="S787" s="314"/>
      <c r="T787" s="314"/>
      <c r="U787" s="314"/>
      <c r="V787" s="314"/>
      <c r="W787" s="314"/>
      <c r="X787" s="314"/>
      <c r="Y787" s="314"/>
      <c r="Z787" s="314"/>
    </row>
    <row r="788" ht="15.75" customHeight="1">
      <c r="A788" s="314"/>
      <c r="B788" s="314"/>
      <c r="C788" s="314"/>
      <c r="D788" s="314"/>
      <c r="E788" s="314"/>
      <c r="F788" s="314"/>
      <c r="G788" s="314"/>
      <c r="H788" s="314"/>
      <c r="I788" s="314"/>
      <c r="J788" s="314"/>
      <c r="K788" s="314"/>
      <c r="L788" s="314"/>
      <c r="M788" s="314"/>
      <c r="N788" s="314"/>
      <c r="O788" s="314"/>
      <c r="P788" s="314"/>
      <c r="Q788" s="314"/>
      <c r="R788" s="314"/>
      <c r="S788" s="314"/>
      <c r="T788" s="314"/>
      <c r="U788" s="314"/>
      <c r="V788" s="314"/>
      <c r="W788" s="314"/>
      <c r="X788" s="314"/>
      <c r="Y788" s="314"/>
      <c r="Z788" s="314"/>
    </row>
    <row r="789" ht="15.75" customHeight="1">
      <c r="A789" s="314"/>
      <c r="B789" s="314"/>
      <c r="C789" s="314"/>
      <c r="D789" s="314"/>
      <c r="E789" s="314"/>
      <c r="F789" s="314"/>
      <c r="G789" s="314"/>
      <c r="H789" s="314"/>
      <c r="I789" s="314"/>
      <c r="J789" s="314"/>
      <c r="K789" s="314"/>
      <c r="L789" s="314"/>
      <c r="M789" s="314"/>
      <c r="N789" s="314"/>
      <c r="O789" s="314"/>
      <c r="P789" s="314"/>
      <c r="Q789" s="314"/>
      <c r="R789" s="314"/>
      <c r="S789" s="314"/>
      <c r="T789" s="314"/>
      <c r="U789" s="314"/>
      <c r="V789" s="314"/>
      <c r="W789" s="314"/>
      <c r="X789" s="314"/>
      <c r="Y789" s="314"/>
      <c r="Z789" s="314"/>
    </row>
    <row r="790" ht="15.75" customHeight="1">
      <c r="A790" s="314"/>
      <c r="B790" s="314"/>
      <c r="C790" s="314"/>
      <c r="D790" s="314"/>
      <c r="E790" s="314"/>
      <c r="F790" s="314"/>
      <c r="G790" s="314"/>
      <c r="H790" s="314"/>
      <c r="I790" s="314"/>
      <c r="J790" s="314"/>
      <c r="K790" s="314"/>
      <c r="L790" s="314"/>
      <c r="M790" s="314"/>
      <c r="N790" s="314"/>
      <c r="O790" s="314"/>
      <c r="P790" s="314"/>
      <c r="Q790" s="314"/>
      <c r="R790" s="314"/>
      <c r="S790" s="314"/>
      <c r="T790" s="314"/>
      <c r="U790" s="314"/>
      <c r="V790" s="314"/>
      <c r="W790" s="314"/>
      <c r="X790" s="314"/>
      <c r="Y790" s="314"/>
      <c r="Z790" s="314"/>
    </row>
    <row r="791" ht="15.75" customHeight="1">
      <c r="A791" s="314"/>
      <c r="B791" s="314"/>
      <c r="C791" s="314"/>
      <c r="D791" s="314"/>
      <c r="E791" s="314"/>
      <c r="F791" s="314"/>
      <c r="G791" s="314"/>
      <c r="H791" s="314"/>
      <c r="I791" s="314"/>
      <c r="J791" s="314"/>
      <c r="K791" s="314"/>
      <c r="L791" s="314"/>
      <c r="M791" s="314"/>
      <c r="N791" s="314"/>
      <c r="O791" s="314"/>
      <c r="P791" s="314"/>
      <c r="Q791" s="314"/>
      <c r="R791" s="314"/>
      <c r="S791" s="314"/>
      <c r="T791" s="314"/>
      <c r="U791" s="314"/>
      <c r="V791" s="314"/>
      <c r="W791" s="314"/>
      <c r="X791" s="314"/>
      <c r="Y791" s="314"/>
      <c r="Z791" s="314"/>
    </row>
    <row r="792" ht="15.75" customHeight="1">
      <c r="A792" s="314"/>
      <c r="B792" s="314"/>
      <c r="C792" s="314"/>
      <c r="D792" s="314"/>
      <c r="E792" s="314"/>
      <c r="F792" s="314"/>
      <c r="G792" s="314"/>
      <c r="H792" s="314"/>
      <c r="I792" s="314"/>
      <c r="J792" s="314"/>
      <c r="K792" s="314"/>
      <c r="L792" s="314"/>
      <c r="M792" s="314"/>
      <c r="N792" s="314"/>
      <c r="O792" s="314"/>
      <c r="P792" s="314"/>
      <c r="Q792" s="314"/>
      <c r="R792" s="314"/>
      <c r="S792" s="314"/>
      <c r="T792" s="314"/>
      <c r="U792" s="314"/>
      <c r="V792" s="314"/>
      <c r="W792" s="314"/>
      <c r="X792" s="314"/>
      <c r="Y792" s="314"/>
      <c r="Z792" s="314"/>
    </row>
    <row r="793" ht="15.75" customHeight="1">
      <c r="A793" s="314"/>
      <c r="B793" s="314"/>
      <c r="C793" s="314"/>
      <c r="D793" s="314"/>
      <c r="E793" s="314"/>
      <c r="F793" s="314"/>
      <c r="G793" s="314"/>
      <c r="H793" s="314"/>
      <c r="I793" s="314"/>
      <c r="J793" s="314"/>
      <c r="K793" s="314"/>
      <c r="L793" s="314"/>
      <c r="M793" s="314"/>
      <c r="N793" s="314"/>
      <c r="O793" s="314"/>
      <c r="P793" s="314"/>
      <c r="Q793" s="314"/>
      <c r="R793" s="314"/>
      <c r="S793" s="314"/>
      <c r="T793" s="314"/>
      <c r="U793" s="314"/>
      <c r="V793" s="314"/>
      <c r="W793" s="314"/>
      <c r="X793" s="314"/>
      <c r="Y793" s="314"/>
      <c r="Z793" s="314"/>
    </row>
    <row r="794" ht="15.75" customHeight="1">
      <c r="A794" s="314"/>
      <c r="B794" s="314"/>
      <c r="C794" s="314"/>
      <c r="D794" s="314"/>
      <c r="E794" s="314"/>
      <c r="F794" s="314"/>
      <c r="G794" s="314"/>
      <c r="H794" s="314"/>
      <c r="I794" s="314"/>
      <c r="J794" s="314"/>
      <c r="K794" s="314"/>
      <c r="L794" s="314"/>
      <c r="M794" s="314"/>
      <c r="N794" s="314"/>
      <c r="O794" s="314"/>
      <c r="P794" s="314"/>
      <c r="Q794" s="314"/>
      <c r="R794" s="314"/>
      <c r="S794" s="314"/>
      <c r="T794" s="314"/>
      <c r="U794" s="314"/>
      <c r="V794" s="314"/>
      <c r="W794" s="314"/>
      <c r="X794" s="314"/>
      <c r="Y794" s="314"/>
      <c r="Z794" s="314"/>
    </row>
    <row r="795" ht="15.75" customHeight="1">
      <c r="A795" s="314"/>
      <c r="B795" s="314"/>
      <c r="C795" s="314"/>
      <c r="D795" s="314"/>
      <c r="E795" s="314"/>
      <c r="F795" s="314"/>
      <c r="G795" s="314"/>
      <c r="H795" s="314"/>
      <c r="I795" s="314"/>
      <c r="J795" s="314"/>
      <c r="K795" s="314"/>
      <c r="L795" s="314"/>
      <c r="M795" s="314"/>
      <c r="N795" s="314"/>
      <c r="O795" s="314"/>
      <c r="P795" s="314"/>
      <c r="Q795" s="314"/>
      <c r="R795" s="314"/>
      <c r="S795" s="314"/>
      <c r="T795" s="314"/>
      <c r="U795" s="314"/>
      <c r="V795" s="314"/>
      <c r="W795" s="314"/>
      <c r="X795" s="314"/>
      <c r="Y795" s="314"/>
      <c r="Z795" s="314"/>
    </row>
    <row r="796" ht="15.75" customHeight="1">
      <c r="A796" s="314"/>
      <c r="B796" s="314"/>
      <c r="C796" s="314"/>
      <c r="D796" s="314"/>
      <c r="E796" s="314"/>
      <c r="F796" s="314"/>
      <c r="G796" s="314"/>
      <c r="H796" s="314"/>
      <c r="I796" s="314"/>
      <c r="J796" s="314"/>
      <c r="K796" s="314"/>
      <c r="L796" s="314"/>
      <c r="M796" s="314"/>
      <c r="N796" s="314"/>
      <c r="O796" s="314"/>
      <c r="P796" s="314"/>
      <c r="Q796" s="314"/>
      <c r="R796" s="314"/>
      <c r="S796" s="314"/>
      <c r="T796" s="314"/>
      <c r="U796" s="314"/>
      <c r="V796" s="314"/>
      <c r="W796" s="314"/>
      <c r="X796" s="314"/>
      <c r="Y796" s="314"/>
      <c r="Z796" s="314"/>
    </row>
    <row r="797" ht="15.75" customHeight="1">
      <c r="A797" s="314"/>
      <c r="B797" s="314"/>
      <c r="C797" s="314"/>
      <c r="D797" s="314"/>
      <c r="E797" s="314"/>
      <c r="F797" s="314"/>
      <c r="G797" s="314"/>
      <c r="H797" s="314"/>
      <c r="I797" s="314"/>
      <c r="J797" s="314"/>
      <c r="K797" s="314"/>
      <c r="L797" s="314"/>
      <c r="M797" s="314"/>
      <c r="N797" s="314"/>
      <c r="O797" s="314"/>
      <c r="P797" s="314"/>
      <c r="Q797" s="314"/>
      <c r="R797" s="314"/>
      <c r="S797" s="314"/>
      <c r="T797" s="314"/>
      <c r="U797" s="314"/>
      <c r="V797" s="314"/>
      <c r="W797" s="314"/>
      <c r="X797" s="314"/>
      <c r="Y797" s="314"/>
      <c r="Z797" s="314"/>
    </row>
    <row r="798" ht="15.75" customHeight="1">
      <c r="A798" s="314"/>
      <c r="B798" s="314"/>
      <c r="C798" s="314"/>
      <c r="D798" s="314"/>
      <c r="E798" s="314"/>
      <c r="F798" s="314"/>
      <c r="G798" s="314"/>
      <c r="H798" s="314"/>
      <c r="I798" s="314"/>
      <c r="J798" s="314"/>
      <c r="K798" s="314"/>
      <c r="L798" s="314"/>
      <c r="M798" s="314"/>
      <c r="N798" s="314"/>
      <c r="O798" s="314"/>
      <c r="P798" s="314"/>
      <c r="Q798" s="314"/>
      <c r="R798" s="314"/>
      <c r="S798" s="314"/>
      <c r="T798" s="314"/>
      <c r="U798" s="314"/>
      <c r="V798" s="314"/>
      <c r="W798" s="314"/>
      <c r="X798" s="314"/>
      <c r="Y798" s="314"/>
      <c r="Z798" s="314"/>
    </row>
    <row r="799" ht="15.75" customHeight="1">
      <c r="A799" s="314"/>
      <c r="B799" s="314"/>
      <c r="C799" s="314"/>
      <c r="D799" s="314"/>
      <c r="E799" s="314"/>
      <c r="F799" s="314"/>
      <c r="G799" s="314"/>
      <c r="H799" s="314"/>
      <c r="I799" s="314"/>
      <c r="J799" s="314"/>
      <c r="K799" s="314"/>
      <c r="L799" s="314"/>
      <c r="M799" s="314"/>
      <c r="N799" s="314"/>
      <c r="O799" s="314"/>
      <c r="P799" s="314"/>
      <c r="Q799" s="314"/>
      <c r="R799" s="314"/>
      <c r="S799" s="314"/>
      <c r="T799" s="314"/>
      <c r="U799" s="314"/>
      <c r="V799" s="314"/>
      <c r="W799" s="314"/>
      <c r="X799" s="314"/>
      <c r="Y799" s="314"/>
      <c r="Z799" s="314"/>
    </row>
    <row r="800" ht="15.75" customHeight="1">
      <c r="A800" s="314"/>
      <c r="B800" s="314"/>
      <c r="C800" s="314"/>
      <c r="D800" s="314"/>
      <c r="E800" s="314"/>
      <c r="F800" s="314"/>
      <c r="G800" s="314"/>
      <c r="H800" s="314"/>
      <c r="I800" s="314"/>
      <c r="J800" s="314"/>
      <c r="K800" s="314"/>
      <c r="L800" s="314"/>
      <c r="M800" s="314"/>
      <c r="N800" s="314"/>
      <c r="O800" s="314"/>
      <c r="P800" s="314"/>
      <c r="Q800" s="314"/>
      <c r="R800" s="314"/>
      <c r="S800" s="314"/>
      <c r="T800" s="314"/>
      <c r="U800" s="314"/>
      <c r="V800" s="314"/>
      <c r="W800" s="314"/>
      <c r="X800" s="314"/>
      <c r="Y800" s="314"/>
      <c r="Z800" s="314"/>
    </row>
    <row r="801" ht="15.75" customHeight="1">
      <c r="A801" s="314"/>
      <c r="B801" s="314"/>
      <c r="C801" s="314"/>
      <c r="D801" s="314"/>
      <c r="E801" s="314"/>
      <c r="F801" s="314"/>
      <c r="G801" s="314"/>
      <c r="H801" s="314"/>
      <c r="I801" s="314"/>
      <c r="J801" s="314"/>
      <c r="K801" s="314"/>
      <c r="L801" s="314"/>
      <c r="M801" s="314"/>
      <c r="N801" s="314"/>
      <c r="O801" s="314"/>
      <c r="P801" s="314"/>
      <c r="Q801" s="314"/>
      <c r="R801" s="314"/>
      <c r="S801" s="314"/>
      <c r="T801" s="314"/>
      <c r="U801" s="314"/>
      <c r="V801" s="314"/>
      <c r="W801" s="314"/>
      <c r="X801" s="314"/>
      <c r="Y801" s="314"/>
      <c r="Z801" s="314"/>
    </row>
    <row r="802" ht="15.75" customHeight="1">
      <c r="A802" s="314"/>
      <c r="B802" s="314"/>
      <c r="C802" s="314"/>
      <c r="D802" s="314"/>
      <c r="E802" s="314"/>
      <c r="F802" s="314"/>
      <c r="G802" s="314"/>
      <c r="H802" s="314"/>
      <c r="I802" s="314"/>
      <c r="J802" s="314"/>
      <c r="K802" s="314"/>
      <c r="L802" s="314"/>
      <c r="M802" s="314"/>
      <c r="N802" s="314"/>
      <c r="O802" s="314"/>
      <c r="P802" s="314"/>
      <c r="Q802" s="314"/>
      <c r="R802" s="314"/>
      <c r="S802" s="314"/>
      <c r="T802" s="314"/>
      <c r="U802" s="314"/>
      <c r="V802" s="314"/>
      <c r="W802" s="314"/>
      <c r="X802" s="314"/>
      <c r="Y802" s="314"/>
      <c r="Z802" s="314"/>
    </row>
    <row r="803" ht="15.75" customHeight="1">
      <c r="A803" s="314"/>
      <c r="B803" s="314"/>
      <c r="C803" s="314"/>
      <c r="D803" s="314"/>
      <c r="E803" s="314"/>
      <c r="F803" s="314"/>
      <c r="G803" s="314"/>
      <c r="H803" s="314"/>
      <c r="I803" s="314"/>
      <c r="J803" s="314"/>
      <c r="K803" s="314"/>
      <c r="L803" s="314"/>
      <c r="M803" s="314"/>
      <c r="N803" s="314"/>
      <c r="O803" s="314"/>
      <c r="P803" s="314"/>
      <c r="Q803" s="314"/>
      <c r="R803" s="314"/>
      <c r="S803" s="314"/>
      <c r="T803" s="314"/>
      <c r="U803" s="314"/>
      <c r="V803" s="314"/>
      <c r="W803" s="314"/>
      <c r="X803" s="314"/>
      <c r="Y803" s="314"/>
      <c r="Z803" s="314"/>
    </row>
    <row r="804" ht="15.75" customHeight="1">
      <c r="A804" s="314"/>
      <c r="B804" s="314"/>
      <c r="C804" s="314"/>
      <c r="D804" s="314"/>
      <c r="E804" s="314"/>
      <c r="F804" s="314"/>
      <c r="G804" s="314"/>
      <c r="H804" s="314"/>
      <c r="I804" s="314"/>
      <c r="J804" s="314"/>
      <c r="K804" s="314"/>
      <c r="L804" s="314"/>
      <c r="M804" s="314"/>
      <c r="N804" s="314"/>
      <c r="O804" s="314"/>
      <c r="P804" s="314"/>
      <c r="Q804" s="314"/>
      <c r="R804" s="314"/>
      <c r="S804" s="314"/>
      <c r="T804" s="314"/>
      <c r="U804" s="314"/>
      <c r="V804" s="314"/>
      <c r="W804" s="314"/>
      <c r="X804" s="314"/>
      <c r="Y804" s="314"/>
      <c r="Z804" s="314"/>
    </row>
    <row r="805" ht="15.75" customHeight="1">
      <c r="A805" s="314"/>
      <c r="B805" s="314"/>
      <c r="C805" s="314"/>
      <c r="D805" s="314"/>
      <c r="E805" s="314"/>
      <c r="F805" s="314"/>
      <c r="G805" s="314"/>
      <c r="H805" s="314"/>
      <c r="I805" s="314"/>
      <c r="J805" s="314"/>
      <c r="K805" s="314"/>
      <c r="L805" s="314"/>
      <c r="M805" s="314"/>
      <c r="N805" s="314"/>
      <c r="O805" s="314"/>
      <c r="P805" s="314"/>
      <c r="Q805" s="314"/>
      <c r="R805" s="314"/>
      <c r="S805" s="314"/>
      <c r="T805" s="314"/>
      <c r="U805" s="314"/>
      <c r="V805" s="314"/>
      <c r="W805" s="314"/>
      <c r="X805" s="314"/>
      <c r="Y805" s="314"/>
      <c r="Z805" s="314"/>
    </row>
    <row r="806" ht="15.75" customHeight="1">
      <c r="A806" s="314"/>
      <c r="B806" s="314"/>
      <c r="C806" s="314"/>
      <c r="D806" s="314"/>
      <c r="E806" s="314"/>
      <c r="F806" s="314"/>
      <c r="G806" s="314"/>
      <c r="H806" s="314"/>
      <c r="I806" s="314"/>
      <c r="J806" s="314"/>
      <c r="K806" s="314"/>
      <c r="L806" s="314"/>
      <c r="M806" s="314"/>
      <c r="N806" s="314"/>
      <c r="O806" s="314"/>
      <c r="P806" s="314"/>
      <c r="Q806" s="314"/>
      <c r="R806" s="314"/>
      <c r="S806" s="314"/>
      <c r="T806" s="314"/>
      <c r="U806" s="314"/>
      <c r="V806" s="314"/>
      <c r="W806" s="314"/>
      <c r="X806" s="314"/>
      <c r="Y806" s="314"/>
      <c r="Z806" s="314"/>
    </row>
    <row r="807" ht="15.75" customHeight="1">
      <c r="A807" s="314"/>
      <c r="B807" s="314"/>
      <c r="C807" s="314"/>
      <c r="D807" s="314"/>
      <c r="E807" s="314"/>
      <c r="F807" s="314"/>
      <c r="G807" s="314"/>
      <c r="H807" s="314"/>
      <c r="I807" s="314"/>
      <c r="J807" s="314"/>
      <c r="K807" s="314"/>
      <c r="L807" s="314"/>
      <c r="M807" s="314"/>
      <c r="N807" s="314"/>
      <c r="O807" s="314"/>
      <c r="P807" s="314"/>
      <c r="Q807" s="314"/>
      <c r="R807" s="314"/>
      <c r="S807" s="314"/>
      <c r="T807" s="314"/>
      <c r="U807" s="314"/>
      <c r="V807" s="314"/>
      <c r="W807" s="314"/>
      <c r="X807" s="314"/>
      <c r="Y807" s="314"/>
      <c r="Z807" s="314"/>
    </row>
    <row r="808" ht="15.75" customHeight="1">
      <c r="A808" s="314"/>
      <c r="B808" s="314"/>
      <c r="C808" s="314"/>
      <c r="D808" s="314"/>
      <c r="E808" s="314"/>
      <c r="F808" s="314"/>
      <c r="G808" s="314"/>
      <c r="H808" s="314"/>
      <c r="I808" s="314"/>
      <c r="J808" s="314"/>
      <c r="K808" s="314"/>
      <c r="L808" s="314"/>
      <c r="M808" s="314"/>
      <c r="N808" s="314"/>
      <c r="O808" s="314"/>
      <c r="P808" s="314"/>
      <c r="Q808" s="314"/>
      <c r="R808" s="314"/>
      <c r="S808" s="314"/>
      <c r="T808" s="314"/>
      <c r="U808" s="314"/>
      <c r="V808" s="314"/>
      <c r="W808" s="314"/>
      <c r="X808" s="314"/>
      <c r="Y808" s="314"/>
      <c r="Z808" s="314"/>
    </row>
    <row r="809" ht="15.75" customHeight="1">
      <c r="A809" s="314"/>
      <c r="B809" s="314"/>
      <c r="C809" s="314"/>
      <c r="D809" s="314"/>
      <c r="E809" s="314"/>
      <c r="F809" s="314"/>
      <c r="G809" s="314"/>
      <c r="H809" s="314"/>
      <c r="I809" s="314"/>
      <c r="J809" s="314"/>
      <c r="K809" s="314"/>
      <c r="L809" s="314"/>
      <c r="M809" s="314"/>
      <c r="N809" s="314"/>
      <c r="O809" s="314"/>
      <c r="P809" s="314"/>
      <c r="Q809" s="314"/>
      <c r="R809" s="314"/>
      <c r="S809" s="314"/>
      <c r="T809" s="314"/>
      <c r="U809" s="314"/>
      <c r="V809" s="314"/>
      <c r="W809" s="314"/>
      <c r="X809" s="314"/>
      <c r="Y809" s="314"/>
      <c r="Z809" s="314"/>
    </row>
    <row r="810" ht="15.75" customHeight="1">
      <c r="A810" s="314"/>
      <c r="B810" s="314"/>
      <c r="C810" s="314"/>
      <c r="D810" s="314"/>
      <c r="E810" s="314"/>
      <c r="F810" s="314"/>
      <c r="G810" s="314"/>
      <c r="H810" s="314"/>
      <c r="I810" s="314"/>
      <c r="J810" s="314"/>
      <c r="K810" s="314"/>
      <c r="L810" s="314"/>
      <c r="M810" s="314"/>
      <c r="N810" s="314"/>
      <c r="O810" s="314"/>
      <c r="P810" s="314"/>
      <c r="Q810" s="314"/>
      <c r="R810" s="314"/>
      <c r="S810" s="314"/>
      <c r="T810" s="314"/>
      <c r="U810" s="314"/>
      <c r="V810" s="314"/>
      <c r="W810" s="314"/>
      <c r="X810" s="314"/>
      <c r="Y810" s="314"/>
      <c r="Z810" s="314"/>
    </row>
    <row r="811" ht="15.75" customHeight="1">
      <c r="A811" s="314"/>
      <c r="B811" s="314"/>
      <c r="C811" s="314"/>
      <c r="D811" s="314"/>
      <c r="E811" s="314"/>
      <c r="F811" s="314"/>
      <c r="G811" s="314"/>
      <c r="H811" s="314"/>
      <c r="I811" s="314"/>
      <c r="J811" s="314"/>
      <c r="K811" s="314"/>
      <c r="L811" s="314"/>
      <c r="M811" s="314"/>
      <c r="N811" s="314"/>
      <c r="O811" s="314"/>
      <c r="P811" s="314"/>
      <c r="Q811" s="314"/>
      <c r="R811" s="314"/>
      <c r="S811" s="314"/>
      <c r="T811" s="314"/>
      <c r="U811" s="314"/>
      <c r="V811" s="314"/>
      <c r="W811" s="314"/>
      <c r="X811" s="314"/>
      <c r="Y811" s="314"/>
      <c r="Z811" s="314"/>
    </row>
    <row r="812" ht="15.75" customHeight="1">
      <c r="A812" s="314"/>
      <c r="B812" s="314"/>
      <c r="C812" s="314"/>
      <c r="D812" s="314"/>
      <c r="E812" s="314"/>
      <c r="F812" s="314"/>
      <c r="G812" s="314"/>
      <c r="H812" s="314"/>
      <c r="I812" s="314"/>
      <c r="J812" s="314"/>
      <c r="K812" s="314"/>
      <c r="L812" s="314"/>
      <c r="M812" s="314"/>
      <c r="N812" s="314"/>
      <c r="O812" s="314"/>
      <c r="P812" s="314"/>
      <c r="Q812" s="314"/>
      <c r="R812" s="314"/>
      <c r="S812" s="314"/>
      <c r="T812" s="314"/>
      <c r="U812" s="314"/>
      <c r="V812" s="314"/>
      <c r="W812" s="314"/>
      <c r="X812" s="314"/>
      <c r="Y812" s="314"/>
      <c r="Z812" s="314"/>
    </row>
    <row r="813" ht="15.75" customHeight="1">
      <c r="A813" s="314"/>
      <c r="B813" s="314"/>
      <c r="C813" s="314"/>
      <c r="D813" s="314"/>
      <c r="E813" s="314"/>
      <c r="F813" s="314"/>
      <c r="G813" s="314"/>
      <c r="H813" s="314"/>
      <c r="I813" s="314"/>
      <c r="J813" s="314"/>
      <c r="K813" s="314"/>
      <c r="L813" s="314"/>
      <c r="M813" s="314"/>
      <c r="N813" s="314"/>
      <c r="O813" s="314"/>
      <c r="P813" s="314"/>
      <c r="Q813" s="314"/>
      <c r="R813" s="314"/>
      <c r="S813" s="314"/>
      <c r="T813" s="314"/>
      <c r="U813" s="314"/>
      <c r="V813" s="314"/>
      <c r="W813" s="314"/>
      <c r="X813" s="314"/>
      <c r="Y813" s="314"/>
      <c r="Z813" s="314"/>
    </row>
    <row r="814" ht="15.75" customHeight="1">
      <c r="A814" s="314"/>
      <c r="B814" s="314"/>
      <c r="C814" s="314"/>
      <c r="D814" s="314"/>
      <c r="E814" s="314"/>
      <c r="F814" s="314"/>
      <c r="G814" s="314"/>
      <c r="H814" s="314"/>
      <c r="I814" s="314"/>
      <c r="J814" s="314"/>
      <c r="K814" s="314"/>
      <c r="L814" s="314"/>
      <c r="M814" s="314"/>
      <c r="N814" s="314"/>
      <c r="O814" s="314"/>
      <c r="P814" s="314"/>
      <c r="Q814" s="314"/>
      <c r="R814" s="314"/>
      <c r="S814" s="314"/>
      <c r="T814" s="314"/>
      <c r="U814" s="314"/>
      <c r="V814" s="314"/>
      <c r="W814" s="314"/>
      <c r="X814" s="314"/>
      <c r="Y814" s="314"/>
      <c r="Z814" s="314"/>
    </row>
    <row r="815" ht="15.75" customHeight="1">
      <c r="A815" s="314"/>
      <c r="B815" s="314"/>
      <c r="C815" s="314"/>
      <c r="D815" s="314"/>
      <c r="E815" s="314"/>
      <c r="F815" s="314"/>
      <c r="G815" s="314"/>
      <c r="H815" s="314"/>
      <c r="I815" s="314"/>
      <c r="J815" s="314"/>
      <c r="K815" s="314"/>
      <c r="L815" s="314"/>
      <c r="M815" s="314"/>
      <c r="N815" s="314"/>
      <c r="O815" s="314"/>
      <c r="P815" s="314"/>
      <c r="Q815" s="314"/>
      <c r="R815" s="314"/>
      <c r="S815" s="314"/>
      <c r="T815" s="314"/>
      <c r="U815" s="314"/>
      <c r="V815" s="314"/>
      <c r="W815" s="314"/>
      <c r="X815" s="314"/>
      <c r="Y815" s="314"/>
      <c r="Z815" s="314"/>
    </row>
    <row r="816" ht="15.75" customHeight="1">
      <c r="A816" s="314"/>
      <c r="B816" s="314"/>
      <c r="C816" s="314"/>
      <c r="D816" s="314"/>
      <c r="E816" s="314"/>
      <c r="F816" s="314"/>
      <c r="G816" s="314"/>
      <c r="H816" s="314"/>
      <c r="I816" s="314"/>
      <c r="J816" s="314"/>
      <c r="K816" s="314"/>
      <c r="L816" s="314"/>
      <c r="M816" s="314"/>
      <c r="N816" s="314"/>
      <c r="O816" s="314"/>
      <c r="P816" s="314"/>
      <c r="Q816" s="314"/>
      <c r="R816" s="314"/>
      <c r="S816" s="314"/>
      <c r="T816" s="314"/>
      <c r="U816" s="314"/>
      <c r="V816" s="314"/>
      <c r="W816" s="314"/>
      <c r="X816" s="314"/>
      <c r="Y816" s="314"/>
      <c r="Z816" s="314"/>
    </row>
    <row r="817" ht="15.75" customHeight="1">
      <c r="A817" s="314"/>
      <c r="B817" s="314"/>
      <c r="C817" s="314"/>
      <c r="D817" s="314"/>
      <c r="E817" s="314"/>
      <c r="F817" s="314"/>
      <c r="G817" s="314"/>
      <c r="H817" s="314"/>
      <c r="I817" s="314"/>
      <c r="J817" s="314"/>
      <c r="K817" s="314"/>
      <c r="L817" s="314"/>
      <c r="M817" s="314"/>
      <c r="N817" s="314"/>
      <c r="O817" s="314"/>
      <c r="P817" s="314"/>
      <c r="Q817" s="314"/>
      <c r="R817" s="314"/>
      <c r="S817" s="314"/>
      <c r="T817" s="314"/>
      <c r="U817" s="314"/>
      <c r="V817" s="314"/>
      <c r="W817" s="314"/>
      <c r="X817" s="314"/>
      <c r="Y817" s="314"/>
      <c r="Z817" s="314"/>
    </row>
    <row r="818" ht="15.75" customHeight="1">
      <c r="A818" s="314"/>
      <c r="B818" s="314"/>
      <c r="C818" s="314"/>
      <c r="D818" s="314"/>
      <c r="E818" s="314"/>
      <c r="F818" s="314"/>
      <c r="G818" s="314"/>
      <c r="H818" s="314"/>
      <c r="I818" s="314"/>
      <c r="J818" s="314"/>
      <c r="K818" s="314"/>
      <c r="L818" s="314"/>
      <c r="M818" s="314"/>
      <c r="N818" s="314"/>
      <c r="O818" s="314"/>
      <c r="P818" s="314"/>
      <c r="Q818" s="314"/>
      <c r="R818" s="314"/>
      <c r="S818" s="314"/>
      <c r="T818" s="314"/>
      <c r="U818" s="314"/>
      <c r="V818" s="314"/>
      <c r="W818" s="314"/>
      <c r="X818" s="314"/>
      <c r="Y818" s="314"/>
      <c r="Z818" s="314"/>
    </row>
    <row r="819" ht="15.75" customHeight="1">
      <c r="A819" s="314"/>
      <c r="B819" s="314"/>
      <c r="C819" s="314"/>
      <c r="D819" s="314"/>
      <c r="E819" s="314"/>
      <c r="F819" s="314"/>
      <c r="G819" s="314"/>
      <c r="H819" s="314"/>
      <c r="I819" s="314"/>
      <c r="J819" s="314"/>
      <c r="K819" s="314"/>
      <c r="L819" s="314"/>
      <c r="M819" s="314"/>
      <c r="N819" s="314"/>
      <c r="O819" s="314"/>
      <c r="P819" s="314"/>
      <c r="Q819" s="314"/>
      <c r="R819" s="314"/>
      <c r="S819" s="314"/>
      <c r="T819" s="314"/>
      <c r="U819" s="314"/>
      <c r="V819" s="314"/>
      <c r="W819" s="314"/>
      <c r="X819" s="314"/>
      <c r="Y819" s="314"/>
      <c r="Z819" s="314"/>
    </row>
    <row r="820" ht="15.75" customHeight="1">
      <c r="A820" s="314"/>
      <c r="B820" s="314"/>
      <c r="C820" s="314"/>
      <c r="D820" s="314"/>
      <c r="E820" s="314"/>
      <c r="F820" s="314"/>
      <c r="G820" s="314"/>
      <c r="H820" s="314"/>
      <c r="I820" s="314"/>
      <c r="J820" s="314"/>
      <c r="K820" s="314"/>
      <c r="L820" s="314"/>
      <c r="M820" s="314"/>
      <c r="N820" s="314"/>
      <c r="O820" s="314"/>
      <c r="P820" s="314"/>
      <c r="Q820" s="314"/>
      <c r="R820" s="314"/>
      <c r="S820" s="314"/>
      <c r="T820" s="314"/>
      <c r="U820" s="314"/>
      <c r="V820" s="314"/>
      <c r="W820" s="314"/>
      <c r="X820" s="314"/>
      <c r="Y820" s="314"/>
      <c r="Z820" s="314"/>
    </row>
    <row r="821" ht="15.75" customHeight="1">
      <c r="A821" s="314"/>
      <c r="B821" s="314"/>
      <c r="C821" s="314"/>
      <c r="D821" s="314"/>
      <c r="E821" s="314"/>
      <c r="F821" s="314"/>
      <c r="G821" s="314"/>
      <c r="H821" s="314"/>
      <c r="I821" s="314"/>
      <c r="J821" s="314"/>
      <c r="K821" s="314"/>
      <c r="L821" s="314"/>
      <c r="M821" s="314"/>
      <c r="N821" s="314"/>
      <c r="O821" s="314"/>
      <c r="P821" s="314"/>
      <c r="Q821" s="314"/>
      <c r="R821" s="314"/>
      <c r="S821" s="314"/>
      <c r="T821" s="314"/>
      <c r="U821" s="314"/>
      <c r="V821" s="314"/>
      <c r="W821" s="314"/>
      <c r="X821" s="314"/>
      <c r="Y821" s="314"/>
      <c r="Z821" s="314"/>
    </row>
    <row r="822" ht="15.75" customHeight="1">
      <c r="A822" s="314"/>
      <c r="B822" s="314"/>
      <c r="C822" s="314"/>
      <c r="D822" s="314"/>
      <c r="E822" s="314"/>
      <c r="F822" s="314"/>
      <c r="G822" s="314"/>
      <c r="H822" s="314"/>
      <c r="I822" s="314"/>
      <c r="J822" s="314"/>
      <c r="K822" s="314"/>
      <c r="L822" s="314"/>
      <c r="M822" s="314"/>
      <c r="N822" s="314"/>
      <c r="O822" s="314"/>
      <c r="P822" s="314"/>
      <c r="Q822" s="314"/>
      <c r="R822" s="314"/>
      <c r="S822" s="314"/>
      <c r="T822" s="314"/>
      <c r="U822" s="314"/>
      <c r="V822" s="314"/>
      <c r="W822" s="314"/>
      <c r="X822" s="314"/>
      <c r="Y822" s="314"/>
      <c r="Z822" s="314"/>
    </row>
    <row r="823" ht="15.75" customHeight="1">
      <c r="A823" s="314"/>
      <c r="B823" s="314"/>
      <c r="C823" s="314"/>
      <c r="D823" s="314"/>
      <c r="E823" s="314"/>
      <c r="F823" s="314"/>
      <c r="G823" s="314"/>
      <c r="H823" s="314"/>
      <c r="I823" s="314"/>
      <c r="J823" s="314"/>
      <c r="K823" s="314"/>
      <c r="L823" s="314"/>
      <c r="M823" s="314"/>
      <c r="N823" s="314"/>
      <c r="O823" s="314"/>
      <c r="P823" s="314"/>
      <c r="Q823" s="314"/>
      <c r="R823" s="314"/>
      <c r="S823" s="314"/>
      <c r="T823" s="314"/>
      <c r="U823" s="314"/>
      <c r="V823" s="314"/>
      <c r="W823" s="314"/>
      <c r="X823" s="314"/>
      <c r="Y823" s="314"/>
      <c r="Z823" s="314"/>
    </row>
    <row r="824" ht="15.75" customHeight="1">
      <c r="A824" s="314"/>
      <c r="B824" s="314"/>
      <c r="C824" s="314"/>
      <c r="D824" s="314"/>
      <c r="E824" s="314"/>
      <c r="F824" s="314"/>
      <c r="G824" s="314"/>
      <c r="H824" s="314"/>
      <c r="I824" s="314"/>
      <c r="J824" s="314"/>
      <c r="K824" s="314"/>
      <c r="L824" s="314"/>
      <c r="M824" s="314"/>
      <c r="N824" s="314"/>
      <c r="O824" s="314"/>
      <c r="P824" s="314"/>
      <c r="Q824" s="314"/>
      <c r="R824" s="314"/>
      <c r="S824" s="314"/>
      <c r="T824" s="314"/>
      <c r="U824" s="314"/>
      <c r="V824" s="314"/>
      <c r="W824" s="314"/>
      <c r="X824" s="314"/>
      <c r="Y824" s="314"/>
      <c r="Z824" s="314"/>
    </row>
    <row r="825" ht="15.75" customHeight="1">
      <c r="A825" s="314"/>
      <c r="B825" s="314"/>
      <c r="C825" s="314"/>
      <c r="D825" s="314"/>
      <c r="E825" s="314"/>
      <c r="F825" s="314"/>
      <c r="G825" s="314"/>
      <c r="H825" s="314"/>
      <c r="I825" s="314"/>
      <c r="J825" s="314"/>
      <c r="K825" s="314"/>
      <c r="L825" s="314"/>
      <c r="M825" s="314"/>
      <c r="N825" s="314"/>
      <c r="O825" s="314"/>
      <c r="P825" s="314"/>
      <c r="Q825" s="314"/>
      <c r="R825" s="314"/>
      <c r="S825" s="314"/>
      <c r="T825" s="314"/>
      <c r="U825" s="314"/>
      <c r="V825" s="314"/>
      <c r="W825" s="314"/>
      <c r="X825" s="314"/>
      <c r="Y825" s="314"/>
      <c r="Z825" s="314"/>
    </row>
    <row r="826" ht="15.75" customHeight="1">
      <c r="A826" s="314"/>
      <c r="B826" s="314"/>
      <c r="C826" s="314"/>
      <c r="D826" s="314"/>
      <c r="E826" s="314"/>
      <c r="F826" s="314"/>
      <c r="G826" s="314"/>
      <c r="H826" s="314"/>
      <c r="I826" s="314"/>
      <c r="J826" s="314"/>
      <c r="K826" s="314"/>
      <c r="L826" s="314"/>
      <c r="M826" s="314"/>
      <c r="N826" s="314"/>
      <c r="O826" s="314"/>
      <c r="P826" s="314"/>
      <c r="Q826" s="314"/>
      <c r="R826" s="314"/>
      <c r="S826" s="314"/>
      <c r="T826" s="314"/>
      <c r="U826" s="314"/>
      <c r="V826" s="314"/>
      <c r="W826" s="314"/>
      <c r="X826" s="314"/>
      <c r="Y826" s="314"/>
      <c r="Z826" s="314"/>
    </row>
    <row r="827" ht="15.75" customHeight="1">
      <c r="A827" s="314"/>
      <c r="B827" s="314"/>
      <c r="C827" s="314"/>
      <c r="D827" s="314"/>
      <c r="E827" s="314"/>
      <c r="F827" s="314"/>
      <c r="G827" s="314"/>
      <c r="H827" s="314"/>
      <c r="I827" s="314"/>
      <c r="J827" s="314"/>
      <c r="K827" s="314"/>
      <c r="L827" s="314"/>
      <c r="M827" s="314"/>
      <c r="N827" s="314"/>
      <c r="O827" s="314"/>
      <c r="P827" s="314"/>
      <c r="Q827" s="314"/>
      <c r="R827" s="314"/>
      <c r="S827" s="314"/>
      <c r="T827" s="314"/>
      <c r="U827" s="314"/>
      <c r="V827" s="314"/>
      <c r="W827" s="314"/>
      <c r="X827" s="314"/>
      <c r="Y827" s="314"/>
      <c r="Z827" s="314"/>
    </row>
    <row r="828" ht="15.75" customHeight="1">
      <c r="A828" s="314"/>
      <c r="B828" s="314"/>
      <c r="C828" s="314"/>
      <c r="D828" s="314"/>
      <c r="E828" s="314"/>
      <c r="F828" s="314"/>
      <c r="G828" s="314"/>
      <c r="H828" s="314"/>
      <c r="I828" s="314"/>
      <c r="J828" s="314"/>
      <c r="K828" s="314"/>
      <c r="L828" s="314"/>
      <c r="M828" s="314"/>
      <c r="N828" s="314"/>
      <c r="O828" s="314"/>
      <c r="P828" s="314"/>
      <c r="Q828" s="314"/>
      <c r="R828" s="314"/>
      <c r="S828" s="314"/>
      <c r="T828" s="314"/>
      <c r="U828" s="314"/>
      <c r="V828" s="314"/>
      <c r="W828" s="314"/>
      <c r="X828" s="314"/>
      <c r="Y828" s="314"/>
      <c r="Z828" s="314"/>
    </row>
    <row r="829" ht="15.75" customHeight="1">
      <c r="A829" s="314"/>
      <c r="B829" s="314"/>
      <c r="C829" s="314"/>
      <c r="D829" s="314"/>
      <c r="E829" s="314"/>
      <c r="F829" s="314"/>
      <c r="G829" s="314"/>
      <c r="H829" s="314"/>
      <c r="I829" s="314"/>
      <c r="J829" s="314"/>
      <c r="K829" s="314"/>
      <c r="L829" s="314"/>
      <c r="M829" s="314"/>
      <c r="N829" s="314"/>
      <c r="O829" s="314"/>
      <c r="P829" s="314"/>
      <c r="Q829" s="314"/>
      <c r="R829" s="314"/>
      <c r="S829" s="314"/>
      <c r="T829" s="314"/>
      <c r="U829" s="314"/>
      <c r="V829" s="314"/>
      <c r="W829" s="314"/>
      <c r="X829" s="314"/>
      <c r="Y829" s="314"/>
      <c r="Z829" s="314"/>
    </row>
    <row r="830" ht="15.75" customHeight="1">
      <c r="A830" s="314"/>
      <c r="B830" s="314"/>
      <c r="C830" s="314"/>
      <c r="D830" s="314"/>
      <c r="E830" s="314"/>
      <c r="F830" s="314"/>
      <c r="G830" s="314"/>
      <c r="H830" s="314"/>
      <c r="I830" s="314"/>
      <c r="J830" s="314"/>
      <c r="K830" s="314"/>
      <c r="L830" s="314"/>
      <c r="M830" s="314"/>
      <c r="N830" s="314"/>
      <c r="O830" s="314"/>
      <c r="P830" s="314"/>
      <c r="Q830" s="314"/>
      <c r="R830" s="314"/>
      <c r="S830" s="314"/>
      <c r="T830" s="314"/>
      <c r="U830" s="314"/>
      <c r="V830" s="314"/>
      <c r="W830" s="314"/>
      <c r="X830" s="314"/>
      <c r="Y830" s="314"/>
      <c r="Z830" s="314"/>
    </row>
    <row r="831" ht="15.75" customHeight="1">
      <c r="A831" s="314"/>
      <c r="B831" s="314"/>
      <c r="C831" s="314"/>
      <c r="D831" s="314"/>
      <c r="E831" s="314"/>
      <c r="F831" s="314"/>
      <c r="G831" s="314"/>
      <c r="H831" s="314"/>
      <c r="I831" s="314"/>
      <c r="J831" s="314"/>
      <c r="K831" s="314"/>
      <c r="L831" s="314"/>
      <c r="M831" s="314"/>
      <c r="N831" s="314"/>
      <c r="O831" s="314"/>
      <c r="P831" s="314"/>
      <c r="Q831" s="314"/>
      <c r="R831" s="314"/>
      <c r="S831" s="314"/>
      <c r="T831" s="314"/>
      <c r="U831" s="314"/>
      <c r="V831" s="314"/>
      <c r="W831" s="314"/>
      <c r="X831" s="314"/>
      <c r="Y831" s="314"/>
      <c r="Z831" s="314"/>
    </row>
    <row r="832" ht="15.75" customHeight="1">
      <c r="A832" s="314"/>
      <c r="B832" s="314"/>
      <c r="C832" s="314"/>
      <c r="D832" s="314"/>
      <c r="E832" s="314"/>
      <c r="F832" s="314"/>
      <c r="G832" s="314"/>
      <c r="H832" s="314"/>
      <c r="I832" s="314"/>
      <c r="J832" s="314"/>
      <c r="K832" s="314"/>
      <c r="L832" s="314"/>
      <c r="M832" s="314"/>
      <c r="N832" s="314"/>
      <c r="O832" s="314"/>
      <c r="P832" s="314"/>
      <c r="Q832" s="314"/>
      <c r="R832" s="314"/>
      <c r="S832" s="314"/>
      <c r="T832" s="314"/>
      <c r="U832" s="314"/>
      <c r="V832" s="314"/>
      <c r="W832" s="314"/>
      <c r="X832" s="314"/>
      <c r="Y832" s="314"/>
      <c r="Z832" s="314"/>
    </row>
    <row r="833" ht="15.75" customHeight="1">
      <c r="A833" s="314"/>
      <c r="B833" s="314"/>
      <c r="C833" s="314"/>
      <c r="D833" s="314"/>
      <c r="E833" s="314"/>
      <c r="F833" s="314"/>
      <c r="G833" s="314"/>
      <c r="H833" s="314"/>
      <c r="I833" s="314"/>
      <c r="J833" s="314"/>
      <c r="K833" s="314"/>
      <c r="L833" s="314"/>
      <c r="M833" s="314"/>
      <c r="N833" s="314"/>
      <c r="O833" s="314"/>
      <c r="P833" s="314"/>
      <c r="Q833" s="314"/>
      <c r="R833" s="314"/>
      <c r="S833" s="314"/>
      <c r="T833" s="314"/>
      <c r="U833" s="314"/>
      <c r="V833" s="314"/>
      <c r="W833" s="314"/>
      <c r="X833" s="314"/>
      <c r="Y833" s="314"/>
      <c r="Z833" s="314"/>
    </row>
    <row r="834" ht="15.75" customHeight="1">
      <c r="A834" s="314"/>
      <c r="B834" s="314"/>
      <c r="C834" s="314"/>
      <c r="D834" s="314"/>
      <c r="E834" s="314"/>
      <c r="F834" s="314"/>
      <c r="G834" s="314"/>
      <c r="H834" s="314"/>
      <c r="I834" s="314"/>
      <c r="J834" s="314"/>
      <c r="K834" s="314"/>
      <c r="L834" s="314"/>
      <c r="M834" s="314"/>
      <c r="N834" s="314"/>
      <c r="O834" s="314"/>
      <c r="P834" s="314"/>
      <c r="Q834" s="314"/>
      <c r="R834" s="314"/>
      <c r="S834" s="314"/>
      <c r="T834" s="314"/>
      <c r="U834" s="314"/>
      <c r="V834" s="314"/>
      <c r="W834" s="314"/>
      <c r="X834" s="314"/>
      <c r="Y834" s="314"/>
      <c r="Z834" s="314"/>
    </row>
    <row r="835" ht="15.75" customHeight="1">
      <c r="A835" s="314"/>
      <c r="B835" s="314"/>
      <c r="C835" s="314"/>
      <c r="D835" s="314"/>
      <c r="E835" s="314"/>
      <c r="F835" s="314"/>
      <c r="G835" s="314"/>
      <c r="H835" s="314"/>
      <c r="I835" s="314"/>
      <c r="J835" s="314"/>
      <c r="K835" s="314"/>
      <c r="L835" s="314"/>
      <c r="M835" s="314"/>
      <c r="N835" s="314"/>
      <c r="O835" s="314"/>
      <c r="P835" s="314"/>
      <c r="Q835" s="314"/>
      <c r="R835" s="314"/>
      <c r="S835" s="314"/>
      <c r="T835" s="314"/>
      <c r="U835" s="314"/>
      <c r="V835" s="314"/>
      <c r="W835" s="314"/>
      <c r="X835" s="314"/>
      <c r="Y835" s="314"/>
      <c r="Z835" s="314"/>
    </row>
    <row r="836" ht="15.75" customHeight="1">
      <c r="A836" s="314"/>
      <c r="B836" s="314"/>
      <c r="C836" s="314"/>
      <c r="D836" s="314"/>
      <c r="E836" s="314"/>
      <c r="F836" s="314"/>
      <c r="G836" s="314"/>
      <c r="H836" s="314"/>
      <c r="I836" s="314"/>
      <c r="J836" s="314"/>
      <c r="K836" s="314"/>
      <c r="L836" s="314"/>
      <c r="M836" s="314"/>
      <c r="N836" s="314"/>
      <c r="O836" s="314"/>
      <c r="P836" s="314"/>
      <c r="Q836" s="314"/>
      <c r="R836" s="314"/>
      <c r="S836" s="314"/>
      <c r="T836" s="314"/>
      <c r="U836" s="314"/>
      <c r="V836" s="314"/>
      <c r="W836" s="314"/>
      <c r="X836" s="314"/>
      <c r="Y836" s="314"/>
      <c r="Z836" s="314"/>
    </row>
    <row r="837" ht="15.75" customHeight="1">
      <c r="A837" s="314"/>
      <c r="B837" s="314"/>
      <c r="C837" s="314"/>
      <c r="D837" s="314"/>
      <c r="E837" s="314"/>
      <c r="F837" s="314"/>
      <c r="G837" s="314"/>
      <c r="H837" s="314"/>
      <c r="I837" s="314"/>
      <c r="J837" s="314"/>
      <c r="K837" s="314"/>
      <c r="L837" s="314"/>
      <c r="M837" s="314"/>
      <c r="N837" s="314"/>
      <c r="O837" s="314"/>
      <c r="P837" s="314"/>
      <c r="Q837" s="314"/>
      <c r="R837" s="314"/>
      <c r="S837" s="314"/>
      <c r="T837" s="314"/>
      <c r="U837" s="314"/>
      <c r="V837" s="314"/>
      <c r="W837" s="314"/>
      <c r="X837" s="314"/>
      <c r="Y837" s="314"/>
      <c r="Z837" s="314"/>
    </row>
    <row r="838" ht="15.75" customHeight="1">
      <c r="A838" s="314"/>
      <c r="B838" s="314"/>
      <c r="C838" s="314"/>
      <c r="D838" s="314"/>
      <c r="E838" s="314"/>
      <c r="F838" s="314"/>
      <c r="G838" s="314"/>
      <c r="H838" s="314"/>
      <c r="I838" s="314"/>
      <c r="J838" s="314"/>
      <c r="K838" s="314"/>
      <c r="L838" s="314"/>
      <c r="M838" s="314"/>
      <c r="N838" s="314"/>
      <c r="O838" s="314"/>
      <c r="P838" s="314"/>
      <c r="Q838" s="314"/>
      <c r="R838" s="314"/>
      <c r="S838" s="314"/>
      <c r="T838" s="314"/>
      <c r="U838" s="314"/>
      <c r="V838" s="314"/>
      <c r="W838" s="314"/>
      <c r="X838" s="314"/>
      <c r="Y838" s="314"/>
      <c r="Z838" s="314"/>
    </row>
    <row r="839" ht="15.75" customHeight="1">
      <c r="A839" s="314"/>
      <c r="B839" s="314"/>
      <c r="C839" s="314"/>
      <c r="D839" s="314"/>
      <c r="E839" s="314"/>
      <c r="F839" s="314"/>
      <c r="G839" s="314"/>
      <c r="H839" s="314"/>
      <c r="I839" s="314"/>
      <c r="J839" s="314"/>
      <c r="K839" s="314"/>
      <c r="L839" s="314"/>
      <c r="M839" s="314"/>
      <c r="N839" s="314"/>
      <c r="O839" s="314"/>
      <c r="P839" s="314"/>
      <c r="Q839" s="314"/>
      <c r="R839" s="314"/>
      <c r="S839" s="314"/>
      <c r="T839" s="314"/>
      <c r="U839" s="314"/>
      <c r="V839" s="314"/>
      <c r="W839" s="314"/>
      <c r="X839" s="314"/>
      <c r="Y839" s="314"/>
      <c r="Z839" s="314"/>
    </row>
    <row r="840" ht="15.75" customHeight="1">
      <c r="A840" s="314"/>
      <c r="B840" s="314"/>
      <c r="C840" s="314"/>
      <c r="D840" s="314"/>
      <c r="E840" s="314"/>
      <c r="F840" s="314"/>
      <c r="G840" s="314"/>
      <c r="H840" s="314"/>
      <c r="I840" s="314"/>
      <c r="J840" s="314"/>
      <c r="K840" s="314"/>
      <c r="L840" s="314"/>
      <c r="M840" s="314"/>
      <c r="N840" s="314"/>
      <c r="O840" s="314"/>
      <c r="P840" s="314"/>
      <c r="Q840" s="314"/>
      <c r="R840" s="314"/>
      <c r="S840" s="314"/>
      <c r="T840" s="314"/>
      <c r="U840" s="314"/>
      <c r="V840" s="314"/>
      <c r="W840" s="314"/>
      <c r="X840" s="314"/>
      <c r="Y840" s="314"/>
      <c r="Z840" s="314"/>
    </row>
    <row r="841" ht="15.75" customHeight="1">
      <c r="A841" s="314"/>
      <c r="B841" s="314"/>
      <c r="C841" s="314"/>
      <c r="D841" s="314"/>
      <c r="E841" s="314"/>
      <c r="F841" s="314"/>
      <c r="G841" s="314"/>
      <c r="H841" s="314"/>
      <c r="I841" s="314"/>
      <c r="J841" s="314"/>
      <c r="K841" s="314"/>
      <c r="L841" s="314"/>
      <c r="M841" s="314"/>
      <c r="N841" s="314"/>
      <c r="O841" s="314"/>
      <c r="P841" s="314"/>
      <c r="Q841" s="314"/>
      <c r="R841" s="314"/>
      <c r="S841" s="314"/>
      <c r="T841" s="314"/>
      <c r="U841" s="314"/>
      <c r="V841" s="314"/>
      <c r="W841" s="314"/>
      <c r="X841" s="314"/>
      <c r="Y841" s="314"/>
      <c r="Z841" s="314"/>
    </row>
    <row r="842" ht="15.75" customHeight="1">
      <c r="A842" s="314"/>
      <c r="B842" s="314"/>
      <c r="C842" s="314"/>
      <c r="D842" s="314"/>
      <c r="E842" s="314"/>
      <c r="F842" s="314"/>
      <c r="G842" s="314"/>
      <c r="H842" s="314"/>
      <c r="I842" s="314"/>
      <c r="J842" s="314"/>
      <c r="K842" s="314"/>
      <c r="L842" s="314"/>
      <c r="M842" s="314"/>
      <c r="N842" s="314"/>
      <c r="O842" s="314"/>
      <c r="P842" s="314"/>
      <c r="Q842" s="314"/>
      <c r="R842" s="314"/>
      <c r="S842" s="314"/>
      <c r="T842" s="314"/>
      <c r="U842" s="314"/>
      <c r="V842" s="314"/>
      <c r="W842" s="314"/>
      <c r="X842" s="314"/>
      <c r="Y842" s="314"/>
      <c r="Z842" s="314"/>
    </row>
    <row r="843" ht="15.75" customHeight="1">
      <c r="A843" s="314"/>
      <c r="B843" s="314"/>
      <c r="C843" s="314"/>
      <c r="D843" s="314"/>
      <c r="E843" s="314"/>
      <c r="F843" s="314"/>
      <c r="G843" s="314"/>
      <c r="H843" s="314"/>
      <c r="I843" s="314"/>
      <c r="J843" s="314"/>
      <c r="K843" s="314"/>
      <c r="L843" s="314"/>
      <c r="M843" s="314"/>
      <c r="N843" s="314"/>
      <c r="O843" s="314"/>
      <c r="P843" s="314"/>
      <c r="Q843" s="314"/>
      <c r="R843" s="314"/>
      <c r="S843" s="314"/>
      <c r="T843" s="314"/>
      <c r="U843" s="314"/>
      <c r="V843" s="314"/>
      <c r="W843" s="314"/>
      <c r="X843" s="314"/>
      <c r="Y843" s="314"/>
      <c r="Z843" s="314"/>
    </row>
    <row r="844" ht="15.75" customHeight="1">
      <c r="A844" s="314"/>
      <c r="B844" s="314"/>
      <c r="C844" s="314"/>
      <c r="D844" s="314"/>
      <c r="E844" s="314"/>
      <c r="F844" s="314"/>
      <c r="G844" s="314"/>
      <c r="H844" s="314"/>
      <c r="I844" s="314"/>
      <c r="J844" s="314"/>
      <c r="K844" s="314"/>
      <c r="L844" s="314"/>
      <c r="M844" s="314"/>
      <c r="N844" s="314"/>
      <c r="O844" s="314"/>
      <c r="P844" s="314"/>
      <c r="Q844" s="314"/>
      <c r="R844" s="314"/>
      <c r="S844" s="314"/>
      <c r="T844" s="314"/>
      <c r="U844" s="314"/>
      <c r="V844" s="314"/>
      <c r="W844" s="314"/>
      <c r="X844" s="314"/>
      <c r="Y844" s="314"/>
      <c r="Z844" s="314"/>
    </row>
    <row r="845" ht="15.75" customHeight="1">
      <c r="A845" s="314"/>
      <c r="B845" s="314"/>
      <c r="C845" s="314"/>
      <c r="D845" s="314"/>
      <c r="E845" s="314"/>
      <c r="F845" s="314"/>
      <c r="G845" s="314"/>
      <c r="H845" s="314"/>
      <c r="I845" s="314"/>
      <c r="J845" s="314"/>
      <c r="K845" s="314"/>
      <c r="L845" s="314"/>
      <c r="M845" s="314"/>
      <c r="N845" s="314"/>
      <c r="O845" s="314"/>
      <c r="P845" s="314"/>
      <c r="Q845" s="314"/>
      <c r="R845" s="314"/>
      <c r="S845" s="314"/>
      <c r="T845" s="314"/>
      <c r="U845" s="314"/>
      <c r="V845" s="314"/>
      <c r="W845" s="314"/>
      <c r="X845" s="314"/>
      <c r="Y845" s="314"/>
      <c r="Z845" s="314"/>
    </row>
    <row r="846" ht="15.75" customHeight="1">
      <c r="A846" s="314"/>
      <c r="B846" s="314"/>
      <c r="C846" s="314"/>
      <c r="D846" s="314"/>
      <c r="E846" s="314"/>
      <c r="F846" s="314"/>
      <c r="G846" s="314"/>
      <c r="H846" s="314"/>
      <c r="I846" s="314"/>
      <c r="J846" s="314"/>
      <c r="K846" s="314"/>
      <c r="L846" s="314"/>
      <c r="M846" s="314"/>
      <c r="N846" s="314"/>
      <c r="O846" s="314"/>
      <c r="P846" s="314"/>
      <c r="Q846" s="314"/>
      <c r="R846" s="314"/>
      <c r="S846" s="314"/>
      <c r="T846" s="314"/>
      <c r="U846" s="314"/>
      <c r="V846" s="314"/>
      <c r="W846" s="314"/>
      <c r="X846" s="314"/>
      <c r="Y846" s="314"/>
      <c r="Z846" s="314"/>
    </row>
    <row r="847" ht="15.75" customHeight="1">
      <c r="A847" s="314"/>
      <c r="B847" s="314"/>
      <c r="C847" s="314"/>
      <c r="D847" s="314"/>
      <c r="E847" s="314"/>
      <c r="F847" s="314"/>
      <c r="G847" s="314"/>
      <c r="H847" s="314"/>
      <c r="I847" s="314"/>
      <c r="J847" s="314"/>
      <c r="K847" s="314"/>
      <c r="L847" s="314"/>
      <c r="M847" s="314"/>
      <c r="N847" s="314"/>
      <c r="O847" s="314"/>
      <c r="P847" s="314"/>
      <c r="Q847" s="314"/>
      <c r="R847" s="314"/>
      <c r="S847" s="314"/>
      <c r="T847" s="314"/>
      <c r="U847" s="314"/>
      <c r="V847" s="314"/>
      <c r="W847" s="314"/>
      <c r="X847" s="314"/>
      <c r="Y847" s="314"/>
      <c r="Z847" s="314"/>
    </row>
    <row r="848" ht="15.75" customHeight="1">
      <c r="A848" s="314"/>
      <c r="B848" s="314"/>
      <c r="C848" s="314"/>
      <c r="D848" s="314"/>
      <c r="E848" s="314"/>
      <c r="F848" s="314"/>
      <c r="G848" s="314"/>
      <c r="H848" s="314"/>
      <c r="I848" s="314"/>
      <c r="J848" s="314"/>
      <c r="K848" s="314"/>
      <c r="L848" s="314"/>
      <c r="M848" s="314"/>
      <c r="N848" s="314"/>
      <c r="O848" s="314"/>
      <c r="P848" s="314"/>
      <c r="Q848" s="314"/>
      <c r="R848" s="314"/>
      <c r="S848" s="314"/>
      <c r="T848" s="314"/>
      <c r="U848" s="314"/>
      <c r="V848" s="314"/>
      <c r="W848" s="314"/>
      <c r="X848" s="314"/>
      <c r="Y848" s="314"/>
      <c r="Z848" s="314"/>
    </row>
    <row r="849" ht="15.75" customHeight="1">
      <c r="A849" s="314"/>
      <c r="B849" s="314"/>
      <c r="C849" s="314"/>
      <c r="D849" s="314"/>
      <c r="E849" s="314"/>
      <c r="F849" s="314"/>
      <c r="G849" s="314"/>
      <c r="H849" s="314"/>
      <c r="I849" s="314"/>
      <c r="J849" s="314"/>
      <c r="K849" s="314"/>
      <c r="L849" s="314"/>
      <c r="M849" s="314"/>
      <c r="N849" s="314"/>
      <c r="O849" s="314"/>
      <c r="P849" s="314"/>
      <c r="Q849" s="314"/>
      <c r="R849" s="314"/>
      <c r="S849" s="314"/>
      <c r="T849" s="314"/>
      <c r="U849" s="314"/>
      <c r="V849" s="314"/>
      <c r="W849" s="314"/>
      <c r="X849" s="314"/>
      <c r="Y849" s="314"/>
      <c r="Z849" s="314"/>
    </row>
    <row r="850" ht="15.75" customHeight="1">
      <c r="A850" s="314"/>
      <c r="B850" s="314"/>
      <c r="C850" s="314"/>
      <c r="D850" s="314"/>
      <c r="E850" s="314"/>
      <c r="F850" s="314"/>
      <c r="G850" s="314"/>
      <c r="H850" s="314"/>
      <c r="I850" s="314"/>
      <c r="J850" s="314"/>
      <c r="K850" s="314"/>
      <c r="L850" s="314"/>
      <c r="M850" s="314"/>
      <c r="N850" s="314"/>
      <c r="O850" s="314"/>
      <c r="P850" s="314"/>
      <c r="Q850" s="314"/>
      <c r="R850" s="314"/>
      <c r="S850" s="314"/>
      <c r="T850" s="314"/>
      <c r="U850" s="314"/>
      <c r="V850" s="314"/>
      <c r="W850" s="314"/>
      <c r="X850" s="314"/>
      <c r="Y850" s="314"/>
      <c r="Z850" s="314"/>
    </row>
    <row r="851" ht="15.75" customHeight="1">
      <c r="A851" s="314"/>
      <c r="B851" s="314"/>
      <c r="C851" s="314"/>
      <c r="D851" s="314"/>
      <c r="E851" s="314"/>
      <c r="F851" s="314"/>
      <c r="G851" s="314"/>
      <c r="H851" s="314"/>
      <c r="I851" s="314"/>
      <c r="J851" s="314"/>
      <c r="K851" s="314"/>
      <c r="L851" s="314"/>
      <c r="M851" s="314"/>
      <c r="N851" s="314"/>
      <c r="O851" s="314"/>
      <c r="P851" s="314"/>
      <c r="Q851" s="314"/>
      <c r="R851" s="314"/>
      <c r="S851" s="314"/>
      <c r="T851" s="314"/>
      <c r="U851" s="314"/>
      <c r="V851" s="314"/>
      <c r="W851" s="314"/>
      <c r="X851" s="314"/>
      <c r="Y851" s="314"/>
      <c r="Z851" s="314"/>
    </row>
    <row r="852" ht="15.75" customHeight="1">
      <c r="A852" s="314"/>
      <c r="B852" s="314"/>
      <c r="C852" s="314"/>
      <c r="D852" s="314"/>
      <c r="E852" s="314"/>
      <c r="F852" s="314"/>
      <c r="G852" s="314"/>
      <c r="H852" s="314"/>
      <c r="I852" s="314"/>
      <c r="J852" s="314"/>
      <c r="K852" s="314"/>
      <c r="L852" s="314"/>
      <c r="M852" s="314"/>
      <c r="N852" s="314"/>
      <c r="O852" s="314"/>
      <c r="P852" s="314"/>
      <c r="Q852" s="314"/>
      <c r="R852" s="314"/>
      <c r="S852" s="314"/>
      <c r="T852" s="314"/>
      <c r="U852" s="314"/>
      <c r="V852" s="314"/>
      <c r="W852" s="314"/>
      <c r="X852" s="314"/>
      <c r="Y852" s="314"/>
      <c r="Z852" s="314"/>
    </row>
    <row r="853" ht="15.75" customHeight="1">
      <c r="A853" s="314"/>
      <c r="B853" s="314"/>
      <c r="C853" s="314"/>
      <c r="D853" s="314"/>
      <c r="E853" s="314"/>
      <c r="F853" s="314"/>
      <c r="G853" s="314"/>
      <c r="H853" s="314"/>
      <c r="I853" s="314"/>
      <c r="J853" s="314"/>
      <c r="K853" s="314"/>
      <c r="L853" s="314"/>
      <c r="M853" s="314"/>
      <c r="N853" s="314"/>
      <c r="O853" s="314"/>
      <c r="P853" s="314"/>
      <c r="Q853" s="314"/>
      <c r="R853" s="314"/>
      <c r="S853" s="314"/>
      <c r="T853" s="314"/>
      <c r="U853" s="314"/>
      <c r="V853" s="314"/>
      <c r="W853" s="314"/>
      <c r="X853" s="314"/>
      <c r="Y853" s="314"/>
      <c r="Z853" s="314"/>
    </row>
    <row r="854" ht="15.75" customHeight="1">
      <c r="A854" s="314"/>
      <c r="B854" s="314"/>
      <c r="C854" s="314"/>
      <c r="D854" s="314"/>
      <c r="E854" s="314"/>
      <c r="F854" s="314"/>
      <c r="G854" s="314"/>
      <c r="H854" s="314"/>
      <c r="I854" s="314"/>
      <c r="J854" s="314"/>
      <c r="K854" s="314"/>
      <c r="L854" s="314"/>
      <c r="M854" s="314"/>
      <c r="N854" s="314"/>
      <c r="O854" s="314"/>
      <c r="P854" s="314"/>
      <c r="Q854" s="314"/>
      <c r="R854" s="314"/>
      <c r="S854" s="314"/>
      <c r="T854" s="314"/>
      <c r="U854" s="314"/>
      <c r="V854" s="314"/>
      <c r="W854" s="314"/>
      <c r="X854" s="314"/>
      <c r="Y854" s="314"/>
      <c r="Z854" s="314"/>
    </row>
    <row r="855" ht="15.75" customHeight="1">
      <c r="A855" s="314"/>
      <c r="B855" s="314"/>
      <c r="C855" s="314"/>
      <c r="D855" s="314"/>
      <c r="E855" s="314"/>
      <c r="F855" s="314"/>
      <c r="G855" s="314"/>
      <c r="H855" s="314"/>
      <c r="I855" s="314"/>
      <c r="J855" s="314"/>
      <c r="K855" s="314"/>
      <c r="L855" s="314"/>
      <c r="M855" s="314"/>
      <c r="N855" s="314"/>
      <c r="O855" s="314"/>
      <c r="P855" s="314"/>
      <c r="Q855" s="314"/>
      <c r="R855" s="314"/>
      <c r="S855" s="314"/>
      <c r="T855" s="314"/>
      <c r="U855" s="314"/>
      <c r="V855" s="314"/>
      <c r="W855" s="314"/>
      <c r="X855" s="314"/>
      <c r="Y855" s="314"/>
      <c r="Z855" s="314"/>
    </row>
    <row r="856" ht="15.75" customHeight="1">
      <c r="A856" s="314"/>
      <c r="B856" s="314"/>
      <c r="C856" s="314"/>
      <c r="D856" s="314"/>
      <c r="E856" s="314"/>
      <c r="F856" s="314"/>
      <c r="G856" s="314"/>
      <c r="H856" s="314"/>
      <c r="I856" s="314"/>
      <c r="J856" s="314"/>
      <c r="K856" s="314"/>
      <c r="L856" s="314"/>
      <c r="M856" s="314"/>
      <c r="N856" s="314"/>
      <c r="O856" s="314"/>
      <c r="P856" s="314"/>
      <c r="Q856" s="314"/>
      <c r="R856" s="314"/>
      <c r="S856" s="314"/>
      <c r="T856" s="314"/>
      <c r="U856" s="314"/>
      <c r="V856" s="314"/>
      <c r="W856" s="314"/>
      <c r="X856" s="314"/>
      <c r="Y856" s="314"/>
      <c r="Z856" s="314"/>
    </row>
    <row r="857" ht="15.75" customHeight="1">
      <c r="A857" s="314"/>
      <c r="B857" s="314"/>
      <c r="C857" s="314"/>
      <c r="D857" s="314"/>
      <c r="E857" s="314"/>
      <c r="F857" s="314"/>
      <c r="G857" s="314"/>
      <c r="H857" s="314"/>
      <c r="I857" s="314"/>
      <c r="J857" s="314"/>
      <c r="K857" s="314"/>
      <c r="L857" s="314"/>
      <c r="M857" s="314"/>
      <c r="N857" s="314"/>
      <c r="O857" s="314"/>
      <c r="P857" s="314"/>
      <c r="Q857" s="314"/>
      <c r="R857" s="314"/>
      <c r="S857" s="314"/>
      <c r="T857" s="314"/>
      <c r="U857" s="314"/>
      <c r="V857" s="314"/>
      <c r="W857" s="314"/>
      <c r="X857" s="314"/>
      <c r="Y857" s="314"/>
      <c r="Z857" s="314"/>
    </row>
    <row r="858" ht="15.75" customHeight="1">
      <c r="A858" s="314"/>
      <c r="B858" s="314"/>
      <c r="C858" s="314"/>
      <c r="D858" s="314"/>
      <c r="E858" s="314"/>
      <c r="F858" s="314"/>
      <c r="G858" s="314"/>
      <c r="H858" s="314"/>
      <c r="I858" s="314"/>
      <c r="J858" s="314"/>
      <c r="K858" s="314"/>
      <c r="L858" s="314"/>
      <c r="M858" s="314"/>
      <c r="N858" s="314"/>
      <c r="O858" s="314"/>
      <c r="P858" s="314"/>
      <c r="Q858" s="314"/>
      <c r="R858" s="314"/>
      <c r="S858" s="314"/>
      <c r="T858" s="314"/>
      <c r="U858" s="314"/>
      <c r="V858" s="314"/>
      <c r="W858" s="314"/>
      <c r="X858" s="314"/>
      <c r="Y858" s="314"/>
      <c r="Z858" s="314"/>
    </row>
    <row r="859" ht="15.75" customHeight="1">
      <c r="A859" s="314"/>
      <c r="B859" s="314"/>
      <c r="C859" s="314"/>
      <c r="D859" s="314"/>
      <c r="E859" s="314"/>
      <c r="F859" s="314"/>
      <c r="G859" s="314"/>
      <c r="H859" s="314"/>
      <c r="I859" s="314"/>
      <c r="J859" s="314"/>
      <c r="K859" s="314"/>
      <c r="L859" s="314"/>
      <c r="M859" s="314"/>
      <c r="N859" s="314"/>
      <c r="O859" s="314"/>
      <c r="P859" s="314"/>
      <c r="Q859" s="314"/>
      <c r="R859" s="314"/>
      <c r="S859" s="314"/>
      <c r="T859" s="314"/>
      <c r="U859" s="314"/>
      <c r="V859" s="314"/>
      <c r="W859" s="314"/>
      <c r="X859" s="314"/>
      <c r="Y859" s="314"/>
      <c r="Z859" s="314"/>
    </row>
    <row r="860" ht="15.75" customHeight="1">
      <c r="A860" s="314"/>
      <c r="B860" s="314"/>
      <c r="C860" s="314"/>
      <c r="D860" s="314"/>
      <c r="E860" s="314"/>
      <c r="F860" s="314"/>
      <c r="G860" s="314"/>
      <c r="H860" s="314"/>
      <c r="I860" s="314"/>
      <c r="J860" s="314"/>
      <c r="K860" s="314"/>
      <c r="L860" s="314"/>
      <c r="M860" s="314"/>
      <c r="N860" s="314"/>
      <c r="O860" s="314"/>
      <c r="P860" s="314"/>
      <c r="Q860" s="314"/>
      <c r="R860" s="314"/>
      <c r="S860" s="314"/>
      <c r="T860" s="314"/>
      <c r="U860" s="314"/>
      <c r="V860" s="314"/>
      <c r="W860" s="314"/>
      <c r="X860" s="314"/>
      <c r="Y860" s="314"/>
      <c r="Z860" s="314"/>
    </row>
    <row r="861" ht="15.75" customHeight="1">
      <c r="A861" s="314"/>
      <c r="B861" s="314"/>
      <c r="C861" s="314"/>
      <c r="D861" s="314"/>
      <c r="E861" s="314"/>
      <c r="F861" s="314"/>
      <c r="G861" s="314"/>
      <c r="H861" s="314"/>
      <c r="I861" s="314"/>
      <c r="J861" s="314"/>
      <c r="K861" s="314"/>
      <c r="L861" s="314"/>
      <c r="M861" s="314"/>
      <c r="N861" s="314"/>
      <c r="O861" s="314"/>
      <c r="P861" s="314"/>
      <c r="Q861" s="314"/>
      <c r="R861" s="314"/>
      <c r="S861" s="314"/>
      <c r="T861" s="314"/>
      <c r="U861" s="314"/>
      <c r="V861" s="314"/>
      <c r="W861" s="314"/>
      <c r="X861" s="314"/>
      <c r="Y861" s="314"/>
      <c r="Z861" s="314"/>
    </row>
    <row r="862" ht="15.75" customHeight="1">
      <c r="A862" s="314"/>
      <c r="B862" s="314"/>
      <c r="C862" s="314"/>
      <c r="D862" s="314"/>
      <c r="E862" s="314"/>
      <c r="F862" s="314"/>
      <c r="G862" s="314"/>
      <c r="H862" s="314"/>
      <c r="I862" s="314"/>
      <c r="J862" s="314"/>
      <c r="K862" s="314"/>
      <c r="L862" s="314"/>
      <c r="M862" s="314"/>
      <c r="N862" s="314"/>
      <c r="O862" s="314"/>
      <c r="P862" s="314"/>
      <c r="Q862" s="314"/>
      <c r="R862" s="314"/>
      <c r="S862" s="314"/>
      <c r="T862" s="314"/>
      <c r="U862" s="314"/>
      <c r="V862" s="314"/>
      <c r="W862" s="314"/>
      <c r="X862" s="314"/>
      <c r="Y862" s="314"/>
      <c r="Z862" s="314"/>
    </row>
    <row r="863" ht="15.75" customHeight="1">
      <c r="A863" s="314"/>
      <c r="B863" s="314"/>
      <c r="C863" s="314"/>
      <c r="D863" s="314"/>
      <c r="E863" s="314"/>
      <c r="F863" s="314"/>
      <c r="G863" s="314"/>
      <c r="H863" s="314"/>
      <c r="I863" s="314"/>
      <c r="J863" s="314"/>
      <c r="K863" s="314"/>
      <c r="L863" s="314"/>
      <c r="M863" s="314"/>
      <c r="N863" s="314"/>
      <c r="O863" s="314"/>
      <c r="P863" s="314"/>
      <c r="Q863" s="314"/>
      <c r="R863" s="314"/>
      <c r="S863" s="314"/>
      <c r="T863" s="314"/>
      <c r="U863" s="314"/>
      <c r="V863" s="314"/>
      <c r="W863" s="314"/>
      <c r="X863" s="314"/>
      <c r="Y863" s="314"/>
      <c r="Z863" s="314"/>
    </row>
    <row r="864" ht="15.75" customHeight="1">
      <c r="A864" s="314"/>
      <c r="B864" s="314"/>
      <c r="C864" s="314"/>
      <c r="D864" s="314"/>
      <c r="E864" s="314"/>
      <c r="F864" s="314"/>
      <c r="G864" s="314"/>
      <c r="H864" s="314"/>
      <c r="I864" s="314"/>
      <c r="J864" s="314"/>
      <c r="K864" s="314"/>
      <c r="L864" s="314"/>
      <c r="M864" s="314"/>
      <c r="N864" s="314"/>
      <c r="O864" s="314"/>
      <c r="P864" s="314"/>
      <c r="Q864" s="314"/>
      <c r="R864" s="314"/>
      <c r="S864" s="314"/>
      <c r="T864" s="314"/>
      <c r="U864" s="314"/>
      <c r="V864" s="314"/>
      <c r="W864" s="314"/>
      <c r="X864" s="314"/>
      <c r="Y864" s="314"/>
      <c r="Z864" s="314"/>
    </row>
    <row r="865" ht="15.75" customHeight="1">
      <c r="A865" s="314"/>
      <c r="B865" s="314"/>
      <c r="C865" s="314"/>
      <c r="D865" s="314"/>
      <c r="E865" s="314"/>
      <c r="F865" s="314"/>
      <c r="G865" s="314"/>
      <c r="H865" s="314"/>
      <c r="I865" s="314"/>
      <c r="J865" s="314"/>
      <c r="K865" s="314"/>
      <c r="L865" s="314"/>
      <c r="M865" s="314"/>
      <c r="N865" s="314"/>
      <c r="O865" s="314"/>
      <c r="P865" s="314"/>
      <c r="Q865" s="314"/>
      <c r="R865" s="314"/>
      <c r="S865" s="314"/>
      <c r="T865" s="314"/>
      <c r="U865" s="314"/>
      <c r="V865" s="314"/>
      <c r="W865" s="314"/>
      <c r="X865" s="314"/>
      <c r="Y865" s="314"/>
      <c r="Z865" s="314"/>
    </row>
    <row r="866" ht="15.75" customHeight="1">
      <c r="A866" s="314"/>
      <c r="B866" s="314"/>
      <c r="C866" s="314"/>
      <c r="D866" s="314"/>
      <c r="E866" s="314"/>
      <c r="F866" s="314"/>
      <c r="G866" s="314"/>
      <c r="H866" s="314"/>
      <c r="I866" s="314"/>
      <c r="J866" s="314"/>
      <c r="K866" s="314"/>
      <c r="L866" s="314"/>
      <c r="M866" s="314"/>
      <c r="N866" s="314"/>
      <c r="O866" s="314"/>
      <c r="P866" s="314"/>
      <c r="Q866" s="314"/>
      <c r="R866" s="314"/>
      <c r="S866" s="314"/>
      <c r="T866" s="314"/>
      <c r="U866" s="314"/>
      <c r="V866" s="314"/>
      <c r="W866" s="314"/>
      <c r="X866" s="314"/>
      <c r="Y866" s="314"/>
      <c r="Z866" s="314"/>
    </row>
    <row r="867" ht="15.75" customHeight="1">
      <c r="A867" s="314"/>
      <c r="B867" s="314"/>
      <c r="C867" s="314"/>
      <c r="D867" s="314"/>
      <c r="E867" s="314"/>
      <c r="F867" s="314"/>
      <c r="G867" s="314"/>
      <c r="H867" s="314"/>
      <c r="I867" s="314"/>
      <c r="J867" s="314"/>
      <c r="K867" s="314"/>
      <c r="L867" s="314"/>
      <c r="M867" s="314"/>
      <c r="N867" s="314"/>
      <c r="O867" s="314"/>
      <c r="P867" s="314"/>
      <c r="Q867" s="314"/>
      <c r="R867" s="314"/>
      <c r="S867" s="314"/>
      <c r="T867" s="314"/>
      <c r="U867" s="314"/>
      <c r="V867" s="314"/>
      <c r="W867" s="314"/>
      <c r="X867" s="314"/>
      <c r="Y867" s="314"/>
      <c r="Z867" s="314"/>
    </row>
    <row r="868" ht="15.75" customHeight="1">
      <c r="A868" s="314"/>
      <c r="B868" s="314"/>
      <c r="C868" s="314"/>
      <c r="D868" s="314"/>
      <c r="E868" s="314"/>
      <c r="F868" s="314"/>
      <c r="G868" s="314"/>
      <c r="H868" s="314"/>
      <c r="I868" s="314"/>
      <c r="J868" s="314"/>
      <c r="K868" s="314"/>
      <c r="L868" s="314"/>
      <c r="M868" s="314"/>
      <c r="N868" s="314"/>
      <c r="O868" s="314"/>
      <c r="P868" s="314"/>
      <c r="Q868" s="314"/>
      <c r="R868" s="314"/>
      <c r="S868" s="314"/>
      <c r="T868" s="314"/>
      <c r="U868" s="314"/>
      <c r="V868" s="314"/>
      <c r="W868" s="314"/>
      <c r="X868" s="314"/>
      <c r="Y868" s="314"/>
      <c r="Z868" s="314"/>
    </row>
    <row r="869" ht="15.75" customHeight="1">
      <c r="A869" s="314"/>
      <c r="B869" s="314"/>
      <c r="C869" s="314"/>
      <c r="D869" s="314"/>
      <c r="E869" s="314"/>
      <c r="F869" s="314"/>
      <c r="G869" s="314"/>
      <c r="H869" s="314"/>
      <c r="I869" s="314"/>
      <c r="J869" s="314"/>
      <c r="K869" s="314"/>
      <c r="L869" s="314"/>
      <c r="M869" s="314"/>
      <c r="N869" s="314"/>
      <c r="O869" s="314"/>
      <c r="P869" s="314"/>
      <c r="Q869" s="314"/>
      <c r="R869" s="314"/>
      <c r="S869" s="314"/>
      <c r="T869" s="314"/>
      <c r="U869" s="314"/>
      <c r="V869" s="314"/>
      <c r="W869" s="314"/>
      <c r="X869" s="314"/>
      <c r="Y869" s="314"/>
      <c r="Z869" s="314"/>
    </row>
    <row r="870" ht="15.75" customHeight="1">
      <c r="A870" s="314"/>
      <c r="B870" s="314"/>
      <c r="C870" s="314"/>
      <c r="D870" s="314"/>
      <c r="E870" s="314"/>
      <c r="F870" s="314"/>
      <c r="G870" s="314"/>
      <c r="H870" s="314"/>
      <c r="I870" s="314"/>
      <c r="J870" s="314"/>
      <c r="K870" s="314"/>
      <c r="L870" s="314"/>
      <c r="M870" s="314"/>
      <c r="N870" s="314"/>
      <c r="O870" s="314"/>
      <c r="P870" s="314"/>
      <c r="Q870" s="314"/>
      <c r="R870" s="314"/>
      <c r="S870" s="314"/>
      <c r="T870" s="314"/>
      <c r="U870" s="314"/>
      <c r="V870" s="314"/>
      <c r="W870" s="314"/>
      <c r="X870" s="314"/>
      <c r="Y870" s="314"/>
      <c r="Z870" s="314"/>
    </row>
    <row r="871" ht="15.75" customHeight="1">
      <c r="A871" s="314"/>
      <c r="B871" s="314"/>
      <c r="C871" s="314"/>
      <c r="D871" s="314"/>
      <c r="E871" s="314"/>
      <c r="F871" s="314"/>
      <c r="G871" s="314"/>
      <c r="H871" s="314"/>
      <c r="I871" s="314"/>
      <c r="J871" s="314"/>
      <c r="K871" s="314"/>
      <c r="L871" s="314"/>
      <c r="M871" s="314"/>
      <c r="N871" s="314"/>
      <c r="O871" s="314"/>
      <c r="P871" s="314"/>
      <c r="Q871" s="314"/>
      <c r="R871" s="314"/>
      <c r="S871" s="314"/>
      <c r="T871" s="314"/>
      <c r="U871" s="314"/>
      <c r="V871" s="314"/>
      <c r="W871" s="314"/>
      <c r="X871" s="314"/>
      <c r="Y871" s="314"/>
      <c r="Z871" s="314"/>
    </row>
    <row r="872" ht="15.75" customHeight="1">
      <c r="A872" s="314"/>
      <c r="B872" s="314"/>
      <c r="C872" s="314"/>
      <c r="D872" s="314"/>
      <c r="E872" s="314"/>
      <c r="F872" s="314"/>
      <c r="G872" s="314"/>
      <c r="H872" s="314"/>
      <c r="I872" s="314"/>
      <c r="J872" s="314"/>
      <c r="K872" s="314"/>
      <c r="L872" s="314"/>
      <c r="M872" s="314"/>
      <c r="N872" s="314"/>
      <c r="O872" s="314"/>
      <c r="P872" s="314"/>
      <c r="Q872" s="314"/>
      <c r="R872" s="314"/>
      <c r="S872" s="314"/>
      <c r="T872" s="314"/>
      <c r="U872" s="314"/>
      <c r="V872" s="314"/>
      <c r="W872" s="314"/>
      <c r="X872" s="314"/>
      <c r="Y872" s="314"/>
      <c r="Z872" s="314"/>
    </row>
    <row r="873" ht="15.75" customHeight="1">
      <c r="A873" s="314"/>
      <c r="B873" s="314"/>
      <c r="C873" s="314"/>
      <c r="D873" s="314"/>
      <c r="E873" s="314"/>
      <c r="F873" s="314"/>
      <c r="G873" s="314"/>
      <c r="H873" s="314"/>
      <c r="I873" s="314"/>
      <c r="J873" s="314"/>
      <c r="K873" s="314"/>
      <c r="L873" s="314"/>
      <c r="M873" s="314"/>
      <c r="N873" s="314"/>
      <c r="O873" s="314"/>
      <c r="P873" s="314"/>
      <c r="Q873" s="314"/>
      <c r="R873" s="314"/>
      <c r="S873" s="314"/>
      <c r="T873" s="314"/>
      <c r="U873" s="314"/>
      <c r="V873" s="314"/>
      <c r="W873" s="314"/>
      <c r="X873" s="314"/>
      <c r="Y873" s="314"/>
      <c r="Z873" s="314"/>
    </row>
    <row r="874" ht="15.75" customHeight="1">
      <c r="A874" s="314"/>
      <c r="B874" s="314"/>
      <c r="C874" s="314"/>
      <c r="D874" s="314"/>
      <c r="E874" s="314"/>
      <c r="F874" s="314"/>
      <c r="G874" s="314"/>
      <c r="H874" s="314"/>
      <c r="I874" s="314"/>
      <c r="J874" s="314"/>
      <c r="K874" s="314"/>
      <c r="L874" s="314"/>
      <c r="M874" s="314"/>
      <c r="N874" s="314"/>
      <c r="O874" s="314"/>
      <c r="P874" s="314"/>
      <c r="Q874" s="314"/>
      <c r="R874" s="314"/>
      <c r="S874" s="314"/>
      <c r="T874" s="314"/>
      <c r="U874" s="314"/>
      <c r="V874" s="314"/>
      <c r="W874" s="314"/>
      <c r="X874" s="314"/>
      <c r="Y874" s="314"/>
      <c r="Z874" s="314"/>
    </row>
    <row r="875" ht="15.75" customHeight="1">
      <c r="A875" s="314"/>
      <c r="B875" s="314"/>
      <c r="C875" s="314"/>
      <c r="D875" s="314"/>
      <c r="E875" s="314"/>
      <c r="F875" s="314"/>
      <c r="G875" s="314"/>
      <c r="H875" s="314"/>
      <c r="I875" s="314"/>
      <c r="J875" s="314"/>
      <c r="K875" s="314"/>
      <c r="L875" s="314"/>
      <c r="M875" s="314"/>
      <c r="N875" s="314"/>
      <c r="O875" s="314"/>
      <c r="P875" s="314"/>
      <c r="Q875" s="314"/>
      <c r="R875" s="314"/>
      <c r="S875" s="314"/>
      <c r="T875" s="314"/>
      <c r="U875" s="314"/>
      <c r="V875" s="314"/>
      <c r="W875" s="314"/>
      <c r="X875" s="314"/>
      <c r="Y875" s="314"/>
      <c r="Z875" s="314"/>
    </row>
    <row r="876" ht="15.75" customHeight="1">
      <c r="A876" s="314"/>
      <c r="B876" s="314"/>
      <c r="C876" s="314"/>
      <c r="D876" s="314"/>
      <c r="E876" s="314"/>
      <c r="F876" s="314"/>
      <c r="G876" s="314"/>
      <c r="H876" s="314"/>
      <c r="I876" s="314"/>
      <c r="J876" s="314"/>
      <c r="K876" s="314"/>
      <c r="L876" s="314"/>
      <c r="M876" s="314"/>
      <c r="N876" s="314"/>
      <c r="O876" s="314"/>
      <c r="P876" s="314"/>
      <c r="Q876" s="314"/>
      <c r="R876" s="314"/>
      <c r="S876" s="314"/>
      <c r="T876" s="314"/>
      <c r="U876" s="314"/>
      <c r="V876" s="314"/>
      <c r="W876" s="314"/>
      <c r="X876" s="314"/>
      <c r="Y876" s="314"/>
      <c r="Z876" s="314"/>
    </row>
    <row r="877" ht="15.75" customHeight="1">
      <c r="A877" s="314"/>
      <c r="B877" s="314"/>
      <c r="C877" s="314"/>
      <c r="D877" s="314"/>
      <c r="E877" s="314"/>
      <c r="F877" s="314"/>
      <c r="G877" s="314"/>
      <c r="H877" s="314"/>
      <c r="I877" s="314"/>
      <c r="J877" s="314"/>
      <c r="K877" s="314"/>
      <c r="L877" s="314"/>
      <c r="M877" s="314"/>
      <c r="N877" s="314"/>
      <c r="O877" s="314"/>
      <c r="P877" s="314"/>
      <c r="Q877" s="314"/>
      <c r="R877" s="314"/>
      <c r="S877" s="314"/>
      <c r="T877" s="314"/>
      <c r="U877" s="314"/>
      <c r="V877" s="314"/>
      <c r="W877" s="314"/>
      <c r="X877" s="314"/>
      <c r="Y877" s="314"/>
      <c r="Z877" s="314"/>
    </row>
    <row r="878" ht="15.75" customHeight="1">
      <c r="A878" s="314"/>
      <c r="B878" s="314"/>
      <c r="C878" s="314"/>
      <c r="D878" s="314"/>
      <c r="E878" s="314"/>
      <c r="F878" s="314"/>
      <c r="G878" s="314"/>
      <c r="H878" s="314"/>
      <c r="I878" s="314"/>
      <c r="J878" s="314"/>
      <c r="K878" s="314"/>
      <c r="L878" s="314"/>
      <c r="M878" s="314"/>
      <c r="N878" s="314"/>
      <c r="O878" s="314"/>
      <c r="P878" s="314"/>
      <c r="Q878" s="314"/>
      <c r="R878" s="314"/>
      <c r="S878" s="314"/>
      <c r="T878" s="314"/>
      <c r="U878" s="314"/>
      <c r="V878" s="314"/>
      <c r="W878" s="314"/>
      <c r="X878" s="314"/>
      <c r="Y878" s="314"/>
      <c r="Z878" s="314"/>
    </row>
    <row r="879" ht="15.75" customHeight="1">
      <c r="A879" s="314"/>
      <c r="B879" s="314"/>
      <c r="C879" s="314"/>
      <c r="D879" s="314"/>
      <c r="E879" s="314"/>
      <c r="F879" s="314"/>
      <c r="G879" s="314"/>
      <c r="H879" s="314"/>
      <c r="I879" s="314"/>
      <c r="J879" s="314"/>
      <c r="K879" s="314"/>
      <c r="L879" s="314"/>
      <c r="M879" s="314"/>
      <c r="N879" s="314"/>
      <c r="O879" s="314"/>
      <c r="P879" s="314"/>
      <c r="Q879" s="314"/>
      <c r="R879" s="314"/>
      <c r="S879" s="314"/>
      <c r="T879" s="314"/>
      <c r="U879" s="314"/>
      <c r="V879" s="314"/>
      <c r="W879" s="314"/>
      <c r="X879" s="314"/>
      <c r="Y879" s="314"/>
      <c r="Z879" s="314"/>
    </row>
    <row r="880" ht="15.75" customHeight="1">
      <c r="A880" s="314"/>
      <c r="B880" s="314"/>
      <c r="C880" s="314"/>
      <c r="D880" s="314"/>
      <c r="E880" s="314"/>
      <c r="F880" s="314"/>
      <c r="G880" s="314"/>
      <c r="H880" s="314"/>
      <c r="I880" s="314"/>
      <c r="J880" s="314"/>
      <c r="K880" s="314"/>
      <c r="L880" s="314"/>
      <c r="M880" s="314"/>
      <c r="N880" s="314"/>
      <c r="O880" s="314"/>
      <c r="P880" s="314"/>
      <c r="Q880" s="314"/>
      <c r="R880" s="314"/>
      <c r="S880" s="314"/>
      <c r="T880" s="314"/>
      <c r="U880" s="314"/>
      <c r="V880" s="314"/>
      <c r="W880" s="314"/>
      <c r="X880" s="314"/>
      <c r="Y880" s="314"/>
      <c r="Z880" s="314"/>
    </row>
    <row r="881" ht="15.75" customHeight="1">
      <c r="A881" s="314"/>
      <c r="B881" s="314"/>
      <c r="C881" s="314"/>
      <c r="D881" s="314"/>
      <c r="E881" s="314"/>
      <c r="F881" s="314"/>
      <c r="G881" s="314"/>
      <c r="H881" s="314"/>
      <c r="I881" s="314"/>
      <c r="J881" s="314"/>
      <c r="K881" s="314"/>
      <c r="L881" s="314"/>
      <c r="M881" s="314"/>
      <c r="N881" s="314"/>
      <c r="O881" s="314"/>
      <c r="P881" s="314"/>
      <c r="Q881" s="314"/>
      <c r="R881" s="314"/>
      <c r="S881" s="314"/>
      <c r="T881" s="314"/>
      <c r="U881" s="314"/>
      <c r="V881" s="314"/>
      <c r="W881" s="314"/>
      <c r="X881" s="314"/>
      <c r="Y881" s="314"/>
      <c r="Z881" s="314"/>
    </row>
    <row r="882" ht="15.75" customHeight="1">
      <c r="A882" s="314"/>
      <c r="B882" s="314"/>
      <c r="C882" s="314"/>
      <c r="D882" s="314"/>
      <c r="E882" s="314"/>
      <c r="F882" s="314"/>
      <c r="G882" s="314"/>
      <c r="H882" s="314"/>
      <c r="I882" s="314"/>
      <c r="J882" s="314"/>
      <c r="K882" s="314"/>
      <c r="L882" s="314"/>
      <c r="M882" s="314"/>
      <c r="N882" s="314"/>
      <c r="O882" s="314"/>
      <c r="P882" s="314"/>
      <c r="Q882" s="314"/>
      <c r="R882" s="314"/>
      <c r="S882" s="314"/>
      <c r="T882" s="314"/>
      <c r="U882" s="314"/>
      <c r="V882" s="314"/>
      <c r="W882" s="314"/>
      <c r="X882" s="314"/>
      <c r="Y882" s="314"/>
      <c r="Z882" s="314"/>
    </row>
    <row r="883" ht="15.75" customHeight="1">
      <c r="A883" s="314"/>
      <c r="B883" s="314"/>
      <c r="C883" s="314"/>
      <c r="D883" s="314"/>
      <c r="E883" s="314"/>
      <c r="F883" s="314"/>
      <c r="G883" s="314"/>
      <c r="H883" s="314"/>
      <c r="I883" s="314"/>
      <c r="J883" s="314"/>
      <c r="K883" s="314"/>
      <c r="L883" s="314"/>
      <c r="M883" s="314"/>
      <c r="N883" s="314"/>
      <c r="O883" s="314"/>
      <c r="P883" s="314"/>
      <c r="Q883" s="314"/>
      <c r="R883" s="314"/>
      <c r="S883" s="314"/>
      <c r="T883" s="314"/>
      <c r="U883" s="314"/>
      <c r="V883" s="314"/>
      <c r="W883" s="314"/>
      <c r="X883" s="314"/>
      <c r="Y883" s="314"/>
      <c r="Z883" s="314"/>
    </row>
    <row r="884" ht="15.75" customHeight="1">
      <c r="A884" s="314"/>
      <c r="B884" s="314"/>
      <c r="C884" s="314"/>
      <c r="D884" s="314"/>
      <c r="E884" s="314"/>
      <c r="F884" s="314"/>
      <c r="G884" s="314"/>
      <c r="H884" s="314"/>
      <c r="I884" s="314"/>
      <c r="J884" s="314"/>
      <c r="K884" s="314"/>
      <c r="L884" s="314"/>
      <c r="M884" s="314"/>
      <c r="N884" s="314"/>
      <c r="O884" s="314"/>
      <c r="P884" s="314"/>
      <c r="Q884" s="314"/>
      <c r="R884" s="314"/>
      <c r="S884" s="314"/>
      <c r="T884" s="314"/>
      <c r="U884" s="314"/>
      <c r="V884" s="314"/>
      <c r="W884" s="314"/>
      <c r="X884" s="314"/>
      <c r="Y884" s="314"/>
      <c r="Z884" s="314"/>
    </row>
    <row r="885" ht="15.75" customHeight="1">
      <c r="A885" s="314"/>
      <c r="B885" s="314"/>
      <c r="C885" s="314"/>
      <c r="D885" s="314"/>
      <c r="E885" s="314"/>
      <c r="F885" s="314"/>
      <c r="G885" s="314"/>
      <c r="H885" s="314"/>
      <c r="I885" s="314"/>
      <c r="J885" s="314"/>
      <c r="K885" s="314"/>
      <c r="L885" s="314"/>
      <c r="M885" s="314"/>
      <c r="N885" s="314"/>
      <c r="O885" s="314"/>
      <c r="P885" s="314"/>
      <c r="Q885" s="314"/>
      <c r="R885" s="314"/>
      <c r="S885" s="314"/>
      <c r="T885" s="314"/>
      <c r="U885" s="314"/>
      <c r="V885" s="314"/>
      <c r="W885" s="314"/>
      <c r="X885" s="314"/>
      <c r="Y885" s="314"/>
      <c r="Z885" s="314"/>
    </row>
    <row r="886" ht="15.75" customHeight="1">
      <c r="A886" s="314"/>
      <c r="B886" s="314"/>
      <c r="C886" s="314"/>
      <c r="D886" s="314"/>
      <c r="E886" s="314"/>
      <c r="F886" s="314"/>
      <c r="G886" s="314"/>
      <c r="H886" s="314"/>
      <c r="I886" s="314"/>
      <c r="J886" s="314"/>
      <c r="K886" s="314"/>
      <c r="L886" s="314"/>
      <c r="M886" s="314"/>
      <c r="N886" s="314"/>
      <c r="O886" s="314"/>
      <c r="P886" s="314"/>
      <c r="Q886" s="314"/>
      <c r="R886" s="314"/>
      <c r="S886" s="314"/>
      <c r="T886" s="314"/>
      <c r="U886" s="314"/>
      <c r="V886" s="314"/>
      <c r="W886" s="314"/>
      <c r="X886" s="314"/>
      <c r="Y886" s="314"/>
      <c r="Z886" s="314"/>
    </row>
    <row r="887" ht="15.75" customHeight="1">
      <c r="A887" s="314"/>
      <c r="B887" s="314"/>
      <c r="C887" s="314"/>
      <c r="D887" s="314"/>
      <c r="E887" s="314"/>
      <c r="F887" s="314"/>
      <c r="G887" s="314"/>
      <c r="H887" s="314"/>
      <c r="I887" s="314"/>
      <c r="J887" s="314"/>
      <c r="K887" s="314"/>
      <c r="L887" s="314"/>
      <c r="M887" s="314"/>
      <c r="N887" s="314"/>
      <c r="O887" s="314"/>
      <c r="P887" s="314"/>
      <c r="Q887" s="314"/>
      <c r="R887" s="314"/>
      <c r="S887" s="314"/>
      <c r="T887" s="314"/>
      <c r="U887" s="314"/>
      <c r="V887" s="314"/>
      <c r="W887" s="314"/>
      <c r="X887" s="314"/>
      <c r="Y887" s="314"/>
      <c r="Z887" s="314"/>
    </row>
    <row r="888" ht="15.75" customHeight="1">
      <c r="A888" s="314"/>
      <c r="B888" s="314"/>
      <c r="C888" s="314"/>
      <c r="D888" s="314"/>
      <c r="E888" s="314"/>
      <c r="F888" s="314"/>
      <c r="G888" s="314"/>
      <c r="H888" s="314"/>
      <c r="I888" s="314"/>
      <c r="J888" s="314"/>
      <c r="K888" s="314"/>
      <c r="L888" s="314"/>
      <c r="M888" s="314"/>
      <c r="N888" s="314"/>
      <c r="O888" s="314"/>
      <c r="P888" s="314"/>
      <c r="Q888" s="314"/>
      <c r="R888" s="314"/>
      <c r="S888" s="314"/>
      <c r="T888" s="314"/>
      <c r="U888" s="314"/>
      <c r="V888" s="314"/>
      <c r="W888" s="314"/>
      <c r="X888" s="314"/>
      <c r="Y888" s="314"/>
      <c r="Z888" s="314"/>
    </row>
    <row r="889" ht="15.75" customHeight="1">
      <c r="A889" s="314"/>
      <c r="B889" s="314"/>
      <c r="C889" s="314"/>
      <c r="D889" s="314"/>
      <c r="E889" s="314"/>
      <c r="F889" s="314"/>
      <c r="G889" s="314"/>
      <c r="H889" s="314"/>
      <c r="I889" s="314"/>
      <c r="J889" s="314"/>
      <c r="K889" s="314"/>
      <c r="L889" s="314"/>
      <c r="M889" s="314"/>
      <c r="N889" s="314"/>
      <c r="O889" s="314"/>
      <c r="P889" s="314"/>
      <c r="Q889" s="314"/>
      <c r="R889" s="314"/>
      <c r="S889" s="314"/>
      <c r="T889" s="314"/>
      <c r="U889" s="314"/>
      <c r="V889" s="314"/>
      <c r="W889" s="314"/>
      <c r="X889" s="314"/>
      <c r="Y889" s="314"/>
      <c r="Z889" s="314"/>
    </row>
    <row r="890" ht="15.75" customHeight="1">
      <c r="A890" s="314"/>
      <c r="B890" s="314"/>
      <c r="C890" s="314"/>
      <c r="D890" s="314"/>
      <c r="E890" s="314"/>
      <c r="F890" s="314"/>
      <c r="G890" s="314"/>
      <c r="H890" s="314"/>
      <c r="I890" s="314"/>
      <c r="J890" s="314"/>
      <c r="K890" s="314"/>
      <c r="L890" s="314"/>
      <c r="M890" s="314"/>
      <c r="N890" s="314"/>
      <c r="O890" s="314"/>
      <c r="P890" s="314"/>
      <c r="Q890" s="314"/>
      <c r="R890" s="314"/>
      <c r="S890" s="314"/>
      <c r="T890" s="314"/>
      <c r="U890" s="314"/>
      <c r="V890" s="314"/>
      <c r="W890" s="314"/>
      <c r="X890" s="314"/>
      <c r="Y890" s="314"/>
      <c r="Z890" s="314"/>
    </row>
    <row r="891" ht="15.75" customHeight="1">
      <c r="A891" s="314"/>
      <c r="B891" s="314"/>
      <c r="C891" s="314"/>
      <c r="D891" s="314"/>
      <c r="E891" s="314"/>
      <c r="F891" s="314"/>
      <c r="G891" s="314"/>
      <c r="H891" s="314"/>
      <c r="I891" s="314"/>
      <c r="J891" s="314"/>
      <c r="K891" s="314"/>
      <c r="L891" s="314"/>
      <c r="M891" s="314"/>
      <c r="N891" s="314"/>
      <c r="O891" s="314"/>
      <c r="P891" s="314"/>
      <c r="Q891" s="314"/>
      <c r="R891" s="314"/>
      <c r="S891" s="314"/>
      <c r="T891" s="314"/>
      <c r="U891" s="314"/>
      <c r="V891" s="314"/>
      <c r="W891" s="314"/>
      <c r="X891" s="314"/>
      <c r="Y891" s="314"/>
      <c r="Z891" s="314"/>
    </row>
    <row r="892" ht="15.75" customHeight="1">
      <c r="A892" s="314"/>
      <c r="B892" s="314"/>
      <c r="C892" s="314"/>
      <c r="D892" s="314"/>
      <c r="E892" s="314"/>
      <c r="F892" s="314"/>
      <c r="G892" s="314"/>
      <c r="H892" s="314"/>
      <c r="I892" s="314"/>
      <c r="J892" s="314"/>
      <c r="K892" s="314"/>
      <c r="L892" s="314"/>
      <c r="M892" s="314"/>
      <c r="N892" s="314"/>
      <c r="O892" s="314"/>
      <c r="P892" s="314"/>
      <c r="Q892" s="314"/>
      <c r="R892" s="314"/>
      <c r="S892" s="314"/>
      <c r="T892" s="314"/>
      <c r="U892" s="314"/>
      <c r="V892" s="314"/>
      <c r="W892" s="314"/>
      <c r="X892" s="314"/>
      <c r="Y892" s="314"/>
      <c r="Z892" s="314"/>
    </row>
    <row r="893" ht="15.75" customHeight="1">
      <c r="A893" s="314"/>
      <c r="B893" s="314"/>
      <c r="C893" s="314"/>
      <c r="D893" s="314"/>
      <c r="E893" s="314"/>
      <c r="F893" s="314"/>
      <c r="G893" s="314"/>
      <c r="H893" s="314"/>
      <c r="I893" s="314"/>
      <c r="J893" s="314"/>
      <c r="K893" s="314"/>
      <c r="L893" s="314"/>
      <c r="M893" s="314"/>
      <c r="N893" s="314"/>
      <c r="O893" s="314"/>
      <c r="P893" s="314"/>
      <c r="Q893" s="314"/>
      <c r="R893" s="314"/>
      <c r="S893" s="314"/>
      <c r="T893" s="314"/>
      <c r="U893" s="314"/>
      <c r="V893" s="314"/>
      <c r="W893" s="314"/>
      <c r="X893" s="314"/>
      <c r="Y893" s="314"/>
      <c r="Z893" s="314"/>
    </row>
    <row r="894" ht="15.75" customHeight="1">
      <c r="A894" s="314"/>
      <c r="B894" s="314"/>
      <c r="C894" s="314"/>
      <c r="D894" s="314"/>
      <c r="E894" s="314"/>
      <c r="F894" s="314"/>
      <c r="G894" s="314"/>
      <c r="H894" s="314"/>
      <c r="I894" s="314"/>
      <c r="J894" s="314"/>
      <c r="K894" s="314"/>
      <c r="L894" s="314"/>
      <c r="M894" s="314"/>
      <c r="N894" s="314"/>
      <c r="O894" s="314"/>
      <c r="P894" s="314"/>
      <c r="Q894" s="314"/>
      <c r="R894" s="314"/>
      <c r="S894" s="314"/>
      <c r="T894" s="314"/>
      <c r="U894" s="314"/>
      <c r="V894" s="314"/>
      <c r="W894" s="314"/>
      <c r="X894" s="314"/>
      <c r="Y894" s="314"/>
      <c r="Z894" s="314"/>
    </row>
    <row r="895" ht="15.75" customHeight="1">
      <c r="A895" s="314"/>
      <c r="B895" s="314"/>
      <c r="C895" s="314"/>
      <c r="D895" s="314"/>
      <c r="E895" s="314"/>
      <c r="F895" s="314"/>
      <c r="G895" s="314"/>
      <c r="H895" s="314"/>
      <c r="I895" s="314"/>
      <c r="J895" s="314"/>
      <c r="K895" s="314"/>
      <c r="L895" s="314"/>
      <c r="M895" s="314"/>
      <c r="N895" s="314"/>
      <c r="O895" s="314"/>
      <c r="P895" s="314"/>
      <c r="Q895" s="314"/>
      <c r="R895" s="314"/>
      <c r="S895" s="314"/>
      <c r="T895" s="314"/>
      <c r="U895" s="314"/>
      <c r="V895" s="314"/>
      <c r="W895" s="314"/>
      <c r="X895" s="314"/>
      <c r="Y895" s="314"/>
      <c r="Z895" s="314"/>
    </row>
    <row r="896" ht="15.75" customHeight="1">
      <c r="A896" s="314"/>
      <c r="B896" s="314"/>
      <c r="C896" s="314"/>
      <c r="D896" s="314"/>
      <c r="E896" s="314"/>
      <c r="F896" s="314"/>
      <c r="G896" s="314"/>
      <c r="H896" s="314"/>
      <c r="I896" s="314"/>
      <c r="J896" s="314"/>
      <c r="K896" s="314"/>
      <c r="L896" s="314"/>
      <c r="M896" s="314"/>
      <c r="N896" s="314"/>
      <c r="O896" s="314"/>
      <c r="P896" s="314"/>
      <c r="Q896" s="314"/>
      <c r="R896" s="314"/>
      <c r="S896" s="314"/>
      <c r="T896" s="314"/>
      <c r="U896" s="314"/>
      <c r="V896" s="314"/>
      <c r="W896" s="314"/>
      <c r="X896" s="314"/>
      <c r="Y896" s="314"/>
      <c r="Z896" s="314"/>
    </row>
    <row r="897" ht="15.75" customHeight="1">
      <c r="A897" s="314"/>
      <c r="B897" s="314"/>
      <c r="C897" s="314"/>
      <c r="D897" s="314"/>
      <c r="E897" s="314"/>
      <c r="F897" s="314"/>
      <c r="G897" s="314"/>
      <c r="H897" s="314"/>
      <c r="I897" s="314"/>
      <c r="J897" s="314"/>
      <c r="K897" s="314"/>
      <c r="L897" s="314"/>
      <c r="M897" s="314"/>
      <c r="N897" s="314"/>
      <c r="O897" s="314"/>
      <c r="P897" s="314"/>
      <c r="Q897" s="314"/>
      <c r="R897" s="314"/>
      <c r="S897" s="314"/>
      <c r="T897" s="314"/>
      <c r="U897" s="314"/>
      <c r="V897" s="314"/>
      <c r="W897" s="314"/>
      <c r="X897" s="314"/>
      <c r="Y897" s="314"/>
      <c r="Z897" s="314"/>
    </row>
    <row r="898" ht="15.75" customHeight="1">
      <c r="A898" s="314"/>
      <c r="B898" s="314"/>
      <c r="C898" s="314"/>
      <c r="D898" s="314"/>
      <c r="E898" s="314"/>
      <c r="F898" s="314"/>
      <c r="G898" s="314"/>
      <c r="H898" s="314"/>
      <c r="I898" s="314"/>
      <c r="J898" s="314"/>
      <c r="K898" s="314"/>
      <c r="L898" s="314"/>
      <c r="M898" s="314"/>
      <c r="N898" s="314"/>
      <c r="O898" s="314"/>
      <c r="P898" s="314"/>
      <c r="Q898" s="314"/>
      <c r="R898" s="314"/>
      <c r="S898" s="314"/>
      <c r="T898" s="314"/>
      <c r="U898" s="314"/>
      <c r="V898" s="314"/>
      <c r="W898" s="314"/>
      <c r="X898" s="314"/>
      <c r="Y898" s="314"/>
      <c r="Z898" s="314"/>
    </row>
    <row r="899" ht="15.75" customHeight="1">
      <c r="A899" s="314"/>
      <c r="B899" s="314"/>
      <c r="C899" s="314"/>
      <c r="D899" s="314"/>
      <c r="E899" s="314"/>
      <c r="F899" s="314"/>
      <c r="G899" s="314"/>
      <c r="H899" s="314"/>
      <c r="I899" s="314"/>
      <c r="J899" s="314"/>
      <c r="K899" s="314"/>
      <c r="L899" s="314"/>
      <c r="M899" s="314"/>
      <c r="N899" s="314"/>
      <c r="O899" s="314"/>
      <c r="P899" s="314"/>
      <c r="Q899" s="314"/>
      <c r="R899" s="314"/>
      <c r="S899" s="314"/>
      <c r="T899" s="314"/>
      <c r="U899" s="314"/>
      <c r="V899" s="314"/>
      <c r="W899" s="314"/>
      <c r="X899" s="314"/>
      <c r="Y899" s="314"/>
      <c r="Z899" s="314"/>
    </row>
    <row r="900" ht="15.75" customHeight="1">
      <c r="A900" s="314"/>
      <c r="B900" s="314"/>
      <c r="C900" s="314"/>
      <c r="D900" s="314"/>
      <c r="E900" s="314"/>
      <c r="F900" s="314"/>
      <c r="G900" s="314"/>
      <c r="H900" s="314"/>
      <c r="I900" s="314"/>
      <c r="J900" s="314"/>
      <c r="K900" s="314"/>
      <c r="L900" s="314"/>
      <c r="M900" s="314"/>
      <c r="N900" s="314"/>
      <c r="O900" s="314"/>
      <c r="P900" s="314"/>
      <c r="Q900" s="314"/>
      <c r="R900" s="314"/>
      <c r="S900" s="314"/>
      <c r="T900" s="314"/>
      <c r="U900" s="314"/>
      <c r="V900" s="314"/>
      <c r="W900" s="314"/>
      <c r="X900" s="314"/>
      <c r="Y900" s="314"/>
      <c r="Z900" s="314"/>
    </row>
    <row r="901" ht="15.75" customHeight="1">
      <c r="A901" s="314"/>
      <c r="B901" s="314"/>
      <c r="C901" s="314"/>
      <c r="D901" s="314"/>
      <c r="E901" s="314"/>
      <c r="F901" s="314"/>
      <c r="G901" s="314"/>
      <c r="H901" s="314"/>
      <c r="I901" s="314"/>
      <c r="J901" s="314"/>
      <c r="K901" s="314"/>
      <c r="L901" s="314"/>
      <c r="M901" s="314"/>
      <c r="N901" s="314"/>
      <c r="O901" s="314"/>
      <c r="P901" s="314"/>
      <c r="Q901" s="314"/>
      <c r="R901" s="314"/>
      <c r="S901" s="314"/>
      <c r="T901" s="314"/>
      <c r="U901" s="314"/>
      <c r="V901" s="314"/>
      <c r="W901" s="314"/>
      <c r="X901" s="314"/>
      <c r="Y901" s="314"/>
      <c r="Z901" s="314"/>
    </row>
    <row r="902" ht="15.75" customHeight="1">
      <c r="A902" s="314"/>
      <c r="B902" s="314"/>
      <c r="C902" s="314"/>
      <c r="D902" s="314"/>
      <c r="E902" s="314"/>
      <c r="F902" s="314"/>
      <c r="G902" s="314"/>
      <c r="H902" s="314"/>
      <c r="I902" s="314"/>
      <c r="J902" s="314"/>
      <c r="K902" s="314"/>
      <c r="L902" s="314"/>
      <c r="M902" s="314"/>
      <c r="N902" s="314"/>
      <c r="O902" s="314"/>
      <c r="P902" s="314"/>
      <c r="Q902" s="314"/>
      <c r="R902" s="314"/>
      <c r="S902" s="314"/>
      <c r="T902" s="314"/>
      <c r="U902" s="314"/>
      <c r="V902" s="314"/>
      <c r="W902" s="314"/>
      <c r="X902" s="314"/>
      <c r="Y902" s="314"/>
      <c r="Z902" s="314"/>
    </row>
    <row r="903" ht="15.75" customHeight="1">
      <c r="A903" s="314"/>
      <c r="B903" s="314"/>
      <c r="C903" s="314"/>
      <c r="D903" s="314"/>
      <c r="E903" s="314"/>
      <c r="F903" s="314"/>
      <c r="G903" s="314"/>
      <c r="H903" s="314"/>
      <c r="I903" s="314"/>
      <c r="J903" s="314"/>
      <c r="K903" s="314"/>
      <c r="L903" s="314"/>
      <c r="M903" s="314"/>
      <c r="N903" s="314"/>
      <c r="O903" s="314"/>
      <c r="P903" s="314"/>
      <c r="Q903" s="314"/>
      <c r="R903" s="314"/>
      <c r="S903" s="314"/>
      <c r="T903" s="314"/>
      <c r="U903" s="314"/>
      <c r="V903" s="314"/>
      <c r="W903" s="314"/>
      <c r="X903" s="314"/>
      <c r="Y903" s="314"/>
      <c r="Z903" s="314"/>
    </row>
    <row r="904" ht="15.75" customHeight="1">
      <c r="A904" s="314"/>
      <c r="B904" s="314"/>
      <c r="C904" s="314"/>
      <c r="D904" s="314"/>
      <c r="E904" s="314"/>
      <c r="F904" s="314"/>
      <c r="G904" s="314"/>
      <c r="H904" s="314"/>
      <c r="I904" s="314"/>
      <c r="J904" s="314"/>
      <c r="K904" s="314"/>
      <c r="L904" s="314"/>
      <c r="M904" s="314"/>
      <c r="N904" s="314"/>
      <c r="O904" s="314"/>
      <c r="P904" s="314"/>
      <c r="Q904" s="314"/>
      <c r="R904" s="314"/>
      <c r="S904" s="314"/>
      <c r="T904" s="314"/>
      <c r="U904" s="314"/>
      <c r="V904" s="314"/>
      <c r="W904" s="314"/>
      <c r="X904" s="314"/>
      <c r="Y904" s="314"/>
      <c r="Z904" s="314"/>
    </row>
    <row r="905" ht="15.75" customHeight="1">
      <c r="A905" s="314"/>
      <c r="B905" s="314"/>
      <c r="C905" s="314"/>
      <c r="D905" s="314"/>
      <c r="E905" s="314"/>
      <c r="F905" s="314"/>
      <c r="G905" s="314"/>
      <c r="H905" s="314"/>
      <c r="I905" s="314"/>
      <c r="J905" s="314"/>
      <c r="K905" s="314"/>
      <c r="L905" s="314"/>
      <c r="M905" s="314"/>
      <c r="N905" s="314"/>
      <c r="O905" s="314"/>
      <c r="P905" s="314"/>
      <c r="Q905" s="314"/>
      <c r="R905" s="314"/>
      <c r="S905" s="314"/>
      <c r="T905" s="314"/>
      <c r="U905" s="314"/>
      <c r="V905" s="314"/>
      <c r="W905" s="314"/>
      <c r="X905" s="314"/>
      <c r="Y905" s="314"/>
      <c r="Z905" s="314"/>
    </row>
    <row r="906" ht="15.75" customHeight="1">
      <c r="A906" s="314"/>
      <c r="B906" s="314"/>
      <c r="C906" s="314"/>
      <c r="D906" s="314"/>
      <c r="E906" s="314"/>
      <c r="F906" s="314"/>
      <c r="G906" s="314"/>
      <c r="H906" s="314"/>
      <c r="I906" s="314"/>
      <c r="J906" s="314"/>
      <c r="K906" s="314"/>
      <c r="L906" s="314"/>
      <c r="M906" s="314"/>
      <c r="N906" s="314"/>
      <c r="O906" s="314"/>
      <c r="P906" s="314"/>
      <c r="Q906" s="314"/>
      <c r="R906" s="314"/>
      <c r="S906" s="314"/>
      <c r="T906" s="314"/>
      <c r="U906" s="314"/>
      <c r="V906" s="314"/>
      <c r="W906" s="314"/>
      <c r="X906" s="314"/>
      <c r="Y906" s="314"/>
      <c r="Z906" s="314"/>
    </row>
    <row r="907" ht="15.75" customHeight="1">
      <c r="A907" s="314"/>
      <c r="B907" s="314"/>
      <c r="C907" s="314"/>
      <c r="D907" s="314"/>
      <c r="E907" s="314"/>
      <c r="F907" s="314"/>
      <c r="G907" s="314"/>
      <c r="H907" s="314"/>
      <c r="I907" s="314"/>
      <c r="J907" s="314"/>
      <c r="K907" s="314"/>
      <c r="L907" s="314"/>
      <c r="M907" s="314"/>
      <c r="N907" s="314"/>
      <c r="O907" s="314"/>
      <c r="P907" s="314"/>
      <c r="Q907" s="314"/>
      <c r="R907" s="314"/>
      <c r="S907" s="314"/>
      <c r="T907" s="314"/>
      <c r="U907" s="314"/>
      <c r="V907" s="314"/>
      <c r="W907" s="314"/>
      <c r="X907" s="314"/>
      <c r="Y907" s="314"/>
      <c r="Z907" s="314"/>
    </row>
    <row r="908" ht="15.75" customHeight="1">
      <c r="A908" s="314"/>
      <c r="B908" s="314"/>
      <c r="C908" s="314"/>
      <c r="D908" s="314"/>
      <c r="E908" s="314"/>
      <c r="F908" s="314"/>
      <c r="G908" s="314"/>
      <c r="H908" s="314"/>
      <c r="I908" s="314"/>
      <c r="J908" s="314"/>
      <c r="K908" s="314"/>
      <c r="L908" s="314"/>
      <c r="M908" s="314"/>
      <c r="N908" s="314"/>
      <c r="O908" s="314"/>
      <c r="P908" s="314"/>
      <c r="Q908" s="314"/>
      <c r="R908" s="314"/>
      <c r="S908" s="314"/>
      <c r="T908" s="314"/>
      <c r="U908" s="314"/>
      <c r="V908" s="314"/>
      <c r="W908" s="314"/>
      <c r="X908" s="314"/>
      <c r="Y908" s="314"/>
      <c r="Z908" s="314"/>
    </row>
    <row r="909" ht="15.75" customHeight="1">
      <c r="A909" s="314"/>
      <c r="B909" s="314"/>
      <c r="C909" s="314"/>
      <c r="D909" s="314"/>
      <c r="E909" s="314"/>
      <c r="F909" s="314"/>
      <c r="G909" s="314"/>
      <c r="H909" s="314"/>
      <c r="I909" s="314"/>
      <c r="J909" s="314"/>
      <c r="K909" s="314"/>
      <c r="L909" s="314"/>
      <c r="M909" s="314"/>
      <c r="N909" s="314"/>
      <c r="O909" s="314"/>
      <c r="P909" s="314"/>
      <c r="Q909" s="314"/>
      <c r="R909" s="314"/>
      <c r="S909" s="314"/>
      <c r="T909" s="314"/>
      <c r="U909" s="314"/>
      <c r="V909" s="314"/>
      <c r="W909" s="314"/>
      <c r="X909" s="314"/>
      <c r="Y909" s="314"/>
      <c r="Z909" s="314"/>
    </row>
    <row r="910" ht="15.75" customHeight="1">
      <c r="A910" s="314"/>
      <c r="B910" s="314"/>
      <c r="C910" s="314"/>
      <c r="D910" s="314"/>
      <c r="E910" s="314"/>
      <c r="F910" s="314"/>
      <c r="G910" s="314"/>
      <c r="H910" s="314"/>
      <c r="I910" s="314"/>
      <c r="J910" s="314"/>
      <c r="K910" s="314"/>
      <c r="L910" s="314"/>
      <c r="M910" s="314"/>
      <c r="N910" s="314"/>
      <c r="O910" s="314"/>
      <c r="P910" s="314"/>
      <c r="Q910" s="314"/>
      <c r="R910" s="314"/>
      <c r="S910" s="314"/>
      <c r="T910" s="314"/>
      <c r="U910" s="314"/>
      <c r="V910" s="314"/>
      <c r="W910" s="314"/>
      <c r="X910" s="314"/>
      <c r="Y910" s="314"/>
      <c r="Z910" s="314"/>
    </row>
    <row r="911" ht="15.75" customHeight="1">
      <c r="A911" s="314"/>
      <c r="B911" s="314"/>
      <c r="C911" s="314"/>
      <c r="D911" s="314"/>
      <c r="E911" s="314"/>
      <c r="F911" s="314"/>
      <c r="G911" s="314"/>
      <c r="H911" s="314"/>
      <c r="I911" s="314"/>
      <c r="J911" s="314"/>
      <c r="K911" s="314"/>
      <c r="L911" s="314"/>
      <c r="M911" s="314"/>
      <c r="N911" s="314"/>
      <c r="O911" s="314"/>
      <c r="P911" s="314"/>
      <c r="Q911" s="314"/>
      <c r="R911" s="314"/>
      <c r="S911" s="314"/>
      <c r="T911" s="314"/>
      <c r="U911" s="314"/>
      <c r="V911" s="314"/>
      <c r="W911" s="314"/>
      <c r="X911" s="314"/>
      <c r="Y911" s="314"/>
      <c r="Z911" s="314"/>
    </row>
    <row r="912" ht="15.75" customHeight="1">
      <c r="A912" s="314"/>
      <c r="B912" s="314"/>
      <c r="C912" s="314"/>
      <c r="D912" s="314"/>
      <c r="E912" s="314"/>
      <c r="F912" s="314"/>
      <c r="G912" s="314"/>
      <c r="H912" s="314"/>
      <c r="I912" s="314"/>
      <c r="J912" s="314"/>
      <c r="K912" s="314"/>
      <c r="L912" s="314"/>
      <c r="M912" s="314"/>
      <c r="N912" s="314"/>
      <c r="O912" s="314"/>
      <c r="P912" s="314"/>
      <c r="Q912" s="314"/>
      <c r="R912" s="314"/>
      <c r="S912" s="314"/>
      <c r="T912" s="314"/>
      <c r="U912" s="314"/>
      <c r="V912" s="314"/>
      <c r="W912" s="314"/>
      <c r="X912" s="314"/>
      <c r="Y912" s="314"/>
      <c r="Z912" s="314"/>
    </row>
    <row r="913" ht="15.75" customHeight="1">
      <c r="A913" s="314"/>
      <c r="B913" s="314"/>
      <c r="C913" s="314"/>
      <c r="D913" s="314"/>
      <c r="E913" s="314"/>
      <c r="F913" s="314"/>
      <c r="G913" s="314"/>
      <c r="H913" s="314"/>
      <c r="I913" s="314"/>
      <c r="J913" s="314"/>
      <c r="K913" s="314"/>
      <c r="L913" s="314"/>
      <c r="M913" s="314"/>
      <c r="N913" s="314"/>
      <c r="O913" s="314"/>
      <c r="P913" s="314"/>
      <c r="Q913" s="314"/>
      <c r="R913" s="314"/>
      <c r="S913" s="314"/>
      <c r="T913" s="314"/>
      <c r="U913" s="314"/>
      <c r="V913" s="314"/>
      <c r="W913" s="314"/>
      <c r="X913" s="314"/>
      <c r="Y913" s="314"/>
      <c r="Z913" s="314"/>
    </row>
    <row r="914" ht="15.75" customHeight="1">
      <c r="A914" s="314"/>
      <c r="B914" s="314"/>
      <c r="C914" s="314"/>
      <c r="D914" s="314"/>
      <c r="E914" s="314"/>
      <c r="F914" s="314"/>
      <c r="G914" s="314"/>
      <c r="H914" s="314"/>
      <c r="I914" s="314"/>
      <c r="J914" s="314"/>
      <c r="K914" s="314"/>
      <c r="L914" s="314"/>
      <c r="M914" s="314"/>
      <c r="N914" s="314"/>
      <c r="O914" s="314"/>
      <c r="P914" s="314"/>
      <c r="Q914" s="314"/>
      <c r="R914" s="314"/>
      <c r="S914" s="314"/>
      <c r="T914" s="314"/>
      <c r="U914" s="314"/>
      <c r="V914" s="314"/>
      <c r="W914" s="314"/>
      <c r="X914" s="314"/>
      <c r="Y914" s="314"/>
      <c r="Z914" s="314"/>
    </row>
    <row r="915" ht="15.75" customHeight="1">
      <c r="A915" s="314"/>
      <c r="B915" s="314"/>
      <c r="C915" s="314"/>
      <c r="D915" s="314"/>
      <c r="E915" s="314"/>
      <c r="F915" s="314"/>
      <c r="G915" s="314"/>
      <c r="H915" s="314"/>
      <c r="I915" s="314"/>
      <c r="J915" s="314"/>
      <c r="K915" s="314"/>
      <c r="L915" s="314"/>
      <c r="M915" s="314"/>
      <c r="N915" s="314"/>
      <c r="O915" s="314"/>
      <c r="P915" s="314"/>
      <c r="Q915" s="314"/>
      <c r="R915" s="314"/>
      <c r="S915" s="314"/>
      <c r="T915" s="314"/>
      <c r="U915" s="314"/>
      <c r="V915" s="314"/>
      <c r="W915" s="314"/>
      <c r="X915" s="314"/>
      <c r="Y915" s="314"/>
      <c r="Z915" s="314"/>
    </row>
    <row r="916" ht="15.75" customHeight="1">
      <c r="A916" s="314"/>
      <c r="B916" s="314"/>
      <c r="C916" s="314"/>
      <c r="D916" s="314"/>
      <c r="E916" s="314"/>
      <c r="F916" s="314"/>
      <c r="G916" s="314"/>
      <c r="H916" s="314"/>
      <c r="I916" s="314"/>
      <c r="J916" s="314"/>
      <c r="K916" s="314"/>
      <c r="L916" s="314"/>
      <c r="M916" s="314"/>
      <c r="N916" s="314"/>
      <c r="O916" s="314"/>
      <c r="P916" s="314"/>
      <c r="Q916" s="314"/>
      <c r="R916" s="314"/>
      <c r="S916" s="314"/>
      <c r="T916" s="314"/>
      <c r="U916" s="314"/>
      <c r="V916" s="314"/>
      <c r="W916" s="314"/>
      <c r="X916" s="314"/>
      <c r="Y916" s="314"/>
      <c r="Z916" s="314"/>
    </row>
    <row r="917" ht="15.75" customHeight="1">
      <c r="A917" s="314"/>
      <c r="B917" s="314"/>
      <c r="C917" s="314"/>
      <c r="D917" s="314"/>
      <c r="E917" s="314"/>
      <c r="F917" s="314"/>
      <c r="G917" s="314"/>
      <c r="H917" s="314"/>
      <c r="I917" s="314"/>
      <c r="J917" s="314"/>
      <c r="K917" s="314"/>
      <c r="L917" s="314"/>
      <c r="M917" s="314"/>
      <c r="N917" s="314"/>
      <c r="O917" s="314"/>
      <c r="P917" s="314"/>
      <c r="Q917" s="314"/>
      <c r="R917" s="314"/>
      <c r="S917" s="314"/>
      <c r="T917" s="314"/>
      <c r="U917" s="314"/>
      <c r="V917" s="314"/>
      <c r="W917" s="314"/>
      <c r="X917" s="314"/>
      <c r="Y917" s="314"/>
      <c r="Z917" s="314"/>
    </row>
    <row r="918" ht="15.75" customHeight="1">
      <c r="A918" s="314"/>
      <c r="B918" s="314"/>
      <c r="C918" s="314"/>
      <c r="D918" s="314"/>
      <c r="E918" s="314"/>
      <c r="F918" s="314"/>
      <c r="G918" s="314"/>
      <c r="H918" s="314"/>
      <c r="I918" s="314"/>
      <c r="J918" s="314"/>
      <c r="K918" s="314"/>
      <c r="L918" s="314"/>
      <c r="M918" s="314"/>
      <c r="N918" s="314"/>
      <c r="O918" s="314"/>
      <c r="P918" s="314"/>
      <c r="Q918" s="314"/>
      <c r="R918" s="314"/>
      <c r="S918" s="314"/>
      <c r="T918" s="314"/>
      <c r="U918" s="314"/>
      <c r="V918" s="314"/>
      <c r="W918" s="314"/>
      <c r="X918" s="314"/>
      <c r="Y918" s="314"/>
      <c r="Z918" s="314"/>
    </row>
    <row r="919" ht="15.75" customHeight="1">
      <c r="A919" s="314"/>
      <c r="B919" s="314"/>
      <c r="C919" s="314"/>
      <c r="D919" s="314"/>
      <c r="E919" s="314"/>
      <c r="F919" s="314"/>
      <c r="G919" s="314"/>
      <c r="H919" s="314"/>
      <c r="I919" s="314"/>
      <c r="J919" s="314"/>
      <c r="K919" s="314"/>
      <c r="L919" s="314"/>
      <c r="M919" s="314"/>
      <c r="N919" s="314"/>
      <c r="O919" s="314"/>
      <c r="P919" s="314"/>
      <c r="Q919" s="314"/>
      <c r="R919" s="314"/>
      <c r="S919" s="314"/>
      <c r="T919" s="314"/>
      <c r="U919" s="314"/>
      <c r="V919" s="314"/>
      <c r="W919" s="314"/>
      <c r="X919" s="314"/>
      <c r="Y919" s="314"/>
      <c r="Z919" s="314"/>
    </row>
    <row r="920" ht="15.75" customHeight="1">
      <c r="A920" s="314"/>
      <c r="B920" s="314"/>
      <c r="C920" s="314"/>
      <c r="D920" s="314"/>
      <c r="E920" s="314"/>
      <c r="F920" s="314"/>
      <c r="G920" s="314"/>
      <c r="H920" s="314"/>
      <c r="I920" s="314"/>
      <c r="J920" s="314"/>
      <c r="K920" s="314"/>
      <c r="L920" s="314"/>
      <c r="M920" s="314"/>
      <c r="N920" s="314"/>
      <c r="O920" s="314"/>
      <c r="P920" s="314"/>
      <c r="Q920" s="314"/>
      <c r="R920" s="314"/>
      <c r="S920" s="314"/>
      <c r="T920" s="314"/>
      <c r="U920" s="314"/>
      <c r="V920" s="314"/>
      <c r="W920" s="314"/>
      <c r="X920" s="314"/>
      <c r="Y920" s="314"/>
      <c r="Z920" s="314"/>
    </row>
    <row r="921" ht="15.75" customHeight="1">
      <c r="A921" s="314"/>
      <c r="B921" s="314"/>
      <c r="C921" s="314"/>
      <c r="D921" s="314"/>
      <c r="E921" s="314"/>
      <c r="F921" s="314"/>
      <c r="G921" s="314"/>
      <c r="H921" s="314"/>
      <c r="I921" s="314"/>
      <c r="J921" s="314"/>
      <c r="K921" s="314"/>
      <c r="L921" s="314"/>
      <c r="M921" s="314"/>
      <c r="N921" s="314"/>
      <c r="O921" s="314"/>
      <c r="P921" s="314"/>
      <c r="Q921" s="314"/>
      <c r="R921" s="314"/>
      <c r="S921" s="314"/>
      <c r="T921" s="314"/>
      <c r="U921" s="314"/>
      <c r="V921" s="314"/>
      <c r="W921" s="314"/>
      <c r="X921" s="314"/>
      <c r="Y921" s="314"/>
      <c r="Z921" s="314"/>
    </row>
    <row r="922" ht="15.75" customHeight="1">
      <c r="A922" s="314"/>
      <c r="B922" s="314"/>
      <c r="C922" s="314"/>
      <c r="D922" s="314"/>
      <c r="E922" s="314"/>
      <c r="F922" s="314"/>
      <c r="G922" s="314"/>
      <c r="H922" s="314"/>
      <c r="I922" s="314"/>
      <c r="J922" s="314"/>
      <c r="K922" s="314"/>
      <c r="L922" s="314"/>
      <c r="M922" s="314"/>
      <c r="N922" s="314"/>
      <c r="O922" s="314"/>
      <c r="P922" s="314"/>
      <c r="Q922" s="314"/>
      <c r="R922" s="314"/>
      <c r="S922" s="314"/>
      <c r="T922" s="314"/>
      <c r="U922" s="314"/>
      <c r="V922" s="314"/>
      <c r="W922" s="314"/>
      <c r="X922" s="314"/>
      <c r="Y922" s="314"/>
      <c r="Z922" s="314"/>
    </row>
    <row r="923" ht="15.75" customHeight="1">
      <c r="A923" s="314"/>
      <c r="B923" s="314"/>
      <c r="C923" s="314"/>
      <c r="D923" s="314"/>
      <c r="E923" s="314"/>
      <c r="F923" s="314"/>
      <c r="G923" s="314"/>
      <c r="H923" s="314"/>
      <c r="I923" s="314"/>
      <c r="J923" s="314"/>
      <c r="K923" s="314"/>
      <c r="L923" s="314"/>
      <c r="M923" s="314"/>
      <c r="N923" s="314"/>
      <c r="O923" s="314"/>
      <c r="P923" s="314"/>
      <c r="Q923" s="314"/>
      <c r="R923" s="314"/>
      <c r="S923" s="314"/>
      <c r="T923" s="314"/>
      <c r="U923" s="314"/>
      <c r="V923" s="314"/>
      <c r="W923" s="314"/>
      <c r="X923" s="314"/>
      <c r="Y923" s="314"/>
      <c r="Z923" s="314"/>
    </row>
    <row r="924" ht="15.75" customHeight="1">
      <c r="A924" s="314"/>
      <c r="B924" s="314"/>
      <c r="C924" s="314"/>
      <c r="D924" s="314"/>
      <c r="E924" s="314"/>
      <c r="F924" s="314"/>
      <c r="G924" s="314"/>
      <c r="H924" s="314"/>
      <c r="I924" s="314"/>
      <c r="J924" s="314"/>
      <c r="K924" s="314"/>
      <c r="L924" s="314"/>
      <c r="M924" s="314"/>
      <c r="N924" s="314"/>
      <c r="O924" s="314"/>
      <c r="P924" s="314"/>
      <c r="Q924" s="314"/>
      <c r="R924" s="314"/>
      <c r="S924" s="314"/>
      <c r="T924" s="314"/>
      <c r="U924" s="314"/>
      <c r="V924" s="314"/>
      <c r="W924" s="314"/>
      <c r="X924" s="314"/>
      <c r="Y924" s="314"/>
      <c r="Z924" s="314"/>
    </row>
    <row r="925" ht="15.75" customHeight="1">
      <c r="A925" s="314"/>
      <c r="B925" s="314"/>
      <c r="C925" s="314"/>
      <c r="D925" s="314"/>
      <c r="E925" s="314"/>
      <c r="F925" s="314"/>
      <c r="G925" s="314"/>
      <c r="H925" s="314"/>
      <c r="I925" s="314"/>
      <c r="J925" s="314"/>
      <c r="K925" s="314"/>
      <c r="L925" s="314"/>
      <c r="M925" s="314"/>
      <c r="N925" s="314"/>
      <c r="O925" s="314"/>
      <c r="P925" s="314"/>
      <c r="Q925" s="314"/>
      <c r="R925" s="314"/>
      <c r="S925" s="314"/>
      <c r="T925" s="314"/>
      <c r="U925" s="314"/>
      <c r="V925" s="314"/>
      <c r="W925" s="314"/>
      <c r="X925" s="314"/>
      <c r="Y925" s="314"/>
      <c r="Z925" s="314"/>
    </row>
    <row r="926" ht="15.75" customHeight="1">
      <c r="A926" s="314"/>
      <c r="B926" s="314"/>
      <c r="C926" s="314"/>
      <c r="D926" s="314"/>
      <c r="E926" s="314"/>
      <c r="F926" s="314"/>
      <c r="G926" s="314"/>
      <c r="H926" s="314"/>
      <c r="I926" s="314"/>
      <c r="J926" s="314"/>
      <c r="K926" s="314"/>
      <c r="L926" s="314"/>
      <c r="M926" s="314"/>
      <c r="N926" s="314"/>
      <c r="O926" s="314"/>
      <c r="P926" s="314"/>
      <c r="Q926" s="314"/>
      <c r="R926" s="314"/>
      <c r="S926" s="314"/>
      <c r="T926" s="314"/>
      <c r="U926" s="314"/>
      <c r="V926" s="314"/>
      <c r="W926" s="314"/>
      <c r="X926" s="314"/>
      <c r="Y926" s="314"/>
      <c r="Z926" s="314"/>
    </row>
    <row r="927" ht="15.75" customHeight="1">
      <c r="A927" s="314"/>
      <c r="B927" s="314"/>
      <c r="C927" s="314"/>
      <c r="D927" s="314"/>
      <c r="E927" s="314"/>
      <c r="F927" s="314"/>
      <c r="G927" s="314"/>
      <c r="H927" s="314"/>
      <c r="I927" s="314"/>
      <c r="J927" s="314"/>
      <c r="K927" s="314"/>
      <c r="L927" s="314"/>
      <c r="M927" s="314"/>
      <c r="N927" s="314"/>
      <c r="O927" s="314"/>
      <c r="P927" s="314"/>
      <c r="Q927" s="314"/>
      <c r="R927" s="314"/>
      <c r="S927" s="314"/>
      <c r="T927" s="314"/>
      <c r="U927" s="314"/>
      <c r="V927" s="314"/>
      <c r="W927" s="314"/>
      <c r="X927" s="314"/>
      <c r="Y927" s="314"/>
      <c r="Z927" s="314"/>
    </row>
    <row r="928" ht="15.75" customHeight="1">
      <c r="A928" s="314"/>
      <c r="B928" s="314"/>
      <c r="C928" s="314"/>
      <c r="D928" s="314"/>
      <c r="E928" s="314"/>
      <c r="F928" s="314"/>
      <c r="G928" s="314"/>
      <c r="H928" s="314"/>
      <c r="I928" s="314"/>
      <c r="J928" s="314"/>
      <c r="K928" s="314"/>
      <c r="L928" s="314"/>
      <c r="M928" s="314"/>
      <c r="N928" s="314"/>
      <c r="O928" s="314"/>
      <c r="P928" s="314"/>
      <c r="Q928" s="314"/>
      <c r="R928" s="314"/>
      <c r="S928" s="314"/>
      <c r="T928" s="314"/>
      <c r="U928" s="314"/>
      <c r="V928" s="314"/>
      <c r="W928" s="314"/>
      <c r="X928" s="314"/>
      <c r="Y928" s="314"/>
      <c r="Z928" s="314"/>
    </row>
    <row r="929" ht="15.75" customHeight="1">
      <c r="A929" s="314"/>
      <c r="B929" s="314"/>
      <c r="C929" s="314"/>
      <c r="D929" s="314"/>
      <c r="E929" s="314"/>
      <c r="F929" s="314"/>
      <c r="G929" s="314"/>
      <c r="H929" s="314"/>
      <c r="I929" s="314"/>
      <c r="J929" s="314"/>
      <c r="K929" s="314"/>
      <c r="L929" s="314"/>
      <c r="M929" s="314"/>
      <c r="N929" s="314"/>
      <c r="O929" s="314"/>
      <c r="P929" s="314"/>
      <c r="Q929" s="314"/>
      <c r="R929" s="314"/>
      <c r="S929" s="314"/>
      <c r="T929" s="314"/>
      <c r="U929" s="314"/>
      <c r="V929" s="314"/>
      <c r="W929" s="314"/>
      <c r="X929" s="314"/>
      <c r="Y929" s="314"/>
      <c r="Z929" s="314"/>
    </row>
    <row r="930" ht="15.75" customHeight="1">
      <c r="A930" s="314"/>
      <c r="B930" s="314"/>
      <c r="C930" s="314"/>
      <c r="D930" s="314"/>
      <c r="E930" s="314"/>
      <c r="F930" s="314"/>
      <c r="G930" s="314"/>
      <c r="H930" s="314"/>
      <c r="I930" s="314"/>
      <c r="J930" s="314"/>
      <c r="K930" s="314"/>
      <c r="L930" s="314"/>
      <c r="M930" s="314"/>
      <c r="N930" s="314"/>
      <c r="O930" s="314"/>
      <c r="P930" s="314"/>
      <c r="Q930" s="314"/>
      <c r="R930" s="314"/>
      <c r="S930" s="314"/>
      <c r="T930" s="314"/>
      <c r="U930" s="314"/>
      <c r="V930" s="314"/>
      <c r="W930" s="314"/>
      <c r="X930" s="314"/>
      <c r="Y930" s="314"/>
      <c r="Z930" s="314"/>
    </row>
    <row r="931" ht="15.75" customHeight="1">
      <c r="A931" s="314"/>
      <c r="B931" s="314"/>
      <c r="C931" s="314"/>
      <c r="D931" s="314"/>
      <c r="E931" s="314"/>
      <c r="F931" s="314"/>
      <c r="G931" s="314"/>
      <c r="H931" s="314"/>
      <c r="I931" s="314"/>
      <c r="J931" s="314"/>
      <c r="K931" s="314"/>
      <c r="L931" s="314"/>
      <c r="M931" s="314"/>
      <c r="N931" s="314"/>
      <c r="O931" s="314"/>
      <c r="P931" s="314"/>
      <c r="Q931" s="314"/>
      <c r="R931" s="314"/>
      <c r="S931" s="314"/>
      <c r="T931" s="314"/>
      <c r="U931" s="314"/>
      <c r="V931" s="314"/>
      <c r="W931" s="314"/>
      <c r="X931" s="314"/>
      <c r="Y931" s="314"/>
      <c r="Z931" s="314"/>
    </row>
    <row r="932" ht="15.75" customHeight="1">
      <c r="A932" s="314"/>
      <c r="B932" s="314"/>
      <c r="C932" s="314"/>
      <c r="D932" s="314"/>
      <c r="E932" s="314"/>
      <c r="F932" s="314"/>
      <c r="G932" s="314"/>
      <c r="H932" s="314"/>
      <c r="I932" s="314"/>
      <c r="J932" s="314"/>
      <c r="K932" s="314"/>
      <c r="L932" s="314"/>
      <c r="M932" s="314"/>
      <c r="N932" s="314"/>
      <c r="O932" s="314"/>
      <c r="P932" s="314"/>
      <c r="Q932" s="314"/>
      <c r="R932" s="314"/>
      <c r="S932" s="314"/>
      <c r="T932" s="314"/>
      <c r="U932" s="314"/>
      <c r="V932" s="314"/>
      <c r="W932" s="314"/>
      <c r="X932" s="314"/>
      <c r="Y932" s="314"/>
      <c r="Z932" s="314"/>
    </row>
    <row r="933" ht="15.75" customHeight="1">
      <c r="A933" s="314"/>
      <c r="B933" s="314"/>
      <c r="C933" s="314"/>
      <c r="D933" s="314"/>
      <c r="E933" s="314"/>
      <c r="F933" s="314"/>
      <c r="G933" s="314"/>
      <c r="H933" s="314"/>
      <c r="I933" s="314"/>
      <c r="J933" s="314"/>
      <c r="K933" s="314"/>
      <c r="L933" s="314"/>
      <c r="M933" s="314"/>
      <c r="N933" s="314"/>
      <c r="O933" s="314"/>
      <c r="P933" s="314"/>
      <c r="Q933" s="314"/>
      <c r="R933" s="314"/>
      <c r="S933" s="314"/>
      <c r="T933" s="314"/>
      <c r="U933" s="314"/>
      <c r="V933" s="314"/>
      <c r="W933" s="314"/>
      <c r="X933" s="314"/>
      <c r="Y933" s="314"/>
      <c r="Z933" s="314"/>
    </row>
    <row r="934" ht="15.75" customHeight="1">
      <c r="A934" s="314"/>
      <c r="B934" s="314"/>
      <c r="C934" s="314"/>
      <c r="D934" s="314"/>
      <c r="E934" s="314"/>
      <c r="F934" s="314"/>
      <c r="G934" s="314"/>
      <c r="H934" s="314"/>
      <c r="I934" s="314"/>
      <c r="J934" s="314"/>
      <c r="K934" s="314"/>
      <c r="L934" s="314"/>
      <c r="M934" s="314"/>
      <c r="N934" s="314"/>
      <c r="O934" s="314"/>
      <c r="P934" s="314"/>
      <c r="Q934" s="314"/>
      <c r="R934" s="314"/>
      <c r="S934" s="314"/>
      <c r="T934" s="314"/>
      <c r="U934" s="314"/>
      <c r="V934" s="314"/>
      <c r="W934" s="314"/>
      <c r="X934" s="314"/>
      <c r="Y934" s="314"/>
      <c r="Z934" s="314"/>
    </row>
    <row r="935" ht="15.75" customHeight="1">
      <c r="A935" s="314"/>
      <c r="B935" s="314"/>
      <c r="C935" s="314"/>
      <c r="D935" s="314"/>
      <c r="E935" s="314"/>
      <c r="F935" s="314"/>
      <c r="G935" s="314"/>
      <c r="H935" s="314"/>
      <c r="I935" s="314"/>
      <c r="J935" s="314"/>
      <c r="K935" s="314"/>
      <c r="L935" s="314"/>
      <c r="M935" s="314"/>
      <c r="N935" s="314"/>
      <c r="O935" s="314"/>
      <c r="P935" s="314"/>
      <c r="Q935" s="314"/>
      <c r="R935" s="314"/>
      <c r="S935" s="314"/>
      <c r="T935" s="314"/>
      <c r="U935" s="314"/>
      <c r="V935" s="314"/>
      <c r="W935" s="314"/>
      <c r="X935" s="314"/>
      <c r="Y935" s="314"/>
      <c r="Z935" s="314"/>
    </row>
    <row r="936" ht="15.75" customHeight="1">
      <c r="A936" s="314"/>
      <c r="B936" s="314"/>
      <c r="C936" s="314"/>
      <c r="D936" s="314"/>
      <c r="E936" s="314"/>
      <c r="F936" s="314"/>
      <c r="G936" s="314"/>
      <c r="H936" s="314"/>
      <c r="I936" s="314"/>
      <c r="J936" s="314"/>
      <c r="K936" s="314"/>
      <c r="L936" s="314"/>
      <c r="M936" s="314"/>
      <c r="N936" s="314"/>
      <c r="O936" s="314"/>
      <c r="P936" s="314"/>
      <c r="Q936" s="314"/>
      <c r="R936" s="314"/>
      <c r="S936" s="314"/>
      <c r="T936" s="314"/>
      <c r="U936" s="314"/>
      <c r="V936" s="314"/>
      <c r="W936" s="314"/>
      <c r="X936" s="314"/>
      <c r="Y936" s="314"/>
      <c r="Z936" s="314"/>
    </row>
    <row r="937" ht="15.75" customHeight="1">
      <c r="A937" s="314"/>
      <c r="B937" s="314"/>
      <c r="C937" s="314"/>
      <c r="D937" s="314"/>
      <c r="E937" s="314"/>
      <c r="F937" s="314"/>
      <c r="G937" s="314"/>
      <c r="H937" s="314"/>
      <c r="I937" s="314"/>
      <c r="J937" s="314"/>
      <c r="K937" s="314"/>
      <c r="L937" s="314"/>
      <c r="M937" s="314"/>
      <c r="N937" s="314"/>
      <c r="O937" s="314"/>
      <c r="P937" s="314"/>
      <c r="Q937" s="314"/>
      <c r="R937" s="314"/>
      <c r="S937" s="314"/>
      <c r="T937" s="314"/>
      <c r="U937" s="314"/>
      <c r="V937" s="314"/>
      <c r="W937" s="314"/>
      <c r="X937" s="314"/>
      <c r="Y937" s="314"/>
      <c r="Z937" s="314"/>
    </row>
    <row r="938" ht="15.75" customHeight="1">
      <c r="A938" s="314"/>
      <c r="B938" s="314"/>
      <c r="C938" s="314"/>
      <c r="D938" s="314"/>
      <c r="E938" s="314"/>
      <c r="F938" s="314"/>
      <c r="G938" s="314"/>
      <c r="H938" s="314"/>
      <c r="I938" s="314"/>
      <c r="J938" s="314"/>
      <c r="K938" s="314"/>
      <c r="L938" s="314"/>
      <c r="M938" s="314"/>
      <c r="N938" s="314"/>
      <c r="O938" s="314"/>
      <c r="P938" s="314"/>
      <c r="Q938" s="314"/>
      <c r="R938" s="314"/>
      <c r="S938" s="314"/>
      <c r="T938" s="314"/>
      <c r="U938" s="314"/>
      <c r="V938" s="314"/>
      <c r="W938" s="314"/>
      <c r="X938" s="314"/>
      <c r="Y938" s="314"/>
      <c r="Z938" s="314"/>
    </row>
    <row r="939" ht="15.75" customHeight="1">
      <c r="A939" s="314"/>
      <c r="B939" s="314"/>
      <c r="C939" s="314"/>
      <c r="D939" s="314"/>
      <c r="E939" s="314"/>
      <c r="F939" s="314"/>
      <c r="G939" s="314"/>
      <c r="H939" s="314"/>
      <c r="I939" s="314"/>
      <c r="J939" s="314"/>
      <c r="K939" s="314"/>
      <c r="L939" s="314"/>
      <c r="M939" s="314"/>
      <c r="N939" s="314"/>
      <c r="O939" s="314"/>
      <c r="P939" s="314"/>
      <c r="Q939" s="314"/>
      <c r="R939" s="314"/>
      <c r="S939" s="314"/>
      <c r="T939" s="314"/>
      <c r="U939" s="314"/>
      <c r="V939" s="314"/>
      <c r="W939" s="314"/>
      <c r="X939" s="314"/>
      <c r="Y939" s="314"/>
      <c r="Z939" s="314"/>
    </row>
    <row r="940" ht="15.75" customHeight="1">
      <c r="A940" s="314"/>
      <c r="B940" s="314"/>
      <c r="C940" s="314"/>
      <c r="D940" s="314"/>
      <c r="E940" s="314"/>
      <c r="F940" s="314"/>
      <c r="G940" s="314"/>
      <c r="H940" s="314"/>
      <c r="I940" s="314"/>
      <c r="J940" s="314"/>
      <c r="K940" s="314"/>
      <c r="L940" s="314"/>
      <c r="M940" s="314"/>
      <c r="N940" s="314"/>
      <c r="O940" s="314"/>
      <c r="P940" s="314"/>
      <c r="Q940" s="314"/>
      <c r="R940" s="314"/>
      <c r="S940" s="314"/>
      <c r="T940" s="314"/>
      <c r="U940" s="314"/>
      <c r="V940" s="314"/>
      <c r="W940" s="314"/>
      <c r="X940" s="314"/>
      <c r="Y940" s="314"/>
      <c r="Z940" s="314"/>
    </row>
    <row r="941" ht="15.75" customHeight="1">
      <c r="A941" s="314"/>
      <c r="B941" s="314"/>
      <c r="C941" s="314"/>
      <c r="D941" s="314"/>
      <c r="E941" s="314"/>
      <c r="F941" s="314"/>
      <c r="G941" s="314"/>
      <c r="H941" s="314"/>
      <c r="I941" s="314"/>
      <c r="J941" s="314"/>
      <c r="K941" s="314"/>
      <c r="L941" s="314"/>
      <c r="M941" s="314"/>
      <c r="N941" s="314"/>
      <c r="O941" s="314"/>
      <c r="P941" s="314"/>
      <c r="Q941" s="314"/>
      <c r="R941" s="314"/>
      <c r="S941" s="314"/>
      <c r="T941" s="314"/>
      <c r="U941" s="314"/>
      <c r="V941" s="314"/>
      <c r="W941" s="314"/>
      <c r="X941" s="314"/>
      <c r="Y941" s="314"/>
      <c r="Z941" s="314"/>
    </row>
    <row r="942" ht="15.75" customHeight="1">
      <c r="A942" s="314"/>
      <c r="B942" s="314"/>
      <c r="C942" s="314"/>
      <c r="D942" s="314"/>
      <c r="E942" s="314"/>
      <c r="F942" s="314"/>
      <c r="G942" s="314"/>
      <c r="H942" s="314"/>
      <c r="I942" s="314"/>
      <c r="J942" s="314"/>
      <c r="K942" s="314"/>
      <c r="L942" s="314"/>
      <c r="M942" s="314"/>
      <c r="N942" s="314"/>
      <c r="O942" s="314"/>
      <c r="P942" s="314"/>
      <c r="Q942" s="314"/>
      <c r="R942" s="314"/>
      <c r="S942" s="314"/>
      <c r="T942" s="314"/>
      <c r="U942" s="314"/>
      <c r="V942" s="314"/>
      <c r="W942" s="314"/>
      <c r="X942" s="314"/>
      <c r="Y942" s="314"/>
      <c r="Z942" s="314"/>
    </row>
    <row r="943" ht="15.75" customHeight="1">
      <c r="A943" s="314"/>
      <c r="B943" s="314"/>
      <c r="C943" s="314"/>
      <c r="D943" s="314"/>
      <c r="E943" s="314"/>
      <c r="F943" s="314"/>
      <c r="G943" s="314"/>
      <c r="H943" s="314"/>
      <c r="I943" s="314"/>
      <c r="J943" s="314"/>
      <c r="K943" s="314"/>
      <c r="L943" s="314"/>
      <c r="M943" s="314"/>
      <c r="N943" s="314"/>
      <c r="O943" s="314"/>
      <c r="P943" s="314"/>
      <c r="Q943" s="314"/>
      <c r="R943" s="314"/>
      <c r="S943" s="314"/>
      <c r="T943" s="314"/>
      <c r="U943" s="314"/>
      <c r="V943" s="314"/>
      <c r="W943" s="314"/>
      <c r="X943" s="314"/>
      <c r="Y943" s="314"/>
      <c r="Z943" s="314"/>
    </row>
    <row r="944" ht="15.75" customHeight="1">
      <c r="A944" s="314"/>
      <c r="B944" s="314"/>
      <c r="C944" s="314"/>
      <c r="D944" s="314"/>
      <c r="E944" s="314"/>
      <c r="F944" s="314"/>
      <c r="G944" s="314"/>
      <c r="H944" s="314"/>
      <c r="I944" s="314"/>
      <c r="J944" s="314"/>
      <c r="K944" s="314"/>
      <c r="L944" s="314"/>
      <c r="M944" s="314"/>
      <c r="N944" s="314"/>
      <c r="O944" s="314"/>
      <c r="P944" s="314"/>
      <c r="Q944" s="314"/>
      <c r="R944" s="314"/>
      <c r="S944" s="314"/>
      <c r="T944" s="314"/>
      <c r="U944" s="314"/>
      <c r="V944" s="314"/>
      <c r="W944" s="314"/>
      <c r="X944" s="314"/>
      <c r="Y944" s="314"/>
      <c r="Z944" s="314"/>
    </row>
    <row r="945" ht="15.75" customHeight="1">
      <c r="A945" s="314"/>
      <c r="B945" s="314"/>
      <c r="C945" s="314"/>
      <c r="D945" s="314"/>
      <c r="E945" s="314"/>
      <c r="F945" s="314"/>
      <c r="G945" s="314"/>
      <c r="H945" s="314"/>
      <c r="I945" s="314"/>
      <c r="J945" s="314"/>
      <c r="K945" s="314"/>
      <c r="L945" s="314"/>
      <c r="M945" s="314"/>
      <c r="N945" s="314"/>
      <c r="O945" s="314"/>
      <c r="P945" s="314"/>
      <c r="Q945" s="314"/>
      <c r="R945" s="314"/>
      <c r="S945" s="314"/>
      <c r="T945" s="314"/>
      <c r="U945" s="314"/>
      <c r="V945" s="314"/>
      <c r="W945" s="314"/>
      <c r="X945" s="314"/>
      <c r="Y945" s="314"/>
      <c r="Z945" s="314"/>
    </row>
    <row r="946" ht="15.75" customHeight="1">
      <c r="A946" s="314"/>
      <c r="B946" s="314"/>
      <c r="C946" s="314"/>
      <c r="D946" s="314"/>
      <c r="E946" s="314"/>
      <c r="F946" s="314"/>
      <c r="G946" s="314"/>
      <c r="H946" s="314"/>
      <c r="I946" s="314"/>
      <c r="J946" s="314"/>
      <c r="K946" s="314"/>
      <c r="L946" s="314"/>
      <c r="M946" s="314"/>
      <c r="N946" s="314"/>
      <c r="O946" s="314"/>
      <c r="P946" s="314"/>
      <c r="Q946" s="314"/>
      <c r="R946" s="314"/>
      <c r="S946" s="314"/>
      <c r="T946" s="314"/>
      <c r="U946" s="314"/>
      <c r="V946" s="314"/>
      <c r="W946" s="314"/>
      <c r="X946" s="314"/>
      <c r="Y946" s="314"/>
      <c r="Z946" s="314"/>
    </row>
    <row r="947" ht="15.75" customHeight="1">
      <c r="A947" s="314"/>
      <c r="B947" s="314"/>
      <c r="C947" s="314"/>
      <c r="D947" s="314"/>
      <c r="E947" s="314"/>
      <c r="F947" s="314"/>
      <c r="G947" s="314"/>
      <c r="H947" s="314"/>
      <c r="I947" s="314"/>
      <c r="J947" s="314"/>
      <c r="K947" s="314"/>
      <c r="L947" s="314"/>
      <c r="M947" s="314"/>
      <c r="N947" s="314"/>
      <c r="O947" s="314"/>
      <c r="P947" s="314"/>
      <c r="Q947" s="314"/>
      <c r="R947" s="314"/>
      <c r="S947" s="314"/>
      <c r="T947" s="314"/>
      <c r="U947" s="314"/>
      <c r="V947" s="314"/>
      <c r="W947" s="314"/>
      <c r="X947" s="314"/>
      <c r="Y947" s="314"/>
      <c r="Z947" s="314"/>
    </row>
    <row r="948" ht="15.75" customHeight="1">
      <c r="A948" s="314"/>
      <c r="B948" s="314"/>
      <c r="C948" s="314"/>
      <c r="D948" s="314"/>
      <c r="E948" s="314"/>
      <c r="F948" s="314"/>
      <c r="G948" s="314"/>
      <c r="H948" s="314"/>
      <c r="I948" s="314"/>
      <c r="J948" s="314"/>
      <c r="K948" s="314"/>
      <c r="L948" s="314"/>
      <c r="M948" s="314"/>
      <c r="N948" s="314"/>
      <c r="O948" s="314"/>
      <c r="P948" s="314"/>
      <c r="Q948" s="314"/>
      <c r="R948" s="314"/>
      <c r="S948" s="314"/>
      <c r="T948" s="314"/>
      <c r="U948" s="314"/>
      <c r="V948" s="314"/>
      <c r="W948" s="314"/>
      <c r="X948" s="314"/>
      <c r="Y948" s="314"/>
      <c r="Z948" s="314"/>
    </row>
    <row r="949" ht="15.75" customHeight="1">
      <c r="A949" s="314"/>
      <c r="B949" s="314"/>
      <c r="C949" s="314"/>
      <c r="D949" s="314"/>
      <c r="E949" s="314"/>
      <c r="F949" s="314"/>
      <c r="G949" s="314"/>
      <c r="H949" s="314"/>
      <c r="I949" s="314"/>
      <c r="J949" s="314"/>
      <c r="K949" s="314"/>
      <c r="L949" s="314"/>
      <c r="M949" s="314"/>
      <c r="N949" s="314"/>
      <c r="O949" s="314"/>
      <c r="P949" s="314"/>
      <c r="Q949" s="314"/>
      <c r="R949" s="314"/>
      <c r="S949" s="314"/>
      <c r="T949" s="314"/>
      <c r="U949" s="314"/>
      <c r="V949" s="314"/>
      <c r="W949" s="314"/>
      <c r="X949" s="314"/>
      <c r="Y949" s="314"/>
      <c r="Z949" s="314"/>
    </row>
    <row r="950" ht="15.75" customHeight="1">
      <c r="A950" s="314"/>
      <c r="B950" s="314"/>
      <c r="C950" s="314"/>
      <c r="D950" s="314"/>
      <c r="E950" s="314"/>
      <c r="F950" s="314"/>
      <c r="G950" s="314"/>
      <c r="H950" s="314"/>
      <c r="I950" s="314"/>
      <c r="J950" s="314"/>
      <c r="K950" s="314"/>
      <c r="L950" s="314"/>
      <c r="M950" s="314"/>
      <c r="N950" s="314"/>
      <c r="O950" s="314"/>
      <c r="P950" s="314"/>
      <c r="Q950" s="314"/>
      <c r="R950" s="314"/>
      <c r="S950" s="314"/>
      <c r="T950" s="314"/>
      <c r="U950" s="314"/>
      <c r="V950" s="314"/>
      <c r="W950" s="314"/>
      <c r="X950" s="314"/>
      <c r="Y950" s="314"/>
      <c r="Z950" s="314"/>
    </row>
    <row r="951" ht="15.75" customHeight="1">
      <c r="A951" s="314"/>
      <c r="B951" s="314"/>
      <c r="C951" s="314"/>
      <c r="D951" s="314"/>
      <c r="E951" s="314"/>
      <c r="F951" s="314"/>
      <c r="G951" s="314"/>
      <c r="H951" s="314"/>
      <c r="I951" s="314"/>
      <c r="J951" s="314"/>
      <c r="K951" s="314"/>
      <c r="L951" s="314"/>
      <c r="M951" s="314"/>
      <c r="N951" s="314"/>
      <c r="O951" s="314"/>
      <c r="P951" s="314"/>
      <c r="Q951" s="314"/>
      <c r="R951" s="314"/>
      <c r="S951" s="314"/>
      <c r="T951" s="314"/>
      <c r="U951" s="314"/>
      <c r="V951" s="314"/>
      <c r="W951" s="314"/>
      <c r="X951" s="314"/>
      <c r="Y951" s="314"/>
      <c r="Z951" s="314"/>
    </row>
    <row r="952" ht="15.75" customHeight="1">
      <c r="A952" s="314"/>
      <c r="B952" s="314"/>
      <c r="C952" s="314"/>
      <c r="D952" s="314"/>
      <c r="E952" s="314"/>
      <c r="F952" s="314"/>
      <c r="G952" s="314"/>
      <c r="H952" s="314"/>
      <c r="I952" s="314"/>
      <c r="J952" s="314"/>
      <c r="K952" s="314"/>
      <c r="L952" s="314"/>
      <c r="M952" s="314"/>
      <c r="N952" s="314"/>
      <c r="O952" s="314"/>
      <c r="P952" s="314"/>
      <c r="Q952" s="314"/>
      <c r="R952" s="314"/>
      <c r="S952" s="314"/>
      <c r="T952" s="314"/>
      <c r="U952" s="314"/>
      <c r="V952" s="314"/>
      <c r="W952" s="314"/>
      <c r="X952" s="314"/>
      <c r="Y952" s="314"/>
      <c r="Z952" s="314"/>
    </row>
    <row r="953" ht="15.75" customHeight="1">
      <c r="A953" s="314"/>
      <c r="B953" s="314"/>
      <c r="C953" s="314"/>
      <c r="D953" s="314"/>
      <c r="E953" s="314"/>
      <c r="F953" s="314"/>
      <c r="G953" s="314"/>
      <c r="H953" s="314"/>
      <c r="I953" s="314"/>
      <c r="J953" s="314"/>
      <c r="K953" s="314"/>
      <c r="L953" s="314"/>
      <c r="M953" s="314"/>
      <c r="N953" s="314"/>
      <c r="O953" s="314"/>
      <c r="P953" s="314"/>
      <c r="Q953" s="314"/>
      <c r="R953" s="314"/>
      <c r="S953" s="314"/>
      <c r="T953" s="314"/>
      <c r="U953" s="314"/>
      <c r="V953" s="314"/>
      <c r="W953" s="314"/>
      <c r="X953" s="314"/>
      <c r="Y953" s="314"/>
      <c r="Z953" s="314"/>
    </row>
    <row r="954" ht="15.75" customHeight="1">
      <c r="A954" s="314"/>
      <c r="B954" s="314"/>
      <c r="C954" s="314"/>
      <c r="D954" s="314"/>
      <c r="E954" s="314"/>
      <c r="F954" s="314"/>
      <c r="G954" s="314"/>
      <c r="H954" s="314"/>
      <c r="I954" s="314"/>
      <c r="J954" s="314"/>
      <c r="K954" s="314"/>
      <c r="L954" s="314"/>
      <c r="M954" s="314"/>
      <c r="N954" s="314"/>
      <c r="O954" s="314"/>
      <c r="P954" s="314"/>
      <c r="Q954" s="314"/>
      <c r="R954" s="314"/>
      <c r="S954" s="314"/>
      <c r="T954" s="314"/>
      <c r="U954" s="314"/>
      <c r="V954" s="314"/>
      <c r="W954" s="314"/>
      <c r="X954" s="314"/>
      <c r="Y954" s="314"/>
      <c r="Z954" s="314"/>
    </row>
    <row r="955" ht="15.75" customHeight="1">
      <c r="A955" s="314"/>
      <c r="B955" s="314"/>
      <c r="C955" s="314"/>
      <c r="D955" s="314"/>
      <c r="E955" s="314"/>
      <c r="F955" s="314"/>
      <c r="G955" s="314"/>
      <c r="H955" s="314"/>
      <c r="I955" s="314"/>
      <c r="J955" s="314"/>
      <c r="K955" s="314"/>
      <c r="L955" s="314"/>
      <c r="M955" s="314"/>
      <c r="N955" s="314"/>
      <c r="O955" s="314"/>
      <c r="P955" s="314"/>
      <c r="Q955" s="314"/>
      <c r="R955" s="314"/>
      <c r="S955" s="314"/>
      <c r="T955" s="314"/>
      <c r="U955" s="314"/>
      <c r="V955" s="314"/>
      <c r="W955" s="314"/>
      <c r="X955" s="314"/>
      <c r="Y955" s="314"/>
      <c r="Z955" s="314"/>
    </row>
    <row r="956" ht="15.75" customHeight="1">
      <c r="A956" s="314"/>
      <c r="B956" s="314"/>
      <c r="C956" s="314"/>
      <c r="D956" s="314"/>
      <c r="E956" s="314"/>
      <c r="F956" s="314"/>
      <c r="G956" s="314"/>
      <c r="H956" s="314"/>
      <c r="I956" s="314"/>
      <c r="J956" s="314"/>
      <c r="K956" s="314"/>
      <c r="L956" s="314"/>
      <c r="M956" s="314"/>
      <c r="N956" s="314"/>
      <c r="O956" s="314"/>
      <c r="P956" s="314"/>
      <c r="Q956" s="314"/>
      <c r="R956" s="314"/>
      <c r="S956" s="314"/>
      <c r="T956" s="314"/>
      <c r="U956" s="314"/>
      <c r="V956" s="314"/>
      <c r="W956" s="314"/>
      <c r="X956" s="314"/>
      <c r="Y956" s="314"/>
      <c r="Z956" s="314"/>
    </row>
    <row r="957" ht="15.75" customHeight="1">
      <c r="A957" s="314"/>
      <c r="B957" s="314"/>
      <c r="C957" s="314"/>
      <c r="D957" s="314"/>
      <c r="E957" s="314"/>
      <c r="F957" s="314"/>
      <c r="G957" s="314"/>
      <c r="H957" s="314"/>
      <c r="I957" s="314"/>
      <c r="J957" s="314"/>
      <c r="K957" s="314"/>
      <c r="L957" s="314"/>
      <c r="M957" s="314"/>
      <c r="N957" s="314"/>
      <c r="O957" s="314"/>
      <c r="P957" s="314"/>
      <c r="Q957" s="314"/>
      <c r="R957" s="314"/>
      <c r="S957" s="314"/>
      <c r="T957" s="314"/>
      <c r="U957" s="314"/>
      <c r="V957" s="314"/>
      <c r="W957" s="314"/>
      <c r="X957" s="314"/>
      <c r="Y957" s="314"/>
      <c r="Z957" s="314"/>
    </row>
    <row r="958" ht="15.75" customHeight="1">
      <c r="A958" s="314"/>
      <c r="B958" s="314"/>
      <c r="C958" s="314"/>
      <c r="D958" s="314"/>
      <c r="E958" s="314"/>
      <c r="F958" s="314"/>
      <c r="G958" s="314"/>
      <c r="H958" s="314"/>
      <c r="I958" s="314"/>
      <c r="J958" s="314"/>
      <c r="K958" s="314"/>
      <c r="L958" s="314"/>
      <c r="M958" s="314"/>
      <c r="N958" s="314"/>
      <c r="O958" s="314"/>
      <c r="P958" s="314"/>
      <c r="Q958" s="314"/>
      <c r="R958" s="314"/>
      <c r="S958" s="314"/>
      <c r="T958" s="314"/>
      <c r="U958" s="314"/>
      <c r="V958" s="314"/>
      <c r="W958" s="314"/>
      <c r="X958" s="314"/>
      <c r="Y958" s="314"/>
      <c r="Z958" s="314"/>
    </row>
    <row r="959" ht="15.75" customHeight="1">
      <c r="A959" s="314"/>
      <c r="B959" s="314"/>
      <c r="C959" s="314"/>
      <c r="D959" s="314"/>
      <c r="E959" s="314"/>
      <c r="F959" s="314"/>
      <c r="G959" s="314"/>
      <c r="H959" s="314"/>
      <c r="I959" s="314"/>
      <c r="J959" s="314"/>
      <c r="K959" s="314"/>
      <c r="L959" s="314"/>
      <c r="M959" s="314"/>
      <c r="N959" s="314"/>
      <c r="O959" s="314"/>
      <c r="P959" s="314"/>
      <c r="Q959" s="314"/>
      <c r="R959" s="314"/>
      <c r="S959" s="314"/>
      <c r="T959" s="314"/>
      <c r="U959" s="314"/>
      <c r="V959" s="314"/>
      <c r="W959" s="314"/>
      <c r="X959" s="314"/>
      <c r="Y959" s="314"/>
      <c r="Z959" s="314"/>
    </row>
    <row r="960" ht="15.75" customHeight="1">
      <c r="A960" s="314"/>
      <c r="B960" s="314"/>
      <c r="C960" s="314"/>
      <c r="D960" s="314"/>
      <c r="E960" s="314"/>
      <c r="F960" s="314"/>
      <c r="G960" s="314"/>
      <c r="H960" s="314"/>
      <c r="I960" s="314"/>
      <c r="J960" s="314"/>
      <c r="K960" s="314"/>
      <c r="L960" s="314"/>
      <c r="M960" s="314"/>
      <c r="N960" s="314"/>
      <c r="O960" s="314"/>
      <c r="P960" s="314"/>
      <c r="Q960" s="314"/>
      <c r="R960" s="314"/>
      <c r="S960" s="314"/>
      <c r="T960" s="314"/>
      <c r="U960" s="314"/>
      <c r="V960" s="314"/>
      <c r="W960" s="314"/>
      <c r="X960" s="314"/>
      <c r="Y960" s="314"/>
      <c r="Z960" s="314"/>
    </row>
    <row r="961" ht="15.75" customHeight="1">
      <c r="A961" s="314"/>
      <c r="B961" s="314"/>
      <c r="C961" s="314"/>
      <c r="D961" s="314"/>
      <c r="E961" s="314"/>
      <c r="F961" s="314"/>
      <c r="G961" s="314"/>
      <c r="H961" s="314"/>
      <c r="I961" s="314"/>
      <c r="J961" s="314"/>
      <c r="K961" s="314"/>
      <c r="L961" s="314"/>
      <c r="M961" s="314"/>
      <c r="N961" s="314"/>
      <c r="O961" s="314"/>
      <c r="P961" s="314"/>
      <c r="Q961" s="314"/>
      <c r="R961" s="314"/>
      <c r="S961" s="314"/>
      <c r="T961" s="314"/>
      <c r="U961" s="314"/>
      <c r="V961" s="314"/>
      <c r="W961" s="314"/>
      <c r="X961" s="314"/>
      <c r="Y961" s="314"/>
      <c r="Z961" s="314"/>
    </row>
    <row r="962" ht="15.75" customHeight="1">
      <c r="A962" s="314"/>
      <c r="B962" s="314"/>
      <c r="C962" s="314"/>
      <c r="D962" s="314"/>
      <c r="E962" s="314"/>
      <c r="F962" s="314"/>
      <c r="G962" s="314"/>
      <c r="H962" s="314"/>
      <c r="I962" s="314"/>
      <c r="J962" s="314"/>
      <c r="K962" s="314"/>
      <c r="L962" s="314"/>
      <c r="M962" s="314"/>
      <c r="N962" s="314"/>
      <c r="O962" s="314"/>
      <c r="P962" s="314"/>
      <c r="Q962" s="314"/>
      <c r="R962" s="314"/>
      <c r="S962" s="314"/>
      <c r="T962" s="314"/>
      <c r="U962" s="314"/>
      <c r="V962" s="314"/>
      <c r="W962" s="314"/>
      <c r="X962" s="314"/>
      <c r="Y962" s="314"/>
      <c r="Z962" s="314"/>
    </row>
    <row r="963" ht="15.75" customHeight="1">
      <c r="A963" s="314"/>
      <c r="B963" s="314"/>
      <c r="C963" s="314"/>
      <c r="D963" s="314"/>
      <c r="E963" s="314"/>
      <c r="F963" s="314"/>
      <c r="G963" s="314"/>
      <c r="H963" s="314"/>
      <c r="I963" s="314"/>
      <c r="J963" s="314"/>
      <c r="K963" s="314"/>
      <c r="L963" s="314"/>
      <c r="M963" s="314"/>
      <c r="N963" s="314"/>
      <c r="O963" s="314"/>
      <c r="P963" s="314"/>
      <c r="Q963" s="314"/>
      <c r="R963" s="314"/>
      <c r="S963" s="314"/>
      <c r="T963" s="314"/>
      <c r="U963" s="314"/>
      <c r="V963" s="314"/>
      <c r="W963" s="314"/>
      <c r="X963" s="314"/>
      <c r="Y963" s="314"/>
      <c r="Z963" s="314"/>
    </row>
    <row r="964" ht="15.75" customHeight="1">
      <c r="A964" s="314"/>
      <c r="B964" s="314"/>
      <c r="C964" s="314"/>
      <c r="D964" s="314"/>
      <c r="E964" s="314"/>
      <c r="F964" s="314"/>
      <c r="G964" s="314"/>
      <c r="H964" s="314"/>
      <c r="I964" s="314"/>
      <c r="J964" s="314"/>
      <c r="K964" s="314"/>
      <c r="L964" s="314"/>
      <c r="M964" s="314"/>
      <c r="N964" s="314"/>
      <c r="O964" s="314"/>
      <c r="P964" s="314"/>
      <c r="Q964" s="314"/>
      <c r="R964" s="314"/>
      <c r="S964" s="314"/>
      <c r="T964" s="314"/>
      <c r="U964" s="314"/>
      <c r="V964" s="314"/>
      <c r="W964" s="314"/>
      <c r="X964" s="314"/>
      <c r="Y964" s="314"/>
      <c r="Z964" s="314"/>
    </row>
    <row r="965" ht="15.75" customHeight="1">
      <c r="A965" s="314"/>
      <c r="B965" s="314"/>
      <c r="C965" s="314"/>
      <c r="D965" s="314"/>
      <c r="E965" s="314"/>
      <c r="F965" s="314"/>
      <c r="G965" s="314"/>
      <c r="H965" s="314"/>
      <c r="I965" s="314"/>
      <c r="J965" s="314"/>
      <c r="K965" s="314"/>
      <c r="L965" s="314"/>
      <c r="M965" s="314"/>
      <c r="N965" s="314"/>
      <c r="O965" s="314"/>
      <c r="P965" s="314"/>
      <c r="Q965" s="314"/>
      <c r="R965" s="314"/>
      <c r="S965" s="314"/>
      <c r="T965" s="314"/>
      <c r="U965" s="314"/>
      <c r="V965" s="314"/>
      <c r="W965" s="314"/>
      <c r="X965" s="314"/>
      <c r="Y965" s="314"/>
      <c r="Z965" s="314"/>
    </row>
    <row r="966" ht="15.75" customHeight="1">
      <c r="A966" s="314"/>
      <c r="B966" s="314"/>
      <c r="C966" s="314"/>
      <c r="D966" s="314"/>
      <c r="E966" s="314"/>
      <c r="F966" s="314"/>
      <c r="G966" s="314"/>
      <c r="H966" s="314"/>
      <c r="I966" s="314"/>
      <c r="J966" s="314"/>
      <c r="K966" s="314"/>
      <c r="L966" s="314"/>
      <c r="M966" s="314"/>
      <c r="N966" s="314"/>
      <c r="O966" s="314"/>
      <c r="P966" s="314"/>
      <c r="Q966" s="314"/>
      <c r="R966" s="314"/>
      <c r="S966" s="314"/>
      <c r="T966" s="314"/>
      <c r="U966" s="314"/>
      <c r="V966" s="314"/>
      <c r="W966" s="314"/>
      <c r="X966" s="314"/>
      <c r="Y966" s="314"/>
      <c r="Z966" s="314"/>
    </row>
    <row r="967" ht="15.75" customHeight="1">
      <c r="A967" s="314"/>
      <c r="B967" s="314"/>
      <c r="C967" s="314"/>
      <c r="D967" s="314"/>
      <c r="E967" s="314"/>
      <c r="F967" s="314"/>
      <c r="G967" s="314"/>
      <c r="H967" s="314"/>
      <c r="I967" s="314"/>
      <c r="J967" s="314"/>
      <c r="K967" s="314"/>
      <c r="L967" s="314"/>
      <c r="M967" s="314"/>
      <c r="N967" s="314"/>
      <c r="O967" s="314"/>
      <c r="P967" s="314"/>
      <c r="Q967" s="314"/>
      <c r="R967" s="314"/>
      <c r="S967" s="314"/>
      <c r="T967" s="314"/>
      <c r="U967" s="314"/>
      <c r="V967" s="314"/>
      <c r="W967" s="314"/>
      <c r="X967" s="314"/>
      <c r="Y967" s="314"/>
      <c r="Z967" s="314"/>
    </row>
    <row r="968" ht="15.75" customHeight="1">
      <c r="A968" s="314"/>
      <c r="B968" s="314"/>
      <c r="C968" s="314"/>
      <c r="D968" s="314"/>
      <c r="E968" s="314"/>
      <c r="F968" s="314"/>
      <c r="G968" s="314"/>
      <c r="H968" s="314"/>
      <c r="I968" s="314"/>
      <c r="J968" s="314"/>
      <c r="K968" s="314"/>
      <c r="L968" s="314"/>
      <c r="M968" s="314"/>
      <c r="N968" s="314"/>
      <c r="O968" s="314"/>
      <c r="P968" s="314"/>
      <c r="Q968" s="314"/>
      <c r="R968" s="314"/>
      <c r="S968" s="314"/>
      <c r="T968" s="314"/>
      <c r="U968" s="314"/>
      <c r="V968" s="314"/>
      <c r="W968" s="314"/>
      <c r="X968" s="314"/>
      <c r="Y968" s="314"/>
      <c r="Z968" s="314"/>
    </row>
    <row r="969" ht="15.75" customHeight="1">
      <c r="A969" s="314"/>
      <c r="B969" s="314"/>
      <c r="C969" s="314"/>
      <c r="D969" s="314"/>
      <c r="E969" s="314"/>
      <c r="F969" s="314"/>
      <c r="G969" s="314"/>
      <c r="H969" s="314"/>
      <c r="I969" s="314"/>
      <c r="J969" s="314"/>
      <c r="K969" s="314"/>
      <c r="L969" s="314"/>
      <c r="M969" s="314"/>
      <c r="N969" s="314"/>
      <c r="O969" s="314"/>
      <c r="P969" s="314"/>
      <c r="Q969" s="314"/>
      <c r="R969" s="314"/>
      <c r="S969" s="314"/>
      <c r="T969" s="314"/>
      <c r="U969" s="314"/>
      <c r="V969" s="314"/>
      <c r="W969" s="314"/>
      <c r="X969" s="314"/>
      <c r="Y969" s="314"/>
      <c r="Z969" s="314"/>
    </row>
    <row r="970" ht="15.75" customHeight="1">
      <c r="A970" s="314"/>
      <c r="B970" s="314"/>
      <c r="C970" s="314"/>
      <c r="D970" s="314"/>
      <c r="E970" s="314"/>
      <c r="F970" s="314"/>
      <c r="G970" s="314"/>
      <c r="H970" s="314"/>
      <c r="I970" s="314"/>
      <c r="J970" s="314"/>
      <c r="K970" s="314"/>
      <c r="L970" s="314"/>
      <c r="M970" s="314"/>
      <c r="N970" s="314"/>
      <c r="O970" s="314"/>
      <c r="P970" s="314"/>
      <c r="Q970" s="314"/>
      <c r="R970" s="314"/>
      <c r="S970" s="314"/>
      <c r="T970" s="314"/>
      <c r="U970" s="314"/>
      <c r="V970" s="314"/>
      <c r="W970" s="314"/>
      <c r="X970" s="314"/>
      <c r="Y970" s="314"/>
      <c r="Z970" s="314"/>
    </row>
    <row r="971" ht="15.75" customHeight="1">
      <c r="A971" s="314"/>
      <c r="B971" s="314"/>
      <c r="C971" s="314"/>
      <c r="D971" s="314"/>
      <c r="E971" s="314"/>
      <c r="F971" s="314"/>
      <c r="G971" s="314"/>
      <c r="H971" s="314"/>
      <c r="I971" s="314"/>
      <c r="J971" s="314"/>
      <c r="K971" s="314"/>
      <c r="L971" s="314"/>
      <c r="M971" s="314"/>
      <c r="N971" s="314"/>
      <c r="O971" s="314"/>
      <c r="P971" s="314"/>
      <c r="Q971" s="314"/>
      <c r="R971" s="314"/>
      <c r="S971" s="314"/>
      <c r="T971" s="314"/>
      <c r="U971" s="314"/>
      <c r="V971" s="314"/>
      <c r="W971" s="314"/>
      <c r="X971" s="314"/>
      <c r="Y971" s="314"/>
      <c r="Z971" s="314"/>
    </row>
    <row r="972" ht="15.75" customHeight="1">
      <c r="A972" s="314"/>
      <c r="B972" s="314"/>
      <c r="C972" s="314"/>
      <c r="D972" s="314"/>
      <c r="E972" s="314"/>
      <c r="F972" s="314"/>
      <c r="G972" s="314"/>
      <c r="H972" s="314"/>
      <c r="I972" s="314"/>
      <c r="J972" s="314"/>
      <c r="K972" s="314"/>
      <c r="L972" s="314"/>
      <c r="M972" s="314"/>
      <c r="N972" s="314"/>
      <c r="O972" s="314"/>
      <c r="P972" s="314"/>
      <c r="Q972" s="314"/>
      <c r="R972" s="314"/>
      <c r="S972" s="314"/>
      <c r="T972" s="314"/>
      <c r="U972" s="314"/>
      <c r="V972" s="314"/>
      <c r="W972" s="314"/>
      <c r="X972" s="314"/>
      <c r="Y972" s="314"/>
      <c r="Z972" s="314"/>
    </row>
    <row r="973" ht="15.75" customHeight="1">
      <c r="A973" s="314"/>
      <c r="B973" s="314"/>
      <c r="C973" s="314"/>
      <c r="D973" s="314"/>
      <c r="E973" s="314"/>
      <c r="F973" s="314"/>
      <c r="G973" s="314"/>
      <c r="H973" s="314"/>
      <c r="I973" s="314"/>
      <c r="J973" s="314"/>
      <c r="K973" s="314"/>
      <c r="L973" s="314"/>
      <c r="M973" s="314"/>
      <c r="N973" s="314"/>
      <c r="O973" s="314"/>
      <c r="P973" s="314"/>
      <c r="Q973" s="314"/>
      <c r="R973" s="314"/>
      <c r="S973" s="314"/>
      <c r="T973" s="314"/>
      <c r="U973" s="314"/>
      <c r="V973" s="314"/>
      <c r="W973" s="314"/>
      <c r="X973" s="314"/>
      <c r="Y973" s="314"/>
      <c r="Z973" s="314"/>
    </row>
    <row r="974" ht="15.75" customHeight="1">
      <c r="A974" s="314"/>
      <c r="B974" s="314"/>
      <c r="C974" s="314"/>
      <c r="D974" s="314"/>
      <c r="E974" s="314"/>
      <c r="F974" s="314"/>
      <c r="G974" s="314"/>
      <c r="H974" s="314"/>
      <c r="I974" s="314"/>
      <c r="J974" s="314"/>
      <c r="K974" s="314"/>
      <c r="L974" s="314"/>
      <c r="M974" s="314"/>
      <c r="N974" s="314"/>
      <c r="O974" s="314"/>
      <c r="P974" s="314"/>
      <c r="Q974" s="314"/>
      <c r="R974" s="314"/>
      <c r="S974" s="314"/>
      <c r="T974" s="314"/>
      <c r="U974" s="314"/>
      <c r="V974" s="314"/>
      <c r="W974" s="314"/>
      <c r="X974" s="314"/>
      <c r="Y974" s="314"/>
      <c r="Z974" s="314"/>
    </row>
    <row r="975" ht="15.75" customHeight="1">
      <c r="A975" s="314"/>
      <c r="B975" s="314"/>
      <c r="C975" s="314"/>
      <c r="D975" s="314"/>
      <c r="E975" s="314"/>
      <c r="F975" s="314"/>
      <c r="G975" s="314"/>
      <c r="H975" s="314"/>
      <c r="I975" s="314"/>
      <c r="J975" s="314"/>
      <c r="K975" s="314"/>
      <c r="L975" s="314"/>
      <c r="M975" s="314"/>
      <c r="N975" s="314"/>
      <c r="O975" s="314"/>
      <c r="P975" s="314"/>
      <c r="Q975" s="314"/>
      <c r="R975" s="314"/>
      <c r="S975" s="314"/>
      <c r="T975" s="314"/>
      <c r="U975" s="314"/>
      <c r="V975" s="314"/>
      <c r="W975" s="314"/>
      <c r="X975" s="314"/>
      <c r="Y975" s="314"/>
      <c r="Z975" s="314"/>
    </row>
    <row r="976" ht="15.75" customHeight="1">
      <c r="A976" s="314"/>
      <c r="B976" s="314"/>
      <c r="C976" s="314"/>
      <c r="D976" s="314"/>
      <c r="E976" s="314"/>
      <c r="F976" s="314"/>
      <c r="G976" s="314"/>
      <c r="H976" s="314"/>
      <c r="I976" s="314"/>
      <c r="J976" s="314"/>
      <c r="K976" s="314"/>
      <c r="L976" s="314"/>
      <c r="M976" s="314"/>
      <c r="N976" s="314"/>
      <c r="O976" s="314"/>
      <c r="P976" s="314"/>
      <c r="Q976" s="314"/>
      <c r="R976" s="314"/>
      <c r="S976" s="314"/>
      <c r="T976" s="314"/>
      <c r="U976" s="314"/>
      <c r="V976" s="314"/>
      <c r="W976" s="314"/>
      <c r="X976" s="314"/>
      <c r="Y976" s="314"/>
      <c r="Z976" s="314"/>
    </row>
    <row r="977" ht="15.75" customHeight="1">
      <c r="A977" s="314"/>
      <c r="B977" s="314"/>
      <c r="C977" s="314"/>
      <c r="D977" s="314"/>
      <c r="E977" s="314"/>
      <c r="F977" s="314"/>
      <c r="G977" s="314"/>
      <c r="H977" s="314"/>
      <c r="I977" s="314"/>
      <c r="J977" s="314"/>
      <c r="K977" s="314"/>
      <c r="L977" s="314"/>
      <c r="M977" s="314"/>
      <c r="N977" s="314"/>
      <c r="O977" s="314"/>
      <c r="P977" s="314"/>
      <c r="Q977" s="314"/>
      <c r="R977" s="314"/>
      <c r="S977" s="314"/>
      <c r="T977" s="314"/>
      <c r="U977" s="314"/>
      <c r="V977" s="314"/>
      <c r="W977" s="314"/>
      <c r="X977" s="314"/>
      <c r="Y977" s="314"/>
      <c r="Z977" s="314"/>
    </row>
    <row r="978" ht="15.75" customHeight="1">
      <c r="A978" s="314"/>
      <c r="B978" s="314"/>
      <c r="C978" s="314"/>
      <c r="D978" s="314"/>
      <c r="E978" s="314"/>
      <c r="F978" s="314"/>
      <c r="G978" s="314"/>
      <c r="H978" s="314"/>
      <c r="I978" s="314"/>
      <c r="J978" s="314"/>
      <c r="K978" s="314"/>
      <c r="L978" s="314"/>
      <c r="M978" s="314"/>
      <c r="N978" s="314"/>
      <c r="O978" s="314"/>
      <c r="P978" s="314"/>
      <c r="Q978" s="314"/>
      <c r="R978" s="314"/>
      <c r="S978" s="314"/>
      <c r="T978" s="314"/>
      <c r="U978" s="314"/>
      <c r="V978" s="314"/>
      <c r="W978" s="314"/>
      <c r="X978" s="314"/>
      <c r="Y978" s="314"/>
      <c r="Z978" s="314"/>
    </row>
    <row r="979" ht="15.75" customHeight="1">
      <c r="A979" s="314"/>
      <c r="B979" s="314"/>
      <c r="C979" s="314"/>
      <c r="D979" s="314"/>
      <c r="E979" s="314"/>
      <c r="F979" s="314"/>
      <c r="G979" s="314"/>
      <c r="H979" s="314"/>
      <c r="I979" s="314"/>
      <c r="J979" s="314"/>
      <c r="K979" s="314"/>
      <c r="L979" s="314"/>
      <c r="M979" s="314"/>
      <c r="N979" s="314"/>
      <c r="O979" s="314"/>
      <c r="P979" s="314"/>
      <c r="Q979" s="314"/>
      <c r="R979" s="314"/>
      <c r="S979" s="314"/>
      <c r="T979" s="314"/>
      <c r="U979" s="314"/>
      <c r="V979" s="314"/>
      <c r="W979" s="314"/>
      <c r="X979" s="314"/>
      <c r="Y979" s="314"/>
      <c r="Z979" s="314"/>
    </row>
    <row r="980" ht="15.75" customHeight="1">
      <c r="A980" s="314"/>
      <c r="B980" s="314"/>
      <c r="C980" s="314"/>
      <c r="D980" s="314"/>
      <c r="E980" s="314"/>
      <c r="F980" s="314"/>
      <c r="G980" s="314"/>
      <c r="H980" s="314"/>
      <c r="I980" s="314"/>
      <c r="J980" s="314"/>
      <c r="K980" s="314"/>
      <c r="L980" s="314"/>
      <c r="M980" s="314"/>
      <c r="N980" s="314"/>
      <c r="O980" s="314"/>
      <c r="P980" s="314"/>
      <c r="Q980" s="314"/>
      <c r="R980" s="314"/>
      <c r="S980" s="314"/>
      <c r="T980" s="314"/>
      <c r="U980" s="314"/>
      <c r="V980" s="314"/>
      <c r="W980" s="314"/>
      <c r="X980" s="314"/>
      <c r="Y980" s="314"/>
      <c r="Z980" s="314"/>
    </row>
    <row r="981" ht="15.75" customHeight="1">
      <c r="A981" s="314"/>
      <c r="B981" s="314"/>
      <c r="C981" s="314"/>
      <c r="D981" s="314"/>
      <c r="E981" s="314"/>
      <c r="F981" s="314"/>
      <c r="G981" s="314"/>
      <c r="H981" s="314"/>
      <c r="I981" s="314"/>
      <c r="J981" s="314"/>
      <c r="K981" s="314"/>
      <c r="L981" s="314"/>
      <c r="M981" s="314"/>
      <c r="N981" s="314"/>
      <c r="O981" s="314"/>
      <c r="P981" s="314"/>
      <c r="Q981" s="314"/>
      <c r="R981" s="314"/>
      <c r="S981" s="314"/>
      <c r="T981" s="314"/>
      <c r="U981" s="314"/>
      <c r="V981" s="314"/>
      <c r="W981" s="314"/>
      <c r="X981" s="314"/>
      <c r="Y981" s="314"/>
      <c r="Z981" s="314"/>
    </row>
    <row r="982" ht="15.75" customHeight="1">
      <c r="A982" s="314"/>
      <c r="B982" s="314"/>
      <c r="C982" s="314"/>
      <c r="D982" s="314"/>
      <c r="E982" s="314"/>
      <c r="F982" s="314"/>
      <c r="G982" s="314"/>
      <c r="H982" s="314"/>
      <c r="I982" s="314"/>
      <c r="J982" s="314"/>
      <c r="K982" s="314"/>
      <c r="L982" s="314"/>
      <c r="M982" s="314"/>
      <c r="N982" s="314"/>
      <c r="O982" s="314"/>
      <c r="P982" s="314"/>
      <c r="Q982" s="314"/>
      <c r="R982" s="314"/>
      <c r="S982" s="314"/>
      <c r="T982" s="314"/>
      <c r="U982" s="314"/>
      <c r="V982" s="314"/>
      <c r="W982" s="314"/>
      <c r="X982" s="314"/>
      <c r="Y982" s="314"/>
      <c r="Z982" s="314"/>
    </row>
    <row r="983" ht="15.75" customHeight="1">
      <c r="A983" s="314"/>
      <c r="B983" s="314"/>
      <c r="C983" s="314"/>
      <c r="D983" s="314"/>
      <c r="E983" s="314"/>
      <c r="F983" s="314"/>
      <c r="G983" s="314"/>
      <c r="H983" s="314"/>
      <c r="I983" s="314"/>
      <c r="J983" s="314"/>
      <c r="K983" s="314"/>
      <c r="L983" s="314"/>
      <c r="M983" s="314"/>
      <c r="N983" s="314"/>
      <c r="O983" s="314"/>
      <c r="P983" s="314"/>
      <c r="Q983" s="314"/>
      <c r="R983" s="314"/>
      <c r="S983" s="314"/>
      <c r="T983" s="314"/>
      <c r="U983" s="314"/>
      <c r="V983" s="314"/>
      <c r="W983" s="314"/>
      <c r="X983" s="314"/>
      <c r="Y983" s="314"/>
      <c r="Z983" s="314"/>
    </row>
    <row r="984" ht="15.75" customHeight="1">
      <c r="A984" s="314"/>
      <c r="B984" s="314"/>
      <c r="C984" s="314"/>
      <c r="D984" s="314"/>
      <c r="E984" s="314"/>
      <c r="F984" s="314"/>
      <c r="G984" s="314"/>
      <c r="H984" s="314"/>
      <c r="I984" s="314"/>
      <c r="J984" s="314"/>
      <c r="K984" s="314"/>
      <c r="L984" s="314"/>
      <c r="M984" s="314"/>
      <c r="N984" s="314"/>
      <c r="O984" s="314"/>
      <c r="P984" s="314"/>
      <c r="Q984" s="314"/>
      <c r="R984" s="314"/>
      <c r="S984" s="314"/>
      <c r="T984" s="314"/>
      <c r="U984" s="314"/>
      <c r="V984" s="314"/>
      <c r="W984" s="314"/>
      <c r="X984" s="314"/>
      <c r="Y984" s="314"/>
      <c r="Z984" s="314"/>
    </row>
    <row r="985" ht="15.75" customHeight="1">
      <c r="A985" s="314"/>
      <c r="B985" s="314"/>
      <c r="C985" s="314"/>
      <c r="D985" s="314"/>
      <c r="E985" s="314"/>
      <c r="F985" s="314"/>
      <c r="G985" s="314"/>
      <c r="H985" s="314"/>
      <c r="I985" s="314"/>
      <c r="J985" s="314"/>
      <c r="K985" s="314"/>
      <c r="L985" s="314"/>
      <c r="M985" s="314"/>
      <c r="N985" s="314"/>
      <c r="O985" s="314"/>
      <c r="P985" s="314"/>
      <c r="Q985" s="314"/>
      <c r="R985" s="314"/>
      <c r="S985" s="314"/>
      <c r="T985" s="314"/>
      <c r="U985" s="314"/>
      <c r="V985" s="314"/>
      <c r="W985" s="314"/>
      <c r="X985" s="314"/>
      <c r="Y985" s="314"/>
      <c r="Z985" s="314"/>
    </row>
    <row r="986" ht="15.75" customHeight="1">
      <c r="A986" s="314"/>
      <c r="B986" s="314"/>
      <c r="C986" s="314"/>
      <c r="D986" s="314"/>
      <c r="E986" s="314"/>
      <c r="F986" s="314"/>
      <c r="G986" s="314"/>
      <c r="H986" s="314"/>
      <c r="I986" s="314"/>
      <c r="J986" s="314"/>
      <c r="K986" s="314"/>
      <c r="L986" s="314"/>
      <c r="M986" s="314"/>
      <c r="N986" s="314"/>
      <c r="O986" s="314"/>
      <c r="P986" s="314"/>
      <c r="Q986" s="314"/>
      <c r="R986" s="314"/>
      <c r="S986" s="314"/>
      <c r="T986" s="314"/>
      <c r="U986" s="314"/>
      <c r="V986" s="314"/>
      <c r="W986" s="314"/>
      <c r="X986" s="314"/>
      <c r="Y986" s="314"/>
      <c r="Z986" s="314"/>
    </row>
    <row r="987" ht="15.75" customHeight="1">
      <c r="A987" s="314"/>
      <c r="B987" s="314"/>
      <c r="C987" s="314"/>
      <c r="D987" s="314"/>
      <c r="E987" s="314"/>
      <c r="F987" s="314"/>
      <c r="G987" s="314"/>
      <c r="H987" s="314"/>
      <c r="I987" s="314"/>
      <c r="J987" s="314"/>
      <c r="K987" s="314"/>
      <c r="L987" s="314"/>
      <c r="M987" s="314"/>
      <c r="N987" s="314"/>
      <c r="O987" s="314"/>
      <c r="P987" s="314"/>
      <c r="Q987" s="314"/>
      <c r="R987" s="314"/>
      <c r="S987" s="314"/>
      <c r="T987" s="314"/>
      <c r="U987" s="314"/>
      <c r="V987" s="314"/>
      <c r="W987" s="314"/>
      <c r="X987" s="314"/>
      <c r="Y987" s="314"/>
      <c r="Z987" s="314"/>
    </row>
    <row r="988" ht="15.75" customHeight="1">
      <c r="A988" s="314"/>
      <c r="B988" s="314"/>
      <c r="C988" s="314"/>
      <c r="D988" s="314"/>
      <c r="E988" s="314"/>
      <c r="F988" s="314"/>
      <c r="G988" s="314"/>
      <c r="H988" s="314"/>
      <c r="I988" s="314"/>
      <c r="J988" s="314"/>
      <c r="K988" s="314"/>
      <c r="L988" s="314"/>
      <c r="M988" s="314"/>
      <c r="N988" s="314"/>
      <c r="O988" s="314"/>
      <c r="P988" s="314"/>
      <c r="Q988" s="314"/>
      <c r="R988" s="314"/>
      <c r="S988" s="314"/>
      <c r="T988" s="314"/>
      <c r="U988" s="314"/>
      <c r="V988" s="314"/>
      <c r="W988" s="314"/>
      <c r="X988" s="314"/>
      <c r="Y988" s="314"/>
      <c r="Z988" s="314"/>
    </row>
    <row r="989" ht="15.75" customHeight="1">
      <c r="A989" s="314"/>
      <c r="B989" s="314"/>
      <c r="C989" s="314"/>
      <c r="D989" s="314"/>
      <c r="E989" s="314"/>
      <c r="F989" s="314"/>
      <c r="G989" s="314"/>
      <c r="H989" s="314"/>
      <c r="I989" s="314"/>
      <c r="J989" s="314"/>
      <c r="K989" s="314"/>
      <c r="L989" s="314"/>
      <c r="M989" s="314"/>
      <c r="N989" s="314"/>
      <c r="O989" s="314"/>
      <c r="P989" s="314"/>
      <c r="Q989" s="314"/>
      <c r="R989" s="314"/>
      <c r="S989" s="314"/>
      <c r="T989" s="314"/>
      <c r="U989" s="314"/>
      <c r="V989" s="314"/>
      <c r="W989" s="314"/>
      <c r="X989" s="314"/>
      <c r="Y989" s="314"/>
      <c r="Z989" s="314"/>
    </row>
    <row r="990" ht="15.75" customHeight="1">
      <c r="A990" s="314"/>
      <c r="B990" s="314"/>
      <c r="C990" s="314"/>
      <c r="D990" s="314"/>
      <c r="E990" s="314"/>
      <c r="F990" s="314"/>
      <c r="G990" s="314"/>
      <c r="H990" s="314"/>
      <c r="I990" s="314"/>
      <c r="J990" s="314"/>
      <c r="K990" s="314"/>
      <c r="L990" s="314"/>
      <c r="M990" s="314"/>
      <c r="N990" s="314"/>
      <c r="O990" s="314"/>
      <c r="P990" s="314"/>
      <c r="Q990" s="314"/>
      <c r="R990" s="314"/>
      <c r="S990" s="314"/>
      <c r="T990" s="314"/>
      <c r="U990" s="314"/>
      <c r="V990" s="314"/>
      <c r="W990" s="314"/>
      <c r="X990" s="314"/>
      <c r="Y990" s="314"/>
      <c r="Z990" s="314"/>
    </row>
    <row r="991" ht="15.75" customHeight="1">
      <c r="A991" s="314"/>
      <c r="B991" s="314"/>
      <c r="C991" s="314"/>
      <c r="D991" s="314"/>
      <c r="E991" s="314"/>
      <c r="F991" s="314"/>
      <c r="G991" s="314"/>
      <c r="H991" s="314"/>
      <c r="I991" s="314"/>
      <c r="J991" s="314"/>
      <c r="K991" s="314"/>
      <c r="L991" s="314"/>
      <c r="M991" s="314"/>
      <c r="N991" s="314"/>
      <c r="O991" s="314"/>
      <c r="P991" s="314"/>
      <c r="Q991" s="314"/>
      <c r="R991" s="314"/>
      <c r="S991" s="314"/>
      <c r="T991" s="314"/>
      <c r="U991" s="314"/>
      <c r="V991" s="314"/>
      <c r="W991" s="314"/>
      <c r="X991" s="314"/>
      <c r="Y991" s="314"/>
      <c r="Z991" s="314"/>
    </row>
    <row r="992" ht="15.75" customHeight="1">
      <c r="A992" s="314"/>
      <c r="B992" s="314"/>
      <c r="C992" s="314"/>
      <c r="D992" s="314"/>
      <c r="E992" s="314"/>
      <c r="F992" s="314"/>
      <c r="G992" s="314"/>
      <c r="H992" s="314"/>
      <c r="I992" s="314"/>
      <c r="J992" s="314"/>
      <c r="K992" s="314"/>
      <c r="L992" s="314"/>
      <c r="M992" s="314"/>
      <c r="N992" s="314"/>
      <c r="O992" s="314"/>
      <c r="P992" s="314"/>
      <c r="Q992" s="314"/>
      <c r="R992" s="314"/>
      <c r="S992" s="314"/>
      <c r="T992" s="314"/>
      <c r="U992" s="314"/>
      <c r="V992" s="314"/>
      <c r="W992" s="314"/>
      <c r="X992" s="314"/>
      <c r="Y992" s="314"/>
      <c r="Z992" s="314"/>
    </row>
    <row r="993" ht="15.75" customHeight="1">
      <c r="A993" s="314"/>
      <c r="B993" s="314"/>
      <c r="C993" s="314"/>
      <c r="D993" s="314"/>
      <c r="E993" s="314"/>
      <c r="F993" s="314"/>
      <c r="G993" s="314"/>
      <c r="H993" s="314"/>
      <c r="I993" s="314"/>
      <c r="J993" s="314"/>
      <c r="K993" s="314"/>
      <c r="L993" s="314"/>
      <c r="M993" s="314"/>
      <c r="N993" s="314"/>
      <c r="O993" s="314"/>
      <c r="P993" s="314"/>
      <c r="Q993" s="314"/>
      <c r="R993" s="314"/>
      <c r="S993" s="314"/>
      <c r="T993" s="314"/>
      <c r="U993" s="314"/>
      <c r="V993" s="314"/>
      <c r="W993" s="314"/>
      <c r="X993" s="314"/>
      <c r="Y993" s="314"/>
      <c r="Z993" s="314"/>
    </row>
    <row r="994" ht="15.75" customHeight="1">
      <c r="A994" s="314"/>
      <c r="B994" s="314"/>
      <c r="C994" s="314"/>
      <c r="D994" s="314"/>
      <c r="E994" s="314"/>
      <c r="F994" s="314"/>
      <c r="G994" s="314"/>
      <c r="H994" s="314"/>
      <c r="I994" s="314"/>
      <c r="J994" s="314"/>
      <c r="K994" s="314"/>
      <c r="L994" s="314"/>
      <c r="M994" s="314"/>
      <c r="N994" s="314"/>
      <c r="O994" s="314"/>
      <c r="P994" s="314"/>
      <c r="Q994" s="314"/>
      <c r="R994" s="314"/>
      <c r="S994" s="314"/>
      <c r="T994" s="314"/>
      <c r="U994" s="314"/>
      <c r="V994" s="314"/>
      <c r="W994" s="314"/>
      <c r="X994" s="314"/>
      <c r="Y994" s="314"/>
      <c r="Z994" s="314"/>
    </row>
    <row r="995" ht="15.75" customHeight="1">
      <c r="A995" s="314"/>
      <c r="B995" s="314"/>
      <c r="C995" s="314"/>
      <c r="D995" s="314"/>
      <c r="E995" s="314"/>
      <c r="F995" s="314"/>
      <c r="G995" s="314"/>
      <c r="H995" s="314"/>
      <c r="I995" s="314"/>
      <c r="J995" s="314"/>
      <c r="K995" s="314"/>
      <c r="L995" s="314"/>
      <c r="M995" s="314"/>
      <c r="N995" s="314"/>
      <c r="O995" s="314"/>
      <c r="P995" s="314"/>
      <c r="Q995" s="314"/>
      <c r="R995" s="314"/>
      <c r="S995" s="314"/>
      <c r="T995" s="314"/>
      <c r="U995" s="314"/>
      <c r="V995" s="314"/>
      <c r="W995" s="314"/>
      <c r="X995" s="314"/>
      <c r="Y995" s="314"/>
      <c r="Z995" s="314"/>
    </row>
    <row r="996" ht="15.75" customHeight="1">
      <c r="A996" s="314"/>
      <c r="B996" s="314"/>
      <c r="C996" s="314"/>
      <c r="D996" s="314"/>
      <c r="E996" s="314"/>
      <c r="F996" s="314"/>
      <c r="G996" s="314"/>
      <c r="H996" s="314"/>
      <c r="I996" s="314"/>
      <c r="J996" s="314"/>
      <c r="K996" s="314"/>
      <c r="L996" s="314"/>
      <c r="M996" s="314"/>
      <c r="N996" s="314"/>
      <c r="O996" s="314"/>
      <c r="P996" s="314"/>
      <c r="Q996" s="314"/>
      <c r="R996" s="314"/>
      <c r="S996" s="314"/>
      <c r="T996" s="314"/>
      <c r="U996" s="314"/>
      <c r="V996" s="314"/>
      <c r="W996" s="314"/>
      <c r="X996" s="314"/>
      <c r="Y996" s="314"/>
      <c r="Z996" s="314"/>
    </row>
    <row r="997" ht="15.75" customHeight="1">
      <c r="A997" s="314"/>
      <c r="B997" s="314"/>
      <c r="C997" s="314"/>
      <c r="D997" s="314"/>
      <c r="E997" s="314"/>
      <c r="F997" s="314"/>
      <c r="G997" s="314"/>
      <c r="H997" s="314"/>
      <c r="I997" s="314"/>
      <c r="J997" s="314"/>
      <c r="K997" s="314"/>
      <c r="L997" s="314"/>
      <c r="M997" s="314"/>
      <c r="N997" s="314"/>
      <c r="O997" s="314"/>
      <c r="P997" s="314"/>
      <c r="Q997" s="314"/>
      <c r="R997" s="314"/>
      <c r="S997" s="314"/>
      <c r="T997" s="314"/>
      <c r="U997" s="314"/>
      <c r="V997" s="314"/>
      <c r="W997" s="314"/>
      <c r="X997" s="314"/>
      <c r="Y997" s="314"/>
      <c r="Z997" s="314"/>
    </row>
    <row r="998" ht="15.75" customHeight="1">
      <c r="A998" s="314"/>
      <c r="B998" s="314"/>
      <c r="C998" s="314"/>
      <c r="D998" s="314"/>
      <c r="E998" s="314"/>
      <c r="F998" s="314"/>
      <c r="G998" s="314"/>
      <c r="H998" s="314"/>
      <c r="I998" s="314"/>
      <c r="J998" s="314"/>
      <c r="K998" s="314"/>
      <c r="L998" s="314"/>
      <c r="M998" s="314"/>
      <c r="N998" s="314"/>
      <c r="O998" s="314"/>
      <c r="P998" s="314"/>
      <c r="Q998" s="314"/>
      <c r="R998" s="314"/>
      <c r="S998" s="314"/>
      <c r="T998" s="314"/>
      <c r="U998" s="314"/>
      <c r="V998" s="314"/>
      <c r="W998" s="314"/>
      <c r="X998" s="314"/>
      <c r="Y998" s="314"/>
      <c r="Z998" s="314"/>
    </row>
    <row r="999" ht="15.75" customHeight="1">
      <c r="A999" s="314"/>
      <c r="B999" s="314"/>
      <c r="C999" s="314"/>
      <c r="D999" s="314"/>
      <c r="E999" s="314"/>
      <c r="F999" s="314"/>
      <c r="G999" s="314"/>
      <c r="H999" s="314"/>
      <c r="I999" s="314"/>
      <c r="J999" s="314"/>
      <c r="K999" s="314"/>
      <c r="L999" s="314"/>
      <c r="M999" s="314"/>
      <c r="N999" s="314"/>
      <c r="O999" s="314"/>
      <c r="P999" s="314"/>
      <c r="Q999" s="314"/>
      <c r="R999" s="314"/>
      <c r="S999" s="314"/>
      <c r="T999" s="314"/>
      <c r="U999" s="314"/>
      <c r="V999" s="314"/>
      <c r="W999" s="314"/>
      <c r="X999" s="314"/>
      <c r="Y999" s="314"/>
      <c r="Z999" s="314"/>
    </row>
    <row r="1000" ht="15.75" customHeight="1">
      <c r="A1000" s="314"/>
      <c r="B1000" s="314"/>
      <c r="C1000" s="314"/>
      <c r="D1000" s="314"/>
      <c r="E1000" s="314"/>
      <c r="F1000" s="314"/>
      <c r="G1000" s="314"/>
      <c r="H1000" s="314"/>
      <c r="I1000" s="314"/>
      <c r="J1000" s="314"/>
      <c r="K1000" s="314"/>
      <c r="L1000" s="314"/>
      <c r="M1000" s="314"/>
      <c r="N1000" s="314"/>
      <c r="O1000" s="314"/>
      <c r="P1000" s="314"/>
      <c r="Q1000" s="314"/>
      <c r="R1000" s="314"/>
      <c r="S1000" s="314"/>
      <c r="T1000" s="314"/>
      <c r="U1000" s="314"/>
      <c r="V1000" s="314"/>
      <c r="W1000" s="314"/>
      <c r="X1000" s="314"/>
      <c r="Y1000" s="314"/>
      <c r="Z1000" s="314"/>
    </row>
  </sheetData>
  <mergeCells count="6">
    <mergeCell ref="A5:O5"/>
    <mergeCell ref="A7:O7"/>
    <mergeCell ref="B9:I9"/>
    <mergeCell ref="L9:M9"/>
    <mergeCell ref="L13:M13"/>
    <mergeCell ref="L21:M21"/>
  </mergeCells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5A5A5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0"/>
    <col customWidth="1" min="2" max="2" width="41.0"/>
    <col customWidth="1" min="3" max="3" width="15.63"/>
    <col customWidth="1" min="4" max="4" width="12.38"/>
    <col customWidth="1" min="5" max="5" width="12.75"/>
    <col customWidth="1" min="6" max="7" width="10.38"/>
    <col customWidth="1" min="8" max="8" width="36.0"/>
    <col customWidth="1" min="9" max="14" width="16.25"/>
    <col customWidth="1" min="15" max="15" width="21.88"/>
    <col customWidth="1" min="16" max="16" width="11.25"/>
    <col customWidth="1" min="17" max="17" width="20.0"/>
    <col customWidth="1" min="18" max="18" width="10.25"/>
    <col customWidth="1" min="19" max="19" width="8.75"/>
    <col customWidth="1" min="20" max="20" width="13.0"/>
    <col customWidth="1" min="21" max="21" width="8.75"/>
    <col customWidth="1" min="22" max="27" width="14.38"/>
  </cols>
  <sheetData>
    <row r="1">
      <c r="A1" s="209" t="s">
        <v>696</v>
      </c>
      <c r="B1" s="210" t="str">
        <f>'Obra '!D1</f>
        <v>PARKSIDE RIO BRANCO</v>
      </c>
      <c r="C1" s="211"/>
      <c r="D1" s="212"/>
      <c r="E1" s="213"/>
      <c r="F1" s="213"/>
      <c r="G1" s="213"/>
      <c r="H1" s="346"/>
      <c r="I1" s="216"/>
      <c r="J1" s="216"/>
      <c r="K1" s="216"/>
      <c r="L1" s="216"/>
      <c r="M1" s="216"/>
      <c r="N1" s="216"/>
      <c r="O1" s="216"/>
      <c r="P1" s="293"/>
      <c r="Q1" s="293"/>
      <c r="R1" s="216"/>
      <c r="S1" s="216"/>
      <c r="T1" s="216"/>
      <c r="U1" s="216"/>
      <c r="V1" s="216"/>
      <c r="W1" s="216"/>
      <c r="X1" s="216"/>
      <c r="Y1" s="216"/>
      <c r="Z1" s="216"/>
      <c r="AA1" s="216"/>
    </row>
    <row r="2">
      <c r="A2" s="217" t="s">
        <v>18</v>
      </c>
      <c r="B2" s="218" t="str">
        <f>'Obra '!D2</f>
        <v>PARKSIDE</v>
      </c>
      <c r="C2" s="219"/>
      <c r="D2" s="220"/>
      <c r="E2" s="221"/>
      <c r="F2" s="221"/>
      <c r="G2" s="221"/>
      <c r="H2" s="347"/>
      <c r="I2" s="216"/>
      <c r="J2" s="216"/>
      <c r="K2" s="216"/>
      <c r="L2" s="216"/>
      <c r="M2" s="216"/>
      <c r="N2" s="216"/>
      <c r="O2" s="216"/>
      <c r="P2" s="293"/>
      <c r="Q2" s="293"/>
      <c r="R2" s="216"/>
      <c r="S2" s="216"/>
      <c r="T2" s="216"/>
      <c r="U2" s="216"/>
      <c r="V2" s="216"/>
      <c r="W2" s="216"/>
      <c r="X2" s="216"/>
      <c r="Y2" s="216"/>
      <c r="Z2" s="216"/>
      <c r="AA2" s="216"/>
    </row>
    <row r="3">
      <c r="A3" s="217" t="s">
        <v>20</v>
      </c>
      <c r="B3" s="218" t="str">
        <f>'Obra '!D3</f>
        <v>R00 - </v>
      </c>
      <c r="C3" s="219"/>
      <c r="D3" s="220"/>
      <c r="E3" s="221"/>
      <c r="F3" s="348"/>
      <c r="G3" s="348"/>
      <c r="H3" s="347"/>
      <c r="I3" s="216"/>
      <c r="J3" s="216"/>
      <c r="K3" s="216"/>
      <c r="L3" s="216"/>
      <c r="M3" s="216"/>
      <c r="N3" s="216"/>
      <c r="O3" s="349" t="s">
        <v>809</v>
      </c>
      <c r="R3" s="216"/>
      <c r="S3" s="349" t="s">
        <v>810</v>
      </c>
      <c r="V3" s="216"/>
      <c r="W3" s="216"/>
      <c r="X3" s="216"/>
      <c r="Y3" s="216"/>
      <c r="Z3" s="216"/>
      <c r="AA3" s="216"/>
    </row>
    <row r="4">
      <c r="A4" s="226" t="s">
        <v>811</v>
      </c>
      <c r="B4" s="227"/>
      <c r="C4" s="227"/>
      <c r="D4" s="227"/>
      <c r="E4" s="227"/>
      <c r="F4" s="227"/>
      <c r="G4" s="227"/>
      <c r="H4" s="228"/>
      <c r="I4" s="216"/>
      <c r="J4" s="216"/>
      <c r="K4" s="216"/>
      <c r="L4" s="216"/>
      <c r="M4" s="216"/>
      <c r="N4" s="216"/>
      <c r="O4" s="216" t="s">
        <v>812</v>
      </c>
      <c r="P4" s="293">
        <v>6601.277</v>
      </c>
      <c r="Q4" s="293"/>
      <c r="R4" s="216"/>
      <c r="S4" s="216" t="s">
        <v>813</v>
      </c>
      <c r="T4" s="293">
        <f>P4/P5</f>
        <v>235.7598929</v>
      </c>
      <c r="U4" s="216"/>
      <c r="V4" s="216"/>
      <c r="W4" s="216"/>
      <c r="X4" s="216"/>
      <c r="Y4" s="216"/>
      <c r="Z4" s="216"/>
      <c r="AA4" s="216"/>
    </row>
    <row r="5">
      <c r="A5" s="230" t="s">
        <v>811</v>
      </c>
      <c r="B5" s="231"/>
      <c r="C5" s="231"/>
      <c r="D5" s="232"/>
      <c r="E5" s="233"/>
      <c r="F5" s="233"/>
      <c r="G5" s="233"/>
      <c r="H5" s="234"/>
      <c r="I5" s="216"/>
      <c r="J5" s="216"/>
      <c r="K5" s="216"/>
      <c r="L5" s="216"/>
      <c r="M5" s="216"/>
      <c r="N5" s="216"/>
      <c r="O5" s="216" t="s">
        <v>814</v>
      </c>
      <c r="P5" s="293">
        <v>28.0</v>
      </c>
      <c r="Q5" s="293" t="s">
        <v>815</v>
      </c>
      <c r="R5" s="216"/>
      <c r="S5" s="216" t="s">
        <v>816</v>
      </c>
      <c r="T5" s="216">
        <v>49.0</v>
      </c>
      <c r="U5" s="216" t="s">
        <v>817</v>
      </c>
      <c r="V5" s="216"/>
      <c r="W5" s="216"/>
      <c r="X5" s="216"/>
      <c r="Y5" s="216"/>
      <c r="Z5" s="216"/>
      <c r="AA5" s="216"/>
    </row>
    <row r="6">
      <c r="A6" s="236"/>
      <c r="B6" s="237"/>
      <c r="C6" s="237"/>
      <c r="D6" s="238"/>
      <c r="E6" s="239"/>
      <c r="F6" s="239"/>
      <c r="G6" s="239"/>
      <c r="H6" s="240"/>
      <c r="I6" s="216"/>
      <c r="J6" s="216"/>
      <c r="K6" s="216"/>
      <c r="L6" s="216"/>
      <c r="M6" s="216"/>
      <c r="N6" s="216"/>
      <c r="O6" s="216" t="s">
        <v>818</v>
      </c>
      <c r="P6" s="293">
        <f>ROUNDUP((P4*T5)/P5/180,)</f>
        <v>65</v>
      </c>
      <c r="Q6" s="293" t="s">
        <v>819</v>
      </c>
      <c r="R6" s="216"/>
      <c r="S6" s="216"/>
      <c r="T6" s="216"/>
      <c r="U6" s="216"/>
      <c r="V6" s="216"/>
      <c r="W6" s="216"/>
      <c r="X6" s="216"/>
      <c r="Y6" s="216"/>
      <c r="Z6" s="216"/>
      <c r="AA6" s="216"/>
    </row>
    <row r="7">
      <c r="A7" s="236"/>
      <c r="B7" s="92" t="s">
        <v>23</v>
      </c>
      <c r="C7" s="242" t="s">
        <v>24</v>
      </c>
      <c r="D7" s="243" t="s">
        <v>25</v>
      </c>
      <c r="E7" s="239"/>
      <c r="F7" s="239"/>
      <c r="G7" s="239"/>
      <c r="H7" s="240"/>
      <c r="I7" s="216"/>
      <c r="J7" s="216"/>
      <c r="K7" s="216"/>
      <c r="L7" s="216"/>
      <c r="M7" s="216"/>
      <c r="N7" s="216"/>
      <c r="O7" s="216" t="s">
        <v>820</v>
      </c>
      <c r="P7" s="293">
        <v>10.0</v>
      </c>
      <c r="Q7" s="293"/>
      <c r="R7" s="293"/>
      <c r="S7" s="216"/>
      <c r="T7" s="216"/>
      <c r="U7" s="216"/>
      <c r="V7" s="216"/>
      <c r="W7" s="216"/>
      <c r="X7" s="216"/>
      <c r="Y7" s="216"/>
      <c r="Z7" s="216"/>
      <c r="AA7" s="216"/>
    </row>
    <row r="8">
      <c r="A8" s="236"/>
      <c r="B8" s="287" t="s">
        <v>821</v>
      </c>
      <c r="C8" s="288" t="s">
        <v>822</v>
      </c>
      <c r="D8" s="350">
        <f>'Obra '!$E$9/'Obra '!$E$7</f>
        <v>262.4272727</v>
      </c>
      <c r="E8" s="239"/>
      <c r="F8" s="239"/>
      <c r="G8" s="239"/>
      <c r="H8" s="240"/>
      <c r="I8" s="216"/>
      <c r="J8" s="216"/>
      <c r="K8" s="216"/>
      <c r="L8" s="216"/>
      <c r="M8" s="216"/>
      <c r="N8" s="216"/>
      <c r="O8" s="351" t="s">
        <v>823</v>
      </c>
      <c r="P8" s="352">
        <v>5.0</v>
      </c>
      <c r="Q8" s="352" t="s">
        <v>819</v>
      </c>
      <c r="R8" s="293"/>
      <c r="S8" s="216"/>
      <c r="T8" s="216"/>
      <c r="U8" s="216"/>
      <c r="V8" s="216"/>
      <c r="W8" s="216"/>
      <c r="X8" s="216"/>
      <c r="Y8" s="216"/>
      <c r="Z8" s="216"/>
      <c r="AA8" s="216"/>
    </row>
    <row r="9">
      <c r="A9" s="236"/>
      <c r="B9" s="300" t="s">
        <v>816</v>
      </c>
      <c r="C9" s="301" t="s">
        <v>817</v>
      </c>
      <c r="D9" s="353">
        <v>49.0</v>
      </c>
      <c r="E9" s="239"/>
      <c r="F9" s="239"/>
      <c r="G9" s="239"/>
      <c r="H9" s="240"/>
      <c r="I9" s="216"/>
      <c r="J9" s="216"/>
      <c r="K9" s="216"/>
      <c r="L9" s="216"/>
      <c r="M9" s="216"/>
      <c r="N9" s="216"/>
      <c r="O9" s="216"/>
      <c r="P9" s="293"/>
      <c r="Q9" s="293"/>
      <c r="R9" s="216"/>
      <c r="S9" s="216"/>
      <c r="T9" s="216"/>
      <c r="U9" s="216"/>
      <c r="V9" s="216"/>
      <c r="W9" s="216"/>
      <c r="X9" s="216"/>
      <c r="Y9" s="216"/>
      <c r="Z9" s="216"/>
      <c r="AA9" s="216"/>
    </row>
    <row r="10">
      <c r="A10" s="236"/>
      <c r="B10" s="354" t="s">
        <v>824</v>
      </c>
      <c r="C10" s="355" t="s">
        <v>298</v>
      </c>
      <c r="D10" s="356">
        <f>ROUNDUP((D9*'Obra '!$E$9)/'Obra '!$E$7/180,)</f>
        <v>72</v>
      </c>
      <c r="E10" s="239"/>
      <c r="F10" s="239"/>
      <c r="G10" s="239"/>
      <c r="H10" s="240"/>
      <c r="I10" s="216"/>
      <c r="J10" s="216"/>
      <c r="K10" s="216"/>
      <c r="L10" s="216"/>
      <c r="M10" s="216"/>
      <c r="N10" s="216"/>
      <c r="O10" s="216"/>
      <c r="P10" s="293"/>
      <c r="Q10" s="293"/>
      <c r="R10" s="216"/>
      <c r="S10" s="216"/>
      <c r="T10" s="216"/>
      <c r="U10" s="216"/>
      <c r="V10" s="216"/>
      <c r="W10" s="216"/>
      <c r="X10" s="216"/>
      <c r="Y10" s="216"/>
      <c r="Z10" s="216"/>
      <c r="AA10" s="216"/>
    </row>
    <row r="11">
      <c r="A11" s="236"/>
      <c r="B11" s="357" t="s">
        <v>823</v>
      </c>
      <c r="C11" s="358" t="s">
        <v>298</v>
      </c>
      <c r="D11" s="359">
        <v>5.0</v>
      </c>
      <c r="E11" s="239"/>
      <c r="F11" s="239"/>
      <c r="G11" s="239"/>
      <c r="H11" s="240"/>
      <c r="I11" s="216"/>
      <c r="J11" s="216"/>
      <c r="K11" s="216"/>
      <c r="L11" s="216"/>
      <c r="M11" s="216"/>
      <c r="N11" s="216"/>
      <c r="O11" s="216" t="s">
        <v>825</v>
      </c>
      <c r="P11" s="293">
        <f>450+(P4-13000)/1000*16</f>
        <v>347.620432</v>
      </c>
      <c r="Q11" s="293"/>
      <c r="R11" s="293"/>
      <c r="S11" s="216"/>
      <c r="T11" s="216"/>
      <c r="U11" s="216"/>
      <c r="V11" s="216"/>
      <c r="W11" s="216"/>
      <c r="X11" s="216"/>
      <c r="Y11" s="216"/>
      <c r="Z11" s="216"/>
      <c r="AA11" s="216"/>
    </row>
    <row r="12">
      <c r="A12" s="236"/>
      <c r="B12" s="360" t="s">
        <v>826</v>
      </c>
      <c r="C12" s="361" t="s">
        <v>298</v>
      </c>
      <c r="D12" s="362">
        <f>ROUNDUP($D$10/20,0)</f>
        <v>4</v>
      </c>
      <c r="E12" s="363" t="s">
        <v>827</v>
      </c>
      <c r="F12" s="363"/>
      <c r="G12" s="363"/>
      <c r="H12" s="240"/>
      <c r="I12" s="216"/>
      <c r="J12" s="216"/>
      <c r="K12" s="216"/>
      <c r="L12" s="216"/>
      <c r="M12" s="216"/>
      <c r="N12" s="216"/>
      <c r="O12" s="216" t="s">
        <v>828</v>
      </c>
      <c r="P12" s="293">
        <f>P11*0.4</f>
        <v>139.0481728</v>
      </c>
      <c r="Q12" s="293"/>
      <c r="R12" s="293"/>
      <c r="S12" s="216"/>
      <c r="T12" s="216"/>
      <c r="U12" s="216"/>
      <c r="V12" s="216"/>
      <c r="W12" s="216"/>
      <c r="X12" s="216"/>
      <c r="Y12" s="216"/>
      <c r="Z12" s="216"/>
      <c r="AA12" s="216"/>
    </row>
    <row r="13">
      <c r="A13" s="236"/>
      <c r="B13" s="246" t="s">
        <v>829</v>
      </c>
      <c r="C13" s="361" t="s">
        <v>298</v>
      </c>
      <c r="D13" s="364">
        <f>ROUNDUP('Obra '!$E$13/5,0)</f>
        <v>5</v>
      </c>
      <c r="E13" s="363" t="s">
        <v>830</v>
      </c>
      <c r="F13" s="363"/>
      <c r="G13" s="363"/>
      <c r="H13" s="240"/>
      <c r="I13" s="216"/>
      <c r="J13" s="216"/>
      <c r="K13" s="216"/>
      <c r="L13" s="216"/>
      <c r="M13" s="216"/>
      <c r="N13" s="216"/>
      <c r="O13" s="216"/>
      <c r="P13" s="293"/>
      <c r="Q13" s="293"/>
      <c r="R13" s="293"/>
      <c r="S13" s="216"/>
      <c r="T13" s="216"/>
      <c r="U13" s="216"/>
      <c r="V13" s="216"/>
      <c r="W13" s="216"/>
      <c r="X13" s="216"/>
      <c r="Y13" s="216"/>
      <c r="Z13" s="216"/>
      <c r="AA13" s="216"/>
    </row>
    <row r="14">
      <c r="A14" s="255"/>
      <c r="B14" s="360" t="s">
        <v>831</v>
      </c>
      <c r="C14" s="361" t="s">
        <v>832</v>
      </c>
      <c r="D14" s="365">
        <f>800*D10</f>
        <v>57600</v>
      </c>
      <c r="E14" s="363" t="s">
        <v>833</v>
      </c>
      <c r="F14" s="363"/>
      <c r="G14" s="363"/>
      <c r="H14" s="240"/>
      <c r="I14" s="216"/>
      <c r="J14" s="216"/>
      <c r="K14" s="216"/>
      <c r="L14" s="216"/>
      <c r="M14" s="216"/>
      <c r="N14" s="216"/>
      <c r="O14" s="216"/>
      <c r="P14" s="366">
        <f>SUM(P11:P13)</f>
        <v>486.6686048</v>
      </c>
      <c r="Q14" s="293"/>
      <c r="R14" s="216"/>
      <c r="S14" s="216"/>
      <c r="T14" s="216"/>
      <c r="U14" s="216"/>
      <c r="V14" s="216"/>
      <c r="W14" s="216"/>
      <c r="X14" s="216"/>
      <c r="Y14" s="216"/>
      <c r="Z14" s="216"/>
      <c r="AA14" s="216"/>
    </row>
    <row r="15">
      <c r="A15" s="323"/>
      <c r="B15" s="360" t="s">
        <v>834</v>
      </c>
      <c r="C15" s="361" t="s">
        <v>832</v>
      </c>
      <c r="D15" s="365">
        <f>500*(D10+D11)</f>
        <v>38500</v>
      </c>
      <c r="E15" s="363" t="s">
        <v>835</v>
      </c>
      <c r="F15" s="367"/>
      <c r="G15" s="367"/>
      <c r="H15" s="317"/>
      <c r="I15" s="216"/>
      <c r="J15" s="216"/>
      <c r="K15" s="216"/>
      <c r="L15" s="216"/>
      <c r="M15" s="216"/>
      <c r="N15" s="216"/>
      <c r="O15" s="216"/>
      <c r="P15" s="293"/>
      <c r="Q15" s="293"/>
      <c r="R15" s="216"/>
      <c r="S15" s="216"/>
      <c r="T15" s="216"/>
      <c r="U15" s="216"/>
      <c r="V15" s="216"/>
      <c r="W15" s="216"/>
      <c r="X15" s="216"/>
      <c r="Y15" s="216"/>
      <c r="Z15" s="216"/>
      <c r="AA15" s="216"/>
    </row>
    <row r="16">
      <c r="A16" s="323"/>
      <c r="B16" s="368" t="s">
        <v>836</v>
      </c>
      <c r="C16" s="369" t="s">
        <v>298</v>
      </c>
      <c r="D16" s="370">
        <f>ROUNDUP($D$10/20,0)</f>
        <v>4</v>
      </c>
      <c r="E16" s="363" t="s">
        <v>837</v>
      </c>
      <c r="F16" s="363"/>
      <c r="G16" s="363"/>
      <c r="H16" s="317"/>
      <c r="I16" s="216"/>
      <c r="J16" s="216"/>
      <c r="K16" s="216"/>
      <c r="L16" s="216"/>
      <c r="M16" s="216"/>
      <c r="N16" s="216"/>
      <c r="O16" s="216" t="s">
        <v>838</v>
      </c>
      <c r="P16" s="293">
        <v>1.0</v>
      </c>
      <c r="Q16" s="293" t="s">
        <v>839</v>
      </c>
      <c r="R16" s="216"/>
      <c r="S16" s="216"/>
      <c r="T16" s="216"/>
      <c r="U16" s="216"/>
      <c r="V16" s="216"/>
      <c r="W16" s="216"/>
      <c r="X16" s="216"/>
      <c r="Y16" s="216"/>
      <c r="Z16" s="216"/>
      <c r="AA16" s="216"/>
    </row>
    <row r="17">
      <c r="A17" s="323"/>
      <c r="B17" s="312"/>
      <c r="C17" s="312"/>
      <c r="D17" s="312"/>
      <c r="E17" s="312"/>
      <c r="F17" s="312"/>
      <c r="G17" s="312"/>
      <c r="H17" s="317"/>
      <c r="I17" s="216"/>
      <c r="J17" s="216"/>
      <c r="K17" s="216"/>
      <c r="L17" s="216"/>
      <c r="M17" s="216"/>
      <c r="N17" s="216"/>
      <c r="O17" s="216"/>
      <c r="P17" s="293">
        <f>P16*P6</f>
        <v>65</v>
      </c>
      <c r="Q17" s="293" t="s">
        <v>730</v>
      </c>
      <c r="R17" s="216"/>
      <c r="S17" s="216"/>
      <c r="T17" s="216"/>
      <c r="U17" s="216"/>
      <c r="V17" s="216"/>
      <c r="W17" s="216"/>
      <c r="X17" s="216"/>
      <c r="Y17" s="216"/>
      <c r="Z17" s="216"/>
      <c r="AA17" s="216"/>
    </row>
    <row r="18">
      <c r="A18" s="230" t="s">
        <v>840</v>
      </c>
      <c r="B18" s="231"/>
      <c r="C18" s="231"/>
      <c r="D18" s="232"/>
      <c r="E18" s="233"/>
      <c r="F18" s="233"/>
      <c r="G18" s="233"/>
      <c r="H18" s="234"/>
      <c r="I18" s="216"/>
      <c r="J18" s="216"/>
      <c r="K18" s="216"/>
      <c r="L18" s="216"/>
      <c r="M18" s="216"/>
      <c r="N18" s="216"/>
      <c r="O18" s="216"/>
      <c r="P18" s="293"/>
      <c r="Q18" s="293"/>
      <c r="R18" s="216"/>
      <c r="S18" s="216"/>
      <c r="T18" s="216"/>
      <c r="U18" s="216"/>
      <c r="V18" s="216"/>
      <c r="W18" s="216"/>
      <c r="X18" s="216"/>
      <c r="Y18" s="216"/>
      <c r="Z18" s="216"/>
      <c r="AA18" s="216"/>
    </row>
    <row r="19">
      <c r="A19" s="236"/>
      <c r="B19" s="237"/>
      <c r="C19" s="237"/>
      <c r="D19" s="238"/>
      <c r="E19" s="239"/>
      <c r="F19" s="239"/>
      <c r="G19" s="239"/>
      <c r="H19" s="240"/>
      <c r="I19" s="216"/>
      <c r="J19" s="216"/>
      <c r="K19" s="216"/>
      <c r="L19" s="216"/>
      <c r="M19" s="216"/>
      <c r="N19" s="216"/>
      <c r="O19" s="216" t="s">
        <v>841</v>
      </c>
      <c r="P19" s="293">
        <v>1.5</v>
      </c>
      <c r="Q19" s="293" t="s">
        <v>839</v>
      </c>
      <c r="R19" s="216"/>
      <c r="S19" s="216"/>
      <c r="T19" s="216"/>
      <c r="U19" s="216"/>
      <c r="V19" s="216"/>
      <c r="W19" s="216"/>
      <c r="X19" s="216"/>
      <c r="Y19" s="216"/>
      <c r="Z19" s="216"/>
      <c r="AA19" s="216"/>
    </row>
    <row r="20">
      <c r="A20" s="236"/>
      <c r="B20" s="92" t="s">
        <v>23</v>
      </c>
      <c r="C20" s="242" t="s">
        <v>24</v>
      </c>
      <c r="D20" s="242" t="s">
        <v>25</v>
      </c>
      <c r="E20" s="242" t="s">
        <v>842</v>
      </c>
      <c r="F20" s="371" t="s">
        <v>843</v>
      </c>
      <c r="G20" s="239"/>
      <c r="H20" s="240"/>
      <c r="I20" s="216"/>
      <c r="J20" s="216"/>
      <c r="K20" s="216"/>
      <c r="L20" s="216"/>
      <c r="M20" s="216"/>
      <c r="N20" s="216"/>
      <c r="O20" s="216"/>
      <c r="P20" s="293">
        <f>P19*P6</f>
        <v>97.5</v>
      </c>
      <c r="Q20" s="293" t="s">
        <v>730</v>
      </c>
      <c r="R20" s="216"/>
      <c r="S20" s="216"/>
      <c r="T20" s="216"/>
      <c r="U20" s="216"/>
      <c r="V20" s="216"/>
      <c r="W20" s="216"/>
      <c r="X20" s="216"/>
      <c r="Y20" s="216"/>
      <c r="Z20" s="216"/>
      <c r="AA20" s="216"/>
    </row>
    <row r="21" ht="15.75" customHeight="1">
      <c r="A21" s="236"/>
      <c r="B21" s="287" t="s">
        <v>844</v>
      </c>
      <c r="C21" s="288" t="s">
        <v>298</v>
      </c>
      <c r="D21" s="361">
        <f>ROUNDUP(D11*1.5,)</f>
        <v>8</v>
      </c>
      <c r="E21" s="361">
        <v>200.0</v>
      </c>
      <c r="F21" s="362">
        <f>D21*E21</f>
        <v>1600</v>
      </c>
      <c r="G21" s="239"/>
      <c r="H21" s="240"/>
      <c r="I21" s="216"/>
      <c r="J21" s="216"/>
      <c r="K21" s="216"/>
      <c r="L21" s="216"/>
      <c r="M21" s="216"/>
      <c r="N21" s="216"/>
      <c r="O21" s="216"/>
      <c r="P21" s="293"/>
      <c r="Q21" s="293"/>
      <c r="R21" s="216"/>
      <c r="S21" s="216"/>
      <c r="T21" s="216"/>
      <c r="U21" s="216"/>
      <c r="V21" s="216"/>
      <c r="W21" s="216"/>
      <c r="X21" s="216"/>
      <c r="Y21" s="216"/>
      <c r="Z21" s="216"/>
      <c r="AA21" s="216"/>
    </row>
    <row r="22" ht="15.75" customHeight="1">
      <c r="A22" s="236"/>
      <c r="B22" s="246" t="s">
        <v>845</v>
      </c>
      <c r="C22" s="361" t="s">
        <v>298</v>
      </c>
      <c r="D22" s="361">
        <v>1.0</v>
      </c>
      <c r="E22" s="361">
        <v>1000.0</v>
      </c>
      <c r="F22" s="362">
        <f t="shared" ref="F22:F25" si="1">E22*D22</f>
        <v>1000</v>
      </c>
      <c r="G22" s="239"/>
      <c r="H22" s="240"/>
      <c r="I22" s="216"/>
      <c r="J22" s="216"/>
      <c r="K22" s="216"/>
      <c r="L22" s="216"/>
      <c r="M22" s="216"/>
      <c r="N22" s="216"/>
      <c r="O22" s="216"/>
      <c r="P22" s="293"/>
      <c r="Q22" s="293"/>
      <c r="R22" s="216"/>
      <c r="S22" s="216"/>
      <c r="T22" s="216"/>
      <c r="U22" s="216"/>
      <c r="V22" s="216"/>
      <c r="W22" s="216"/>
      <c r="X22" s="216"/>
      <c r="Y22" s="216"/>
      <c r="Z22" s="216"/>
      <c r="AA22" s="216"/>
    </row>
    <row r="23" ht="15.75" customHeight="1">
      <c r="A23" s="323"/>
      <c r="B23" s="246" t="s">
        <v>846</v>
      </c>
      <c r="C23" s="361" t="s">
        <v>298</v>
      </c>
      <c r="D23" s="361">
        <v>2.0</v>
      </c>
      <c r="E23" s="361">
        <v>5000.0</v>
      </c>
      <c r="F23" s="362">
        <f t="shared" si="1"/>
        <v>10000</v>
      </c>
      <c r="G23" s="239"/>
      <c r="H23" s="317"/>
      <c r="I23" s="216"/>
      <c r="J23" s="216"/>
      <c r="K23" s="216"/>
      <c r="L23" s="216"/>
      <c r="M23" s="216"/>
      <c r="N23" s="216"/>
      <c r="O23" s="216"/>
      <c r="P23" s="293"/>
      <c r="Q23" s="293"/>
      <c r="R23" s="216"/>
      <c r="S23" s="216"/>
      <c r="T23" s="216"/>
      <c r="U23" s="216"/>
      <c r="V23" s="216"/>
      <c r="W23" s="216"/>
      <c r="X23" s="216"/>
      <c r="Y23" s="216"/>
      <c r="Z23" s="216"/>
      <c r="AA23" s="216"/>
    </row>
    <row r="24" ht="15.75" customHeight="1">
      <c r="A24" s="323"/>
      <c r="B24" s="246" t="s">
        <v>847</v>
      </c>
      <c r="C24" s="361" t="s">
        <v>283</v>
      </c>
      <c r="D24" s="361">
        <v>4.0</v>
      </c>
      <c r="E24" s="361">
        <v>900.0</v>
      </c>
      <c r="F24" s="362">
        <f t="shared" si="1"/>
        <v>3600</v>
      </c>
      <c r="G24" s="239"/>
      <c r="H24" s="317"/>
      <c r="I24" s="216"/>
      <c r="J24" s="216"/>
      <c r="K24" s="216"/>
      <c r="L24" s="216"/>
      <c r="M24" s="216"/>
      <c r="N24" s="216"/>
      <c r="O24" s="216"/>
      <c r="P24" s="293"/>
      <c r="Q24" s="293"/>
      <c r="R24" s="216"/>
      <c r="S24" s="216"/>
      <c r="T24" s="216"/>
      <c r="U24" s="216"/>
      <c r="V24" s="216"/>
      <c r="W24" s="216"/>
      <c r="X24" s="216"/>
      <c r="Y24" s="216"/>
      <c r="Z24" s="216"/>
      <c r="AA24" s="216"/>
    </row>
    <row r="25" ht="15.75" customHeight="1">
      <c r="A25" s="323"/>
      <c r="B25" s="372" t="s">
        <v>848</v>
      </c>
      <c r="C25" s="369" t="s">
        <v>298</v>
      </c>
      <c r="D25" s="369">
        <f>D11</f>
        <v>5</v>
      </c>
      <c r="E25" s="369">
        <v>800.0</v>
      </c>
      <c r="F25" s="370">
        <f t="shared" si="1"/>
        <v>4000</v>
      </c>
      <c r="G25" s="239"/>
      <c r="H25" s="317"/>
      <c r="I25" s="216"/>
      <c r="J25" s="216"/>
      <c r="K25" s="216"/>
      <c r="L25" s="216"/>
      <c r="M25" s="216"/>
      <c r="N25" s="216"/>
      <c r="O25" s="216"/>
      <c r="P25" s="293"/>
      <c r="Q25" s="293"/>
      <c r="R25" s="216"/>
      <c r="S25" s="216"/>
      <c r="T25" s="216"/>
      <c r="U25" s="216"/>
      <c r="V25" s="216"/>
      <c r="W25" s="216"/>
      <c r="X25" s="216"/>
      <c r="Y25" s="216"/>
      <c r="Z25" s="216"/>
      <c r="AA25" s="216"/>
    </row>
    <row r="26" ht="15.75" customHeight="1">
      <c r="A26" s="323"/>
      <c r="B26" s="373" t="s">
        <v>55</v>
      </c>
      <c r="C26" s="326"/>
      <c r="D26" s="326"/>
      <c r="E26" s="374"/>
      <c r="F26" s="375">
        <f>F23+F24+F25+F22+F21</f>
        <v>20200</v>
      </c>
      <c r="G26" s="239"/>
      <c r="H26" s="317"/>
      <c r="I26" s="216"/>
      <c r="J26" s="216"/>
      <c r="K26" s="216"/>
      <c r="L26" s="216"/>
      <c r="M26" s="216"/>
      <c r="N26" s="216"/>
      <c r="O26" s="216"/>
      <c r="P26" s="293"/>
      <c r="Q26" s="293"/>
      <c r="R26" s="216"/>
      <c r="S26" s="216"/>
      <c r="T26" s="216"/>
      <c r="U26" s="216"/>
      <c r="V26" s="216"/>
      <c r="W26" s="216"/>
      <c r="X26" s="216"/>
      <c r="Y26" s="216"/>
      <c r="Z26" s="216"/>
      <c r="AA26" s="216"/>
    </row>
    <row r="27" ht="15.75" customHeight="1">
      <c r="A27" s="323"/>
      <c r="B27" s="92" t="s">
        <v>23</v>
      </c>
      <c r="C27" s="242" t="s">
        <v>24</v>
      </c>
      <c r="D27" s="242" t="s">
        <v>25</v>
      </c>
      <c r="E27" s="242" t="s">
        <v>842</v>
      </c>
      <c r="F27" s="371" t="s">
        <v>843</v>
      </c>
      <c r="G27" s="239"/>
      <c r="H27" s="317"/>
      <c r="I27" s="216"/>
      <c r="J27" s="216"/>
      <c r="K27" s="216"/>
      <c r="L27" s="216"/>
      <c r="M27" s="216"/>
      <c r="N27" s="216"/>
      <c r="O27" s="216"/>
      <c r="P27" s="293"/>
      <c r="Q27" s="293"/>
      <c r="R27" s="216"/>
      <c r="S27" s="216"/>
      <c r="T27" s="216"/>
      <c r="U27" s="216"/>
      <c r="V27" s="216"/>
      <c r="W27" s="216"/>
      <c r="X27" s="216"/>
      <c r="Y27" s="216"/>
      <c r="Z27" s="216"/>
      <c r="AA27" s="216"/>
    </row>
    <row r="28" ht="15.75" customHeight="1">
      <c r="A28" s="323"/>
      <c r="B28" s="287" t="s">
        <v>849</v>
      </c>
      <c r="C28" s="288" t="s">
        <v>298</v>
      </c>
      <c r="D28" s="361">
        <f>D11</f>
        <v>5</v>
      </c>
      <c r="E28" s="361">
        <v>6500.0</v>
      </c>
      <c r="F28" s="362">
        <f>D28*E28</f>
        <v>32500</v>
      </c>
      <c r="G28" s="239"/>
      <c r="H28" s="317"/>
      <c r="I28" s="216"/>
      <c r="J28" s="216"/>
      <c r="K28" s="216"/>
      <c r="L28" s="216"/>
      <c r="M28" s="216"/>
      <c r="N28" s="216"/>
      <c r="O28" s="216"/>
      <c r="P28" s="293"/>
      <c r="Q28" s="293"/>
      <c r="R28" s="216"/>
      <c r="S28" s="216"/>
      <c r="T28" s="216"/>
      <c r="U28" s="216"/>
      <c r="V28" s="216"/>
      <c r="W28" s="216"/>
      <c r="X28" s="216"/>
      <c r="Y28" s="216"/>
      <c r="Z28" s="216"/>
      <c r="AA28" s="216"/>
    </row>
    <row r="29" ht="15.75" customHeight="1">
      <c r="A29" s="323"/>
      <c r="B29" s="246" t="s">
        <v>850</v>
      </c>
      <c r="C29" s="361" t="s">
        <v>298</v>
      </c>
      <c r="D29" s="361">
        <v>1.0</v>
      </c>
      <c r="E29" s="361">
        <v>2000.0</v>
      </c>
      <c r="F29" s="362">
        <f t="shared" ref="F29:F30" si="2">E29*D29</f>
        <v>2000</v>
      </c>
      <c r="G29" s="239"/>
      <c r="H29" s="317"/>
      <c r="I29" s="216"/>
      <c r="J29" s="216"/>
      <c r="K29" s="216"/>
      <c r="L29" s="216"/>
      <c r="M29" s="216"/>
      <c r="N29" s="216"/>
      <c r="O29" s="216"/>
      <c r="P29" s="293"/>
      <c r="Q29" s="293"/>
      <c r="R29" s="216"/>
      <c r="S29" s="216"/>
      <c r="T29" s="216"/>
      <c r="U29" s="216"/>
      <c r="V29" s="216"/>
      <c r="W29" s="216"/>
      <c r="X29" s="216"/>
      <c r="Y29" s="216"/>
      <c r="Z29" s="216"/>
      <c r="AA29" s="216"/>
    </row>
    <row r="30" ht="15.75" customHeight="1">
      <c r="A30" s="323"/>
      <c r="B30" s="376" t="s">
        <v>851</v>
      </c>
      <c r="C30" s="377" t="s">
        <v>298</v>
      </c>
      <c r="D30" s="377">
        <v>2.0</v>
      </c>
      <c r="E30" s="377">
        <v>500.0</v>
      </c>
      <c r="F30" s="378">
        <f t="shared" si="2"/>
        <v>1000</v>
      </c>
      <c r="G30" s="239"/>
      <c r="H30" s="317"/>
      <c r="I30" s="216"/>
      <c r="J30" s="216"/>
      <c r="K30" s="216"/>
      <c r="L30" s="216"/>
      <c r="M30" s="216"/>
      <c r="N30" s="216"/>
      <c r="O30" s="216"/>
      <c r="P30" s="293"/>
      <c r="Q30" s="293"/>
      <c r="R30" s="216"/>
      <c r="S30" s="216"/>
      <c r="T30" s="216"/>
      <c r="U30" s="216"/>
      <c r="V30" s="216"/>
      <c r="W30" s="216"/>
      <c r="X30" s="216"/>
      <c r="Y30" s="216"/>
      <c r="Z30" s="216"/>
      <c r="AA30" s="216"/>
    </row>
    <row r="31" ht="15.75" customHeight="1">
      <c r="A31" s="342"/>
      <c r="B31" s="373" t="s">
        <v>55</v>
      </c>
      <c r="C31" s="326"/>
      <c r="D31" s="326"/>
      <c r="E31" s="374"/>
      <c r="F31" s="375">
        <f>+F28+F29+F30</f>
        <v>35500</v>
      </c>
      <c r="G31" s="239"/>
      <c r="H31" s="343"/>
      <c r="I31" s="216"/>
      <c r="J31" s="216"/>
      <c r="K31" s="216"/>
      <c r="L31" s="216"/>
      <c r="M31" s="216"/>
      <c r="N31" s="216"/>
      <c r="O31" s="216" t="s">
        <v>852</v>
      </c>
      <c r="P31" s="293">
        <f>1*ROUNDUP(P6/20,)</f>
        <v>4</v>
      </c>
      <c r="Q31" s="293" t="s">
        <v>730</v>
      </c>
      <c r="R31" s="216"/>
      <c r="S31" s="216"/>
      <c r="T31" s="216"/>
      <c r="U31" s="216"/>
      <c r="V31" s="216"/>
      <c r="W31" s="216"/>
      <c r="X31" s="216"/>
      <c r="Y31" s="216"/>
      <c r="Z31" s="216"/>
      <c r="AA31" s="216"/>
    </row>
    <row r="32" ht="15.75" customHeight="1">
      <c r="A32" s="323"/>
      <c r="B32" s="312"/>
      <c r="C32" s="312"/>
      <c r="D32" s="312"/>
      <c r="E32" s="312"/>
      <c r="F32" s="312"/>
      <c r="G32" s="239"/>
      <c r="H32" s="317"/>
      <c r="I32" s="216"/>
      <c r="J32" s="216"/>
      <c r="K32" s="216"/>
      <c r="L32" s="216"/>
      <c r="M32" s="216"/>
      <c r="N32" s="216"/>
      <c r="O32" s="216"/>
      <c r="P32" s="293"/>
      <c r="Q32" s="293"/>
      <c r="R32" s="293"/>
      <c r="S32" s="216"/>
      <c r="T32" s="216"/>
      <c r="U32" s="216"/>
      <c r="V32" s="216"/>
      <c r="W32" s="216"/>
      <c r="X32" s="216"/>
      <c r="Y32" s="216"/>
      <c r="Z32" s="216"/>
      <c r="AA32" s="216"/>
    </row>
    <row r="33" ht="15.75" customHeight="1">
      <c r="A33" s="230" t="s">
        <v>853</v>
      </c>
      <c r="B33" s="231"/>
      <c r="C33" s="231"/>
      <c r="D33" s="232"/>
      <c r="E33" s="233"/>
      <c r="F33" s="233"/>
      <c r="G33" s="233"/>
      <c r="H33" s="234"/>
      <c r="I33" s="216"/>
      <c r="J33" s="216"/>
      <c r="K33" s="216"/>
      <c r="L33" s="216"/>
      <c r="M33" s="216"/>
      <c r="N33" s="216"/>
      <c r="O33" s="216" t="s">
        <v>854</v>
      </c>
      <c r="P33" s="293">
        <f>0.6*ROUNDUP(P6/20,)</f>
        <v>2.4</v>
      </c>
      <c r="Q33" s="293" t="s">
        <v>730</v>
      </c>
      <c r="R33" s="216"/>
      <c r="S33" s="216"/>
      <c r="T33" s="216"/>
      <c r="U33" s="216"/>
      <c r="V33" s="216"/>
      <c r="W33" s="216"/>
      <c r="X33" s="216"/>
      <c r="Y33" s="216"/>
      <c r="Z33" s="216"/>
      <c r="AA33" s="216"/>
    </row>
    <row r="34" ht="15.75" customHeight="1">
      <c r="A34" s="236"/>
      <c r="B34" s="237"/>
      <c r="C34" s="237"/>
      <c r="D34" s="238"/>
      <c r="E34" s="239"/>
      <c r="F34" s="239"/>
      <c r="G34" s="239"/>
      <c r="H34" s="240"/>
      <c r="I34" s="216"/>
      <c r="J34" s="216"/>
      <c r="K34" s="216"/>
      <c r="L34" s="216"/>
      <c r="M34" s="216"/>
      <c r="N34" s="216"/>
      <c r="O34" s="216" t="s">
        <v>855</v>
      </c>
      <c r="P34" s="293">
        <f>0.8*ROUNDUP(P6/10,)</f>
        <v>5.6</v>
      </c>
      <c r="Q34" s="293" t="s">
        <v>730</v>
      </c>
      <c r="R34" s="216"/>
      <c r="S34" s="216"/>
      <c r="T34" s="216"/>
      <c r="U34" s="216"/>
      <c r="V34" s="216"/>
      <c r="W34" s="216"/>
      <c r="X34" s="216"/>
      <c r="Y34" s="216"/>
      <c r="Z34" s="216"/>
      <c r="AA34" s="216"/>
    </row>
    <row r="35" ht="15.75" customHeight="1">
      <c r="A35" s="236"/>
      <c r="B35" s="92" t="s">
        <v>23</v>
      </c>
      <c r="C35" s="242" t="s">
        <v>24</v>
      </c>
      <c r="D35" s="242" t="s">
        <v>856</v>
      </c>
      <c r="E35" s="242" t="s">
        <v>25</v>
      </c>
      <c r="F35" s="242" t="s">
        <v>842</v>
      </c>
      <c r="G35" s="371" t="s">
        <v>843</v>
      </c>
      <c r="H35" s="240"/>
      <c r="I35" s="216"/>
      <c r="J35" s="216"/>
      <c r="K35" s="216"/>
      <c r="L35" s="216"/>
      <c r="M35" s="216"/>
      <c r="N35" s="216"/>
      <c r="O35" s="216"/>
      <c r="P35" s="293"/>
      <c r="Q35" s="293"/>
      <c r="R35" s="216"/>
      <c r="S35" s="216"/>
      <c r="T35" s="216"/>
      <c r="U35" s="216"/>
      <c r="V35" s="216"/>
      <c r="W35" s="216"/>
      <c r="X35" s="216"/>
      <c r="Y35" s="216"/>
      <c r="Z35" s="216"/>
      <c r="AA35" s="216"/>
    </row>
    <row r="36" ht="15.75" customHeight="1">
      <c r="A36" s="236"/>
      <c r="B36" s="379" t="s">
        <v>857</v>
      </c>
      <c r="C36" s="361" t="s">
        <v>145</v>
      </c>
      <c r="D36" s="361" t="s">
        <v>764</v>
      </c>
      <c r="E36" s="380">
        <f t="shared" ref="E36:E38" si="3">IF(D36="Sim",15,0)</f>
        <v>15</v>
      </c>
      <c r="F36" s="361">
        <v>115.4849</v>
      </c>
      <c r="G36" s="381">
        <f t="shared" ref="G36:G50" si="4">IF(D36="sim",E36*F36,0)</f>
        <v>1732.2735</v>
      </c>
      <c r="H36" s="240"/>
      <c r="I36" s="216"/>
      <c r="J36" s="216"/>
      <c r="K36" s="216"/>
      <c r="L36" s="216"/>
      <c r="M36" s="216"/>
      <c r="N36" s="216"/>
      <c r="O36" s="216"/>
      <c r="P36" s="293"/>
      <c r="Q36" s="293"/>
      <c r="R36" s="216"/>
      <c r="S36" s="216"/>
      <c r="T36" s="216"/>
      <c r="U36" s="216"/>
      <c r="V36" s="216"/>
      <c r="W36" s="216"/>
      <c r="X36" s="216"/>
      <c r="Y36" s="216"/>
      <c r="Z36" s="216"/>
      <c r="AA36" s="216"/>
    </row>
    <row r="37" ht="15.75" customHeight="1">
      <c r="A37" s="236"/>
      <c r="B37" s="382" t="s">
        <v>858</v>
      </c>
      <c r="C37" s="361" t="s">
        <v>145</v>
      </c>
      <c r="D37" s="361" t="s">
        <v>764</v>
      </c>
      <c r="E37" s="380">
        <f t="shared" si="3"/>
        <v>15</v>
      </c>
      <c r="F37" s="361">
        <v>115.4849</v>
      </c>
      <c r="G37" s="381">
        <f t="shared" si="4"/>
        <v>1732.2735</v>
      </c>
      <c r="H37" s="240"/>
      <c r="I37" s="216"/>
      <c r="J37" s="216"/>
      <c r="K37" s="216"/>
      <c r="L37" s="216"/>
      <c r="M37" s="216"/>
      <c r="N37" s="216"/>
      <c r="O37" s="216"/>
      <c r="P37" s="293"/>
      <c r="Q37" s="293"/>
      <c r="R37" s="216"/>
      <c r="S37" s="216"/>
      <c r="T37" s="216"/>
      <c r="U37" s="216"/>
      <c r="V37" s="216"/>
      <c r="W37" s="216"/>
      <c r="X37" s="216"/>
      <c r="Y37" s="216"/>
      <c r="Z37" s="216"/>
      <c r="AA37" s="216"/>
    </row>
    <row r="38" ht="15.75" customHeight="1">
      <c r="A38" s="323"/>
      <c r="B38" s="382" t="s">
        <v>859</v>
      </c>
      <c r="C38" s="361" t="s">
        <v>145</v>
      </c>
      <c r="D38" s="361" t="s">
        <v>764</v>
      </c>
      <c r="E38" s="380">
        <f t="shared" si="3"/>
        <v>15</v>
      </c>
      <c r="F38" s="361">
        <v>115.4849</v>
      </c>
      <c r="G38" s="381">
        <f t="shared" si="4"/>
        <v>1732.2735</v>
      </c>
      <c r="H38" s="317"/>
      <c r="I38" s="216"/>
      <c r="J38" s="216"/>
      <c r="K38" s="216"/>
      <c r="L38" s="216"/>
      <c r="M38" s="216"/>
      <c r="N38" s="216"/>
      <c r="O38" s="216"/>
      <c r="P38" s="293"/>
      <c r="Q38" s="293"/>
      <c r="R38" s="216"/>
      <c r="S38" s="216"/>
      <c r="T38" s="216"/>
      <c r="U38" s="216"/>
      <c r="V38" s="216"/>
      <c r="W38" s="216"/>
      <c r="X38" s="216"/>
      <c r="Y38" s="216"/>
      <c r="Z38" s="216"/>
      <c r="AA38" s="216"/>
    </row>
    <row r="39" ht="15.75" customHeight="1">
      <c r="A39" s="323"/>
      <c r="B39" s="382" t="s">
        <v>860</v>
      </c>
      <c r="C39" s="361" t="s">
        <v>145</v>
      </c>
      <c r="D39" s="361" t="s">
        <v>764</v>
      </c>
      <c r="E39" s="380">
        <f>IF(D39="não",0,ROUNDUP(3*'Obra '!$E$10/COUNTIFS($D$39:$D$47,"Sim"),))</f>
        <v>69</v>
      </c>
      <c r="F39" s="361">
        <v>201.22489000000002</v>
      </c>
      <c r="G39" s="381">
        <f t="shared" si="4"/>
        <v>13884.51741</v>
      </c>
      <c r="H39" s="317"/>
      <c r="I39" s="216"/>
      <c r="J39" s="216"/>
      <c r="K39" s="216"/>
      <c r="L39" s="216"/>
      <c r="M39" s="216"/>
      <c r="N39" s="216"/>
      <c r="O39" s="216"/>
      <c r="P39" s="293"/>
      <c r="Q39" s="293"/>
      <c r="R39" s="216"/>
      <c r="S39" s="216"/>
      <c r="T39" s="216"/>
      <c r="U39" s="216"/>
      <c r="V39" s="216"/>
      <c r="W39" s="216"/>
      <c r="X39" s="216"/>
      <c r="Y39" s="216"/>
      <c r="Z39" s="216"/>
      <c r="AA39" s="216"/>
    </row>
    <row r="40" ht="15.75" customHeight="1">
      <c r="A40" s="323"/>
      <c r="B40" s="382" t="s">
        <v>861</v>
      </c>
      <c r="C40" s="361" t="s">
        <v>145</v>
      </c>
      <c r="D40" s="361" t="s">
        <v>759</v>
      </c>
      <c r="E40" s="380">
        <f>IF(D40="não",0,ROUNDUP(3*'Obra '!$E$10/COUNTIFS($D$39:$D$47,"Sim"),))</f>
        <v>0</v>
      </c>
      <c r="F40" s="361">
        <v>201.22489000000002</v>
      </c>
      <c r="G40" s="381">
        <f t="shared" si="4"/>
        <v>0</v>
      </c>
      <c r="H40" s="317"/>
      <c r="I40" s="216"/>
      <c r="J40" s="216"/>
      <c r="K40" s="216"/>
      <c r="L40" s="216"/>
      <c r="M40" s="216"/>
      <c r="N40" s="216"/>
      <c r="O40" s="216"/>
      <c r="P40" s="293"/>
      <c r="Q40" s="293"/>
      <c r="R40" s="216"/>
      <c r="S40" s="216"/>
      <c r="T40" s="216"/>
      <c r="U40" s="216"/>
      <c r="V40" s="216"/>
      <c r="W40" s="216"/>
      <c r="X40" s="216"/>
      <c r="Y40" s="216"/>
      <c r="Z40" s="216"/>
      <c r="AA40" s="216"/>
    </row>
    <row r="41" ht="15.75" customHeight="1">
      <c r="A41" s="323"/>
      <c r="B41" s="382" t="s">
        <v>862</v>
      </c>
      <c r="C41" s="361" t="s">
        <v>145</v>
      </c>
      <c r="D41" s="361" t="s">
        <v>764</v>
      </c>
      <c r="E41" s="380">
        <f>IF(D41="não",0,ROUNDUP(3*'Obra '!$E$10/COUNTIFS($D$39:$D$47,"Sim"),))</f>
        <v>69</v>
      </c>
      <c r="F41" s="361">
        <v>201.22489000000002</v>
      </c>
      <c r="G41" s="381">
        <f t="shared" si="4"/>
        <v>13884.51741</v>
      </c>
      <c r="H41" s="317"/>
      <c r="I41" s="216"/>
      <c r="J41" s="216"/>
      <c r="K41" s="216"/>
      <c r="L41" s="216"/>
      <c r="M41" s="216"/>
      <c r="N41" s="216"/>
      <c r="O41" s="216"/>
      <c r="P41" s="293"/>
      <c r="Q41" s="293"/>
      <c r="R41" s="216"/>
      <c r="S41" s="216"/>
      <c r="T41" s="216"/>
      <c r="U41" s="216"/>
      <c r="V41" s="216"/>
      <c r="W41" s="216"/>
      <c r="X41" s="216"/>
      <c r="Y41" s="216"/>
      <c r="Z41" s="216"/>
      <c r="AA41" s="216"/>
    </row>
    <row r="42" ht="15.75" customHeight="1">
      <c r="A42" s="323"/>
      <c r="B42" s="382" t="s">
        <v>863</v>
      </c>
      <c r="C42" s="361" t="s">
        <v>145</v>
      </c>
      <c r="D42" s="361" t="s">
        <v>764</v>
      </c>
      <c r="E42" s="380">
        <f>IF(D42="não",0,ROUNDUP(3*'Obra '!$E$10/COUNTIFS($D$39:$D$47,"Sim"),))</f>
        <v>69</v>
      </c>
      <c r="F42" s="361">
        <v>201.22489000000002</v>
      </c>
      <c r="G42" s="381">
        <f t="shared" si="4"/>
        <v>13884.51741</v>
      </c>
      <c r="H42" s="317"/>
      <c r="I42" s="216"/>
      <c r="J42" s="216"/>
      <c r="K42" s="216"/>
      <c r="L42" s="216"/>
      <c r="M42" s="216"/>
      <c r="N42" s="216"/>
      <c r="O42" s="216"/>
      <c r="P42" s="293"/>
      <c r="Q42" s="293"/>
      <c r="R42" s="216"/>
      <c r="S42" s="216"/>
      <c r="T42" s="216"/>
      <c r="U42" s="216"/>
      <c r="V42" s="216"/>
      <c r="W42" s="216"/>
      <c r="X42" s="216"/>
      <c r="Y42" s="216"/>
      <c r="Z42" s="216"/>
      <c r="AA42" s="216"/>
    </row>
    <row r="43" ht="15.75" customHeight="1">
      <c r="A43" s="323"/>
      <c r="B43" s="382" t="s">
        <v>864</v>
      </c>
      <c r="C43" s="361" t="s">
        <v>145</v>
      </c>
      <c r="D43" s="361" t="s">
        <v>764</v>
      </c>
      <c r="E43" s="380">
        <f>IF(D43="não",0,ROUNDUP(3*'Obra '!$E$10/COUNTIFS($D$39:$D$47,"Sim"),))</f>
        <v>69</v>
      </c>
      <c r="F43" s="361">
        <v>201.22489000000002</v>
      </c>
      <c r="G43" s="381">
        <f t="shared" si="4"/>
        <v>13884.51741</v>
      </c>
      <c r="H43" s="317"/>
      <c r="I43" s="216"/>
      <c r="J43" s="216"/>
      <c r="K43" s="216"/>
      <c r="L43" s="216"/>
      <c r="M43" s="216"/>
      <c r="N43" s="216"/>
      <c r="O43" s="216"/>
      <c r="P43" s="293"/>
      <c r="Q43" s="293"/>
      <c r="R43" s="216"/>
      <c r="S43" s="216"/>
      <c r="T43" s="216"/>
      <c r="U43" s="216"/>
      <c r="V43" s="216"/>
      <c r="W43" s="216"/>
      <c r="X43" s="216"/>
      <c r="Y43" s="216"/>
      <c r="Z43" s="216"/>
      <c r="AA43" s="216"/>
    </row>
    <row r="44" ht="15.75" customHeight="1">
      <c r="A44" s="323"/>
      <c r="B44" s="382" t="s">
        <v>865</v>
      </c>
      <c r="C44" s="361" t="s">
        <v>145</v>
      </c>
      <c r="D44" s="361" t="s">
        <v>759</v>
      </c>
      <c r="E44" s="380">
        <f>IF(D44="não",0,ROUNDUP(3*'Obra '!$E$10/COUNTIFS($D$39:$D$47,"Sim"),))</f>
        <v>0</v>
      </c>
      <c r="F44" s="361">
        <v>201.22489000000002</v>
      </c>
      <c r="G44" s="381">
        <f t="shared" si="4"/>
        <v>0</v>
      </c>
      <c r="H44" s="317"/>
      <c r="I44" s="216"/>
      <c r="J44" s="216"/>
      <c r="K44" s="216"/>
      <c r="L44" s="216"/>
      <c r="M44" s="216"/>
      <c r="N44" s="216"/>
      <c r="O44" s="216"/>
      <c r="P44" s="293"/>
      <c r="Q44" s="293"/>
      <c r="R44" s="216"/>
      <c r="S44" s="216"/>
      <c r="T44" s="216"/>
      <c r="U44" s="216"/>
      <c r="V44" s="216"/>
      <c r="W44" s="216"/>
      <c r="X44" s="216"/>
      <c r="Y44" s="216"/>
      <c r="Z44" s="216"/>
      <c r="AA44" s="216"/>
    </row>
    <row r="45" ht="15.75" customHeight="1">
      <c r="A45" s="323"/>
      <c r="B45" s="383" t="s">
        <v>866</v>
      </c>
      <c r="C45" s="361" t="s">
        <v>145</v>
      </c>
      <c r="D45" s="361" t="s">
        <v>764</v>
      </c>
      <c r="E45" s="380">
        <f>IF(D45="não",0,ROUNDUP(3*'Obra '!$E$10/COUNTIFS($D$39:$D$47,"Sim"),))</f>
        <v>69</v>
      </c>
      <c r="F45" s="361">
        <v>201.22489000000002</v>
      </c>
      <c r="G45" s="381">
        <f t="shared" si="4"/>
        <v>13884.51741</v>
      </c>
      <c r="H45" s="317"/>
      <c r="I45" s="216"/>
      <c r="J45" s="216"/>
      <c r="K45" s="216"/>
      <c r="L45" s="216"/>
      <c r="M45" s="216"/>
      <c r="N45" s="216"/>
      <c r="O45" s="216"/>
      <c r="P45" s="293"/>
      <c r="Q45" s="293"/>
      <c r="R45" s="216"/>
      <c r="S45" s="216"/>
      <c r="T45" s="216"/>
      <c r="U45" s="216"/>
      <c r="V45" s="216"/>
      <c r="W45" s="216"/>
      <c r="X45" s="216"/>
      <c r="Y45" s="216"/>
      <c r="Z45" s="216"/>
      <c r="AA45" s="216"/>
    </row>
    <row r="46" ht="15.75" customHeight="1">
      <c r="A46" s="323"/>
      <c r="B46" s="383" t="s">
        <v>867</v>
      </c>
      <c r="C46" s="361" t="s">
        <v>145</v>
      </c>
      <c r="D46" s="361" t="s">
        <v>764</v>
      </c>
      <c r="E46" s="380">
        <f>IF(D46="não",0,ROUNDUP(3*'Obra '!$E$10/COUNTIFS($D$39:$D$47,"Sim"),))</f>
        <v>69</v>
      </c>
      <c r="F46" s="361">
        <v>201.22489000000002</v>
      </c>
      <c r="G46" s="381">
        <f t="shared" si="4"/>
        <v>13884.51741</v>
      </c>
      <c r="H46" s="317"/>
      <c r="I46" s="216"/>
      <c r="J46" s="216"/>
      <c r="K46" s="216"/>
      <c r="L46" s="216"/>
      <c r="M46" s="216"/>
      <c r="N46" s="216"/>
      <c r="O46" s="216"/>
      <c r="P46" s="293"/>
      <c r="Q46" s="293"/>
      <c r="R46" s="216"/>
      <c r="S46" s="216"/>
      <c r="T46" s="216"/>
      <c r="U46" s="216"/>
      <c r="V46" s="216"/>
      <c r="W46" s="216"/>
      <c r="X46" s="216"/>
      <c r="Y46" s="216"/>
      <c r="Z46" s="216"/>
      <c r="AA46" s="216"/>
    </row>
    <row r="47" ht="15.75" customHeight="1">
      <c r="A47" s="323"/>
      <c r="B47" s="383" t="s">
        <v>868</v>
      </c>
      <c r="C47" s="361" t="s">
        <v>145</v>
      </c>
      <c r="D47" s="361" t="s">
        <v>764</v>
      </c>
      <c r="E47" s="380">
        <f>IF(D47="não",0,ROUNDUP(3*'Obra '!$E$10/COUNTIFS($D$39:$D$47,"Sim"),))</f>
        <v>69</v>
      </c>
      <c r="F47" s="361">
        <v>272.8753</v>
      </c>
      <c r="G47" s="381">
        <f t="shared" si="4"/>
        <v>18828.3957</v>
      </c>
      <c r="H47" s="317"/>
      <c r="I47" s="216"/>
      <c r="J47" s="216"/>
      <c r="K47" s="216"/>
      <c r="L47" s="216"/>
      <c r="M47" s="216"/>
      <c r="N47" s="216"/>
      <c r="O47" s="216"/>
      <c r="P47" s="293"/>
      <c r="Q47" s="293"/>
      <c r="R47" s="293"/>
      <c r="S47" s="216"/>
      <c r="T47" s="216"/>
      <c r="U47" s="216"/>
      <c r="V47" s="216"/>
      <c r="W47" s="216"/>
      <c r="X47" s="216"/>
      <c r="Y47" s="216"/>
      <c r="Z47" s="216"/>
      <c r="AA47" s="216"/>
    </row>
    <row r="48" ht="15.75" customHeight="1">
      <c r="A48" s="323"/>
      <c r="B48" s="383" t="s">
        <v>869</v>
      </c>
      <c r="C48" s="361" t="s">
        <v>145</v>
      </c>
      <c r="D48" s="361" t="s">
        <v>759</v>
      </c>
      <c r="E48" s="380">
        <f>IF(D48="Sim",10*15,0)</f>
        <v>0</v>
      </c>
      <c r="F48" s="361">
        <v>272.8753</v>
      </c>
      <c r="G48" s="381">
        <f t="shared" si="4"/>
        <v>0</v>
      </c>
      <c r="H48" s="317"/>
      <c r="I48" s="216"/>
      <c r="J48" s="216"/>
      <c r="K48" s="216"/>
      <c r="L48" s="216"/>
      <c r="M48" s="216"/>
      <c r="N48" s="216"/>
      <c r="O48" s="216"/>
      <c r="P48" s="293"/>
      <c r="Q48" s="293"/>
      <c r="R48" s="293"/>
      <c r="S48" s="216"/>
      <c r="T48" s="216"/>
      <c r="U48" s="216"/>
      <c r="V48" s="216"/>
      <c r="W48" s="216"/>
      <c r="X48" s="216"/>
      <c r="Y48" s="216"/>
      <c r="Z48" s="216"/>
      <c r="AA48" s="216"/>
    </row>
    <row r="49" ht="15.75" customHeight="1">
      <c r="A49" s="323"/>
      <c r="B49" s="383" t="s">
        <v>870</v>
      </c>
      <c r="C49" s="361" t="s">
        <v>145</v>
      </c>
      <c r="D49" s="361" t="s">
        <v>764</v>
      </c>
      <c r="E49" s="380">
        <f t="shared" ref="E49:E50" si="5">IF(D49="Sim",ROUNDUP(25,),0)</f>
        <v>25</v>
      </c>
      <c r="F49" s="361">
        <v>272.88</v>
      </c>
      <c r="G49" s="381">
        <f t="shared" si="4"/>
        <v>6822</v>
      </c>
      <c r="H49" s="317"/>
      <c r="I49" s="216"/>
      <c r="J49" s="216"/>
      <c r="K49" s="216"/>
      <c r="L49" s="216"/>
      <c r="M49" s="216"/>
      <c r="N49" s="216"/>
      <c r="O49" s="216"/>
      <c r="P49" s="293"/>
      <c r="Q49" s="293"/>
      <c r="R49" s="293"/>
      <c r="S49" s="216"/>
      <c r="T49" s="216"/>
      <c r="U49" s="216"/>
      <c r="V49" s="216"/>
      <c r="W49" s="216"/>
      <c r="X49" s="216"/>
      <c r="Y49" s="216"/>
      <c r="Z49" s="216"/>
      <c r="AA49" s="216"/>
    </row>
    <row r="50" ht="15.75" customHeight="1">
      <c r="A50" s="323"/>
      <c r="B50" s="383" t="s">
        <v>871</v>
      </c>
      <c r="C50" s="361" t="s">
        <v>145</v>
      </c>
      <c r="D50" s="361" t="s">
        <v>764</v>
      </c>
      <c r="E50" s="380">
        <f t="shared" si="5"/>
        <v>25</v>
      </c>
      <c r="F50" s="361">
        <v>0.0</v>
      </c>
      <c r="G50" s="381">
        <f t="shared" si="4"/>
        <v>0</v>
      </c>
      <c r="H50" s="317"/>
      <c r="I50" s="216"/>
      <c r="J50" s="216"/>
      <c r="K50" s="216"/>
      <c r="L50" s="216"/>
      <c r="M50" s="216"/>
      <c r="N50" s="216"/>
      <c r="O50" s="216"/>
      <c r="P50" s="293"/>
      <c r="Q50" s="293"/>
      <c r="R50" s="293"/>
      <c r="S50" s="216"/>
      <c r="T50" s="216"/>
      <c r="U50" s="216"/>
      <c r="V50" s="216"/>
      <c r="W50" s="216"/>
      <c r="X50" s="216"/>
      <c r="Y50" s="216"/>
      <c r="Z50" s="216"/>
      <c r="AA50" s="216"/>
    </row>
    <row r="51" ht="15.75" customHeight="1">
      <c r="A51" s="342"/>
      <c r="B51" s="373" t="s">
        <v>55</v>
      </c>
      <c r="C51" s="326"/>
      <c r="D51" s="326"/>
      <c r="E51" s="326"/>
      <c r="F51" s="374"/>
      <c r="G51" s="375">
        <f>SUM(G36:G50)</f>
        <v>114154.3207</v>
      </c>
      <c r="H51" s="317"/>
      <c r="I51" s="216"/>
      <c r="J51" s="216"/>
      <c r="K51" s="216"/>
      <c r="L51" s="216"/>
      <c r="M51" s="216"/>
      <c r="N51" s="216"/>
      <c r="O51" s="216"/>
      <c r="P51" s="293"/>
      <c r="Q51" s="293"/>
      <c r="R51" s="293"/>
      <c r="S51" s="216"/>
      <c r="T51" s="216"/>
      <c r="U51" s="216"/>
      <c r="V51" s="216"/>
      <c r="W51" s="216"/>
      <c r="X51" s="216"/>
      <c r="Y51" s="216"/>
      <c r="Z51" s="216"/>
      <c r="AA51" s="216"/>
    </row>
    <row r="52" ht="15.75" customHeight="1">
      <c r="A52" s="216"/>
      <c r="B52" s="384"/>
      <c r="C52" s="384"/>
      <c r="D52" s="384"/>
      <c r="E52" s="385"/>
      <c r="F52" s="384"/>
      <c r="G52" s="386"/>
      <c r="H52" s="317"/>
      <c r="I52" s="216"/>
      <c r="J52" s="216"/>
      <c r="K52" s="216"/>
      <c r="L52" s="216"/>
      <c r="M52" s="216"/>
      <c r="N52" s="216"/>
      <c r="O52" s="216" t="s">
        <v>854</v>
      </c>
      <c r="P52" s="293">
        <f>0.6*ROUNDUP(P21/20,)</f>
        <v>0</v>
      </c>
      <c r="Q52" s="293" t="s">
        <v>730</v>
      </c>
      <c r="R52" s="216"/>
      <c r="S52" s="216"/>
      <c r="T52" s="216"/>
      <c r="U52" s="216"/>
      <c r="V52" s="216"/>
      <c r="W52" s="216"/>
      <c r="X52" s="216"/>
      <c r="Y52" s="216"/>
      <c r="Z52" s="216"/>
      <c r="AA52" s="216"/>
    </row>
    <row r="53" ht="15.75" customHeight="1">
      <c r="A53" s="216"/>
      <c r="B53" s="387" t="s">
        <v>872</v>
      </c>
      <c r="C53" s="384"/>
      <c r="D53" s="384"/>
      <c r="E53" s="385"/>
      <c r="F53" s="384"/>
      <c r="G53" s="386"/>
      <c r="H53" s="317"/>
      <c r="I53" s="216"/>
      <c r="J53" s="216"/>
      <c r="K53" s="216"/>
      <c r="L53" s="216"/>
      <c r="M53" s="216"/>
      <c r="N53" s="216"/>
      <c r="O53" s="216"/>
      <c r="P53" s="293"/>
      <c r="Q53" s="293"/>
      <c r="R53" s="216"/>
      <c r="S53" s="216"/>
      <c r="T53" s="216"/>
      <c r="U53" s="216"/>
      <c r="V53" s="216"/>
      <c r="W53" s="216"/>
      <c r="X53" s="216"/>
      <c r="Y53" s="216"/>
      <c r="Z53" s="216"/>
      <c r="AA53" s="216"/>
    </row>
    <row r="54" ht="15.75" customHeight="1">
      <c r="A54" s="216"/>
      <c r="B54" s="387"/>
      <c r="C54" s="384"/>
      <c r="D54" s="384"/>
      <c r="E54" s="385"/>
      <c r="F54" s="384"/>
      <c r="G54" s="386"/>
      <c r="H54" s="317"/>
      <c r="I54" s="216"/>
      <c r="J54" s="216"/>
      <c r="K54" s="216"/>
      <c r="L54" s="216"/>
      <c r="M54" s="216"/>
      <c r="N54" s="216"/>
      <c r="O54" s="216" t="s">
        <v>855</v>
      </c>
      <c r="P54" s="293">
        <f>0.8*ROUNDUP(P21/10,)</f>
        <v>0</v>
      </c>
      <c r="Q54" s="293" t="s">
        <v>730</v>
      </c>
      <c r="R54" s="216"/>
      <c r="S54" s="216"/>
      <c r="T54" s="216"/>
      <c r="U54" s="216"/>
      <c r="V54" s="216"/>
      <c r="W54" s="216"/>
      <c r="X54" s="216"/>
      <c r="Y54" s="216"/>
      <c r="Z54" s="216"/>
      <c r="AA54" s="216"/>
    </row>
    <row r="55" ht="15.75" customHeight="1">
      <c r="A55" s="230" t="s">
        <v>873</v>
      </c>
      <c r="B55" s="231"/>
      <c r="C55" s="231"/>
      <c r="D55" s="232"/>
      <c r="E55" s="233"/>
      <c r="F55" s="233"/>
      <c r="G55" s="233"/>
      <c r="H55" s="234"/>
      <c r="I55" s="216"/>
      <c r="J55" s="216"/>
      <c r="K55" s="216"/>
      <c r="L55" s="216"/>
      <c r="M55" s="216"/>
      <c r="N55" s="216"/>
      <c r="O55" s="216"/>
      <c r="P55" s="293"/>
      <c r="Q55" s="293"/>
      <c r="R55" s="216"/>
      <c r="S55" s="216"/>
      <c r="T55" s="216"/>
      <c r="U55" s="216"/>
      <c r="V55" s="216"/>
      <c r="W55" s="216"/>
      <c r="X55" s="216"/>
      <c r="Y55" s="216"/>
      <c r="Z55" s="216"/>
      <c r="AA55" s="216"/>
    </row>
    <row r="56" ht="15.75" customHeight="1">
      <c r="A56" s="236"/>
      <c r="B56" s="237"/>
      <c r="C56" s="237"/>
      <c r="D56" s="238"/>
      <c r="E56" s="239"/>
      <c r="F56" s="239"/>
      <c r="G56" s="239"/>
      <c r="H56" s="240"/>
      <c r="I56" s="216"/>
      <c r="J56" s="216"/>
      <c r="K56" s="216"/>
      <c r="L56" s="216"/>
      <c r="M56" s="216"/>
      <c r="N56" s="216"/>
      <c r="O56" s="216"/>
      <c r="P56" s="293"/>
      <c r="Q56" s="293"/>
      <c r="R56" s="216"/>
      <c r="S56" s="216"/>
      <c r="T56" s="216"/>
      <c r="U56" s="216"/>
      <c r="V56" s="216"/>
      <c r="W56" s="216"/>
      <c r="X56" s="216"/>
      <c r="Y56" s="216"/>
      <c r="Z56" s="216"/>
      <c r="AA56" s="216"/>
    </row>
    <row r="57" ht="15.75" customHeight="1">
      <c r="A57" s="236"/>
      <c r="B57" s="92" t="s">
        <v>23</v>
      </c>
      <c r="C57" s="242" t="s">
        <v>24</v>
      </c>
      <c r="D57" s="242" t="s">
        <v>856</v>
      </c>
      <c r="E57" s="242" t="s">
        <v>25</v>
      </c>
      <c r="F57" s="242" t="s">
        <v>842</v>
      </c>
      <c r="G57" s="371" t="s">
        <v>843</v>
      </c>
      <c r="H57" s="240"/>
      <c r="I57" s="216"/>
      <c r="J57" s="216"/>
      <c r="K57" s="216"/>
      <c r="L57" s="216"/>
      <c r="M57" s="216"/>
      <c r="N57" s="216"/>
      <c r="O57" s="216"/>
      <c r="P57" s="293"/>
      <c r="Q57" s="293"/>
      <c r="R57" s="216"/>
      <c r="S57" s="216"/>
      <c r="T57" s="216"/>
      <c r="U57" s="216"/>
      <c r="V57" s="216"/>
      <c r="W57" s="216"/>
      <c r="X57" s="216"/>
      <c r="Y57" s="216"/>
      <c r="Z57" s="216"/>
      <c r="AA57" s="216"/>
    </row>
    <row r="58" ht="15.75" customHeight="1">
      <c r="A58" s="236"/>
      <c r="B58" s="383" t="s">
        <v>874</v>
      </c>
      <c r="C58" s="361" t="s">
        <v>875</v>
      </c>
      <c r="D58" s="361" t="s">
        <v>764</v>
      </c>
      <c r="E58" s="380">
        <v>1.0</v>
      </c>
      <c r="F58" s="361">
        <v>7891.02</v>
      </c>
      <c r="G58" s="381">
        <f t="shared" ref="G58:G63" si="6">IF(D58="sim",E58*F58,0)</f>
        <v>7891.02</v>
      </c>
      <c r="H58" s="240"/>
      <c r="I58" s="216"/>
      <c r="J58" s="216"/>
      <c r="K58" s="216"/>
      <c r="L58" s="216"/>
      <c r="M58" s="216"/>
      <c r="N58" s="216"/>
      <c r="O58" s="216" t="s">
        <v>876</v>
      </c>
      <c r="P58" s="293">
        <v>8.0</v>
      </c>
      <c r="Q58" s="293" t="s">
        <v>877</v>
      </c>
      <c r="R58" s="216"/>
      <c r="S58" s="216"/>
      <c r="T58" s="216"/>
      <c r="U58" s="216"/>
      <c r="V58" s="216"/>
      <c r="W58" s="216"/>
      <c r="X58" s="216"/>
      <c r="Y58" s="216"/>
      <c r="Z58" s="216"/>
      <c r="AA58" s="216"/>
    </row>
    <row r="59" ht="15.75" customHeight="1">
      <c r="A59" s="236"/>
      <c r="B59" s="383" t="s">
        <v>878</v>
      </c>
      <c r="C59" s="361" t="s">
        <v>145</v>
      </c>
      <c r="D59" s="361" t="s">
        <v>759</v>
      </c>
      <c r="E59" s="380"/>
      <c r="F59" s="361"/>
      <c r="G59" s="381">
        <f t="shared" si="6"/>
        <v>0</v>
      </c>
      <c r="H59" s="240"/>
      <c r="I59" s="216"/>
      <c r="J59" s="216"/>
      <c r="K59" s="216"/>
      <c r="L59" s="216"/>
      <c r="M59" s="216"/>
      <c r="N59" s="216"/>
      <c r="O59" s="216"/>
      <c r="P59" s="293">
        <f>P58*P8</f>
        <v>40</v>
      </c>
      <c r="Q59" s="293" t="s">
        <v>730</v>
      </c>
      <c r="R59" s="216"/>
      <c r="S59" s="216"/>
      <c r="T59" s="216"/>
      <c r="U59" s="216"/>
      <c r="V59" s="216"/>
      <c r="W59" s="216"/>
      <c r="X59" s="216"/>
      <c r="Y59" s="216"/>
      <c r="Z59" s="216"/>
      <c r="AA59" s="216"/>
    </row>
    <row r="60" ht="15.75" customHeight="1">
      <c r="A60" s="323"/>
      <c r="B60" s="383" t="s">
        <v>879</v>
      </c>
      <c r="C60" s="361" t="s">
        <v>145</v>
      </c>
      <c r="D60" s="361" t="s">
        <v>759</v>
      </c>
      <c r="E60" s="380"/>
      <c r="F60" s="361"/>
      <c r="G60" s="381">
        <f t="shared" si="6"/>
        <v>0</v>
      </c>
      <c r="H60" s="317"/>
      <c r="I60" s="216"/>
      <c r="J60" s="216"/>
      <c r="K60" s="216"/>
      <c r="L60" s="216"/>
      <c r="M60" s="216"/>
      <c r="N60" s="216"/>
      <c r="O60" s="216"/>
      <c r="P60" s="293"/>
      <c r="Q60" s="293"/>
      <c r="R60" s="216"/>
      <c r="S60" s="216"/>
      <c r="T60" s="216"/>
      <c r="U60" s="216"/>
      <c r="V60" s="216"/>
      <c r="W60" s="216"/>
      <c r="X60" s="216"/>
      <c r="Y60" s="216"/>
      <c r="Z60" s="216"/>
      <c r="AA60" s="216"/>
    </row>
    <row r="61" ht="15.75" customHeight="1">
      <c r="A61" s="323"/>
      <c r="B61" s="383" t="s">
        <v>880</v>
      </c>
      <c r="C61" s="361" t="s">
        <v>145</v>
      </c>
      <c r="D61" s="361" t="s">
        <v>759</v>
      </c>
      <c r="E61" s="380"/>
      <c r="F61" s="361"/>
      <c r="G61" s="381">
        <f t="shared" si="6"/>
        <v>0</v>
      </c>
      <c r="H61" s="317"/>
      <c r="I61" s="216"/>
      <c r="J61" s="216"/>
      <c r="K61" s="216"/>
      <c r="L61" s="216"/>
      <c r="M61" s="216"/>
      <c r="N61" s="216"/>
      <c r="O61" s="216" t="s">
        <v>881</v>
      </c>
      <c r="P61" s="293">
        <f>IF(P4&lt;20000,100,100+((P4-20000)/1000)*5)</f>
        <v>100</v>
      </c>
      <c r="Q61" s="293" t="s">
        <v>145</v>
      </c>
      <c r="R61" s="216"/>
      <c r="S61" s="216"/>
      <c r="T61" s="216"/>
      <c r="U61" s="216"/>
      <c r="V61" s="216"/>
      <c r="W61" s="216"/>
      <c r="X61" s="216"/>
      <c r="Y61" s="216"/>
      <c r="Z61" s="216"/>
      <c r="AA61" s="216"/>
    </row>
    <row r="62" ht="15.75" customHeight="1">
      <c r="A62" s="323"/>
      <c r="B62" s="383" t="s">
        <v>882</v>
      </c>
      <c r="C62" s="361" t="s">
        <v>145</v>
      </c>
      <c r="D62" s="361" t="s">
        <v>759</v>
      </c>
      <c r="E62" s="380"/>
      <c r="F62" s="361"/>
      <c r="G62" s="381">
        <f t="shared" si="6"/>
        <v>0</v>
      </c>
      <c r="H62" s="317"/>
      <c r="I62" s="216"/>
      <c r="J62" s="216"/>
      <c r="K62" s="216"/>
      <c r="L62" s="216"/>
      <c r="M62" s="216"/>
      <c r="N62" s="216"/>
      <c r="O62" s="216"/>
      <c r="P62" s="293"/>
      <c r="Q62" s="293"/>
      <c r="R62" s="216"/>
      <c r="S62" s="216"/>
      <c r="T62" s="216"/>
      <c r="U62" s="216"/>
      <c r="V62" s="216"/>
      <c r="W62" s="216"/>
      <c r="X62" s="216"/>
      <c r="Y62" s="216"/>
      <c r="Z62" s="216"/>
      <c r="AA62" s="216"/>
    </row>
    <row r="63" ht="15.75" customHeight="1">
      <c r="A63" s="323"/>
      <c r="B63" s="383" t="e">
        <v>#REF!</v>
      </c>
      <c r="C63" s="361" t="s">
        <v>875</v>
      </c>
      <c r="D63" s="361" t="s">
        <v>764</v>
      </c>
      <c r="E63" s="380"/>
      <c r="F63" s="361"/>
      <c r="G63" s="381">
        <f t="shared" si="6"/>
        <v>0</v>
      </c>
      <c r="H63" s="317"/>
      <c r="I63" s="216"/>
      <c r="J63" s="216"/>
      <c r="K63" s="216"/>
      <c r="L63" s="216"/>
      <c r="M63" s="216"/>
      <c r="N63" s="216"/>
      <c r="O63" s="216"/>
      <c r="P63" s="293"/>
      <c r="Q63" s="293"/>
      <c r="R63" s="216"/>
      <c r="S63" s="216"/>
      <c r="T63" s="216"/>
      <c r="U63" s="216"/>
      <c r="V63" s="216"/>
      <c r="W63" s="216"/>
      <c r="X63" s="216"/>
      <c r="Y63" s="216"/>
      <c r="Z63" s="216"/>
      <c r="AA63" s="216"/>
    </row>
    <row r="64" ht="15.75" customHeight="1">
      <c r="A64" s="342"/>
      <c r="B64" s="373" t="s">
        <v>55</v>
      </c>
      <c r="C64" s="326"/>
      <c r="D64" s="326"/>
      <c r="E64" s="326"/>
      <c r="F64" s="374"/>
      <c r="G64" s="375">
        <f>SUM(G58:G63)</f>
        <v>7891.02</v>
      </c>
      <c r="H64" s="317"/>
      <c r="I64" s="216"/>
      <c r="J64" s="216"/>
      <c r="K64" s="216"/>
      <c r="L64" s="216"/>
      <c r="M64" s="216"/>
      <c r="N64" s="216"/>
      <c r="O64" s="216" t="s">
        <v>831</v>
      </c>
      <c r="P64" s="293">
        <f>P6*800</f>
        <v>52000</v>
      </c>
      <c r="Q64" s="293" t="s">
        <v>883</v>
      </c>
      <c r="R64" s="216"/>
      <c r="S64" s="216"/>
      <c r="T64" s="216"/>
      <c r="U64" s="216"/>
      <c r="V64" s="216"/>
      <c r="W64" s="216"/>
      <c r="X64" s="216"/>
      <c r="Y64" s="216"/>
      <c r="Z64" s="216"/>
      <c r="AA64" s="216"/>
    </row>
    <row r="65" ht="15.75" customHeight="1">
      <c r="A65" s="216"/>
      <c r="B65" s="384"/>
      <c r="C65" s="384"/>
      <c r="D65" s="384"/>
      <c r="E65" s="385"/>
      <c r="F65" s="384"/>
      <c r="G65" s="386"/>
      <c r="H65" s="317"/>
      <c r="I65" s="216"/>
      <c r="J65" s="216"/>
      <c r="K65" s="216"/>
      <c r="L65" s="216"/>
      <c r="M65" s="216"/>
      <c r="N65" s="216"/>
      <c r="O65" s="216"/>
      <c r="P65" s="293"/>
      <c r="Q65" s="293"/>
      <c r="R65" s="216"/>
      <c r="S65" s="216"/>
      <c r="T65" s="216"/>
      <c r="U65" s="216"/>
      <c r="V65" s="216"/>
      <c r="W65" s="216"/>
      <c r="X65" s="216"/>
      <c r="Y65" s="216"/>
      <c r="Z65" s="216"/>
      <c r="AA65" s="216"/>
    </row>
    <row r="66" ht="15.75" customHeight="1">
      <c r="A66" s="216"/>
      <c r="B66" s="387"/>
      <c r="C66" s="384"/>
      <c r="D66" s="384"/>
      <c r="E66" s="385"/>
      <c r="F66" s="384"/>
      <c r="G66" s="386"/>
      <c r="H66" s="317"/>
      <c r="I66" s="216"/>
      <c r="J66" s="216"/>
      <c r="K66" s="216"/>
      <c r="L66" s="216"/>
      <c r="M66" s="216"/>
      <c r="N66" s="216"/>
      <c r="O66" s="216" t="s">
        <v>834</v>
      </c>
      <c r="P66" s="293">
        <f>P6*500</f>
        <v>32500</v>
      </c>
      <c r="Q66" s="293" t="s">
        <v>884</v>
      </c>
      <c r="R66" s="216" t="s">
        <v>885</v>
      </c>
      <c r="S66" s="216"/>
      <c r="T66" s="216"/>
      <c r="U66" s="216"/>
      <c r="V66" s="216"/>
      <c r="W66" s="216"/>
      <c r="X66" s="216"/>
      <c r="Y66" s="216"/>
      <c r="Z66" s="216"/>
      <c r="AA66" s="216"/>
    </row>
    <row r="67" ht="15.75" customHeight="1">
      <c r="A67" s="388"/>
      <c r="B67" s="389"/>
      <c r="C67" s="389"/>
      <c r="D67" s="389"/>
      <c r="E67" s="389"/>
      <c r="F67" s="389"/>
      <c r="G67" s="389"/>
      <c r="H67" s="390"/>
      <c r="I67" s="216"/>
      <c r="J67" s="216"/>
      <c r="K67" s="216"/>
      <c r="L67" s="216"/>
      <c r="M67" s="216"/>
      <c r="N67" s="216"/>
      <c r="O67" s="216"/>
      <c r="P67" s="293"/>
      <c r="Q67" s="293"/>
      <c r="R67" s="216"/>
      <c r="S67" s="216"/>
      <c r="T67" s="216"/>
      <c r="U67" s="216"/>
      <c r="V67" s="216"/>
      <c r="W67" s="216"/>
      <c r="X67" s="216"/>
      <c r="Y67" s="216"/>
      <c r="Z67" s="216"/>
      <c r="AA67" s="216"/>
    </row>
    <row r="68" ht="15.75" customHeight="1">
      <c r="A68" s="216"/>
      <c r="B68" s="216"/>
      <c r="C68" s="216"/>
      <c r="D68" s="216"/>
      <c r="E68" s="216"/>
      <c r="F68" s="216"/>
      <c r="G68" s="216"/>
      <c r="H68" s="216"/>
      <c r="I68" s="216"/>
      <c r="J68" s="216"/>
      <c r="K68" s="216"/>
      <c r="L68" s="216"/>
      <c r="M68" s="216"/>
      <c r="N68" s="216"/>
      <c r="O68" s="216"/>
      <c r="P68" s="293"/>
      <c r="Q68" s="293"/>
      <c r="R68" s="216"/>
      <c r="S68" s="216"/>
      <c r="T68" s="216"/>
      <c r="U68" s="216"/>
      <c r="V68" s="216"/>
      <c r="W68" s="216"/>
      <c r="X68" s="216"/>
      <c r="Y68" s="216"/>
      <c r="Z68" s="216"/>
      <c r="AA68" s="216"/>
    </row>
    <row r="69" ht="15.75" customHeight="1">
      <c r="A69" s="216"/>
      <c r="B69" s="216"/>
      <c r="C69" s="216"/>
      <c r="D69" s="216"/>
      <c r="E69" s="216"/>
      <c r="F69" s="216"/>
      <c r="G69" s="216"/>
      <c r="H69" s="216"/>
      <c r="I69" s="216"/>
      <c r="J69" s="216"/>
      <c r="K69" s="216"/>
      <c r="L69" s="216"/>
      <c r="M69" s="216"/>
      <c r="N69" s="216"/>
      <c r="O69" s="216" t="s">
        <v>836</v>
      </c>
      <c r="P69" s="293">
        <v>1.0</v>
      </c>
      <c r="Q69" s="293" t="s">
        <v>886</v>
      </c>
      <c r="R69" s="216">
        <v>20.0</v>
      </c>
      <c r="S69" s="216" t="s">
        <v>887</v>
      </c>
      <c r="T69" s="216"/>
      <c r="U69" s="216"/>
      <c r="V69" s="216"/>
      <c r="W69" s="216"/>
      <c r="X69" s="216"/>
      <c r="Y69" s="216"/>
      <c r="Z69" s="216"/>
      <c r="AA69" s="216"/>
    </row>
    <row r="70" ht="15.75" customHeight="1">
      <c r="A70" s="216"/>
      <c r="B70" s="216"/>
      <c r="C70" s="216"/>
      <c r="D70" s="216"/>
      <c r="E70" s="216"/>
      <c r="F70" s="216"/>
      <c r="G70" s="216"/>
      <c r="H70" s="216"/>
      <c r="I70" s="216"/>
      <c r="J70" s="216"/>
      <c r="K70" s="216"/>
      <c r="L70" s="216"/>
      <c r="M70" s="216"/>
      <c r="N70" s="216"/>
      <c r="O70" s="216"/>
      <c r="P70" s="293">
        <f>ROUNDUP(P6/R69,)</f>
        <v>4</v>
      </c>
      <c r="Q70" s="293"/>
      <c r="R70" s="216"/>
      <c r="S70" s="216"/>
      <c r="T70" s="216"/>
      <c r="U70" s="216"/>
      <c r="V70" s="216"/>
      <c r="W70" s="216"/>
      <c r="X70" s="216"/>
      <c r="Y70" s="216"/>
      <c r="Z70" s="216"/>
      <c r="AA70" s="216"/>
    </row>
    <row r="71" ht="15.75" customHeight="1">
      <c r="A71" s="216"/>
      <c r="B71" s="216"/>
      <c r="C71" s="216"/>
      <c r="D71" s="216"/>
      <c r="E71" s="216"/>
      <c r="F71" s="216"/>
      <c r="G71" s="216"/>
      <c r="H71" s="216"/>
      <c r="I71" s="216"/>
      <c r="J71" s="216"/>
      <c r="K71" s="216"/>
      <c r="L71" s="216"/>
      <c r="M71" s="216"/>
      <c r="N71" s="216"/>
      <c r="O71" s="216"/>
      <c r="P71" s="216"/>
      <c r="Q71" s="216"/>
      <c r="R71" s="216"/>
      <c r="S71" s="216"/>
      <c r="T71" s="216"/>
      <c r="U71" s="216"/>
      <c r="V71" s="216"/>
      <c r="W71" s="216"/>
      <c r="X71" s="216"/>
      <c r="Y71" s="216"/>
      <c r="Z71" s="216"/>
      <c r="AA71" s="216"/>
    </row>
    <row r="72" ht="15.75" customHeight="1">
      <c r="A72" s="216"/>
      <c r="B72" s="216"/>
      <c r="C72" s="216"/>
      <c r="D72" s="216"/>
      <c r="E72" s="216"/>
      <c r="F72" s="216"/>
      <c r="G72" s="216"/>
      <c r="H72" s="216"/>
      <c r="I72" s="216"/>
      <c r="J72" s="216"/>
      <c r="K72" s="216"/>
      <c r="L72" s="216"/>
      <c r="M72" s="216"/>
      <c r="N72" s="216"/>
      <c r="O72" s="216"/>
      <c r="P72" s="216"/>
      <c r="Q72" s="216"/>
      <c r="R72" s="216"/>
      <c r="S72" s="216"/>
      <c r="T72" s="216"/>
      <c r="U72" s="216"/>
      <c r="V72" s="216"/>
      <c r="W72" s="216"/>
      <c r="X72" s="216"/>
      <c r="Y72" s="216"/>
      <c r="Z72" s="216"/>
      <c r="AA72" s="216"/>
    </row>
    <row r="73" ht="15.75" customHeight="1">
      <c r="A73" s="216"/>
      <c r="B73" s="216"/>
      <c r="C73" s="216"/>
      <c r="D73" s="216"/>
      <c r="E73" s="216"/>
      <c r="F73" s="216"/>
      <c r="G73" s="216"/>
      <c r="H73" s="216"/>
      <c r="I73" s="216"/>
      <c r="J73" s="216"/>
      <c r="K73" s="216"/>
      <c r="L73" s="216"/>
      <c r="M73" s="216"/>
      <c r="N73" s="216"/>
      <c r="O73" s="216"/>
      <c r="P73" s="216"/>
      <c r="Q73" s="216"/>
      <c r="R73" s="216"/>
      <c r="S73" s="216"/>
      <c r="T73" s="216"/>
      <c r="U73" s="216"/>
      <c r="V73" s="216"/>
      <c r="W73" s="216"/>
      <c r="X73" s="216"/>
      <c r="Y73" s="216"/>
      <c r="Z73" s="216"/>
      <c r="AA73" s="216"/>
    </row>
    <row r="74" ht="15.75" customHeight="1">
      <c r="A74" s="216"/>
      <c r="B74" s="216"/>
      <c r="C74" s="216"/>
      <c r="D74" s="216"/>
      <c r="E74" s="216"/>
      <c r="F74" s="216"/>
      <c r="G74" s="216"/>
      <c r="H74" s="216"/>
      <c r="I74" s="216"/>
      <c r="J74" s="216"/>
      <c r="K74" s="216"/>
      <c r="L74" s="216"/>
      <c r="M74" s="216"/>
      <c r="N74" s="216"/>
      <c r="O74" s="216"/>
      <c r="P74" s="216"/>
      <c r="Q74" s="216"/>
      <c r="R74" s="216"/>
      <c r="S74" s="216"/>
      <c r="T74" s="216"/>
      <c r="U74" s="216"/>
      <c r="V74" s="216"/>
      <c r="W74" s="216"/>
      <c r="X74" s="216"/>
      <c r="Y74" s="216"/>
      <c r="Z74" s="216"/>
      <c r="AA74" s="216"/>
    </row>
    <row r="75" ht="15.75" customHeight="1">
      <c r="A75" s="216"/>
      <c r="B75" s="216"/>
      <c r="C75" s="216"/>
      <c r="D75" s="216"/>
      <c r="E75" s="216"/>
      <c r="F75" s="216"/>
      <c r="G75" s="216"/>
      <c r="H75" s="216"/>
      <c r="I75" s="216"/>
      <c r="J75" s="216"/>
      <c r="K75" s="216"/>
      <c r="L75" s="216"/>
      <c r="M75" s="216"/>
      <c r="N75" s="216"/>
      <c r="O75" s="216"/>
      <c r="P75" s="216"/>
      <c r="Q75" s="216"/>
      <c r="R75" s="216"/>
      <c r="S75" s="216"/>
      <c r="T75" s="216"/>
      <c r="U75" s="216"/>
      <c r="V75" s="216"/>
      <c r="W75" s="216"/>
      <c r="X75" s="216"/>
      <c r="Y75" s="216"/>
      <c r="Z75" s="216"/>
      <c r="AA75" s="216"/>
    </row>
    <row r="76" ht="15.75" customHeight="1">
      <c r="A76" s="216"/>
      <c r="B76" s="216"/>
      <c r="C76" s="216"/>
      <c r="D76" s="216"/>
      <c r="E76" s="216"/>
      <c r="F76" s="216"/>
      <c r="G76" s="216"/>
      <c r="H76" s="216"/>
      <c r="I76" s="216"/>
      <c r="J76" s="216"/>
      <c r="K76" s="216"/>
      <c r="L76" s="216"/>
      <c r="M76" s="216"/>
      <c r="N76" s="216"/>
      <c r="O76" s="216"/>
      <c r="P76" s="216"/>
      <c r="Q76" s="216"/>
      <c r="R76" s="216"/>
      <c r="S76" s="216"/>
      <c r="T76" s="216"/>
      <c r="U76" s="216"/>
      <c r="V76" s="216"/>
      <c r="W76" s="216"/>
      <c r="X76" s="216"/>
      <c r="Y76" s="216"/>
      <c r="Z76" s="216"/>
      <c r="AA76" s="216"/>
    </row>
    <row r="77" ht="15.75" customHeight="1">
      <c r="A77" s="216"/>
      <c r="B77" s="216"/>
      <c r="C77" s="216"/>
      <c r="D77" s="216"/>
      <c r="E77" s="216"/>
      <c r="F77" s="216"/>
      <c r="G77" s="216"/>
      <c r="H77" s="216"/>
      <c r="I77" s="216"/>
      <c r="J77" s="216"/>
      <c r="K77" s="216"/>
      <c r="L77" s="216"/>
      <c r="M77" s="216"/>
      <c r="N77" s="216"/>
      <c r="O77" s="216"/>
      <c r="P77" s="216"/>
      <c r="Q77" s="216"/>
      <c r="R77" s="216"/>
      <c r="S77" s="216"/>
      <c r="T77" s="216"/>
      <c r="U77" s="216"/>
      <c r="V77" s="216"/>
      <c r="W77" s="216"/>
      <c r="X77" s="216"/>
      <c r="Y77" s="216"/>
      <c r="Z77" s="216"/>
      <c r="AA77" s="216"/>
    </row>
    <row r="78" ht="15.75" customHeight="1">
      <c r="A78" s="216"/>
      <c r="B78" s="216"/>
      <c r="C78" s="216"/>
      <c r="D78" s="216"/>
      <c r="E78" s="216"/>
      <c r="F78" s="216"/>
      <c r="G78" s="216"/>
      <c r="H78" s="216"/>
      <c r="I78" s="216"/>
      <c r="J78" s="216"/>
      <c r="K78" s="216"/>
      <c r="L78" s="216"/>
      <c r="M78" s="216"/>
      <c r="N78" s="216"/>
      <c r="O78" s="216"/>
      <c r="P78" s="216"/>
      <c r="Q78" s="216"/>
      <c r="R78" s="216"/>
      <c r="S78" s="216"/>
      <c r="T78" s="216"/>
      <c r="U78" s="216"/>
      <c r="V78" s="216"/>
      <c r="W78" s="216"/>
      <c r="X78" s="216"/>
      <c r="Y78" s="216"/>
      <c r="Z78" s="216"/>
      <c r="AA78" s="216"/>
    </row>
    <row r="79" ht="15.75" customHeight="1">
      <c r="A79" s="216"/>
      <c r="B79" s="216"/>
      <c r="C79" s="216"/>
      <c r="D79" s="216"/>
      <c r="E79" s="216"/>
      <c r="F79" s="216"/>
      <c r="G79" s="216"/>
      <c r="H79" s="216"/>
      <c r="I79" s="216"/>
      <c r="J79" s="216"/>
      <c r="K79" s="216"/>
      <c r="L79" s="216"/>
      <c r="M79" s="216"/>
      <c r="N79" s="216"/>
      <c r="O79" s="216"/>
      <c r="P79" s="216"/>
      <c r="Q79" s="216"/>
      <c r="R79" s="216"/>
      <c r="S79" s="216"/>
      <c r="T79" s="216"/>
      <c r="U79" s="216"/>
      <c r="V79" s="216"/>
      <c r="W79" s="216"/>
      <c r="X79" s="216"/>
      <c r="Y79" s="216"/>
      <c r="Z79" s="216"/>
      <c r="AA79" s="216"/>
    </row>
    <row r="80" ht="15.75" customHeight="1">
      <c r="A80" s="216"/>
      <c r="B80" s="216"/>
      <c r="C80" s="216"/>
      <c r="D80" s="216"/>
      <c r="E80" s="216"/>
      <c r="F80" s="216"/>
      <c r="G80" s="216"/>
      <c r="H80" s="216"/>
      <c r="I80" s="216"/>
      <c r="J80" s="216"/>
      <c r="K80" s="216"/>
      <c r="L80" s="216"/>
      <c r="M80" s="216"/>
      <c r="N80" s="216"/>
      <c r="O80" s="216"/>
      <c r="P80" s="216"/>
      <c r="Q80" s="216"/>
      <c r="R80" s="216"/>
      <c r="S80" s="216"/>
      <c r="T80" s="216"/>
      <c r="U80" s="216"/>
      <c r="V80" s="216"/>
      <c r="W80" s="216"/>
      <c r="X80" s="216"/>
      <c r="Y80" s="216"/>
      <c r="Z80" s="216"/>
      <c r="AA80" s="216"/>
    </row>
    <row r="81" ht="15.75" customHeight="1">
      <c r="A81" s="216"/>
      <c r="B81" s="216"/>
      <c r="C81" s="216"/>
      <c r="D81" s="216"/>
      <c r="E81" s="216"/>
      <c r="F81" s="216"/>
      <c r="G81" s="216"/>
      <c r="H81" s="216"/>
      <c r="I81" s="216"/>
      <c r="J81" s="216"/>
      <c r="K81" s="216"/>
      <c r="L81" s="216"/>
      <c r="M81" s="216"/>
      <c r="N81" s="216"/>
      <c r="O81" s="216"/>
      <c r="P81" s="216"/>
      <c r="Q81" s="216"/>
      <c r="R81" s="216"/>
      <c r="S81" s="216"/>
      <c r="T81" s="216"/>
      <c r="U81" s="216"/>
      <c r="V81" s="216"/>
      <c r="W81" s="216"/>
      <c r="X81" s="216"/>
      <c r="Y81" s="216"/>
      <c r="Z81" s="216"/>
      <c r="AA81" s="216"/>
    </row>
    <row r="82" ht="15.75" customHeight="1">
      <c r="A82" s="216"/>
      <c r="B82" s="216"/>
      <c r="C82" s="216"/>
      <c r="D82" s="216"/>
      <c r="E82" s="216"/>
      <c r="F82" s="216"/>
      <c r="G82" s="216"/>
      <c r="H82" s="216"/>
      <c r="I82" s="216"/>
      <c r="J82" s="216"/>
      <c r="K82" s="216"/>
      <c r="L82" s="216"/>
      <c r="M82" s="216"/>
      <c r="N82" s="216"/>
      <c r="O82" s="216"/>
      <c r="P82" s="216"/>
      <c r="Q82" s="216"/>
      <c r="R82" s="216"/>
      <c r="S82" s="216"/>
      <c r="T82" s="216"/>
      <c r="U82" s="216"/>
      <c r="V82" s="216"/>
      <c r="W82" s="216"/>
      <c r="X82" s="216"/>
      <c r="Y82" s="216"/>
      <c r="Z82" s="216"/>
      <c r="AA82" s="216"/>
    </row>
    <row r="83" ht="15.75" customHeight="1">
      <c r="A83" s="216"/>
      <c r="B83" s="216"/>
      <c r="C83" s="216"/>
      <c r="D83" s="216"/>
      <c r="E83" s="216"/>
      <c r="F83" s="216"/>
      <c r="G83" s="216"/>
      <c r="H83" s="216"/>
      <c r="I83" s="216"/>
      <c r="J83" s="216"/>
      <c r="K83" s="216"/>
      <c r="L83" s="216"/>
      <c r="M83" s="216"/>
      <c r="N83" s="216"/>
      <c r="O83" s="216"/>
      <c r="P83" s="216"/>
      <c r="Q83" s="216"/>
      <c r="R83" s="216"/>
      <c r="S83" s="216"/>
      <c r="T83" s="216"/>
      <c r="U83" s="216"/>
      <c r="V83" s="216"/>
      <c r="W83" s="216"/>
      <c r="X83" s="216"/>
      <c r="Y83" s="216"/>
      <c r="Z83" s="216"/>
      <c r="AA83" s="216"/>
    </row>
    <row r="84" ht="15.75" customHeight="1">
      <c r="A84" s="216"/>
      <c r="B84" s="216"/>
      <c r="C84" s="216"/>
      <c r="D84" s="216"/>
      <c r="E84" s="216"/>
      <c r="F84" s="216"/>
      <c r="G84" s="216"/>
      <c r="H84" s="216"/>
      <c r="I84" s="216"/>
      <c r="J84" s="216"/>
      <c r="K84" s="216"/>
      <c r="L84" s="216"/>
      <c r="M84" s="216"/>
      <c r="N84" s="216"/>
      <c r="O84" s="216"/>
      <c r="P84" s="216"/>
      <c r="Q84" s="216"/>
      <c r="R84" s="216"/>
      <c r="S84" s="216"/>
      <c r="T84" s="216"/>
      <c r="U84" s="216"/>
      <c r="V84" s="216"/>
      <c r="W84" s="216"/>
      <c r="X84" s="216"/>
      <c r="Y84" s="216"/>
      <c r="Z84" s="216"/>
      <c r="AA84" s="216"/>
    </row>
    <row r="85" ht="15.75" customHeight="1">
      <c r="A85" s="216"/>
      <c r="B85" s="216"/>
      <c r="C85" s="216"/>
      <c r="D85" s="216"/>
      <c r="E85" s="216"/>
      <c r="F85" s="216"/>
      <c r="G85" s="216"/>
      <c r="H85" s="216"/>
      <c r="I85" s="216"/>
      <c r="J85" s="216"/>
      <c r="K85" s="216"/>
      <c r="L85" s="216"/>
      <c r="M85" s="216"/>
      <c r="N85" s="216"/>
      <c r="O85" s="216"/>
      <c r="P85" s="216"/>
      <c r="Q85" s="216"/>
      <c r="R85" s="216"/>
      <c r="S85" s="216"/>
      <c r="T85" s="216"/>
      <c r="U85" s="216"/>
      <c r="V85" s="216"/>
      <c r="W85" s="216"/>
      <c r="X85" s="216"/>
      <c r="Y85" s="216"/>
      <c r="Z85" s="216"/>
      <c r="AA85" s="216"/>
    </row>
    <row r="86" ht="15.75" customHeight="1">
      <c r="A86" s="216"/>
      <c r="B86" s="216"/>
      <c r="C86" s="216"/>
      <c r="D86" s="216"/>
      <c r="E86" s="216"/>
      <c r="F86" s="216"/>
      <c r="G86" s="216"/>
      <c r="H86" s="216"/>
      <c r="I86" s="216"/>
      <c r="J86" s="216"/>
      <c r="K86" s="216"/>
      <c r="L86" s="216"/>
      <c r="M86" s="216"/>
      <c r="N86" s="216"/>
      <c r="O86" s="216"/>
      <c r="P86" s="216"/>
      <c r="Q86" s="216"/>
      <c r="R86" s="216"/>
      <c r="S86" s="216"/>
      <c r="T86" s="216"/>
      <c r="U86" s="216"/>
      <c r="V86" s="216"/>
      <c r="W86" s="216"/>
      <c r="X86" s="216"/>
      <c r="Y86" s="216"/>
      <c r="Z86" s="216"/>
      <c r="AA86" s="216"/>
    </row>
    <row r="87" ht="15.75" customHeight="1">
      <c r="A87" s="216"/>
      <c r="B87" s="216"/>
      <c r="C87" s="216"/>
      <c r="D87" s="216"/>
      <c r="E87" s="216"/>
      <c r="F87" s="216"/>
      <c r="G87" s="216"/>
      <c r="H87" s="216"/>
      <c r="I87" s="216"/>
      <c r="J87" s="216"/>
      <c r="K87" s="216"/>
      <c r="L87" s="216"/>
      <c r="M87" s="216"/>
      <c r="N87" s="216"/>
      <c r="O87" s="216"/>
      <c r="P87" s="216"/>
      <c r="Q87" s="216"/>
      <c r="R87" s="216"/>
      <c r="S87" s="216"/>
      <c r="T87" s="216"/>
      <c r="U87" s="216"/>
      <c r="V87" s="216"/>
      <c r="W87" s="216"/>
      <c r="X87" s="216"/>
      <c r="Y87" s="216"/>
      <c r="Z87" s="216"/>
      <c r="AA87" s="216"/>
    </row>
    <row r="88" ht="15.75" customHeight="1">
      <c r="A88" s="216"/>
      <c r="B88" s="216"/>
      <c r="C88" s="216"/>
      <c r="D88" s="216"/>
      <c r="E88" s="216"/>
      <c r="F88" s="216"/>
      <c r="G88" s="216"/>
      <c r="H88" s="216"/>
      <c r="I88" s="216"/>
      <c r="J88" s="216"/>
      <c r="K88" s="216"/>
      <c r="L88" s="216"/>
      <c r="M88" s="216"/>
      <c r="N88" s="216"/>
      <c r="O88" s="216"/>
      <c r="P88" s="216"/>
      <c r="Q88" s="216"/>
      <c r="R88" s="216"/>
      <c r="S88" s="216"/>
      <c r="T88" s="216"/>
      <c r="U88" s="216"/>
      <c r="V88" s="216"/>
      <c r="W88" s="216"/>
      <c r="X88" s="216"/>
      <c r="Y88" s="216"/>
      <c r="Z88" s="216"/>
      <c r="AA88" s="216"/>
    </row>
    <row r="89" ht="15.75" customHeight="1">
      <c r="A89" s="216"/>
      <c r="B89" s="216"/>
      <c r="C89" s="216"/>
      <c r="D89" s="216"/>
      <c r="E89" s="216"/>
      <c r="F89" s="216"/>
      <c r="G89" s="216"/>
      <c r="H89" s="216"/>
      <c r="I89" s="216"/>
      <c r="J89" s="216"/>
      <c r="K89" s="216"/>
      <c r="L89" s="216"/>
      <c r="M89" s="216"/>
      <c r="N89" s="216"/>
      <c r="O89" s="216"/>
      <c r="P89" s="216"/>
      <c r="Q89" s="216"/>
      <c r="R89" s="216"/>
      <c r="S89" s="216"/>
      <c r="T89" s="216"/>
      <c r="U89" s="216"/>
      <c r="V89" s="216"/>
      <c r="W89" s="216"/>
      <c r="X89" s="216"/>
      <c r="Y89" s="216"/>
      <c r="Z89" s="216"/>
      <c r="AA89" s="216"/>
    </row>
    <row r="90" ht="15.75" customHeight="1">
      <c r="A90" s="216"/>
      <c r="B90" s="216"/>
      <c r="C90" s="216"/>
      <c r="D90" s="216"/>
      <c r="E90" s="216"/>
      <c r="F90" s="216"/>
      <c r="G90" s="216"/>
      <c r="H90" s="216"/>
      <c r="I90" s="216"/>
      <c r="J90" s="216"/>
      <c r="K90" s="216"/>
      <c r="L90" s="216"/>
      <c r="M90" s="216"/>
      <c r="N90" s="216"/>
      <c r="O90" s="216"/>
      <c r="P90" s="216"/>
      <c r="Q90" s="216"/>
      <c r="R90" s="216"/>
      <c r="S90" s="216"/>
      <c r="T90" s="216"/>
      <c r="U90" s="216"/>
      <c r="V90" s="216"/>
      <c r="W90" s="216"/>
      <c r="X90" s="216"/>
      <c r="Y90" s="216"/>
      <c r="Z90" s="216"/>
      <c r="AA90" s="216"/>
    </row>
    <row r="91" ht="15.75" customHeight="1">
      <c r="A91" s="216"/>
      <c r="B91" s="216"/>
      <c r="C91" s="216"/>
      <c r="D91" s="216"/>
      <c r="E91" s="216"/>
      <c r="F91" s="216"/>
      <c r="G91" s="216"/>
      <c r="H91" s="216"/>
      <c r="I91" s="216"/>
      <c r="J91" s="216"/>
      <c r="K91" s="216"/>
      <c r="L91" s="216"/>
      <c r="M91" s="216"/>
      <c r="N91" s="216"/>
      <c r="O91" s="216"/>
      <c r="P91" s="216"/>
      <c r="Q91" s="216"/>
      <c r="R91" s="216"/>
      <c r="S91" s="216"/>
      <c r="T91" s="216"/>
      <c r="U91" s="216"/>
      <c r="V91" s="216"/>
      <c r="W91" s="216"/>
      <c r="X91" s="216"/>
      <c r="Y91" s="216"/>
      <c r="Z91" s="216"/>
      <c r="AA91" s="216"/>
    </row>
    <row r="92" ht="15.75" customHeight="1">
      <c r="A92" s="216"/>
      <c r="B92" s="216"/>
      <c r="C92" s="216"/>
      <c r="D92" s="216"/>
      <c r="E92" s="216"/>
      <c r="F92" s="216"/>
      <c r="G92" s="216"/>
      <c r="H92" s="216"/>
      <c r="I92" s="216"/>
      <c r="J92" s="216"/>
      <c r="K92" s="216"/>
      <c r="L92" s="216"/>
      <c r="M92" s="216"/>
      <c r="N92" s="216"/>
      <c r="O92" s="216"/>
      <c r="P92" s="216"/>
      <c r="Q92" s="216"/>
      <c r="R92" s="216"/>
      <c r="S92" s="216"/>
      <c r="T92" s="216"/>
      <c r="U92" s="216"/>
      <c r="V92" s="216"/>
      <c r="W92" s="216"/>
      <c r="X92" s="216"/>
      <c r="Y92" s="216"/>
      <c r="Z92" s="216"/>
      <c r="AA92" s="216"/>
    </row>
    <row r="93" ht="15.75" customHeight="1">
      <c r="A93" s="216"/>
      <c r="B93" s="216"/>
      <c r="C93" s="216"/>
      <c r="D93" s="216"/>
      <c r="E93" s="216"/>
      <c r="F93" s="216"/>
      <c r="G93" s="216"/>
      <c r="H93" s="216"/>
      <c r="I93" s="216"/>
      <c r="J93" s="216"/>
      <c r="K93" s="216"/>
      <c r="L93" s="216"/>
      <c r="M93" s="216"/>
      <c r="N93" s="216"/>
      <c r="O93" s="216"/>
      <c r="P93" s="216"/>
      <c r="Q93" s="216"/>
      <c r="R93" s="216"/>
      <c r="S93" s="216"/>
      <c r="T93" s="216"/>
      <c r="U93" s="216"/>
      <c r="V93" s="216"/>
      <c r="W93" s="216"/>
      <c r="X93" s="216"/>
      <c r="Y93" s="216"/>
      <c r="Z93" s="216"/>
      <c r="AA93" s="216"/>
    </row>
    <row r="94" ht="15.75" customHeight="1">
      <c r="A94" s="216"/>
      <c r="B94" s="216"/>
      <c r="C94" s="216"/>
      <c r="D94" s="216"/>
      <c r="E94" s="216"/>
      <c r="F94" s="216"/>
      <c r="G94" s="216"/>
      <c r="H94" s="216"/>
      <c r="I94" s="216"/>
      <c r="J94" s="216"/>
      <c r="K94" s="216"/>
      <c r="L94" s="216"/>
      <c r="M94" s="216"/>
      <c r="N94" s="216"/>
      <c r="O94" s="216"/>
      <c r="P94" s="216"/>
      <c r="Q94" s="216"/>
      <c r="R94" s="216"/>
      <c r="S94" s="216"/>
      <c r="T94" s="216"/>
      <c r="U94" s="216"/>
      <c r="V94" s="216"/>
      <c r="W94" s="216"/>
      <c r="X94" s="216"/>
      <c r="Y94" s="216"/>
      <c r="Z94" s="216"/>
      <c r="AA94" s="216"/>
    </row>
    <row r="95" ht="15.75" customHeight="1">
      <c r="A95" s="216"/>
      <c r="B95" s="216"/>
      <c r="C95" s="216"/>
      <c r="D95" s="216"/>
      <c r="E95" s="216"/>
      <c r="F95" s="216"/>
      <c r="G95" s="216"/>
      <c r="H95" s="216"/>
      <c r="I95" s="216"/>
      <c r="J95" s="216"/>
      <c r="K95" s="216"/>
      <c r="L95" s="216"/>
      <c r="M95" s="216"/>
      <c r="N95" s="216"/>
      <c r="O95" s="216"/>
      <c r="P95" s="216"/>
      <c r="Q95" s="216"/>
      <c r="R95" s="216"/>
      <c r="S95" s="216"/>
      <c r="T95" s="216"/>
      <c r="U95" s="216"/>
      <c r="V95" s="216"/>
      <c r="W95" s="216"/>
      <c r="X95" s="216"/>
      <c r="Y95" s="216"/>
      <c r="Z95" s="216"/>
      <c r="AA95" s="216"/>
    </row>
    <row r="96" ht="15.75" customHeight="1">
      <c r="A96" s="216"/>
      <c r="B96" s="216"/>
      <c r="C96" s="216"/>
      <c r="D96" s="216"/>
      <c r="E96" s="216"/>
      <c r="F96" s="216"/>
      <c r="G96" s="216"/>
      <c r="H96" s="216"/>
      <c r="I96" s="216"/>
      <c r="J96" s="216"/>
      <c r="K96" s="216"/>
      <c r="L96" s="216"/>
      <c r="M96" s="216"/>
      <c r="N96" s="216"/>
      <c r="O96" s="216"/>
      <c r="P96" s="216"/>
      <c r="Q96" s="216"/>
      <c r="R96" s="216"/>
      <c r="S96" s="216"/>
      <c r="T96" s="216"/>
      <c r="U96" s="216"/>
      <c r="V96" s="216"/>
      <c r="W96" s="216"/>
      <c r="X96" s="216"/>
      <c r="Y96" s="216"/>
      <c r="Z96" s="216"/>
      <c r="AA96" s="216"/>
    </row>
    <row r="97" ht="15.75" customHeight="1">
      <c r="A97" s="216"/>
      <c r="B97" s="216"/>
      <c r="C97" s="216"/>
      <c r="D97" s="216"/>
      <c r="E97" s="216"/>
      <c r="F97" s="216"/>
      <c r="G97" s="216"/>
      <c r="H97" s="216"/>
      <c r="I97" s="216"/>
      <c r="J97" s="216"/>
      <c r="K97" s="216"/>
      <c r="L97" s="216"/>
      <c r="M97" s="216"/>
      <c r="N97" s="216"/>
      <c r="O97" s="216"/>
      <c r="P97" s="216"/>
      <c r="Q97" s="216"/>
      <c r="R97" s="216"/>
      <c r="S97" s="216"/>
      <c r="T97" s="216"/>
      <c r="U97" s="216"/>
      <c r="V97" s="216"/>
      <c r="W97" s="216"/>
      <c r="X97" s="216"/>
      <c r="Y97" s="216"/>
      <c r="Z97" s="216"/>
      <c r="AA97" s="216"/>
    </row>
    <row r="98" ht="15.75" customHeight="1">
      <c r="A98" s="216"/>
      <c r="B98" s="216"/>
      <c r="C98" s="216"/>
      <c r="D98" s="216"/>
      <c r="E98" s="216"/>
      <c r="F98" s="216"/>
      <c r="G98" s="216"/>
      <c r="H98" s="216"/>
      <c r="I98" s="216"/>
      <c r="J98" s="216"/>
      <c r="K98" s="216"/>
      <c r="L98" s="216"/>
      <c r="M98" s="216"/>
      <c r="N98" s="216"/>
      <c r="O98" s="216"/>
      <c r="P98" s="216"/>
      <c r="Q98" s="216"/>
      <c r="R98" s="216"/>
      <c r="S98" s="216"/>
      <c r="T98" s="216"/>
      <c r="U98" s="216"/>
      <c r="V98" s="216"/>
      <c r="W98" s="216"/>
      <c r="X98" s="216"/>
      <c r="Y98" s="216"/>
      <c r="Z98" s="216"/>
      <c r="AA98" s="216"/>
    </row>
    <row r="99" ht="15.75" customHeight="1">
      <c r="A99" s="216"/>
      <c r="B99" s="216"/>
      <c r="C99" s="216"/>
      <c r="D99" s="216"/>
      <c r="E99" s="216"/>
      <c r="F99" s="216"/>
      <c r="G99" s="216"/>
      <c r="H99" s="216"/>
      <c r="I99" s="216"/>
      <c r="J99" s="216"/>
      <c r="K99" s="216"/>
      <c r="L99" s="216"/>
      <c r="M99" s="216"/>
      <c r="N99" s="216"/>
      <c r="O99" s="216"/>
      <c r="P99" s="216"/>
      <c r="Q99" s="216"/>
      <c r="R99" s="216"/>
      <c r="S99" s="216"/>
      <c r="T99" s="216"/>
      <c r="U99" s="216"/>
      <c r="V99" s="216"/>
      <c r="W99" s="216"/>
      <c r="X99" s="216"/>
      <c r="Y99" s="216"/>
      <c r="Z99" s="216"/>
      <c r="AA99" s="216"/>
    </row>
    <row r="100" ht="15.75" customHeight="1">
      <c r="A100" s="216"/>
      <c r="B100" s="216"/>
      <c r="C100" s="216"/>
      <c r="D100" s="216"/>
      <c r="E100" s="216"/>
      <c r="F100" s="216"/>
      <c r="G100" s="216"/>
      <c r="H100" s="216"/>
      <c r="I100" s="216"/>
      <c r="J100" s="216"/>
      <c r="K100" s="216"/>
      <c r="L100" s="216"/>
      <c r="M100" s="216"/>
      <c r="N100" s="216"/>
      <c r="O100" s="216"/>
      <c r="P100" s="216"/>
      <c r="Q100" s="216"/>
      <c r="R100" s="216"/>
      <c r="S100" s="216"/>
      <c r="T100" s="216"/>
      <c r="U100" s="216"/>
      <c r="V100" s="216"/>
      <c r="W100" s="216"/>
      <c r="X100" s="216"/>
      <c r="Y100" s="216"/>
      <c r="Z100" s="216"/>
      <c r="AA100" s="216"/>
    </row>
    <row r="101" ht="15.75" customHeight="1">
      <c r="A101" s="216"/>
      <c r="B101" s="216"/>
      <c r="C101" s="216"/>
      <c r="D101" s="216"/>
      <c r="E101" s="216"/>
      <c r="F101" s="216"/>
      <c r="G101" s="216"/>
      <c r="H101" s="216"/>
      <c r="I101" s="216"/>
      <c r="J101" s="216"/>
      <c r="K101" s="216"/>
      <c r="L101" s="216"/>
      <c r="M101" s="216"/>
      <c r="N101" s="216"/>
      <c r="O101" s="216"/>
      <c r="P101" s="216"/>
      <c r="Q101" s="216"/>
      <c r="R101" s="216"/>
      <c r="S101" s="216"/>
      <c r="T101" s="216"/>
      <c r="U101" s="216"/>
      <c r="V101" s="216"/>
      <c r="W101" s="216"/>
      <c r="X101" s="216"/>
      <c r="Y101" s="216"/>
      <c r="Z101" s="216"/>
      <c r="AA101" s="216"/>
    </row>
    <row r="102" ht="15.75" customHeight="1">
      <c r="A102" s="216"/>
      <c r="B102" s="216"/>
      <c r="C102" s="216"/>
      <c r="D102" s="216"/>
      <c r="E102" s="216"/>
      <c r="F102" s="216"/>
      <c r="G102" s="216"/>
      <c r="H102" s="216"/>
      <c r="I102" s="216"/>
      <c r="J102" s="216"/>
      <c r="K102" s="216"/>
      <c r="L102" s="216"/>
      <c r="M102" s="216"/>
      <c r="N102" s="216"/>
      <c r="O102" s="216"/>
      <c r="P102" s="216"/>
      <c r="Q102" s="216"/>
      <c r="R102" s="216"/>
      <c r="S102" s="216"/>
      <c r="T102" s="216"/>
      <c r="U102" s="216"/>
      <c r="V102" s="216"/>
      <c r="W102" s="216"/>
      <c r="X102" s="216"/>
      <c r="Y102" s="216"/>
      <c r="Z102" s="216"/>
      <c r="AA102" s="216"/>
    </row>
    <row r="103" ht="15.75" customHeight="1">
      <c r="A103" s="216"/>
      <c r="B103" s="216"/>
      <c r="C103" s="216"/>
      <c r="D103" s="216"/>
      <c r="E103" s="216"/>
      <c r="F103" s="216"/>
      <c r="G103" s="216"/>
      <c r="H103" s="216"/>
      <c r="I103" s="216"/>
      <c r="J103" s="216"/>
      <c r="K103" s="216"/>
      <c r="L103" s="216"/>
      <c r="M103" s="216"/>
      <c r="N103" s="216"/>
      <c r="O103" s="216"/>
      <c r="P103" s="216"/>
      <c r="Q103" s="216"/>
      <c r="R103" s="216"/>
      <c r="S103" s="216"/>
      <c r="T103" s="216"/>
      <c r="U103" s="216"/>
      <c r="V103" s="216"/>
      <c r="W103" s="216"/>
      <c r="X103" s="216"/>
      <c r="Y103" s="216"/>
      <c r="Z103" s="216"/>
      <c r="AA103" s="216"/>
    </row>
    <row r="104" ht="15.75" customHeight="1">
      <c r="A104" s="216"/>
      <c r="B104" s="216"/>
      <c r="C104" s="216"/>
      <c r="D104" s="216"/>
      <c r="E104" s="216"/>
      <c r="F104" s="216"/>
      <c r="G104" s="216"/>
      <c r="H104" s="216"/>
      <c r="I104" s="216"/>
      <c r="J104" s="216"/>
      <c r="K104" s="216"/>
      <c r="L104" s="216"/>
      <c r="M104" s="216"/>
      <c r="N104" s="216"/>
      <c r="O104" s="216"/>
      <c r="P104" s="216"/>
      <c r="Q104" s="216"/>
      <c r="R104" s="216"/>
      <c r="S104" s="216"/>
      <c r="T104" s="216"/>
      <c r="U104" s="216"/>
      <c r="V104" s="216"/>
      <c r="W104" s="216"/>
      <c r="X104" s="216"/>
      <c r="Y104" s="216"/>
      <c r="Z104" s="216"/>
      <c r="AA104" s="216"/>
    </row>
    <row r="105" ht="15.75" customHeight="1">
      <c r="A105" s="216"/>
      <c r="B105" s="216"/>
      <c r="C105" s="216"/>
      <c r="D105" s="216"/>
      <c r="E105" s="216"/>
      <c r="F105" s="216"/>
      <c r="G105" s="216"/>
      <c r="H105" s="216"/>
      <c r="I105" s="216"/>
      <c r="J105" s="216"/>
      <c r="K105" s="216"/>
      <c r="L105" s="216"/>
      <c r="M105" s="216"/>
      <c r="N105" s="216"/>
      <c r="O105" s="216"/>
      <c r="P105" s="216"/>
      <c r="Q105" s="216"/>
      <c r="R105" s="216"/>
      <c r="S105" s="216"/>
      <c r="T105" s="216"/>
      <c r="U105" s="216"/>
      <c r="V105" s="216"/>
      <c r="W105" s="216"/>
      <c r="X105" s="216"/>
      <c r="Y105" s="216"/>
      <c r="Z105" s="216"/>
      <c r="AA105" s="216"/>
    </row>
    <row r="106" ht="15.75" customHeight="1">
      <c r="A106" s="216"/>
      <c r="B106" s="216"/>
      <c r="C106" s="216"/>
      <c r="D106" s="216"/>
      <c r="E106" s="216"/>
      <c r="F106" s="216"/>
      <c r="G106" s="216"/>
      <c r="H106" s="216"/>
      <c r="I106" s="216"/>
      <c r="J106" s="216"/>
      <c r="K106" s="216"/>
      <c r="L106" s="216"/>
      <c r="M106" s="216"/>
      <c r="N106" s="216"/>
      <c r="O106" s="216"/>
      <c r="P106" s="216"/>
      <c r="Q106" s="216"/>
      <c r="R106" s="216"/>
      <c r="S106" s="216"/>
      <c r="T106" s="216"/>
      <c r="U106" s="216"/>
      <c r="V106" s="216"/>
      <c r="W106" s="216"/>
      <c r="X106" s="216"/>
      <c r="Y106" s="216"/>
      <c r="Z106" s="216"/>
      <c r="AA106" s="216"/>
    </row>
    <row r="107" ht="15.75" customHeight="1">
      <c r="A107" s="216"/>
      <c r="B107" s="216"/>
      <c r="C107" s="216"/>
      <c r="D107" s="216"/>
      <c r="E107" s="216"/>
      <c r="F107" s="216"/>
      <c r="G107" s="216"/>
      <c r="H107" s="216"/>
      <c r="I107" s="216"/>
      <c r="J107" s="216"/>
      <c r="K107" s="216"/>
      <c r="L107" s="216"/>
      <c r="M107" s="216"/>
      <c r="N107" s="216"/>
      <c r="O107" s="216"/>
      <c r="P107" s="216"/>
      <c r="Q107" s="216"/>
      <c r="R107" s="216"/>
      <c r="S107" s="216"/>
      <c r="T107" s="216"/>
      <c r="U107" s="216"/>
      <c r="V107" s="216"/>
      <c r="W107" s="216"/>
      <c r="X107" s="216"/>
      <c r="Y107" s="216"/>
      <c r="Z107" s="216"/>
      <c r="AA107" s="216"/>
    </row>
    <row r="108" ht="15.75" customHeight="1">
      <c r="A108" s="216"/>
      <c r="B108" s="216"/>
      <c r="C108" s="216"/>
      <c r="D108" s="216"/>
      <c r="E108" s="216"/>
      <c r="F108" s="216"/>
      <c r="G108" s="216"/>
      <c r="H108" s="216"/>
      <c r="I108" s="216"/>
      <c r="J108" s="216"/>
      <c r="K108" s="216"/>
      <c r="L108" s="216"/>
      <c r="M108" s="216"/>
      <c r="N108" s="216"/>
      <c r="O108" s="216"/>
      <c r="P108" s="216"/>
      <c r="Q108" s="216"/>
      <c r="R108" s="216"/>
      <c r="S108" s="216"/>
      <c r="T108" s="216"/>
      <c r="U108" s="216"/>
      <c r="V108" s="216"/>
      <c r="W108" s="216"/>
      <c r="X108" s="216"/>
      <c r="Y108" s="216"/>
      <c r="Z108" s="216"/>
      <c r="AA108" s="216"/>
    </row>
    <row r="109" ht="15.75" customHeight="1">
      <c r="A109" s="216"/>
      <c r="B109" s="216"/>
      <c r="C109" s="216"/>
      <c r="D109" s="216"/>
      <c r="E109" s="216"/>
      <c r="F109" s="216"/>
      <c r="G109" s="216"/>
      <c r="H109" s="216"/>
      <c r="I109" s="216"/>
      <c r="J109" s="216"/>
      <c r="K109" s="216"/>
      <c r="L109" s="216"/>
      <c r="M109" s="216"/>
      <c r="N109" s="216"/>
      <c r="O109" s="216"/>
      <c r="P109" s="216"/>
      <c r="Q109" s="216"/>
      <c r="R109" s="216"/>
      <c r="S109" s="216"/>
      <c r="T109" s="216"/>
      <c r="U109" s="216"/>
      <c r="V109" s="216"/>
      <c r="W109" s="216"/>
      <c r="X109" s="216"/>
      <c r="Y109" s="216"/>
      <c r="Z109" s="216"/>
      <c r="AA109" s="216"/>
    </row>
    <row r="110" ht="15.75" customHeight="1">
      <c r="A110" s="216"/>
      <c r="B110" s="216"/>
      <c r="C110" s="216"/>
      <c r="D110" s="216"/>
      <c r="E110" s="216"/>
      <c r="F110" s="216"/>
      <c r="G110" s="216"/>
      <c r="H110" s="216"/>
      <c r="I110" s="216"/>
      <c r="J110" s="216"/>
      <c r="K110" s="216"/>
      <c r="L110" s="216"/>
      <c r="M110" s="216"/>
      <c r="N110" s="216"/>
      <c r="O110" s="216"/>
      <c r="P110" s="216"/>
      <c r="Q110" s="216"/>
      <c r="R110" s="216"/>
      <c r="S110" s="216"/>
      <c r="T110" s="216"/>
      <c r="U110" s="216"/>
      <c r="V110" s="216"/>
      <c r="W110" s="216"/>
      <c r="X110" s="216"/>
      <c r="Y110" s="216"/>
      <c r="Z110" s="216"/>
      <c r="AA110" s="216"/>
    </row>
    <row r="111" ht="15.75" customHeight="1">
      <c r="A111" s="216"/>
      <c r="B111" s="216"/>
      <c r="C111" s="216"/>
      <c r="D111" s="216"/>
      <c r="E111" s="216"/>
      <c r="F111" s="216"/>
      <c r="G111" s="216"/>
      <c r="H111" s="216"/>
      <c r="I111" s="216"/>
      <c r="J111" s="216"/>
      <c r="K111" s="216"/>
      <c r="L111" s="216"/>
      <c r="M111" s="216"/>
      <c r="N111" s="216"/>
      <c r="O111" s="216"/>
      <c r="P111" s="216"/>
      <c r="Q111" s="216"/>
      <c r="R111" s="216"/>
      <c r="S111" s="216"/>
      <c r="T111" s="216"/>
      <c r="U111" s="216"/>
      <c r="V111" s="216"/>
      <c r="W111" s="216"/>
      <c r="X111" s="216"/>
      <c r="Y111" s="216"/>
      <c r="Z111" s="216"/>
      <c r="AA111" s="216"/>
    </row>
    <row r="112" ht="15.75" customHeight="1">
      <c r="A112" s="216"/>
      <c r="B112" s="216"/>
      <c r="C112" s="216"/>
      <c r="D112" s="216"/>
      <c r="E112" s="216"/>
      <c r="F112" s="216"/>
      <c r="G112" s="216"/>
      <c r="H112" s="216"/>
      <c r="I112" s="216"/>
      <c r="J112" s="216"/>
      <c r="K112" s="216"/>
      <c r="L112" s="216"/>
      <c r="M112" s="216"/>
      <c r="N112" s="216"/>
      <c r="O112" s="216"/>
      <c r="P112" s="216"/>
      <c r="Q112" s="216"/>
      <c r="R112" s="216"/>
      <c r="S112" s="216"/>
      <c r="T112" s="216"/>
      <c r="U112" s="216"/>
      <c r="V112" s="216"/>
      <c r="W112" s="216"/>
      <c r="X112" s="216"/>
      <c r="Y112" s="216"/>
      <c r="Z112" s="216"/>
      <c r="AA112" s="216"/>
    </row>
    <row r="113" ht="15.75" customHeight="1">
      <c r="A113" s="216"/>
      <c r="B113" s="216"/>
      <c r="C113" s="216"/>
      <c r="D113" s="216"/>
      <c r="E113" s="216"/>
      <c r="F113" s="216"/>
      <c r="G113" s="216"/>
      <c r="H113" s="216"/>
      <c r="I113" s="216"/>
      <c r="J113" s="216"/>
      <c r="K113" s="216"/>
      <c r="L113" s="216"/>
      <c r="M113" s="216"/>
      <c r="N113" s="216"/>
      <c r="O113" s="216"/>
      <c r="P113" s="216"/>
      <c r="Q113" s="216"/>
      <c r="R113" s="216"/>
      <c r="S113" s="216"/>
      <c r="T113" s="216"/>
      <c r="U113" s="216"/>
      <c r="V113" s="216"/>
      <c r="W113" s="216"/>
      <c r="X113" s="216"/>
      <c r="Y113" s="216"/>
      <c r="Z113" s="216"/>
      <c r="AA113" s="216"/>
    </row>
    <row r="114" ht="15.75" customHeight="1">
      <c r="A114" s="216"/>
      <c r="B114" s="216"/>
      <c r="C114" s="216"/>
      <c r="D114" s="216"/>
      <c r="E114" s="216"/>
      <c r="F114" s="216"/>
      <c r="G114" s="216"/>
      <c r="H114" s="216"/>
      <c r="I114" s="216"/>
      <c r="J114" s="216"/>
      <c r="K114" s="216"/>
      <c r="L114" s="216"/>
      <c r="M114" s="216"/>
      <c r="N114" s="216"/>
      <c r="O114" s="216"/>
      <c r="P114" s="216"/>
      <c r="Q114" s="216"/>
      <c r="R114" s="216"/>
      <c r="S114" s="216"/>
      <c r="T114" s="216"/>
      <c r="U114" s="216"/>
      <c r="V114" s="216"/>
      <c r="W114" s="216"/>
      <c r="X114" s="216"/>
      <c r="Y114" s="216"/>
      <c r="Z114" s="216"/>
      <c r="AA114" s="216"/>
    </row>
    <row r="115" ht="15.75" customHeight="1">
      <c r="A115" s="216"/>
      <c r="B115" s="216"/>
      <c r="C115" s="216"/>
      <c r="D115" s="216"/>
      <c r="E115" s="216"/>
      <c r="F115" s="216"/>
      <c r="G115" s="216"/>
      <c r="H115" s="216"/>
      <c r="I115" s="216"/>
      <c r="J115" s="216"/>
      <c r="K115" s="216"/>
      <c r="L115" s="216"/>
      <c r="M115" s="216"/>
      <c r="N115" s="216"/>
      <c r="O115" s="216"/>
      <c r="P115" s="216"/>
      <c r="Q115" s="216"/>
      <c r="R115" s="216"/>
      <c r="S115" s="216"/>
      <c r="T115" s="216"/>
      <c r="U115" s="216"/>
      <c r="V115" s="216"/>
      <c r="W115" s="216"/>
      <c r="X115" s="216"/>
      <c r="Y115" s="216"/>
      <c r="Z115" s="216"/>
      <c r="AA115" s="216"/>
    </row>
    <row r="116" ht="15.75" customHeight="1">
      <c r="A116" s="216"/>
      <c r="B116" s="216"/>
      <c r="C116" s="216"/>
      <c r="D116" s="216"/>
      <c r="E116" s="216"/>
      <c r="F116" s="216"/>
      <c r="G116" s="216"/>
      <c r="H116" s="216"/>
      <c r="I116" s="216"/>
      <c r="J116" s="216"/>
      <c r="K116" s="216"/>
      <c r="L116" s="216"/>
      <c r="M116" s="216"/>
      <c r="N116" s="216"/>
      <c r="O116" s="216"/>
      <c r="P116" s="216"/>
      <c r="Q116" s="216"/>
      <c r="R116" s="216"/>
      <c r="S116" s="216"/>
      <c r="T116" s="216"/>
      <c r="U116" s="216"/>
      <c r="V116" s="216"/>
      <c r="W116" s="216"/>
      <c r="X116" s="216"/>
      <c r="Y116" s="216"/>
      <c r="Z116" s="216"/>
      <c r="AA116" s="216"/>
    </row>
    <row r="117" ht="15.75" customHeight="1">
      <c r="A117" s="216"/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  <c r="V117" s="216"/>
      <c r="W117" s="216"/>
      <c r="X117" s="216"/>
      <c r="Y117" s="216"/>
      <c r="Z117" s="216"/>
      <c r="AA117" s="216"/>
    </row>
    <row r="118" ht="15.75" customHeight="1">
      <c r="A118" s="216"/>
      <c r="B118" s="216"/>
      <c r="C118" s="216"/>
      <c r="D118" s="216"/>
      <c r="E118" s="216"/>
      <c r="F118" s="216"/>
      <c r="G118" s="216"/>
      <c r="H118" s="216"/>
      <c r="I118" s="216"/>
      <c r="J118" s="216"/>
      <c r="K118" s="216"/>
      <c r="L118" s="216"/>
      <c r="M118" s="216"/>
      <c r="N118" s="216"/>
      <c r="O118" s="216"/>
      <c r="P118" s="216"/>
      <c r="Q118" s="216"/>
      <c r="R118" s="216"/>
      <c r="S118" s="216"/>
      <c r="T118" s="216"/>
      <c r="U118" s="216"/>
      <c r="V118" s="216"/>
      <c r="W118" s="216"/>
      <c r="X118" s="216"/>
      <c r="Y118" s="216"/>
      <c r="Z118" s="216"/>
      <c r="AA118" s="216"/>
    </row>
    <row r="119" ht="15.75" customHeight="1">
      <c r="A119" s="216"/>
      <c r="B119" s="216"/>
      <c r="C119" s="216"/>
      <c r="D119" s="216"/>
      <c r="E119" s="216"/>
      <c r="F119" s="216"/>
      <c r="G119" s="216"/>
      <c r="H119" s="216"/>
      <c r="I119" s="216"/>
      <c r="J119" s="216"/>
      <c r="K119" s="216"/>
      <c r="L119" s="216"/>
      <c r="M119" s="216"/>
      <c r="N119" s="216"/>
      <c r="O119" s="216"/>
      <c r="P119" s="216"/>
      <c r="Q119" s="216"/>
      <c r="R119" s="216"/>
      <c r="S119" s="216"/>
      <c r="T119" s="216"/>
      <c r="U119" s="216"/>
      <c r="V119" s="216"/>
      <c r="W119" s="216"/>
      <c r="X119" s="216"/>
      <c r="Y119" s="216"/>
      <c r="Z119" s="216"/>
      <c r="AA119" s="216"/>
    </row>
    <row r="120" ht="15.75" customHeight="1">
      <c r="A120" s="216"/>
      <c r="B120" s="216"/>
      <c r="C120" s="216"/>
      <c r="D120" s="216"/>
      <c r="E120" s="216"/>
      <c r="F120" s="216"/>
      <c r="G120" s="216"/>
      <c r="H120" s="216"/>
      <c r="I120" s="216"/>
      <c r="J120" s="216"/>
      <c r="K120" s="216"/>
      <c r="L120" s="216"/>
      <c r="M120" s="216"/>
      <c r="N120" s="216"/>
      <c r="O120" s="216"/>
      <c r="P120" s="216"/>
      <c r="Q120" s="216"/>
      <c r="R120" s="216"/>
      <c r="S120" s="216"/>
      <c r="T120" s="216"/>
      <c r="U120" s="216"/>
      <c r="V120" s="216"/>
      <c r="W120" s="216"/>
      <c r="X120" s="216"/>
      <c r="Y120" s="216"/>
      <c r="Z120" s="216"/>
      <c r="AA120" s="216"/>
    </row>
    <row r="121" ht="15.75" customHeight="1">
      <c r="A121" s="216"/>
      <c r="B121" s="216"/>
      <c r="C121" s="216"/>
      <c r="D121" s="216"/>
      <c r="E121" s="216"/>
      <c r="F121" s="216"/>
      <c r="G121" s="216"/>
      <c r="H121" s="216"/>
      <c r="I121" s="216"/>
      <c r="J121" s="216"/>
      <c r="K121" s="216"/>
      <c r="L121" s="216"/>
      <c r="M121" s="216"/>
      <c r="N121" s="216"/>
      <c r="O121" s="216"/>
      <c r="P121" s="216"/>
      <c r="Q121" s="216"/>
      <c r="R121" s="216"/>
      <c r="S121" s="216"/>
      <c r="T121" s="216"/>
      <c r="U121" s="216"/>
      <c r="V121" s="216"/>
      <c r="W121" s="216"/>
      <c r="X121" s="216"/>
      <c r="Y121" s="216"/>
      <c r="Z121" s="216"/>
      <c r="AA121" s="216"/>
    </row>
    <row r="122" ht="15.75" customHeight="1">
      <c r="A122" s="216"/>
      <c r="B122" s="216"/>
      <c r="C122" s="216"/>
      <c r="D122" s="216"/>
      <c r="E122" s="216"/>
      <c r="F122" s="216"/>
      <c r="G122" s="216"/>
      <c r="H122" s="216"/>
      <c r="I122" s="216"/>
      <c r="J122" s="216"/>
      <c r="K122" s="216"/>
      <c r="L122" s="216"/>
      <c r="M122" s="216"/>
      <c r="N122" s="216"/>
      <c r="O122" s="216"/>
      <c r="P122" s="216"/>
      <c r="Q122" s="216"/>
      <c r="R122" s="216"/>
      <c r="S122" s="216"/>
      <c r="T122" s="216"/>
      <c r="U122" s="216"/>
      <c r="V122" s="216"/>
      <c r="W122" s="216"/>
      <c r="X122" s="216"/>
      <c r="Y122" s="216"/>
      <c r="Z122" s="216"/>
      <c r="AA122" s="216"/>
    </row>
    <row r="123" ht="15.75" customHeight="1">
      <c r="A123" s="216"/>
      <c r="B123" s="216"/>
      <c r="C123" s="216"/>
      <c r="D123" s="216"/>
      <c r="E123" s="216"/>
      <c r="F123" s="216"/>
      <c r="G123" s="216"/>
      <c r="H123" s="216"/>
      <c r="I123" s="216"/>
      <c r="J123" s="216"/>
      <c r="K123" s="216"/>
      <c r="L123" s="216"/>
      <c r="M123" s="216"/>
      <c r="N123" s="216"/>
      <c r="O123" s="216"/>
      <c r="P123" s="216"/>
      <c r="Q123" s="216"/>
      <c r="R123" s="216"/>
      <c r="S123" s="216"/>
      <c r="T123" s="216"/>
      <c r="U123" s="216"/>
      <c r="V123" s="216"/>
      <c r="W123" s="216"/>
      <c r="X123" s="216"/>
      <c r="Y123" s="216"/>
      <c r="Z123" s="216"/>
      <c r="AA123" s="216"/>
    </row>
    <row r="124" ht="15.75" customHeight="1">
      <c r="A124" s="216"/>
      <c r="B124" s="216"/>
      <c r="C124" s="216"/>
      <c r="D124" s="216"/>
      <c r="E124" s="216"/>
      <c r="F124" s="216"/>
      <c r="G124" s="216"/>
      <c r="H124" s="216"/>
      <c r="I124" s="216"/>
      <c r="J124" s="216"/>
      <c r="K124" s="216"/>
      <c r="L124" s="216"/>
      <c r="M124" s="216"/>
      <c r="N124" s="216"/>
      <c r="O124" s="216"/>
      <c r="P124" s="216"/>
      <c r="Q124" s="216"/>
      <c r="R124" s="216"/>
      <c r="S124" s="216"/>
      <c r="T124" s="216"/>
      <c r="U124" s="216"/>
      <c r="V124" s="216"/>
      <c r="W124" s="216"/>
      <c r="X124" s="216"/>
      <c r="Y124" s="216"/>
      <c r="Z124" s="216"/>
      <c r="AA124" s="216"/>
    </row>
    <row r="125" ht="15.75" customHeight="1">
      <c r="A125" s="216"/>
      <c r="B125" s="216"/>
      <c r="C125" s="216"/>
      <c r="D125" s="216"/>
      <c r="E125" s="216"/>
      <c r="F125" s="216"/>
      <c r="G125" s="216"/>
      <c r="H125" s="216"/>
      <c r="I125" s="216"/>
      <c r="J125" s="216"/>
      <c r="K125" s="216"/>
      <c r="L125" s="216"/>
      <c r="M125" s="216"/>
      <c r="N125" s="216"/>
      <c r="O125" s="216"/>
      <c r="P125" s="216"/>
      <c r="Q125" s="216"/>
      <c r="R125" s="216"/>
      <c r="S125" s="216"/>
      <c r="T125" s="216"/>
      <c r="U125" s="216"/>
      <c r="V125" s="216"/>
      <c r="W125" s="216"/>
      <c r="X125" s="216"/>
      <c r="Y125" s="216"/>
      <c r="Z125" s="216"/>
      <c r="AA125" s="216"/>
    </row>
    <row r="126" ht="15.75" customHeight="1">
      <c r="A126" s="216"/>
      <c r="B126" s="216"/>
      <c r="C126" s="216"/>
      <c r="D126" s="216"/>
      <c r="E126" s="216"/>
      <c r="F126" s="216"/>
      <c r="G126" s="216"/>
      <c r="H126" s="216"/>
      <c r="I126" s="216"/>
      <c r="J126" s="216"/>
      <c r="K126" s="216"/>
      <c r="L126" s="216"/>
      <c r="M126" s="216"/>
      <c r="N126" s="216"/>
      <c r="O126" s="216"/>
      <c r="P126" s="216"/>
      <c r="Q126" s="216"/>
      <c r="R126" s="216"/>
      <c r="S126" s="216"/>
      <c r="T126" s="216"/>
      <c r="U126" s="216"/>
      <c r="V126" s="216"/>
      <c r="W126" s="216"/>
      <c r="X126" s="216"/>
      <c r="Y126" s="216"/>
      <c r="Z126" s="216"/>
      <c r="AA126" s="216"/>
    </row>
    <row r="127" ht="15.75" customHeight="1">
      <c r="A127" s="216"/>
      <c r="B127" s="216"/>
      <c r="C127" s="216"/>
      <c r="D127" s="216"/>
      <c r="E127" s="216"/>
      <c r="F127" s="216"/>
      <c r="G127" s="216"/>
      <c r="H127" s="216"/>
      <c r="I127" s="216"/>
      <c r="J127" s="216"/>
      <c r="K127" s="216"/>
      <c r="L127" s="216"/>
      <c r="M127" s="216"/>
      <c r="N127" s="216"/>
      <c r="O127" s="216"/>
      <c r="P127" s="216"/>
      <c r="Q127" s="216"/>
      <c r="R127" s="216"/>
      <c r="S127" s="216"/>
      <c r="T127" s="216"/>
      <c r="U127" s="216"/>
      <c r="V127" s="216"/>
      <c r="W127" s="216"/>
      <c r="X127" s="216"/>
      <c r="Y127" s="216"/>
      <c r="Z127" s="216"/>
      <c r="AA127" s="216"/>
    </row>
    <row r="128" ht="15.75" customHeight="1">
      <c r="A128" s="216"/>
      <c r="B128" s="216"/>
      <c r="C128" s="216"/>
      <c r="D128" s="216"/>
      <c r="E128" s="216"/>
      <c r="F128" s="216"/>
      <c r="G128" s="216"/>
      <c r="H128" s="216"/>
      <c r="I128" s="216"/>
      <c r="J128" s="216"/>
      <c r="K128" s="216"/>
      <c r="L128" s="216"/>
      <c r="M128" s="216"/>
      <c r="N128" s="216"/>
      <c r="O128" s="216"/>
      <c r="P128" s="216"/>
      <c r="Q128" s="216"/>
      <c r="R128" s="216"/>
      <c r="S128" s="216"/>
      <c r="T128" s="216"/>
      <c r="U128" s="216"/>
      <c r="V128" s="216"/>
      <c r="W128" s="216"/>
      <c r="X128" s="216"/>
      <c r="Y128" s="216"/>
      <c r="Z128" s="216"/>
      <c r="AA128" s="216"/>
    </row>
    <row r="129" ht="15.75" customHeight="1">
      <c r="A129" s="216"/>
      <c r="B129" s="216"/>
      <c r="C129" s="216"/>
      <c r="D129" s="216"/>
      <c r="E129" s="216"/>
      <c r="F129" s="216"/>
      <c r="G129" s="216"/>
      <c r="H129" s="216"/>
      <c r="I129" s="216"/>
      <c r="J129" s="216"/>
      <c r="K129" s="216"/>
      <c r="L129" s="216"/>
      <c r="M129" s="216"/>
      <c r="N129" s="216"/>
      <c r="O129" s="216"/>
      <c r="P129" s="216"/>
      <c r="Q129" s="216"/>
      <c r="R129" s="216"/>
      <c r="S129" s="216"/>
      <c r="T129" s="216"/>
      <c r="U129" s="216"/>
      <c r="V129" s="216"/>
      <c r="W129" s="216"/>
      <c r="X129" s="216"/>
      <c r="Y129" s="216"/>
      <c r="Z129" s="216"/>
      <c r="AA129" s="216"/>
    </row>
    <row r="130" ht="15.75" customHeight="1">
      <c r="A130" s="216"/>
      <c r="B130" s="216"/>
      <c r="C130" s="216"/>
      <c r="D130" s="216"/>
      <c r="E130" s="216"/>
      <c r="F130" s="216"/>
      <c r="G130" s="216"/>
      <c r="H130" s="216"/>
      <c r="I130" s="216"/>
      <c r="J130" s="216"/>
      <c r="K130" s="216"/>
      <c r="L130" s="216"/>
      <c r="M130" s="216"/>
      <c r="N130" s="216"/>
      <c r="O130" s="216"/>
      <c r="P130" s="216"/>
      <c r="Q130" s="216"/>
      <c r="R130" s="216"/>
      <c r="S130" s="216"/>
      <c r="T130" s="216"/>
      <c r="U130" s="216"/>
      <c r="V130" s="216"/>
      <c r="W130" s="216"/>
      <c r="X130" s="216"/>
      <c r="Y130" s="216"/>
      <c r="Z130" s="216"/>
      <c r="AA130" s="216"/>
    </row>
    <row r="131" ht="15.75" customHeight="1">
      <c r="A131" s="216"/>
      <c r="B131" s="216"/>
      <c r="C131" s="216"/>
      <c r="D131" s="216"/>
      <c r="E131" s="216"/>
      <c r="F131" s="216"/>
      <c r="G131" s="216"/>
      <c r="H131" s="216"/>
      <c r="I131" s="216"/>
      <c r="J131" s="216"/>
      <c r="K131" s="216"/>
      <c r="L131" s="216"/>
      <c r="M131" s="216"/>
      <c r="N131" s="216"/>
      <c r="O131" s="216"/>
      <c r="P131" s="216"/>
      <c r="Q131" s="216"/>
      <c r="R131" s="216"/>
      <c r="S131" s="216"/>
      <c r="T131" s="216"/>
      <c r="U131" s="216"/>
      <c r="V131" s="216"/>
      <c r="W131" s="216"/>
      <c r="X131" s="216"/>
      <c r="Y131" s="216"/>
      <c r="Z131" s="216"/>
      <c r="AA131" s="216"/>
    </row>
    <row r="132" ht="15.75" customHeight="1">
      <c r="A132" s="216"/>
      <c r="B132" s="216"/>
      <c r="C132" s="216"/>
      <c r="D132" s="216"/>
      <c r="E132" s="216"/>
      <c r="F132" s="216"/>
      <c r="G132" s="216"/>
      <c r="H132" s="216"/>
      <c r="I132" s="216"/>
      <c r="J132" s="216"/>
      <c r="K132" s="216"/>
      <c r="L132" s="216"/>
      <c r="M132" s="216"/>
      <c r="N132" s="216"/>
      <c r="O132" s="216"/>
      <c r="P132" s="216"/>
      <c r="Q132" s="216"/>
      <c r="R132" s="216"/>
      <c r="S132" s="216"/>
      <c r="T132" s="216"/>
      <c r="U132" s="216"/>
      <c r="V132" s="216"/>
      <c r="W132" s="216"/>
      <c r="X132" s="216"/>
      <c r="Y132" s="216"/>
      <c r="Z132" s="216"/>
      <c r="AA132" s="216"/>
    </row>
    <row r="133" ht="15.75" customHeight="1">
      <c r="A133" s="216"/>
      <c r="B133" s="216"/>
      <c r="C133" s="216"/>
      <c r="D133" s="216"/>
      <c r="E133" s="216"/>
      <c r="F133" s="216"/>
      <c r="G133" s="216"/>
      <c r="H133" s="216"/>
      <c r="I133" s="216"/>
      <c r="J133" s="216"/>
      <c r="K133" s="216"/>
      <c r="L133" s="216"/>
      <c r="M133" s="216"/>
      <c r="N133" s="216"/>
      <c r="O133" s="216"/>
      <c r="P133" s="216"/>
      <c r="Q133" s="216"/>
      <c r="R133" s="216"/>
      <c r="S133" s="216"/>
      <c r="T133" s="216"/>
      <c r="U133" s="216"/>
      <c r="V133" s="216"/>
      <c r="W133" s="216"/>
      <c r="X133" s="216"/>
      <c r="Y133" s="216"/>
      <c r="Z133" s="216"/>
      <c r="AA133" s="216"/>
    </row>
    <row r="134" ht="15.75" customHeight="1">
      <c r="A134" s="216"/>
      <c r="B134" s="216"/>
      <c r="C134" s="216"/>
      <c r="D134" s="216"/>
      <c r="E134" s="216"/>
      <c r="F134" s="216"/>
      <c r="G134" s="216"/>
      <c r="H134" s="216"/>
      <c r="I134" s="216"/>
      <c r="J134" s="216"/>
      <c r="K134" s="216"/>
      <c r="L134" s="216"/>
      <c r="M134" s="216"/>
      <c r="N134" s="216"/>
      <c r="O134" s="216"/>
      <c r="P134" s="216"/>
      <c r="Q134" s="216"/>
      <c r="R134" s="216"/>
      <c r="S134" s="216"/>
      <c r="T134" s="216"/>
      <c r="U134" s="216"/>
      <c r="V134" s="216"/>
      <c r="W134" s="216"/>
      <c r="X134" s="216"/>
      <c r="Y134" s="216"/>
      <c r="Z134" s="216"/>
      <c r="AA134" s="216"/>
    </row>
    <row r="135" ht="15.75" customHeight="1">
      <c r="A135" s="216"/>
      <c r="B135" s="216"/>
      <c r="C135" s="216"/>
      <c r="D135" s="216"/>
      <c r="E135" s="216"/>
      <c r="F135" s="216"/>
      <c r="G135" s="216"/>
      <c r="H135" s="216"/>
      <c r="I135" s="216"/>
      <c r="J135" s="216"/>
      <c r="K135" s="216"/>
      <c r="L135" s="216"/>
      <c r="M135" s="216"/>
      <c r="N135" s="216"/>
      <c r="O135" s="216"/>
      <c r="P135" s="216"/>
      <c r="Q135" s="216"/>
      <c r="R135" s="216"/>
      <c r="S135" s="216"/>
      <c r="T135" s="216"/>
      <c r="U135" s="216"/>
      <c r="V135" s="216"/>
      <c r="W135" s="216"/>
      <c r="X135" s="216"/>
      <c r="Y135" s="216"/>
      <c r="Z135" s="216"/>
      <c r="AA135" s="216"/>
    </row>
    <row r="136" ht="15.75" customHeight="1">
      <c r="A136" s="216"/>
      <c r="B136" s="216"/>
      <c r="C136" s="216"/>
      <c r="D136" s="216"/>
      <c r="E136" s="216"/>
      <c r="F136" s="216"/>
      <c r="G136" s="216"/>
      <c r="H136" s="216"/>
      <c r="I136" s="216"/>
      <c r="J136" s="216"/>
      <c r="K136" s="216"/>
      <c r="L136" s="216"/>
      <c r="M136" s="216"/>
      <c r="N136" s="216"/>
      <c r="O136" s="216"/>
      <c r="P136" s="216"/>
      <c r="Q136" s="216"/>
      <c r="R136" s="216"/>
      <c r="S136" s="216"/>
      <c r="T136" s="216"/>
      <c r="U136" s="216"/>
      <c r="V136" s="216"/>
      <c r="W136" s="216"/>
      <c r="X136" s="216"/>
      <c r="Y136" s="216"/>
      <c r="Z136" s="216"/>
      <c r="AA136" s="216"/>
    </row>
    <row r="137" ht="15.75" customHeight="1">
      <c r="A137" s="216"/>
      <c r="B137" s="216"/>
      <c r="C137" s="216"/>
      <c r="D137" s="216"/>
      <c r="E137" s="216"/>
      <c r="F137" s="216"/>
      <c r="G137" s="216"/>
      <c r="H137" s="216"/>
      <c r="I137" s="216"/>
      <c r="J137" s="216"/>
      <c r="K137" s="216"/>
      <c r="L137" s="216"/>
      <c r="M137" s="216"/>
      <c r="N137" s="216"/>
      <c r="O137" s="216"/>
      <c r="P137" s="216"/>
      <c r="Q137" s="216"/>
      <c r="R137" s="216"/>
      <c r="S137" s="216"/>
      <c r="T137" s="216"/>
      <c r="U137" s="216"/>
      <c r="V137" s="216"/>
      <c r="W137" s="216"/>
      <c r="X137" s="216"/>
      <c r="Y137" s="216"/>
      <c r="Z137" s="216"/>
      <c r="AA137" s="216"/>
    </row>
    <row r="138" ht="15.75" customHeight="1">
      <c r="A138" s="216"/>
      <c r="B138" s="216"/>
      <c r="C138" s="216"/>
      <c r="D138" s="216"/>
      <c r="E138" s="216"/>
      <c r="F138" s="216"/>
      <c r="G138" s="216"/>
      <c r="H138" s="216"/>
      <c r="I138" s="216"/>
      <c r="J138" s="216"/>
      <c r="K138" s="216"/>
      <c r="L138" s="216"/>
      <c r="M138" s="216"/>
      <c r="N138" s="216"/>
      <c r="O138" s="216"/>
      <c r="P138" s="216"/>
      <c r="Q138" s="216"/>
      <c r="R138" s="216"/>
      <c r="S138" s="216"/>
      <c r="T138" s="216"/>
      <c r="U138" s="216"/>
      <c r="V138" s="216"/>
      <c r="W138" s="216"/>
      <c r="X138" s="216"/>
      <c r="Y138" s="216"/>
      <c r="Z138" s="216"/>
      <c r="AA138" s="216"/>
    </row>
    <row r="139" ht="15.75" customHeight="1">
      <c r="A139" s="216"/>
      <c r="B139" s="216"/>
      <c r="C139" s="216"/>
      <c r="D139" s="216"/>
      <c r="E139" s="216"/>
      <c r="F139" s="216"/>
      <c r="G139" s="216"/>
      <c r="H139" s="216"/>
      <c r="I139" s="216"/>
      <c r="J139" s="216"/>
      <c r="K139" s="216"/>
      <c r="L139" s="216"/>
      <c r="M139" s="216"/>
      <c r="N139" s="216"/>
      <c r="O139" s="216"/>
      <c r="P139" s="216"/>
      <c r="Q139" s="216"/>
      <c r="R139" s="216"/>
      <c r="S139" s="216"/>
      <c r="T139" s="216"/>
      <c r="U139" s="216"/>
      <c r="V139" s="216"/>
      <c r="W139" s="216"/>
      <c r="X139" s="216"/>
      <c r="Y139" s="216"/>
      <c r="Z139" s="216"/>
      <c r="AA139" s="216"/>
    </row>
    <row r="140" ht="15.75" customHeight="1">
      <c r="A140" s="216"/>
      <c r="B140" s="216"/>
      <c r="C140" s="216"/>
      <c r="D140" s="216"/>
      <c r="E140" s="216"/>
      <c r="F140" s="216"/>
      <c r="G140" s="216"/>
      <c r="H140" s="216"/>
      <c r="I140" s="216"/>
      <c r="J140" s="216"/>
      <c r="K140" s="216"/>
      <c r="L140" s="216"/>
      <c r="M140" s="216"/>
      <c r="N140" s="216"/>
      <c r="O140" s="216"/>
      <c r="P140" s="216"/>
      <c r="Q140" s="216"/>
      <c r="R140" s="216"/>
      <c r="S140" s="216"/>
      <c r="T140" s="216"/>
      <c r="U140" s="216"/>
      <c r="V140" s="216"/>
      <c r="W140" s="216"/>
      <c r="X140" s="216"/>
      <c r="Y140" s="216"/>
      <c r="Z140" s="216"/>
      <c r="AA140" s="216"/>
    </row>
    <row r="141" ht="15.75" customHeight="1">
      <c r="A141" s="216"/>
      <c r="B141" s="216"/>
      <c r="C141" s="216"/>
      <c r="D141" s="216"/>
      <c r="E141" s="216"/>
      <c r="F141" s="216"/>
      <c r="G141" s="216"/>
      <c r="H141" s="216"/>
      <c r="I141" s="216"/>
      <c r="J141" s="216"/>
      <c r="K141" s="216"/>
      <c r="L141" s="216"/>
      <c r="M141" s="216"/>
      <c r="N141" s="216"/>
      <c r="O141" s="216"/>
      <c r="P141" s="216"/>
      <c r="Q141" s="216"/>
      <c r="R141" s="216"/>
      <c r="S141" s="216"/>
      <c r="T141" s="216"/>
      <c r="U141" s="216"/>
      <c r="V141" s="216"/>
      <c r="W141" s="216"/>
      <c r="X141" s="216"/>
      <c r="Y141" s="216"/>
      <c r="Z141" s="216"/>
      <c r="AA141" s="216"/>
    </row>
    <row r="142" ht="15.75" customHeight="1">
      <c r="A142" s="216"/>
      <c r="B142" s="216"/>
      <c r="C142" s="216"/>
      <c r="D142" s="216"/>
      <c r="E142" s="216"/>
      <c r="F142" s="216"/>
      <c r="G142" s="216"/>
      <c r="H142" s="216"/>
      <c r="I142" s="216"/>
      <c r="J142" s="216"/>
      <c r="K142" s="216"/>
      <c r="L142" s="216"/>
      <c r="M142" s="216"/>
      <c r="N142" s="216"/>
      <c r="O142" s="216"/>
      <c r="P142" s="216"/>
      <c r="Q142" s="216"/>
      <c r="R142" s="216"/>
      <c r="S142" s="216"/>
      <c r="T142" s="216"/>
      <c r="U142" s="216"/>
      <c r="V142" s="216"/>
      <c r="W142" s="216"/>
      <c r="X142" s="216"/>
      <c r="Y142" s="216"/>
      <c r="Z142" s="216"/>
      <c r="AA142" s="216"/>
    </row>
    <row r="143" ht="15.75" customHeight="1">
      <c r="A143" s="216"/>
      <c r="B143" s="216"/>
      <c r="C143" s="216"/>
      <c r="D143" s="216"/>
      <c r="E143" s="216"/>
      <c r="F143" s="216"/>
      <c r="G143" s="216"/>
      <c r="H143" s="216"/>
      <c r="I143" s="216"/>
      <c r="J143" s="216"/>
      <c r="K143" s="216"/>
      <c r="L143" s="216"/>
      <c r="M143" s="216"/>
      <c r="N143" s="216"/>
      <c r="O143" s="216"/>
      <c r="P143" s="216"/>
      <c r="Q143" s="216"/>
      <c r="R143" s="216"/>
      <c r="S143" s="216"/>
      <c r="T143" s="216"/>
      <c r="U143" s="216"/>
      <c r="V143" s="216"/>
      <c r="W143" s="216"/>
      <c r="X143" s="216"/>
      <c r="Y143" s="216"/>
      <c r="Z143" s="216"/>
      <c r="AA143" s="216"/>
    </row>
    <row r="144" ht="15.75" customHeight="1">
      <c r="A144" s="216"/>
      <c r="B144" s="216"/>
      <c r="C144" s="216"/>
      <c r="D144" s="216"/>
      <c r="E144" s="216"/>
      <c r="F144" s="216"/>
      <c r="G144" s="216"/>
      <c r="H144" s="216"/>
      <c r="I144" s="216"/>
      <c r="J144" s="216"/>
      <c r="K144" s="216"/>
      <c r="L144" s="216"/>
      <c r="M144" s="216"/>
      <c r="N144" s="216"/>
      <c r="O144" s="216"/>
      <c r="P144" s="216"/>
      <c r="Q144" s="216"/>
      <c r="R144" s="216"/>
      <c r="S144" s="216"/>
      <c r="T144" s="216"/>
      <c r="U144" s="216"/>
      <c r="V144" s="216"/>
      <c r="W144" s="216"/>
      <c r="X144" s="216"/>
      <c r="Y144" s="216"/>
      <c r="Z144" s="216"/>
      <c r="AA144" s="216"/>
    </row>
    <row r="145" ht="15.75" customHeight="1">
      <c r="A145" s="216"/>
      <c r="B145" s="216"/>
      <c r="C145" s="216"/>
      <c r="D145" s="216"/>
      <c r="E145" s="216"/>
      <c r="F145" s="216"/>
      <c r="G145" s="216"/>
      <c r="H145" s="216"/>
      <c r="I145" s="216"/>
      <c r="J145" s="216"/>
      <c r="K145" s="216"/>
      <c r="L145" s="216"/>
      <c r="M145" s="216"/>
      <c r="N145" s="216"/>
      <c r="O145" s="216"/>
      <c r="P145" s="216"/>
      <c r="Q145" s="216"/>
      <c r="R145" s="216"/>
      <c r="S145" s="216"/>
      <c r="T145" s="216"/>
      <c r="U145" s="216"/>
      <c r="V145" s="216"/>
      <c r="W145" s="216"/>
      <c r="X145" s="216"/>
      <c r="Y145" s="216"/>
      <c r="Z145" s="216"/>
      <c r="AA145" s="216"/>
    </row>
    <row r="146" ht="15.75" customHeight="1">
      <c r="A146" s="216"/>
      <c r="B146" s="216"/>
      <c r="C146" s="216"/>
      <c r="D146" s="216"/>
      <c r="E146" s="216"/>
      <c r="F146" s="216"/>
      <c r="G146" s="216"/>
      <c r="H146" s="216"/>
      <c r="I146" s="216"/>
      <c r="J146" s="216"/>
      <c r="K146" s="216"/>
      <c r="L146" s="216"/>
      <c r="M146" s="216"/>
      <c r="N146" s="216"/>
      <c r="O146" s="216"/>
      <c r="P146" s="216"/>
      <c r="Q146" s="216"/>
      <c r="R146" s="216"/>
      <c r="S146" s="216"/>
      <c r="T146" s="216"/>
      <c r="U146" s="216"/>
      <c r="V146" s="216"/>
      <c r="W146" s="216"/>
      <c r="X146" s="216"/>
      <c r="Y146" s="216"/>
      <c r="Z146" s="216"/>
      <c r="AA146" s="216"/>
    </row>
    <row r="147" ht="15.75" customHeight="1">
      <c r="A147" s="216"/>
      <c r="B147" s="216"/>
      <c r="C147" s="216"/>
      <c r="D147" s="216"/>
      <c r="E147" s="216"/>
      <c r="F147" s="216"/>
      <c r="G147" s="216"/>
      <c r="H147" s="216"/>
      <c r="I147" s="216"/>
      <c r="J147" s="216"/>
      <c r="K147" s="216"/>
      <c r="L147" s="216"/>
      <c r="M147" s="216"/>
      <c r="N147" s="216"/>
      <c r="O147" s="216"/>
      <c r="P147" s="216"/>
      <c r="Q147" s="216"/>
      <c r="R147" s="216"/>
      <c r="S147" s="216"/>
      <c r="T147" s="216"/>
      <c r="U147" s="216"/>
      <c r="V147" s="216"/>
      <c r="W147" s="216"/>
      <c r="X147" s="216"/>
      <c r="Y147" s="216"/>
      <c r="Z147" s="216"/>
      <c r="AA147" s="216"/>
    </row>
    <row r="148" ht="15.75" customHeight="1">
      <c r="A148" s="216"/>
      <c r="B148" s="216"/>
      <c r="C148" s="216"/>
      <c r="D148" s="216"/>
      <c r="E148" s="216"/>
      <c r="F148" s="216"/>
      <c r="G148" s="216"/>
      <c r="H148" s="216"/>
      <c r="I148" s="216"/>
      <c r="J148" s="216"/>
      <c r="K148" s="216"/>
      <c r="L148" s="216"/>
      <c r="M148" s="216"/>
      <c r="N148" s="216"/>
      <c r="O148" s="216"/>
      <c r="P148" s="216"/>
      <c r="Q148" s="216"/>
      <c r="R148" s="216"/>
      <c r="S148" s="216"/>
      <c r="T148" s="216"/>
      <c r="U148" s="216"/>
      <c r="V148" s="216"/>
      <c r="W148" s="216"/>
      <c r="X148" s="216"/>
      <c r="Y148" s="216"/>
      <c r="Z148" s="216"/>
      <c r="AA148" s="216"/>
    </row>
    <row r="149" ht="15.75" customHeight="1">
      <c r="A149" s="216"/>
      <c r="B149" s="216"/>
      <c r="C149" s="216"/>
      <c r="D149" s="216"/>
      <c r="E149" s="216"/>
      <c r="F149" s="216"/>
      <c r="G149" s="216"/>
      <c r="H149" s="216"/>
      <c r="I149" s="216"/>
      <c r="J149" s="216"/>
      <c r="K149" s="216"/>
      <c r="L149" s="216"/>
      <c r="M149" s="216"/>
      <c r="N149" s="216"/>
      <c r="O149" s="216"/>
      <c r="P149" s="216"/>
      <c r="Q149" s="216"/>
      <c r="R149" s="216"/>
      <c r="S149" s="216"/>
      <c r="T149" s="216"/>
      <c r="U149" s="216"/>
      <c r="V149" s="216"/>
      <c r="W149" s="216"/>
      <c r="X149" s="216"/>
      <c r="Y149" s="216"/>
      <c r="Z149" s="216"/>
      <c r="AA149" s="216"/>
    </row>
    <row r="150" ht="15.75" customHeight="1">
      <c r="A150" s="216"/>
      <c r="B150" s="216"/>
      <c r="C150" s="216"/>
      <c r="D150" s="216"/>
      <c r="E150" s="216"/>
      <c r="F150" s="216"/>
      <c r="G150" s="216"/>
      <c r="H150" s="216"/>
      <c r="I150" s="216"/>
      <c r="J150" s="216"/>
      <c r="K150" s="216"/>
      <c r="L150" s="216"/>
      <c r="M150" s="216"/>
      <c r="N150" s="216"/>
      <c r="O150" s="216"/>
      <c r="P150" s="216"/>
      <c r="Q150" s="216"/>
      <c r="R150" s="216"/>
      <c r="S150" s="216"/>
      <c r="T150" s="216"/>
      <c r="U150" s="216"/>
      <c r="V150" s="216"/>
      <c r="W150" s="216"/>
      <c r="X150" s="216"/>
      <c r="Y150" s="216"/>
      <c r="Z150" s="216"/>
      <c r="AA150" s="216"/>
    </row>
    <row r="151" ht="15.75" customHeight="1">
      <c r="A151" s="216"/>
      <c r="B151" s="216"/>
      <c r="C151" s="216"/>
      <c r="D151" s="216"/>
      <c r="E151" s="216"/>
      <c r="F151" s="216"/>
      <c r="G151" s="216"/>
      <c r="H151" s="216"/>
      <c r="I151" s="216"/>
      <c r="J151" s="216"/>
      <c r="K151" s="216"/>
      <c r="L151" s="216"/>
      <c r="M151" s="216"/>
      <c r="N151" s="216"/>
      <c r="O151" s="216"/>
      <c r="P151" s="216"/>
      <c r="Q151" s="216"/>
      <c r="R151" s="216"/>
      <c r="S151" s="216"/>
      <c r="T151" s="216"/>
      <c r="U151" s="216"/>
      <c r="V151" s="216"/>
      <c r="W151" s="216"/>
      <c r="X151" s="216"/>
      <c r="Y151" s="216"/>
      <c r="Z151" s="216"/>
      <c r="AA151" s="216"/>
    </row>
    <row r="152" ht="15.75" customHeight="1">
      <c r="A152" s="216"/>
      <c r="B152" s="216"/>
      <c r="C152" s="216"/>
      <c r="D152" s="216"/>
      <c r="E152" s="216"/>
      <c r="F152" s="216"/>
      <c r="G152" s="216"/>
      <c r="H152" s="216"/>
      <c r="I152" s="216"/>
      <c r="J152" s="216"/>
      <c r="K152" s="216"/>
      <c r="L152" s="216"/>
      <c r="M152" s="216"/>
      <c r="N152" s="216"/>
      <c r="O152" s="216"/>
      <c r="P152" s="216"/>
      <c r="Q152" s="216"/>
      <c r="R152" s="216"/>
      <c r="S152" s="216"/>
      <c r="T152" s="216"/>
      <c r="U152" s="216"/>
      <c r="V152" s="216"/>
      <c r="W152" s="216"/>
      <c r="X152" s="216"/>
      <c r="Y152" s="216"/>
      <c r="Z152" s="216"/>
      <c r="AA152" s="216"/>
    </row>
    <row r="153" ht="15.75" customHeight="1">
      <c r="A153" s="216"/>
      <c r="B153" s="216"/>
      <c r="C153" s="216"/>
      <c r="D153" s="216"/>
      <c r="E153" s="216"/>
      <c r="F153" s="216"/>
      <c r="G153" s="216"/>
      <c r="H153" s="216"/>
      <c r="I153" s="216"/>
      <c r="J153" s="216"/>
      <c r="K153" s="216"/>
      <c r="L153" s="216"/>
      <c r="M153" s="216"/>
      <c r="N153" s="216"/>
      <c r="O153" s="216"/>
      <c r="P153" s="216"/>
      <c r="Q153" s="216"/>
      <c r="R153" s="216"/>
      <c r="S153" s="216"/>
      <c r="T153" s="216"/>
      <c r="U153" s="216"/>
      <c r="V153" s="216"/>
      <c r="W153" s="216"/>
      <c r="X153" s="216"/>
      <c r="Y153" s="216"/>
      <c r="Z153" s="216"/>
      <c r="AA153" s="216"/>
    </row>
    <row r="154" ht="15.75" customHeight="1">
      <c r="A154" s="216"/>
      <c r="B154" s="216"/>
      <c r="C154" s="216"/>
      <c r="D154" s="216"/>
      <c r="E154" s="216"/>
      <c r="F154" s="216"/>
      <c r="G154" s="216"/>
      <c r="H154" s="216"/>
      <c r="I154" s="216"/>
      <c r="J154" s="216"/>
      <c r="K154" s="216"/>
      <c r="L154" s="216"/>
      <c r="M154" s="216"/>
      <c r="N154" s="216"/>
      <c r="O154" s="216"/>
      <c r="P154" s="216"/>
      <c r="Q154" s="216"/>
      <c r="R154" s="216"/>
      <c r="S154" s="216"/>
      <c r="T154" s="216"/>
      <c r="U154" s="216"/>
      <c r="V154" s="216"/>
      <c r="W154" s="216"/>
      <c r="X154" s="216"/>
      <c r="Y154" s="216"/>
      <c r="Z154" s="216"/>
      <c r="AA154" s="216"/>
    </row>
    <row r="155" ht="15.75" customHeight="1">
      <c r="A155" s="216"/>
      <c r="B155" s="216"/>
      <c r="C155" s="216"/>
      <c r="D155" s="216"/>
      <c r="E155" s="216"/>
      <c r="F155" s="216"/>
      <c r="G155" s="216"/>
      <c r="H155" s="216"/>
      <c r="I155" s="216"/>
      <c r="J155" s="216"/>
      <c r="K155" s="216"/>
      <c r="L155" s="216"/>
      <c r="M155" s="216"/>
      <c r="N155" s="216"/>
      <c r="O155" s="216"/>
      <c r="P155" s="216"/>
      <c r="Q155" s="216"/>
      <c r="R155" s="216"/>
      <c r="S155" s="216"/>
      <c r="T155" s="216"/>
      <c r="U155" s="216"/>
      <c r="V155" s="216"/>
      <c r="W155" s="216"/>
      <c r="X155" s="216"/>
      <c r="Y155" s="216"/>
      <c r="Z155" s="216"/>
      <c r="AA155" s="216"/>
    </row>
    <row r="156" ht="15.75" customHeight="1">
      <c r="A156" s="216"/>
      <c r="B156" s="216"/>
      <c r="C156" s="216"/>
      <c r="D156" s="216"/>
      <c r="E156" s="216"/>
      <c r="F156" s="216"/>
      <c r="G156" s="216"/>
      <c r="H156" s="216"/>
      <c r="I156" s="216"/>
      <c r="J156" s="216"/>
      <c r="K156" s="216"/>
      <c r="L156" s="216"/>
      <c r="M156" s="216"/>
      <c r="N156" s="216"/>
      <c r="O156" s="216"/>
      <c r="P156" s="216"/>
      <c r="Q156" s="216"/>
      <c r="R156" s="216"/>
      <c r="S156" s="216"/>
      <c r="T156" s="216"/>
      <c r="U156" s="216"/>
      <c r="V156" s="216"/>
      <c r="W156" s="216"/>
      <c r="X156" s="216"/>
      <c r="Y156" s="216"/>
      <c r="Z156" s="216"/>
      <c r="AA156" s="216"/>
    </row>
    <row r="157" ht="15.75" customHeight="1">
      <c r="A157" s="216"/>
      <c r="B157" s="216"/>
      <c r="C157" s="216"/>
      <c r="D157" s="216"/>
      <c r="E157" s="216"/>
      <c r="F157" s="216"/>
      <c r="G157" s="216"/>
      <c r="H157" s="216"/>
      <c r="I157" s="216"/>
      <c r="J157" s="216"/>
      <c r="K157" s="216"/>
      <c r="L157" s="216"/>
      <c r="M157" s="216"/>
      <c r="N157" s="216"/>
      <c r="O157" s="216"/>
      <c r="P157" s="216"/>
      <c r="Q157" s="216"/>
      <c r="R157" s="216"/>
      <c r="S157" s="216"/>
      <c r="T157" s="216"/>
      <c r="U157" s="216"/>
      <c r="V157" s="216"/>
      <c r="W157" s="216"/>
      <c r="X157" s="216"/>
      <c r="Y157" s="216"/>
      <c r="Z157" s="216"/>
      <c r="AA157" s="216"/>
    </row>
    <row r="158" ht="15.75" customHeight="1">
      <c r="A158" s="216"/>
      <c r="B158" s="216"/>
      <c r="C158" s="216"/>
      <c r="D158" s="216"/>
      <c r="E158" s="216"/>
      <c r="F158" s="216"/>
      <c r="G158" s="216"/>
      <c r="H158" s="216"/>
      <c r="I158" s="216"/>
      <c r="J158" s="216"/>
      <c r="K158" s="216"/>
      <c r="L158" s="216"/>
      <c r="M158" s="216"/>
      <c r="N158" s="216"/>
      <c r="O158" s="216"/>
      <c r="P158" s="216"/>
      <c r="Q158" s="216"/>
      <c r="R158" s="216"/>
      <c r="S158" s="216"/>
      <c r="T158" s="216"/>
      <c r="U158" s="216"/>
      <c r="V158" s="216"/>
      <c r="W158" s="216"/>
      <c r="X158" s="216"/>
      <c r="Y158" s="216"/>
      <c r="Z158" s="216"/>
      <c r="AA158" s="216"/>
    </row>
    <row r="159" ht="15.75" customHeight="1">
      <c r="A159" s="216"/>
      <c r="B159" s="216"/>
      <c r="C159" s="216"/>
      <c r="D159" s="216"/>
      <c r="E159" s="216"/>
      <c r="F159" s="216"/>
      <c r="G159" s="216"/>
      <c r="H159" s="216"/>
      <c r="I159" s="216"/>
      <c r="J159" s="216"/>
      <c r="K159" s="216"/>
      <c r="L159" s="216"/>
      <c r="M159" s="216"/>
      <c r="N159" s="216"/>
      <c r="O159" s="216"/>
      <c r="P159" s="216"/>
      <c r="Q159" s="216"/>
      <c r="R159" s="216"/>
      <c r="S159" s="216"/>
      <c r="T159" s="216"/>
      <c r="U159" s="216"/>
      <c r="V159" s="216"/>
      <c r="W159" s="216"/>
      <c r="X159" s="216"/>
      <c r="Y159" s="216"/>
      <c r="Z159" s="216"/>
      <c r="AA159" s="216"/>
    </row>
    <row r="160" ht="15.75" customHeight="1">
      <c r="A160" s="216"/>
      <c r="B160" s="216"/>
      <c r="C160" s="216"/>
      <c r="D160" s="216"/>
      <c r="E160" s="216"/>
      <c r="F160" s="216"/>
      <c r="G160" s="216"/>
      <c r="H160" s="216"/>
      <c r="I160" s="216"/>
      <c r="J160" s="216"/>
      <c r="K160" s="216"/>
      <c r="L160" s="216"/>
      <c r="M160" s="216"/>
      <c r="N160" s="216"/>
      <c r="O160" s="216"/>
      <c r="P160" s="216"/>
      <c r="Q160" s="216"/>
      <c r="R160" s="216"/>
      <c r="S160" s="216"/>
      <c r="T160" s="216"/>
      <c r="U160" s="216"/>
      <c r="V160" s="216"/>
      <c r="W160" s="216"/>
      <c r="X160" s="216"/>
      <c r="Y160" s="216"/>
      <c r="Z160" s="216"/>
      <c r="AA160" s="216"/>
    </row>
    <row r="161" ht="15.75" customHeight="1">
      <c r="A161" s="216"/>
      <c r="B161" s="216"/>
      <c r="C161" s="216"/>
      <c r="D161" s="216"/>
      <c r="E161" s="216"/>
      <c r="F161" s="216"/>
      <c r="G161" s="216"/>
      <c r="H161" s="216"/>
      <c r="I161" s="216"/>
      <c r="J161" s="216"/>
      <c r="K161" s="216"/>
      <c r="L161" s="216"/>
      <c r="M161" s="216"/>
      <c r="N161" s="216"/>
      <c r="O161" s="216"/>
      <c r="P161" s="216"/>
      <c r="Q161" s="216"/>
      <c r="R161" s="216"/>
      <c r="S161" s="216"/>
      <c r="T161" s="216"/>
      <c r="U161" s="216"/>
      <c r="V161" s="216"/>
      <c r="W161" s="216"/>
      <c r="X161" s="216"/>
      <c r="Y161" s="216"/>
      <c r="Z161" s="216"/>
      <c r="AA161" s="216"/>
    </row>
    <row r="162" ht="15.75" customHeight="1">
      <c r="A162" s="216"/>
      <c r="B162" s="216"/>
      <c r="C162" s="216"/>
      <c r="D162" s="216"/>
      <c r="E162" s="216"/>
      <c r="F162" s="216"/>
      <c r="G162" s="216"/>
      <c r="H162" s="216"/>
      <c r="I162" s="216"/>
      <c r="J162" s="216"/>
      <c r="K162" s="216"/>
      <c r="L162" s="216"/>
      <c r="M162" s="216"/>
      <c r="N162" s="216"/>
      <c r="O162" s="216"/>
      <c r="P162" s="216"/>
      <c r="Q162" s="216"/>
      <c r="R162" s="216"/>
      <c r="S162" s="216"/>
      <c r="T162" s="216"/>
      <c r="U162" s="216"/>
      <c r="V162" s="216"/>
      <c r="W162" s="216"/>
      <c r="X162" s="216"/>
      <c r="Y162" s="216"/>
      <c r="Z162" s="216"/>
      <c r="AA162" s="216"/>
    </row>
    <row r="163" ht="15.75" customHeight="1">
      <c r="A163" s="216"/>
      <c r="B163" s="216"/>
      <c r="C163" s="216"/>
      <c r="D163" s="216"/>
      <c r="E163" s="216"/>
      <c r="F163" s="216"/>
      <c r="G163" s="216"/>
      <c r="H163" s="216"/>
      <c r="I163" s="216"/>
      <c r="J163" s="216"/>
      <c r="K163" s="216"/>
      <c r="L163" s="216"/>
      <c r="M163" s="216"/>
      <c r="N163" s="216"/>
      <c r="O163" s="216"/>
      <c r="P163" s="216"/>
      <c r="Q163" s="216"/>
      <c r="R163" s="216"/>
      <c r="S163" s="216"/>
      <c r="T163" s="216"/>
      <c r="U163" s="216"/>
      <c r="V163" s="216"/>
      <c r="W163" s="216"/>
      <c r="X163" s="216"/>
      <c r="Y163" s="216"/>
      <c r="Z163" s="216"/>
      <c r="AA163" s="216"/>
    </row>
    <row r="164" ht="15.75" customHeight="1">
      <c r="A164" s="216"/>
      <c r="B164" s="216"/>
      <c r="C164" s="216"/>
      <c r="D164" s="216"/>
      <c r="E164" s="216"/>
      <c r="F164" s="216"/>
      <c r="G164" s="216"/>
      <c r="H164" s="216"/>
      <c r="I164" s="216"/>
      <c r="J164" s="216"/>
      <c r="K164" s="216"/>
      <c r="L164" s="216"/>
      <c r="M164" s="216"/>
      <c r="N164" s="216"/>
      <c r="O164" s="216"/>
      <c r="P164" s="216"/>
      <c r="Q164" s="216"/>
      <c r="R164" s="216"/>
      <c r="S164" s="216"/>
      <c r="T164" s="216"/>
      <c r="U164" s="216"/>
      <c r="V164" s="216"/>
      <c r="W164" s="216"/>
      <c r="X164" s="216"/>
      <c r="Y164" s="216"/>
      <c r="Z164" s="216"/>
      <c r="AA164" s="216"/>
    </row>
    <row r="165" ht="15.75" customHeight="1">
      <c r="A165" s="216"/>
      <c r="B165" s="216"/>
      <c r="C165" s="216"/>
      <c r="D165" s="216"/>
      <c r="E165" s="216"/>
      <c r="F165" s="216"/>
      <c r="G165" s="216"/>
      <c r="H165" s="216"/>
      <c r="I165" s="216"/>
      <c r="J165" s="216"/>
      <c r="K165" s="216"/>
      <c r="L165" s="216"/>
      <c r="M165" s="216"/>
      <c r="N165" s="216"/>
      <c r="O165" s="216"/>
      <c r="P165" s="216"/>
      <c r="Q165" s="216"/>
      <c r="R165" s="216"/>
      <c r="S165" s="216"/>
      <c r="T165" s="216"/>
      <c r="U165" s="216"/>
      <c r="V165" s="216"/>
      <c r="W165" s="216"/>
      <c r="X165" s="216"/>
      <c r="Y165" s="216"/>
      <c r="Z165" s="216"/>
      <c r="AA165" s="216"/>
    </row>
    <row r="166" ht="15.75" customHeight="1">
      <c r="A166" s="216"/>
      <c r="B166" s="216"/>
      <c r="C166" s="216"/>
      <c r="D166" s="216"/>
      <c r="E166" s="216"/>
      <c r="F166" s="216"/>
      <c r="G166" s="216"/>
      <c r="H166" s="216"/>
      <c r="I166" s="216"/>
      <c r="J166" s="216"/>
      <c r="K166" s="216"/>
      <c r="L166" s="216"/>
      <c r="M166" s="216"/>
      <c r="N166" s="216"/>
      <c r="O166" s="216"/>
      <c r="P166" s="216"/>
      <c r="Q166" s="216"/>
      <c r="R166" s="216"/>
      <c r="S166" s="216"/>
      <c r="T166" s="216"/>
      <c r="U166" s="216"/>
      <c r="V166" s="216"/>
      <c r="W166" s="216"/>
      <c r="X166" s="216"/>
      <c r="Y166" s="216"/>
      <c r="Z166" s="216"/>
      <c r="AA166" s="216"/>
    </row>
    <row r="167" ht="15.75" customHeight="1">
      <c r="A167" s="216"/>
      <c r="B167" s="216"/>
      <c r="C167" s="216"/>
      <c r="D167" s="216"/>
      <c r="E167" s="216"/>
      <c r="F167" s="216"/>
      <c r="G167" s="216"/>
      <c r="H167" s="216"/>
      <c r="I167" s="216"/>
      <c r="J167" s="216"/>
      <c r="K167" s="216"/>
      <c r="L167" s="216"/>
      <c r="M167" s="216"/>
      <c r="N167" s="216"/>
      <c r="O167" s="216"/>
      <c r="P167" s="216"/>
      <c r="Q167" s="216"/>
      <c r="R167" s="216"/>
      <c r="S167" s="216"/>
      <c r="T167" s="216"/>
      <c r="U167" s="216"/>
      <c r="V167" s="216"/>
      <c r="W167" s="216"/>
      <c r="X167" s="216"/>
      <c r="Y167" s="216"/>
      <c r="Z167" s="216"/>
      <c r="AA167" s="216"/>
    </row>
    <row r="168" ht="15.75" customHeight="1">
      <c r="A168" s="216"/>
      <c r="B168" s="216"/>
      <c r="C168" s="216"/>
      <c r="D168" s="216"/>
      <c r="E168" s="216"/>
      <c r="F168" s="216"/>
      <c r="G168" s="216"/>
      <c r="H168" s="216"/>
      <c r="I168" s="216"/>
      <c r="J168" s="216"/>
      <c r="K168" s="216"/>
      <c r="L168" s="216"/>
      <c r="M168" s="216"/>
      <c r="N168" s="216"/>
      <c r="O168" s="216"/>
      <c r="P168" s="216"/>
      <c r="Q168" s="216"/>
      <c r="R168" s="216"/>
      <c r="S168" s="216"/>
      <c r="T168" s="216"/>
      <c r="U168" s="216"/>
      <c r="V168" s="216"/>
      <c r="W168" s="216"/>
      <c r="X168" s="216"/>
      <c r="Y168" s="216"/>
      <c r="Z168" s="216"/>
      <c r="AA168" s="216"/>
    </row>
    <row r="169" ht="15.75" customHeight="1">
      <c r="A169" s="216"/>
      <c r="B169" s="216"/>
      <c r="C169" s="216"/>
      <c r="D169" s="216"/>
      <c r="E169" s="216"/>
      <c r="F169" s="216"/>
      <c r="G169" s="216"/>
      <c r="H169" s="216"/>
      <c r="I169" s="216"/>
      <c r="J169" s="216"/>
      <c r="K169" s="216"/>
      <c r="L169" s="216"/>
      <c r="M169" s="216"/>
      <c r="N169" s="216"/>
      <c r="O169" s="216"/>
      <c r="P169" s="216"/>
      <c r="Q169" s="216"/>
      <c r="R169" s="216"/>
      <c r="S169" s="216"/>
      <c r="T169" s="216"/>
      <c r="U169" s="216"/>
      <c r="V169" s="216"/>
      <c r="W169" s="216"/>
      <c r="X169" s="216"/>
      <c r="Y169" s="216"/>
      <c r="Z169" s="216"/>
      <c r="AA169" s="216"/>
    </row>
    <row r="170" ht="15.75" customHeight="1">
      <c r="A170" s="216"/>
      <c r="B170" s="216"/>
      <c r="C170" s="216"/>
      <c r="D170" s="216"/>
      <c r="E170" s="216"/>
      <c r="F170" s="216"/>
      <c r="G170" s="216"/>
      <c r="H170" s="216"/>
      <c r="I170" s="216"/>
      <c r="J170" s="216"/>
      <c r="K170" s="216"/>
      <c r="L170" s="216"/>
      <c r="M170" s="216"/>
      <c r="N170" s="216"/>
      <c r="O170" s="216"/>
      <c r="P170" s="216"/>
      <c r="Q170" s="216"/>
      <c r="R170" s="216"/>
      <c r="S170" s="216"/>
      <c r="T170" s="216"/>
      <c r="U170" s="216"/>
      <c r="V170" s="216"/>
      <c r="W170" s="216"/>
      <c r="X170" s="216"/>
      <c r="Y170" s="216"/>
      <c r="Z170" s="216"/>
      <c r="AA170" s="216"/>
    </row>
    <row r="171" ht="15.75" customHeight="1">
      <c r="A171" s="216"/>
      <c r="B171" s="216"/>
      <c r="C171" s="216"/>
      <c r="D171" s="216"/>
      <c r="E171" s="216"/>
      <c r="F171" s="216"/>
      <c r="G171" s="216"/>
      <c r="H171" s="216"/>
      <c r="I171" s="216"/>
      <c r="J171" s="216"/>
      <c r="K171" s="216"/>
      <c r="L171" s="216"/>
      <c r="M171" s="216"/>
      <c r="N171" s="216"/>
      <c r="O171" s="216"/>
      <c r="P171" s="216"/>
      <c r="Q171" s="216"/>
      <c r="R171" s="216"/>
      <c r="S171" s="216"/>
      <c r="T171" s="216"/>
      <c r="U171" s="216"/>
      <c r="V171" s="216"/>
      <c r="W171" s="216"/>
      <c r="X171" s="216"/>
      <c r="Y171" s="216"/>
      <c r="Z171" s="216"/>
      <c r="AA171" s="216"/>
    </row>
    <row r="172" ht="15.75" customHeight="1">
      <c r="A172" s="216"/>
      <c r="B172" s="216"/>
      <c r="C172" s="216"/>
      <c r="D172" s="216"/>
      <c r="E172" s="216"/>
      <c r="F172" s="216"/>
      <c r="G172" s="216"/>
      <c r="H172" s="216"/>
      <c r="I172" s="216"/>
      <c r="J172" s="216"/>
      <c r="K172" s="216"/>
      <c r="L172" s="216"/>
      <c r="M172" s="216"/>
      <c r="N172" s="216"/>
      <c r="O172" s="216"/>
      <c r="P172" s="216"/>
      <c r="Q172" s="216"/>
      <c r="R172" s="216"/>
      <c r="S172" s="216"/>
      <c r="T172" s="216"/>
      <c r="U172" s="216"/>
      <c r="V172" s="216"/>
      <c r="W172" s="216"/>
      <c r="X172" s="216"/>
      <c r="Y172" s="216"/>
      <c r="Z172" s="216"/>
      <c r="AA172" s="216"/>
    </row>
    <row r="173" ht="15.75" customHeight="1">
      <c r="A173" s="216"/>
      <c r="B173" s="216"/>
      <c r="C173" s="216"/>
      <c r="D173" s="216"/>
      <c r="E173" s="216"/>
      <c r="F173" s="216"/>
      <c r="G173" s="216"/>
      <c r="H173" s="216"/>
      <c r="I173" s="216"/>
      <c r="J173" s="216"/>
      <c r="K173" s="216"/>
      <c r="L173" s="216"/>
      <c r="M173" s="216"/>
      <c r="N173" s="216"/>
      <c r="O173" s="216"/>
      <c r="P173" s="216"/>
      <c r="Q173" s="216"/>
      <c r="R173" s="216"/>
      <c r="S173" s="216"/>
      <c r="T173" s="216"/>
      <c r="U173" s="216"/>
      <c r="V173" s="216"/>
      <c r="W173" s="216"/>
      <c r="X173" s="216"/>
      <c r="Y173" s="216"/>
      <c r="Z173" s="216"/>
      <c r="AA173" s="216"/>
    </row>
    <row r="174" ht="15.75" customHeight="1">
      <c r="A174" s="216"/>
      <c r="B174" s="216"/>
      <c r="C174" s="216"/>
      <c r="D174" s="216"/>
      <c r="E174" s="216"/>
      <c r="F174" s="216"/>
      <c r="G174" s="216"/>
      <c r="H174" s="216"/>
      <c r="I174" s="216"/>
      <c r="J174" s="216"/>
      <c r="K174" s="216"/>
      <c r="L174" s="216"/>
      <c r="M174" s="216"/>
      <c r="N174" s="216"/>
      <c r="O174" s="216"/>
      <c r="P174" s="216"/>
      <c r="Q174" s="216"/>
      <c r="R174" s="216"/>
      <c r="S174" s="216"/>
      <c r="T174" s="216"/>
      <c r="U174" s="216"/>
      <c r="V174" s="216"/>
      <c r="W174" s="216"/>
      <c r="X174" s="216"/>
      <c r="Y174" s="216"/>
      <c r="Z174" s="216"/>
      <c r="AA174" s="216"/>
    </row>
    <row r="175" ht="15.75" customHeight="1">
      <c r="A175" s="216"/>
      <c r="B175" s="216"/>
      <c r="C175" s="216"/>
      <c r="D175" s="216"/>
      <c r="E175" s="216"/>
      <c r="F175" s="216"/>
      <c r="G175" s="216"/>
      <c r="H175" s="216"/>
      <c r="I175" s="216"/>
      <c r="J175" s="216"/>
      <c r="K175" s="216"/>
      <c r="L175" s="216"/>
      <c r="M175" s="216"/>
      <c r="N175" s="216"/>
      <c r="O175" s="216"/>
      <c r="P175" s="216"/>
      <c r="Q175" s="216"/>
      <c r="R175" s="216"/>
      <c r="S175" s="216"/>
      <c r="T175" s="216"/>
      <c r="U175" s="216"/>
      <c r="V175" s="216"/>
      <c r="W175" s="216"/>
      <c r="X175" s="216"/>
      <c r="Y175" s="216"/>
      <c r="Z175" s="216"/>
      <c r="AA175" s="216"/>
    </row>
    <row r="176" ht="15.75" customHeight="1">
      <c r="A176" s="216"/>
      <c r="B176" s="216"/>
      <c r="C176" s="216"/>
      <c r="D176" s="216"/>
      <c r="E176" s="216"/>
      <c r="F176" s="216"/>
      <c r="G176" s="216"/>
      <c r="H176" s="216"/>
      <c r="I176" s="216"/>
      <c r="J176" s="216"/>
      <c r="K176" s="216"/>
      <c r="L176" s="216"/>
      <c r="M176" s="216"/>
      <c r="N176" s="216"/>
      <c r="O176" s="216"/>
      <c r="P176" s="216"/>
      <c r="Q176" s="216"/>
      <c r="R176" s="216"/>
      <c r="S176" s="216"/>
      <c r="T176" s="216"/>
      <c r="U176" s="216"/>
      <c r="V176" s="216"/>
      <c r="W176" s="216"/>
      <c r="X176" s="216"/>
      <c r="Y176" s="216"/>
      <c r="Z176" s="216"/>
      <c r="AA176" s="216"/>
    </row>
    <row r="177" ht="15.75" customHeight="1">
      <c r="A177" s="216"/>
      <c r="B177" s="216"/>
      <c r="C177" s="216"/>
      <c r="D177" s="216"/>
      <c r="E177" s="216"/>
      <c r="F177" s="216"/>
      <c r="G177" s="216"/>
      <c r="H177" s="216"/>
      <c r="I177" s="216"/>
      <c r="J177" s="216"/>
      <c r="K177" s="216"/>
      <c r="L177" s="216"/>
      <c r="M177" s="216"/>
      <c r="N177" s="216"/>
      <c r="O177" s="216"/>
      <c r="P177" s="216"/>
      <c r="Q177" s="216"/>
      <c r="R177" s="216"/>
      <c r="S177" s="216"/>
      <c r="T177" s="216"/>
      <c r="U177" s="216"/>
      <c r="V177" s="216"/>
      <c r="W177" s="216"/>
      <c r="X177" s="216"/>
      <c r="Y177" s="216"/>
      <c r="Z177" s="216"/>
      <c r="AA177" s="216"/>
    </row>
    <row r="178" ht="15.75" customHeight="1">
      <c r="A178" s="216"/>
      <c r="B178" s="216"/>
      <c r="C178" s="216"/>
      <c r="D178" s="216"/>
      <c r="E178" s="216"/>
      <c r="F178" s="216"/>
      <c r="G178" s="216"/>
      <c r="H178" s="216"/>
      <c r="I178" s="216"/>
      <c r="J178" s="216"/>
      <c r="K178" s="216"/>
      <c r="L178" s="216"/>
      <c r="M178" s="216"/>
      <c r="N178" s="216"/>
      <c r="O178" s="216"/>
      <c r="P178" s="216"/>
      <c r="Q178" s="216"/>
      <c r="R178" s="216"/>
      <c r="S178" s="216"/>
      <c r="T178" s="216"/>
      <c r="U178" s="216"/>
      <c r="V178" s="216"/>
      <c r="W178" s="216"/>
      <c r="X178" s="216"/>
      <c r="Y178" s="216"/>
      <c r="Z178" s="216"/>
      <c r="AA178" s="216"/>
    </row>
    <row r="179" ht="15.75" customHeight="1">
      <c r="A179" s="216"/>
      <c r="B179" s="216"/>
      <c r="C179" s="216"/>
      <c r="D179" s="216"/>
      <c r="E179" s="216"/>
      <c r="F179" s="216"/>
      <c r="G179" s="216"/>
      <c r="H179" s="216"/>
      <c r="I179" s="216"/>
      <c r="J179" s="216"/>
      <c r="K179" s="216"/>
      <c r="L179" s="216"/>
      <c r="M179" s="216"/>
      <c r="N179" s="216"/>
      <c r="O179" s="216"/>
      <c r="P179" s="216"/>
      <c r="Q179" s="216"/>
      <c r="R179" s="216"/>
      <c r="S179" s="216"/>
      <c r="T179" s="216"/>
      <c r="U179" s="216"/>
      <c r="V179" s="216"/>
      <c r="W179" s="216"/>
      <c r="X179" s="216"/>
      <c r="Y179" s="216"/>
      <c r="Z179" s="216"/>
      <c r="AA179" s="216"/>
    </row>
    <row r="180" ht="15.75" customHeight="1">
      <c r="A180" s="216"/>
      <c r="B180" s="216"/>
      <c r="C180" s="216"/>
      <c r="D180" s="216"/>
      <c r="E180" s="216"/>
      <c r="F180" s="216"/>
      <c r="G180" s="216"/>
      <c r="H180" s="216"/>
      <c r="I180" s="216"/>
      <c r="J180" s="216"/>
      <c r="K180" s="216"/>
      <c r="L180" s="216"/>
      <c r="M180" s="216"/>
      <c r="N180" s="216"/>
      <c r="O180" s="216"/>
      <c r="P180" s="216"/>
      <c r="Q180" s="216"/>
      <c r="R180" s="216"/>
      <c r="S180" s="216"/>
      <c r="T180" s="216"/>
      <c r="U180" s="216"/>
      <c r="V180" s="216"/>
      <c r="W180" s="216"/>
      <c r="X180" s="216"/>
      <c r="Y180" s="216"/>
      <c r="Z180" s="216"/>
      <c r="AA180" s="216"/>
    </row>
    <row r="181" ht="15.75" customHeight="1">
      <c r="A181" s="216"/>
      <c r="B181" s="216"/>
      <c r="C181" s="216"/>
      <c r="D181" s="216"/>
      <c r="E181" s="216"/>
      <c r="F181" s="216"/>
      <c r="G181" s="216"/>
      <c r="H181" s="216"/>
      <c r="I181" s="216"/>
      <c r="J181" s="216"/>
      <c r="K181" s="216"/>
      <c r="L181" s="216"/>
      <c r="M181" s="216"/>
      <c r="N181" s="216"/>
      <c r="O181" s="216"/>
      <c r="P181" s="216"/>
      <c r="Q181" s="216"/>
      <c r="R181" s="216"/>
      <c r="S181" s="216"/>
      <c r="T181" s="216"/>
      <c r="U181" s="216"/>
      <c r="V181" s="216"/>
      <c r="W181" s="216"/>
      <c r="X181" s="216"/>
      <c r="Y181" s="216"/>
      <c r="Z181" s="216"/>
      <c r="AA181" s="216"/>
    </row>
    <row r="182" ht="15.75" customHeight="1">
      <c r="A182" s="216"/>
      <c r="B182" s="216"/>
      <c r="C182" s="216"/>
      <c r="D182" s="216"/>
      <c r="E182" s="216"/>
      <c r="F182" s="216"/>
      <c r="G182" s="216"/>
      <c r="H182" s="216"/>
      <c r="I182" s="216"/>
      <c r="J182" s="216"/>
      <c r="K182" s="216"/>
      <c r="L182" s="216"/>
      <c r="M182" s="216"/>
      <c r="N182" s="216"/>
      <c r="O182" s="216"/>
      <c r="P182" s="216"/>
      <c r="Q182" s="216"/>
      <c r="R182" s="216"/>
      <c r="S182" s="216"/>
      <c r="T182" s="216"/>
      <c r="U182" s="216"/>
      <c r="V182" s="216"/>
      <c r="W182" s="216"/>
      <c r="X182" s="216"/>
      <c r="Y182" s="216"/>
      <c r="Z182" s="216"/>
      <c r="AA182" s="216"/>
    </row>
    <row r="183" ht="15.75" customHeight="1">
      <c r="A183" s="216"/>
      <c r="B183" s="216"/>
      <c r="C183" s="216"/>
      <c r="D183" s="216"/>
      <c r="E183" s="216"/>
      <c r="F183" s="216"/>
      <c r="G183" s="216"/>
      <c r="H183" s="216"/>
      <c r="I183" s="216"/>
      <c r="J183" s="216"/>
      <c r="K183" s="216"/>
      <c r="L183" s="216"/>
      <c r="M183" s="216"/>
      <c r="N183" s="216"/>
      <c r="O183" s="216"/>
      <c r="P183" s="216"/>
      <c r="Q183" s="216"/>
      <c r="R183" s="216"/>
      <c r="S183" s="216"/>
      <c r="T183" s="216"/>
      <c r="U183" s="216"/>
      <c r="V183" s="216"/>
      <c r="W183" s="216"/>
      <c r="X183" s="216"/>
      <c r="Y183" s="216"/>
      <c r="Z183" s="216"/>
      <c r="AA183" s="216"/>
    </row>
    <row r="184" ht="15.75" customHeight="1">
      <c r="A184" s="216"/>
      <c r="B184" s="216"/>
      <c r="C184" s="216"/>
      <c r="D184" s="216"/>
      <c r="E184" s="216"/>
      <c r="F184" s="216"/>
      <c r="G184" s="216"/>
      <c r="H184" s="216"/>
      <c r="I184" s="216"/>
      <c r="J184" s="216"/>
      <c r="K184" s="216"/>
      <c r="L184" s="216"/>
      <c r="M184" s="216"/>
      <c r="N184" s="216"/>
      <c r="O184" s="216"/>
      <c r="P184" s="216"/>
      <c r="Q184" s="216"/>
      <c r="R184" s="216"/>
      <c r="S184" s="216"/>
      <c r="T184" s="216"/>
      <c r="U184" s="216"/>
      <c r="V184" s="216"/>
      <c r="W184" s="216"/>
      <c r="X184" s="216"/>
      <c r="Y184" s="216"/>
      <c r="Z184" s="216"/>
      <c r="AA184" s="216"/>
    </row>
    <row r="185" ht="15.75" customHeight="1">
      <c r="A185" s="216"/>
      <c r="B185" s="216"/>
      <c r="C185" s="216"/>
      <c r="D185" s="216"/>
      <c r="E185" s="216"/>
      <c r="F185" s="216"/>
      <c r="G185" s="216"/>
      <c r="H185" s="216"/>
      <c r="I185" s="216"/>
      <c r="J185" s="216"/>
      <c r="K185" s="216"/>
      <c r="L185" s="216"/>
      <c r="M185" s="216"/>
      <c r="N185" s="216"/>
      <c r="O185" s="216"/>
      <c r="P185" s="216"/>
      <c r="Q185" s="216"/>
      <c r="R185" s="216"/>
      <c r="S185" s="216"/>
      <c r="T185" s="216"/>
      <c r="U185" s="216"/>
      <c r="V185" s="216"/>
      <c r="W185" s="216"/>
      <c r="X185" s="216"/>
      <c r="Y185" s="216"/>
      <c r="Z185" s="216"/>
      <c r="AA185" s="216"/>
    </row>
    <row r="186" ht="15.75" customHeight="1">
      <c r="A186" s="216"/>
      <c r="B186" s="216"/>
      <c r="C186" s="216"/>
      <c r="D186" s="216"/>
      <c r="E186" s="216"/>
      <c r="F186" s="216"/>
      <c r="G186" s="216"/>
      <c r="H186" s="216"/>
      <c r="I186" s="216"/>
      <c r="J186" s="216"/>
      <c r="K186" s="216"/>
      <c r="L186" s="216"/>
      <c r="M186" s="216"/>
      <c r="N186" s="216"/>
      <c r="O186" s="216"/>
      <c r="P186" s="216"/>
      <c r="Q186" s="216"/>
      <c r="R186" s="216"/>
      <c r="S186" s="216"/>
      <c r="T186" s="216"/>
      <c r="U186" s="216"/>
      <c r="V186" s="216"/>
      <c r="W186" s="216"/>
      <c r="X186" s="216"/>
      <c r="Y186" s="216"/>
      <c r="Z186" s="216"/>
      <c r="AA186" s="216"/>
    </row>
    <row r="187" ht="15.75" customHeight="1">
      <c r="A187" s="216"/>
      <c r="B187" s="216"/>
      <c r="C187" s="216"/>
      <c r="D187" s="216"/>
      <c r="E187" s="216"/>
      <c r="F187" s="216"/>
      <c r="G187" s="216"/>
      <c r="H187" s="216"/>
      <c r="I187" s="216"/>
      <c r="J187" s="216"/>
      <c r="K187" s="216"/>
      <c r="L187" s="216"/>
      <c r="M187" s="216"/>
      <c r="N187" s="216"/>
      <c r="O187" s="216"/>
      <c r="P187" s="216"/>
      <c r="Q187" s="216"/>
      <c r="R187" s="216"/>
      <c r="S187" s="216"/>
      <c r="T187" s="216"/>
      <c r="U187" s="216"/>
      <c r="V187" s="216"/>
      <c r="W187" s="216"/>
      <c r="X187" s="216"/>
      <c r="Y187" s="216"/>
      <c r="Z187" s="216"/>
      <c r="AA187" s="216"/>
    </row>
    <row r="188" ht="15.75" customHeight="1">
      <c r="A188" s="216"/>
      <c r="B188" s="216"/>
      <c r="C188" s="216"/>
      <c r="D188" s="216"/>
      <c r="E188" s="216"/>
      <c r="F188" s="216"/>
      <c r="G188" s="216"/>
      <c r="H188" s="216"/>
      <c r="I188" s="216"/>
      <c r="J188" s="216"/>
      <c r="K188" s="216"/>
      <c r="L188" s="216"/>
      <c r="M188" s="216"/>
      <c r="N188" s="216"/>
      <c r="O188" s="216"/>
      <c r="P188" s="216"/>
      <c r="Q188" s="216"/>
      <c r="R188" s="216"/>
      <c r="S188" s="216"/>
      <c r="T188" s="216"/>
      <c r="U188" s="216"/>
      <c r="V188" s="216"/>
      <c r="W188" s="216"/>
      <c r="X188" s="216"/>
      <c r="Y188" s="216"/>
      <c r="Z188" s="216"/>
      <c r="AA188" s="216"/>
    </row>
    <row r="189" ht="15.75" customHeight="1">
      <c r="A189" s="216"/>
      <c r="B189" s="216"/>
      <c r="C189" s="216"/>
      <c r="D189" s="216"/>
      <c r="E189" s="216"/>
      <c r="F189" s="216"/>
      <c r="G189" s="216"/>
      <c r="H189" s="216"/>
      <c r="I189" s="216"/>
      <c r="J189" s="216"/>
      <c r="K189" s="216"/>
      <c r="L189" s="216"/>
      <c r="M189" s="216"/>
      <c r="N189" s="216"/>
      <c r="O189" s="216"/>
      <c r="P189" s="216"/>
      <c r="Q189" s="216"/>
      <c r="R189" s="216"/>
      <c r="S189" s="216"/>
      <c r="T189" s="216"/>
      <c r="U189" s="216"/>
      <c r="V189" s="216"/>
      <c r="W189" s="216"/>
      <c r="X189" s="216"/>
      <c r="Y189" s="216"/>
      <c r="Z189" s="216"/>
      <c r="AA189" s="216"/>
    </row>
    <row r="190" ht="15.75" customHeight="1">
      <c r="A190" s="216"/>
      <c r="B190" s="216"/>
      <c r="C190" s="216"/>
      <c r="D190" s="216"/>
      <c r="E190" s="216"/>
      <c r="F190" s="216"/>
      <c r="G190" s="216"/>
      <c r="H190" s="216"/>
      <c r="I190" s="216"/>
      <c r="J190" s="216"/>
      <c r="K190" s="216"/>
      <c r="L190" s="216"/>
      <c r="M190" s="216"/>
      <c r="N190" s="216"/>
      <c r="O190" s="216"/>
      <c r="P190" s="216"/>
      <c r="Q190" s="216"/>
      <c r="R190" s="216"/>
      <c r="S190" s="216"/>
      <c r="T190" s="216"/>
      <c r="U190" s="216"/>
      <c r="V190" s="216"/>
      <c r="W190" s="216"/>
      <c r="X190" s="216"/>
      <c r="Y190" s="216"/>
      <c r="Z190" s="216"/>
      <c r="AA190" s="216"/>
    </row>
    <row r="191" ht="15.75" customHeight="1">
      <c r="A191" s="216"/>
      <c r="B191" s="216"/>
      <c r="C191" s="216"/>
      <c r="D191" s="216"/>
      <c r="E191" s="216"/>
      <c r="F191" s="216"/>
      <c r="G191" s="216"/>
      <c r="H191" s="216"/>
      <c r="I191" s="216"/>
      <c r="J191" s="216"/>
      <c r="K191" s="216"/>
      <c r="L191" s="216"/>
      <c r="M191" s="216"/>
      <c r="N191" s="216"/>
      <c r="O191" s="216"/>
      <c r="P191" s="216"/>
      <c r="Q191" s="216"/>
      <c r="R191" s="216"/>
      <c r="S191" s="216"/>
      <c r="T191" s="216"/>
      <c r="U191" s="216"/>
      <c r="V191" s="216"/>
      <c r="W191" s="216"/>
      <c r="X191" s="216"/>
      <c r="Y191" s="216"/>
      <c r="Z191" s="216"/>
      <c r="AA191" s="216"/>
    </row>
    <row r="192" ht="15.75" customHeight="1">
      <c r="A192" s="216"/>
      <c r="B192" s="216"/>
      <c r="C192" s="216"/>
      <c r="D192" s="216"/>
      <c r="E192" s="216"/>
      <c r="F192" s="216"/>
      <c r="G192" s="216"/>
      <c r="H192" s="216"/>
      <c r="I192" s="216"/>
      <c r="J192" s="216"/>
      <c r="K192" s="216"/>
      <c r="L192" s="216"/>
      <c r="M192" s="216"/>
      <c r="N192" s="216"/>
      <c r="O192" s="216"/>
      <c r="P192" s="216"/>
      <c r="Q192" s="216"/>
      <c r="R192" s="216"/>
      <c r="S192" s="216"/>
      <c r="T192" s="216"/>
      <c r="U192" s="216"/>
      <c r="V192" s="216"/>
      <c r="W192" s="216"/>
      <c r="X192" s="216"/>
      <c r="Y192" s="216"/>
      <c r="Z192" s="216"/>
      <c r="AA192" s="216"/>
    </row>
    <row r="193" ht="15.75" customHeight="1">
      <c r="A193" s="216"/>
      <c r="B193" s="216"/>
      <c r="C193" s="216"/>
      <c r="D193" s="216"/>
      <c r="E193" s="216"/>
      <c r="F193" s="216"/>
      <c r="G193" s="216"/>
      <c r="H193" s="216"/>
      <c r="I193" s="216"/>
      <c r="J193" s="216"/>
      <c r="K193" s="216"/>
      <c r="L193" s="216"/>
      <c r="M193" s="216"/>
      <c r="N193" s="216"/>
      <c r="O193" s="216"/>
      <c r="P193" s="216"/>
      <c r="Q193" s="216"/>
      <c r="R193" s="216"/>
      <c r="S193" s="216"/>
      <c r="T193" s="216"/>
      <c r="U193" s="216"/>
      <c r="V193" s="216"/>
      <c r="W193" s="216"/>
      <c r="X193" s="216"/>
      <c r="Y193" s="216"/>
      <c r="Z193" s="216"/>
      <c r="AA193" s="216"/>
    </row>
    <row r="194" ht="15.75" customHeight="1">
      <c r="A194" s="216"/>
      <c r="B194" s="216"/>
      <c r="C194" s="216"/>
      <c r="D194" s="216"/>
      <c r="E194" s="216"/>
      <c r="F194" s="216"/>
      <c r="G194" s="216"/>
      <c r="H194" s="216"/>
      <c r="I194" s="216"/>
      <c r="J194" s="216"/>
      <c r="K194" s="216"/>
      <c r="L194" s="216"/>
      <c r="M194" s="216"/>
      <c r="N194" s="216"/>
      <c r="O194" s="216"/>
      <c r="P194" s="216"/>
      <c r="Q194" s="216"/>
      <c r="R194" s="216"/>
      <c r="S194" s="216"/>
      <c r="T194" s="216"/>
      <c r="U194" s="216"/>
      <c r="V194" s="216"/>
      <c r="W194" s="216"/>
      <c r="X194" s="216"/>
      <c r="Y194" s="216"/>
      <c r="Z194" s="216"/>
      <c r="AA194" s="216"/>
    </row>
    <row r="195" ht="15.75" customHeight="1">
      <c r="A195" s="216"/>
      <c r="B195" s="216"/>
      <c r="C195" s="216"/>
      <c r="D195" s="216"/>
      <c r="E195" s="216"/>
      <c r="F195" s="216"/>
      <c r="G195" s="216"/>
      <c r="H195" s="216"/>
      <c r="I195" s="216"/>
      <c r="J195" s="216"/>
      <c r="K195" s="216"/>
      <c r="L195" s="216"/>
      <c r="M195" s="216"/>
      <c r="N195" s="216"/>
      <c r="O195" s="216"/>
      <c r="P195" s="216"/>
      <c r="Q195" s="216"/>
      <c r="R195" s="216"/>
      <c r="S195" s="216"/>
      <c r="T195" s="216"/>
      <c r="U195" s="216"/>
      <c r="V195" s="216"/>
      <c r="W195" s="216"/>
      <c r="X195" s="216"/>
      <c r="Y195" s="216"/>
      <c r="Z195" s="216"/>
      <c r="AA195" s="216"/>
    </row>
    <row r="196" ht="15.75" customHeight="1">
      <c r="A196" s="216"/>
      <c r="B196" s="216"/>
      <c r="C196" s="216"/>
      <c r="D196" s="216"/>
      <c r="E196" s="216"/>
      <c r="F196" s="216"/>
      <c r="G196" s="216"/>
      <c r="H196" s="216"/>
      <c r="I196" s="216"/>
      <c r="J196" s="216"/>
      <c r="K196" s="216"/>
      <c r="L196" s="216"/>
      <c r="M196" s="216"/>
      <c r="N196" s="216"/>
      <c r="O196" s="216"/>
      <c r="P196" s="216"/>
      <c r="Q196" s="216"/>
      <c r="R196" s="216"/>
      <c r="S196" s="216"/>
      <c r="T196" s="216"/>
      <c r="U196" s="216"/>
      <c r="V196" s="216"/>
      <c r="W196" s="216"/>
      <c r="X196" s="216"/>
      <c r="Y196" s="216"/>
      <c r="Z196" s="216"/>
      <c r="AA196" s="216"/>
    </row>
    <row r="197" ht="15.75" customHeight="1">
      <c r="A197" s="216"/>
      <c r="B197" s="216"/>
      <c r="C197" s="216"/>
      <c r="D197" s="216"/>
      <c r="E197" s="216"/>
      <c r="F197" s="216"/>
      <c r="G197" s="216"/>
      <c r="H197" s="216"/>
      <c r="I197" s="216"/>
      <c r="J197" s="216"/>
      <c r="K197" s="216"/>
      <c r="L197" s="216"/>
      <c r="M197" s="216"/>
      <c r="N197" s="216"/>
      <c r="O197" s="216"/>
      <c r="P197" s="216"/>
      <c r="Q197" s="216"/>
      <c r="R197" s="216"/>
      <c r="S197" s="216"/>
      <c r="T197" s="216"/>
      <c r="U197" s="216"/>
      <c r="V197" s="216"/>
      <c r="W197" s="216"/>
      <c r="X197" s="216"/>
      <c r="Y197" s="216"/>
      <c r="Z197" s="216"/>
      <c r="AA197" s="216"/>
    </row>
    <row r="198" ht="15.75" customHeight="1">
      <c r="A198" s="216"/>
      <c r="B198" s="216"/>
      <c r="C198" s="216"/>
      <c r="D198" s="216"/>
      <c r="E198" s="216"/>
      <c r="F198" s="216"/>
      <c r="G198" s="216"/>
      <c r="H198" s="216"/>
      <c r="I198" s="216"/>
      <c r="J198" s="216"/>
      <c r="K198" s="216"/>
      <c r="L198" s="216"/>
      <c r="M198" s="216"/>
      <c r="N198" s="216"/>
      <c r="O198" s="216"/>
      <c r="P198" s="216"/>
      <c r="Q198" s="216"/>
      <c r="R198" s="216"/>
      <c r="S198" s="216"/>
      <c r="T198" s="216"/>
      <c r="U198" s="216"/>
      <c r="V198" s="216"/>
      <c r="W198" s="216"/>
      <c r="X198" s="216"/>
      <c r="Y198" s="216"/>
      <c r="Z198" s="216"/>
      <c r="AA198" s="216"/>
    </row>
    <row r="199" ht="15.75" customHeight="1">
      <c r="A199" s="216"/>
      <c r="B199" s="216"/>
      <c r="C199" s="216"/>
      <c r="D199" s="216"/>
      <c r="E199" s="216"/>
      <c r="F199" s="216"/>
      <c r="G199" s="216"/>
      <c r="H199" s="216"/>
      <c r="I199" s="216"/>
      <c r="J199" s="216"/>
      <c r="K199" s="216"/>
      <c r="L199" s="216"/>
      <c r="M199" s="216"/>
      <c r="N199" s="216"/>
      <c r="O199" s="216"/>
      <c r="P199" s="216"/>
      <c r="Q199" s="216"/>
      <c r="R199" s="216"/>
      <c r="S199" s="216"/>
      <c r="T199" s="216"/>
      <c r="U199" s="216"/>
      <c r="V199" s="216"/>
      <c r="W199" s="216"/>
      <c r="X199" s="216"/>
      <c r="Y199" s="216"/>
      <c r="Z199" s="216"/>
      <c r="AA199" s="216"/>
    </row>
    <row r="200" ht="15.75" customHeight="1">
      <c r="A200" s="216"/>
      <c r="B200" s="216"/>
      <c r="C200" s="216"/>
      <c r="D200" s="216"/>
      <c r="E200" s="216"/>
      <c r="F200" s="216"/>
      <c r="G200" s="216"/>
      <c r="H200" s="216"/>
      <c r="I200" s="216"/>
      <c r="J200" s="216"/>
      <c r="K200" s="216"/>
      <c r="L200" s="216"/>
      <c r="M200" s="216"/>
      <c r="N200" s="216"/>
      <c r="O200" s="216"/>
      <c r="P200" s="216"/>
      <c r="Q200" s="216"/>
      <c r="R200" s="216"/>
      <c r="S200" s="216"/>
      <c r="T200" s="216"/>
      <c r="U200" s="216"/>
      <c r="V200" s="216"/>
      <c r="W200" s="216"/>
      <c r="X200" s="216"/>
      <c r="Y200" s="216"/>
      <c r="Z200" s="216"/>
      <c r="AA200" s="216"/>
    </row>
    <row r="201" ht="15.75" customHeight="1">
      <c r="A201" s="216"/>
      <c r="B201" s="216"/>
      <c r="C201" s="216"/>
      <c r="D201" s="216"/>
      <c r="E201" s="216"/>
      <c r="F201" s="216"/>
      <c r="G201" s="216"/>
      <c r="H201" s="216"/>
      <c r="I201" s="216"/>
      <c r="J201" s="216"/>
      <c r="K201" s="216"/>
      <c r="L201" s="216"/>
      <c r="M201" s="216"/>
      <c r="N201" s="216"/>
      <c r="O201" s="216"/>
      <c r="P201" s="216"/>
      <c r="Q201" s="216"/>
      <c r="R201" s="216"/>
      <c r="S201" s="216"/>
      <c r="T201" s="216"/>
      <c r="U201" s="216"/>
      <c r="V201" s="216"/>
      <c r="W201" s="216"/>
      <c r="X201" s="216"/>
      <c r="Y201" s="216"/>
      <c r="Z201" s="216"/>
      <c r="AA201" s="216"/>
    </row>
    <row r="202" ht="15.75" customHeight="1">
      <c r="A202" s="216"/>
      <c r="B202" s="216"/>
      <c r="C202" s="216"/>
      <c r="D202" s="216"/>
      <c r="E202" s="216"/>
      <c r="F202" s="216"/>
      <c r="G202" s="216"/>
      <c r="H202" s="216"/>
      <c r="I202" s="216"/>
      <c r="J202" s="216"/>
      <c r="K202" s="216"/>
      <c r="L202" s="216"/>
      <c r="M202" s="216"/>
      <c r="N202" s="216"/>
      <c r="O202" s="216"/>
      <c r="P202" s="216"/>
      <c r="Q202" s="216"/>
      <c r="R202" s="216"/>
      <c r="S202" s="216"/>
      <c r="T202" s="216"/>
      <c r="U202" s="216"/>
      <c r="V202" s="216"/>
      <c r="W202" s="216"/>
      <c r="X202" s="216"/>
      <c r="Y202" s="216"/>
      <c r="Z202" s="216"/>
      <c r="AA202" s="216"/>
    </row>
    <row r="203" ht="15.75" customHeight="1">
      <c r="A203" s="216"/>
      <c r="B203" s="216"/>
      <c r="C203" s="216"/>
      <c r="D203" s="216"/>
      <c r="E203" s="216"/>
      <c r="F203" s="216"/>
      <c r="G203" s="216"/>
      <c r="H203" s="216"/>
      <c r="I203" s="216"/>
      <c r="J203" s="216"/>
      <c r="K203" s="216"/>
      <c r="L203" s="216"/>
      <c r="M203" s="216"/>
      <c r="N203" s="216"/>
      <c r="O203" s="216"/>
      <c r="P203" s="216"/>
      <c r="Q203" s="216"/>
      <c r="R203" s="216"/>
      <c r="S203" s="216"/>
      <c r="T203" s="216"/>
      <c r="U203" s="216"/>
      <c r="V203" s="216"/>
      <c r="W203" s="216"/>
      <c r="X203" s="216"/>
      <c r="Y203" s="216"/>
      <c r="Z203" s="216"/>
      <c r="AA203" s="216"/>
    </row>
    <row r="204" ht="15.75" customHeight="1">
      <c r="A204" s="216"/>
      <c r="B204" s="216"/>
      <c r="C204" s="216"/>
      <c r="D204" s="216"/>
      <c r="E204" s="216"/>
      <c r="F204" s="216"/>
      <c r="G204" s="216"/>
      <c r="H204" s="216"/>
      <c r="I204" s="216"/>
      <c r="J204" s="216"/>
      <c r="K204" s="216"/>
      <c r="L204" s="216"/>
      <c r="M204" s="216"/>
      <c r="N204" s="216"/>
      <c r="O204" s="216"/>
      <c r="P204" s="216"/>
      <c r="Q204" s="216"/>
      <c r="R204" s="216"/>
      <c r="S204" s="216"/>
      <c r="T204" s="216"/>
      <c r="U204" s="216"/>
      <c r="V204" s="216"/>
      <c r="W204" s="216"/>
      <c r="X204" s="216"/>
      <c r="Y204" s="216"/>
      <c r="Z204" s="216"/>
      <c r="AA204" s="216"/>
    </row>
    <row r="205" ht="15.75" customHeight="1">
      <c r="A205" s="216"/>
      <c r="B205" s="216"/>
      <c r="C205" s="216"/>
      <c r="D205" s="216"/>
      <c r="E205" s="216"/>
      <c r="F205" s="216"/>
      <c r="G205" s="216"/>
      <c r="H205" s="216"/>
      <c r="I205" s="216"/>
      <c r="J205" s="216"/>
      <c r="K205" s="216"/>
      <c r="L205" s="216"/>
      <c r="M205" s="216"/>
      <c r="N205" s="216"/>
      <c r="O205" s="216"/>
      <c r="P205" s="216"/>
      <c r="Q205" s="216"/>
      <c r="R205" s="216"/>
      <c r="S205" s="216"/>
      <c r="T205" s="216"/>
      <c r="U205" s="216"/>
      <c r="V205" s="216"/>
      <c r="W205" s="216"/>
      <c r="X205" s="216"/>
      <c r="Y205" s="216"/>
      <c r="Z205" s="216"/>
      <c r="AA205" s="216"/>
    </row>
    <row r="206" ht="15.75" customHeight="1">
      <c r="A206" s="216"/>
      <c r="B206" s="216"/>
      <c r="C206" s="216"/>
      <c r="D206" s="216"/>
      <c r="E206" s="216"/>
      <c r="F206" s="216"/>
      <c r="G206" s="216"/>
      <c r="H206" s="216"/>
      <c r="I206" s="216"/>
      <c r="J206" s="216"/>
      <c r="K206" s="216"/>
      <c r="L206" s="216"/>
      <c r="M206" s="216"/>
      <c r="N206" s="216"/>
      <c r="O206" s="216"/>
      <c r="P206" s="216"/>
      <c r="Q206" s="216"/>
      <c r="R206" s="216"/>
      <c r="S206" s="216"/>
      <c r="T206" s="216"/>
      <c r="U206" s="216"/>
      <c r="V206" s="216"/>
      <c r="W206" s="216"/>
      <c r="X206" s="216"/>
      <c r="Y206" s="216"/>
      <c r="Z206" s="216"/>
      <c r="AA206" s="216"/>
    </row>
    <row r="207" ht="15.75" customHeight="1">
      <c r="A207" s="216"/>
      <c r="B207" s="216"/>
      <c r="C207" s="216"/>
      <c r="D207" s="216"/>
      <c r="E207" s="216"/>
      <c r="F207" s="216"/>
      <c r="G207" s="216"/>
      <c r="H207" s="216"/>
      <c r="I207" s="216"/>
      <c r="J207" s="216"/>
      <c r="K207" s="216"/>
      <c r="L207" s="216"/>
      <c r="M207" s="216"/>
      <c r="N207" s="216"/>
      <c r="O207" s="216"/>
      <c r="P207" s="216"/>
      <c r="Q207" s="216"/>
      <c r="R207" s="216"/>
      <c r="S207" s="216"/>
      <c r="T207" s="216"/>
      <c r="U207" s="216"/>
      <c r="V207" s="216"/>
      <c r="W207" s="216"/>
      <c r="X207" s="216"/>
      <c r="Y207" s="216"/>
      <c r="Z207" s="216"/>
      <c r="AA207" s="216"/>
    </row>
    <row r="208" ht="15.75" customHeight="1">
      <c r="A208" s="216"/>
      <c r="B208" s="216"/>
      <c r="C208" s="216"/>
      <c r="D208" s="216"/>
      <c r="E208" s="216"/>
      <c r="F208" s="216"/>
      <c r="G208" s="216"/>
      <c r="H208" s="216"/>
      <c r="I208" s="216"/>
      <c r="J208" s="216"/>
      <c r="K208" s="216"/>
      <c r="L208" s="216"/>
      <c r="M208" s="216"/>
      <c r="N208" s="216"/>
      <c r="O208" s="216"/>
      <c r="P208" s="216"/>
      <c r="Q208" s="216"/>
      <c r="R208" s="216"/>
      <c r="S208" s="216"/>
      <c r="T208" s="216"/>
      <c r="U208" s="216"/>
      <c r="V208" s="216"/>
      <c r="W208" s="216"/>
      <c r="X208" s="216"/>
      <c r="Y208" s="216"/>
      <c r="Z208" s="216"/>
      <c r="AA208" s="216"/>
    </row>
    <row r="209" ht="15.75" customHeight="1">
      <c r="A209" s="216"/>
      <c r="B209" s="216"/>
      <c r="C209" s="216"/>
      <c r="D209" s="216"/>
      <c r="E209" s="216"/>
      <c r="F209" s="216"/>
      <c r="G209" s="216"/>
      <c r="H209" s="216"/>
      <c r="I209" s="216"/>
      <c r="J209" s="216"/>
      <c r="K209" s="216"/>
      <c r="L209" s="216"/>
      <c r="M209" s="216"/>
      <c r="N209" s="216"/>
      <c r="O209" s="216"/>
      <c r="P209" s="216"/>
      <c r="Q209" s="216"/>
      <c r="R209" s="216"/>
      <c r="S209" s="216"/>
      <c r="T209" s="216"/>
      <c r="U209" s="216"/>
      <c r="V209" s="216"/>
      <c r="W209" s="216"/>
      <c r="X209" s="216"/>
      <c r="Y209" s="216"/>
      <c r="Z209" s="216"/>
      <c r="AA209" s="216"/>
    </row>
    <row r="210" ht="15.75" customHeight="1">
      <c r="A210" s="216"/>
      <c r="B210" s="216"/>
      <c r="C210" s="216"/>
      <c r="D210" s="216"/>
      <c r="E210" s="216"/>
      <c r="F210" s="216"/>
      <c r="G210" s="216"/>
      <c r="H210" s="216"/>
      <c r="I210" s="216"/>
      <c r="J210" s="216"/>
      <c r="K210" s="216"/>
      <c r="L210" s="216"/>
      <c r="M210" s="216"/>
      <c r="N210" s="216"/>
      <c r="O210" s="216"/>
      <c r="P210" s="216"/>
      <c r="Q210" s="216"/>
      <c r="R210" s="216"/>
      <c r="S210" s="216"/>
      <c r="T210" s="216"/>
      <c r="U210" s="216"/>
      <c r="V210" s="216"/>
      <c r="W210" s="216"/>
      <c r="X210" s="216"/>
      <c r="Y210" s="216"/>
      <c r="Z210" s="216"/>
      <c r="AA210" s="216"/>
    </row>
    <row r="211" ht="15.75" customHeight="1">
      <c r="A211" s="216"/>
      <c r="B211" s="216"/>
      <c r="C211" s="216"/>
      <c r="D211" s="216"/>
      <c r="E211" s="216"/>
      <c r="F211" s="216"/>
      <c r="G211" s="216"/>
      <c r="H211" s="216"/>
      <c r="I211" s="216"/>
      <c r="J211" s="216"/>
      <c r="K211" s="216"/>
      <c r="L211" s="216"/>
      <c r="M211" s="216"/>
      <c r="N211" s="216"/>
      <c r="O211" s="216"/>
      <c r="P211" s="216"/>
      <c r="Q211" s="216"/>
      <c r="R211" s="216"/>
      <c r="S211" s="216"/>
      <c r="T211" s="216"/>
      <c r="U211" s="216"/>
      <c r="V211" s="216"/>
      <c r="W211" s="216"/>
      <c r="X211" s="216"/>
      <c r="Y211" s="216"/>
      <c r="Z211" s="216"/>
      <c r="AA211" s="216"/>
    </row>
    <row r="212" ht="15.75" customHeight="1">
      <c r="A212" s="216"/>
      <c r="B212" s="216"/>
      <c r="C212" s="216"/>
      <c r="D212" s="216"/>
      <c r="E212" s="216"/>
      <c r="F212" s="216"/>
      <c r="G212" s="216"/>
      <c r="H212" s="216"/>
      <c r="I212" s="216"/>
      <c r="J212" s="216"/>
      <c r="K212" s="216"/>
      <c r="L212" s="216"/>
      <c r="M212" s="216"/>
      <c r="N212" s="216"/>
      <c r="O212" s="216"/>
      <c r="P212" s="216"/>
      <c r="Q212" s="216"/>
      <c r="R212" s="216"/>
      <c r="S212" s="216"/>
      <c r="T212" s="216"/>
      <c r="U212" s="216"/>
      <c r="V212" s="216"/>
      <c r="W212" s="216"/>
      <c r="X212" s="216"/>
      <c r="Y212" s="216"/>
      <c r="Z212" s="216"/>
      <c r="AA212" s="216"/>
    </row>
    <row r="213" ht="15.75" customHeight="1">
      <c r="A213" s="216"/>
      <c r="B213" s="216"/>
      <c r="C213" s="216"/>
      <c r="D213" s="216"/>
      <c r="E213" s="216"/>
      <c r="F213" s="216"/>
      <c r="G213" s="216"/>
      <c r="H213" s="216"/>
      <c r="I213" s="216"/>
      <c r="J213" s="216"/>
      <c r="K213" s="216"/>
      <c r="L213" s="216"/>
      <c r="M213" s="216"/>
      <c r="N213" s="216"/>
      <c r="O213" s="216"/>
      <c r="P213" s="216"/>
      <c r="Q213" s="216"/>
      <c r="R213" s="216"/>
      <c r="S213" s="216"/>
      <c r="T213" s="216"/>
      <c r="U213" s="216"/>
      <c r="V213" s="216"/>
      <c r="W213" s="216"/>
      <c r="X213" s="216"/>
      <c r="Y213" s="216"/>
      <c r="Z213" s="216"/>
      <c r="AA213" s="216"/>
    </row>
    <row r="214" ht="15.75" customHeight="1">
      <c r="A214" s="216"/>
      <c r="B214" s="216"/>
      <c r="C214" s="216"/>
      <c r="D214" s="216"/>
      <c r="E214" s="216"/>
      <c r="F214" s="216"/>
      <c r="G214" s="216"/>
      <c r="H214" s="216"/>
      <c r="I214" s="216"/>
      <c r="J214" s="216"/>
      <c r="K214" s="216"/>
      <c r="L214" s="216"/>
      <c r="M214" s="216"/>
      <c r="N214" s="216"/>
      <c r="O214" s="216"/>
      <c r="P214" s="216"/>
      <c r="Q214" s="216"/>
      <c r="R214" s="216"/>
      <c r="S214" s="216"/>
      <c r="T214" s="216"/>
      <c r="U214" s="216"/>
      <c r="V214" s="216"/>
      <c r="W214" s="216"/>
      <c r="X214" s="216"/>
      <c r="Y214" s="216"/>
      <c r="Z214" s="216"/>
      <c r="AA214" s="216"/>
    </row>
    <row r="215" ht="15.75" customHeight="1">
      <c r="A215" s="216"/>
      <c r="B215" s="216"/>
      <c r="C215" s="216"/>
      <c r="D215" s="216"/>
      <c r="E215" s="216"/>
      <c r="F215" s="216"/>
      <c r="G215" s="216"/>
      <c r="H215" s="216"/>
      <c r="I215" s="216"/>
      <c r="J215" s="216"/>
      <c r="K215" s="216"/>
      <c r="L215" s="216"/>
      <c r="M215" s="216"/>
      <c r="N215" s="216"/>
      <c r="O215" s="216"/>
      <c r="P215" s="216"/>
      <c r="Q215" s="216"/>
      <c r="R215" s="216"/>
      <c r="S215" s="216"/>
      <c r="T215" s="216"/>
      <c r="U215" s="216"/>
      <c r="V215" s="216"/>
      <c r="W215" s="216"/>
      <c r="X215" s="216"/>
      <c r="Y215" s="216"/>
      <c r="Z215" s="216"/>
      <c r="AA215" s="216"/>
    </row>
    <row r="216" ht="15.75" customHeight="1">
      <c r="A216" s="216"/>
      <c r="B216" s="216"/>
      <c r="C216" s="216"/>
      <c r="D216" s="216"/>
      <c r="E216" s="216"/>
      <c r="F216" s="216"/>
      <c r="G216" s="216"/>
      <c r="H216" s="216"/>
      <c r="I216" s="216"/>
      <c r="J216" s="216"/>
      <c r="K216" s="216"/>
      <c r="L216" s="216"/>
      <c r="M216" s="216"/>
      <c r="N216" s="216"/>
      <c r="O216" s="216"/>
      <c r="P216" s="216"/>
      <c r="Q216" s="216"/>
      <c r="R216" s="216"/>
      <c r="S216" s="216"/>
      <c r="T216" s="216"/>
      <c r="U216" s="216"/>
      <c r="V216" s="216"/>
      <c r="W216" s="216"/>
      <c r="X216" s="216"/>
      <c r="Y216" s="216"/>
      <c r="Z216" s="216"/>
      <c r="AA216" s="216"/>
    </row>
    <row r="217" ht="15.75" customHeight="1">
      <c r="A217" s="216"/>
      <c r="B217" s="216"/>
      <c r="C217" s="216"/>
      <c r="D217" s="216"/>
      <c r="E217" s="216"/>
      <c r="F217" s="216"/>
      <c r="G217" s="216"/>
      <c r="H217" s="216"/>
      <c r="I217" s="216"/>
      <c r="J217" s="216"/>
      <c r="K217" s="216"/>
      <c r="L217" s="216"/>
      <c r="M217" s="216"/>
      <c r="N217" s="216"/>
      <c r="O217" s="216"/>
      <c r="P217" s="216"/>
      <c r="Q217" s="216"/>
      <c r="R217" s="216"/>
      <c r="S217" s="216"/>
      <c r="T217" s="216"/>
      <c r="U217" s="216"/>
      <c r="V217" s="216"/>
      <c r="W217" s="216"/>
      <c r="X217" s="216"/>
      <c r="Y217" s="216"/>
      <c r="Z217" s="216"/>
      <c r="AA217" s="216"/>
    </row>
    <row r="218" ht="15.75" customHeight="1">
      <c r="A218" s="216"/>
      <c r="B218" s="216"/>
      <c r="C218" s="216"/>
      <c r="D218" s="216"/>
      <c r="E218" s="216"/>
      <c r="F218" s="216"/>
      <c r="G218" s="216"/>
      <c r="H218" s="216"/>
      <c r="I218" s="216"/>
      <c r="J218" s="216"/>
      <c r="K218" s="216"/>
      <c r="L218" s="216"/>
      <c r="M218" s="216"/>
      <c r="N218" s="216"/>
      <c r="O218" s="216"/>
      <c r="P218" s="216"/>
      <c r="Q218" s="216"/>
      <c r="R218" s="216"/>
      <c r="S218" s="216"/>
      <c r="T218" s="216"/>
      <c r="U218" s="216"/>
      <c r="V218" s="216"/>
      <c r="W218" s="216"/>
      <c r="X218" s="216"/>
      <c r="Y218" s="216"/>
      <c r="Z218" s="216"/>
      <c r="AA218" s="216"/>
    </row>
    <row r="219" ht="15.75" customHeight="1">
      <c r="A219" s="216"/>
      <c r="B219" s="216"/>
      <c r="C219" s="216"/>
      <c r="D219" s="216"/>
      <c r="E219" s="216"/>
      <c r="F219" s="216"/>
      <c r="G219" s="216"/>
      <c r="H219" s="216"/>
      <c r="I219" s="216"/>
      <c r="J219" s="216"/>
      <c r="K219" s="216"/>
      <c r="L219" s="216"/>
      <c r="M219" s="216"/>
      <c r="N219" s="216"/>
      <c r="O219" s="216"/>
      <c r="P219" s="216"/>
      <c r="Q219" s="216"/>
      <c r="R219" s="216"/>
      <c r="S219" s="216"/>
      <c r="T219" s="216"/>
      <c r="U219" s="216"/>
      <c r="V219" s="216"/>
      <c r="W219" s="216"/>
      <c r="X219" s="216"/>
      <c r="Y219" s="216"/>
      <c r="Z219" s="216"/>
      <c r="AA219" s="216"/>
    </row>
    <row r="220" ht="15.75" customHeight="1">
      <c r="A220" s="216"/>
      <c r="B220" s="216"/>
      <c r="C220" s="216"/>
      <c r="D220" s="216"/>
      <c r="E220" s="216"/>
      <c r="F220" s="216"/>
      <c r="G220" s="216"/>
      <c r="H220" s="216"/>
      <c r="I220" s="216"/>
      <c r="J220" s="216"/>
      <c r="K220" s="216"/>
      <c r="L220" s="216"/>
      <c r="M220" s="216"/>
      <c r="N220" s="216"/>
      <c r="O220" s="216"/>
      <c r="P220" s="216"/>
      <c r="Q220" s="216"/>
      <c r="R220" s="216"/>
      <c r="S220" s="216"/>
      <c r="T220" s="216"/>
      <c r="U220" s="216"/>
      <c r="V220" s="216"/>
      <c r="W220" s="216"/>
      <c r="X220" s="216"/>
      <c r="Y220" s="216"/>
      <c r="Z220" s="216"/>
      <c r="AA220" s="216"/>
    </row>
    <row r="221" ht="15.75" customHeight="1">
      <c r="A221" s="216"/>
      <c r="B221" s="216"/>
      <c r="C221" s="216"/>
      <c r="D221" s="216"/>
      <c r="E221" s="216"/>
      <c r="F221" s="216"/>
      <c r="G221" s="216"/>
      <c r="H221" s="216"/>
      <c r="I221" s="216"/>
      <c r="J221" s="216"/>
      <c r="K221" s="216"/>
      <c r="L221" s="216"/>
      <c r="M221" s="216"/>
      <c r="N221" s="216"/>
      <c r="O221" s="216"/>
      <c r="P221" s="216"/>
      <c r="Q221" s="216"/>
      <c r="R221" s="216"/>
      <c r="S221" s="216"/>
      <c r="T221" s="216"/>
      <c r="U221" s="216"/>
      <c r="V221" s="216"/>
      <c r="W221" s="216"/>
      <c r="X221" s="216"/>
      <c r="Y221" s="216"/>
      <c r="Z221" s="216"/>
      <c r="AA221" s="216"/>
    </row>
    <row r="222" ht="15.75" customHeight="1">
      <c r="A222" s="216"/>
      <c r="B222" s="216"/>
      <c r="C222" s="216"/>
      <c r="D222" s="216"/>
      <c r="E222" s="216"/>
      <c r="F222" s="216"/>
      <c r="G222" s="216"/>
      <c r="H222" s="216"/>
      <c r="I222" s="216"/>
      <c r="J222" s="216"/>
      <c r="K222" s="216"/>
      <c r="L222" s="216"/>
      <c r="M222" s="216"/>
      <c r="N222" s="216"/>
      <c r="O222" s="216"/>
      <c r="P222" s="216"/>
      <c r="Q222" s="216"/>
      <c r="R222" s="216"/>
      <c r="S222" s="216"/>
      <c r="T222" s="216"/>
      <c r="U222" s="216"/>
      <c r="V222" s="216"/>
      <c r="W222" s="216"/>
      <c r="X222" s="216"/>
      <c r="Y222" s="216"/>
      <c r="Z222" s="216"/>
      <c r="AA222" s="216"/>
    </row>
    <row r="223" ht="15.75" customHeight="1">
      <c r="A223" s="216"/>
      <c r="B223" s="216"/>
      <c r="C223" s="216"/>
      <c r="D223" s="216"/>
      <c r="E223" s="216"/>
      <c r="F223" s="216"/>
      <c r="G223" s="216"/>
      <c r="H223" s="216"/>
      <c r="I223" s="216"/>
      <c r="J223" s="216"/>
      <c r="K223" s="216"/>
      <c r="L223" s="216"/>
      <c r="M223" s="216"/>
      <c r="N223" s="216"/>
      <c r="O223" s="216"/>
      <c r="P223" s="216"/>
      <c r="Q223" s="216"/>
      <c r="R223" s="216"/>
      <c r="S223" s="216"/>
      <c r="T223" s="216"/>
      <c r="U223" s="216"/>
      <c r="V223" s="216"/>
      <c r="W223" s="216"/>
      <c r="X223" s="216"/>
      <c r="Y223" s="216"/>
      <c r="Z223" s="216"/>
      <c r="AA223" s="216"/>
    </row>
    <row r="224" ht="15.75" customHeight="1">
      <c r="A224" s="216"/>
      <c r="B224" s="216"/>
      <c r="C224" s="216"/>
      <c r="D224" s="216"/>
      <c r="E224" s="216"/>
      <c r="F224" s="216"/>
      <c r="G224" s="216"/>
      <c r="H224" s="216"/>
      <c r="I224" s="216"/>
      <c r="J224" s="216"/>
      <c r="K224" s="216"/>
      <c r="L224" s="216"/>
      <c r="M224" s="216"/>
      <c r="N224" s="216"/>
      <c r="O224" s="216"/>
      <c r="P224" s="216"/>
      <c r="Q224" s="216"/>
      <c r="R224" s="216"/>
      <c r="S224" s="216"/>
      <c r="T224" s="216"/>
      <c r="U224" s="216"/>
      <c r="V224" s="216"/>
      <c r="W224" s="216"/>
      <c r="X224" s="216"/>
      <c r="Y224" s="216"/>
      <c r="Z224" s="216"/>
      <c r="AA224" s="216"/>
    </row>
    <row r="225" ht="15.75" customHeight="1">
      <c r="A225" s="216"/>
      <c r="B225" s="216"/>
      <c r="C225" s="216"/>
      <c r="D225" s="216"/>
      <c r="E225" s="216"/>
      <c r="F225" s="216"/>
      <c r="G225" s="216"/>
      <c r="H225" s="216"/>
      <c r="I225" s="216"/>
      <c r="J225" s="216"/>
      <c r="K225" s="216"/>
      <c r="L225" s="216"/>
      <c r="M225" s="216"/>
      <c r="N225" s="216"/>
      <c r="O225" s="216"/>
      <c r="P225" s="216"/>
      <c r="Q225" s="216"/>
      <c r="R225" s="216"/>
      <c r="S225" s="216"/>
      <c r="T225" s="216"/>
      <c r="U225" s="216"/>
      <c r="V225" s="216"/>
      <c r="W225" s="216"/>
      <c r="X225" s="216"/>
      <c r="Y225" s="216"/>
      <c r="Z225" s="216"/>
      <c r="AA225" s="216"/>
    </row>
    <row r="226" ht="15.75" customHeight="1">
      <c r="A226" s="216"/>
      <c r="B226" s="216"/>
      <c r="C226" s="216"/>
      <c r="D226" s="216"/>
      <c r="E226" s="216"/>
      <c r="F226" s="216"/>
      <c r="G226" s="216"/>
      <c r="H226" s="216"/>
      <c r="I226" s="216"/>
      <c r="J226" s="216"/>
      <c r="K226" s="216"/>
      <c r="L226" s="216"/>
      <c r="M226" s="216"/>
      <c r="N226" s="216"/>
      <c r="O226" s="216"/>
      <c r="P226" s="216"/>
      <c r="Q226" s="216"/>
      <c r="R226" s="216"/>
      <c r="S226" s="216"/>
      <c r="T226" s="216"/>
      <c r="U226" s="216"/>
      <c r="V226" s="216"/>
      <c r="W226" s="216"/>
      <c r="X226" s="216"/>
      <c r="Y226" s="216"/>
      <c r="Z226" s="216"/>
      <c r="AA226" s="216"/>
    </row>
    <row r="227" ht="15.75" customHeight="1">
      <c r="A227" s="216"/>
      <c r="B227" s="216"/>
      <c r="C227" s="216"/>
      <c r="D227" s="216"/>
      <c r="E227" s="216"/>
      <c r="F227" s="216"/>
      <c r="G227" s="216"/>
      <c r="H227" s="216"/>
      <c r="I227" s="216"/>
      <c r="J227" s="216"/>
      <c r="K227" s="216"/>
      <c r="L227" s="216"/>
      <c r="M227" s="216"/>
      <c r="N227" s="216"/>
      <c r="O227" s="216"/>
      <c r="P227" s="216"/>
      <c r="Q227" s="216"/>
      <c r="R227" s="216"/>
      <c r="S227" s="216"/>
      <c r="T227" s="216"/>
      <c r="U227" s="216"/>
      <c r="V227" s="216"/>
      <c r="W227" s="216"/>
      <c r="X227" s="216"/>
      <c r="Y227" s="216"/>
      <c r="Z227" s="216"/>
      <c r="AA227" s="216"/>
    </row>
    <row r="228" ht="15.75" customHeight="1">
      <c r="A228" s="216"/>
      <c r="B228" s="216"/>
      <c r="C228" s="216"/>
      <c r="D228" s="216"/>
      <c r="E228" s="216"/>
      <c r="F228" s="216"/>
      <c r="G228" s="216"/>
      <c r="H228" s="216"/>
      <c r="I228" s="216"/>
      <c r="J228" s="216"/>
      <c r="K228" s="216"/>
      <c r="L228" s="216"/>
      <c r="M228" s="216"/>
      <c r="N228" s="216"/>
      <c r="O228" s="216"/>
      <c r="P228" s="216"/>
      <c r="Q228" s="216"/>
      <c r="R228" s="216"/>
      <c r="S228" s="216"/>
      <c r="T228" s="216"/>
      <c r="U228" s="216"/>
      <c r="V228" s="216"/>
      <c r="W228" s="216"/>
      <c r="X228" s="216"/>
      <c r="Y228" s="216"/>
      <c r="Z228" s="216"/>
      <c r="AA228" s="216"/>
    </row>
    <row r="229" ht="15.75" customHeight="1">
      <c r="A229" s="216"/>
      <c r="B229" s="216"/>
      <c r="C229" s="216"/>
      <c r="D229" s="216"/>
      <c r="E229" s="216"/>
      <c r="F229" s="216"/>
      <c r="G229" s="216"/>
      <c r="H229" s="216"/>
      <c r="I229" s="216"/>
      <c r="J229" s="216"/>
      <c r="K229" s="216"/>
      <c r="L229" s="216"/>
      <c r="M229" s="216"/>
      <c r="N229" s="216"/>
      <c r="O229" s="216"/>
      <c r="P229" s="216"/>
      <c r="Q229" s="216"/>
      <c r="R229" s="216"/>
      <c r="S229" s="216"/>
      <c r="T229" s="216"/>
      <c r="U229" s="216"/>
      <c r="V229" s="216"/>
      <c r="W229" s="216"/>
      <c r="X229" s="216"/>
      <c r="Y229" s="216"/>
      <c r="Z229" s="216"/>
      <c r="AA229" s="216"/>
    </row>
    <row r="230" ht="15.75" customHeight="1">
      <c r="A230" s="216"/>
      <c r="B230" s="216"/>
      <c r="C230" s="216"/>
      <c r="D230" s="216"/>
      <c r="E230" s="216"/>
      <c r="F230" s="216"/>
      <c r="G230" s="216"/>
      <c r="H230" s="216"/>
      <c r="I230" s="216"/>
      <c r="J230" s="216"/>
      <c r="K230" s="216"/>
      <c r="L230" s="216"/>
      <c r="M230" s="216"/>
      <c r="N230" s="216"/>
      <c r="O230" s="216"/>
      <c r="P230" s="216"/>
      <c r="Q230" s="216"/>
      <c r="R230" s="216"/>
      <c r="S230" s="216"/>
      <c r="T230" s="216"/>
      <c r="U230" s="216"/>
      <c r="V230" s="216"/>
      <c r="W230" s="216"/>
      <c r="X230" s="216"/>
      <c r="Y230" s="216"/>
      <c r="Z230" s="216"/>
      <c r="AA230" s="216"/>
    </row>
    <row r="231" ht="15.75" customHeight="1">
      <c r="A231" s="216"/>
      <c r="B231" s="216"/>
      <c r="C231" s="216"/>
      <c r="D231" s="216"/>
      <c r="E231" s="216"/>
      <c r="F231" s="216"/>
      <c r="G231" s="216"/>
      <c r="H231" s="216"/>
      <c r="I231" s="216"/>
      <c r="J231" s="216"/>
      <c r="K231" s="216"/>
      <c r="L231" s="216"/>
      <c r="M231" s="216"/>
      <c r="N231" s="216"/>
      <c r="O231" s="216"/>
      <c r="P231" s="216"/>
      <c r="Q231" s="216"/>
      <c r="R231" s="216"/>
      <c r="S231" s="216"/>
      <c r="T231" s="216"/>
      <c r="U231" s="216"/>
      <c r="V231" s="216"/>
      <c r="W231" s="216"/>
      <c r="X231" s="216"/>
      <c r="Y231" s="216"/>
      <c r="Z231" s="216"/>
      <c r="AA231" s="216"/>
    </row>
    <row r="232" ht="15.75" customHeight="1">
      <c r="A232" s="216"/>
      <c r="B232" s="216"/>
      <c r="C232" s="216"/>
      <c r="D232" s="216"/>
      <c r="E232" s="216"/>
      <c r="F232" s="216"/>
      <c r="G232" s="216"/>
      <c r="H232" s="216"/>
      <c r="I232" s="216"/>
      <c r="J232" s="216"/>
      <c r="K232" s="216"/>
      <c r="L232" s="216"/>
      <c r="M232" s="216"/>
      <c r="N232" s="216"/>
      <c r="O232" s="216"/>
      <c r="P232" s="216"/>
      <c r="Q232" s="216"/>
      <c r="R232" s="216"/>
      <c r="S232" s="216"/>
      <c r="T232" s="216"/>
      <c r="U232" s="216"/>
      <c r="V232" s="216"/>
      <c r="W232" s="216"/>
      <c r="X232" s="216"/>
      <c r="Y232" s="216"/>
      <c r="Z232" s="216"/>
      <c r="AA232" s="216"/>
    </row>
    <row r="233" ht="15.75" customHeight="1">
      <c r="A233" s="216"/>
      <c r="B233" s="216"/>
      <c r="C233" s="216"/>
      <c r="D233" s="216"/>
      <c r="E233" s="216"/>
      <c r="F233" s="216"/>
      <c r="G233" s="216"/>
      <c r="H233" s="216"/>
      <c r="I233" s="216"/>
      <c r="J233" s="216"/>
      <c r="K233" s="216"/>
      <c r="L233" s="216"/>
      <c r="M233" s="216"/>
      <c r="N233" s="216"/>
      <c r="O233" s="216"/>
      <c r="P233" s="216"/>
      <c r="Q233" s="216"/>
      <c r="R233" s="216"/>
      <c r="S233" s="216"/>
      <c r="T233" s="216"/>
      <c r="U233" s="216"/>
      <c r="V233" s="216"/>
      <c r="W233" s="216"/>
      <c r="X233" s="216"/>
      <c r="Y233" s="216"/>
      <c r="Z233" s="216"/>
      <c r="AA233" s="216"/>
    </row>
    <row r="234" ht="15.75" customHeight="1">
      <c r="A234" s="216"/>
      <c r="B234" s="216"/>
      <c r="C234" s="216"/>
      <c r="D234" s="216"/>
      <c r="E234" s="216"/>
      <c r="F234" s="216"/>
      <c r="G234" s="216"/>
      <c r="H234" s="216"/>
      <c r="I234" s="216"/>
      <c r="J234" s="216"/>
      <c r="K234" s="216"/>
      <c r="L234" s="216"/>
      <c r="M234" s="216"/>
      <c r="N234" s="216"/>
      <c r="O234" s="216"/>
      <c r="P234" s="216"/>
      <c r="Q234" s="216"/>
      <c r="R234" s="216"/>
      <c r="S234" s="216"/>
      <c r="T234" s="216"/>
      <c r="U234" s="216"/>
      <c r="V234" s="216"/>
      <c r="W234" s="216"/>
      <c r="X234" s="216"/>
      <c r="Y234" s="216"/>
      <c r="Z234" s="216"/>
      <c r="AA234" s="216"/>
    </row>
    <row r="235" ht="15.75" customHeight="1">
      <c r="A235" s="216"/>
      <c r="B235" s="216"/>
      <c r="C235" s="216"/>
      <c r="D235" s="216"/>
      <c r="E235" s="216"/>
      <c r="F235" s="216"/>
      <c r="G235" s="216"/>
      <c r="H235" s="216"/>
      <c r="I235" s="216"/>
      <c r="J235" s="216"/>
      <c r="K235" s="216"/>
      <c r="L235" s="216"/>
      <c r="M235" s="216"/>
      <c r="N235" s="216"/>
      <c r="O235" s="216"/>
      <c r="P235" s="216"/>
      <c r="Q235" s="216"/>
      <c r="R235" s="216"/>
      <c r="S235" s="216"/>
      <c r="T235" s="216"/>
      <c r="U235" s="216"/>
      <c r="V235" s="216"/>
      <c r="W235" s="216"/>
      <c r="X235" s="216"/>
      <c r="Y235" s="216"/>
      <c r="Z235" s="216"/>
      <c r="AA235" s="216"/>
    </row>
    <row r="236" ht="15.75" customHeight="1">
      <c r="A236" s="216"/>
      <c r="B236" s="216"/>
      <c r="C236" s="216"/>
      <c r="D236" s="216"/>
      <c r="E236" s="216"/>
      <c r="F236" s="216"/>
      <c r="G236" s="216"/>
      <c r="H236" s="216"/>
      <c r="I236" s="216"/>
      <c r="J236" s="216"/>
      <c r="K236" s="216"/>
      <c r="L236" s="216"/>
      <c r="M236" s="216"/>
      <c r="N236" s="216"/>
      <c r="O236" s="216"/>
      <c r="P236" s="216"/>
      <c r="Q236" s="216"/>
      <c r="R236" s="216"/>
      <c r="S236" s="216"/>
      <c r="T236" s="216"/>
      <c r="U236" s="216"/>
      <c r="V236" s="216"/>
      <c r="W236" s="216"/>
      <c r="X236" s="216"/>
      <c r="Y236" s="216"/>
      <c r="Z236" s="216"/>
      <c r="AA236" s="216"/>
    </row>
    <row r="237" ht="15.75" customHeight="1">
      <c r="A237" s="216"/>
      <c r="B237" s="216"/>
      <c r="C237" s="216"/>
      <c r="D237" s="216"/>
      <c r="E237" s="216"/>
      <c r="F237" s="216"/>
      <c r="G237" s="216"/>
      <c r="H237" s="216"/>
      <c r="I237" s="216"/>
      <c r="J237" s="216"/>
      <c r="K237" s="216"/>
      <c r="L237" s="216"/>
      <c r="M237" s="216"/>
      <c r="N237" s="216"/>
      <c r="O237" s="216"/>
      <c r="P237" s="216"/>
      <c r="Q237" s="216"/>
      <c r="R237" s="216"/>
      <c r="S237" s="216"/>
      <c r="T237" s="216"/>
      <c r="U237" s="216"/>
      <c r="V237" s="216"/>
      <c r="W237" s="216"/>
      <c r="X237" s="216"/>
      <c r="Y237" s="216"/>
      <c r="Z237" s="216"/>
      <c r="AA237" s="216"/>
    </row>
    <row r="238" ht="15.75" customHeight="1">
      <c r="A238" s="216"/>
      <c r="B238" s="216"/>
      <c r="C238" s="216"/>
      <c r="D238" s="216"/>
      <c r="E238" s="216"/>
      <c r="F238" s="216"/>
      <c r="G238" s="216"/>
      <c r="H238" s="216"/>
      <c r="I238" s="216"/>
      <c r="J238" s="216"/>
      <c r="K238" s="216"/>
      <c r="L238" s="216"/>
      <c r="M238" s="216"/>
      <c r="N238" s="216"/>
      <c r="O238" s="216"/>
      <c r="P238" s="216"/>
      <c r="Q238" s="216"/>
      <c r="R238" s="216"/>
      <c r="S238" s="216"/>
      <c r="T238" s="216"/>
      <c r="U238" s="216"/>
      <c r="V238" s="216"/>
      <c r="W238" s="216"/>
      <c r="X238" s="216"/>
      <c r="Y238" s="216"/>
      <c r="Z238" s="216"/>
      <c r="AA238" s="216"/>
    </row>
    <row r="239" ht="15.75" customHeight="1">
      <c r="A239" s="216"/>
      <c r="B239" s="216"/>
      <c r="C239" s="216"/>
      <c r="D239" s="216"/>
      <c r="E239" s="216"/>
      <c r="F239" s="216"/>
      <c r="G239" s="216"/>
      <c r="H239" s="216"/>
      <c r="I239" s="216"/>
      <c r="J239" s="216"/>
      <c r="K239" s="216"/>
      <c r="L239" s="216"/>
      <c r="M239" s="216"/>
      <c r="N239" s="216"/>
      <c r="O239" s="216"/>
      <c r="P239" s="216"/>
      <c r="Q239" s="216"/>
      <c r="R239" s="216"/>
      <c r="S239" s="216"/>
      <c r="T239" s="216"/>
      <c r="U239" s="216"/>
      <c r="V239" s="216"/>
      <c r="W239" s="216"/>
      <c r="X239" s="216"/>
      <c r="Y239" s="216"/>
      <c r="Z239" s="216"/>
      <c r="AA239" s="216"/>
    </row>
    <row r="240" ht="15.75" customHeight="1">
      <c r="A240" s="216"/>
      <c r="B240" s="216"/>
      <c r="C240" s="216"/>
      <c r="D240" s="216"/>
      <c r="E240" s="216"/>
      <c r="F240" s="216"/>
      <c r="G240" s="216"/>
      <c r="H240" s="216"/>
      <c r="I240" s="216"/>
      <c r="J240" s="216"/>
      <c r="K240" s="216"/>
      <c r="L240" s="216"/>
      <c r="M240" s="216"/>
      <c r="N240" s="216"/>
      <c r="O240" s="216"/>
      <c r="P240" s="216"/>
      <c r="Q240" s="216"/>
      <c r="R240" s="216"/>
      <c r="S240" s="216"/>
      <c r="T240" s="216"/>
      <c r="U240" s="216"/>
      <c r="V240" s="216"/>
      <c r="W240" s="216"/>
      <c r="X240" s="216"/>
      <c r="Y240" s="216"/>
      <c r="Z240" s="216"/>
      <c r="AA240" s="216"/>
    </row>
    <row r="241" ht="15.75" customHeight="1">
      <c r="A241" s="216"/>
      <c r="B241" s="216"/>
      <c r="C241" s="216"/>
      <c r="D241" s="216"/>
      <c r="E241" s="216"/>
      <c r="F241" s="216"/>
      <c r="G241" s="216"/>
      <c r="H241" s="216"/>
      <c r="I241" s="216"/>
      <c r="J241" s="216"/>
      <c r="K241" s="216"/>
      <c r="L241" s="216"/>
      <c r="M241" s="216"/>
      <c r="N241" s="216"/>
      <c r="O241" s="216"/>
      <c r="P241" s="216"/>
      <c r="Q241" s="216"/>
      <c r="R241" s="216"/>
      <c r="S241" s="216"/>
      <c r="T241" s="216"/>
      <c r="U241" s="216"/>
      <c r="V241" s="216"/>
      <c r="W241" s="216"/>
      <c r="X241" s="216"/>
      <c r="Y241" s="216"/>
      <c r="Z241" s="216"/>
      <c r="AA241" s="216"/>
    </row>
    <row r="242" ht="15.75" customHeight="1">
      <c r="A242" s="216"/>
      <c r="B242" s="216"/>
      <c r="C242" s="216"/>
      <c r="D242" s="216"/>
      <c r="E242" s="216"/>
      <c r="F242" s="216"/>
      <c r="G242" s="216"/>
      <c r="H242" s="216"/>
      <c r="I242" s="216"/>
      <c r="J242" s="216"/>
      <c r="K242" s="216"/>
      <c r="L242" s="216"/>
      <c r="M242" s="216"/>
      <c r="N242" s="216"/>
      <c r="O242" s="216"/>
      <c r="P242" s="216"/>
      <c r="Q242" s="216"/>
      <c r="R242" s="216"/>
      <c r="S242" s="216"/>
      <c r="T242" s="216"/>
      <c r="U242" s="216"/>
      <c r="V242" s="216"/>
      <c r="W242" s="216"/>
      <c r="X242" s="216"/>
      <c r="Y242" s="216"/>
      <c r="Z242" s="216"/>
      <c r="AA242" s="216"/>
    </row>
    <row r="243" ht="15.75" customHeight="1">
      <c r="A243" s="216"/>
      <c r="B243" s="216"/>
      <c r="C243" s="216"/>
      <c r="D243" s="216"/>
      <c r="E243" s="216"/>
      <c r="F243" s="216"/>
      <c r="G243" s="216"/>
      <c r="H243" s="216"/>
      <c r="I243" s="216"/>
      <c r="J243" s="216"/>
      <c r="K243" s="216"/>
      <c r="L243" s="216"/>
      <c r="M243" s="216"/>
      <c r="N243" s="216"/>
      <c r="O243" s="216"/>
      <c r="P243" s="216"/>
      <c r="Q243" s="216"/>
      <c r="R243" s="216"/>
      <c r="S243" s="216"/>
      <c r="T243" s="216"/>
      <c r="U243" s="216"/>
      <c r="V243" s="216"/>
      <c r="W243" s="216"/>
      <c r="X243" s="216"/>
      <c r="Y243" s="216"/>
      <c r="Z243" s="216"/>
      <c r="AA243" s="216"/>
    </row>
    <row r="244" ht="15.75" customHeight="1">
      <c r="A244" s="216"/>
      <c r="B244" s="216"/>
      <c r="C244" s="216"/>
      <c r="D244" s="216"/>
      <c r="E244" s="216"/>
      <c r="F244" s="216"/>
      <c r="G244" s="216"/>
      <c r="H244" s="216"/>
      <c r="I244" s="216"/>
      <c r="J244" s="216"/>
      <c r="K244" s="216"/>
      <c r="L244" s="216"/>
      <c r="M244" s="216"/>
      <c r="N244" s="216"/>
      <c r="O244" s="216"/>
      <c r="P244" s="216"/>
      <c r="Q244" s="216"/>
      <c r="R244" s="216"/>
      <c r="S244" s="216"/>
      <c r="T244" s="216"/>
      <c r="U244" s="216"/>
      <c r="V244" s="216"/>
      <c r="W244" s="216"/>
      <c r="X244" s="216"/>
      <c r="Y244" s="216"/>
      <c r="Z244" s="216"/>
      <c r="AA244" s="216"/>
    </row>
    <row r="245" ht="15.75" customHeight="1">
      <c r="A245" s="216"/>
      <c r="B245" s="216"/>
      <c r="C245" s="216"/>
      <c r="D245" s="216"/>
      <c r="E245" s="216"/>
      <c r="F245" s="216"/>
      <c r="G245" s="216"/>
      <c r="H245" s="216"/>
      <c r="I245" s="216"/>
      <c r="J245" s="216"/>
      <c r="K245" s="216"/>
      <c r="L245" s="216"/>
      <c r="M245" s="216"/>
      <c r="N245" s="216"/>
      <c r="O245" s="216"/>
      <c r="P245" s="216"/>
      <c r="Q245" s="216"/>
      <c r="R245" s="216"/>
      <c r="S245" s="216"/>
      <c r="T245" s="216"/>
      <c r="U245" s="216"/>
      <c r="V245" s="216"/>
      <c r="W245" s="216"/>
      <c r="X245" s="216"/>
      <c r="Y245" s="216"/>
      <c r="Z245" s="216"/>
      <c r="AA245" s="216"/>
    </row>
    <row r="246" ht="15.75" customHeight="1">
      <c r="A246" s="216"/>
      <c r="B246" s="216"/>
      <c r="C246" s="216"/>
      <c r="D246" s="216"/>
      <c r="E246" s="216"/>
      <c r="F246" s="216"/>
      <c r="G246" s="216"/>
      <c r="H246" s="216"/>
      <c r="I246" s="216"/>
      <c r="J246" s="216"/>
      <c r="K246" s="216"/>
      <c r="L246" s="216"/>
      <c r="M246" s="216"/>
      <c r="N246" s="216"/>
      <c r="O246" s="216"/>
      <c r="P246" s="216"/>
      <c r="Q246" s="216"/>
      <c r="R246" s="216"/>
      <c r="S246" s="216"/>
      <c r="T246" s="216"/>
      <c r="U246" s="216"/>
      <c r="V246" s="216"/>
      <c r="W246" s="216"/>
      <c r="X246" s="216"/>
      <c r="Y246" s="216"/>
      <c r="Z246" s="216"/>
      <c r="AA246" s="216"/>
    </row>
    <row r="247" ht="15.75" customHeight="1">
      <c r="A247" s="216"/>
      <c r="B247" s="216"/>
      <c r="C247" s="216"/>
      <c r="D247" s="216"/>
      <c r="E247" s="216"/>
      <c r="F247" s="216"/>
      <c r="G247" s="216"/>
      <c r="H247" s="216"/>
      <c r="I247" s="216"/>
      <c r="J247" s="216"/>
      <c r="K247" s="216"/>
      <c r="L247" s="216"/>
      <c r="M247" s="216"/>
      <c r="N247" s="216"/>
      <c r="O247" s="216"/>
      <c r="P247" s="216"/>
      <c r="Q247" s="216"/>
      <c r="R247" s="216"/>
      <c r="S247" s="216"/>
      <c r="T247" s="216"/>
      <c r="U247" s="216"/>
      <c r="V247" s="216"/>
      <c r="W247" s="216"/>
      <c r="X247" s="216"/>
      <c r="Y247" s="216"/>
      <c r="Z247" s="216"/>
      <c r="AA247" s="216"/>
    </row>
    <row r="248" ht="15.75" customHeight="1">
      <c r="A248" s="216"/>
      <c r="B248" s="216"/>
      <c r="C248" s="216"/>
      <c r="D248" s="216"/>
      <c r="E248" s="216"/>
      <c r="F248" s="216"/>
      <c r="G248" s="216"/>
      <c r="H248" s="216"/>
      <c r="I248" s="216"/>
      <c r="J248" s="216"/>
      <c r="K248" s="216"/>
      <c r="L248" s="216"/>
      <c r="M248" s="216"/>
      <c r="N248" s="216"/>
      <c r="O248" s="216"/>
      <c r="P248" s="216"/>
      <c r="Q248" s="216"/>
      <c r="R248" s="216"/>
      <c r="S248" s="216"/>
      <c r="T248" s="216"/>
      <c r="U248" s="216"/>
      <c r="V248" s="216"/>
      <c r="W248" s="216"/>
      <c r="X248" s="216"/>
      <c r="Y248" s="216"/>
      <c r="Z248" s="216"/>
      <c r="AA248" s="216"/>
    </row>
    <row r="249" ht="15.75" customHeight="1">
      <c r="A249" s="216"/>
      <c r="B249" s="216"/>
      <c r="C249" s="216"/>
      <c r="D249" s="216"/>
      <c r="E249" s="216"/>
      <c r="F249" s="216"/>
      <c r="G249" s="216"/>
      <c r="H249" s="216"/>
      <c r="I249" s="216"/>
      <c r="J249" s="216"/>
      <c r="K249" s="216"/>
      <c r="L249" s="216"/>
      <c r="M249" s="216"/>
      <c r="N249" s="216"/>
      <c r="O249" s="216"/>
      <c r="P249" s="216"/>
      <c r="Q249" s="216"/>
      <c r="R249" s="216"/>
      <c r="S249" s="216"/>
      <c r="T249" s="216"/>
      <c r="U249" s="216"/>
      <c r="V249" s="216"/>
      <c r="W249" s="216"/>
      <c r="X249" s="216"/>
      <c r="Y249" s="216"/>
      <c r="Z249" s="216"/>
      <c r="AA249" s="216"/>
    </row>
    <row r="250" ht="15.75" customHeight="1">
      <c r="A250" s="216"/>
      <c r="B250" s="216"/>
      <c r="C250" s="216"/>
      <c r="D250" s="216"/>
      <c r="E250" s="216"/>
      <c r="F250" s="216"/>
      <c r="G250" s="216"/>
      <c r="H250" s="216"/>
      <c r="I250" s="216"/>
      <c r="J250" s="216"/>
      <c r="K250" s="216"/>
      <c r="L250" s="216"/>
      <c r="M250" s="216"/>
      <c r="N250" s="216"/>
      <c r="O250" s="216"/>
      <c r="P250" s="216"/>
      <c r="Q250" s="216"/>
      <c r="R250" s="216"/>
      <c r="S250" s="216"/>
      <c r="T250" s="216"/>
      <c r="U250" s="216"/>
      <c r="V250" s="216"/>
      <c r="W250" s="216"/>
      <c r="X250" s="216"/>
      <c r="Y250" s="216"/>
      <c r="Z250" s="216"/>
      <c r="AA250" s="216"/>
    </row>
    <row r="251" ht="15.75" customHeight="1">
      <c r="A251" s="216"/>
      <c r="B251" s="216"/>
      <c r="C251" s="216"/>
      <c r="D251" s="216"/>
      <c r="E251" s="216"/>
      <c r="F251" s="216"/>
      <c r="G251" s="216"/>
      <c r="H251" s="216"/>
      <c r="I251" s="216"/>
      <c r="J251" s="216"/>
      <c r="K251" s="216"/>
      <c r="L251" s="216"/>
      <c r="M251" s="216"/>
      <c r="N251" s="216"/>
      <c r="O251" s="216"/>
      <c r="P251" s="216"/>
      <c r="Q251" s="216"/>
      <c r="R251" s="216"/>
      <c r="S251" s="216"/>
      <c r="T251" s="216"/>
      <c r="U251" s="216"/>
      <c r="V251" s="216"/>
      <c r="W251" s="216"/>
      <c r="X251" s="216"/>
      <c r="Y251" s="216"/>
      <c r="Z251" s="216"/>
      <c r="AA251" s="216"/>
    </row>
    <row r="252" ht="15.75" customHeight="1">
      <c r="A252" s="216"/>
      <c r="B252" s="216"/>
      <c r="C252" s="216"/>
      <c r="D252" s="216"/>
      <c r="E252" s="216"/>
      <c r="F252" s="216"/>
      <c r="G252" s="216"/>
      <c r="H252" s="216"/>
      <c r="I252" s="216"/>
      <c r="J252" s="216"/>
      <c r="K252" s="216"/>
      <c r="L252" s="216"/>
      <c r="M252" s="216"/>
      <c r="N252" s="216"/>
      <c r="O252" s="216"/>
      <c r="P252" s="216"/>
      <c r="Q252" s="216"/>
      <c r="R252" s="216"/>
      <c r="S252" s="216"/>
      <c r="T252" s="216"/>
      <c r="U252" s="216"/>
      <c r="V252" s="216"/>
      <c r="W252" s="216"/>
      <c r="X252" s="216"/>
      <c r="Y252" s="216"/>
      <c r="Z252" s="216"/>
      <c r="AA252" s="216"/>
    </row>
    <row r="253" ht="15.75" customHeight="1">
      <c r="A253" s="216"/>
      <c r="B253" s="216"/>
      <c r="C253" s="216"/>
      <c r="D253" s="216"/>
      <c r="E253" s="216"/>
      <c r="F253" s="216"/>
      <c r="G253" s="216"/>
      <c r="H253" s="216"/>
      <c r="I253" s="216"/>
      <c r="J253" s="216"/>
      <c r="K253" s="216"/>
      <c r="L253" s="216"/>
      <c r="M253" s="216"/>
      <c r="N253" s="216"/>
      <c r="O253" s="216"/>
      <c r="P253" s="216"/>
      <c r="Q253" s="216"/>
      <c r="R253" s="216"/>
      <c r="S253" s="216"/>
      <c r="T253" s="216"/>
      <c r="U253" s="216"/>
      <c r="V253" s="216"/>
      <c r="W253" s="216"/>
      <c r="X253" s="216"/>
      <c r="Y253" s="216"/>
      <c r="Z253" s="216"/>
      <c r="AA253" s="216"/>
    </row>
    <row r="254" ht="15.75" customHeight="1">
      <c r="A254" s="216"/>
      <c r="B254" s="216"/>
      <c r="C254" s="216"/>
      <c r="D254" s="216"/>
      <c r="E254" s="216"/>
      <c r="F254" s="216"/>
      <c r="G254" s="216"/>
      <c r="H254" s="216"/>
      <c r="I254" s="216"/>
      <c r="J254" s="216"/>
      <c r="K254" s="216"/>
      <c r="L254" s="216"/>
      <c r="M254" s="216"/>
      <c r="N254" s="216"/>
      <c r="O254" s="216"/>
      <c r="P254" s="216"/>
      <c r="Q254" s="216"/>
      <c r="R254" s="216"/>
      <c r="S254" s="216"/>
      <c r="T254" s="216"/>
      <c r="U254" s="216"/>
      <c r="V254" s="216"/>
      <c r="W254" s="216"/>
      <c r="X254" s="216"/>
      <c r="Y254" s="216"/>
      <c r="Z254" s="216"/>
      <c r="AA254" s="216"/>
    </row>
    <row r="255" ht="15.75" customHeight="1">
      <c r="A255" s="216"/>
      <c r="B255" s="216"/>
      <c r="C255" s="216"/>
      <c r="D255" s="216"/>
      <c r="E255" s="216"/>
      <c r="F255" s="216"/>
      <c r="G255" s="216"/>
      <c r="H255" s="216"/>
      <c r="I255" s="216"/>
      <c r="J255" s="216"/>
      <c r="K255" s="216"/>
      <c r="L255" s="216"/>
      <c r="M255" s="216"/>
      <c r="N255" s="216"/>
      <c r="O255" s="216"/>
      <c r="P255" s="216"/>
      <c r="Q255" s="216"/>
      <c r="R255" s="216"/>
      <c r="S255" s="216"/>
      <c r="T255" s="216"/>
      <c r="U255" s="216"/>
      <c r="V255" s="216"/>
      <c r="W255" s="216"/>
      <c r="X255" s="216"/>
      <c r="Y255" s="216"/>
      <c r="Z255" s="216"/>
      <c r="AA255" s="216"/>
    </row>
    <row r="256" ht="15.75" customHeight="1">
      <c r="A256" s="216"/>
      <c r="B256" s="216"/>
      <c r="C256" s="216"/>
      <c r="D256" s="216"/>
      <c r="E256" s="216"/>
      <c r="F256" s="216"/>
      <c r="G256" s="216"/>
      <c r="H256" s="216"/>
      <c r="I256" s="216"/>
      <c r="J256" s="216"/>
      <c r="K256" s="216"/>
      <c r="L256" s="216"/>
      <c r="M256" s="216"/>
      <c r="N256" s="216"/>
      <c r="O256" s="216"/>
      <c r="P256" s="216"/>
      <c r="Q256" s="216"/>
      <c r="R256" s="216"/>
      <c r="S256" s="216"/>
      <c r="T256" s="216"/>
      <c r="U256" s="216"/>
      <c r="V256" s="216"/>
      <c r="W256" s="216"/>
      <c r="X256" s="216"/>
      <c r="Y256" s="216"/>
      <c r="Z256" s="216"/>
      <c r="AA256" s="216"/>
    </row>
    <row r="257" ht="15.75" customHeight="1">
      <c r="A257" s="216"/>
      <c r="B257" s="216"/>
      <c r="C257" s="216"/>
      <c r="D257" s="216"/>
      <c r="E257" s="216"/>
      <c r="F257" s="216"/>
      <c r="G257" s="216"/>
      <c r="H257" s="216"/>
      <c r="I257" s="216"/>
      <c r="J257" s="216"/>
      <c r="K257" s="216"/>
      <c r="L257" s="216"/>
      <c r="M257" s="216"/>
      <c r="N257" s="216"/>
      <c r="O257" s="216"/>
      <c r="P257" s="216"/>
      <c r="Q257" s="216"/>
      <c r="R257" s="216"/>
      <c r="S257" s="216"/>
      <c r="T257" s="216"/>
      <c r="U257" s="216"/>
      <c r="V257" s="216"/>
      <c r="W257" s="216"/>
      <c r="X257" s="216"/>
      <c r="Y257" s="216"/>
      <c r="Z257" s="216"/>
      <c r="AA257" s="216"/>
    </row>
    <row r="258" ht="15.75" customHeight="1">
      <c r="A258" s="216"/>
      <c r="B258" s="216"/>
      <c r="C258" s="216"/>
      <c r="D258" s="216"/>
      <c r="E258" s="216"/>
      <c r="F258" s="216"/>
      <c r="G258" s="216"/>
      <c r="H258" s="216"/>
      <c r="I258" s="216"/>
      <c r="J258" s="216"/>
      <c r="K258" s="216"/>
      <c r="L258" s="216"/>
      <c r="M258" s="216"/>
      <c r="N258" s="216"/>
      <c r="O258" s="216"/>
      <c r="P258" s="216"/>
      <c r="Q258" s="216"/>
      <c r="R258" s="216"/>
      <c r="S258" s="216"/>
      <c r="T258" s="216"/>
      <c r="U258" s="216"/>
      <c r="V258" s="216"/>
      <c r="W258" s="216"/>
      <c r="X258" s="216"/>
      <c r="Y258" s="216"/>
      <c r="Z258" s="216"/>
      <c r="AA258" s="216"/>
    </row>
    <row r="259" ht="15.75" customHeight="1">
      <c r="A259" s="216"/>
      <c r="B259" s="216"/>
      <c r="C259" s="216"/>
      <c r="D259" s="216"/>
      <c r="E259" s="216"/>
      <c r="F259" s="216"/>
      <c r="G259" s="216"/>
      <c r="H259" s="216"/>
      <c r="I259" s="216"/>
      <c r="J259" s="216"/>
      <c r="K259" s="216"/>
      <c r="L259" s="216"/>
      <c r="M259" s="216"/>
      <c r="N259" s="216"/>
      <c r="O259" s="216"/>
      <c r="P259" s="216"/>
      <c r="Q259" s="216"/>
      <c r="R259" s="216"/>
      <c r="S259" s="216"/>
      <c r="T259" s="216"/>
      <c r="U259" s="216"/>
      <c r="V259" s="216"/>
      <c r="W259" s="216"/>
      <c r="X259" s="216"/>
      <c r="Y259" s="216"/>
      <c r="Z259" s="216"/>
      <c r="AA259" s="216"/>
    </row>
    <row r="260" ht="15.75" customHeight="1">
      <c r="A260" s="216"/>
      <c r="B260" s="216"/>
      <c r="C260" s="216"/>
      <c r="D260" s="216"/>
      <c r="E260" s="216"/>
      <c r="F260" s="216"/>
      <c r="G260" s="216"/>
      <c r="H260" s="216"/>
      <c r="I260" s="216"/>
      <c r="J260" s="216"/>
      <c r="K260" s="216"/>
      <c r="L260" s="216"/>
      <c r="M260" s="216"/>
      <c r="N260" s="216"/>
      <c r="O260" s="216"/>
      <c r="P260" s="216"/>
      <c r="Q260" s="216"/>
      <c r="R260" s="216"/>
      <c r="S260" s="216"/>
      <c r="T260" s="216"/>
      <c r="U260" s="216"/>
      <c r="V260" s="216"/>
      <c r="W260" s="216"/>
      <c r="X260" s="216"/>
      <c r="Y260" s="216"/>
      <c r="Z260" s="216"/>
      <c r="AA260" s="216"/>
    </row>
    <row r="261" ht="15.75" customHeight="1">
      <c r="A261" s="216"/>
      <c r="B261" s="216"/>
      <c r="C261" s="216"/>
      <c r="D261" s="216"/>
      <c r="E261" s="216"/>
      <c r="F261" s="216"/>
      <c r="G261" s="216"/>
      <c r="H261" s="216"/>
      <c r="I261" s="216"/>
      <c r="J261" s="216"/>
      <c r="K261" s="216"/>
      <c r="L261" s="216"/>
      <c r="M261" s="216"/>
      <c r="N261" s="216"/>
      <c r="O261" s="216"/>
      <c r="P261" s="216"/>
      <c r="Q261" s="216"/>
      <c r="R261" s="216"/>
      <c r="S261" s="216"/>
      <c r="T261" s="216"/>
      <c r="U261" s="216"/>
      <c r="V261" s="216"/>
      <c r="W261" s="216"/>
      <c r="X261" s="216"/>
      <c r="Y261" s="216"/>
      <c r="Z261" s="216"/>
      <c r="AA261" s="216"/>
    </row>
    <row r="262" ht="15.75" customHeight="1">
      <c r="A262" s="216"/>
      <c r="B262" s="216"/>
      <c r="C262" s="216"/>
      <c r="D262" s="216"/>
      <c r="E262" s="216"/>
      <c r="F262" s="216"/>
      <c r="G262" s="216"/>
      <c r="H262" s="216"/>
      <c r="I262" s="216"/>
      <c r="J262" s="216"/>
      <c r="K262" s="216"/>
      <c r="L262" s="216"/>
      <c r="M262" s="216"/>
      <c r="N262" s="216"/>
      <c r="O262" s="216"/>
      <c r="P262" s="216"/>
      <c r="Q262" s="216"/>
      <c r="R262" s="216"/>
      <c r="S262" s="216"/>
      <c r="T262" s="216"/>
      <c r="U262" s="216"/>
      <c r="V262" s="216"/>
      <c r="W262" s="216"/>
      <c r="X262" s="216"/>
      <c r="Y262" s="216"/>
      <c r="Z262" s="216"/>
      <c r="AA262" s="216"/>
    </row>
    <row r="263" ht="15.75" customHeight="1">
      <c r="A263" s="216"/>
      <c r="B263" s="216"/>
      <c r="C263" s="216"/>
      <c r="D263" s="216"/>
      <c r="E263" s="216"/>
      <c r="F263" s="216"/>
      <c r="G263" s="216"/>
      <c r="H263" s="216"/>
      <c r="I263" s="216"/>
      <c r="J263" s="216"/>
      <c r="K263" s="216"/>
      <c r="L263" s="216"/>
      <c r="M263" s="216"/>
      <c r="N263" s="216"/>
      <c r="O263" s="216"/>
      <c r="P263" s="216"/>
      <c r="Q263" s="216"/>
      <c r="R263" s="216"/>
      <c r="S263" s="216"/>
      <c r="T263" s="216"/>
      <c r="U263" s="216"/>
      <c r="V263" s="216"/>
      <c r="W263" s="216"/>
      <c r="X263" s="216"/>
      <c r="Y263" s="216"/>
      <c r="Z263" s="216"/>
      <c r="AA263" s="216"/>
    </row>
    <row r="264" ht="15.75" customHeight="1">
      <c r="A264" s="216"/>
      <c r="B264" s="216"/>
      <c r="C264" s="216"/>
      <c r="D264" s="216"/>
      <c r="E264" s="216"/>
      <c r="F264" s="216"/>
      <c r="G264" s="216"/>
      <c r="H264" s="216"/>
      <c r="I264" s="216"/>
      <c r="J264" s="216"/>
      <c r="K264" s="216"/>
      <c r="L264" s="216"/>
      <c r="M264" s="216"/>
      <c r="N264" s="216"/>
      <c r="O264" s="216"/>
      <c r="P264" s="216"/>
      <c r="Q264" s="216"/>
      <c r="R264" s="216"/>
      <c r="S264" s="216"/>
      <c r="T264" s="216"/>
      <c r="U264" s="216"/>
      <c r="V264" s="216"/>
      <c r="W264" s="216"/>
      <c r="X264" s="216"/>
      <c r="Y264" s="216"/>
      <c r="Z264" s="216"/>
      <c r="AA264" s="216"/>
    </row>
    <row r="265" ht="15.75" customHeight="1">
      <c r="A265" s="216"/>
      <c r="B265" s="216"/>
      <c r="C265" s="216"/>
      <c r="D265" s="216"/>
      <c r="E265" s="216"/>
      <c r="F265" s="216"/>
      <c r="G265" s="216"/>
      <c r="H265" s="216"/>
      <c r="I265" s="216"/>
      <c r="J265" s="216"/>
      <c r="K265" s="216"/>
      <c r="L265" s="216"/>
      <c r="M265" s="216"/>
      <c r="N265" s="216"/>
      <c r="O265" s="216"/>
      <c r="P265" s="216"/>
      <c r="Q265" s="216"/>
      <c r="R265" s="216"/>
      <c r="S265" s="216"/>
      <c r="T265" s="216"/>
      <c r="U265" s="216"/>
      <c r="V265" s="216"/>
      <c r="W265" s="216"/>
      <c r="X265" s="216"/>
      <c r="Y265" s="216"/>
      <c r="Z265" s="216"/>
      <c r="AA265" s="216"/>
    </row>
    <row r="266" ht="15.75" customHeight="1">
      <c r="A266" s="216"/>
      <c r="B266" s="216"/>
      <c r="C266" s="216"/>
      <c r="D266" s="216"/>
      <c r="E266" s="216"/>
      <c r="F266" s="216"/>
      <c r="G266" s="216"/>
      <c r="H266" s="216"/>
      <c r="I266" s="216"/>
      <c r="J266" s="216"/>
      <c r="K266" s="216"/>
      <c r="L266" s="216"/>
      <c r="M266" s="216"/>
      <c r="N266" s="216"/>
      <c r="O266" s="216"/>
      <c r="P266" s="216"/>
      <c r="Q266" s="216"/>
      <c r="R266" s="216"/>
      <c r="S266" s="216"/>
      <c r="T266" s="216"/>
      <c r="U266" s="216"/>
      <c r="V266" s="216"/>
      <c r="W266" s="216"/>
      <c r="X266" s="216"/>
      <c r="Y266" s="216"/>
      <c r="Z266" s="216"/>
      <c r="AA266" s="216"/>
    </row>
    <row r="267" ht="15.75" customHeight="1">
      <c r="A267" s="216"/>
      <c r="B267" s="216"/>
      <c r="C267" s="216"/>
      <c r="D267" s="216"/>
      <c r="E267" s="216"/>
      <c r="F267" s="216"/>
      <c r="G267" s="216"/>
      <c r="H267" s="216"/>
      <c r="I267" s="216"/>
      <c r="J267" s="216"/>
      <c r="K267" s="216"/>
      <c r="L267" s="216"/>
      <c r="M267" s="216"/>
      <c r="N267" s="216"/>
      <c r="O267" s="216"/>
      <c r="P267" s="216"/>
      <c r="Q267" s="216"/>
      <c r="R267" s="216"/>
      <c r="S267" s="216"/>
      <c r="T267" s="216"/>
      <c r="U267" s="216"/>
      <c r="V267" s="216"/>
      <c r="W267" s="216"/>
      <c r="X267" s="216"/>
      <c r="Y267" s="216"/>
      <c r="Z267" s="216"/>
      <c r="AA267" s="216"/>
    </row>
    <row r="268" ht="15.75" customHeight="1">
      <c r="A268" s="216"/>
      <c r="B268" s="216"/>
      <c r="C268" s="216"/>
      <c r="D268" s="216"/>
      <c r="E268" s="216"/>
      <c r="F268" s="216"/>
      <c r="G268" s="216"/>
      <c r="H268" s="216"/>
      <c r="I268" s="216"/>
      <c r="J268" s="216"/>
      <c r="K268" s="216"/>
      <c r="L268" s="216"/>
      <c r="M268" s="216"/>
      <c r="N268" s="216"/>
      <c r="O268" s="216"/>
      <c r="P268" s="216"/>
      <c r="Q268" s="216"/>
      <c r="R268" s="216"/>
      <c r="S268" s="216"/>
      <c r="T268" s="216"/>
      <c r="U268" s="216"/>
      <c r="V268" s="216"/>
      <c r="W268" s="216"/>
      <c r="X268" s="216"/>
      <c r="Y268" s="216"/>
      <c r="Z268" s="216"/>
      <c r="AA268" s="216"/>
    </row>
    <row r="269" ht="15.75" customHeight="1">
      <c r="A269" s="216"/>
      <c r="B269" s="216"/>
      <c r="C269" s="216"/>
      <c r="D269" s="216"/>
      <c r="E269" s="216"/>
      <c r="F269" s="216"/>
      <c r="G269" s="216"/>
      <c r="H269" s="216"/>
      <c r="I269" s="216"/>
      <c r="J269" s="216"/>
      <c r="K269" s="216"/>
      <c r="L269" s="216"/>
      <c r="M269" s="216"/>
      <c r="N269" s="216"/>
      <c r="O269" s="216"/>
      <c r="P269" s="216"/>
      <c r="Q269" s="216"/>
      <c r="R269" s="216"/>
      <c r="S269" s="216"/>
      <c r="T269" s="216"/>
      <c r="U269" s="216"/>
      <c r="V269" s="216"/>
      <c r="W269" s="216"/>
      <c r="X269" s="216"/>
      <c r="Y269" s="216"/>
      <c r="Z269" s="216"/>
      <c r="AA269" s="216"/>
    </row>
    <row r="270" ht="15.75" customHeight="1">
      <c r="A270" s="216"/>
      <c r="B270" s="216"/>
      <c r="C270" s="216"/>
      <c r="D270" s="216"/>
      <c r="E270" s="216"/>
      <c r="F270" s="216"/>
      <c r="G270" s="216"/>
      <c r="H270" s="216"/>
      <c r="I270" s="216"/>
      <c r="J270" s="216"/>
      <c r="K270" s="216"/>
      <c r="L270" s="216"/>
      <c r="M270" s="216"/>
      <c r="N270" s="216"/>
      <c r="O270" s="216"/>
      <c r="P270" s="216"/>
      <c r="Q270" s="216"/>
      <c r="R270" s="216"/>
      <c r="S270" s="216"/>
      <c r="T270" s="216"/>
      <c r="U270" s="216"/>
      <c r="V270" s="216"/>
      <c r="W270" s="216"/>
      <c r="X270" s="216"/>
      <c r="Y270" s="216"/>
      <c r="Z270" s="216"/>
      <c r="AA270" s="216"/>
    </row>
    <row r="271" ht="15.75" customHeight="1">
      <c r="A271" s="216"/>
      <c r="B271" s="216"/>
      <c r="C271" s="216"/>
      <c r="D271" s="216"/>
      <c r="E271" s="216"/>
      <c r="F271" s="216"/>
      <c r="G271" s="216"/>
      <c r="H271" s="216"/>
      <c r="I271" s="216"/>
      <c r="J271" s="216"/>
      <c r="K271" s="216"/>
      <c r="L271" s="216"/>
      <c r="M271" s="216"/>
      <c r="N271" s="216"/>
      <c r="O271" s="216"/>
      <c r="P271" s="216"/>
      <c r="Q271" s="216"/>
      <c r="R271" s="216"/>
      <c r="S271" s="216"/>
      <c r="T271" s="216"/>
      <c r="U271" s="216"/>
      <c r="V271" s="216"/>
      <c r="W271" s="216"/>
      <c r="X271" s="216"/>
      <c r="Y271" s="216"/>
      <c r="Z271" s="216"/>
      <c r="AA271" s="216"/>
    </row>
    <row r="272" ht="15.75" customHeight="1">
      <c r="A272" s="216"/>
      <c r="B272" s="216"/>
      <c r="C272" s="216"/>
      <c r="D272" s="216"/>
      <c r="E272" s="216"/>
      <c r="F272" s="216"/>
      <c r="G272" s="216"/>
      <c r="H272" s="216"/>
      <c r="I272" s="216"/>
      <c r="J272" s="216"/>
      <c r="K272" s="216"/>
      <c r="L272" s="216"/>
      <c r="M272" s="216"/>
      <c r="N272" s="216"/>
      <c r="O272" s="216"/>
      <c r="P272" s="216"/>
      <c r="Q272" s="216"/>
      <c r="R272" s="216"/>
      <c r="S272" s="216"/>
      <c r="T272" s="216"/>
      <c r="U272" s="216"/>
      <c r="V272" s="216"/>
      <c r="W272" s="216"/>
      <c r="X272" s="216"/>
      <c r="Y272" s="216"/>
      <c r="Z272" s="216"/>
      <c r="AA272" s="216"/>
    </row>
    <row r="273" ht="15.75" customHeight="1">
      <c r="A273" s="216"/>
      <c r="B273" s="216"/>
      <c r="C273" s="216"/>
      <c r="D273" s="216"/>
      <c r="E273" s="216"/>
      <c r="F273" s="216"/>
      <c r="G273" s="216"/>
      <c r="H273" s="216"/>
      <c r="I273" s="216"/>
      <c r="J273" s="216"/>
      <c r="K273" s="216"/>
      <c r="L273" s="216"/>
      <c r="M273" s="216"/>
      <c r="N273" s="216"/>
      <c r="O273" s="216"/>
      <c r="P273" s="216"/>
      <c r="Q273" s="216"/>
      <c r="R273" s="216"/>
      <c r="S273" s="216"/>
      <c r="T273" s="216"/>
      <c r="U273" s="216"/>
      <c r="V273" s="216"/>
      <c r="W273" s="216"/>
      <c r="X273" s="216"/>
      <c r="Y273" s="216"/>
      <c r="Z273" s="216"/>
      <c r="AA273" s="216"/>
    </row>
    <row r="274" ht="15.75" customHeight="1">
      <c r="A274" s="216"/>
      <c r="B274" s="216"/>
      <c r="C274" s="216"/>
      <c r="D274" s="216"/>
      <c r="E274" s="216"/>
      <c r="F274" s="216"/>
      <c r="G274" s="216"/>
      <c r="H274" s="216"/>
      <c r="I274" s="216"/>
      <c r="J274" s="216"/>
      <c r="K274" s="216"/>
      <c r="L274" s="216"/>
      <c r="M274" s="216"/>
      <c r="N274" s="216"/>
      <c r="O274" s="216"/>
      <c r="P274" s="216"/>
      <c r="Q274" s="216"/>
      <c r="R274" s="216"/>
      <c r="S274" s="216"/>
      <c r="T274" s="216"/>
      <c r="U274" s="216"/>
      <c r="V274" s="216"/>
      <c r="W274" s="216"/>
      <c r="X274" s="216"/>
      <c r="Y274" s="216"/>
      <c r="Z274" s="216"/>
      <c r="AA274" s="216"/>
    </row>
    <row r="275" ht="15.75" customHeight="1">
      <c r="A275" s="216"/>
      <c r="B275" s="216"/>
      <c r="C275" s="216"/>
      <c r="D275" s="216"/>
      <c r="E275" s="216"/>
      <c r="F275" s="216"/>
      <c r="G275" s="216"/>
      <c r="H275" s="216"/>
      <c r="I275" s="216"/>
      <c r="J275" s="216"/>
      <c r="K275" s="216"/>
      <c r="L275" s="216"/>
      <c r="M275" s="216"/>
      <c r="N275" s="216"/>
      <c r="O275" s="216"/>
      <c r="P275" s="216"/>
      <c r="Q275" s="216"/>
      <c r="R275" s="216"/>
      <c r="S275" s="216"/>
      <c r="T275" s="216"/>
      <c r="U275" s="216"/>
      <c r="V275" s="216"/>
      <c r="W275" s="216"/>
      <c r="X275" s="216"/>
      <c r="Y275" s="216"/>
      <c r="Z275" s="216"/>
      <c r="AA275" s="216"/>
    </row>
    <row r="276" ht="15.75" customHeight="1">
      <c r="A276" s="216"/>
      <c r="B276" s="216"/>
      <c r="C276" s="216"/>
      <c r="D276" s="216"/>
      <c r="E276" s="216"/>
      <c r="F276" s="216"/>
      <c r="G276" s="216"/>
      <c r="H276" s="216"/>
      <c r="I276" s="216"/>
      <c r="J276" s="216"/>
      <c r="K276" s="216"/>
      <c r="L276" s="216"/>
      <c r="M276" s="216"/>
      <c r="N276" s="216"/>
      <c r="O276" s="216"/>
      <c r="P276" s="216"/>
      <c r="Q276" s="216"/>
      <c r="R276" s="216"/>
      <c r="S276" s="216"/>
      <c r="T276" s="216"/>
      <c r="U276" s="216"/>
      <c r="V276" s="216"/>
      <c r="W276" s="216"/>
      <c r="X276" s="216"/>
      <c r="Y276" s="216"/>
      <c r="Z276" s="216"/>
      <c r="AA276" s="216"/>
    </row>
    <row r="277" ht="15.75" customHeight="1">
      <c r="A277" s="216"/>
      <c r="B277" s="216"/>
      <c r="C277" s="216"/>
      <c r="D277" s="216"/>
      <c r="E277" s="216"/>
      <c r="F277" s="216"/>
      <c r="G277" s="216"/>
      <c r="H277" s="216"/>
      <c r="I277" s="216"/>
      <c r="J277" s="216"/>
      <c r="K277" s="216"/>
      <c r="L277" s="216"/>
      <c r="M277" s="216"/>
      <c r="N277" s="216"/>
      <c r="O277" s="216"/>
      <c r="P277" s="216"/>
      <c r="Q277" s="216"/>
      <c r="R277" s="216"/>
      <c r="S277" s="216"/>
      <c r="T277" s="216"/>
      <c r="U277" s="216"/>
      <c r="V277" s="216"/>
      <c r="W277" s="216"/>
      <c r="X277" s="216"/>
      <c r="Y277" s="216"/>
      <c r="Z277" s="216"/>
      <c r="AA277" s="216"/>
    </row>
    <row r="278" ht="15.75" customHeight="1">
      <c r="A278" s="216"/>
      <c r="B278" s="216"/>
      <c r="C278" s="216"/>
      <c r="D278" s="216"/>
      <c r="E278" s="216"/>
      <c r="F278" s="216"/>
      <c r="G278" s="216"/>
      <c r="H278" s="216"/>
      <c r="I278" s="216"/>
      <c r="J278" s="216"/>
      <c r="K278" s="216"/>
      <c r="L278" s="216"/>
      <c r="M278" s="216"/>
      <c r="N278" s="216"/>
      <c r="O278" s="216"/>
      <c r="P278" s="216"/>
      <c r="Q278" s="216"/>
      <c r="R278" s="216"/>
      <c r="S278" s="216"/>
      <c r="T278" s="216"/>
      <c r="U278" s="216"/>
      <c r="V278" s="216"/>
      <c r="W278" s="216"/>
      <c r="X278" s="216"/>
      <c r="Y278" s="216"/>
      <c r="Z278" s="216"/>
      <c r="AA278" s="216"/>
    </row>
    <row r="279" ht="15.75" customHeight="1">
      <c r="A279" s="216"/>
      <c r="B279" s="216"/>
      <c r="C279" s="216"/>
      <c r="D279" s="216"/>
      <c r="E279" s="216"/>
      <c r="F279" s="216"/>
      <c r="G279" s="216"/>
      <c r="H279" s="216"/>
      <c r="I279" s="216"/>
      <c r="J279" s="216"/>
      <c r="K279" s="216"/>
      <c r="L279" s="216"/>
      <c r="M279" s="216"/>
      <c r="N279" s="216"/>
      <c r="O279" s="216"/>
      <c r="P279" s="216"/>
      <c r="Q279" s="216"/>
      <c r="R279" s="216"/>
      <c r="S279" s="216"/>
      <c r="T279" s="216"/>
      <c r="U279" s="216"/>
      <c r="V279" s="216"/>
      <c r="W279" s="216"/>
      <c r="X279" s="216"/>
      <c r="Y279" s="216"/>
      <c r="Z279" s="216"/>
      <c r="AA279" s="216"/>
    </row>
    <row r="280" ht="15.75" customHeight="1">
      <c r="A280" s="216"/>
      <c r="B280" s="216"/>
      <c r="C280" s="216"/>
      <c r="D280" s="216"/>
      <c r="E280" s="216"/>
      <c r="F280" s="216"/>
      <c r="G280" s="216"/>
      <c r="H280" s="216"/>
      <c r="I280" s="216"/>
      <c r="J280" s="216"/>
      <c r="K280" s="216"/>
      <c r="L280" s="216"/>
      <c r="M280" s="216"/>
      <c r="N280" s="216"/>
      <c r="O280" s="216"/>
      <c r="P280" s="216"/>
      <c r="Q280" s="216"/>
      <c r="R280" s="216"/>
      <c r="S280" s="216"/>
      <c r="T280" s="216"/>
      <c r="U280" s="216"/>
      <c r="V280" s="216"/>
      <c r="W280" s="216"/>
      <c r="X280" s="216"/>
      <c r="Y280" s="216"/>
      <c r="Z280" s="216"/>
      <c r="AA280" s="216"/>
    </row>
    <row r="281" ht="15.75" customHeight="1">
      <c r="A281" s="216"/>
      <c r="B281" s="216"/>
      <c r="C281" s="216"/>
      <c r="D281" s="216"/>
      <c r="E281" s="216"/>
      <c r="F281" s="216"/>
      <c r="G281" s="216"/>
      <c r="H281" s="216"/>
      <c r="I281" s="216"/>
      <c r="J281" s="216"/>
      <c r="K281" s="216"/>
      <c r="L281" s="216"/>
      <c r="M281" s="216"/>
      <c r="N281" s="216"/>
      <c r="O281" s="216"/>
      <c r="P281" s="216"/>
      <c r="Q281" s="216"/>
      <c r="R281" s="216"/>
      <c r="S281" s="216"/>
      <c r="T281" s="216"/>
      <c r="U281" s="216"/>
      <c r="V281" s="216"/>
      <c r="W281" s="216"/>
      <c r="X281" s="216"/>
      <c r="Y281" s="216"/>
      <c r="Z281" s="216"/>
      <c r="AA281" s="216"/>
    </row>
    <row r="282" ht="15.75" customHeight="1">
      <c r="A282" s="216"/>
      <c r="B282" s="216"/>
      <c r="C282" s="216"/>
      <c r="D282" s="216"/>
      <c r="E282" s="216"/>
      <c r="F282" s="216"/>
      <c r="G282" s="216"/>
      <c r="H282" s="216"/>
      <c r="I282" s="216"/>
      <c r="J282" s="216"/>
      <c r="K282" s="216"/>
      <c r="L282" s="216"/>
      <c r="M282" s="216"/>
      <c r="N282" s="216"/>
      <c r="O282" s="216"/>
      <c r="P282" s="216"/>
      <c r="Q282" s="216"/>
      <c r="R282" s="216"/>
      <c r="S282" s="216"/>
      <c r="T282" s="216"/>
      <c r="U282" s="216"/>
      <c r="V282" s="216"/>
      <c r="W282" s="216"/>
      <c r="X282" s="216"/>
      <c r="Y282" s="216"/>
      <c r="Z282" s="216"/>
      <c r="AA282" s="216"/>
    </row>
    <row r="283" ht="15.75" customHeight="1">
      <c r="A283" s="216"/>
      <c r="B283" s="216"/>
      <c r="C283" s="216"/>
      <c r="D283" s="216"/>
      <c r="E283" s="216"/>
      <c r="F283" s="216"/>
      <c r="G283" s="216"/>
      <c r="H283" s="216"/>
      <c r="I283" s="216"/>
      <c r="J283" s="216"/>
      <c r="K283" s="216"/>
      <c r="L283" s="216"/>
      <c r="M283" s="216"/>
      <c r="N283" s="216"/>
      <c r="O283" s="216"/>
      <c r="P283" s="216"/>
      <c r="Q283" s="216"/>
      <c r="R283" s="216"/>
      <c r="S283" s="216"/>
      <c r="T283" s="216"/>
      <c r="U283" s="216"/>
      <c r="V283" s="216"/>
      <c r="W283" s="216"/>
      <c r="X283" s="216"/>
      <c r="Y283" s="216"/>
      <c r="Z283" s="216"/>
      <c r="AA283" s="216"/>
    </row>
    <row r="284" ht="15.75" customHeight="1">
      <c r="A284" s="216"/>
      <c r="B284" s="216"/>
      <c r="C284" s="216"/>
      <c r="D284" s="216"/>
      <c r="E284" s="216"/>
      <c r="F284" s="216"/>
      <c r="G284" s="216"/>
      <c r="H284" s="216"/>
      <c r="I284" s="216"/>
      <c r="J284" s="216"/>
      <c r="K284" s="216"/>
      <c r="L284" s="216"/>
      <c r="M284" s="216"/>
      <c r="N284" s="216"/>
      <c r="O284" s="216"/>
      <c r="P284" s="216"/>
      <c r="Q284" s="216"/>
      <c r="R284" s="216"/>
      <c r="S284" s="216"/>
      <c r="T284" s="216"/>
      <c r="U284" s="216"/>
      <c r="V284" s="216"/>
      <c r="W284" s="216"/>
      <c r="X284" s="216"/>
      <c r="Y284" s="216"/>
      <c r="Z284" s="216"/>
      <c r="AA284" s="216"/>
    </row>
    <row r="285" ht="15.75" customHeight="1">
      <c r="A285" s="216"/>
      <c r="B285" s="216"/>
      <c r="C285" s="216"/>
      <c r="D285" s="216"/>
      <c r="E285" s="216"/>
      <c r="F285" s="216"/>
      <c r="G285" s="216"/>
      <c r="H285" s="216"/>
      <c r="I285" s="216"/>
      <c r="J285" s="216"/>
      <c r="K285" s="216"/>
      <c r="L285" s="216"/>
      <c r="M285" s="216"/>
      <c r="N285" s="216"/>
      <c r="O285" s="216"/>
      <c r="P285" s="216"/>
      <c r="Q285" s="216"/>
      <c r="R285" s="216"/>
      <c r="S285" s="216"/>
      <c r="T285" s="216"/>
      <c r="U285" s="216"/>
      <c r="V285" s="216"/>
      <c r="W285" s="216"/>
      <c r="X285" s="216"/>
      <c r="Y285" s="216"/>
      <c r="Z285" s="216"/>
      <c r="AA285" s="216"/>
    </row>
    <row r="286" ht="15.75" customHeight="1">
      <c r="A286" s="216"/>
      <c r="B286" s="216"/>
      <c r="C286" s="216"/>
      <c r="D286" s="216"/>
      <c r="E286" s="216"/>
      <c r="F286" s="216"/>
      <c r="G286" s="216"/>
      <c r="H286" s="216"/>
      <c r="I286" s="216"/>
      <c r="J286" s="216"/>
      <c r="K286" s="216"/>
      <c r="L286" s="216"/>
      <c r="M286" s="216"/>
      <c r="N286" s="216"/>
      <c r="O286" s="216"/>
      <c r="P286" s="216"/>
      <c r="Q286" s="216"/>
      <c r="R286" s="216"/>
      <c r="S286" s="216"/>
      <c r="T286" s="216"/>
      <c r="U286" s="216"/>
      <c r="V286" s="216"/>
      <c r="W286" s="216"/>
      <c r="X286" s="216"/>
      <c r="Y286" s="216"/>
      <c r="Z286" s="216"/>
      <c r="AA286" s="216"/>
    </row>
    <row r="287" ht="15.75" customHeight="1">
      <c r="A287" s="216"/>
      <c r="B287" s="216"/>
      <c r="C287" s="216"/>
      <c r="D287" s="216"/>
      <c r="E287" s="216"/>
      <c r="F287" s="216"/>
      <c r="G287" s="216"/>
      <c r="H287" s="216"/>
      <c r="I287" s="216"/>
      <c r="J287" s="216"/>
      <c r="K287" s="216"/>
      <c r="L287" s="216"/>
      <c r="M287" s="216"/>
      <c r="N287" s="216"/>
      <c r="O287" s="216"/>
      <c r="P287" s="216"/>
      <c r="Q287" s="216"/>
      <c r="R287" s="216"/>
      <c r="S287" s="216"/>
      <c r="T287" s="216"/>
      <c r="U287" s="216"/>
      <c r="V287" s="216"/>
      <c r="W287" s="216"/>
      <c r="X287" s="216"/>
      <c r="Y287" s="216"/>
      <c r="Z287" s="216"/>
      <c r="AA287" s="216"/>
    </row>
    <row r="288" ht="15.75" customHeight="1">
      <c r="A288" s="216"/>
      <c r="B288" s="216"/>
      <c r="C288" s="216"/>
      <c r="D288" s="216"/>
      <c r="E288" s="216"/>
      <c r="F288" s="216"/>
      <c r="G288" s="216"/>
      <c r="H288" s="216"/>
      <c r="I288" s="216"/>
      <c r="J288" s="216"/>
      <c r="K288" s="216"/>
      <c r="L288" s="216"/>
      <c r="M288" s="216"/>
      <c r="N288" s="216"/>
      <c r="O288" s="216"/>
      <c r="P288" s="216"/>
      <c r="Q288" s="216"/>
      <c r="R288" s="216"/>
      <c r="S288" s="216"/>
      <c r="T288" s="216"/>
      <c r="U288" s="216"/>
      <c r="V288" s="216"/>
      <c r="W288" s="216"/>
      <c r="X288" s="216"/>
      <c r="Y288" s="216"/>
      <c r="Z288" s="216"/>
      <c r="AA288" s="216"/>
    </row>
    <row r="289" ht="15.75" customHeight="1">
      <c r="A289" s="216"/>
      <c r="B289" s="216"/>
      <c r="C289" s="216"/>
      <c r="D289" s="216"/>
      <c r="E289" s="216"/>
      <c r="F289" s="216"/>
      <c r="G289" s="216"/>
      <c r="H289" s="216"/>
      <c r="I289" s="216"/>
      <c r="J289" s="216"/>
      <c r="K289" s="216"/>
      <c r="L289" s="216"/>
      <c r="M289" s="216"/>
      <c r="N289" s="216"/>
      <c r="O289" s="216"/>
      <c r="P289" s="216"/>
      <c r="Q289" s="216"/>
      <c r="R289" s="216"/>
      <c r="S289" s="216"/>
      <c r="T289" s="216"/>
      <c r="U289" s="216"/>
      <c r="V289" s="216"/>
      <c r="W289" s="216"/>
      <c r="X289" s="216"/>
      <c r="Y289" s="216"/>
      <c r="Z289" s="216"/>
      <c r="AA289" s="216"/>
    </row>
    <row r="290" ht="15.75" customHeight="1">
      <c r="A290" s="216"/>
      <c r="B290" s="216"/>
      <c r="C290" s="216"/>
      <c r="D290" s="216"/>
      <c r="E290" s="216"/>
      <c r="F290" s="216"/>
      <c r="G290" s="216"/>
      <c r="H290" s="216"/>
      <c r="I290" s="216"/>
      <c r="J290" s="216"/>
      <c r="K290" s="216"/>
      <c r="L290" s="216"/>
      <c r="M290" s="216"/>
      <c r="N290" s="216"/>
      <c r="O290" s="216"/>
      <c r="P290" s="216"/>
      <c r="Q290" s="216"/>
      <c r="R290" s="216"/>
      <c r="S290" s="216"/>
      <c r="T290" s="216"/>
      <c r="U290" s="216"/>
      <c r="V290" s="216"/>
      <c r="W290" s="216"/>
      <c r="X290" s="216"/>
      <c r="Y290" s="216"/>
      <c r="Z290" s="216"/>
      <c r="AA290" s="216"/>
    </row>
    <row r="291" ht="15.75" customHeight="1">
      <c r="A291" s="216"/>
      <c r="B291" s="216"/>
      <c r="C291" s="216"/>
      <c r="D291" s="216"/>
      <c r="E291" s="216"/>
      <c r="F291" s="216"/>
      <c r="G291" s="216"/>
      <c r="H291" s="216"/>
      <c r="I291" s="216"/>
      <c r="J291" s="216"/>
      <c r="K291" s="216"/>
      <c r="L291" s="216"/>
      <c r="M291" s="216"/>
      <c r="N291" s="216"/>
      <c r="O291" s="216"/>
      <c r="P291" s="216"/>
      <c r="Q291" s="216"/>
      <c r="R291" s="216"/>
      <c r="S291" s="216"/>
      <c r="T291" s="216"/>
      <c r="U291" s="216"/>
      <c r="V291" s="216"/>
      <c r="W291" s="216"/>
      <c r="X291" s="216"/>
      <c r="Y291" s="216"/>
      <c r="Z291" s="216"/>
      <c r="AA291" s="216"/>
    </row>
    <row r="292" ht="15.75" customHeight="1">
      <c r="A292" s="216"/>
      <c r="B292" s="216"/>
      <c r="C292" s="216"/>
      <c r="D292" s="216"/>
      <c r="E292" s="216"/>
      <c r="F292" s="216"/>
      <c r="G292" s="216"/>
      <c r="H292" s="216"/>
      <c r="I292" s="216"/>
      <c r="J292" s="216"/>
      <c r="K292" s="216"/>
      <c r="L292" s="216"/>
      <c r="M292" s="216"/>
      <c r="N292" s="216"/>
      <c r="O292" s="216"/>
      <c r="P292" s="216"/>
      <c r="Q292" s="216"/>
      <c r="R292" s="216"/>
      <c r="S292" s="216"/>
      <c r="T292" s="216"/>
      <c r="U292" s="216"/>
      <c r="V292" s="216"/>
      <c r="W292" s="216"/>
      <c r="X292" s="216"/>
      <c r="Y292" s="216"/>
      <c r="Z292" s="216"/>
      <c r="AA292" s="216"/>
    </row>
    <row r="293" ht="15.75" customHeight="1">
      <c r="A293" s="216"/>
      <c r="B293" s="216"/>
      <c r="C293" s="216"/>
      <c r="D293" s="216"/>
      <c r="E293" s="216"/>
      <c r="F293" s="216"/>
      <c r="G293" s="216"/>
      <c r="H293" s="216"/>
      <c r="I293" s="216"/>
      <c r="J293" s="216"/>
      <c r="K293" s="216"/>
      <c r="L293" s="216"/>
      <c r="M293" s="216"/>
      <c r="N293" s="216"/>
      <c r="O293" s="216"/>
      <c r="P293" s="216"/>
      <c r="Q293" s="216"/>
      <c r="R293" s="216"/>
      <c r="S293" s="216"/>
      <c r="T293" s="216"/>
      <c r="U293" s="216"/>
      <c r="V293" s="216"/>
      <c r="W293" s="216"/>
      <c r="X293" s="216"/>
      <c r="Y293" s="216"/>
      <c r="Z293" s="216"/>
      <c r="AA293" s="216"/>
    </row>
    <row r="294" ht="15.75" customHeight="1">
      <c r="A294" s="216"/>
      <c r="B294" s="216"/>
      <c r="C294" s="216"/>
      <c r="D294" s="216"/>
      <c r="E294" s="216"/>
      <c r="F294" s="216"/>
      <c r="G294" s="216"/>
      <c r="H294" s="216"/>
      <c r="I294" s="216"/>
      <c r="J294" s="216"/>
      <c r="K294" s="216"/>
      <c r="L294" s="216"/>
      <c r="M294" s="216"/>
      <c r="N294" s="216"/>
      <c r="O294" s="216"/>
      <c r="P294" s="216"/>
      <c r="Q294" s="216"/>
      <c r="R294" s="216"/>
      <c r="S294" s="216"/>
      <c r="T294" s="216"/>
      <c r="U294" s="216"/>
      <c r="V294" s="216"/>
      <c r="W294" s="216"/>
      <c r="X294" s="216"/>
      <c r="Y294" s="216"/>
      <c r="Z294" s="216"/>
      <c r="AA294" s="216"/>
    </row>
    <row r="295" ht="15.75" customHeight="1">
      <c r="A295" s="216"/>
      <c r="B295" s="216"/>
      <c r="C295" s="216"/>
      <c r="D295" s="216"/>
      <c r="E295" s="216"/>
      <c r="F295" s="216"/>
      <c r="G295" s="216"/>
      <c r="H295" s="216"/>
      <c r="I295" s="216"/>
      <c r="J295" s="216"/>
      <c r="K295" s="216"/>
      <c r="L295" s="216"/>
      <c r="M295" s="216"/>
      <c r="N295" s="216"/>
      <c r="O295" s="216"/>
      <c r="P295" s="216"/>
      <c r="Q295" s="216"/>
      <c r="R295" s="216"/>
      <c r="S295" s="216"/>
      <c r="T295" s="216"/>
      <c r="U295" s="216"/>
      <c r="V295" s="216"/>
      <c r="W295" s="216"/>
      <c r="X295" s="216"/>
      <c r="Y295" s="216"/>
      <c r="Z295" s="216"/>
      <c r="AA295" s="216"/>
    </row>
    <row r="296" ht="15.75" customHeight="1">
      <c r="A296" s="216"/>
      <c r="B296" s="216"/>
      <c r="C296" s="216"/>
      <c r="D296" s="216"/>
      <c r="E296" s="216"/>
      <c r="F296" s="216"/>
      <c r="G296" s="216"/>
      <c r="H296" s="216"/>
      <c r="I296" s="216"/>
      <c r="J296" s="216"/>
      <c r="K296" s="216"/>
      <c r="L296" s="216"/>
      <c r="M296" s="216"/>
      <c r="N296" s="216"/>
      <c r="O296" s="216"/>
      <c r="P296" s="216"/>
      <c r="Q296" s="216"/>
      <c r="R296" s="216"/>
      <c r="S296" s="216"/>
      <c r="T296" s="216"/>
      <c r="U296" s="216"/>
      <c r="V296" s="216"/>
      <c r="W296" s="216"/>
      <c r="X296" s="216"/>
      <c r="Y296" s="216"/>
      <c r="Z296" s="216"/>
      <c r="AA296" s="216"/>
    </row>
    <row r="297" ht="15.75" customHeight="1">
      <c r="A297" s="216"/>
      <c r="B297" s="216"/>
      <c r="C297" s="216"/>
      <c r="D297" s="216"/>
      <c r="E297" s="216"/>
      <c r="F297" s="216"/>
      <c r="G297" s="216"/>
      <c r="H297" s="216"/>
      <c r="I297" s="216"/>
      <c r="J297" s="216"/>
      <c r="K297" s="216"/>
      <c r="L297" s="216"/>
      <c r="M297" s="216"/>
      <c r="N297" s="216"/>
      <c r="O297" s="216"/>
      <c r="P297" s="216"/>
      <c r="Q297" s="216"/>
      <c r="R297" s="216"/>
      <c r="S297" s="216"/>
      <c r="T297" s="216"/>
      <c r="U297" s="216"/>
      <c r="V297" s="216"/>
      <c r="W297" s="216"/>
      <c r="X297" s="216"/>
      <c r="Y297" s="216"/>
      <c r="Z297" s="216"/>
      <c r="AA297" s="216"/>
    </row>
    <row r="298" ht="15.75" customHeight="1">
      <c r="A298" s="216"/>
      <c r="B298" s="216"/>
      <c r="C298" s="216"/>
      <c r="D298" s="216"/>
      <c r="E298" s="216"/>
      <c r="F298" s="216"/>
      <c r="G298" s="216"/>
      <c r="H298" s="216"/>
      <c r="I298" s="216"/>
      <c r="J298" s="216"/>
      <c r="K298" s="216"/>
      <c r="L298" s="216"/>
      <c r="M298" s="216"/>
      <c r="N298" s="216"/>
      <c r="O298" s="216"/>
      <c r="P298" s="216"/>
      <c r="Q298" s="216"/>
      <c r="R298" s="216"/>
      <c r="S298" s="216"/>
      <c r="T298" s="216"/>
      <c r="U298" s="216"/>
      <c r="V298" s="216"/>
      <c r="W298" s="216"/>
      <c r="X298" s="216"/>
      <c r="Y298" s="216"/>
      <c r="Z298" s="216"/>
      <c r="AA298" s="216"/>
    </row>
    <row r="299" ht="15.75" customHeight="1">
      <c r="A299" s="216"/>
      <c r="B299" s="216"/>
      <c r="C299" s="216"/>
      <c r="D299" s="216"/>
      <c r="E299" s="216"/>
      <c r="F299" s="216"/>
      <c r="G299" s="216"/>
      <c r="H299" s="216"/>
      <c r="I299" s="216"/>
      <c r="J299" s="216"/>
      <c r="K299" s="216"/>
      <c r="L299" s="216"/>
      <c r="M299" s="216"/>
      <c r="N299" s="216"/>
      <c r="O299" s="216"/>
      <c r="P299" s="216"/>
      <c r="Q299" s="216"/>
      <c r="R299" s="216"/>
      <c r="S299" s="216"/>
      <c r="T299" s="216"/>
      <c r="U299" s="216"/>
      <c r="V299" s="216"/>
      <c r="W299" s="216"/>
      <c r="X299" s="216"/>
      <c r="Y299" s="216"/>
      <c r="Z299" s="216"/>
      <c r="AA299" s="216"/>
    </row>
    <row r="300" ht="15.75" customHeight="1">
      <c r="A300" s="216"/>
      <c r="B300" s="216"/>
      <c r="C300" s="216"/>
      <c r="D300" s="216"/>
      <c r="E300" s="216"/>
      <c r="F300" s="216"/>
      <c r="G300" s="216"/>
      <c r="H300" s="216"/>
      <c r="I300" s="216"/>
      <c r="J300" s="216"/>
      <c r="K300" s="216"/>
      <c r="L300" s="216"/>
      <c r="M300" s="216"/>
      <c r="N300" s="216"/>
      <c r="O300" s="216"/>
      <c r="P300" s="216"/>
      <c r="Q300" s="216"/>
      <c r="R300" s="216"/>
      <c r="S300" s="216"/>
      <c r="T300" s="216"/>
      <c r="U300" s="216"/>
      <c r="V300" s="216"/>
      <c r="W300" s="216"/>
      <c r="X300" s="216"/>
      <c r="Y300" s="216"/>
      <c r="Z300" s="216"/>
      <c r="AA300" s="216"/>
    </row>
    <row r="301" ht="15.75" customHeight="1">
      <c r="A301" s="216"/>
      <c r="B301" s="216"/>
      <c r="C301" s="216"/>
      <c r="D301" s="216"/>
      <c r="E301" s="216"/>
      <c r="F301" s="216"/>
      <c r="G301" s="216"/>
      <c r="H301" s="216"/>
      <c r="I301" s="216"/>
      <c r="J301" s="216"/>
      <c r="K301" s="216"/>
      <c r="L301" s="216"/>
      <c r="M301" s="216"/>
      <c r="N301" s="216"/>
      <c r="O301" s="216"/>
      <c r="P301" s="216"/>
      <c r="Q301" s="216"/>
      <c r="R301" s="216"/>
      <c r="S301" s="216"/>
      <c r="T301" s="216"/>
      <c r="U301" s="216"/>
      <c r="V301" s="216"/>
      <c r="W301" s="216"/>
      <c r="X301" s="216"/>
      <c r="Y301" s="216"/>
      <c r="Z301" s="216"/>
      <c r="AA301" s="216"/>
    </row>
    <row r="302" ht="15.75" customHeight="1">
      <c r="A302" s="216"/>
      <c r="B302" s="216"/>
      <c r="C302" s="216"/>
      <c r="D302" s="216"/>
      <c r="E302" s="216"/>
      <c r="F302" s="216"/>
      <c r="G302" s="216"/>
      <c r="H302" s="216"/>
      <c r="I302" s="216"/>
      <c r="J302" s="216"/>
      <c r="K302" s="216"/>
      <c r="L302" s="216"/>
      <c r="M302" s="216"/>
      <c r="N302" s="216"/>
      <c r="O302" s="216"/>
      <c r="P302" s="216"/>
      <c r="Q302" s="216"/>
      <c r="R302" s="216"/>
      <c r="S302" s="216"/>
      <c r="T302" s="216"/>
      <c r="U302" s="216"/>
      <c r="V302" s="216"/>
      <c r="W302" s="216"/>
      <c r="X302" s="216"/>
      <c r="Y302" s="216"/>
      <c r="Z302" s="216"/>
      <c r="AA302" s="216"/>
    </row>
    <row r="303" ht="15.75" customHeight="1">
      <c r="A303" s="216"/>
      <c r="B303" s="216"/>
      <c r="C303" s="216"/>
      <c r="D303" s="216"/>
      <c r="E303" s="216"/>
      <c r="F303" s="216"/>
      <c r="G303" s="216"/>
      <c r="H303" s="216"/>
      <c r="I303" s="216"/>
      <c r="J303" s="216"/>
      <c r="K303" s="216"/>
      <c r="L303" s="216"/>
      <c r="M303" s="216"/>
      <c r="N303" s="216"/>
      <c r="O303" s="216"/>
      <c r="P303" s="216"/>
      <c r="Q303" s="216"/>
      <c r="R303" s="216"/>
      <c r="S303" s="216"/>
      <c r="T303" s="216"/>
      <c r="U303" s="216"/>
      <c r="V303" s="216"/>
      <c r="W303" s="216"/>
      <c r="X303" s="216"/>
      <c r="Y303" s="216"/>
      <c r="Z303" s="216"/>
      <c r="AA303" s="216"/>
    </row>
    <row r="304" ht="15.75" customHeight="1">
      <c r="A304" s="216"/>
      <c r="B304" s="216"/>
      <c r="C304" s="216"/>
      <c r="D304" s="216"/>
      <c r="E304" s="216"/>
      <c r="F304" s="216"/>
      <c r="G304" s="216"/>
      <c r="H304" s="216"/>
      <c r="I304" s="216"/>
      <c r="J304" s="216"/>
      <c r="K304" s="216"/>
      <c r="L304" s="216"/>
      <c r="M304" s="216"/>
      <c r="N304" s="216"/>
      <c r="O304" s="216"/>
      <c r="P304" s="216"/>
      <c r="Q304" s="216"/>
      <c r="R304" s="216"/>
      <c r="S304" s="216"/>
      <c r="T304" s="216"/>
      <c r="U304" s="216"/>
      <c r="V304" s="216"/>
      <c r="W304" s="216"/>
      <c r="X304" s="216"/>
      <c r="Y304" s="216"/>
      <c r="Z304" s="216"/>
      <c r="AA304" s="216"/>
    </row>
    <row r="305" ht="15.75" customHeight="1">
      <c r="A305" s="216"/>
      <c r="B305" s="216"/>
      <c r="C305" s="216"/>
      <c r="D305" s="216"/>
      <c r="E305" s="216"/>
      <c r="F305" s="216"/>
      <c r="G305" s="216"/>
      <c r="H305" s="216"/>
      <c r="I305" s="216"/>
      <c r="J305" s="216"/>
      <c r="K305" s="216"/>
      <c r="L305" s="216"/>
      <c r="M305" s="216"/>
      <c r="N305" s="216"/>
      <c r="O305" s="216"/>
      <c r="P305" s="216"/>
      <c r="Q305" s="216"/>
      <c r="R305" s="216"/>
      <c r="S305" s="216"/>
      <c r="T305" s="216"/>
      <c r="U305" s="216"/>
      <c r="V305" s="216"/>
      <c r="W305" s="216"/>
      <c r="X305" s="216"/>
      <c r="Y305" s="216"/>
      <c r="Z305" s="216"/>
      <c r="AA305" s="216"/>
    </row>
    <row r="306" ht="15.75" customHeight="1">
      <c r="A306" s="216"/>
      <c r="B306" s="216"/>
      <c r="C306" s="216"/>
      <c r="D306" s="216"/>
      <c r="E306" s="216"/>
      <c r="F306" s="216"/>
      <c r="G306" s="216"/>
      <c r="H306" s="216"/>
      <c r="I306" s="216"/>
      <c r="J306" s="216"/>
      <c r="K306" s="216"/>
      <c r="L306" s="216"/>
      <c r="M306" s="216"/>
      <c r="N306" s="216"/>
      <c r="O306" s="216"/>
      <c r="P306" s="216"/>
      <c r="Q306" s="216"/>
      <c r="R306" s="216"/>
      <c r="S306" s="216"/>
      <c r="T306" s="216"/>
      <c r="U306" s="216"/>
      <c r="V306" s="216"/>
      <c r="W306" s="216"/>
      <c r="X306" s="216"/>
      <c r="Y306" s="216"/>
      <c r="Z306" s="216"/>
      <c r="AA306" s="216"/>
    </row>
    <row r="307" ht="15.75" customHeight="1">
      <c r="A307" s="216"/>
      <c r="B307" s="216"/>
      <c r="C307" s="216"/>
      <c r="D307" s="216"/>
      <c r="E307" s="216"/>
      <c r="F307" s="216"/>
      <c r="G307" s="216"/>
      <c r="H307" s="216"/>
      <c r="I307" s="216"/>
      <c r="J307" s="216"/>
      <c r="K307" s="216"/>
      <c r="L307" s="216"/>
      <c r="M307" s="216"/>
      <c r="N307" s="216"/>
      <c r="O307" s="216"/>
      <c r="P307" s="216"/>
      <c r="Q307" s="216"/>
      <c r="R307" s="216"/>
      <c r="S307" s="216"/>
      <c r="T307" s="216"/>
      <c r="U307" s="216"/>
      <c r="V307" s="216"/>
      <c r="W307" s="216"/>
      <c r="X307" s="216"/>
      <c r="Y307" s="216"/>
      <c r="Z307" s="216"/>
      <c r="AA307" s="216"/>
    </row>
    <row r="308" ht="15.75" customHeight="1">
      <c r="A308" s="216"/>
      <c r="B308" s="216"/>
      <c r="C308" s="216"/>
      <c r="D308" s="216"/>
      <c r="E308" s="216"/>
      <c r="F308" s="216"/>
      <c r="G308" s="216"/>
      <c r="H308" s="216"/>
      <c r="I308" s="216"/>
      <c r="J308" s="216"/>
      <c r="K308" s="216"/>
      <c r="L308" s="216"/>
      <c r="M308" s="216"/>
      <c r="N308" s="216"/>
      <c r="O308" s="216"/>
      <c r="P308" s="216"/>
      <c r="Q308" s="216"/>
      <c r="R308" s="216"/>
      <c r="S308" s="216"/>
      <c r="T308" s="216"/>
      <c r="U308" s="216"/>
      <c r="V308" s="216"/>
      <c r="W308" s="216"/>
      <c r="X308" s="216"/>
      <c r="Y308" s="216"/>
      <c r="Z308" s="216"/>
      <c r="AA308" s="216"/>
    </row>
    <row r="309" ht="15.75" customHeight="1">
      <c r="A309" s="216"/>
      <c r="B309" s="216"/>
      <c r="C309" s="216"/>
      <c r="D309" s="216"/>
      <c r="E309" s="216"/>
      <c r="F309" s="216"/>
      <c r="G309" s="216"/>
      <c r="H309" s="216"/>
      <c r="I309" s="216"/>
      <c r="J309" s="216"/>
      <c r="K309" s="216"/>
      <c r="L309" s="216"/>
      <c r="M309" s="216"/>
      <c r="N309" s="216"/>
      <c r="O309" s="216"/>
      <c r="P309" s="216"/>
      <c r="Q309" s="216"/>
      <c r="R309" s="216"/>
      <c r="S309" s="216"/>
      <c r="T309" s="216"/>
      <c r="U309" s="216"/>
      <c r="V309" s="216"/>
      <c r="W309" s="216"/>
      <c r="X309" s="216"/>
      <c r="Y309" s="216"/>
      <c r="Z309" s="216"/>
      <c r="AA309" s="216"/>
    </row>
    <row r="310" ht="15.75" customHeight="1">
      <c r="A310" s="216"/>
      <c r="B310" s="216"/>
      <c r="C310" s="216"/>
      <c r="D310" s="216"/>
      <c r="E310" s="216"/>
      <c r="F310" s="216"/>
      <c r="G310" s="216"/>
      <c r="H310" s="216"/>
      <c r="I310" s="216"/>
      <c r="J310" s="216"/>
      <c r="K310" s="216"/>
      <c r="L310" s="216"/>
      <c r="M310" s="216"/>
      <c r="N310" s="216"/>
      <c r="O310" s="216"/>
      <c r="P310" s="216"/>
      <c r="Q310" s="216"/>
      <c r="R310" s="216"/>
      <c r="S310" s="216"/>
      <c r="T310" s="216"/>
      <c r="U310" s="216"/>
      <c r="V310" s="216"/>
      <c r="W310" s="216"/>
      <c r="X310" s="216"/>
      <c r="Y310" s="216"/>
      <c r="Z310" s="216"/>
      <c r="AA310" s="216"/>
    </row>
    <row r="311" ht="15.75" customHeight="1">
      <c r="A311" s="216"/>
      <c r="B311" s="216"/>
      <c r="C311" s="216"/>
      <c r="D311" s="216"/>
      <c r="E311" s="216"/>
      <c r="F311" s="216"/>
      <c r="G311" s="216"/>
      <c r="H311" s="216"/>
      <c r="I311" s="216"/>
      <c r="J311" s="216"/>
      <c r="K311" s="216"/>
      <c r="L311" s="216"/>
      <c r="M311" s="216"/>
      <c r="N311" s="216"/>
      <c r="O311" s="216"/>
      <c r="P311" s="216"/>
      <c r="Q311" s="216"/>
      <c r="R311" s="216"/>
      <c r="S311" s="216"/>
      <c r="T311" s="216"/>
      <c r="U311" s="216"/>
      <c r="V311" s="216"/>
      <c r="W311" s="216"/>
      <c r="X311" s="216"/>
      <c r="Y311" s="216"/>
      <c r="Z311" s="216"/>
      <c r="AA311" s="216"/>
    </row>
    <row r="312" ht="15.75" customHeight="1">
      <c r="A312" s="216"/>
      <c r="B312" s="216"/>
      <c r="C312" s="216"/>
      <c r="D312" s="216"/>
      <c r="E312" s="216"/>
      <c r="F312" s="216"/>
      <c r="G312" s="216"/>
      <c r="H312" s="216"/>
      <c r="I312" s="216"/>
      <c r="J312" s="216"/>
      <c r="K312" s="216"/>
      <c r="L312" s="216"/>
      <c r="M312" s="216"/>
      <c r="N312" s="216"/>
      <c r="O312" s="216"/>
      <c r="P312" s="216"/>
      <c r="Q312" s="216"/>
      <c r="R312" s="216"/>
      <c r="S312" s="216"/>
      <c r="T312" s="216"/>
      <c r="U312" s="216"/>
      <c r="V312" s="216"/>
      <c r="W312" s="216"/>
      <c r="X312" s="216"/>
      <c r="Y312" s="216"/>
      <c r="Z312" s="216"/>
      <c r="AA312" s="216"/>
    </row>
    <row r="313" ht="15.75" customHeight="1">
      <c r="A313" s="216"/>
      <c r="B313" s="216"/>
      <c r="C313" s="216"/>
      <c r="D313" s="216"/>
      <c r="E313" s="216"/>
      <c r="F313" s="216"/>
      <c r="G313" s="216"/>
      <c r="H313" s="216"/>
      <c r="I313" s="216"/>
      <c r="J313" s="216"/>
      <c r="K313" s="216"/>
      <c r="L313" s="216"/>
      <c r="M313" s="216"/>
      <c r="N313" s="216"/>
      <c r="O313" s="216"/>
      <c r="P313" s="216"/>
      <c r="Q313" s="216"/>
      <c r="R313" s="216"/>
      <c r="S313" s="216"/>
      <c r="T313" s="216"/>
      <c r="U313" s="216"/>
      <c r="V313" s="216"/>
      <c r="W313" s="216"/>
      <c r="X313" s="216"/>
      <c r="Y313" s="216"/>
      <c r="Z313" s="216"/>
      <c r="AA313" s="216"/>
    </row>
    <row r="314" ht="15.75" customHeight="1">
      <c r="A314" s="216"/>
      <c r="B314" s="216"/>
      <c r="C314" s="216"/>
      <c r="D314" s="216"/>
      <c r="E314" s="216"/>
      <c r="F314" s="216"/>
      <c r="G314" s="216"/>
      <c r="H314" s="216"/>
      <c r="I314" s="216"/>
      <c r="J314" s="216"/>
      <c r="K314" s="216"/>
      <c r="L314" s="216"/>
      <c r="M314" s="216"/>
      <c r="N314" s="216"/>
      <c r="O314" s="216"/>
      <c r="P314" s="216"/>
      <c r="Q314" s="216"/>
      <c r="R314" s="216"/>
      <c r="S314" s="216"/>
      <c r="T314" s="216"/>
      <c r="U314" s="216"/>
      <c r="V314" s="216"/>
      <c r="W314" s="216"/>
      <c r="X314" s="216"/>
      <c r="Y314" s="216"/>
      <c r="Z314" s="216"/>
      <c r="AA314" s="216"/>
    </row>
    <row r="315" ht="15.75" customHeight="1">
      <c r="A315" s="216"/>
      <c r="B315" s="216"/>
      <c r="C315" s="216"/>
      <c r="D315" s="216"/>
      <c r="E315" s="216"/>
      <c r="F315" s="216"/>
      <c r="G315" s="216"/>
      <c r="H315" s="216"/>
      <c r="I315" s="216"/>
      <c r="J315" s="216"/>
      <c r="K315" s="216"/>
      <c r="L315" s="216"/>
      <c r="M315" s="216"/>
      <c r="N315" s="216"/>
      <c r="O315" s="216"/>
      <c r="P315" s="216"/>
      <c r="Q315" s="216"/>
      <c r="R315" s="216"/>
      <c r="S315" s="216"/>
      <c r="T315" s="216"/>
      <c r="U315" s="216"/>
      <c r="V315" s="216"/>
      <c r="W315" s="216"/>
      <c r="X315" s="216"/>
      <c r="Y315" s="216"/>
      <c r="Z315" s="216"/>
      <c r="AA315" s="216"/>
    </row>
    <row r="316" ht="15.75" customHeight="1">
      <c r="A316" s="216"/>
      <c r="B316" s="216"/>
      <c r="C316" s="216"/>
      <c r="D316" s="216"/>
      <c r="E316" s="216"/>
      <c r="F316" s="216"/>
      <c r="G316" s="216"/>
      <c r="H316" s="216"/>
      <c r="I316" s="216"/>
      <c r="J316" s="216"/>
      <c r="K316" s="216"/>
      <c r="L316" s="216"/>
      <c r="M316" s="216"/>
      <c r="N316" s="216"/>
      <c r="O316" s="216"/>
      <c r="P316" s="216"/>
      <c r="Q316" s="216"/>
      <c r="R316" s="216"/>
      <c r="S316" s="216"/>
      <c r="T316" s="216"/>
      <c r="U316" s="216"/>
      <c r="V316" s="216"/>
      <c r="W316" s="216"/>
      <c r="X316" s="216"/>
      <c r="Y316" s="216"/>
      <c r="Z316" s="216"/>
      <c r="AA316" s="216"/>
    </row>
    <row r="317" ht="15.75" customHeight="1">
      <c r="A317" s="216"/>
      <c r="B317" s="216"/>
      <c r="C317" s="216"/>
      <c r="D317" s="216"/>
      <c r="E317" s="216"/>
      <c r="F317" s="216"/>
      <c r="G317" s="216"/>
      <c r="H317" s="216"/>
      <c r="I317" s="216"/>
      <c r="J317" s="216"/>
      <c r="K317" s="216"/>
      <c r="L317" s="216"/>
      <c r="M317" s="216"/>
      <c r="N317" s="216"/>
      <c r="O317" s="216"/>
      <c r="P317" s="216"/>
      <c r="Q317" s="216"/>
      <c r="R317" s="216"/>
      <c r="S317" s="216"/>
      <c r="T317" s="216"/>
      <c r="U317" s="216"/>
      <c r="V317" s="216"/>
      <c r="W317" s="216"/>
      <c r="X317" s="216"/>
      <c r="Y317" s="216"/>
      <c r="Z317" s="216"/>
      <c r="AA317" s="216"/>
    </row>
    <row r="318" ht="15.75" customHeight="1">
      <c r="A318" s="216"/>
      <c r="B318" s="216"/>
      <c r="C318" s="216"/>
      <c r="D318" s="216"/>
      <c r="E318" s="216"/>
      <c r="F318" s="216"/>
      <c r="G318" s="216"/>
      <c r="H318" s="216"/>
      <c r="I318" s="216"/>
      <c r="J318" s="216"/>
      <c r="K318" s="216"/>
      <c r="L318" s="216"/>
      <c r="M318" s="216"/>
      <c r="N318" s="216"/>
      <c r="O318" s="216"/>
      <c r="P318" s="216"/>
      <c r="Q318" s="216"/>
      <c r="R318" s="216"/>
      <c r="S318" s="216"/>
      <c r="T318" s="216"/>
      <c r="U318" s="216"/>
      <c r="V318" s="216"/>
      <c r="W318" s="216"/>
      <c r="X318" s="216"/>
      <c r="Y318" s="216"/>
      <c r="Z318" s="216"/>
      <c r="AA318" s="216"/>
    </row>
    <row r="319" ht="15.75" customHeight="1">
      <c r="A319" s="216"/>
      <c r="B319" s="216"/>
      <c r="C319" s="216"/>
      <c r="D319" s="216"/>
      <c r="E319" s="216"/>
      <c r="F319" s="216"/>
      <c r="G319" s="216"/>
      <c r="H319" s="216"/>
      <c r="I319" s="216"/>
      <c r="J319" s="216"/>
      <c r="K319" s="216"/>
      <c r="L319" s="216"/>
      <c r="M319" s="216"/>
      <c r="N319" s="216"/>
      <c r="O319" s="216"/>
      <c r="P319" s="216"/>
      <c r="Q319" s="216"/>
      <c r="R319" s="216"/>
      <c r="S319" s="216"/>
      <c r="T319" s="216"/>
      <c r="U319" s="216"/>
      <c r="V319" s="216"/>
      <c r="W319" s="216"/>
      <c r="X319" s="216"/>
      <c r="Y319" s="216"/>
      <c r="Z319" s="216"/>
      <c r="AA319" s="216"/>
    </row>
    <row r="320" ht="15.75" customHeight="1">
      <c r="A320" s="216"/>
      <c r="B320" s="216"/>
      <c r="C320" s="216"/>
      <c r="D320" s="216"/>
      <c r="E320" s="216"/>
      <c r="F320" s="216"/>
      <c r="G320" s="216"/>
      <c r="H320" s="216"/>
      <c r="I320" s="216"/>
      <c r="J320" s="216"/>
      <c r="K320" s="216"/>
      <c r="L320" s="216"/>
      <c r="M320" s="216"/>
      <c r="N320" s="216"/>
      <c r="O320" s="216"/>
      <c r="P320" s="216"/>
      <c r="Q320" s="216"/>
      <c r="R320" s="216"/>
      <c r="S320" s="216"/>
      <c r="T320" s="216"/>
      <c r="U320" s="216"/>
      <c r="V320" s="216"/>
      <c r="W320" s="216"/>
      <c r="X320" s="216"/>
      <c r="Y320" s="216"/>
      <c r="Z320" s="216"/>
      <c r="AA320" s="216"/>
    </row>
    <row r="321" ht="15.75" customHeight="1">
      <c r="A321" s="216"/>
      <c r="B321" s="216"/>
      <c r="C321" s="216"/>
      <c r="D321" s="216"/>
      <c r="E321" s="216"/>
      <c r="F321" s="216"/>
      <c r="G321" s="216"/>
      <c r="H321" s="216"/>
      <c r="I321" s="216"/>
      <c r="J321" s="216"/>
      <c r="K321" s="216"/>
      <c r="L321" s="216"/>
      <c r="M321" s="216"/>
      <c r="N321" s="216"/>
      <c r="O321" s="216"/>
      <c r="P321" s="216"/>
      <c r="Q321" s="216"/>
      <c r="R321" s="216"/>
      <c r="S321" s="216"/>
      <c r="T321" s="216"/>
      <c r="U321" s="216"/>
      <c r="V321" s="216"/>
      <c r="W321" s="216"/>
      <c r="X321" s="216"/>
      <c r="Y321" s="216"/>
      <c r="Z321" s="216"/>
      <c r="AA321" s="216"/>
    </row>
    <row r="322" ht="15.75" customHeight="1">
      <c r="A322" s="216"/>
      <c r="B322" s="216"/>
      <c r="C322" s="216"/>
      <c r="D322" s="216"/>
      <c r="E322" s="216"/>
      <c r="F322" s="216"/>
      <c r="G322" s="216"/>
      <c r="H322" s="216"/>
      <c r="I322" s="216"/>
      <c r="J322" s="216"/>
      <c r="K322" s="216"/>
      <c r="L322" s="216"/>
      <c r="M322" s="216"/>
      <c r="N322" s="216"/>
      <c r="O322" s="216"/>
      <c r="P322" s="216"/>
      <c r="Q322" s="216"/>
      <c r="R322" s="216"/>
      <c r="S322" s="216"/>
      <c r="T322" s="216"/>
      <c r="U322" s="216"/>
      <c r="V322" s="216"/>
      <c r="W322" s="216"/>
      <c r="X322" s="216"/>
      <c r="Y322" s="216"/>
      <c r="Z322" s="216"/>
      <c r="AA322" s="216"/>
    </row>
    <row r="323" ht="15.75" customHeight="1">
      <c r="A323" s="216"/>
      <c r="B323" s="216"/>
      <c r="C323" s="216"/>
      <c r="D323" s="216"/>
      <c r="E323" s="216"/>
      <c r="F323" s="216"/>
      <c r="G323" s="216"/>
      <c r="H323" s="216"/>
      <c r="I323" s="216"/>
      <c r="J323" s="216"/>
      <c r="K323" s="216"/>
      <c r="L323" s="216"/>
      <c r="M323" s="216"/>
      <c r="N323" s="216"/>
      <c r="O323" s="216"/>
      <c r="P323" s="216"/>
      <c r="Q323" s="216"/>
      <c r="R323" s="216"/>
      <c r="S323" s="216"/>
      <c r="T323" s="216"/>
      <c r="U323" s="216"/>
      <c r="V323" s="216"/>
      <c r="W323" s="216"/>
      <c r="X323" s="216"/>
      <c r="Y323" s="216"/>
      <c r="Z323" s="216"/>
      <c r="AA323" s="216"/>
    </row>
    <row r="324" ht="15.75" customHeight="1">
      <c r="A324" s="216"/>
      <c r="B324" s="216"/>
      <c r="C324" s="216"/>
      <c r="D324" s="216"/>
      <c r="E324" s="216"/>
      <c r="F324" s="216"/>
      <c r="G324" s="216"/>
      <c r="H324" s="216"/>
      <c r="I324" s="216"/>
      <c r="J324" s="216"/>
      <c r="K324" s="216"/>
      <c r="L324" s="216"/>
      <c r="M324" s="216"/>
      <c r="N324" s="216"/>
      <c r="O324" s="216"/>
      <c r="P324" s="216"/>
      <c r="Q324" s="216"/>
      <c r="R324" s="216"/>
      <c r="S324" s="216"/>
      <c r="T324" s="216"/>
      <c r="U324" s="216"/>
      <c r="V324" s="216"/>
      <c r="W324" s="216"/>
      <c r="X324" s="216"/>
      <c r="Y324" s="216"/>
      <c r="Z324" s="216"/>
      <c r="AA324" s="216"/>
    </row>
    <row r="325" ht="15.75" customHeight="1">
      <c r="A325" s="216"/>
      <c r="B325" s="216"/>
      <c r="C325" s="216"/>
      <c r="D325" s="216"/>
      <c r="E325" s="216"/>
      <c r="F325" s="216"/>
      <c r="G325" s="216"/>
      <c r="H325" s="216"/>
      <c r="I325" s="216"/>
      <c r="J325" s="216"/>
      <c r="K325" s="216"/>
      <c r="L325" s="216"/>
      <c r="M325" s="216"/>
      <c r="N325" s="216"/>
      <c r="O325" s="216"/>
      <c r="P325" s="216"/>
      <c r="Q325" s="216"/>
      <c r="R325" s="216"/>
      <c r="S325" s="216"/>
      <c r="T325" s="216"/>
      <c r="U325" s="216"/>
      <c r="V325" s="216"/>
      <c r="W325" s="216"/>
      <c r="X325" s="216"/>
      <c r="Y325" s="216"/>
      <c r="Z325" s="216"/>
      <c r="AA325" s="216"/>
    </row>
    <row r="326" ht="15.75" customHeight="1">
      <c r="A326" s="216"/>
      <c r="B326" s="216"/>
      <c r="C326" s="216"/>
      <c r="D326" s="216"/>
      <c r="E326" s="216"/>
      <c r="F326" s="216"/>
      <c r="G326" s="216"/>
      <c r="H326" s="216"/>
      <c r="I326" s="216"/>
      <c r="J326" s="216"/>
      <c r="K326" s="216"/>
      <c r="L326" s="216"/>
      <c r="M326" s="216"/>
      <c r="N326" s="216"/>
      <c r="O326" s="216"/>
      <c r="P326" s="216"/>
      <c r="Q326" s="216"/>
      <c r="R326" s="216"/>
      <c r="S326" s="216"/>
      <c r="T326" s="216"/>
      <c r="U326" s="216"/>
      <c r="V326" s="216"/>
      <c r="W326" s="216"/>
      <c r="X326" s="216"/>
      <c r="Y326" s="216"/>
      <c r="Z326" s="216"/>
      <c r="AA326" s="216"/>
    </row>
    <row r="327" ht="15.75" customHeight="1">
      <c r="A327" s="216"/>
      <c r="B327" s="216"/>
      <c r="C327" s="216"/>
      <c r="D327" s="216"/>
      <c r="E327" s="216"/>
      <c r="F327" s="216"/>
      <c r="G327" s="216"/>
      <c r="H327" s="216"/>
      <c r="I327" s="216"/>
      <c r="J327" s="216"/>
      <c r="K327" s="216"/>
      <c r="L327" s="216"/>
      <c r="M327" s="216"/>
      <c r="N327" s="216"/>
      <c r="O327" s="216"/>
      <c r="P327" s="216"/>
      <c r="Q327" s="216"/>
      <c r="R327" s="216"/>
      <c r="S327" s="216"/>
      <c r="T327" s="216"/>
      <c r="U327" s="216"/>
      <c r="V327" s="216"/>
      <c r="W327" s="216"/>
      <c r="X327" s="216"/>
      <c r="Y327" s="216"/>
      <c r="Z327" s="216"/>
      <c r="AA327" s="216"/>
    </row>
    <row r="328" ht="15.75" customHeight="1">
      <c r="A328" s="216"/>
      <c r="B328" s="216"/>
      <c r="C328" s="216"/>
      <c r="D328" s="216"/>
      <c r="E328" s="216"/>
      <c r="F328" s="216"/>
      <c r="G328" s="216"/>
      <c r="H328" s="216"/>
      <c r="I328" s="216"/>
      <c r="J328" s="216"/>
      <c r="K328" s="216"/>
      <c r="L328" s="216"/>
      <c r="M328" s="216"/>
      <c r="N328" s="216"/>
      <c r="O328" s="216"/>
      <c r="P328" s="216"/>
      <c r="Q328" s="216"/>
      <c r="R328" s="216"/>
      <c r="S328" s="216"/>
      <c r="T328" s="216"/>
      <c r="U328" s="216"/>
      <c r="V328" s="216"/>
      <c r="W328" s="216"/>
      <c r="X328" s="216"/>
      <c r="Y328" s="216"/>
      <c r="Z328" s="216"/>
      <c r="AA328" s="216"/>
    </row>
    <row r="329" ht="15.75" customHeight="1">
      <c r="A329" s="216"/>
      <c r="B329" s="216"/>
      <c r="C329" s="216"/>
      <c r="D329" s="216"/>
      <c r="E329" s="216"/>
      <c r="F329" s="216"/>
      <c r="G329" s="216"/>
      <c r="H329" s="216"/>
      <c r="I329" s="216"/>
      <c r="J329" s="216"/>
      <c r="K329" s="216"/>
      <c r="L329" s="216"/>
      <c r="M329" s="216"/>
      <c r="N329" s="216"/>
      <c r="O329" s="216"/>
      <c r="P329" s="216"/>
      <c r="Q329" s="216"/>
      <c r="R329" s="216"/>
      <c r="S329" s="216"/>
      <c r="T329" s="216"/>
      <c r="U329" s="216"/>
      <c r="V329" s="216"/>
      <c r="W329" s="216"/>
      <c r="X329" s="216"/>
      <c r="Y329" s="216"/>
      <c r="Z329" s="216"/>
      <c r="AA329" s="216"/>
    </row>
    <row r="330" ht="15.75" customHeight="1">
      <c r="A330" s="216"/>
      <c r="B330" s="216"/>
      <c r="C330" s="216"/>
      <c r="D330" s="216"/>
      <c r="E330" s="216"/>
      <c r="F330" s="216"/>
      <c r="G330" s="216"/>
      <c r="H330" s="216"/>
      <c r="I330" s="216"/>
      <c r="J330" s="216"/>
      <c r="K330" s="216"/>
      <c r="L330" s="216"/>
      <c r="M330" s="216"/>
      <c r="N330" s="216"/>
      <c r="O330" s="216"/>
      <c r="P330" s="216"/>
      <c r="Q330" s="216"/>
      <c r="R330" s="216"/>
      <c r="S330" s="216"/>
      <c r="T330" s="216"/>
      <c r="U330" s="216"/>
      <c r="V330" s="216"/>
      <c r="W330" s="216"/>
      <c r="X330" s="216"/>
      <c r="Y330" s="216"/>
      <c r="Z330" s="216"/>
      <c r="AA330" s="216"/>
    </row>
    <row r="331" ht="15.75" customHeight="1">
      <c r="A331" s="216"/>
      <c r="B331" s="216"/>
      <c r="C331" s="216"/>
      <c r="D331" s="216"/>
      <c r="E331" s="216"/>
      <c r="F331" s="216"/>
      <c r="G331" s="216"/>
      <c r="H331" s="216"/>
      <c r="I331" s="216"/>
      <c r="J331" s="216"/>
      <c r="K331" s="216"/>
      <c r="L331" s="216"/>
      <c r="M331" s="216"/>
      <c r="N331" s="216"/>
      <c r="O331" s="216"/>
      <c r="P331" s="216"/>
      <c r="Q331" s="216"/>
      <c r="R331" s="216"/>
      <c r="S331" s="216"/>
      <c r="T331" s="216"/>
      <c r="U331" s="216"/>
      <c r="V331" s="216"/>
      <c r="W331" s="216"/>
      <c r="X331" s="216"/>
      <c r="Y331" s="216"/>
      <c r="Z331" s="216"/>
      <c r="AA331" s="216"/>
    </row>
    <row r="332" ht="15.75" customHeight="1">
      <c r="A332" s="216"/>
      <c r="B332" s="216"/>
      <c r="C332" s="216"/>
      <c r="D332" s="216"/>
      <c r="E332" s="216"/>
      <c r="F332" s="216"/>
      <c r="G332" s="216"/>
      <c r="H332" s="216"/>
      <c r="I332" s="216"/>
      <c r="J332" s="216"/>
      <c r="K332" s="216"/>
      <c r="L332" s="216"/>
      <c r="M332" s="216"/>
      <c r="N332" s="216"/>
      <c r="O332" s="216"/>
      <c r="P332" s="216"/>
      <c r="Q332" s="216"/>
      <c r="R332" s="216"/>
      <c r="S332" s="216"/>
      <c r="T332" s="216"/>
      <c r="U332" s="216"/>
      <c r="V332" s="216"/>
      <c r="W332" s="216"/>
      <c r="X332" s="216"/>
      <c r="Y332" s="216"/>
      <c r="Z332" s="216"/>
      <c r="AA332" s="216"/>
    </row>
    <row r="333" ht="15.75" customHeight="1">
      <c r="A333" s="216"/>
      <c r="B333" s="216"/>
      <c r="C333" s="216"/>
      <c r="D333" s="216"/>
      <c r="E333" s="216"/>
      <c r="F333" s="216"/>
      <c r="G333" s="216"/>
      <c r="H333" s="216"/>
      <c r="I333" s="216"/>
      <c r="J333" s="216"/>
      <c r="K333" s="216"/>
      <c r="L333" s="216"/>
      <c r="M333" s="216"/>
      <c r="N333" s="216"/>
      <c r="O333" s="216"/>
      <c r="P333" s="216"/>
      <c r="Q333" s="216"/>
      <c r="R333" s="216"/>
      <c r="S333" s="216"/>
      <c r="T333" s="216"/>
      <c r="U333" s="216"/>
      <c r="V333" s="216"/>
      <c r="W333" s="216"/>
      <c r="X333" s="216"/>
      <c r="Y333" s="216"/>
      <c r="Z333" s="216"/>
      <c r="AA333" s="216"/>
    </row>
    <row r="334" ht="15.75" customHeight="1">
      <c r="A334" s="216"/>
      <c r="B334" s="216"/>
      <c r="C334" s="216"/>
      <c r="D334" s="216"/>
      <c r="E334" s="216"/>
      <c r="F334" s="216"/>
      <c r="G334" s="216"/>
      <c r="H334" s="216"/>
      <c r="I334" s="216"/>
      <c r="J334" s="216"/>
      <c r="K334" s="216"/>
      <c r="L334" s="216"/>
      <c r="M334" s="216"/>
      <c r="N334" s="216"/>
      <c r="O334" s="216"/>
      <c r="P334" s="216"/>
      <c r="Q334" s="216"/>
      <c r="R334" s="216"/>
      <c r="S334" s="216"/>
      <c r="T334" s="216"/>
      <c r="U334" s="216"/>
      <c r="V334" s="216"/>
      <c r="W334" s="216"/>
      <c r="X334" s="216"/>
      <c r="Y334" s="216"/>
      <c r="Z334" s="216"/>
      <c r="AA334" s="216"/>
    </row>
    <row r="335" ht="15.75" customHeight="1">
      <c r="A335" s="216"/>
      <c r="B335" s="216"/>
      <c r="C335" s="216"/>
      <c r="D335" s="216"/>
      <c r="E335" s="216"/>
      <c r="F335" s="216"/>
      <c r="G335" s="216"/>
      <c r="H335" s="216"/>
      <c r="I335" s="216"/>
      <c r="J335" s="216"/>
      <c r="K335" s="216"/>
      <c r="L335" s="216"/>
      <c r="M335" s="216"/>
      <c r="N335" s="216"/>
      <c r="O335" s="216"/>
      <c r="P335" s="216"/>
      <c r="Q335" s="216"/>
      <c r="R335" s="216"/>
      <c r="S335" s="216"/>
      <c r="T335" s="216"/>
      <c r="U335" s="216"/>
      <c r="V335" s="216"/>
      <c r="W335" s="216"/>
      <c r="X335" s="216"/>
      <c r="Y335" s="216"/>
      <c r="Z335" s="216"/>
      <c r="AA335" s="216"/>
    </row>
    <row r="336" ht="15.75" customHeight="1">
      <c r="A336" s="216"/>
      <c r="B336" s="216"/>
      <c r="C336" s="216"/>
      <c r="D336" s="216"/>
      <c r="E336" s="216"/>
      <c r="F336" s="216"/>
      <c r="G336" s="216"/>
      <c r="H336" s="216"/>
      <c r="I336" s="216"/>
      <c r="J336" s="216"/>
      <c r="K336" s="216"/>
      <c r="L336" s="216"/>
      <c r="M336" s="216"/>
      <c r="N336" s="216"/>
      <c r="O336" s="216"/>
      <c r="P336" s="216"/>
      <c r="Q336" s="216"/>
      <c r="R336" s="216"/>
      <c r="S336" s="216"/>
      <c r="T336" s="216"/>
      <c r="U336" s="216"/>
      <c r="V336" s="216"/>
      <c r="W336" s="216"/>
      <c r="X336" s="216"/>
      <c r="Y336" s="216"/>
      <c r="Z336" s="216"/>
      <c r="AA336" s="216"/>
    </row>
    <row r="337" ht="15.75" customHeight="1">
      <c r="A337" s="216"/>
      <c r="B337" s="216"/>
      <c r="C337" s="216"/>
      <c r="D337" s="216"/>
      <c r="E337" s="216"/>
      <c r="F337" s="216"/>
      <c r="G337" s="216"/>
      <c r="H337" s="216"/>
      <c r="I337" s="216"/>
      <c r="J337" s="216"/>
      <c r="K337" s="216"/>
      <c r="L337" s="216"/>
      <c r="M337" s="216"/>
      <c r="N337" s="216"/>
      <c r="O337" s="216"/>
      <c r="P337" s="216"/>
      <c r="Q337" s="216"/>
      <c r="R337" s="216"/>
      <c r="S337" s="216"/>
      <c r="T337" s="216"/>
      <c r="U337" s="216"/>
      <c r="V337" s="216"/>
      <c r="W337" s="216"/>
      <c r="X337" s="216"/>
      <c r="Y337" s="216"/>
      <c r="Z337" s="216"/>
      <c r="AA337" s="216"/>
    </row>
    <row r="338" ht="15.75" customHeight="1">
      <c r="A338" s="216"/>
      <c r="B338" s="216"/>
      <c r="C338" s="216"/>
      <c r="D338" s="216"/>
      <c r="E338" s="216"/>
      <c r="F338" s="216"/>
      <c r="G338" s="216"/>
      <c r="H338" s="216"/>
      <c r="I338" s="216"/>
      <c r="J338" s="216"/>
      <c r="K338" s="216"/>
      <c r="L338" s="216"/>
      <c r="M338" s="216"/>
      <c r="N338" s="216"/>
      <c r="O338" s="216"/>
      <c r="P338" s="216"/>
      <c r="Q338" s="216"/>
      <c r="R338" s="216"/>
      <c r="S338" s="216"/>
      <c r="T338" s="216"/>
      <c r="U338" s="216"/>
      <c r="V338" s="216"/>
      <c r="W338" s="216"/>
      <c r="X338" s="216"/>
      <c r="Y338" s="216"/>
      <c r="Z338" s="216"/>
      <c r="AA338" s="216"/>
    </row>
    <row r="339" ht="15.75" customHeight="1">
      <c r="A339" s="216"/>
      <c r="B339" s="216"/>
      <c r="C339" s="216"/>
      <c r="D339" s="216"/>
      <c r="E339" s="216"/>
      <c r="F339" s="216"/>
      <c r="G339" s="216"/>
      <c r="H339" s="216"/>
      <c r="I339" s="216"/>
      <c r="J339" s="216"/>
      <c r="K339" s="216"/>
      <c r="L339" s="216"/>
      <c r="M339" s="216"/>
      <c r="N339" s="216"/>
      <c r="O339" s="216"/>
      <c r="P339" s="216"/>
      <c r="Q339" s="216"/>
      <c r="R339" s="216"/>
      <c r="S339" s="216"/>
      <c r="T339" s="216"/>
      <c r="U339" s="216"/>
      <c r="V339" s="216"/>
      <c r="W339" s="216"/>
      <c r="X339" s="216"/>
      <c r="Y339" s="216"/>
      <c r="Z339" s="216"/>
      <c r="AA339" s="216"/>
    </row>
    <row r="340" ht="15.75" customHeight="1">
      <c r="A340" s="216"/>
      <c r="B340" s="216"/>
      <c r="C340" s="216"/>
      <c r="D340" s="216"/>
      <c r="E340" s="216"/>
      <c r="F340" s="216"/>
      <c r="G340" s="216"/>
      <c r="H340" s="216"/>
      <c r="I340" s="216"/>
      <c r="J340" s="216"/>
      <c r="K340" s="216"/>
      <c r="L340" s="216"/>
      <c r="M340" s="216"/>
      <c r="N340" s="216"/>
      <c r="O340" s="216"/>
      <c r="P340" s="216"/>
      <c r="Q340" s="216"/>
      <c r="R340" s="216"/>
      <c r="S340" s="216"/>
      <c r="T340" s="216"/>
      <c r="U340" s="216"/>
      <c r="V340" s="216"/>
      <c r="W340" s="216"/>
      <c r="X340" s="216"/>
      <c r="Y340" s="216"/>
      <c r="Z340" s="216"/>
      <c r="AA340" s="216"/>
    </row>
    <row r="341" ht="15.75" customHeight="1">
      <c r="A341" s="216"/>
      <c r="B341" s="216"/>
      <c r="C341" s="216"/>
      <c r="D341" s="216"/>
      <c r="E341" s="216"/>
      <c r="F341" s="216"/>
      <c r="G341" s="216"/>
      <c r="H341" s="216"/>
      <c r="I341" s="216"/>
      <c r="J341" s="216"/>
      <c r="K341" s="216"/>
      <c r="L341" s="216"/>
      <c r="M341" s="216"/>
      <c r="N341" s="216"/>
      <c r="O341" s="216"/>
      <c r="P341" s="216"/>
      <c r="Q341" s="216"/>
      <c r="R341" s="216"/>
      <c r="S341" s="216"/>
      <c r="T341" s="216"/>
      <c r="U341" s="216"/>
      <c r="V341" s="216"/>
      <c r="W341" s="216"/>
      <c r="X341" s="216"/>
      <c r="Y341" s="216"/>
      <c r="Z341" s="216"/>
      <c r="AA341" s="216"/>
    </row>
    <row r="342" ht="15.75" customHeight="1">
      <c r="A342" s="216"/>
      <c r="B342" s="216"/>
      <c r="C342" s="216"/>
      <c r="D342" s="216"/>
      <c r="E342" s="216"/>
      <c r="F342" s="216"/>
      <c r="G342" s="216"/>
      <c r="H342" s="216"/>
      <c r="I342" s="216"/>
      <c r="J342" s="216"/>
      <c r="K342" s="216"/>
      <c r="L342" s="216"/>
      <c r="M342" s="216"/>
      <c r="N342" s="216"/>
      <c r="O342" s="216"/>
      <c r="P342" s="216"/>
      <c r="Q342" s="216"/>
      <c r="R342" s="216"/>
      <c r="S342" s="216"/>
      <c r="T342" s="216"/>
      <c r="U342" s="216"/>
      <c r="V342" s="216"/>
      <c r="W342" s="216"/>
      <c r="X342" s="216"/>
      <c r="Y342" s="216"/>
      <c r="Z342" s="216"/>
      <c r="AA342" s="216"/>
    </row>
    <row r="343" ht="15.75" customHeight="1">
      <c r="A343" s="216"/>
      <c r="B343" s="216"/>
      <c r="C343" s="216"/>
      <c r="D343" s="216"/>
      <c r="E343" s="216"/>
      <c r="F343" s="216"/>
      <c r="G343" s="216"/>
      <c r="H343" s="216"/>
      <c r="I343" s="216"/>
      <c r="J343" s="216"/>
      <c r="K343" s="216"/>
      <c r="L343" s="216"/>
      <c r="M343" s="216"/>
      <c r="N343" s="216"/>
      <c r="O343" s="216"/>
      <c r="P343" s="216"/>
      <c r="Q343" s="216"/>
      <c r="R343" s="216"/>
      <c r="S343" s="216"/>
      <c r="T343" s="216"/>
      <c r="U343" s="216"/>
      <c r="V343" s="216"/>
      <c r="W343" s="216"/>
      <c r="X343" s="216"/>
      <c r="Y343" s="216"/>
      <c r="Z343" s="216"/>
      <c r="AA343" s="216"/>
    </row>
    <row r="344" ht="15.75" customHeight="1">
      <c r="A344" s="216"/>
      <c r="B344" s="216"/>
      <c r="C344" s="216"/>
      <c r="D344" s="216"/>
      <c r="E344" s="216"/>
      <c r="F344" s="216"/>
      <c r="G344" s="216"/>
      <c r="H344" s="216"/>
      <c r="I344" s="216"/>
      <c r="J344" s="216"/>
      <c r="K344" s="216"/>
      <c r="L344" s="216"/>
      <c r="M344" s="216"/>
      <c r="N344" s="216"/>
      <c r="O344" s="216"/>
      <c r="P344" s="216"/>
      <c r="Q344" s="216"/>
      <c r="R344" s="216"/>
      <c r="S344" s="216"/>
      <c r="T344" s="216"/>
      <c r="U344" s="216"/>
      <c r="V344" s="216"/>
      <c r="W344" s="216"/>
      <c r="X344" s="216"/>
      <c r="Y344" s="216"/>
      <c r="Z344" s="216"/>
      <c r="AA344" s="216"/>
    </row>
    <row r="345" ht="15.75" customHeight="1">
      <c r="A345" s="216"/>
      <c r="B345" s="216"/>
      <c r="C345" s="216"/>
      <c r="D345" s="216"/>
      <c r="E345" s="216"/>
      <c r="F345" s="216"/>
      <c r="G345" s="216"/>
      <c r="H345" s="216"/>
      <c r="I345" s="216"/>
      <c r="J345" s="216"/>
      <c r="K345" s="216"/>
      <c r="L345" s="216"/>
      <c r="M345" s="216"/>
      <c r="N345" s="216"/>
      <c r="O345" s="216"/>
      <c r="P345" s="216"/>
      <c r="Q345" s="216"/>
      <c r="R345" s="216"/>
      <c r="S345" s="216"/>
      <c r="T345" s="216"/>
      <c r="U345" s="216"/>
      <c r="V345" s="216"/>
      <c r="W345" s="216"/>
      <c r="X345" s="216"/>
      <c r="Y345" s="216"/>
      <c r="Z345" s="216"/>
      <c r="AA345" s="216"/>
    </row>
    <row r="346" ht="15.75" customHeight="1">
      <c r="A346" s="216"/>
      <c r="B346" s="216"/>
      <c r="C346" s="216"/>
      <c r="D346" s="216"/>
      <c r="E346" s="216"/>
      <c r="F346" s="216"/>
      <c r="G346" s="216"/>
      <c r="H346" s="216"/>
      <c r="I346" s="216"/>
      <c r="J346" s="216"/>
      <c r="K346" s="216"/>
      <c r="L346" s="216"/>
      <c r="M346" s="216"/>
      <c r="N346" s="216"/>
      <c r="O346" s="216"/>
      <c r="P346" s="216"/>
      <c r="Q346" s="216"/>
      <c r="R346" s="216"/>
      <c r="S346" s="216"/>
      <c r="T346" s="216"/>
      <c r="U346" s="216"/>
      <c r="V346" s="216"/>
      <c r="W346" s="216"/>
      <c r="X346" s="216"/>
      <c r="Y346" s="216"/>
      <c r="Z346" s="216"/>
      <c r="AA346" s="216"/>
    </row>
    <row r="347" ht="15.75" customHeight="1">
      <c r="A347" s="216"/>
      <c r="B347" s="216"/>
      <c r="C347" s="216"/>
      <c r="D347" s="216"/>
      <c r="E347" s="216"/>
      <c r="F347" s="216"/>
      <c r="G347" s="216"/>
      <c r="H347" s="216"/>
      <c r="I347" s="216"/>
      <c r="J347" s="216"/>
      <c r="K347" s="216"/>
      <c r="L347" s="216"/>
      <c r="M347" s="216"/>
      <c r="N347" s="216"/>
      <c r="O347" s="216"/>
      <c r="P347" s="216"/>
      <c r="Q347" s="216"/>
      <c r="R347" s="216"/>
      <c r="S347" s="216"/>
      <c r="T347" s="216"/>
      <c r="U347" s="216"/>
      <c r="V347" s="216"/>
      <c r="W347" s="216"/>
      <c r="X347" s="216"/>
      <c r="Y347" s="216"/>
      <c r="Z347" s="216"/>
      <c r="AA347" s="216"/>
    </row>
    <row r="348" ht="15.75" customHeight="1">
      <c r="A348" s="216"/>
      <c r="B348" s="216"/>
      <c r="C348" s="216"/>
      <c r="D348" s="216"/>
      <c r="E348" s="216"/>
      <c r="F348" s="216"/>
      <c r="G348" s="216"/>
      <c r="H348" s="216"/>
      <c r="I348" s="216"/>
      <c r="J348" s="216"/>
      <c r="K348" s="216"/>
      <c r="L348" s="216"/>
      <c r="M348" s="216"/>
      <c r="N348" s="216"/>
      <c r="O348" s="216"/>
      <c r="P348" s="216"/>
      <c r="Q348" s="216"/>
      <c r="R348" s="216"/>
      <c r="S348" s="216"/>
      <c r="T348" s="216"/>
      <c r="U348" s="216"/>
      <c r="V348" s="216"/>
      <c r="W348" s="216"/>
      <c r="X348" s="216"/>
      <c r="Y348" s="216"/>
      <c r="Z348" s="216"/>
      <c r="AA348" s="216"/>
    </row>
    <row r="349" ht="15.75" customHeight="1">
      <c r="A349" s="216"/>
      <c r="B349" s="216"/>
      <c r="C349" s="216"/>
      <c r="D349" s="216"/>
      <c r="E349" s="216"/>
      <c r="F349" s="216"/>
      <c r="G349" s="216"/>
      <c r="H349" s="216"/>
      <c r="I349" s="216"/>
      <c r="J349" s="216"/>
      <c r="K349" s="216"/>
      <c r="L349" s="216"/>
      <c r="M349" s="216"/>
      <c r="N349" s="216"/>
      <c r="O349" s="216"/>
      <c r="P349" s="216"/>
      <c r="Q349" s="216"/>
      <c r="R349" s="216"/>
      <c r="S349" s="216"/>
      <c r="T349" s="216"/>
      <c r="U349" s="216"/>
      <c r="V349" s="216"/>
      <c r="W349" s="216"/>
      <c r="X349" s="216"/>
      <c r="Y349" s="216"/>
      <c r="Z349" s="216"/>
      <c r="AA349" s="216"/>
    </row>
    <row r="350" ht="15.75" customHeight="1">
      <c r="A350" s="216"/>
      <c r="B350" s="216"/>
      <c r="C350" s="216"/>
      <c r="D350" s="216"/>
      <c r="E350" s="216"/>
      <c r="F350" s="216"/>
      <c r="G350" s="216"/>
      <c r="H350" s="216"/>
      <c r="I350" s="216"/>
      <c r="J350" s="216"/>
      <c r="K350" s="216"/>
      <c r="L350" s="216"/>
      <c r="M350" s="216"/>
      <c r="N350" s="216"/>
      <c r="O350" s="216"/>
      <c r="P350" s="216"/>
      <c r="Q350" s="216"/>
      <c r="R350" s="216"/>
      <c r="S350" s="216"/>
      <c r="T350" s="216"/>
      <c r="U350" s="216"/>
      <c r="V350" s="216"/>
      <c r="W350" s="216"/>
      <c r="X350" s="216"/>
      <c r="Y350" s="216"/>
      <c r="Z350" s="216"/>
      <c r="AA350" s="216"/>
    </row>
    <row r="351" ht="15.75" customHeight="1">
      <c r="A351" s="216"/>
      <c r="B351" s="216"/>
      <c r="C351" s="216"/>
      <c r="D351" s="216"/>
      <c r="E351" s="216"/>
      <c r="F351" s="216"/>
      <c r="G351" s="216"/>
      <c r="H351" s="216"/>
      <c r="I351" s="216"/>
      <c r="J351" s="216"/>
      <c r="K351" s="216"/>
      <c r="L351" s="216"/>
      <c r="M351" s="216"/>
      <c r="N351" s="216"/>
      <c r="O351" s="216"/>
      <c r="P351" s="216"/>
      <c r="Q351" s="216"/>
      <c r="R351" s="216"/>
      <c r="S351" s="216"/>
      <c r="T351" s="216"/>
      <c r="U351" s="216"/>
      <c r="V351" s="216"/>
      <c r="W351" s="216"/>
      <c r="X351" s="216"/>
      <c r="Y351" s="216"/>
      <c r="Z351" s="216"/>
      <c r="AA351" s="216"/>
    </row>
    <row r="352" ht="15.75" customHeight="1">
      <c r="A352" s="216"/>
      <c r="B352" s="216"/>
      <c r="C352" s="216"/>
      <c r="D352" s="216"/>
      <c r="E352" s="216"/>
      <c r="F352" s="216"/>
      <c r="G352" s="216"/>
      <c r="H352" s="216"/>
      <c r="I352" s="216"/>
      <c r="J352" s="216"/>
      <c r="K352" s="216"/>
      <c r="L352" s="216"/>
      <c r="M352" s="216"/>
      <c r="N352" s="216"/>
      <c r="O352" s="216"/>
      <c r="P352" s="216"/>
      <c r="Q352" s="216"/>
      <c r="R352" s="216"/>
      <c r="S352" s="216"/>
      <c r="T352" s="216"/>
      <c r="U352" s="216"/>
      <c r="V352" s="216"/>
      <c r="W352" s="216"/>
      <c r="X352" s="216"/>
      <c r="Y352" s="216"/>
      <c r="Z352" s="216"/>
      <c r="AA352" s="216"/>
    </row>
    <row r="353" ht="15.75" customHeight="1">
      <c r="A353" s="216"/>
      <c r="B353" s="216"/>
      <c r="C353" s="216"/>
      <c r="D353" s="216"/>
      <c r="E353" s="216"/>
      <c r="F353" s="216"/>
      <c r="G353" s="216"/>
      <c r="H353" s="216"/>
      <c r="I353" s="216"/>
      <c r="J353" s="216"/>
      <c r="K353" s="216"/>
      <c r="L353" s="216"/>
      <c r="M353" s="216"/>
      <c r="N353" s="216"/>
      <c r="O353" s="216"/>
      <c r="P353" s="216"/>
      <c r="Q353" s="216"/>
      <c r="R353" s="216"/>
      <c r="S353" s="216"/>
      <c r="T353" s="216"/>
      <c r="U353" s="216"/>
      <c r="V353" s="216"/>
      <c r="W353" s="216"/>
      <c r="X353" s="216"/>
      <c r="Y353" s="216"/>
      <c r="Z353" s="216"/>
      <c r="AA353" s="216"/>
    </row>
    <row r="354" ht="15.75" customHeight="1">
      <c r="A354" s="216"/>
      <c r="B354" s="216"/>
      <c r="C354" s="216"/>
      <c r="D354" s="216"/>
      <c r="E354" s="216"/>
      <c r="F354" s="216"/>
      <c r="G354" s="216"/>
      <c r="H354" s="216"/>
      <c r="I354" s="216"/>
      <c r="J354" s="216"/>
      <c r="K354" s="216"/>
      <c r="L354" s="216"/>
      <c r="M354" s="216"/>
      <c r="N354" s="216"/>
      <c r="O354" s="216"/>
      <c r="P354" s="216"/>
      <c r="Q354" s="216"/>
      <c r="R354" s="216"/>
      <c r="S354" s="216"/>
      <c r="T354" s="216"/>
      <c r="U354" s="216"/>
      <c r="V354" s="216"/>
      <c r="W354" s="216"/>
      <c r="X354" s="216"/>
      <c r="Y354" s="216"/>
      <c r="Z354" s="216"/>
      <c r="AA354" s="216"/>
    </row>
    <row r="355" ht="15.75" customHeight="1">
      <c r="A355" s="216"/>
      <c r="B355" s="216"/>
      <c r="C355" s="216"/>
      <c r="D355" s="216"/>
      <c r="E355" s="216"/>
      <c r="F355" s="216"/>
      <c r="G355" s="216"/>
      <c r="H355" s="216"/>
      <c r="I355" s="216"/>
      <c r="J355" s="216"/>
      <c r="K355" s="216"/>
      <c r="L355" s="216"/>
      <c r="M355" s="216"/>
      <c r="N355" s="216"/>
      <c r="O355" s="216"/>
      <c r="P355" s="216"/>
      <c r="Q355" s="216"/>
      <c r="R355" s="216"/>
      <c r="S355" s="216"/>
      <c r="T355" s="216"/>
      <c r="U355" s="216"/>
      <c r="V355" s="216"/>
      <c r="W355" s="216"/>
      <c r="X355" s="216"/>
      <c r="Y355" s="216"/>
      <c r="Z355" s="216"/>
      <c r="AA355" s="216"/>
    </row>
    <row r="356" ht="15.75" customHeight="1">
      <c r="A356" s="216"/>
      <c r="B356" s="216"/>
      <c r="C356" s="216"/>
      <c r="D356" s="216"/>
      <c r="E356" s="216"/>
      <c r="F356" s="216"/>
      <c r="G356" s="216"/>
      <c r="H356" s="216"/>
      <c r="I356" s="216"/>
      <c r="J356" s="216"/>
      <c r="K356" s="216"/>
      <c r="L356" s="216"/>
      <c r="M356" s="216"/>
      <c r="N356" s="216"/>
      <c r="O356" s="216"/>
      <c r="P356" s="216"/>
      <c r="Q356" s="216"/>
      <c r="R356" s="216"/>
      <c r="S356" s="216"/>
      <c r="T356" s="216"/>
      <c r="U356" s="216"/>
      <c r="V356" s="216"/>
      <c r="W356" s="216"/>
      <c r="X356" s="216"/>
      <c r="Y356" s="216"/>
      <c r="Z356" s="216"/>
      <c r="AA356" s="216"/>
    </row>
    <row r="357" ht="15.75" customHeight="1">
      <c r="A357" s="216"/>
      <c r="B357" s="216"/>
      <c r="C357" s="216"/>
      <c r="D357" s="216"/>
      <c r="E357" s="216"/>
      <c r="F357" s="216"/>
      <c r="G357" s="216"/>
      <c r="H357" s="216"/>
      <c r="I357" s="216"/>
      <c r="J357" s="216"/>
      <c r="K357" s="216"/>
      <c r="L357" s="216"/>
      <c r="M357" s="216"/>
      <c r="N357" s="216"/>
      <c r="O357" s="216"/>
      <c r="P357" s="216"/>
      <c r="Q357" s="216"/>
      <c r="R357" s="216"/>
      <c r="S357" s="216"/>
      <c r="T357" s="216"/>
      <c r="U357" s="216"/>
      <c r="V357" s="216"/>
      <c r="W357" s="216"/>
      <c r="X357" s="216"/>
      <c r="Y357" s="216"/>
      <c r="Z357" s="216"/>
      <c r="AA357" s="216"/>
    </row>
    <row r="358" ht="15.75" customHeight="1">
      <c r="A358" s="216"/>
      <c r="B358" s="216"/>
      <c r="C358" s="216"/>
      <c r="D358" s="216"/>
      <c r="E358" s="216"/>
      <c r="F358" s="216"/>
      <c r="G358" s="216"/>
      <c r="H358" s="216"/>
      <c r="I358" s="216"/>
      <c r="J358" s="216"/>
      <c r="K358" s="216"/>
      <c r="L358" s="216"/>
      <c r="M358" s="216"/>
      <c r="N358" s="216"/>
      <c r="O358" s="216"/>
      <c r="P358" s="216"/>
      <c r="Q358" s="216"/>
      <c r="R358" s="216"/>
      <c r="S358" s="216"/>
      <c r="T358" s="216"/>
      <c r="U358" s="216"/>
      <c r="V358" s="216"/>
      <c r="W358" s="216"/>
      <c r="X358" s="216"/>
      <c r="Y358" s="216"/>
      <c r="Z358" s="216"/>
      <c r="AA358" s="216"/>
    </row>
    <row r="359" ht="15.75" customHeight="1">
      <c r="A359" s="216"/>
      <c r="B359" s="216"/>
      <c r="C359" s="216"/>
      <c r="D359" s="216"/>
      <c r="E359" s="216"/>
      <c r="F359" s="216"/>
      <c r="G359" s="216"/>
      <c r="H359" s="216"/>
      <c r="I359" s="216"/>
      <c r="J359" s="216"/>
      <c r="K359" s="216"/>
      <c r="L359" s="216"/>
      <c r="M359" s="216"/>
      <c r="N359" s="216"/>
      <c r="O359" s="216"/>
      <c r="P359" s="216"/>
      <c r="Q359" s="216"/>
      <c r="R359" s="216"/>
      <c r="S359" s="216"/>
      <c r="T359" s="216"/>
      <c r="U359" s="216"/>
      <c r="V359" s="216"/>
      <c r="W359" s="216"/>
      <c r="X359" s="216"/>
      <c r="Y359" s="216"/>
      <c r="Z359" s="216"/>
      <c r="AA359" s="216"/>
    </row>
    <row r="360" ht="15.75" customHeight="1">
      <c r="A360" s="216"/>
      <c r="B360" s="216"/>
      <c r="C360" s="216"/>
      <c r="D360" s="216"/>
      <c r="E360" s="216"/>
      <c r="F360" s="216"/>
      <c r="G360" s="216"/>
      <c r="H360" s="216"/>
      <c r="I360" s="216"/>
      <c r="J360" s="216"/>
      <c r="K360" s="216"/>
      <c r="L360" s="216"/>
      <c r="M360" s="216"/>
      <c r="N360" s="216"/>
      <c r="O360" s="216"/>
      <c r="P360" s="216"/>
      <c r="Q360" s="216"/>
      <c r="R360" s="216"/>
      <c r="S360" s="216"/>
      <c r="T360" s="216"/>
      <c r="U360" s="216"/>
      <c r="V360" s="216"/>
      <c r="W360" s="216"/>
      <c r="X360" s="216"/>
      <c r="Y360" s="216"/>
      <c r="Z360" s="216"/>
      <c r="AA360" s="216"/>
    </row>
    <row r="361" ht="15.75" customHeight="1">
      <c r="A361" s="216"/>
      <c r="B361" s="216"/>
      <c r="C361" s="216"/>
      <c r="D361" s="216"/>
      <c r="E361" s="216"/>
      <c r="F361" s="216"/>
      <c r="G361" s="216"/>
      <c r="H361" s="216"/>
      <c r="I361" s="216"/>
      <c r="J361" s="216"/>
      <c r="K361" s="216"/>
      <c r="L361" s="216"/>
      <c r="M361" s="216"/>
      <c r="N361" s="216"/>
      <c r="O361" s="216"/>
      <c r="P361" s="216"/>
      <c r="Q361" s="216"/>
      <c r="R361" s="216"/>
      <c r="S361" s="216"/>
      <c r="T361" s="216"/>
      <c r="U361" s="216"/>
      <c r="V361" s="216"/>
      <c r="W361" s="216"/>
      <c r="X361" s="216"/>
      <c r="Y361" s="216"/>
      <c r="Z361" s="216"/>
      <c r="AA361" s="216"/>
    </row>
    <row r="362" ht="15.75" customHeight="1">
      <c r="A362" s="216"/>
      <c r="B362" s="216"/>
      <c r="C362" s="216"/>
      <c r="D362" s="216"/>
      <c r="E362" s="216"/>
      <c r="F362" s="216"/>
      <c r="G362" s="216"/>
      <c r="H362" s="216"/>
      <c r="I362" s="216"/>
      <c r="J362" s="216"/>
      <c r="K362" s="216"/>
      <c r="L362" s="216"/>
      <c r="M362" s="216"/>
      <c r="N362" s="216"/>
      <c r="O362" s="216"/>
      <c r="P362" s="216"/>
      <c r="Q362" s="216"/>
      <c r="R362" s="216"/>
      <c r="S362" s="216"/>
      <c r="T362" s="216"/>
      <c r="U362" s="216"/>
      <c r="V362" s="216"/>
      <c r="W362" s="216"/>
      <c r="X362" s="216"/>
      <c r="Y362" s="216"/>
      <c r="Z362" s="216"/>
      <c r="AA362" s="216"/>
    </row>
    <row r="363" ht="15.75" customHeight="1">
      <c r="A363" s="216"/>
      <c r="B363" s="216"/>
      <c r="C363" s="216"/>
      <c r="D363" s="216"/>
      <c r="E363" s="216"/>
      <c r="F363" s="216"/>
      <c r="G363" s="216"/>
      <c r="H363" s="216"/>
      <c r="I363" s="216"/>
      <c r="J363" s="216"/>
      <c r="K363" s="216"/>
      <c r="L363" s="216"/>
      <c r="M363" s="216"/>
      <c r="N363" s="216"/>
      <c r="O363" s="216"/>
      <c r="P363" s="216"/>
      <c r="Q363" s="216"/>
      <c r="R363" s="216"/>
      <c r="S363" s="216"/>
      <c r="T363" s="216"/>
      <c r="U363" s="216"/>
      <c r="V363" s="216"/>
      <c r="W363" s="216"/>
      <c r="X363" s="216"/>
      <c r="Y363" s="216"/>
      <c r="Z363" s="216"/>
      <c r="AA363" s="216"/>
    </row>
    <row r="364" ht="15.75" customHeight="1">
      <c r="A364" s="216"/>
      <c r="B364" s="216"/>
      <c r="C364" s="216"/>
      <c r="D364" s="216"/>
      <c r="E364" s="216"/>
      <c r="F364" s="216"/>
      <c r="G364" s="216"/>
      <c r="H364" s="216"/>
      <c r="I364" s="216"/>
      <c r="J364" s="216"/>
      <c r="K364" s="216"/>
      <c r="L364" s="216"/>
      <c r="M364" s="216"/>
      <c r="N364" s="216"/>
      <c r="O364" s="216"/>
      <c r="P364" s="216"/>
      <c r="Q364" s="216"/>
      <c r="R364" s="216"/>
      <c r="S364" s="216"/>
      <c r="T364" s="216"/>
      <c r="U364" s="216"/>
      <c r="V364" s="216"/>
      <c r="W364" s="216"/>
      <c r="X364" s="216"/>
      <c r="Y364" s="216"/>
      <c r="Z364" s="216"/>
      <c r="AA364" s="216"/>
    </row>
    <row r="365" ht="15.75" customHeight="1">
      <c r="A365" s="216"/>
      <c r="B365" s="216"/>
      <c r="C365" s="216"/>
      <c r="D365" s="216"/>
      <c r="E365" s="216"/>
      <c r="F365" s="216"/>
      <c r="G365" s="216"/>
      <c r="H365" s="216"/>
      <c r="I365" s="216"/>
      <c r="J365" s="216"/>
      <c r="K365" s="216"/>
      <c r="L365" s="216"/>
      <c r="M365" s="216"/>
      <c r="N365" s="216"/>
      <c r="O365" s="216"/>
      <c r="P365" s="216"/>
      <c r="Q365" s="216"/>
      <c r="R365" s="216"/>
      <c r="S365" s="216"/>
      <c r="T365" s="216"/>
      <c r="U365" s="216"/>
      <c r="V365" s="216"/>
      <c r="W365" s="216"/>
      <c r="X365" s="216"/>
      <c r="Y365" s="216"/>
      <c r="Z365" s="216"/>
      <c r="AA365" s="216"/>
    </row>
    <row r="366" ht="15.75" customHeight="1">
      <c r="A366" s="216"/>
      <c r="B366" s="216"/>
      <c r="C366" s="216"/>
      <c r="D366" s="216"/>
      <c r="E366" s="216"/>
      <c r="F366" s="216"/>
      <c r="G366" s="216"/>
      <c r="H366" s="216"/>
      <c r="I366" s="216"/>
      <c r="J366" s="216"/>
      <c r="K366" s="216"/>
      <c r="L366" s="216"/>
      <c r="M366" s="216"/>
      <c r="N366" s="216"/>
      <c r="O366" s="216"/>
      <c r="P366" s="216"/>
      <c r="Q366" s="216"/>
      <c r="R366" s="216"/>
      <c r="S366" s="216"/>
      <c r="T366" s="216"/>
      <c r="U366" s="216"/>
      <c r="V366" s="216"/>
      <c r="W366" s="216"/>
      <c r="X366" s="216"/>
      <c r="Y366" s="216"/>
      <c r="Z366" s="216"/>
      <c r="AA366" s="216"/>
    </row>
    <row r="367" ht="15.75" customHeight="1">
      <c r="A367" s="216"/>
      <c r="B367" s="216"/>
      <c r="C367" s="216"/>
      <c r="D367" s="216"/>
      <c r="E367" s="216"/>
      <c r="F367" s="216"/>
      <c r="G367" s="216"/>
      <c r="H367" s="216"/>
      <c r="I367" s="216"/>
      <c r="J367" s="216"/>
      <c r="K367" s="216"/>
      <c r="L367" s="216"/>
      <c r="M367" s="216"/>
      <c r="N367" s="216"/>
      <c r="O367" s="216"/>
      <c r="P367" s="216"/>
      <c r="Q367" s="216"/>
      <c r="R367" s="216"/>
      <c r="S367" s="216"/>
      <c r="T367" s="216"/>
      <c r="U367" s="216"/>
      <c r="V367" s="216"/>
      <c r="W367" s="216"/>
      <c r="X367" s="216"/>
      <c r="Y367" s="216"/>
      <c r="Z367" s="216"/>
      <c r="AA367" s="216"/>
    </row>
    <row r="368" ht="15.75" customHeight="1">
      <c r="A368" s="216"/>
      <c r="B368" s="216"/>
      <c r="C368" s="216"/>
      <c r="D368" s="216"/>
      <c r="E368" s="216"/>
      <c r="F368" s="216"/>
      <c r="G368" s="216"/>
      <c r="H368" s="216"/>
      <c r="I368" s="216"/>
      <c r="J368" s="216"/>
      <c r="K368" s="216"/>
      <c r="L368" s="216"/>
      <c r="M368" s="216"/>
      <c r="N368" s="216"/>
      <c r="O368" s="216"/>
      <c r="P368" s="216"/>
      <c r="Q368" s="216"/>
      <c r="R368" s="216"/>
      <c r="S368" s="216"/>
      <c r="T368" s="216"/>
      <c r="U368" s="216"/>
      <c r="V368" s="216"/>
      <c r="W368" s="216"/>
      <c r="X368" s="216"/>
      <c r="Y368" s="216"/>
      <c r="Z368" s="216"/>
      <c r="AA368" s="216"/>
    </row>
    <row r="369" ht="15.75" customHeight="1">
      <c r="A369" s="216"/>
      <c r="B369" s="216"/>
      <c r="C369" s="216"/>
      <c r="D369" s="216"/>
      <c r="E369" s="216"/>
      <c r="F369" s="216"/>
      <c r="G369" s="216"/>
      <c r="H369" s="216"/>
      <c r="I369" s="216"/>
      <c r="J369" s="216"/>
      <c r="K369" s="216"/>
      <c r="L369" s="216"/>
      <c r="M369" s="216"/>
      <c r="N369" s="216"/>
      <c r="O369" s="216"/>
      <c r="P369" s="216"/>
      <c r="Q369" s="216"/>
      <c r="R369" s="216"/>
      <c r="S369" s="216"/>
      <c r="T369" s="216"/>
      <c r="U369" s="216"/>
      <c r="V369" s="216"/>
      <c r="W369" s="216"/>
      <c r="X369" s="216"/>
      <c r="Y369" s="216"/>
      <c r="Z369" s="216"/>
      <c r="AA369" s="216"/>
    </row>
    <row r="370" ht="15.75" customHeight="1">
      <c r="A370" s="216"/>
      <c r="B370" s="216"/>
      <c r="C370" s="216"/>
      <c r="D370" s="216"/>
      <c r="E370" s="216"/>
      <c r="F370" s="216"/>
      <c r="G370" s="216"/>
      <c r="H370" s="216"/>
      <c r="I370" s="216"/>
      <c r="J370" s="216"/>
      <c r="K370" s="216"/>
      <c r="L370" s="216"/>
      <c r="M370" s="216"/>
      <c r="N370" s="216"/>
      <c r="O370" s="216"/>
      <c r="P370" s="216"/>
      <c r="Q370" s="216"/>
      <c r="R370" s="216"/>
      <c r="S370" s="216"/>
      <c r="T370" s="216"/>
      <c r="U370" s="216"/>
      <c r="V370" s="216"/>
      <c r="W370" s="216"/>
      <c r="X370" s="216"/>
      <c r="Y370" s="216"/>
      <c r="Z370" s="216"/>
      <c r="AA370" s="216"/>
    </row>
    <row r="371" ht="15.75" customHeight="1">
      <c r="A371" s="216"/>
      <c r="B371" s="216"/>
      <c r="C371" s="216"/>
      <c r="D371" s="216"/>
      <c r="E371" s="216"/>
      <c r="F371" s="216"/>
      <c r="G371" s="216"/>
      <c r="H371" s="216"/>
      <c r="I371" s="216"/>
      <c r="J371" s="216"/>
      <c r="K371" s="216"/>
      <c r="L371" s="216"/>
      <c r="M371" s="216"/>
      <c r="N371" s="216"/>
      <c r="O371" s="216"/>
      <c r="P371" s="216"/>
      <c r="Q371" s="216"/>
      <c r="R371" s="216"/>
      <c r="S371" s="216"/>
      <c r="T371" s="216"/>
      <c r="U371" s="216"/>
      <c r="V371" s="216"/>
      <c r="W371" s="216"/>
      <c r="X371" s="216"/>
      <c r="Y371" s="216"/>
      <c r="Z371" s="216"/>
      <c r="AA371" s="216"/>
    </row>
    <row r="372" ht="15.75" customHeight="1">
      <c r="A372" s="216"/>
      <c r="B372" s="216"/>
      <c r="C372" s="216"/>
      <c r="D372" s="216"/>
      <c r="E372" s="216"/>
      <c r="F372" s="216"/>
      <c r="G372" s="216"/>
      <c r="H372" s="216"/>
      <c r="I372" s="216"/>
      <c r="J372" s="216"/>
      <c r="K372" s="216"/>
      <c r="L372" s="216"/>
      <c r="M372" s="216"/>
      <c r="N372" s="216"/>
      <c r="O372" s="216"/>
      <c r="P372" s="216"/>
      <c r="Q372" s="216"/>
      <c r="R372" s="216"/>
      <c r="S372" s="216"/>
      <c r="T372" s="216"/>
      <c r="U372" s="216"/>
      <c r="V372" s="216"/>
      <c r="W372" s="216"/>
      <c r="X372" s="216"/>
      <c r="Y372" s="216"/>
      <c r="Z372" s="216"/>
      <c r="AA372" s="216"/>
    </row>
    <row r="373" ht="15.75" customHeight="1">
      <c r="A373" s="216"/>
      <c r="B373" s="216"/>
      <c r="C373" s="216"/>
      <c r="D373" s="216"/>
      <c r="E373" s="216"/>
      <c r="F373" s="216"/>
      <c r="G373" s="216"/>
      <c r="H373" s="216"/>
      <c r="I373" s="216"/>
      <c r="J373" s="216"/>
      <c r="K373" s="216"/>
      <c r="L373" s="216"/>
      <c r="M373" s="216"/>
      <c r="N373" s="216"/>
      <c r="O373" s="216"/>
      <c r="P373" s="216"/>
      <c r="Q373" s="216"/>
      <c r="R373" s="216"/>
      <c r="S373" s="216"/>
      <c r="T373" s="216"/>
      <c r="U373" s="216"/>
      <c r="V373" s="216"/>
      <c r="W373" s="216"/>
      <c r="X373" s="216"/>
      <c r="Y373" s="216"/>
      <c r="Z373" s="216"/>
      <c r="AA373" s="216"/>
    </row>
    <row r="374" ht="15.75" customHeight="1">
      <c r="A374" s="216"/>
      <c r="B374" s="216"/>
      <c r="C374" s="216"/>
      <c r="D374" s="216"/>
      <c r="E374" s="216"/>
      <c r="F374" s="216"/>
      <c r="G374" s="216"/>
      <c r="H374" s="216"/>
      <c r="I374" s="216"/>
      <c r="J374" s="216"/>
      <c r="K374" s="216"/>
      <c r="L374" s="216"/>
      <c r="M374" s="216"/>
      <c r="N374" s="216"/>
      <c r="O374" s="216"/>
      <c r="P374" s="216"/>
      <c r="Q374" s="216"/>
      <c r="R374" s="216"/>
      <c r="S374" s="216"/>
      <c r="T374" s="216"/>
      <c r="U374" s="216"/>
      <c r="V374" s="216"/>
      <c r="W374" s="216"/>
      <c r="X374" s="216"/>
      <c r="Y374" s="216"/>
      <c r="Z374" s="216"/>
      <c r="AA374" s="216"/>
    </row>
    <row r="375" ht="15.75" customHeight="1">
      <c r="A375" s="216"/>
      <c r="B375" s="216"/>
      <c r="C375" s="216"/>
      <c r="D375" s="216"/>
      <c r="E375" s="216"/>
      <c r="F375" s="216"/>
      <c r="G375" s="216"/>
      <c r="H375" s="216"/>
      <c r="I375" s="216"/>
      <c r="J375" s="216"/>
      <c r="K375" s="216"/>
      <c r="L375" s="216"/>
      <c r="M375" s="216"/>
      <c r="N375" s="216"/>
      <c r="O375" s="216"/>
      <c r="P375" s="216"/>
      <c r="Q375" s="216"/>
      <c r="R375" s="216"/>
      <c r="S375" s="216"/>
      <c r="T375" s="216"/>
      <c r="U375" s="216"/>
      <c r="V375" s="216"/>
      <c r="W375" s="216"/>
      <c r="X375" s="216"/>
      <c r="Y375" s="216"/>
      <c r="Z375" s="216"/>
      <c r="AA375" s="216"/>
    </row>
    <row r="376" ht="15.75" customHeight="1">
      <c r="A376" s="216"/>
      <c r="B376" s="216"/>
      <c r="C376" s="216"/>
      <c r="D376" s="216"/>
      <c r="E376" s="216"/>
      <c r="F376" s="216"/>
      <c r="G376" s="216"/>
      <c r="H376" s="216"/>
      <c r="I376" s="216"/>
      <c r="J376" s="216"/>
      <c r="K376" s="216"/>
      <c r="L376" s="216"/>
      <c r="M376" s="216"/>
      <c r="N376" s="216"/>
      <c r="O376" s="216"/>
      <c r="P376" s="216"/>
      <c r="Q376" s="216"/>
      <c r="R376" s="216"/>
      <c r="S376" s="216"/>
      <c r="T376" s="216"/>
      <c r="U376" s="216"/>
      <c r="V376" s="216"/>
      <c r="W376" s="216"/>
      <c r="X376" s="216"/>
      <c r="Y376" s="216"/>
      <c r="Z376" s="216"/>
      <c r="AA376" s="216"/>
    </row>
    <row r="377" ht="15.75" customHeight="1">
      <c r="A377" s="216"/>
      <c r="B377" s="216"/>
      <c r="C377" s="216"/>
      <c r="D377" s="216"/>
      <c r="E377" s="216"/>
      <c r="F377" s="216"/>
      <c r="G377" s="216"/>
      <c r="H377" s="216"/>
      <c r="I377" s="216"/>
      <c r="J377" s="216"/>
      <c r="K377" s="216"/>
      <c r="L377" s="216"/>
      <c r="M377" s="216"/>
      <c r="N377" s="216"/>
      <c r="O377" s="216"/>
      <c r="P377" s="216"/>
      <c r="Q377" s="216"/>
      <c r="R377" s="216"/>
      <c r="S377" s="216"/>
      <c r="T377" s="216"/>
      <c r="U377" s="216"/>
      <c r="V377" s="216"/>
      <c r="W377" s="216"/>
      <c r="X377" s="216"/>
      <c r="Y377" s="216"/>
      <c r="Z377" s="216"/>
      <c r="AA377" s="216"/>
    </row>
    <row r="378" ht="15.75" customHeight="1">
      <c r="A378" s="216"/>
      <c r="B378" s="216"/>
      <c r="C378" s="216"/>
      <c r="D378" s="216"/>
      <c r="E378" s="216"/>
      <c r="F378" s="216"/>
      <c r="G378" s="216"/>
      <c r="H378" s="216"/>
      <c r="I378" s="216"/>
      <c r="J378" s="216"/>
      <c r="K378" s="216"/>
      <c r="L378" s="216"/>
      <c r="M378" s="216"/>
      <c r="N378" s="216"/>
      <c r="O378" s="216"/>
      <c r="P378" s="216"/>
      <c r="Q378" s="216"/>
      <c r="R378" s="216"/>
      <c r="S378" s="216"/>
      <c r="T378" s="216"/>
      <c r="U378" s="216"/>
      <c r="V378" s="216"/>
      <c r="W378" s="216"/>
      <c r="X378" s="216"/>
      <c r="Y378" s="216"/>
      <c r="Z378" s="216"/>
      <c r="AA378" s="216"/>
    </row>
    <row r="379" ht="15.75" customHeight="1">
      <c r="A379" s="216"/>
      <c r="B379" s="216"/>
      <c r="C379" s="216"/>
      <c r="D379" s="216"/>
      <c r="E379" s="216"/>
      <c r="F379" s="216"/>
      <c r="G379" s="216"/>
      <c r="H379" s="216"/>
      <c r="I379" s="216"/>
      <c r="J379" s="216"/>
      <c r="K379" s="216"/>
      <c r="L379" s="216"/>
      <c r="M379" s="216"/>
      <c r="N379" s="216"/>
      <c r="O379" s="216"/>
      <c r="P379" s="216"/>
      <c r="Q379" s="216"/>
      <c r="R379" s="216"/>
      <c r="S379" s="216"/>
      <c r="T379" s="216"/>
      <c r="U379" s="216"/>
      <c r="V379" s="216"/>
      <c r="W379" s="216"/>
      <c r="X379" s="216"/>
      <c r="Y379" s="216"/>
      <c r="Z379" s="216"/>
      <c r="AA379" s="216"/>
    </row>
    <row r="380" ht="15.75" customHeight="1">
      <c r="A380" s="216"/>
      <c r="B380" s="216"/>
      <c r="C380" s="216"/>
      <c r="D380" s="216"/>
      <c r="E380" s="216"/>
      <c r="F380" s="216"/>
      <c r="G380" s="216"/>
      <c r="H380" s="216"/>
      <c r="I380" s="216"/>
      <c r="J380" s="216"/>
      <c r="K380" s="216"/>
      <c r="L380" s="216"/>
      <c r="M380" s="216"/>
      <c r="N380" s="216"/>
      <c r="O380" s="216"/>
      <c r="P380" s="216"/>
      <c r="Q380" s="216"/>
      <c r="R380" s="216"/>
      <c r="S380" s="216"/>
      <c r="T380" s="216"/>
      <c r="U380" s="216"/>
      <c r="V380" s="216"/>
      <c r="W380" s="216"/>
      <c r="X380" s="216"/>
      <c r="Y380" s="216"/>
      <c r="Z380" s="216"/>
      <c r="AA380" s="216"/>
    </row>
    <row r="381" ht="15.75" customHeight="1">
      <c r="A381" s="216"/>
      <c r="B381" s="216"/>
      <c r="C381" s="216"/>
      <c r="D381" s="216"/>
      <c r="E381" s="216"/>
      <c r="F381" s="216"/>
      <c r="G381" s="216"/>
      <c r="H381" s="216"/>
      <c r="I381" s="216"/>
      <c r="J381" s="216"/>
      <c r="K381" s="216"/>
      <c r="L381" s="216"/>
      <c r="M381" s="216"/>
      <c r="N381" s="216"/>
      <c r="O381" s="216"/>
      <c r="P381" s="216"/>
      <c r="Q381" s="216"/>
      <c r="R381" s="216"/>
      <c r="S381" s="216"/>
      <c r="T381" s="216"/>
      <c r="U381" s="216"/>
      <c r="V381" s="216"/>
      <c r="W381" s="216"/>
      <c r="X381" s="216"/>
      <c r="Y381" s="216"/>
      <c r="Z381" s="216"/>
      <c r="AA381" s="216"/>
    </row>
    <row r="382" ht="15.75" customHeight="1">
      <c r="A382" s="216"/>
      <c r="B382" s="216"/>
      <c r="C382" s="216"/>
      <c r="D382" s="216"/>
      <c r="E382" s="216"/>
      <c r="F382" s="216"/>
      <c r="G382" s="216"/>
      <c r="H382" s="216"/>
      <c r="I382" s="216"/>
      <c r="J382" s="216"/>
      <c r="K382" s="216"/>
      <c r="L382" s="216"/>
      <c r="M382" s="216"/>
      <c r="N382" s="216"/>
      <c r="O382" s="216"/>
      <c r="P382" s="216"/>
      <c r="Q382" s="216"/>
      <c r="R382" s="216"/>
      <c r="S382" s="216"/>
      <c r="T382" s="216"/>
      <c r="U382" s="216"/>
      <c r="V382" s="216"/>
      <c r="W382" s="216"/>
      <c r="X382" s="216"/>
      <c r="Y382" s="216"/>
      <c r="Z382" s="216"/>
      <c r="AA382" s="216"/>
    </row>
    <row r="383" ht="15.75" customHeight="1">
      <c r="A383" s="216"/>
      <c r="B383" s="216"/>
      <c r="C383" s="216"/>
      <c r="D383" s="216"/>
      <c r="E383" s="216"/>
      <c r="F383" s="216"/>
      <c r="G383" s="216"/>
      <c r="H383" s="216"/>
      <c r="I383" s="216"/>
      <c r="J383" s="216"/>
      <c r="K383" s="216"/>
      <c r="L383" s="216"/>
      <c r="M383" s="216"/>
      <c r="N383" s="216"/>
      <c r="O383" s="216"/>
      <c r="P383" s="216"/>
      <c r="Q383" s="216"/>
      <c r="R383" s="216"/>
      <c r="S383" s="216"/>
      <c r="T383" s="216"/>
      <c r="U383" s="216"/>
      <c r="V383" s="216"/>
      <c r="W383" s="216"/>
      <c r="X383" s="216"/>
      <c r="Y383" s="216"/>
      <c r="Z383" s="216"/>
      <c r="AA383" s="216"/>
    </row>
    <row r="384" ht="15.75" customHeight="1">
      <c r="A384" s="216"/>
      <c r="B384" s="216"/>
      <c r="C384" s="216"/>
      <c r="D384" s="216"/>
      <c r="E384" s="216"/>
      <c r="F384" s="216"/>
      <c r="G384" s="216"/>
      <c r="H384" s="216"/>
      <c r="I384" s="216"/>
      <c r="J384" s="216"/>
      <c r="K384" s="216"/>
      <c r="L384" s="216"/>
      <c r="M384" s="216"/>
      <c r="N384" s="216"/>
      <c r="O384" s="216"/>
      <c r="P384" s="216"/>
      <c r="Q384" s="216"/>
      <c r="R384" s="216"/>
      <c r="S384" s="216"/>
      <c r="T384" s="216"/>
      <c r="U384" s="216"/>
      <c r="V384" s="216"/>
      <c r="W384" s="216"/>
      <c r="X384" s="216"/>
      <c r="Y384" s="216"/>
      <c r="Z384" s="216"/>
      <c r="AA384" s="216"/>
    </row>
    <row r="385" ht="15.75" customHeight="1">
      <c r="A385" s="216"/>
      <c r="B385" s="216"/>
      <c r="C385" s="216"/>
      <c r="D385" s="216"/>
      <c r="E385" s="216"/>
      <c r="F385" s="216"/>
      <c r="G385" s="216"/>
      <c r="H385" s="216"/>
      <c r="I385" s="216"/>
      <c r="J385" s="216"/>
      <c r="K385" s="216"/>
      <c r="L385" s="216"/>
      <c r="M385" s="216"/>
      <c r="N385" s="216"/>
      <c r="O385" s="216"/>
      <c r="P385" s="216"/>
      <c r="Q385" s="216"/>
      <c r="R385" s="216"/>
      <c r="S385" s="216"/>
      <c r="T385" s="216"/>
      <c r="U385" s="216"/>
      <c r="V385" s="216"/>
      <c r="W385" s="216"/>
      <c r="X385" s="216"/>
      <c r="Y385" s="216"/>
      <c r="Z385" s="216"/>
      <c r="AA385" s="216"/>
    </row>
    <row r="386" ht="15.75" customHeight="1">
      <c r="A386" s="216"/>
      <c r="B386" s="216"/>
      <c r="C386" s="216"/>
      <c r="D386" s="216"/>
      <c r="E386" s="216"/>
      <c r="F386" s="216"/>
      <c r="G386" s="216"/>
      <c r="H386" s="216"/>
      <c r="I386" s="216"/>
      <c r="J386" s="216"/>
      <c r="K386" s="216"/>
      <c r="L386" s="216"/>
      <c r="M386" s="216"/>
      <c r="N386" s="216"/>
      <c r="O386" s="216"/>
      <c r="P386" s="216"/>
      <c r="Q386" s="216"/>
      <c r="R386" s="216"/>
      <c r="S386" s="216"/>
      <c r="T386" s="216"/>
      <c r="U386" s="216"/>
      <c r="V386" s="216"/>
      <c r="W386" s="216"/>
      <c r="X386" s="216"/>
      <c r="Y386" s="216"/>
      <c r="Z386" s="216"/>
      <c r="AA386" s="216"/>
    </row>
    <row r="387" ht="15.75" customHeight="1">
      <c r="A387" s="216"/>
      <c r="B387" s="216"/>
      <c r="C387" s="216"/>
      <c r="D387" s="216"/>
      <c r="E387" s="216"/>
      <c r="F387" s="216"/>
      <c r="G387" s="216"/>
      <c r="H387" s="216"/>
      <c r="I387" s="216"/>
      <c r="J387" s="216"/>
      <c r="K387" s="216"/>
      <c r="L387" s="216"/>
      <c r="M387" s="216"/>
      <c r="N387" s="216"/>
      <c r="O387" s="216"/>
      <c r="P387" s="216"/>
      <c r="Q387" s="216"/>
      <c r="R387" s="216"/>
      <c r="S387" s="216"/>
      <c r="T387" s="216"/>
      <c r="U387" s="216"/>
      <c r="V387" s="216"/>
      <c r="W387" s="216"/>
      <c r="X387" s="216"/>
      <c r="Y387" s="216"/>
      <c r="Z387" s="216"/>
      <c r="AA387" s="216"/>
    </row>
    <row r="388" ht="15.75" customHeight="1">
      <c r="A388" s="216"/>
      <c r="B388" s="216"/>
      <c r="C388" s="216"/>
      <c r="D388" s="216"/>
      <c r="E388" s="216"/>
      <c r="F388" s="216"/>
      <c r="G388" s="216"/>
      <c r="H388" s="216"/>
      <c r="I388" s="216"/>
      <c r="J388" s="216"/>
      <c r="K388" s="216"/>
      <c r="L388" s="216"/>
      <c r="M388" s="216"/>
      <c r="N388" s="216"/>
      <c r="O388" s="216"/>
      <c r="P388" s="216"/>
      <c r="Q388" s="216"/>
      <c r="R388" s="216"/>
      <c r="S388" s="216"/>
      <c r="T388" s="216"/>
      <c r="U388" s="216"/>
      <c r="V388" s="216"/>
      <c r="W388" s="216"/>
      <c r="X388" s="216"/>
      <c r="Y388" s="216"/>
      <c r="Z388" s="216"/>
      <c r="AA388" s="216"/>
    </row>
    <row r="389" ht="15.75" customHeight="1">
      <c r="A389" s="216"/>
      <c r="B389" s="216"/>
      <c r="C389" s="216"/>
      <c r="D389" s="216"/>
      <c r="E389" s="216"/>
      <c r="F389" s="216"/>
      <c r="G389" s="216"/>
      <c r="H389" s="216"/>
      <c r="I389" s="216"/>
      <c r="J389" s="216"/>
      <c r="K389" s="216"/>
      <c r="L389" s="216"/>
      <c r="M389" s="216"/>
      <c r="N389" s="216"/>
      <c r="O389" s="216"/>
      <c r="P389" s="216"/>
      <c r="Q389" s="216"/>
      <c r="R389" s="216"/>
      <c r="S389" s="216"/>
      <c r="T389" s="216"/>
      <c r="U389" s="216"/>
      <c r="V389" s="216"/>
      <c r="W389" s="216"/>
      <c r="X389" s="216"/>
      <c r="Y389" s="216"/>
      <c r="Z389" s="216"/>
      <c r="AA389" s="216"/>
    </row>
    <row r="390" ht="15.75" customHeight="1">
      <c r="A390" s="216"/>
      <c r="B390" s="216"/>
      <c r="C390" s="216"/>
      <c r="D390" s="216"/>
      <c r="E390" s="216"/>
      <c r="F390" s="216"/>
      <c r="G390" s="216"/>
      <c r="H390" s="216"/>
      <c r="I390" s="216"/>
      <c r="J390" s="216"/>
      <c r="K390" s="216"/>
      <c r="L390" s="216"/>
      <c r="M390" s="216"/>
      <c r="N390" s="216"/>
      <c r="O390" s="216"/>
      <c r="P390" s="216"/>
      <c r="Q390" s="216"/>
      <c r="R390" s="216"/>
      <c r="S390" s="216"/>
      <c r="T390" s="216"/>
      <c r="U390" s="216"/>
      <c r="V390" s="216"/>
      <c r="W390" s="216"/>
      <c r="X390" s="216"/>
      <c r="Y390" s="216"/>
      <c r="Z390" s="216"/>
      <c r="AA390" s="216"/>
    </row>
    <row r="391" ht="15.75" customHeight="1">
      <c r="A391" s="216"/>
      <c r="B391" s="216"/>
      <c r="C391" s="216"/>
      <c r="D391" s="216"/>
      <c r="E391" s="216"/>
      <c r="F391" s="216"/>
      <c r="G391" s="216"/>
      <c r="H391" s="216"/>
      <c r="I391" s="216"/>
      <c r="J391" s="216"/>
      <c r="K391" s="216"/>
      <c r="L391" s="216"/>
      <c r="M391" s="216"/>
      <c r="N391" s="216"/>
      <c r="O391" s="216"/>
      <c r="P391" s="216"/>
      <c r="Q391" s="216"/>
      <c r="R391" s="216"/>
      <c r="S391" s="216"/>
      <c r="T391" s="216"/>
      <c r="U391" s="216"/>
      <c r="V391" s="216"/>
      <c r="W391" s="216"/>
      <c r="X391" s="216"/>
      <c r="Y391" s="216"/>
      <c r="Z391" s="216"/>
      <c r="AA391" s="216"/>
    </row>
    <row r="392" ht="15.75" customHeight="1">
      <c r="A392" s="216"/>
      <c r="B392" s="216"/>
      <c r="C392" s="216"/>
      <c r="D392" s="216"/>
      <c r="E392" s="216"/>
      <c r="F392" s="216"/>
      <c r="G392" s="216"/>
      <c r="H392" s="216"/>
      <c r="I392" s="216"/>
      <c r="J392" s="216"/>
      <c r="K392" s="216"/>
      <c r="L392" s="216"/>
      <c r="M392" s="216"/>
      <c r="N392" s="216"/>
      <c r="O392" s="216"/>
      <c r="P392" s="216"/>
      <c r="Q392" s="216"/>
      <c r="R392" s="216"/>
      <c r="S392" s="216"/>
      <c r="T392" s="216"/>
      <c r="U392" s="216"/>
      <c r="V392" s="216"/>
      <c r="W392" s="216"/>
      <c r="X392" s="216"/>
      <c r="Y392" s="216"/>
      <c r="Z392" s="216"/>
      <c r="AA392" s="216"/>
    </row>
    <row r="393" ht="15.75" customHeight="1">
      <c r="A393" s="216"/>
      <c r="B393" s="216"/>
      <c r="C393" s="216"/>
      <c r="D393" s="216"/>
      <c r="E393" s="216"/>
      <c r="F393" s="216"/>
      <c r="G393" s="216"/>
      <c r="H393" s="216"/>
      <c r="I393" s="216"/>
      <c r="J393" s="216"/>
      <c r="K393" s="216"/>
      <c r="L393" s="216"/>
      <c r="M393" s="216"/>
      <c r="N393" s="216"/>
      <c r="O393" s="216"/>
      <c r="P393" s="216"/>
      <c r="Q393" s="216"/>
      <c r="R393" s="216"/>
      <c r="S393" s="216"/>
      <c r="T393" s="216"/>
      <c r="U393" s="216"/>
      <c r="V393" s="216"/>
      <c r="W393" s="216"/>
      <c r="X393" s="216"/>
      <c r="Y393" s="216"/>
      <c r="Z393" s="216"/>
      <c r="AA393" s="216"/>
    </row>
    <row r="394" ht="15.75" customHeight="1">
      <c r="A394" s="216"/>
      <c r="B394" s="216"/>
      <c r="C394" s="216"/>
      <c r="D394" s="216"/>
      <c r="E394" s="216"/>
      <c r="F394" s="216"/>
      <c r="G394" s="216"/>
      <c r="H394" s="216"/>
      <c r="I394" s="216"/>
      <c r="J394" s="216"/>
      <c r="K394" s="216"/>
      <c r="L394" s="216"/>
      <c r="M394" s="216"/>
      <c r="N394" s="216"/>
      <c r="O394" s="216"/>
      <c r="P394" s="216"/>
      <c r="Q394" s="216"/>
      <c r="R394" s="216"/>
      <c r="S394" s="216"/>
      <c r="T394" s="216"/>
      <c r="U394" s="216"/>
      <c r="V394" s="216"/>
      <c r="W394" s="216"/>
      <c r="X394" s="216"/>
      <c r="Y394" s="216"/>
      <c r="Z394" s="216"/>
      <c r="AA394" s="216"/>
    </row>
    <row r="395" ht="15.75" customHeight="1">
      <c r="A395" s="216"/>
      <c r="B395" s="216"/>
      <c r="C395" s="216"/>
      <c r="D395" s="216"/>
      <c r="E395" s="216"/>
      <c r="F395" s="216"/>
      <c r="G395" s="216"/>
      <c r="H395" s="216"/>
      <c r="I395" s="216"/>
      <c r="J395" s="216"/>
      <c r="K395" s="216"/>
      <c r="L395" s="216"/>
      <c r="M395" s="216"/>
      <c r="N395" s="216"/>
      <c r="O395" s="216"/>
      <c r="P395" s="216"/>
      <c r="Q395" s="216"/>
      <c r="R395" s="216"/>
      <c r="S395" s="216"/>
      <c r="T395" s="216"/>
      <c r="U395" s="216"/>
      <c r="V395" s="216"/>
      <c r="W395" s="216"/>
      <c r="X395" s="216"/>
      <c r="Y395" s="216"/>
      <c r="Z395" s="216"/>
      <c r="AA395" s="216"/>
    </row>
    <row r="396" ht="15.75" customHeight="1">
      <c r="A396" s="216"/>
      <c r="B396" s="216"/>
      <c r="C396" s="216"/>
      <c r="D396" s="216"/>
      <c r="E396" s="216"/>
      <c r="F396" s="216"/>
      <c r="G396" s="216"/>
      <c r="H396" s="216"/>
      <c r="I396" s="216"/>
      <c r="J396" s="216"/>
      <c r="K396" s="216"/>
      <c r="L396" s="216"/>
      <c r="M396" s="216"/>
      <c r="N396" s="216"/>
      <c r="O396" s="216"/>
      <c r="P396" s="216"/>
      <c r="Q396" s="216"/>
      <c r="R396" s="216"/>
      <c r="S396" s="216"/>
      <c r="T396" s="216"/>
      <c r="U396" s="216"/>
      <c r="V396" s="216"/>
      <c r="W396" s="216"/>
      <c r="X396" s="216"/>
      <c r="Y396" s="216"/>
      <c r="Z396" s="216"/>
      <c r="AA396" s="216"/>
    </row>
    <row r="397" ht="15.75" customHeight="1">
      <c r="A397" s="216"/>
      <c r="B397" s="216"/>
      <c r="C397" s="216"/>
      <c r="D397" s="216"/>
      <c r="E397" s="216"/>
      <c r="F397" s="216"/>
      <c r="G397" s="216"/>
      <c r="H397" s="216"/>
      <c r="I397" s="216"/>
      <c r="J397" s="216"/>
      <c r="K397" s="216"/>
      <c r="L397" s="216"/>
      <c r="M397" s="216"/>
      <c r="N397" s="216"/>
      <c r="O397" s="216"/>
      <c r="P397" s="216"/>
      <c r="Q397" s="216"/>
      <c r="R397" s="216"/>
      <c r="S397" s="216"/>
      <c r="T397" s="216"/>
      <c r="U397" s="216"/>
      <c r="V397" s="216"/>
      <c r="W397" s="216"/>
      <c r="X397" s="216"/>
      <c r="Y397" s="216"/>
      <c r="Z397" s="216"/>
      <c r="AA397" s="216"/>
    </row>
    <row r="398" ht="15.75" customHeight="1">
      <c r="A398" s="216"/>
      <c r="B398" s="216"/>
      <c r="C398" s="216"/>
      <c r="D398" s="216"/>
      <c r="E398" s="216"/>
      <c r="F398" s="216"/>
      <c r="G398" s="216"/>
      <c r="H398" s="216"/>
      <c r="I398" s="216"/>
      <c r="J398" s="216"/>
      <c r="K398" s="216"/>
      <c r="L398" s="216"/>
      <c r="M398" s="216"/>
      <c r="N398" s="216"/>
      <c r="O398" s="216"/>
      <c r="P398" s="216"/>
      <c r="Q398" s="216"/>
      <c r="R398" s="216"/>
      <c r="S398" s="216"/>
      <c r="T398" s="216"/>
      <c r="U398" s="216"/>
      <c r="V398" s="216"/>
      <c r="W398" s="216"/>
      <c r="X398" s="216"/>
      <c r="Y398" s="216"/>
      <c r="Z398" s="216"/>
      <c r="AA398" s="216"/>
    </row>
    <row r="399" ht="15.75" customHeight="1">
      <c r="A399" s="216"/>
      <c r="B399" s="216"/>
      <c r="C399" s="216"/>
      <c r="D399" s="216"/>
      <c r="E399" s="216"/>
      <c r="F399" s="216"/>
      <c r="G399" s="216"/>
      <c r="H399" s="216"/>
      <c r="I399" s="216"/>
      <c r="J399" s="216"/>
      <c r="K399" s="216"/>
      <c r="L399" s="216"/>
      <c r="M399" s="216"/>
      <c r="N399" s="216"/>
      <c r="O399" s="216"/>
      <c r="P399" s="216"/>
      <c r="Q399" s="216"/>
      <c r="R399" s="216"/>
      <c r="S399" s="216"/>
      <c r="T399" s="216"/>
      <c r="U399" s="216"/>
      <c r="V399" s="216"/>
      <c r="W399" s="216"/>
      <c r="X399" s="216"/>
      <c r="Y399" s="216"/>
      <c r="Z399" s="216"/>
      <c r="AA399" s="216"/>
    </row>
    <row r="400" ht="15.75" customHeight="1">
      <c r="A400" s="216"/>
      <c r="B400" s="216"/>
      <c r="C400" s="216"/>
      <c r="D400" s="216"/>
      <c r="E400" s="216"/>
      <c r="F400" s="216"/>
      <c r="G400" s="216"/>
      <c r="H400" s="216"/>
      <c r="I400" s="216"/>
      <c r="J400" s="216"/>
      <c r="K400" s="216"/>
      <c r="L400" s="216"/>
      <c r="M400" s="216"/>
      <c r="N400" s="216"/>
      <c r="O400" s="216"/>
      <c r="P400" s="216"/>
      <c r="Q400" s="216"/>
      <c r="R400" s="216"/>
      <c r="S400" s="216"/>
      <c r="T400" s="216"/>
      <c r="U400" s="216"/>
      <c r="V400" s="216"/>
      <c r="W400" s="216"/>
      <c r="X400" s="216"/>
      <c r="Y400" s="216"/>
      <c r="Z400" s="216"/>
      <c r="AA400" s="216"/>
    </row>
    <row r="401" ht="15.75" customHeight="1">
      <c r="A401" s="216"/>
      <c r="B401" s="216"/>
      <c r="C401" s="216"/>
      <c r="D401" s="216"/>
      <c r="E401" s="216"/>
      <c r="F401" s="216"/>
      <c r="G401" s="216"/>
      <c r="H401" s="216"/>
      <c r="I401" s="216"/>
      <c r="J401" s="216"/>
      <c r="K401" s="216"/>
      <c r="L401" s="216"/>
      <c r="M401" s="216"/>
      <c r="N401" s="216"/>
      <c r="O401" s="216"/>
      <c r="P401" s="216"/>
      <c r="Q401" s="216"/>
      <c r="R401" s="216"/>
      <c r="S401" s="216"/>
      <c r="T401" s="216"/>
      <c r="U401" s="216"/>
      <c r="V401" s="216"/>
      <c r="W401" s="216"/>
      <c r="X401" s="216"/>
      <c r="Y401" s="216"/>
      <c r="Z401" s="216"/>
      <c r="AA401" s="216"/>
    </row>
    <row r="402" ht="15.75" customHeight="1">
      <c r="A402" s="216"/>
      <c r="B402" s="216"/>
      <c r="C402" s="216"/>
      <c r="D402" s="216"/>
      <c r="E402" s="216"/>
      <c r="F402" s="216"/>
      <c r="G402" s="216"/>
      <c r="H402" s="216"/>
      <c r="I402" s="216"/>
      <c r="J402" s="216"/>
      <c r="K402" s="216"/>
      <c r="L402" s="216"/>
      <c r="M402" s="216"/>
      <c r="N402" s="216"/>
      <c r="O402" s="216"/>
      <c r="P402" s="216"/>
      <c r="Q402" s="216"/>
      <c r="R402" s="216"/>
      <c r="S402" s="216"/>
      <c r="T402" s="216"/>
      <c r="U402" s="216"/>
      <c r="V402" s="216"/>
      <c r="W402" s="216"/>
      <c r="X402" s="216"/>
      <c r="Y402" s="216"/>
      <c r="Z402" s="216"/>
      <c r="AA402" s="216"/>
    </row>
    <row r="403" ht="15.75" customHeight="1">
      <c r="A403" s="216"/>
      <c r="B403" s="216"/>
      <c r="C403" s="216"/>
      <c r="D403" s="216"/>
      <c r="E403" s="216"/>
      <c r="F403" s="216"/>
      <c r="G403" s="216"/>
      <c r="H403" s="216"/>
      <c r="I403" s="216"/>
      <c r="J403" s="216"/>
      <c r="K403" s="216"/>
      <c r="L403" s="216"/>
      <c r="M403" s="216"/>
      <c r="N403" s="216"/>
      <c r="O403" s="216"/>
      <c r="P403" s="216"/>
      <c r="Q403" s="216"/>
      <c r="R403" s="216"/>
      <c r="S403" s="216"/>
      <c r="T403" s="216"/>
      <c r="U403" s="216"/>
      <c r="V403" s="216"/>
      <c r="W403" s="216"/>
      <c r="X403" s="216"/>
      <c r="Y403" s="216"/>
      <c r="Z403" s="216"/>
      <c r="AA403" s="216"/>
    </row>
    <row r="404" ht="15.75" customHeight="1">
      <c r="A404" s="216"/>
      <c r="B404" s="216"/>
      <c r="C404" s="216"/>
      <c r="D404" s="216"/>
      <c r="E404" s="216"/>
      <c r="F404" s="216"/>
      <c r="G404" s="216"/>
      <c r="H404" s="216"/>
      <c r="I404" s="216"/>
      <c r="J404" s="216"/>
      <c r="K404" s="216"/>
      <c r="L404" s="216"/>
      <c r="M404" s="216"/>
      <c r="N404" s="216"/>
      <c r="O404" s="216"/>
      <c r="P404" s="216"/>
      <c r="Q404" s="216"/>
      <c r="R404" s="216"/>
      <c r="S404" s="216"/>
      <c r="T404" s="216"/>
      <c r="U404" s="216"/>
      <c r="V404" s="216"/>
      <c r="W404" s="216"/>
      <c r="X404" s="216"/>
      <c r="Y404" s="216"/>
      <c r="Z404" s="216"/>
      <c r="AA404" s="216"/>
    </row>
    <row r="405" ht="15.75" customHeight="1">
      <c r="A405" s="216"/>
      <c r="B405" s="216"/>
      <c r="C405" s="216"/>
      <c r="D405" s="216"/>
      <c r="E405" s="216"/>
      <c r="F405" s="216"/>
      <c r="G405" s="216"/>
      <c r="H405" s="216"/>
      <c r="I405" s="216"/>
      <c r="J405" s="216"/>
      <c r="K405" s="216"/>
      <c r="L405" s="216"/>
      <c r="M405" s="216"/>
      <c r="N405" s="216"/>
      <c r="O405" s="216"/>
      <c r="P405" s="216"/>
      <c r="Q405" s="216"/>
      <c r="R405" s="216"/>
      <c r="S405" s="216"/>
      <c r="T405" s="216"/>
      <c r="U405" s="216"/>
      <c r="V405" s="216"/>
      <c r="W405" s="216"/>
      <c r="X405" s="216"/>
      <c r="Y405" s="216"/>
      <c r="Z405" s="216"/>
      <c r="AA405" s="216"/>
    </row>
    <row r="406" ht="15.75" customHeight="1">
      <c r="A406" s="216"/>
      <c r="B406" s="216"/>
      <c r="C406" s="216"/>
      <c r="D406" s="216"/>
      <c r="E406" s="216"/>
      <c r="F406" s="216"/>
      <c r="G406" s="216"/>
      <c r="H406" s="216"/>
      <c r="I406" s="216"/>
      <c r="J406" s="216"/>
      <c r="K406" s="216"/>
      <c r="L406" s="216"/>
      <c r="M406" s="216"/>
      <c r="N406" s="216"/>
      <c r="O406" s="216"/>
      <c r="P406" s="216"/>
      <c r="Q406" s="216"/>
      <c r="R406" s="216"/>
      <c r="S406" s="216"/>
      <c r="T406" s="216"/>
      <c r="U406" s="216"/>
      <c r="V406" s="216"/>
      <c r="W406" s="216"/>
      <c r="X406" s="216"/>
      <c r="Y406" s="216"/>
      <c r="Z406" s="216"/>
      <c r="AA406" s="216"/>
    </row>
    <row r="407" ht="15.75" customHeight="1">
      <c r="A407" s="216"/>
      <c r="B407" s="216"/>
      <c r="C407" s="216"/>
      <c r="D407" s="216"/>
      <c r="E407" s="216"/>
      <c r="F407" s="216"/>
      <c r="G407" s="216"/>
      <c r="H407" s="216"/>
      <c r="I407" s="216"/>
      <c r="J407" s="216"/>
      <c r="K407" s="216"/>
      <c r="L407" s="216"/>
      <c r="M407" s="216"/>
      <c r="N407" s="216"/>
      <c r="O407" s="216"/>
      <c r="P407" s="216"/>
      <c r="Q407" s="216"/>
      <c r="R407" s="216"/>
      <c r="S407" s="216"/>
      <c r="T407" s="216"/>
      <c r="U407" s="216"/>
      <c r="V407" s="216"/>
      <c r="W407" s="216"/>
      <c r="X407" s="216"/>
      <c r="Y407" s="216"/>
      <c r="Z407" s="216"/>
      <c r="AA407" s="216"/>
    </row>
    <row r="408" ht="15.75" customHeight="1">
      <c r="A408" s="216"/>
      <c r="B408" s="216"/>
      <c r="C408" s="216"/>
      <c r="D408" s="216"/>
      <c r="E408" s="216"/>
      <c r="F408" s="216"/>
      <c r="G408" s="216"/>
      <c r="H408" s="216"/>
      <c r="I408" s="216"/>
      <c r="J408" s="216"/>
      <c r="K408" s="216"/>
      <c r="L408" s="216"/>
      <c r="M408" s="216"/>
      <c r="N408" s="216"/>
      <c r="O408" s="216"/>
      <c r="P408" s="216"/>
      <c r="Q408" s="216"/>
      <c r="R408" s="216"/>
      <c r="S408" s="216"/>
      <c r="T408" s="216"/>
      <c r="U408" s="216"/>
      <c r="V408" s="216"/>
      <c r="W408" s="216"/>
      <c r="X408" s="216"/>
      <c r="Y408" s="216"/>
      <c r="Z408" s="216"/>
      <c r="AA408" s="216"/>
    </row>
    <row r="409" ht="15.75" customHeight="1">
      <c r="A409" s="216"/>
      <c r="B409" s="216"/>
      <c r="C409" s="216"/>
      <c r="D409" s="216"/>
      <c r="E409" s="216"/>
      <c r="F409" s="216"/>
      <c r="G409" s="216"/>
      <c r="H409" s="216"/>
      <c r="I409" s="216"/>
      <c r="J409" s="216"/>
      <c r="K409" s="216"/>
      <c r="L409" s="216"/>
      <c r="M409" s="216"/>
      <c r="N409" s="216"/>
      <c r="O409" s="216"/>
      <c r="P409" s="216"/>
      <c r="Q409" s="216"/>
      <c r="R409" s="216"/>
      <c r="S409" s="216"/>
      <c r="T409" s="216"/>
      <c r="U409" s="216"/>
      <c r="V409" s="216"/>
      <c r="W409" s="216"/>
      <c r="X409" s="216"/>
      <c r="Y409" s="216"/>
      <c r="Z409" s="216"/>
      <c r="AA409" s="216"/>
    </row>
    <row r="410" ht="15.75" customHeight="1">
      <c r="A410" s="216"/>
      <c r="B410" s="216"/>
      <c r="C410" s="216"/>
      <c r="D410" s="216"/>
      <c r="E410" s="216"/>
      <c r="F410" s="216"/>
      <c r="G410" s="216"/>
      <c r="H410" s="216"/>
      <c r="I410" s="216"/>
      <c r="J410" s="216"/>
      <c r="K410" s="216"/>
      <c r="L410" s="216"/>
      <c r="M410" s="216"/>
      <c r="N410" s="216"/>
      <c r="O410" s="216"/>
      <c r="P410" s="216"/>
      <c r="Q410" s="216"/>
      <c r="R410" s="216"/>
      <c r="S410" s="216"/>
      <c r="T410" s="216"/>
      <c r="U410" s="216"/>
      <c r="V410" s="216"/>
      <c r="W410" s="216"/>
      <c r="X410" s="216"/>
      <c r="Y410" s="216"/>
      <c r="Z410" s="216"/>
      <c r="AA410" s="216"/>
    </row>
    <row r="411" ht="15.75" customHeight="1">
      <c r="A411" s="216"/>
      <c r="B411" s="216"/>
      <c r="C411" s="216"/>
      <c r="D411" s="216"/>
      <c r="E411" s="216"/>
      <c r="F411" s="216"/>
      <c r="G411" s="216"/>
      <c r="H411" s="216"/>
      <c r="I411" s="216"/>
      <c r="J411" s="216"/>
      <c r="K411" s="216"/>
      <c r="L411" s="216"/>
      <c r="M411" s="216"/>
      <c r="N411" s="216"/>
      <c r="O411" s="216"/>
      <c r="P411" s="216"/>
      <c r="Q411" s="216"/>
      <c r="R411" s="216"/>
      <c r="S411" s="216"/>
      <c r="T411" s="216"/>
      <c r="U411" s="216"/>
      <c r="V411" s="216"/>
      <c r="W411" s="216"/>
      <c r="X411" s="216"/>
      <c r="Y411" s="216"/>
      <c r="Z411" s="216"/>
      <c r="AA411" s="216"/>
    </row>
    <row r="412" ht="15.75" customHeight="1">
      <c r="A412" s="216"/>
      <c r="B412" s="216"/>
      <c r="C412" s="216"/>
      <c r="D412" s="216"/>
      <c r="E412" s="216"/>
      <c r="F412" s="216"/>
      <c r="G412" s="216"/>
      <c r="H412" s="216"/>
      <c r="I412" s="216"/>
      <c r="J412" s="216"/>
      <c r="K412" s="216"/>
      <c r="L412" s="216"/>
      <c r="M412" s="216"/>
      <c r="N412" s="216"/>
      <c r="O412" s="216"/>
      <c r="P412" s="216"/>
      <c r="Q412" s="216"/>
      <c r="R412" s="216"/>
      <c r="S412" s="216"/>
      <c r="T412" s="216"/>
      <c r="U412" s="216"/>
      <c r="V412" s="216"/>
      <c r="W412" s="216"/>
      <c r="X412" s="216"/>
      <c r="Y412" s="216"/>
      <c r="Z412" s="216"/>
      <c r="AA412" s="216"/>
    </row>
    <row r="413" ht="15.75" customHeight="1">
      <c r="A413" s="216"/>
      <c r="B413" s="216"/>
      <c r="C413" s="216"/>
      <c r="D413" s="216"/>
      <c r="E413" s="216"/>
      <c r="F413" s="216"/>
      <c r="G413" s="216"/>
      <c r="H413" s="216"/>
      <c r="I413" s="216"/>
      <c r="J413" s="216"/>
      <c r="K413" s="216"/>
      <c r="L413" s="216"/>
      <c r="M413" s="216"/>
      <c r="N413" s="216"/>
      <c r="O413" s="216"/>
      <c r="P413" s="216"/>
      <c r="Q413" s="216"/>
      <c r="R413" s="216"/>
      <c r="S413" s="216"/>
      <c r="T413" s="216"/>
      <c r="U413" s="216"/>
      <c r="V413" s="216"/>
      <c r="W413" s="216"/>
      <c r="X413" s="216"/>
      <c r="Y413" s="216"/>
      <c r="Z413" s="216"/>
      <c r="AA413" s="216"/>
    </row>
    <row r="414" ht="15.75" customHeight="1">
      <c r="A414" s="216"/>
      <c r="B414" s="216"/>
      <c r="C414" s="216"/>
      <c r="D414" s="216"/>
      <c r="E414" s="216"/>
      <c r="F414" s="216"/>
      <c r="G414" s="216"/>
      <c r="H414" s="216"/>
      <c r="I414" s="216"/>
      <c r="J414" s="216"/>
      <c r="K414" s="216"/>
      <c r="L414" s="216"/>
      <c r="M414" s="216"/>
      <c r="N414" s="216"/>
      <c r="O414" s="216"/>
      <c r="P414" s="216"/>
      <c r="Q414" s="216"/>
      <c r="R414" s="216"/>
      <c r="S414" s="216"/>
      <c r="T414" s="216"/>
      <c r="U414" s="216"/>
      <c r="V414" s="216"/>
      <c r="W414" s="216"/>
      <c r="X414" s="216"/>
      <c r="Y414" s="216"/>
      <c r="Z414" s="216"/>
      <c r="AA414" s="216"/>
    </row>
    <row r="415" ht="15.75" customHeight="1">
      <c r="A415" s="216"/>
      <c r="B415" s="216"/>
      <c r="C415" s="216"/>
      <c r="D415" s="216"/>
      <c r="E415" s="216"/>
      <c r="F415" s="216"/>
      <c r="G415" s="216"/>
      <c r="H415" s="216"/>
      <c r="I415" s="216"/>
      <c r="J415" s="216"/>
      <c r="K415" s="216"/>
      <c r="L415" s="216"/>
      <c r="M415" s="216"/>
      <c r="N415" s="216"/>
      <c r="O415" s="216"/>
      <c r="P415" s="216"/>
      <c r="Q415" s="216"/>
      <c r="R415" s="216"/>
      <c r="S415" s="216"/>
      <c r="T415" s="216"/>
      <c r="U415" s="216"/>
      <c r="V415" s="216"/>
      <c r="W415" s="216"/>
      <c r="X415" s="216"/>
      <c r="Y415" s="216"/>
      <c r="Z415" s="216"/>
      <c r="AA415" s="216"/>
    </row>
    <row r="416" ht="15.75" customHeight="1">
      <c r="A416" s="216"/>
      <c r="B416" s="216"/>
      <c r="C416" s="216"/>
      <c r="D416" s="216"/>
      <c r="E416" s="216"/>
      <c r="F416" s="216"/>
      <c r="G416" s="216"/>
      <c r="H416" s="216"/>
      <c r="I416" s="216"/>
      <c r="J416" s="216"/>
      <c r="K416" s="216"/>
      <c r="L416" s="216"/>
      <c r="M416" s="216"/>
      <c r="N416" s="216"/>
      <c r="O416" s="216"/>
      <c r="P416" s="216"/>
      <c r="Q416" s="216"/>
      <c r="R416" s="216"/>
      <c r="S416" s="216"/>
      <c r="T416" s="216"/>
      <c r="U416" s="216"/>
      <c r="V416" s="216"/>
      <c r="W416" s="216"/>
      <c r="X416" s="216"/>
      <c r="Y416" s="216"/>
      <c r="Z416" s="216"/>
      <c r="AA416" s="216"/>
    </row>
    <row r="417" ht="15.75" customHeight="1">
      <c r="A417" s="216"/>
      <c r="B417" s="216"/>
      <c r="C417" s="216"/>
      <c r="D417" s="216"/>
      <c r="E417" s="216"/>
      <c r="F417" s="216"/>
      <c r="G417" s="216"/>
      <c r="H417" s="216"/>
      <c r="I417" s="216"/>
      <c r="J417" s="216"/>
      <c r="K417" s="216"/>
      <c r="L417" s="216"/>
      <c r="M417" s="216"/>
      <c r="N417" s="216"/>
      <c r="O417" s="216"/>
      <c r="P417" s="216"/>
      <c r="Q417" s="216"/>
      <c r="R417" s="216"/>
      <c r="S417" s="216"/>
      <c r="T417" s="216"/>
      <c r="U417" s="216"/>
      <c r="V417" s="216"/>
      <c r="W417" s="216"/>
      <c r="X417" s="216"/>
      <c r="Y417" s="216"/>
      <c r="Z417" s="216"/>
      <c r="AA417" s="216"/>
    </row>
    <row r="418" ht="15.75" customHeight="1">
      <c r="A418" s="216"/>
      <c r="B418" s="216"/>
      <c r="C418" s="216"/>
      <c r="D418" s="216"/>
      <c r="E418" s="216"/>
      <c r="F418" s="216"/>
      <c r="G418" s="216"/>
      <c r="H418" s="216"/>
      <c r="I418" s="216"/>
      <c r="J418" s="216"/>
      <c r="K418" s="216"/>
      <c r="L418" s="216"/>
      <c r="M418" s="216"/>
      <c r="N418" s="216"/>
      <c r="O418" s="216"/>
      <c r="P418" s="216"/>
      <c r="Q418" s="216"/>
      <c r="R418" s="216"/>
      <c r="S418" s="216"/>
      <c r="T418" s="216"/>
      <c r="U418" s="216"/>
      <c r="V418" s="216"/>
      <c r="W418" s="216"/>
      <c r="X418" s="216"/>
      <c r="Y418" s="216"/>
      <c r="Z418" s="216"/>
      <c r="AA418" s="216"/>
    </row>
    <row r="419" ht="15.75" customHeight="1">
      <c r="A419" s="216"/>
      <c r="B419" s="216"/>
      <c r="C419" s="216"/>
      <c r="D419" s="216"/>
      <c r="E419" s="216"/>
      <c r="F419" s="216"/>
      <c r="G419" s="216"/>
      <c r="H419" s="216"/>
      <c r="I419" s="216"/>
      <c r="J419" s="216"/>
      <c r="K419" s="216"/>
      <c r="L419" s="216"/>
      <c r="M419" s="216"/>
      <c r="N419" s="216"/>
      <c r="O419" s="216"/>
      <c r="P419" s="216"/>
      <c r="Q419" s="216"/>
      <c r="R419" s="216"/>
      <c r="S419" s="216"/>
      <c r="T419" s="216"/>
      <c r="U419" s="216"/>
      <c r="V419" s="216"/>
      <c r="W419" s="216"/>
      <c r="X419" s="216"/>
      <c r="Y419" s="216"/>
      <c r="Z419" s="216"/>
      <c r="AA419" s="216"/>
    </row>
    <row r="420" ht="15.75" customHeight="1">
      <c r="A420" s="216"/>
      <c r="B420" s="216"/>
      <c r="C420" s="216"/>
      <c r="D420" s="216"/>
      <c r="E420" s="216"/>
      <c r="F420" s="216"/>
      <c r="G420" s="216"/>
      <c r="H420" s="216"/>
      <c r="I420" s="216"/>
      <c r="J420" s="216"/>
      <c r="K420" s="216"/>
      <c r="L420" s="216"/>
      <c r="M420" s="216"/>
      <c r="N420" s="216"/>
      <c r="O420" s="216"/>
      <c r="P420" s="216"/>
      <c r="Q420" s="216"/>
      <c r="R420" s="216"/>
      <c r="S420" s="216"/>
      <c r="T420" s="216"/>
      <c r="U420" s="216"/>
      <c r="V420" s="216"/>
      <c r="W420" s="216"/>
      <c r="X420" s="216"/>
      <c r="Y420" s="216"/>
      <c r="Z420" s="216"/>
      <c r="AA420" s="216"/>
    </row>
    <row r="421" ht="15.75" customHeight="1">
      <c r="A421" s="216"/>
      <c r="B421" s="216"/>
      <c r="C421" s="216"/>
      <c r="D421" s="216"/>
      <c r="E421" s="216"/>
      <c r="F421" s="216"/>
      <c r="G421" s="216"/>
      <c r="H421" s="216"/>
      <c r="I421" s="216"/>
      <c r="J421" s="216"/>
      <c r="K421" s="216"/>
      <c r="L421" s="216"/>
      <c r="M421" s="216"/>
      <c r="N421" s="216"/>
      <c r="O421" s="216"/>
      <c r="P421" s="216"/>
      <c r="Q421" s="216"/>
      <c r="R421" s="216"/>
      <c r="S421" s="216"/>
      <c r="T421" s="216"/>
      <c r="U421" s="216"/>
      <c r="V421" s="216"/>
      <c r="W421" s="216"/>
      <c r="X421" s="216"/>
      <c r="Y421" s="216"/>
      <c r="Z421" s="216"/>
      <c r="AA421" s="216"/>
    </row>
    <row r="422" ht="15.75" customHeight="1">
      <c r="A422" s="216"/>
      <c r="B422" s="216"/>
      <c r="C422" s="216"/>
      <c r="D422" s="216"/>
      <c r="E422" s="216"/>
      <c r="F422" s="216"/>
      <c r="G422" s="216"/>
      <c r="H422" s="216"/>
      <c r="I422" s="216"/>
      <c r="J422" s="216"/>
      <c r="K422" s="216"/>
      <c r="L422" s="216"/>
      <c r="M422" s="216"/>
      <c r="N422" s="216"/>
      <c r="O422" s="216"/>
      <c r="P422" s="216"/>
      <c r="Q422" s="216"/>
      <c r="R422" s="216"/>
      <c r="S422" s="216"/>
      <c r="T422" s="216"/>
      <c r="U422" s="216"/>
      <c r="V422" s="216"/>
      <c r="W422" s="216"/>
      <c r="X422" s="216"/>
      <c r="Y422" s="216"/>
      <c r="Z422" s="216"/>
      <c r="AA422" s="216"/>
    </row>
    <row r="423" ht="15.75" customHeight="1">
      <c r="A423" s="216"/>
      <c r="B423" s="216"/>
      <c r="C423" s="216"/>
      <c r="D423" s="216"/>
      <c r="E423" s="216"/>
      <c r="F423" s="216"/>
      <c r="G423" s="216"/>
      <c r="H423" s="216"/>
      <c r="I423" s="216"/>
      <c r="J423" s="216"/>
      <c r="K423" s="216"/>
      <c r="L423" s="216"/>
      <c r="M423" s="216"/>
      <c r="N423" s="216"/>
      <c r="O423" s="216"/>
      <c r="P423" s="216"/>
      <c r="Q423" s="216"/>
      <c r="R423" s="216"/>
      <c r="S423" s="216"/>
      <c r="T423" s="216"/>
      <c r="U423" s="216"/>
      <c r="V423" s="216"/>
      <c r="W423" s="216"/>
      <c r="X423" s="216"/>
      <c r="Y423" s="216"/>
      <c r="Z423" s="216"/>
      <c r="AA423" s="216"/>
    </row>
    <row r="424" ht="15.75" customHeight="1">
      <c r="A424" s="216"/>
      <c r="B424" s="216"/>
      <c r="C424" s="216"/>
      <c r="D424" s="216"/>
      <c r="E424" s="216"/>
      <c r="F424" s="216"/>
      <c r="G424" s="216"/>
      <c r="H424" s="216"/>
      <c r="I424" s="216"/>
      <c r="J424" s="216"/>
      <c r="K424" s="216"/>
      <c r="L424" s="216"/>
      <c r="M424" s="216"/>
      <c r="N424" s="216"/>
      <c r="O424" s="216"/>
      <c r="P424" s="216"/>
      <c r="Q424" s="216"/>
      <c r="R424" s="216"/>
      <c r="S424" s="216"/>
      <c r="T424" s="216"/>
      <c r="U424" s="216"/>
      <c r="V424" s="216"/>
      <c r="W424" s="216"/>
      <c r="X424" s="216"/>
      <c r="Y424" s="216"/>
      <c r="Z424" s="216"/>
      <c r="AA424" s="216"/>
    </row>
    <row r="425" ht="15.75" customHeight="1">
      <c r="A425" s="216"/>
      <c r="B425" s="216"/>
      <c r="C425" s="216"/>
      <c r="D425" s="216"/>
      <c r="E425" s="216"/>
      <c r="F425" s="216"/>
      <c r="G425" s="216"/>
      <c r="H425" s="216"/>
      <c r="I425" s="216"/>
      <c r="J425" s="216"/>
      <c r="K425" s="216"/>
      <c r="L425" s="216"/>
      <c r="M425" s="216"/>
      <c r="N425" s="216"/>
      <c r="O425" s="216"/>
      <c r="P425" s="216"/>
      <c r="Q425" s="216"/>
      <c r="R425" s="216"/>
      <c r="S425" s="216"/>
      <c r="T425" s="216"/>
      <c r="U425" s="216"/>
      <c r="V425" s="216"/>
      <c r="W425" s="216"/>
      <c r="X425" s="216"/>
      <c r="Y425" s="216"/>
      <c r="Z425" s="216"/>
      <c r="AA425" s="216"/>
    </row>
    <row r="426" ht="15.75" customHeight="1">
      <c r="A426" s="216"/>
      <c r="B426" s="216"/>
      <c r="C426" s="216"/>
      <c r="D426" s="216"/>
      <c r="E426" s="216"/>
      <c r="F426" s="216"/>
      <c r="G426" s="216"/>
      <c r="H426" s="216"/>
      <c r="I426" s="216"/>
      <c r="J426" s="216"/>
      <c r="K426" s="216"/>
      <c r="L426" s="216"/>
      <c r="M426" s="216"/>
      <c r="N426" s="216"/>
      <c r="O426" s="216"/>
      <c r="P426" s="216"/>
      <c r="Q426" s="216"/>
      <c r="R426" s="216"/>
      <c r="S426" s="216"/>
      <c r="T426" s="216"/>
      <c r="U426" s="216"/>
      <c r="V426" s="216"/>
      <c r="W426" s="216"/>
      <c r="X426" s="216"/>
      <c r="Y426" s="216"/>
      <c r="Z426" s="216"/>
      <c r="AA426" s="216"/>
    </row>
    <row r="427" ht="15.75" customHeight="1">
      <c r="A427" s="216"/>
      <c r="B427" s="216"/>
      <c r="C427" s="216"/>
      <c r="D427" s="216"/>
      <c r="E427" s="216"/>
      <c r="F427" s="216"/>
      <c r="G427" s="216"/>
      <c r="H427" s="216"/>
      <c r="I427" s="216"/>
      <c r="J427" s="216"/>
      <c r="K427" s="216"/>
      <c r="L427" s="216"/>
      <c r="M427" s="216"/>
      <c r="N427" s="216"/>
      <c r="O427" s="216"/>
      <c r="P427" s="216"/>
      <c r="Q427" s="216"/>
      <c r="R427" s="216"/>
      <c r="S427" s="216"/>
      <c r="T427" s="216"/>
      <c r="U427" s="216"/>
      <c r="V427" s="216"/>
      <c r="W427" s="216"/>
      <c r="X427" s="216"/>
      <c r="Y427" s="216"/>
      <c r="Z427" s="216"/>
      <c r="AA427" s="216"/>
    </row>
    <row r="428" ht="15.75" customHeight="1">
      <c r="A428" s="216"/>
      <c r="B428" s="216"/>
      <c r="C428" s="216"/>
      <c r="D428" s="216"/>
      <c r="E428" s="216"/>
      <c r="F428" s="216"/>
      <c r="G428" s="216"/>
      <c r="H428" s="216"/>
      <c r="I428" s="216"/>
      <c r="J428" s="216"/>
      <c r="K428" s="216"/>
      <c r="L428" s="216"/>
      <c r="M428" s="216"/>
      <c r="N428" s="216"/>
      <c r="O428" s="216"/>
      <c r="P428" s="216"/>
      <c r="Q428" s="216"/>
      <c r="R428" s="216"/>
      <c r="S428" s="216"/>
      <c r="T428" s="216"/>
      <c r="U428" s="216"/>
      <c r="V428" s="216"/>
      <c r="W428" s="216"/>
      <c r="X428" s="216"/>
      <c r="Y428" s="216"/>
      <c r="Z428" s="216"/>
      <c r="AA428" s="216"/>
    </row>
    <row r="429" ht="15.75" customHeight="1">
      <c r="A429" s="216"/>
      <c r="B429" s="216"/>
      <c r="C429" s="216"/>
      <c r="D429" s="216"/>
      <c r="E429" s="216"/>
      <c r="F429" s="216"/>
      <c r="G429" s="216"/>
      <c r="H429" s="216"/>
      <c r="I429" s="216"/>
      <c r="J429" s="216"/>
      <c r="K429" s="216"/>
      <c r="L429" s="216"/>
      <c r="M429" s="216"/>
      <c r="N429" s="216"/>
      <c r="O429" s="216"/>
      <c r="P429" s="216"/>
      <c r="Q429" s="216"/>
      <c r="R429" s="216"/>
      <c r="S429" s="216"/>
      <c r="T429" s="216"/>
      <c r="U429" s="216"/>
      <c r="V429" s="216"/>
      <c r="W429" s="216"/>
      <c r="X429" s="216"/>
      <c r="Y429" s="216"/>
      <c r="Z429" s="216"/>
      <c r="AA429" s="216"/>
    </row>
    <row r="430" ht="15.75" customHeight="1">
      <c r="A430" s="216"/>
      <c r="B430" s="216"/>
      <c r="C430" s="216"/>
      <c r="D430" s="216"/>
      <c r="E430" s="216"/>
      <c r="F430" s="216"/>
      <c r="G430" s="216"/>
      <c r="H430" s="216"/>
      <c r="I430" s="216"/>
      <c r="J430" s="216"/>
      <c r="K430" s="216"/>
      <c r="L430" s="216"/>
      <c r="M430" s="216"/>
      <c r="N430" s="216"/>
      <c r="O430" s="216"/>
      <c r="P430" s="216"/>
      <c r="Q430" s="216"/>
      <c r="R430" s="216"/>
      <c r="S430" s="216"/>
      <c r="T430" s="216"/>
      <c r="U430" s="216"/>
      <c r="V430" s="216"/>
      <c r="W430" s="216"/>
      <c r="X430" s="216"/>
      <c r="Y430" s="216"/>
      <c r="Z430" s="216"/>
      <c r="AA430" s="216"/>
    </row>
    <row r="431" ht="15.75" customHeight="1">
      <c r="A431" s="216"/>
      <c r="B431" s="216"/>
      <c r="C431" s="216"/>
      <c r="D431" s="216"/>
      <c r="E431" s="216"/>
      <c r="F431" s="216"/>
      <c r="G431" s="216"/>
      <c r="H431" s="216"/>
      <c r="I431" s="216"/>
      <c r="J431" s="216"/>
      <c r="K431" s="216"/>
      <c r="L431" s="216"/>
      <c r="M431" s="216"/>
      <c r="N431" s="216"/>
      <c r="O431" s="216"/>
      <c r="P431" s="216"/>
      <c r="Q431" s="216"/>
      <c r="R431" s="216"/>
      <c r="S431" s="216"/>
      <c r="T431" s="216"/>
      <c r="U431" s="216"/>
      <c r="V431" s="216"/>
      <c r="W431" s="216"/>
      <c r="X431" s="216"/>
      <c r="Y431" s="216"/>
      <c r="Z431" s="216"/>
      <c r="AA431" s="216"/>
    </row>
    <row r="432" ht="15.75" customHeight="1">
      <c r="A432" s="216"/>
      <c r="B432" s="216"/>
      <c r="C432" s="216"/>
      <c r="D432" s="216"/>
      <c r="E432" s="216"/>
      <c r="F432" s="216"/>
      <c r="G432" s="216"/>
      <c r="H432" s="216"/>
      <c r="I432" s="216"/>
      <c r="J432" s="216"/>
      <c r="K432" s="216"/>
      <c r="L432" s="216"/>
      <c r="M432" s="216"/>
      <c r="N432" s="216"/>
      <c r="O432" s="216"/>
      <c r="P432" s="216"/>
      <c r="Q432" s="216"/>
      <c r="R432" s="216"/>
      <c r="S432" s="216"/>
      <c r="T432" s="216"/>
      <c r="U432" s="216"/>
      <c r="V432" s="216"/>
      <c r="W432" s="216"/>
      <c r="X432" s="216"/>
      <c r="Y432" s="216"/>
      <c r="Z432" s="216"/>
      <c r="AA432" s="216"/>
    </row>
    <row r="433" ht="15.75" customHeight="1">
      <c r="A433" s="216"/>
      <c r="B433" s="216"/>
      <c r="C433" s="216"/>
      <c r="D433" s="216"/>
      <c r="E433" s="216"/>
      <c r="F433" s="216"/>
      <c r="G433" s="216"/>
      <c r="H433" s="216"/>
      <c r="I433" s="216"/>
      <c r="J433" s="216"/>
      <c r="K433" s="216"/>
      <c r="L433" s="216"/>
      <c r="M433" s="216"/>
      <c r="N433" s="216"/>
      <c r="O433" s="216"/>
      <c r="P433" s="216"/>
      <c r="Q433" s="216"/>
      <c r="R433" s="216"/>
      <c r="S433" s="216"/>
      <c r="T433" s="216"/>
      <c r="U433" s="216"/>
      <c r="V433" s="216"/>
      <c r="W433" s="216"/>
      <c r="X433" s="216"/>
      <c r="Y433" s="216"/>
      <c r="Z433" s="216"/>
      <c r="AA433" s="216"/>
    </row>
    <row r="434" ht="15.75" customHeight="1">
      <c r="A434" s="216"/>
      <c r="B434" s="216"/>
      <c r="C434" s="216"/>
      <c r="D434" s="216"/>
      <c r="E434" s="216"/>
      <c r="F434" s="216"/>
      <c r="G434" s="216"/>
      <c r="H434" s="216"/>
      <c r="I434" s="216"/>
      <c r="J434" s="216"/>
      <c r="K434" s="216"/>
      <c r="L434" s="216"/>
      <c r="M434" s="216"/>
      <c r="N434" s="216"/>
      <c r="O434" s="216"/>
      <c r="P434" s="216"/>
      <c r="Q434" s="216"/>
      <c r="R434" s="216"/>
      <c r="S434" s="216"/>
      <c r="T434" s="216"/>
      <c r="U434" s="216"/>
      <c r="V434" s="216"/>
      <c r="W434" s="216"/>
      <c r="X434" s="216"/>
      <c r="Y434" s="216"/>
      <c r="Z434" s="216"/>
      <c r="AA434" s="216"/>
    </row>
    <row r="435" ht="15.75" customHeight="1">
      <c r="A435" s="216"/>
      <c r="B435" s="216"/>
      <c r="C435" s="216"/>
      <c r="D435" s="216"/>
      <c r="E435" s="216"/>
      <c r="F435" s="216"/>
      <c r="G435" s="216"/>
      <c r="H435" s="216"/>
      <c r="I435" s="216"/>
      <c r="J435" s="216"/>
      <c r="K435" s="216"/>
      <c r="L435" s="216"/>
      <c r="M435" s="216"/>
      <c r="N435" s="216"/>
      <c r="O435" s="216"/>
      <c r="P435" s="216"/>
      <c r="Q435" s="216"/>
      <c r="R435" s="216"/>
      <c r="S435" s="216"/>
      <c r="T435" s="216"/>
      <c r="U435" s="216"/>
      <c r="V435" s="216"/>
      <c r="W435" s="216"/>
      <c r="X435" s="216"/>
      <c r="Y435" s="216"/>
      <c r="Z435" s="216"/>
      <c r="AA435" s="216"/>
    </row>
    <row r="436" ht="15.75" customHeight="1">
      <c r="A436" s="216"/>
      <c r="B436" s="216"/>
      <c r="C436" s="216"/>
      <c r="D436" s="216"/>
      <c r="E436" s="216"/>
      <c r="F436" s="216"/>
      <c r="G436" s="216"/>
      <c r="H436" s="216"/>
      <c r="I436" s="216"/>
      <c r="J436" s="216"/>
      <c r="K436" s="216"/>
      <c r="L436" s="216"/>
      <c r="M436" s="216"/>
      <c r="N436" s="216"/>
      <c r="O436" s="216"/>
      <c r="P436" s="216"/>
      <c r="Q436" s="216"/>
      <c r="R436" s="216"/>
      <c r="S436" s="216"/>
      <c r="T436" s="216"/>
      <c r="U436" s="216"/>
      <c r="V436" s="216"/>
      <c r="W436" s="216"/>
      <c r="X436" s="216"/>
      <c r="Y436" s="216"/>
      <c r="Z436" s="216"/>
      <c r="AA436" s="216"/>
    </row>
    <row r="437" ht="15.75" customHeight="1">
      <c r="A437" s="216"/>
      <c r="B437" s="216"/>
      <c r="C437" s="216"/>
      <c r="D437" s="216"/>
      <c r="E437" s="216"/>
      <c r="F437" s="216"/>
      <c r="G437" s="216"/>
      <c r="H437" s="216"/>
      <c r="I437" s="216"/>
      <c r="J437" s="216"/>
      <c r="K437" s="216"/>
      <c r="L437" s="216"/>
      <c r="M437" s="216"/>
      <c r="N437" s="216"/>
      <c r="O437" s="216"/>
      <c r="P437" s="216"/>
      <c r="Q437" s="216"/>
      <c r="R437" s="216"/>
      <c r="S437" s="216"/>
      <c r="T437" s="216"/>
      <c r="U437" s="216"/>
      <c r="V437" s="216"/>
      <c r="W437" s="216"/>
      <c r="X437" s="216"/>
      <c r="Y437" s="216"/>
      <c r="Z437" s="216"/>
      <c r="AA437" s="216"/>
    </row>
    <row r="438" ht="15.75" customHeight="1">
      <c r="A438" s="216"/>
      <c r="B438" s="216"/>
      <c r="C438" s="216"/>
      <c r="D438" s="216"/>
      <c r="E438" s="216"/>
      <c r="F438" s="216"/>
      <c r="G438" s="216"/>
      <c r="H438" s="216"/>
      <c r="I438" s="216"/>
      <c r="J438" s="216"/>
      <c r="K438" s="216"/>
      <c r="L438" s="216"/>
      <c r="M438" s="216"/>
      <c r="N438" s="216"/>
      <c r="O438" s="216"/>
      <c r="P438" s="216"/>
      <c r="Q438" s="216"/>
      <c r="R438" s="216"/>
      <c r="S438" s="216"/>
      <c r="T438" s="216"/>
      <c r="U438" s="216"/>
      <c r="V438" s="216"/>
      <c r="W438" s="216"/>
      <c r="X438" s="216"/>
      <c r="Y438" s="216"/>
      <c r="Z438" s="216"/>
      <c r="AA438" s="216"/>
    </row>
    <row r="439" ht="15.75" customHeight="1">
      <c r="A439" s="216"/>
      <c r="B439" s="216"/>
      <c r="C439" s="216"/>
      <c r="D439" s="216"/>
      <c r="E439" s="216"/>
      <c r="F439" s="216"/>
      <c r="G439" s="216"/>
      <c r="H439" s="216"/>
      <c r="I439" s="216"/>
      <c r="J439" s="216"/>
      <c r="K439" s="216"/>
      <c r="L439" s="216"/>
      <c r="M439" s="216"/>
      <c r="N439" s="216"/>
      <c r="O439" s="216"/>
      <c r="P439" s="216"/>
      <c r="Q439" s="216"/>
      <c r="R439" s="216"/>
      <c r="S439" s="216"/>
      <c r="T439" s="216"/>
      <c r="U439" s="216"/>
      <c r="V439" s="216"/>
      <c r="W439" s="216"/>
      <c r="X439" s="216"/>
      <c r="Y439" s="216"/>
      <c r="Z439" s="216"/>
      <c r="AA439" s="216"/>
    </row>
    <row r="440" ht="15.75" customHeight="1">
      <c r="A440" s="216"/>
      <c r="B440" s="216"/>
      <c r="C440" s="216"/>
      <c r="D440" s="216"/>
      <c r="E440" s="216"/>
      <c r="F440" s="216"/>
      <c r="G440" s="216"/>
      <c r="H440" s="216"/>
      <c r="I440" s="216"/>
      <c r="J440" s="216"/>
      <c r="K440" s="216"/>
      <c r="L440" s="216"/>
      <c r="M440" s="216"/>
      <c r="N440" s="216"/>
      <c r="O440" s="216"/>
      <c r="P440" s="216"/>
      <c r="Q440" s="216"/>
      <c r="R440" s="216"/>
      <c r="S440" s="216"/>
      <c r="T440" s="216"/>
      <c r="U440" s="216"/>
      <c r="V440" s="216"/>
      <c r="W440" s="216"/>
      <c r="X440" s="216"/>
      <c r="Y440" s="216"/>
      <c r="Z440" s="216"/>
      <c r="AA440" s="216"/>
    </row>
    <row r="441" ht="15.75" customHeight="1">
      <c r="A441" s="216"/>
      <c r="B441" s="216"/>
      <c r="C441" s="216"/>
      <c r="D441" s="216"/>
      <c r="E441" s="216"/>
      <c r="F441" s="216"/>
      <c r="G441" s="216"/>
      <c r="H441" s="216"/>
      <c r="I441" s="216"/>
      <c r="J441" s="216"/>
      <c r="K441" s="216"/>
      <c r="L441" s="216"/>
      <c r="M441" s="216"/>
      <c r="N441" s="216"/>
      <c r="O441" s="216"/>
      <c r="P441" s="216"/>
      <c r="Q441" s="216"/>
      <c r="R441" s="216"/>
      <c r="S441" s="216"/>
      <c r="T441" s="216"/>
      <c r="U441" s="216"/>
      <c r="V441" s="216"/>
      <c r="W441" s="216"/>
      <c r="X441" s="216"/>
      <c r="Y441" s="216"/>
      <c r="Z441" s="216"/>
      <c r="AA441" s="216"/>
    </row>
    <row r="442" ht="15.75" customHeight="1">
      <c r="A442" s="216"/>
      <c r="B442" s="216"/>
      <c r="C442" s="216"/>
      <c r="D442" s="216"/>
      <c r="E442" s="216"/>
      <c r="F442" s="216"/>
      <c r="G442" s="216"/>
      <c r="H442" s="216"/>
      <c r="I442" s="216"/>
      <c r="J442" s="216"/>
      <c r="K442" s="216"/>
      <c r="L442" s="216"/>
      <c r="M442" s="216"/>
      <c r="N442" s="216"/>
      <c r="O442" s="216"/>
      <c r="P442" s="216"/>
      <c r="Q442" s="216"/>
      <c r="R442" s="216"/>
      <c r="S442" s="216"/>
      <c r="T442" s="216"/>
      <c r="U442" s="216"/>
      <c r="V442" s="216"/>
      <c r="W442" s="216"/>
      <c r="X442" s="216"/>
      <c r="Y442" s="216"/>
      <c r="Z442" s="216"/>
      <c r="AA442" s="216"/>
    </row>
    <row r="443" ht="15.75" customHeight="1">
      <c r="A443" s="216"/>
      <c r="B443" s="216"/>
      <c r="C443" s="216"/>
      <c r="D443" s="216"/>
      <c r="E443" s="216"/>
      <c r="F443" s="216"/>
      <c r="G443" s="216"/>
      <c r="H443" s="216"/>
      <c r="I443" s="216"/>
      <c r="J443" s="216"/>
      <c r="K443" s="216"/>
      <c r="L443" s="216"/>
      <c r="M443" s="216"/>
      <c r="N443" s="216"/>
      <c r="O443" s="216"/>
      <c r="P443" s="216"/>
      <c r="Q443" s="216"/>
      <c r="R443" s="216"/>
      <c r="S443" s="216"/>
      <c r="T443" s="216"/>
      <c r="U443" s="216"/>
      <c r="V443" s="216"/>
      <c r="W443" s="216"/>
      <c r="X443" s="216"/>
      <c r="Y443" s="216"/>
      <c r="Z443" s="216"/>
      <c r="AA443" s="216"/>
    </row>
    <row r="444" ht="15.75" customHeight="1">
      <c r="A444" s="216"/>
      <c r="B444" s="216"/>
      <c r="C444" s="216"/>
      <c r="D444" s="216"/>
      <c r="E444" s="216"/>
      <c r="F444" s="216"/>
      <c r="G444" s="216"/>
      <c r="H444" s="216"/>
      <c r="I444" s="216"/>
      <c r="J444" s="216"/>
      <c r="K444" s="216"/>
      <c r="L444" s="216"/>
      <c r="M444" s="216"/>
      <c r="N444" s="216"/>
      <c r="O444" s="216"/>
      <c r="P444" s="216"/>
      <c r="Q444" s="216"/>
      <c r="R444" s="216"/>
      <c r="S444" s="216"/>
      <c r="T444" s="216"/>
      <c r="U444" s="216"/>
      <c r="V444" s="216"/>
      <c r="W444" s="216"/>
      <c r="X444" s="216"/>
      <c r="Y444" s="216"/>
      <c r="Z444" s="216"/>
      <c r="AA444" s="216"/>
    </row>
    <row r="445" ht="15.75" customHeight="1">
      <c r="A445" s="216"/>
      <c r="B445" s="216"/>
      <c r="C445" s="216"/>
      <c r="D445" s="216"/>
      <c r="E445" s="216"/>
      <c r="F445" s="216"/>
      <c r="G445" s="216"/>
      <c r="H445" s="216"/>
      <c r="I445" s="216"/>
      <c r="J445" s="216"/>
      <c r="K445" s="216"/>
      <c r="L445" s="216"/>
      <c r="M445" s="216"/>
      <c r="N445" s="216"/>
      <c r="O445" s="216"/>
      <c r="P445" s="216"/>
      <c r="Q445" s="216"/>
      <c r="R445" s="216"/>
      <c r="S445" s="216"/>
      <c r="T445" s="216"/>
      <c r="U445" s="216"/>
      <c r="V445" s="216"/>
      <c r="W445" s="216"/>
      <c r="X445" s="216"/>
      <c r="Y445" s="216"/>
      <c r="Z445" s="216"/>
      <c r="AA445" s="216"/>
    </row>
    <row r="446" ht="15.75" customHeight="1">
      <c r="A446" s="216"/>
      <c r="B446" s="216"/>
      <c r="C446" s="216"/>
      <c r="D446" s="216"/>
      <c r="E446" s="216"/>
      <c r="F446" s="216"/>
      <c r="G446" s="216"/>
      <c r="H446" s="216"/>
      <c r="I446" s="216"/>
      <c r="J446" s="216"/>
      <c r="K446" s="216"/>
      <c r="L446" s="216"/>
      <c r="M446" s="216"/>
      <c r="N446" s="216"/>
      <c r="O446" s="216"/>
      <c r="P446" s="216"/>
      <c r="Q446" s="216"/>
      <c r="R446" s="216"/>
      <c r="S446" s="216"/>
      <c r="T446" s="216"/>
      <c r="U446" s="216"/>
      <c r="V446" s="216"/>
      <c r="W446" s="216"/>
      <c r="X446" s="216"/>
      <c r="Y446" s="216"/>
      <c r="Z446" s="216"/>
      <c r="AA446" s="216"/>
    </row>
    <row r="447" ht="15.75" customHeight="1">
      <c r="A447" s="216"/>
      <c r="B447" s="216"/>
      <c r="C447" s="216"/>
      <c r="D447" s="216"/>
      <c r="E447" s="216"/>
      <c r="F447" s="216"/>
      <c r="G447" s="216"/>
      <c r="H447" s="216"/>
      <c r="I447" s="216"/>
      <c r="J447" s="216"/>
      <c r="K447" s="216"/>
      <c r="L447" s="216"/>
      <c r="M447" s="216"/>
      <c r="N447" s="216"/>
      <c r="O447" s="216"/>
      <c r="P447" s="216"/>
      <c r="Q447" s="216"/>
      <c r="R447" s="216"/>
      <c r="S447" s="216"/>
      <c r="T447" s="216"/>
      <c r="U447" s="216"/>
      <c r="V447" s="216"/>
      <c r="W447" s="216"/>
      <c r="X447" s="216"/>
      <c r="Y447" s="216"/>
      <c r="Z447" s="216"/>
      <c r="AA447" s="216"/>
    </row>
    <row r="448" ht="15.75" customHeight="1">
      <c r="A448" s="216"/>
      <c r="B448" s="216"/>
      <c r="C448" s="216"/>
      <c r="D448" s="216"/>
      <c r="E448" s="216"/>
      <c r="F448" s="216"/>
      <c r="G448" s="216"/>
      <c r="H448" s="216"/>
      <c r="I448" s="216"/>
      <c r="J448" s="216"/>
      <c r="K448" s="216"/>
      <c r="L448" s="216"/>
      <c r="M448" s="216"/>
      <c r="N448" s="216"/>
      <c r="O448" s="216"/>
      <c r="P448" s="216"/>
      <c r="Q448" s="216"/>
      <c r="R448" s="216"/>
      <c r="S448" s="216"/>
      <c r="T448" s="216"/>
      <c r="U448" s="216"/>
      <c r="V448" s="216"/>
      <c r="W448" s="216"/>
      <c r="X448" s="216"/>
      <c r="Y448" s="216"/>
      <c r="Z448" s="216"/>
      <c r="AA448" s="216"/>
    </row>
    <row r="449" ht="15.75" customHeight="1">
      <c r="A449" s="216"/>
      <c r="B449" s="216"/>
      <c r="C449" s="216"/>
      <c r="D449" s="216"/>
      <c r="E449" s="216"/>
      <c r="F449" s="216"/>
      <c r="G449" s="216"/>
      <c r="H449" s="216"/>
      <c r="I449" s="216"/>
      <c r="J449" s="216"/>
      <c r="K449" s="216"/>
      <c r="L449" s="216"/>
      <c r="M449" s="216"/>
      <c r="N449" s="216"/>
      <c r="O449" s="216"/>
      <c r="P449" s="216"/>
      <c r="Q449" s="216"/>
      <c r="R449" s="216"/>
      <c r="S449" s="216"/>
      <c r="T449" s="216"/>
      <c r="U449" s="216"/>
      <c r="V449" s="216"/>
      <c r="W449" s="216"/>
      <c r="X449" s="216"/>
      <c r="Y449" s="216"/>
      <c r="Z449" s="216"/>
      <c r="AA449" s="216"/>
    </row>
    <row r="450" ht="15.75" customHeight="1">
      <c r="A450" s="216"/>
      <c r="B450" s="216"/>
      <c r="C450" s="216"/>
      <c r="D450" s="216"/>
      <c r="E450" s="216"/>
      <c r="F450" s="216"/>
      <c r="G450" s="216"/>
      <c r="H450" s="216"/>
      <c r="I450" s="216"/>
      <c r="J450" s="216"/>
      <c r="K450" s="216"/>
      <c r="L450" s="216"/>
      <c r="M450" s="216"/>
      <c r="N450" s="216"/>
      <c r="O450" s="216"/>
      <c r="P450" s="216"/>
      <c r="Q450" s="216"/>
      <c r="R450" s="216"/>
      <c r="S450" s="216"/>
      <c r="T450" s="216"/>
      <c r="U450" s="216"/>
      <c r="V450" s="216"/>
      <c r="W450" s="216"/>
      <c r="X450" s="216"/>
      <c r="Y450" s="216"/>
      <c r="Z450" s="216"/>
      <c r="AA450" s="216"/>
    </row>
    <row r="451" ht="15.75" customHeight="1">
      <c r="A451" s="216"/>
      <c r="B451" s="216"/>
      <c r="C451" s="216"/>
      <c r="D451" s="216"/>
      <c r="E451" s="216"/>
      <c r="F451" s="216"/>
      <c r="G451" s="216"/>
      <c r="H451" s="216"/>
      <c r="I451" s="216"/>
      <c r="J451" s="216"/>
      <c r="K451" s="216"/>
      <c r="L451" s="216"/>
      <c r="M451" s="216"/>
      <c r="N451" s="216"/>
      <c r="O451" s="216"/>
      <c r="P451" s="216"/>
      <c r="Q451" s="216"/>
      <c r="R451" s="216"/>
      <c r="S451" s="216"/>
      <c r="T451" s="216"/>
      <c r="U451" s="216"/>
      <c r="V451" s="216"/>
      <c r="W451" s="216"/>
      <c r="X451" s="216"/>
      <c r="Y451" s="216"/>
      <c r="Z451" s="216"/>
      <c r="AA451" s="216"/>
    </row>
    <row r="452" ht="15.75" customHeight="1">
      <c r="A452" s="216"/>
      <c r="B452" s="216"/>
      <c r="C452" s="216"/>
      <c r="D452" s="216"/>
      <c r="E452" s="216"/>
      <c r="F452" s="216"/>
      <c r="G452" s="216"/>
      <c r="H452" s="216"/>
      <c r="I452" s="216"/>
      <c r="J452" s="216"/>
      <c r="K452" s="216"/>
      <c r="L452" s="216"/>
      <c r="M452" s="216"/>
      <c r="N452" s="216"/>
      <c r="O452" s="216"/>
      <c r="P452" s="216"/>
      <c r="Q452" s="216"/>
      <c r="R452" s="216"/>
      <c r="S452" s="216"/>
      <c r="T452" s="216"/>
      <c r="U452" s="216"/>
      <c r="V452" s="216"/>
      <c r="W452" s="216"/>
      <c r="X452" s="216"/>
      <c r="Y452" s="216"/>
      <c r="Z452" s="216"/>
      <c r="AA452" s="216"/>
    </row>
    <row r="453" ht="15.75" customHeight="1">
      <c r="A453" s="216"/>
      <c r="B453" s="216"/>
      <c r="C453" s="216"/>
      <c r="D453" s="216"/>
      <c r="E453" s="216"/>
      <c r="F453" s="216"/>
      <c r="G453" s="216"/>
      <c r="H453" s="216"/>
      <c r="I453" s="216"/>
      <c r="J453" s="216"/>
      <c r="K453" s="216"/>
      <c r="L453" s="216"/>
      <c r="M453" s="216"/>
      <c r="N453" s="216"/>
      <c r="O453" s="216"/>
      <c r="P453" s="216"/>
      <c r="Q453" s="216"/>
      <c r="R453" s="216"/>
      <c r="S453" s="216"/>
      <c r="T453" s="216"/>
      <c r="U453" s="216"/>
      <c r="V453" s="216"/>
      <c r="W453" s="216"/>
      <c r="X453" s="216"/>
      <c r="Y453" s="216"/>
      <c r="Z453" s="216"/>
      <c r="AA453" s="216"/>
    </row>
    <row r="454" ht="15.75" customHeight="1">
      <c r="A454" s="216"/>
      <c r="B454" s="216"/>
      <c r="C454" s="216"/>
      <c r="D454" s="216"/>
      <c r="E454" s="216"/>
      <c r="F454" s="216"/>
      <c r="G454" s="216"/>
      <c r="H454" s="216"/>
      <c r="I454" s="216"/>
      <c r="J454" s="216"/>
      <c r="K454" s="216"/>
      <c r="L454" s="216"/>
      <c r="M454" s="216"/>
      <c r="N454" s="216"/>
      <c r="O454" s="216"/>
      <c r="P454" s="216"/>
      <c r="Q454" s="216"/>
      <c r="R454" s="216"/>
      <c r="S454" s="216"/>
      <c r="T454" s="216"/>
      <c r="U454" s="216"/>
      <c r="V454" s="216"/>
      <c r="W454" s="216"/>
      <c r="X454" s="216"/>
      <c r="Y454" s="216"/>
      <c r="Z454" s="216"/>
      <c r="AA454" s="216"/>
    </row>
    <row r="455" ht="15.75" customHeight="1">
      <c r="A455" s="216"/>
      <c r="B455" s="216"/>
      <c r="C455" s="216"/>
      <c r="D455" s="216"/>
      <c r="E455" s="216"/>
      <c r="F455" s="216"/>
      <c r="G455" s="216"/>
      <c r="H455" s="216"/>
      <c r="I455" s="216"/>
      <c r="J455" s="216"/>
      <c r="K455" s="216"/>
      <c r="L455" s="216"/>
      <c r="M455" s="216"/>
      <c r="N455" s="216"/>
      <c r="O455" s="216"/>
      <c r="P455" s="216"/>
      <c r="Q455" s="216"/>
      <c r="R455" s="216"/>
      <c r="S455" s="216"/>
      <c r="T455" s="216"/>
      <c r="U455" s="216"/>
      <c r="V455" s="216"/>
      <c r="W455" s="216"/>
      <c r="X455" s="216"/>
      <c r="Y455" s="216"/>
      <c r="Z455" s="216"/>
      <c r="AA455" s="216"/>
    </row>
    <row r="456" ht="15.75" customHeight="1">
      <c r="A456" s="216"/>
      <c r="B456" s="216"/>
      <c r="C456" s="216"/>
      <c r="D456" s="216"/>
      <c r="E456" s="216"/>
      <c r="F456" s="216"/>
      <c r="G456" s="216"/>
      <c r="H456" s="216"/>
      <c r="I456" s="216"/>
      <c r="J456" s="216"/>
      <c r="K456" s="216"/>
      <c r="L456" s="216"/>
      <c r="M456" s="216"/>
      <c r="N456" s="216"/>
      <c r="O456" s="216"/>
      <c r="P456" s="216"/>
      <c r="Q456" s="216"/>
      <c r="R456" s="216"/>
      <c r="S456" s="216"/>
      <c r="T456" s="216"/>
      <c r="U456" s="216"/>
      <c r="V456" s="216"/>
      <c r="W456" s="216"/>
      <c r="X456" s="216"/>
      <c r="Y456" s="216"/>
      <c r="Z456" s="216"/>
      <c r="AA456" s="216"/>
    </row>
    <row r="457" ht="15.75" customHeight="1">
      <c r="A457" s="216"/>
      <c r="B457" s="216"/>
      <c r="C457" s="216"/>
      <c r="D457" s="216"/>
      <c r="E457" s="216"/>
      <c r="F457" s="216"/>
      <c r="G457" s="216"/>
      <c r="H457" s="216"/>
      <c r="I457" s="216"/>
      <c r="J457" s="216"/>
      <c r="K457" s="216"/>
      <c r="L457" s="216"/>
      <c r="M457" s="216"/>
      <c r="N457" s="216"/>
      <c r="O457" s="216"/>
      <c r="P457" s="216"/>
      <c r="Q457" s="216"/>
      <c r="R457" s="216"/>
      <c r="S457" s="216"/>
      <c r="T457" s="216"/>
      <c r="U457" s="216"/>
      <c r="V457" s="216"/>
      <c r="W457" s="216"/>
      <c r="X457" s="216"/>
      <c r="Y457" s="216"/>
      <c r="Z457" s="216"/>
      <c r="AA457" s="216"/>
    </row>
    <row r="458" ht="15.75" customHeight="1">
      <c r="A458" s="216"/>
      <c r="B458" s="216"/>
      <c r="C458" s="216"/>
      <c r="D458" s="216"/>
      <c r="E458" s="216"/>
      <c r="F458" s="216"/>
      <c r="G458" s="216"/>
      <c r="H458" s="216"/>
      <c r="I458" s="216"/>
      <c r="J458" s="216"/>
      <c r="K458" s="216"/>
      <c r="L458" s="216"/>
      <c r="M458" s="216"/>
      <c r="N458" s="216"/>
      <c r="O458" s="216"/>
      <c r="P458" s="216"/>
      <c r="Q458" s="216"/>
      <c r="R458" s="216"/>
      <c r="S458" s="216"/>
      <c r="T458" s="216"/>
      <c r="U458" s="216"/>
      <c r="V458" s="216"/>
      <c r="W458" s="216"/>
      <c r="X458" s="216"/>
      <c r="Y458" s="216"/>
      <c r="Z458" s="216"/>
      <c r="AA458" s="216"/>
    </row>
    <row r="459" ht="15.75" customHeight="1">
      <c r="A459" s="216"/>
      <c r="B459" s="216"/>
      <c r="C459" s="216"/>
      <c r="D459" s="216"/>
      <c r="E459" s="216"/>
      <c r="F459" s="216"/>
      <c r="G459" s="216"/>
      <c r="H459" s="216"/>
      <c r="I459" s="216"/>
      <c r="J459" s="216"/>
      <c r="K459" s="216"/>
      <c r="L459" s="216"/>
      <c r="M459" s="216"/>
      <c r="N459" s="216"/>
      <c r="O459" s="216"/>
      <c r="P459" s="216"/>
      <c r="Q459" s="216"/>
      <c r="R459" s="216"/>
      <c r="S459" s="216"/>
      <c r="T459" s="216"/>
      <c r="U459" s="216"/>
      <c r="V459" s="216"/>
      <c r="W459" s="216"/>
      <c r="X459" s="216"/>
      <c r="Y459" s="216"/>
      <c r="Z459" s="216"/>
      <c r="AA459" s="216"/>
    </row>
    <row r="460" ht="15.75" customHeight="1">
      <c r="A460" s="216"/>
      <c r="B460" s="216"/>
      <c r="C460" s="216"/>
      <c r="D460" s="216"/>
      <c r="E460" s="216"/>
      <c r="F460" s="216"/>
      <c r="G460" s="216"/>
      <c r="H460" s="216"/>
      <c r="I460" s="216"/>
      <c r="J460" s="216"/>
      <c r="K460" s="216"/>
      <c r="L460" s="216"/>
      <c r="M460" s="216"/>
      <c r="N460" s="216"/>
      <c r="O460" s="216"/>
      <c r="P460" s="216"/>
      <c r="Q460" s="216"/>
      <c r="R460" s="216"/>
      <c r="S460" s="216"/>
      <c r="T460" s="216"/>
      <c r="U460" s="216"/>
      <c r="V460" s="216"/>
      <c r="W460" s="216"/>
      <c r="X460" s="216"/>
      <c r="Y460" s="216"/>
      <c r="Z460" s="216"/>
      <c r="AA460" s="216"/>
    </row>
    <row r="461" ht="15.75" customHeight="1">
      <c r="A461" s="216"/>
      <c r="B461" s="216"/>
      <c r="C461" s="216"/>
      <c r="D461" s="216"/>
      <c r="E461" s="216"/>
      <c r="F461" s="216"/>
      <c r="G461" s="216"/>
      <c r="H461" s="216"/>
      <c r="I461" s="216"/>
      <c r="J461" s="216"/>
      <c r="K461" s="216"/>
      <c r="L461" s="216"/>
      <c r="M461" s="216"/>
      <c r="N461" s="216"/>
      <c r="O461" s="216"/>
      <c r="P461" s="216"/>
      <c r="Q461" s="216"/>
      <c r="R461" s="216"/>
      <c r="S461" s="216"/>
      <c r="T461" s="216"/>
      <c r="U461" s="216"/>
      <c r="V461" s="216"/>
      <c r="W461" s="216"/>
      <c r="X461" s="216"/>
      <c r="Y461" s="216"/>
      <c r="Z461" s="216"/>
      <c r="AA461" s="216"/>
    </row>
    <row r="462" ht="15.75" customHeight="1">
      <c r="A462" s="216"/>
      <c r="B462" s="216"/>
      <c r="C462" s="216"/>
      <c r="D462" s="216"/>
      <c r="E462" s="216"/>
      <c r="F462" s="216"/>
      <c r="G462" s="216"/>
      <c r="H462" s="216"/>
      <c r="I462" s="216"/>
      <c r="J462" s="216"/>
      <c r="K462" s="216"/>
      <c r="L462" s="216"/>
      <c r="M462" s="216"/>
      <c r="N462" s="216"/>
      <c r="O462" s="216"/>
      <c r="P462" s="216"/>
      <c r="Q462" s="216"/>
      <c r="R462" s="216"/>
      <c r="S462" s="216"/>
      <c r="T462" s="216"/>
      <c r="U462" s="216"/>
      <c r="V462" s="216"/>
      <c r="W462" s="216"/>
      <c r="X462" s="216"/>
      <c r="Y462" s="216"/>
      <c r="Z462" s="216"/>
      <c r="AA462" s="216"/>
    </row>
    <row r="463" ht="15.75" customHeight="1">
      <c r="A463" s="216"/>
      <c r="B463" s="216"/>
      <c r="C463" s="216"/>
      <c r="D463" s="216"/>
      <c r="E463" s="216"/>
      <c r="F463" s="216"/>
      <c r="G463" s="216"/>
      <c r="H463" s="216"/>
      <c r="I463" s="216"/>
      <c r="J463" s="216"/>
      <c r="K463" s="216"/>
      <c r="L463" s="216"/>
      <c r="M463" s="216"/>
      <c r="N463" s="216"/>
      <c r="O463" s="216"/>
      <c r="P463" s="216"/>
      <c r="Q463" s="216"/>
      <c r="R463" s="216"/>
      <c r="S463" s="216"/>
      <c r="T463" s="216"/>
      <c r="U463" s="216"/>
      <c r="V463" s="216"/>
      <c r="W463" s="216"/>
      <c r="X463" s="216"/>
      <c r="Y463" s="216"/>
      <c r="Z463" s="216"/>
      <c r="AA463" s="216"/>
    </row>
    <row r="464" ht="15.75" customHeight="1">
      <c r="A464" s="216"/>
      <c r="B464" s="216"/>
      <c r="C464" s="216"/>
      <c r="D464" s="216"/>
      <c r="E464" s="216"/>
      <c r="F464" s="216"/>
      <c r="G464" s="216"/>
      <c r="H464" s="216"/>
      <c r="I464" s="216"/>
      <c r="J464" s="216"/>
      <c r="K464" s="216"/>
      <c r="L464" s="216"/>
      <c r="M464" s="216"/>
      <c r="N464" s="216"/>
      <c r="O464" s="216"/>
      <c r="P464" s="216"/>
      <c r="Q464" s="216"/>
      <c r="R464" s="216"/>
      <c r="S464" s="216"/>
      <c r="T464" s="216"/>
      <c r="U464" s="216"/>
      <c r="V464" s="216"/>
      <c r="W464" s="216"/>
      <c r="X464" s="216"/>
      <c r="Y464" s="216"/>
      <c r="Z464" s="216"/>
      <c r="AA464" s="216"/>
    </row>
    <row r="465" ht="15.75" customHeight="1">
      <c r="A465" s="216"/>
      <c r="B465" s="216"/>
      <c r="C465" s="216"/>
      <c r="D465" s="216"/>
      <c r="E465" s="216"/>
      <c r="F465" s="216"/>
      <c r="G465" s="216"/>
      <c r="H465" s="216"/>
      <c r="I465" s="216"/>
      <c r="J465" s="216"/>
      <c r="K465" s="216"/>
      <c r="L465" s="216"/>
      <c r="M465" s="216"/>
      <c r="N465" s="216"/>
      <c r="O465" s="216"/>
      <c r="P465" s="216"/>
      <c r="Q465" s="216"/>
      <c r="R465" s="216"/>
      <c r="S465" s="216"/>
      <c r="T465" s="216"/>
      <c r="U465" s="216"/>
      <c r="V465" s="216"/>
      <c r="W465" s="216"/>
      <c r="X465" s="216"/>
      <c r="Y465" s="216"/>
      <c r="Z465" s="216"/>
      <c r="AA465" s="216"/>
    </row>
    <row r="466" ht="15.75" customHeight="1">
      <c r="A466" s="216"/>
      <c r="B466" s="216"/>
      <c r="C466" s="216"/>
      <c r="D466" s="216"/>
      <c r="E466" s="216"/>
      <c r="F466" s="216"/>
      <c r="G466" s="216"/>
      <c r="H466" s="216"/>
      <c r="I466" s="216"/>
      <c r="J466" s="216"/>
      <c r="K466" s="216"/>
      <c r="L466" s="216"/>
      <c r="M466" s="216"/>
      <c r="N466" s="216"/>
      <c r="O466" s="216"/>
      <c r="P466" s="216"/>
      <c r="Q466" s="216"/>
      <c r="R466" s="216"/>
      <c r="S466" s="216"/>
      <c r="T466" s="216"/>
      <c r="U466" s="216"/>
      <c r="V466" s="216"/>
      <c r="W466" s="216"/>
      <c r="X466" s="216"/>
      <c r="Y466" s="216"/>
      <c r="Z466" s="216"/>
      <c r="AA466" s="216"/>
    </row>
    <row r="467" ht="15.75" customHeight="1">
      <c r="A467" s="216"/>
      <c r="B467" s="216"/>
      <c r="C467" s="216"/>
      <c r="D467" s="216"/>
      <c r="E467" s="216"/>
      <c r="F467" s="216"/>
      <c r="G467" s="216"/>
      <c r="H467" s="216"/>
      <c r="I467" s="216"/>
      <c r="J467" s="216"/>
      <c r="K467" s="216"/>
      <c r="L467" s="216"/>
      <c r="M467" s="216"/>
      <c r="N467" s="216"/>
      <c r="O467" s="216"/>
      <c r="P467" s="216"/>
      <c r="Q467" s="216"/>
      <c r="R467" s="216"/>
      <c r="S467" s="216"/>
      <c r="T467" s="216"/>
      <c r="U467" s="216"/>
      <c r="V467" s="216"/>
      <c r="W467" s="216"/>
      <c r="X467" s="216"/>
      <c r="Y467" s="216"/>
      <c r="Z467" s="216"/>
      <c r="AA467" s="216"/>
    </row>
    <row r="468" ht="15.75" customHeight="1">
      <c r="A468" s="216"/>
      <c r="B468" s="216"/>
      <c r="C468" s="216"/>
      <c r="D468" s="216"/>
      <c r="E468" s="216"/>
      <c r="F468" s="216"/>
      <c r="G468" s="216"/>
      <c r="H468" s="216"/>
      <c r="I468" s="216"/>
      <c r="J468" s="216"/>
      <c r="K468" s="216"/>
      <c r="L468" s="216"/>
      <c r="M468" s="216"/>
      <c r="N468" s="216"/>
      <c r="O468" s="216"/>
      <c r="P468" s="216"/>
      <c r="Q468" s="216"/>
      <c r="R468" s="216"/>
      <c r="S468" s="216"/>
      <c r="T468" s="216"/>
      <c r="U468" s="216"/>
      <c r="V468" s="216"/>
      <c r="W468" s="216"/>
      <c r="X468" s="216"/>
      <c r="Y468" s="216"/>
      <c r="Z468" s="216"/>
      <c r="AA468" s="216"/>
    </row>
    <row r="469" ht="15.75" customHeight="1">
      <c r="A469" s="216"/>
      <c r="B469" s="216"/>
      <c r="C469" s="216"/>
      <c r="D469" s="216"/>
      <c r="E469" s="216"/>
      <c r="F469" s="216"/>
      <c r="G469" s="216"/>
      <c r="H469" s="216"/>
      <c r="I469" s="216"/>
      <c r="J469" s="216"/>
      <c r="K469" s="216"/>
      <c r="L469" s="216"/>
      <c r="M469" s="216"/>
      <c r="N469" s="216"/>
      <c r="O469" s="216"/>
      <c r="P469" s="216"/>
      <c r="Q469" s="216"/>
      <c r="R469" s="216"/>
      <c r="S469" s="216"/>
      <c r="T469" s="216"/>
      <c r="U469" s="216"/>
      <c r="V469" s="216"/>
      <c r="W469" s="216"/>
      <c r="X469" s="216"/>
      <c r="Y469" s="216"/>
      <c r="Z469" s="216"/>
      <c r="AA469" s="216"/>
    </row>
    <row r="470" ht="15.75" customHeight="1">
      <c r="A470" s="216"/>
      <c r="B470" s="216"/>
      <c r="C470" s="216"/>
      <c r="D470" s="216"/>
      <c r="E470" s="216"/>
      <c r="F470" s="216"/>
      <c r="G470" s="216"/>
      <c r="H470" s="216"/>
      <c r="I470" s="216"/>
      <c r="J470" s="216"/>
      <c r="K470" s="216"/>
      <c r="L470" s="216"/>
      <c r="M470" s="216"/>
      <c r="N470" s="216"/>
      <c r="O470" s="216"/>
      <c r="P470" s="216"/>
      <c r="Q470" s="216"/>
      <c r="R470" s="216"/>
      <c r="S470" s="216"/>
      <c r="T470" s="216"/>
      <c r="U470" s="216"/>
      <c r="V470" s="216"/>
      <c r="W470" s="216"/>
      <c r="X470" s="216"/>
      <c r="Y470" s="216"/>
      <c r="Z470" s="216"/>
      <c r="AA470" s="216"/>
    </row>
    <row r="471" ht="15.75" customHeight="1">
      <c r="A471" s="216"/>
      <c r="B471" s="216"/>
      <c r="C471" s="216"/>
      <c r="D471" s="216"/>
      <c r="E471" s="216"/>
      <c r="F471" s="216"/>
      <c r="G471" s="216"/>
      <c r="H471" s="216"/>
      <c r="I471" s="216"/>
      <c r="J471" s="216"/>
      <c r="K471" s="216"/>
      <c r="L471" s="216"/>
      <c r="M471" s="216"/>
      <c r="N471" s="216"/>
      <c r="O471" s="216"/>
      <c r="P471" s="216"/>
      <c r="Q471" s="216"/>
      <c r="R471" s="216"/>
      <c r="S471" s="216"/>
      <c r="T471" s="216"/>
      <c r="U471" s="216"/>
      <c r="V471" s="216"/>
      <c r="W471" s="216"/>
      <c r="X471" s="216"/>
      <c r="Y471" s="216"/>
      <c r="Z471" s="216"/>
      <c r="AA471" s="216"/>
    </row>
    <row r="472" ht="15.75" customHeight="1">
      <c r="A472" s="216"/>
      <c r="B472" s="216"/>
      <c r="C472" s="216"/>
      <c r="D472" s="216"/>
      <c r="E472" s="216"/>
      <c r="F472" s="216"/>
      <c r="G472" s="216"/>
      <c r="H472" s="216"/>
      <c r="I472" s="216"/>
      <c r="J472" s="216"/>
      <c r="K472" s="216"/>
      <c r="L472" s="216"/>
      <c r="M472" s="216"/>
      <c r="N472" s="216"/>
      <c r="O472" s="216"/>
      <c r="P472" s="216"/>
      <c r="Q472" s="216"/>
      <c r="R472" s="216"/>
      <c r="S472" s="216"/>
      <c r="T472" s="216"/>
      <c r="U472" s="216"/>
      <c r="V472" s="216"/>
      <c r="W472" s="216"/>
      <c r="X472" s="216"/>
      <c r="Y472" s="216"/>
      <c r="Z472" s="216"/>
      <c r="AA472" s="216"/>
    </row>
    <row r="473" ht="15.75" customHeight="1">
      <c r="A473" s="216"/>
      <c r="B473" s="216"/>
      <c r="C473" s="216"/>
      <c r="D473" s="216"/>
      <c r="E473" s="216"/>
      <c r="F473" s="216"/>
      <c r="G473" s="216"/>
      <c r="H473" s="216"/>
      <c r="I473" s="216"/>
      <c r="J473" s="216"/>
      <c r="K473" s="216"/>
      <c r="L473" s="216"/>
      <c r="M473" s="216"/>
      <c r="N473" s="216"/>
      <c r="O473" s="216"/>
      <c r="P473" s="216"/>
      <c r="Q473" s="216"/>
      <c r="R473" s="216"/>
      <c r="S473" s="216"/>
      <c r="T473" s="216"/>
      <c r="U473" s="216"/>
      <c r="V473" s="216"/>
      <c r="W473" s="216"/>
      <c r="X473" s="216"/>
      <c r="Y473" s="216"/>
      <c r="Z473" s="216"/>
      <c r="AA473" s="216"/>
    </row>
    <row r="474" ht="15.75" customHeight="1">
      <c r="A474" s="216"/>
      <c r="B474" s="216"/>
      <c r="C474" s="216"/>
      <c r="D474" s="216"/>
      <c r="E474" s="216"/>
      <c r="F474" s="216"/>
      <c r="G474" s="216"/>
      <c r="H474" s="216"/>
      <c r="I474" s="216"/>
      <c r="J474" s="216"/>
      <c r="K474" s="216"/>
      <c r="L474" s="216"/>
      <c r="M474" s="216"/>
      <c r="N474" s="216"/>
      <c r="O474" s="216"/>
      <c r="P474" s="216"/>
      <c r="Q474" s="216"/>
      <c r="R474" s="216"/>
      <c r="S474" s="216"/>
      <c r="T474" s="216"/>
      <c r="U474" s="216"/>
      <c r="V474" s="216"/>
      <c r="W474" s="216"/>
      <c r="X474" s="216"/>
      <c r="Y474" s="216"/>
      <c r="Z474" s="216"/>
      <c r="AA474" s="216"/>
    </row>
    <row r="475" ht="15.75" customHeight="1">
      <c r="A475" s="216"/>
      <c r="B475" s="216"/>
      <c r="C475" s="216"/>
      <c r="D475" s="216"/>
      <c r="E475" s="216"/>
      <c r="F475" s="216"/>
      <c r="G475" s="216"/>
      <c r="H475" s="216"/>
      <c r="I475" s="216"/>
      <c r="J475" s="216"/>
      <c r="K475" s="216"/>
      <c r="L475" s="216"/>
      <c r="M475" s="216"/>
      <c r="N475" s="216"/>
      <c r="O475" s="216"/>
      <c r="P475" s="216"/>
      <c r="Q475" s="216"/>
      <c r="R475" s="216"/>
      <c r="S475" s="216"/>
      <c r="T475" s="216"/>
      <c r="U475" s="216"/>
      <c r="V475" s="216"/>
      <c r="W475" s="216"/>
      <c r="X475" s="216"/>
      <c r="Y475" s="216"/>
      <c r="Z475" s="216"/>
      <c r="AA475" s="216"/>
    </row>
    <row r="476" ht="15.75" customHeight="1">
      <c r="A476" s="216"/>
      <c r="B476" s="216"/>
      <c r="C476" s="216"/>
      <c r="D476" s="216"/>
      <c r="E476" s="216"/>
      <c r="F476" s="216"/>
      <c r="G476" s="216"/>
      <c r="H476" s="216"/>
      <c r="I476" s="216"/>
      <c r="J476" s="216"/>
      <c r="K476" s="216"/>
      <c r="L476" s="216"/>
      <c r="M476" s="216"/>
      <c r="N476" s="216"/>
      <c r="O476" s="216"/>
      <c r="P476" s="216"/>
      <c r="Q476" s="216"/>
      <c r="R476" s="216"/>
      <c r="S476" s="216"/>
      <c r="T476" s="216"/>
      <c r="U476" s="216"/>
      <c r="V476" s="216"/>
      <c r="W476" s="216"/>
      <c r="X476" s="216"/>
      <c r="Y476" s="216"/>
      <c r="Z476" s="216"/>
      <c r="AA476" s="216"/>
    </row>
    <row r="477" ht="15.75" customHeight="1">
      <c r="A477" s="216"/>
      <c r="B477" s="216"/>
      <c r="C477" s="216"/>
      <c r="D477" s="216"/>
      <c r="E477" s="216"/>
      <c r="F477" s="216"/>
      <c r="G477" s="216"/>
      <c r="H477" s="216"/>
      <c r="I477" s="216"/>
      <c r="J477" s="216"/>
      <c r="K477" s="216"/>
      <c r="L477" s="216"/>
      <c r="M477" s="216"/>
      <c r="N477" s="216"/>
      <c r="O477" s="216"/>
      <c r="P477" s="216"/>
      <c r="Q477" s="216"/>
      <c r="R477" s="216"/>
      <c r="S477" s="216"/>
      <c r="T477" s="216"/>
      <c r="U477" s="216"/>
      <c r="V477" s="216"/>
      <c r="W477" s="216"/>
      <c r="X477" s="216"/>
      <c r="Y477" s="216"/>
      <c r="Z477" s="216"/>
      <c r="AA477" s="216"/>
    </row>
    <row r="478" ht="15.75" customHeight="1">
      <c r="A478" s="216"/>
      <c r="B478" s="216"/>
      <c r="C478" s="216"/>
      <c r="D478" s="216"/>
      <c r="E478" s="216"/>
      <c r="F478" s="216"/>
      <c r="G478" s="216"/>
      <c r="H478" s="216"/>
      <c r="I478" s="216"/>
      <c r="J478" s="216"/>
      <c r="K478" s="216"/>
      <c r="L478" s="216"/>
      <c r="M478" s="216"/>
      <c r="N478" s="216"/>
      <c r="O478" s="216"/>
      <c r="P478" s="216"/>
      <c r="Q478" s="216"/>
      <c r="R478" s="216"/>
      <c r="S478" s="216"/>
      <c r="T478" s="216"/>
      <c r="U478" s="216"/>
      <c r="V478" s="216"/>
      <c r="W478" s="216"/>
      <c r="X478" s="216"/>
      <c r="Y478" s="216"/>
      <c r="Z478" s="216"/>
      <c r="AA478" s="216"/>
    </row>
    <row r="479" ht="15.75" customHeight="1">
      <c r="A479" s="216"/>
      <c r="B479" s="216"/>
      <c r="C479" s="216"/>
      <c r="D479" s="216"/>
      <c r="E479" s="216"/>
      <c r="F479" s="216"/>
      <c r="G479" s="216"/>
      <c r="H479" s="216"/>
      <c r="I479" s="216"/>
      <c r="J479" s="216"/>
      <c r="K479" s="216"/>
      <c r="L479" s="216"/>
      <c r="M479" s="216"/>
      <c r="N479" s="216"/>
      <c r="O479" s="216"/>
      <c r="P479" s="216"/>
      <c r="Q479" s="216"/>
      <c r="R479" s="216"/>
      <c r="S479" s="216"/>
      <c r="T479" s="216"/>
      <c r="U479" s="216"/>
      <c r="V479" s="216"/>
      <c r="W479" s="216"/>
      <c r="X479" s="216"/>
      <c r="Y479" s="216"/>
      <c r="Z479" s="216"/>
      <c r="AA479" s="216"/>
    </row>
    <row r="480" ht="15.75" customHeight="1">
      <c r="A480" s="216"/>
      <c r="B480" s="216"/>
      <c r="C480" s="216"/>
      <c r="D480" s="216"/>
      <c r="E480" s="216"/>
      <c r="F480" s="216"/>
      <c r="G480" s="216"/>
      <c r="H480" s="216"/>
      <c r="I480" s="216"/>
      <c r="J480" s="216"/>
      <c r="K480" s="216"/>
      <c r="L480" s="216"/>
      <c r="M480" s="216"/>
      <c r="N480" s="216"/>
      <c r="O480" s="216"/>
      <c r="P480" s="216"/>
      <c r="Q480" s="216"/>
      <c r="R480" s="216"/>
      <c r="S480" s="216"/>
      <c r="T480" s="216"/>
      <c r="U480" s="216"/>
      <c r="V480" s="216"/>
      <c r="W480" s="216"/>
      <c r="X480" s="216"/>
      <c r="Y480" s="216"/>
      <c r="Z480" s="216"/>
      <c r="AA480" s="216"/>
    </row>
    <row r="481" ht="15.75" customHeight="1">
      <c r="A481" s="216"/>
      <c r="B481" s="216"/>
      <c r="C481" s="216"/>
      <c r="D481" s="216"/>
      <c r="E481" s="216"/>
      <c r="F481" s="216"/>
      <c r="G481" s="216"/>
      <c r="H481" s="216"/>
      <c r="I481" s="216"/>
      <c r="J481" s="216"/>
      <c r="K481" s="216"/>
      <c r="L481" s="216"/>
      <c r="M481" s="216"/>
      <c r="N481" s="216"/>
      <c r="O481" s="216"/>
      <c r="P481" s="216"/>
      <c r="Q481" s="216"/>
      <c r="R481" s="216"/>
      <c r="S481" s="216"/>
      <c r="T481" s="216"/>
      <c r="U481" s="216"/>
      <c r="V481" s="216"/>
      <c r="W481" s="216"/>
      <c r="X481" s="216"/>
      <c r="Y481" s="216"/>
      <c r="Z481" s="216"/>
      <c r="AA481" s="216"/>
    </row>
    <row r="482" ht="15.75" customHeight="1">
      <c r="A482" s="216"/>
      <c r="B482" s="216"/>
      <c r="C482" s="216"/>
      <c r="D482" s="216"/>
      <c r="E482" s="216"/>
      <c r="F482" s="216"/>
      <c r="G482" s="216"/>
      <c r="H482" s="216"/>
      <c r="I482" s="216"/>
      <c r="J482" s="216"/>
      <c r="K482" s="216"/>
      <c r="L482" s="216"/>
      <c r="M482" s="216"/>
      <c r="N482" s="216"/>
      <c r="O482" s="216"/>
      <c r="P482" s="216"/>
      <c r="Q482" s="216"/>
      <c r="R482" s="216"/>
      <c r="S482" s="216"/>
      <c r="T482" s="216"/>
      <c r="U482" s="216"/>
      <c r="V482" s="216"/>
      <c r="W482" s="216"/>
      <c r="X482" s="216"/>
      <c r="Y482" s="216"/>
      <c r="Z482" s="216"/>
      <c r="AA482" s="216"/>
    </row>
    <row r="483" ht="15.75" customHeight="1">
      <c r="A483" s="216"/>
      <c r="B483" s="216"/>
      <c r="C483" s="216"/>
      <c r="D483" s="216"/>
      <c r="E483" s="216"/>
      <c r="F483" s="216"/>
      <c r="G483" s="216"/>
      <c r="H483" s="216"/>
      <c r="I483" s="216"/>
      <c r="J483" s="216"/>
      <c r="K483" s="216"/>
      <c r="L483" s="216"/>
      <c r="M483" s="216"/>
      <c r="N483" s="216"/>
      <c r="O483" s="216"/>
      <c r="P483" s="216"/>
      <c r="Q483" s="216"/>
      <c r="R483" s="216"/>
      <c r="S483" s="216"/>
      <c r="T483" s="216"/>
      <c r="U483" s="216"/>
      <c r="V483" s="216"/>
      <c r="W483" s="216"/>
      <c r="X483" s="216"/>
      <c r="Y483" s="216"/>
      <c r="Z483" s="216"/>
      <c r="AA483" s="216"/>
    </row>
    <row r="484" ht="15.75" customHeight="1">
      <c r="A484" s="216"/>
      <c r="B484" s="216"/>
      <c r="C484" s="216"/>
      <c r="D484" s="216"/>
      <c r="E484" s="216"/>
      <c r="F484" s="216"/>
      <c r="G484" s="216"/>
      <c r="H484" s="216"/>
      <c r="I484" s="216"/>
      <c r="J484" s="216"/>
      <c r="K484" s="216"/>
      <c r="L484" s="216"/>
      <c r="M484" s="216"/>
      <c r="N484" s="216"/>
      <c r="O484" s="216"/>
      <c r="P484" s="216"/>
      <c r="Q484" s="216"/>
      <c r="R484" s="216"/>
      <c r="S484" s="216"/>
      <c r="T484" s="216"/>
      <c r="U484" s="216"/>
      <c r="V484" s="216"/>
      <c r="W484" s="216"/>
      <c r="X484" s="216"/>
      <c r="Y484" s="216"/>
      <c r="Z484" s="216"/>
      <c r="AA484" s="216"/>
    </row>
    <row r="485" ht="15.75" customHeight="1">
      <c r="A485" s="216"/>
      <c r="B485" s="216"/>
      <c r="C485" s="216"/>
      <c r="D485" s="216"/>
      <c r="E485" s="216"/>
      <c r="F485" s="216"/>
      <c r="G485" s="216"/>
      <c r="H485" s="216"/>
      <c r="I485" s="216"/>
      <c r="J485" s="216"/>
      <c r="K485" s="216"/>
      <c r="L485" s="216"/>
      <c r="M485" s="216"/>
      <c r="N485" s="216"/>
      <c r="O485" s="216"/>
      <c r="P485" s="216"/>
      <c r="Q485" s="216"/>
      <c r="R485" s="216"/>
      <c r="S485" s="216"/>
      <c r="T485" s="216"/>
      <c r="U485" s="216"/>
      <c r="V485" s="216"/>
      <c r="W485" s="216"/>
      <c r="X485" s="216"/>
      <c r="Y485" s="216"/>
      <c r="Z485" s="216"/>
      <c r="AA485" s="216"/>
    </row>
    <row r="486" ht="15.75" customHeight="1">
      <c r="A486" s="216"/>
      <c r="B486" s="216"/>
      <c r="C486" s="216"/>
      <c r="D486" s="216"/>
      <c r="E486" s="216"/>
      <c r="F486" s="216"/>
      <c r="G486" s="216"/>
      <c r="H486" s="216"/>
      <c r="I486" s="216"/>
      <c r="J486" s="216"/>
      <c r="K486" s="216"/>
      <c r="L486" s="216"/>
      <c r="M486" s="216"/>
      <c r="N486" s="216"/>
      <c r="O486" s="216"/>
      <c r="P486" s="216"/>
      <c r="Q486" s="216"/>
      <c r="R486" s="216"/>
      <c r="S486" s="216"/>
      <c r="T486" s="216"/>
      <c r="U486" s="216"/>
      <c r="V486" s="216"/>
      <c r="W486" s="216"/>
      <c r="X486" s="216"/>
      <c r="Y486" s="216"/>
      <c r="Z486" s="216"/>
      <c r="AA486" s="216"/>
    </row>
    <row r="487" ht="15.75" customHeight="1">
      <c r="A487" s="216"/>
      <c r="B487" s="216"/>
      <c r="C487" s="216"/>
      <c r="D487" s="216"/>
      <c r="E487" s="216"/>
      <c r="F487" s="216"/>
      <c r="G487" s="216"/>
      <c r="H487" s="216"/>
      <c r="I487" s="216"/>
      <c r="J487" s="216"/>
      <c r="K487" s="216"/>
      <c r="L487" s="216"/>
      <c r="M487" s="216"/>
      <c r="N487" s="216"/>
      <c r="O487" s="216"/>
      <c r="P487" s="216"/>
      <c r="Q487" s="216"/>
      <c r="R487" s="216"/>
      <c r="S487" s="216"/>
      <c r="T487" s="216"/>
      <c r="U487" s="216"/>
      <c r="V487" s="216"/>
      <c r="W487" s="216"/>
      <c r="X487" s="216"/>
      <c r="Y487" s="216"/>
      <c r="Z487" s="216"/>
      <c r="AA487" s="216"/>
    </row>
    <row r="488" ht="15.75" customHeight="1">
      <c r="A488" s="216"/>
      <c r="B488" s="216"/>
      <c r="C488" s="216"/>
      <c r="D488" s="216"/>
      <c r="E488" s="216"/>
      <c r="F488" s="216"/>
      <c r="G488" s="216"/>
      <c r="H488" s="216"/>
      <c r="I488" s="216"/>
      <c r="J488" s="216"/>
      <c r="K488" s="216"/>
      <c r="L488" s="216"/>
      <c r="M488" s="216"/>
      <c r="N488" s="216"/>
      <c r="O488" s="216"/>
      <c r="P488" s="216"/>
      <c r="Q488" s="216"/>
      <c r="R488" s="216"/>
      <c r="S488" s="216"/>
      <c r="T488" s="216"/>
      <c r="U488" s="216"/>
      <c r="V488" s="216"/>
      <c r="W488" s="216"/>
      <c r="X488" s="216"/>
      <c r="Y488" s="216"/>
      <c r="Z488" s="216"/>
      <c r="AA488" s="216"/>
    </row>
    <row r="489" ht="15.75" customHeight="1">
      <c r="A489" s="216"/>
      <c r="B489" s="216"/>
      <c r="C489" s="216"/>
      <c r="D489" s="216"/>
      <c r="E489" s="216"/>
      <c r="F489" s="216"/>
      <c r="G489" s="216"/>
      <c r="H489" s="216"/>
      <c r="I489" s="216"/>
      <c r="J489" s="216"/>
      <c r="K489" s="216"/>
      <c r="L489" s="216"/>
      <c r="M489" s="216"/>
      <c r="N489" s="216"/>
      <c r="O489" s="216"/>
      <c r="P489" s="216"/>
      <c r="Q489" s="216"/>
      <c r="R489" s="216"/>
      <c r="S489" s="216"/>
      <c r="T489" s="216"/>
      <c r="U489" s="216"/>
      <c r="V489" s="216"/>
      <c r="W489" s="216"/>
      <c r="X489" s="216"/>
      <c r="Y489" s="216"/>
      <c r="Z489" s="216"/>
      <c r="AA489" s="216"/>
    </row>
    <row r="490" ht="15.75" customHeight="1">
      <c r="A490" s="216"/>
      <c r="B490" s="216"/>
      <c r="C490" s="216"/>
      <c r="D490" s="216"/>
      <c r="E490" s="216"/>
      <c r="F490" s="216"/>
      <c r="G490" s="216"/>
      <c r="H490" s="216"/>
      <c r="I490" s="216"/>
      <c r="J490" s="216"/>
      <c r="K490" s="216"/>
      <c r="L490" s="216"/>
      <c r="M490" s="216"/>
      <c r="N490" s="216"/>
      <c r="O490" s="216"/>
      <c r="P490" s="216"/>
      <c r="Q490" s="216"/>
      <c r="R490" s="216"/>
      <c r="S490" s="216"/>
      <c r="T490" s="216"/>
      <c r="U490" s="216"/>
      <c r="V490" s="216"/>
      <c r="W490" s="216"/>
      <c r="X490" s="216"/>
      <c r="Y490" s="216"/>
      <c r="Z490" s="216"/>
      <c r="AA490" s="216"/>
    </row>
    <row r="491" ht="15.75" customHeight="1">
      <c r="A491" s="216"/>
      <c r="B491" s="216"/>
      <c r="C491" s="216"/>
      <c r="D491" s="216"/>
      <c r="E491" s="216"/>
      <c r="F491" s="216"/>
      <c r="G491" s="216"/>
      <c r="H491" s="216"/>
      <c r="I491" s="216"/>
      <c r="J491" s="216"/>
      <c r="K491" s="216"/>
      <c r="L491" s="216"/>
      <c r="M491" s="216"/>
      <c r="N491" s="216"/>
      <c r="O491" s="216"/>
      <c r="P491" s="216"/>
      <c r="Q491" s="216"/>
      <c r="R491" s="216"/>
      <c r="S491" s="216"/>
      <c r="T491" s="216"/>
      <c r="U491" s="216"/>
      <c r="V491" s="216"/>
      <c r="W491" s="216"/>
      <c r="X491" s="216"/>
      <c r="Y491" s="216"/>
      <c r="Z491" s="216"/>
      <c r="AA491" s="216"/>
    </row>
    <row r="492" ht="15.75" customHeight="1">
      <c r="A492" s="216"/>
      <c r="B492" s="216"/>
      <c r="C492" s="216"/>
      <c r="D492" s="216"/>
      <c r="E492" s="216"/>
      <c r="F492" s="216"/>
      <c r="G492" s="216"/>
      <c r="H492" s="216"/>
      <c r="I492" s="216"/>
      <c r="J492" s="216"/>
      <c r="K492" s="216"/>
      <c r="L492" s="216"/>
      <c r="M492" s="216"/>
      <c r="N492" s="216"/>
      <c r="O492" s="216"/>
      <c r="P492" s="216"/>
      <c r="Q492" s="216"/>
      <c r="R492" s="216"/>
      <c r="S492" s="216"/>
      <c r="T492" s="216"/>
      <c r="U492" s="216"/>
      <c r="V492" s="216"/>
      <c r="W492" s="216"/>
      <c r="X492" s="216"/>
      <c r="Y492" s="216"/>
      <c r="Z492" s="216"/>
      <c r="AA492" s="216"/>
    </row>
    <row r="493" ht="15.75" customHeight="1">
      <c r="A493" s="216"/>
      <c r="B493" s="216"/>
      <c r="C493" s="216"/>
      <c r="D493" s="216"/>
      <c r="E493" s="216"/>
      <c r="F493" s="216"/>
      <c r="G493" s="216"/>
      <c r="H493" s="216"/>
      <c r="I493" s="216"/>
      <c r="J493" s="216"/>
      <c r="K493" s="216"/>
      <c r="L493" s="216"/>
      <c r="M493" s="216"/>
      <c r="N493" s="216"/>
      <c r="O493" s="216"/>
      <c r="P493" s="216"/>
      <c r="Q493" s="216"/>
      <c r="R493" s="216"/>
      <c r="S493" s="216"/>
      <c r="T493" s="216"/>
      <c r="U493" s="216"/>
      <c r="V493" s="216"/>
      <c r="W493" s="216"/>
      <c r="X493" s="216"/>
      <c r="Y493" s="216"/>
      <c r="Z493" s="216"/>
      <c r="AA493" s="216"/>
    </row>
    <row r="494" ht="15.75" customHeight="1">
      <c r="A494" s="216"/>
      <c r="B494" s="216"/>
      <c r="C494" s="216"/>
      <c r="D494" s="216"/>
      <c r="E494" s="216"/>
      <c r="F494" s="216"/>
      <c r="G494" s="216"/>
      <c r="H494" s="216"/>
      <c r="I494" s="216"/>
      <c r="J494" s="216"/>
      <c r="K494" s="216"/>
      <c r="L494" s="216"/>
      <c r="M494" s="216"/>
      <c r="N494" s="216"/>
      <c r="O494" s="216"/>
      <c r="P494" s="216"/>
      <c r="Q494" s="216"/>
      <c r="R494" s="216"/>
      <c r="S494" s="216"/>
      <c r="T494" s="216"/>
      <c r="U494" s="216"/>
      <c r="V494" s="216"/>
      <c r="W494" s="216"/>
      <c r="X494" s="216"/>
      <c r="Y494" s="216"/>
      <c r="Z494" s="216"/>
      <c r="AA494" s="216"/>
    </row>
    <row r="495" ht="15.75" customHeight="1">
      <c r="A495" s="216"/>
      <c r="B495" s="216"/>
      <c r="C495" s="216"/>
      <c r="D495" s="216"/>
      <c r="E495" s="216"/>
      <c r="F495" s="216"/>
      <c r="G495" s="216"/>
      <c r="H495" s="216"/>
      <c r="I495" s="216"/>
      <c r="J495" s="216"/>
      <c r="K495" s="216"/>
      <c r="L495" s="216"/>
      <c r="M495" s="216"/>
      <c r="N495" s="216"/>
      <c r="O495" s="216"/>
      <c r="P495" s="216"/>
      <c r="Q495" s="216"/>
      <c r="R495" s="216"/>
      <c r="S495" s="216"/>
      <c r="T495" s="216"/>
      <c r="U495" s="216"/>
      <c r="V495" s="216"/>
      <c r="W495" s="216"/>
      <c r="X495" s="216"/>
      <c r="Y495" s="216"/>
      <c r="Z495" s="216"/>
      <c r="AA495" s="216"/>
    </row>
    <row r="496" ht="15.75" customHeight="1">
      <c r="A496" s="216"/>
      <c r="B496" s="216"/>
      <c r="C496" s="216"/>
      <c r="D496" s="216"/>
      <c r="E496" s="216"/>
      <c r="F496" s="216"/>
      <c r="G496" s="216"/>
      <c r="H496" s="216"/>
      <c r="I496" s="216"/>
      <c r="J496" s="216"/>
      <c r="K496" s="216"/>
      <c r="L496" s="216"/>
      <c r="M496" s="216"/>
      <c r="N496" s="216"/>
      <c r="O496" s="216"/>
      <c r="P496" s="216"/>
      <c r="Q496" s="216"/>
      <c r="R496" s="216"/>
      <c r="S496" s="216"/>
      <c r="T496" s="216"/>
      <c r="U496" s="216"/>
      <c r="V496" s="216"/>
      <c r="W496" s="216"/>
      <c r="X496" s="216"/>
      <c r="Y496" s="216"/>
      <c r="Z496" s="216"/>
      <c r="AA496" s="216"/>
    </row>
    <row r="497" ht="15.75" customHeight="1">
      <c r="A497" s="216"/>
      <c r="B497" s="216"/>
      <c r="C497" s="216"/>
      <c r="D497" s="216"/>
      <c r="E497" s="216"/>
      <c r="F497" s="216"/>
      <c r="G497" s="216"/>
      <c r="H497" s="216"/>
      <c r="I497" s="216"/>
      <c r="J497" s="216"/>
      <c r="K497" s="216"/>
      <c r="L497" s="216"/>
      <c r="M497" s="216"/>
      <c r="N497" s="216"/>
      <c r="O497" s="216"/>
      <c r="P497" s="216"/>
      <c r="Q497" s="216"/>
      <c r="R497" s="216"/>
      <c r="S497" s="216"/>
      <c r="T497" s="216"/>
      <c r="U497" s="216"/>
      <c r="V497" s="216"/>
      <c r="W497" s="216"/>
      <c r="X497" s="216"/>
      <c r="Y497" s="216"/>
      <c r="Z497" s="216"/>
      <c r="AA497" s="216"/>
    </row>
    <row r="498" ht="15.75" customHeight="1">
      <c r="A498" s="216"/>
      <c r="B498" s="216"/>
      <c r="C498" s="216"/>
      <c r="D498" s="216"/>
      <c r="E498" s="216"/>
      <c r="F498" s="216"/>
      <c r="G498" s="216"/>
      <c r="H498" s="216"/>
      <c r="I498" s="216"/>
      <c r="J498" s="216"/>
      <c r="K498" s="216"/>
      <c r="L498" s="216"/>
      <c r="M498" s="216"/>
      <c r="N498" s="216"/>
      <c r="O498" s="216"/>
      <c r="P498" s="216"/>
      <c r="Q498" s="216"/>
      <c r="R498" s="216"/>
      <c r="S498" s="216"/>
      <c r="T498" s="216"/>
      <c r="U498" s="216"/>
      <c r="V498" s="216"/>
      <c r="W498" s="216"/>
      <c r="X498" s="216"/>
      <c r="Y498" s="216"/>
      <c r="Z498" s="216"/>
      <c r="AA498" s="216"/>
    </row>
    <row r="499" ht="15.75" customHeight="1">
      <c r="A499" s="216"/>
      <c r="B499" s="216"/>
      <c r="C499" s="216"/>
      <c r="D499" s="216"/>
      <c r="E499" s="216"/>
      <c r="F499" s="216"/>
      <c r="G499" s="216"/>
      <c r="H499" s="216"/>
      <c r="I499" s="216"/>
      <c r="J499" s="216"/>
      <c r="K499" s="216"/>
      <c r="L499" s="216"/>
      <c r="M499" s="216"/>
      <c r="N499" s="216"/>
      <c r="O499" s="216"/>
      <c r="P499" s="216"/>
      <c r="Q499" s="216"/>
      <c r="R499" s="216"/>
      <c r="S499" s="216"/>
      <c r="T499" s="216"/>
      <c r="U499" s="216"/>
      <c r="V499" s="216"/>
      <c r="W499" s="216"/>
      <c r="X499" s="216"/>
      <c r="Y499" s="216"/>
      <c r="Z499" s="216"/>
      <c r="AA499" s="216"/>
    </row>
    <row r="500" ht="15.75" customHeight="1">
      <c r="A500" s="216"/>
      <c r="B500" s="216"/>
      <c r="C500" s="216"/>
      <c r="D500" s="216"/>
      <c r="E500" s="216"/>
      <c r="F500" s="216"/>
      <c r="G500" s="216"/>
      <c r="H500" s="216"/>
      <c r="I500" s="216"/>
      <c r="J500" s="216"/>
      <c r="K500" s="216"/>
      <c r="L500" s="216"/>
      <c r="M500" s="216"/>
      <c r="N500" s="216"/>
      <c r="O500" s="216"/>
      <c r="P500" s="216"/>
      <c r="Q500" s="216"/>
      <c r="R500" s="216"/>
      <c r="S500" s="216"/>
      <c r="T500" s="216"/>
      <c r="U500" s="216"/>
      <c r="V500" s="216"/>
      <c r="W500" s="216"/>
      <c r="X500" s="216"/>
      <c r="Y500" s="216"/>
      <c r="Z500" s="216"/>
      <c r="AA500" s="216"/>
    </row>
    <row r="501" ht="15.75" customHeight="1">
      <c r="A501" s="216"/>
      <c r="B501" s="216"/>
      <c r="C501" s="216"/>
      <c r="D501" s="216"/>
      <c r="E501" s="216"/>
      <c r="F501" s="216"/>
      <c r="G501" s="216"/>
      <c r="H501" s="216"/>
      <c r="I501" s="216"/>
      <c r="J501" s="216"/>
      <c r="K501" s="216"/>
      <c r="L501" s="216"/>
      <c r="M501" s="216"/>
      <c r="N501" s="216"/>
      <c r="O501" s="216"/>
      <c r="P501" s="216"/>
      <c r="Q501" s="216"/>
      <c r="R501" s="216"/>
      <c r="S501" s="216"/>
      <c r="T501" s="216"/>
      <c r="U501" s="216"/>
      <c r="V501" s="216"/>
      <c r="W501" s="216"/>
      <c r="X501" s="216"/>
      <c r="Y501" s="216"/>
      <c r="Z501" s="216"/>
      <c r="AA501" s="216"/>
    </row>
    <row r="502" ht="15.75" customHeight="1">
      <c r="A502" s="216"/>
      <c r="B502" s="216"/>
      <c r="C502" s="216"/>
      <c r="D502" s="216"/>
      <c r="E502" s="216"/>
      <c r="F502" s="216"/>
      <c r="G502" s="216"/>
      <c r="H502" s="216"/>
      <c r="I502" s="216"/>
      <c r="J502" s="216"/>
      <c r="K502" s="216"/>
      <c r="L502" s="216"/>
      <c r="M502" s="216"/>
      <c r="N502" s="216"/>
      <c r="O502" s="216"/>
      <c r="P502" s="216"/>
      <c r="Q502" s="216"/>
      <c r="R502" s="216"/>
      <c r="S502" s="216"/>
      <c r="T502" s="216"/>
      <c r="U502" s="216"/>
      <c r="V502" s="216"/>
      <c r="W502" s="216"/>
      <c r="X502" s="216"/>
      <c r="Y502" s="216"/>
      <c r="Z502" s="216"/>
      <c r="AA502" s="216"/>
    </row>
    <row r="503" ht="15.75" customHeight="1">
      <c r="A503" s="216"/>
      <c r="B503" s="216"/>
      <c r="C503" s="216"/>
      <c r="D503" s="216"/>
      <c r="E503" s="216"/>
      <c r="F503" s="216"/>
      <c r="G503" s="216"/>
      <c r="H503" s="216"/>
      <c r="I503" s="216"/>
      <c r="J503" s="216"/>
      <c r="K503" s="216"/>
      <c r="L503" s="216"/>
      <c r="M503" s="216"/>
      <c r="N503" s="216"/>
      <c r="O503" s="216"/>
      <c r="P503" s="216"/>
      <c r="Q503" s="216"/>
      <c r="R503" s="216"/>
      <c r="S503" s="216"/>
      <c r="T503" s="216"/>
      <c r="U503" s="216"/>
      <c r="V503" s="216"/>
      <c r="W503" s="216"/>
      <c r="X503" s="216"/>
      <c r="Y503" s="216"/>
      <c r="Z503" s="216"/>
      <c r="AA503" s="216"/>
    </row>
    <row r="504" ht="15.75" customHeight="1">
      <c r="A504" s="216"/>
      <c r="B504" s="216"/>
      <c r="C504" s="216"/>
      <c r="D504" s="216"/>
      <c r="E504" s="216"/>
      <c r="F504" s="216"/>
      <c r="G504" s="216"/>
      <c r="H504" s="216"/>
      <c r="I504" s="216"/>
      <c r="J504" s="216"/>
      <c r="K504" s="216"/>
      <c r="L504" s="216"/>
      <c r="M504" s="216"/>
      <c r="N504" s="216"/>
      <c r="O504" s="216"/>
      <c r="P504" s="216"/>
      <c r="Q504" s="216"/>
      <c r="R504" s="216"/>
      <c r="S504" s="216"/>
      <c r="T504" s="216"/>
      <c r="U504" s="216"/>
      <c r="V504" s="216"/>
      <c r="W504" s="216"/>
      <c r="X504" s="216"/>
      <c r="Y504" s="216"/>
      <c r="Z504" s="216"/>
      <c r="AA504" s="216"/>
    </row>
    <row r="505" ht="15.75" customHeight="1">
      <c r="A505" s="216"/>
      <c r="B505" s="216"/>
      <c r="C505" s="216"/>
      <c r="D505" s="216"/>
      <c r="E505" s="216"/>
      <c r="F505" s="216"/>
      <c r="G505" s="216"/>
      <c r="H505" s="216"/>
      <c r="I505" s="216"/>
      <c r="J505" s="216"/>
      <c r="K505" s="216"/>
      <c r="L505" s="216"/>
      <c r="M505" s="216"/>
      <c r="N505" s="216"/>
      <c r="O505" s="216"/>
      <c r="P505" s="216"/>
      <c r="Q505" s="216"/>
      <c r="R505" s="216"/>
      <c r="S505" s="216"/>
      <c r="T505" s="216"/>
      <c r="U505" s="216"/>
      <c r="V505" s="216"/>
      <c r="W505" s="216"/>
      <c r="X505" s="216"/>
      <c r="Y505" s="216"/>
      <c r="Z505" s="216"/>
      <c r="AA505" s="216"/>
    </row>
    <row r="506" ht="15.75" customHeight="1">
      <c r="A506" s="216"/>
      <c r="B506" s="216"/>
      <c r="C506" s="216"/>
      <c r="D506" s="216"/>
      <c r="E506" s="216"/>
      <c r="F506" s="216"/>
      <c r="G506" s="216"/>
      <c r="H506" s="216"/>
      <c r="I506" s="216"/>
      <c r="J506" s="216"/>
      <c r="K506" s="216"/>
      <c r="L506" s="216"/>
      <c r="M506" s="216"/>
      <c r="N506" s="216"/>
      <c r="O506" s="216"/>
      <c r="P506" s="216"/>
      <c r="Q506" s="216"/>
      <c r="R506" s="216"/>
      <c r="S506" s="216"/>
      <c r="T506" s="216"/>
      <c r="U506" s="216"/>
      <c r="V506" s="216"/>
      <c r="W506" s="216"/>
      <c r="X506" s="216"/>
      <c r="Y506" s="216"/>
      <c r="Z506" s="216"/>
      <c r="AA506" s="216"/>
    </row>
    <row r="507" ht="15.75" customHeight="1">
      <c r="A507" s="216"/>
      <c r="B507" s="216"/>
      <c r="C507" s="216"/>
      <c r="D507" s="216"/>
      <c r="E507" s="216"/>
      <c r="F507" s="216"/>
      <c r="G507" s="216"/>
      <c r="H507" s="216"/>
      <c r="I507" s="216"/>
      <c r="J507" s="216"/>
      <c r="K507" s="216"/>
      <c r="L507" s="216"/>
      <c r="M507" s="216"/>
      <c r="N507" s="216"/>
      <c r="O507" s="216"/>
      <c r="P507" s="216"/>
      <c r="Q507" s="216"/>
      <c r="R507" s="216"/>
      <c r="S507" s="216"/>
      <c r="T507" s="216"/>
      <c r="U507" s="216"/>
      <c r="V507" s="216"/>
      <c r="W507" s="216"/>
      <c r="X507" s="216"/>
      <c r="Y507" s="216"/>
      <c r="Z507" s="216"/>
      <c r="AA507" s="216"/>
    </row>
    <row r="508" ht="15.75" customHeight="1">
      <c r="A508" s="216"/>
      <c r="B508" s="216"/>
      <c r="C508" s="216"/>
      <c r="D508" s="216"/>
      <c r="E508" s="216"/>
      <c r="F508" s="216"/>
      <c r="G508" s="216"/>
      <c r="H508" s="216"/>
      <c r="I508" s="216"/>
      <c r="J508" s="216"/>
      <c r="K508" s="216"/>
      <c r="L508" s="216"/>
      <c r="M508" s="216"/>
      <c r="N508" s="216"/>
      <c r="O508" s="216"/>
      <c r="P508" s="216"/>
      <c r="Q508" s="216"/>
      <c r="R508" s="216"/>
      <c r="S508" s="216"/>
      <c r="T508" s="216"/>
      <c r="U508" s="216"/>
      <c r="V508" s="216"/>
      <c r="W508" s="216"/>
      <c r="X508" s="216"/>
      <c r="Y508" s="216"/>
      <c r="Z508" s="216"/>
      <c r="AA508" s="216"/>
    </row>
    <row r="509" ht="15.75" customHeight="1">
      <c r="A509" s="216"/>
      <c r="B509" s="216"/>
      <c r="C509" s="216"/>
      <c r="D509" s="216"/>
      <c r="E509" s="216"/>
      <c r="F509" s="216"/>
      <c r="G509" s="216"/>
      <c r="H509" s="216"/>
      <c r="I509" s="216"/>
      <c r="J509" s="216"/>
      <c r="K509" s="216"/>
      <c r="L509" s="216"/>
      <c r="M509" s="216"/>
      <c r="N509" s="216"/>
      <c r="O509" s="216"/>
      <c r="P509" s="216"/>
      <c r="Q509" s="216"/>
      <c r="R509" s="216"/>
      <c r="S509" s="216"/>
      <c r="T509" s="216"/>
      <c r="U509" s="216"/>
      <c r="V509" s="216"/>
      <c r="W509" s="216"/>
      <c r="X509" s="216"/>
      <c r="Y509" s="216"/>
      <c r="Z509" s="216"/>
      <c r="AA509" s="216"/>
    </row>
    <row r="510" ht="15.75" customHeight="1">
      <c r="A510" s="216"/>
      <c r="B510" s="216"/>
      <c r="C510" s="216"/>
      <c r="D510" s="216"/>
      <c r="E510" s="216"/>
      <c r="F510" s="216"/>
      <c r="G510" s="216"/>
      <c r="H510" s="216"/>
      <c r="I510" s="216"/>
      <c r="J510" s="216"/>
      <c r="K510" s="216"/>
      <c r="L510" s="216"/>
      <c r="M510" s="216"/>
      <c r="N510" s="216"/>
      <c r="O510" s="216"/>
      <c r="P510" s="216"/>
      <c r="Q510" s="216"/>
      <c r="R510" s="216"/>
      <c r="S510" s="216"/>
      <c r="T510" s="216"/>
      <c r="U510" s="216"/>
      <c r="V510" s="216"/>
      <c r="W510" s="216"/>
      <c r="X510" s="216"/>
      <c r="Y510" s="216"/>
      <c r="Z510" s="216"/>
      <c r="AA510" s="216"/>
    </row>
    <row r="511" ht="15.75" customHeight="1">
      <c r="A511" s="216"/>
      <c r="B511" s="216"/>
      <c r="C511" s="216"/>
      <c r="D511" s="216"/>
      <c r="E511" s="216"/>
      <c r="F511" s="216"/>
      <c r="G511" s="216"/>
      <c r="H511" s="216"/>
      <c r="I511" s="216"/>
      <c r="J511" s="216"/>
      <c r="K511" s="216"/>
      <c r="L511" s="216"/>
      <c r="M511" s="216"/>
      <c r="N511" s="216"/>
      <c r="O511" s="216"/>
      <c r="P511" s="216"/>
      <c r="Q511" s="216"/>
      <c r="R511" s="216"/>
      <c r="S511" s="216"/>
      <c r="T511" s="216"/>
      <c r="U511" s="216"/>
      <c r="V511" s="216"/>
      <c r="W511" s="216"/>
      <c r="X511" s="216"/>
      <c r="Y511" s="216"/>
      <c r="Z511" s="216"/>
      <c r="AA511" s="216"/>
    </row>
    <row r="512" ht="15.75" customHeight="1">
      <c r="A512" s="216"/>
      <c r="B512" s="216"/>
      <c r="C512" s="216"/>
      <c r="D512" s="216"/>
      <c r="E512" s="216"/>
      <c r="F512" s="216"/>
      <c r="G512" s="216"/>
      <c r="H512" s="216"/>
      <c r="I512" s="216"/>
      <c r="J512" s="216"/>
      <c r="K512" s="216"/>
      <c r="L512" s="216"/>
      <c r="M512" s="216"/>
      <c r="N512" s="216"/>
      <c r="O512" s="216"/>
      <c r="P512" s="216"/>
      <c r="Q512" s="216"/>
      <c r="R512" s="216"/>
      <c r="S512" s="216"/>
      <c r="T512" s="216"/>
      <c r="U512" s="216"/>
      <c r="V512" s="216"/>
      <c r="W512" s="216"/>
      <c r="X512" s="216"/>
      <c r="Y512" s="216"/>
      <c r="Z512" s="216"/>
      <c r="AA512" s="216"/>
    </row>
    <row r="513" ht="15.75" customHeight="1">
      <c r="A513" s="216"/>
      <c r="B513" s="216"/>
      <c r="C513" s="216"/>
      <c r="D513" s="216"/>
      <c r="E513" s="216"/>
      <c r="F513" s="216"/>
      <c r="G513" s="216"/>
      <c r="H513" s="216"/>
      <c r="I513" s="216"/>
      <c r="J513" s="216"/>
      <c r="K513" s="216"/>
      <c r="L513" s="216"/>
      <c r="M513" s="216"/>
      <c r="N513" s="216"/>
      <c r="O513" s="216"/>
      <c r="P513" s="216"/>
      <c r="Q513" s="216"/>
      <c r="R513" s="216"/>
      <c r="S513" s="216"/>
      <c r="T513" s="216"/>
      <c r="U513" s="216"/>
      <c r="V513" s="216"/>
      <c r="W513" s="216"/>
      <c r="X513" s="216"/>
      <c r="Y513" s="216"/>
      <c r="Z513" s="216"/>
      <c r="AA513" s="216"/>
    </row>
    <row r="514" ht="15.75" customHeight="1">
      <c r="A514" s="216"/>
      <c r="B514" s="216"/>
      <c r="C514" s="216"/>
      <c r="D514" s="216"/>
      <c r="E514" s="216"/>
      <c r="F514" s="216"/>
      <c r="G514" s="216"/>
      <c r="H514" s="216"/>
      <c r="I514" s="216"/>
      <c r="J514" s="216"/>
      <c r="K514" s="216"/>
      <c r="L514" s="216"/>
      <c r="M514" s="216"/>
      <c r="N514" s="216"/>
      <c r="O514" s="216"/>
      <c r="P514" s="216"/>
      <c r="Q514" s="216"/>
      <c r="R514" s="216"/>
      <c r="S514" s="216"/>
      <c r="T514" s="216"/>
      <c r="U514" s="216"/>
      <c r="V514" s="216"/>
      <c r="W514" s="216"/>
      <c r="X514" s="216"/>
      <c r="Y514" s="216"/>
      <c r="Z514" s="216"/>
      <c r="AA514" s="216"/>
    </row>
    <row r="515" ht="15.75" customHeight="1">
      <c r="A515" s="216"/>
      <c r="B515" s="216"/>
      <c r="C515" s="216"/>
      <c r="D515" s="216"/>
      <c r="E515" s="216"/>
      <c r="F515" s="216"/>
      <c r="G515" s="216"/>
      <c r="H515" s="216"/>
      <c r="I515" s="216"/>
      <c r="J515" s="216"/>
      <c r="K515" s="216"/>
      <c r="L515" s="216"/>
      <c r="M515" s="216"/>
      <c r="N515" s="216"/>
      <c r="O515" s="216"/>
      <c r="P515" s="216"/>
      <c r="Q515" s="216"/>
      <c r="R515" s="216"/>
      <c r="S515" s="216"/>
      <c r="T515" s="216"/>
      <c r="U515" s="216"/>
      <c r="V515" s="216"/>
      <c r="W515" s="216"/>
      <c r="X515" s="216"/>
      <c r="Y515" s="216"/>
      <c r="Z515" s="216"/>
      <c r="AA515" s="216"/>
    </row>
    <row r="516" ht="15.75" customHeight="1">
      <c r="A516" s="216"/>
      <c r="B516" s="216"/>
      <c r="C516" s="216"/>
      <c r="D516" s="216"/>
      <c r="E516" s="216"/>
      <c r="F516" s="216"/>
      <c r="G516" s="216"/>
      <c r="H516" s="216"/>
      <c r="I516" s="216"/>
      <c r="J516" s="216"/>
      <c r="K516" s="216"/>
      <c r="L516" s="216"/>
      <c r="M516" s="216"/>
      <c r="N516" s="216"/>
      <c r="O516" s="216"/>
      <c r="P516" s="216"/>
      <c r="Q516" s="216"/>
      <c r="R516" s="216"/>
      <c r="S516" s="216"/>
      <c r="T516" s="216"/>
      <c r="U516" s="216"/>
      <c r="V516" s="216"/>
      <c r="W516" s="216"/>
      <c r="X516" s="216"/>
      <c r="Y516" s="216"/>
      <c r="Z516" s="216"/>
      <c r="AA516" s="216"/>
    </row>
    <row r="517" ht="15.75" customHeight="1">
      <c r="A517" s="216"/>
      <c r="B517" s="216"/>
      <c r="C517" s="216"/>
      <c r="D517" s="216"/>
      <c r="E517" s="216"/>
      <c r="F517" s="216"/>
      <c r="G517" s="216"/>
      <c r="H517" s="216"/>
      <c r="I517" s="216"/>
      <c r="J517" s="216"/>
      <c r="K517" s="216"/>
      <c r="L517" s="216"/>
      <c r="M517" s="216"/>
      <c r="N517" s="216"/>
      <c r="O517" s="216"/>
      <c r="P517" s="216"/>
      <c r="Q517" s="216"/>
      <c r="R517" s="216"/>
      <c r="S517" s="216"/>
      <c r="T517" s="216"/>
      <c r="U517" s="216"/>
      <c r="V517" s="216"/>
      <c r="W517" s="216"/>
      <c r="X517" s="216"/>
      <c r="Y517" s="216"/>
      <c r="Z517" s="216"/>
      <c r="AA517" s="216"/>
    </row>
    <row r="518" ht="15.75" customHeight="1">
      <c r="A518" s="216"/>
      <c r="B518" s="216"/>
      <c r="C518" s="216"/>
      <c r="D518" s="216"/>
      <c r="E518" s="216"/>
      <c r="F518" s="216"/>
      <c r="G518" s="216"/>
      <c r="H518" s="216"/>
      <c r="I518" s="216"/>
      <c r="J518" s="216"/>
      <c r="K518" s="216"/>
      <c r="L518" s="216"/>
      <c r="M518" s="216"/>
      <c r="N518" s="216"/>
      <c r="O518" s="216"/>
      <c r="P518" s="216"/>
      <c r="Q518" s="216"/>
      <c r="R518" s="216"/>
      <c r="S518" s="216"/>
      <c r="T518" s="216"/>
      <c r="U518" s="216"/>
      <c r="V518" s="216"/>
      <c r="W518" s="216"/>
      <c r="X518" s="216"/>
      <c r="Y518" s="216"/>
      <c r="Z518" s="216"/>
      <c r="AA518" s="216"/>
    </row>
    <row r="519" ht="15.75" customHeight="1">
      <c r="A519" s="216"/>
      <c r="B519" s="216"/>
      <c r="C519" s="216"/>
      <c r="D519" s="216"/>
      <c r="E519" s="216"/>
      <c r="F519" s="216"/>
      <c r="G519" s="216"/>
      <c r="H519" s="216"/>
      <c r="I519" s="216"/>
      <c r="J519" s="216"/>
      <c r="K519" s="216"/>
      <c r="L519" s="216"/>
      <c r="M519" s="216"/>
      <c r="N519" s="216"/>
      <c r="O519" s="216"/>
      <c r="P519" s="216"/>
      <c r="Q519" s="216"/>
      <c r="R519" s="216"/>
      <c r="S519" s="216"/>
      <c r="T519" s="216"/>
      <c r="U519" s="216"/>
      <c r="V519" s="216"/>
      <c r="W519" s="216"/>
      <c r="X519" s="216"/>
      <c r="Y519" s="216"/>
      <c r="Z519" s="216"/>
      <c r="AA519" s="216"/>
    </row>
    <row r="520" ht="15.75" customHeight="1">
      <c r="A520" s="216"/>
      <c r="B520" s="216"/>
      <c r="C520" s="216"/>
      <c r="D520" s="216"/>
      <c r="E520" s="216"/>
      <c r="F520" s="216"/>
      <c r="G520" s="216"/>
      <c r="H520" s="216"/>
      <c r="I520" s="216"/>
      <c r="J520" s="216"/>
      <c r="K520" s="216"/>
      <c r="L520" s="216"/>
      <c r="M520" s="216"/>
      <c r="N520" s="216"/>
      <c r="O520" s="216"/>
      <c r="P520" s="216"/>
      <c r="Q520" s="216"/>
      <c r="R520" s="216"/>
      <c r="S520" s="216"/>
      <c r="T520" s="216"/>
      <c r="U520" s="216"/>
      <c r="V520" s="216"/>
      <c r="W520" s="216"/>
      <c r="X520" s="216"/>
      <c r="Y520" s="216"/>
      <c r="Z520" s="216"/>
      <c r="AA520" s="216"/>
    </row>
    <row r="521" ht="15.75" customHeight="1">
      <c r="A521" s="216"/>
      <c r="B521" s="216"/>
      <c r="C521" s="216"/>
      <c r="D521" s="216"/>
      <c r="E521" s="216"/>
      <c r="F521" s="216"/>
      <c r="G521" s="216"/>
      <c r="H521" s="216"/>
      <c r="I521" s="216"/>
      <c r="J521" s="216"/>
      <c r="K521" s="216"/>
      <c r="L521" s="216"/>
      <c r="M521" s="216"/>
      <c r="N521" s="216"/>
      <c r="O521" s="216"/>
      <c r="P521" s="216"/>
      <c r="Q521" s="216"/>
      <c r="R521" s="216"/>
      <c r="S521" s="216"/>
      <c r="T521" s="216"/>
      <c r="U521" s="216"/>
      <c r="V521" s="216"/>
      <c r="W521" s="216"/>
      <c r="X521" s="216"/>
      <c r="Y521" s="216"/>
      <c r="Z521" s="216"/>
      <c r="AA521" s="216"/>
    </row>
    <row r="522" ht="15.75" customHeight="1">
      <c r="A522" s="216"/>
      <c r="B522" s="216"/>
      <c r="C522" s="216"/>
      <c r="D522" s="216"/>
      <c r="E522" s="216"/>
      <c r="F522" s="216"/>
      <c r="G522" s="216"/>
      <c r="H522" s="216"/>
      <c r="I522" s="216"/>
      <c r="J522" s="216"/>
      <c r="K522" s="216"/>
      <c r="L522" s="216"/>
      <c r="M522" s="216"/>
      <c r="N522" s="216"/>
      <c r="O522" s="216"/>
      <c r="P522" s="216"/>
      <c r="Q522" s="216"/>
      <c r="R522" s="216"/>
      <c r="S522" s="216"/>
      <c r="T522" s="216"/>
      <c r="U522" s="216"/>
      <c r="V522" s="216"/>
      <c r="W522" s="216"/>
      <c r="X522" s="216"/>
      <c r="Y522" s="216"/>
      <c r="Z522" s="216"/>
      <c r="AA522" s="216"/>
    </row>
    <row r="523" ht="15.75" customHeight="1">
      <c r="A523" s="216"/>
      <c r="B523" s="216"/>
      <c r="C523" s="216"/>
      <c r="D523" s="216"/>
      <c r="E523" s="216"/>
      <c r="F523" s="216"/>
      <c r="G523" s="216"/>
      <c r="H523" s="216"/>
      <c r="I523" s="216"/>
      <c r="J523" s="216"/>
      <c r="K523" s="216"/>
      <c r="L523" s="216"/>
      <c r="M523" s="216"/>
      <c r="N523" s="216"/>
      <c r="O523" s="216"/>
      <c r="P523" s="216"/>
      <c r="Q523" s="216"/>
      <c r="R523" s="216"/>
      <c r="S523" s="216"/>
      <c r="T523" s="216"/>
      <c r="U523" s="216"/>
      <c r="V523" s="216"/>
      <c r="W523" s="216"/>
      <c r="X523" s="216"/>
      <c r="Y523" s="216"/>
      <c r="Z523" s="216"/>
      <c r="AA523" s="216"/>
    </row>
    <row r="524" ht="15.75" customHeight="1">
      <c r="A524" s="216"/>
      <c r="B524" s="216"/>
      <c r="C524" s="216"/>
      <c r="D524" s="216"/>
      <c r="E524" s="216"/>
      <c r="F524" s="216"/>
      <c r="G524" s="216"/>
      <c r="H524" s="216"/>
      <c r="I524" s="216"/>
      <c r="J524" s="216"/>
      <c r="K524" s="216"/>
      <c r="L524" s="216"/>
      <c r="M524" s="216"/>
      <c r="N524" s="216"/>
      <c r="O524" s="216"/>
      <c r="P524" s="216"/>
      <c r="Q524" s="216"/>
      <c r="R524" s="216"/>
      <c r="S524" s="216"/>
      <c r="T524" s="216"/>
      <c r="U524" s="216"/>
      <c r="V524" s="216"/>
      <c r="W524" s="216"/>
      <c r="X524" s="216"/>
      <c r="Y524" s="216"/>
      <c r="Z524" s="216"/>
      <c r="AA524" s="216"/>
    </row>
    <row r="525" ht="15.75" customHeight="1">
      <c r="A525" s="216"/>
      <c r="B525" s="216"/>
      <c r="C525" s="216"/>
      <c r="D525" s="216"/>
      <c r="E525" s="216"/>
      <c r="F525" s="216"/>
      <c r="G525" s="216"/>
      <c r="H525" s="216"/>
      <c r="I525" s="216"/>
      <c r="J525" s="216"/>
      <c r="K525" s="216"/>
      <c r="L525" s="216"/>
      <c r="M525" s="216"/>
      <c r="N525" s="216"/>
      <c r="O525" s="216"/>
      <c r="P525" s="216"/>
      <c r="Q525" s="216"/>
      <c r="R525" s="216"/>
      <c r="S525" s="216"/>
      <c r="T525" s="216"/>
      <c r="U525" s="216"/>
      <c r="V525" s="216"/>
      <c r="W525" s="216"/>
      <c r="X525" s="216"/>
      <c r="Y525" s="216"/>
      <c r="Z525" s="216"/>
      <c r="AA525" s="216"/>
    </row>
    <row r="526" ht="15.75" customHeight="1">
      <c r="A526" s="216"/>
      <c r="B526" s="216"/>
      <c r="C526" s="216"/>
      <c r="D526" s="216"/>
      <c r="E526" s="216"/>
      <c r="F526" s="216"/>
      <c r="G526" s="216"/>
      <c r="H526" s="216"/>
      <c r="I526" s="216"/>
      <c r="J526" s="216"/>
      <c r="K526" s="216"/>
      <c r="L526" s="216"/>
      <c r="M526" s="216"/>
      <c r="N526" s="216"/>
      <c r="O526" s="216"/>
      <c r="P526" s="216"/>
      <c r="Q526" s="216"/>
      <c r="R526" s="216"/>
      <c r="S526" s="216"/>
      <c r="T526" s="216"/>
      <c r="U526" s="216"/>
      <c r="V526" s="216"/>
      <c r="W526" s="216"/>
      <c r="X526" s="216"/>
      <c r="Y526" s="216"/>
      <c r="Z526" s="216"/>
      <c r="AA526" s="216"/>
    </row>
    <row r="527" ht="15.75" customHeight="1">
      <c r="A527" s="216"/>
      <c r="B527" s="216"/>
      <c r="C527" s="216"/>
      <c r="D527" s="216"/>
      <c r="E527" s="216"/>
      <c r="F527" s="216"/>
      <c r="G527" s="216"/>
      <c r="H527" s="216"/>
      <c r="I527" s="216"/>
      <c r="J527" s="216"/>
      <c r="K527" s="216"/>
      <c r="L527" s="216"/>
      <c r="M527" s="216"/>
      <c r="N527" s="216"/>
      <c r="O527" s="216"/>
      <c r="P527" s="216"/>
      <c r="Q527" s="216"/>
      <c r="R527" s="216"/>
      <c r="S527" s="216"/>
      <c r="T527" s="216"/>
      <c r="U527" s="216"/>
      <c r="V527" s="216"/>
      <c r="W527" s="216"/>
      <c r="X527" s="216"/>
      <c r="Y527" s="216"/>
      <c r="Z527" s="216"/>
      <c r="AA527" s="216"/>
    </row>
    <row r="528" ht="15.75" customHeight="1">
      <c r="A528" s="216"/>
      <c r="B528" s="216"/>
      <c r="C528" s="216"/>
      <c r="D528" s="216"/>
      <c r="E528" s="216"/>
      <c r="F528" s="216"/>
      <c r="G528" s="216"/>
      <c r="H528" s="216"/>
      <c r="I528" s="216"/>
      <c r="J528" s="216"/>
      <c r="K528" s="216"/>
      <c r="L528" s="216"/>
      <c r="M528" s="216"/>
      <c r="N528" s="216"/>
      <c r="O528" s="216"/>
      <c r="P528" s="216"/>
      <c r="Q528" s="216"/>
      <c r="R528" s="216"/>
      <c r="S528" s="216"/>
      <c r="T528" s="216"/>
      <c r="U528" s="216"/>
      <c r="V528" s="216"/>
      <c r="W528" s="216"/>
      <c r="X528" s="216"/>
      <c r="Y528" s="216"/>
      <c r="Z528" s="216"/>
      <c r="AA528" s="216"/>
    </row>
    <row r="529" ht="15.75" customHeight="1">
      <c r="A529" s="216"/>
      <c r="B529" s="216"/>
      <c r="C529" s="216"/>
      <c r="D529" s="216"/>
      <c r="E529" s="216"/>
      <c r="F529" s="216"/>
      <c r="G529" s="216"/>
      <c r="H529" s="216"/>
      <c r="I529" s="216"/>
      <c r="J529" s="216"/>
      <c r="K529" s="216"/>
      <c r="L529" s="216"/>
      <c r="M529" s="216"/>
      <c r="N529" s="216"/>
      <c r="O529" s="216"/>
      <c r="P529" s="216"/>
      <c r="Q529" s="216"/>
      <c r="R529" s="216"/>
      <c r="S529" s="216"/>
      <c r="T529" s="216"/>
      <c r="U529" s="216"/>
      <c r="V529" s="216"/>
      <c r="W529" s="216"/>
      <c r="X529" s="216"/>
      <c r="Y529" s="216"/>
      <c r="Z529" s="216"/>
      <c r="AA529" s="216"/>
    </row>
    <row r="530" ht="15.75" customHeight="1">
      <c r="A530" s="216"/>
      <c r="B530" s="216"/>
      <c r="C530" s="216"/>
      <c r="D530" s="216"/>
      <c r="E530" s="216"/>
      <c r="F530" s="216"/>
      <c r="G530" s="216"/>
      <c r="H530" s="216"/>
      <c r="I530" s="216"/>
      <c r="J530" s="216"/>
      <c r="K530" s="216"/>
      <c r="L530" s="216"/>
      <c r="M530" s="216"/>
      <c r="N530" s="216"/>
      <c r="O530" s="216"/>
      <c r="P530" s="216"/>
      <c r="Q530" s="216"/>
      <c r="R530" s="216"/>
      <c r="S530" s="216"/>
      <c r="T530" s="216"/>
      <c r="U530" s="216"/>
      <c r="V530" s="216"/>
      <c r="W530" s="216"/>
      <c r="X530" s="216"/>
      <c r="Y530" s="216"/>
      <c r="Z530" s="216"/>
      <c r="AA530" s="216"/>
    </row>
    <row r="531" ht="15.75" customHeight="1">
      <c r="A531" s="216"/>
      <c r="B531" s="216"/>
      <c r="C531" s="216"/>
      <c r="D531" s="216"/>
      <c r="E531" s="216"/>
      <c r="F531" s="216"/>
      <c r="G531" s="216"/>
      <c r="H531" s="216"/>
      <c r="I531" s="216"/>
      <c r="J531" s="216"/>
      <c r="K531" s="216"/>
      <c r="L531" s="216"/>
      <c r="M531" s="216"/>
      <c r="N531" s="216"/>
      <c r="O531" s="216"/>
      <c r="P531" s="216"/>
      <c r="Q531" s="216"/>
      <c r="R531" s="216"/>
      <c r="S531" s="216"/>
      <c r="T531" s="216"/>
      <c r="U531" s="216"/>
      <c r="V531" s="216"/>
      <c r="W531" s="216"/>
      <c r="X531" s="216"/>
      <c r="Y531" s="216"/>
      <c r="Z531" s="216"/>
      <c r="AA531" s="216"/>
    </row>
    <row r="532" ht="15.75" customHeight="1">
      <c r="A532" s="216"/>
      <c r="B532" s="216"/>
      <c r="C532" s="216"/>
      <c r="D532" s="216"/>
      <c r="E532" s="216"/>
      <c r="F532" s="216"/>
      <c r="G532" s="216"/>
      <c r="H532" s="216"/>
      <c r="I532" s="216"/>
      <c r="J532" s="216"/>
      <c r="K532" s="216"/>
      <c r="L532" s="216"/>
      <c r="M532" s="216"/>
      <c r="N532" s="216"/>
      <c r="O532" s="216"/>
      <c r="P532" s="216"/>
      <c r="Q532" s="216"/>
      <c r="R532" s="216"/>
      <c r="S532" s="216"/>
      <c r="T532" s="216"/>
      <c r="U532" s="216"/>
      <c r="V532" s="216"/>
      <c r="W532" s="216"/>
      <c r="X532" s="216"/>
      <c r="Y532" s="216"/>
      <c r="Z532" s="216"/>
      <c r="AA532" s="216"/>
    </row>
    <row r="533" ht="15.75" customHeight="1">
      <c r="A533" s="216"/>
      <c r="B533" s="216"/>
      <c r="C533" s="216"/>
      <c r="D533" s="216"/>
      <c r="E533" s="216"/>
      <c r="F533" s="216"/>
      <c r="G533" s="216"/>
      <c r="H533" s="216"/>
      <c r="I533" s="216"/>
      <c r="J533" s="216"/>
      <c r="K533" s="216"/>
      <c r="L533" s="216"/>
      <c r="M533" s="216"/>
      <c r="N533" s="216"/>
      <c r="O533" s="216"/>
      <c r="P533" s="216"/>
      <c r="Q533" s="216"/>
      <c r="R533" s="216"/>
      <c r="S533" s="216"/>
      <c r="T533" s="216"/>
      <c r="U533" s="216"/>
      <c r="V533" s="216"/>
      <c r="W533" s="216"/>
      <c r="X533" s="216"/>
      <c r="Y533" s="216"/>
      <c r="Z533" s="216"/>
      <c r="AA533" s="216"/>
    </row>
    <row r="534" ht="15.75" customHeight="1">
      <c r="A534" s="216"/>
      <c r="B534" s="216"/>
      <c r="C534" s="216"/>
      <c r="D534" s="216"/>
      <c r="E534" s="216"/>
      <c r="F534" s="216"/>
      <c r="G534" s="216"/>
      <c r="H534" s="216"/>
      <c r="I534" s="216"/>
      <c r="J534" s="216"/>
      <c r="K534" s="216"/>
      <c r="L534" s="216"/>
      <c r="M534" s="216"/>
      <c r="N534" s="216"/>
      <c r="O534" s="216"/>
      <c r="P534" s="216"/>
      <c r="Q534" s="216"/>
      <c r="R534" s="216"/>
      <c r="S534" s="216"/>
      <c r="T534" s="216"/>
      <c r="U534" s="216"/>
      <c r="V534" s="216"/>
      <c r="W534" s="216"/>
      <c r="X534" s="216"/>
      <c r="Y534" s="216"/>
      <c r="Z534" s="216"/>
      <c r="AA534" s="216"/>
    </row>
    <row r="535" ht="15.75" customHeight="1">
      <c r="A535" s="216"/>
      <c r="B535" s="216"/>
      <c r="C535" s="216"/>
      <c r="D535" s="216"/>
      <c r="E535" s="216"/>
      <c r="F535" s="216"/>
      <c r="G535" s="216"/>
      <c r="H535" s="216"/>
      <c r="I535" s="216"/>
      <c r="J535" s="216"/>
      <c r="K535" s="216"/>
      <c r="L535" s="216"/>
      <c r="M535" s="216"/>
      <c r="N535" s="216"/>
      <c r="O535" s="216"/>
      <c r="P535" s="216"/>
      <c r="Q535" s="216"/>
      <c r="R535" s="216"/>
      <c r="S535" s="216"/>
      <c r="T535" s="216"/>
      <c r="U535" s="216"/>
      <c r="V535" s="216"/>
      <c r="W535" s="216"/>
      <c r="X535" s="216"/>
      <c r="Y535" s="216"/>
      <c r="Z535" s="216"/>
      <c r="AA535" s="216"/>
    </row>
    <row r="536" ht="15.75" customHeight="1">
      <c r="A536" s="216"/>
      <c r="B536" s="216"/>
      <c r="C536" s="216"/>
      <c r="D536" s="216"/>
      <c r="E536" s="216"/>
      <c r="F536" s="216"/>
      <c r="G536" s="216"/>
      <c r="H536" s="216"/>
      <c r="I536" s="216"/>
      <c r="J536" s="216"/>
      <c r="K536" s="216"/>
      <c r="L536" s="216"/>
      <c r="M536" s="216"/>
      <c r="N536" s="216"/>
      <c r="O536" s="216"/>
      <c r="P536" s="216"/>
      <c r="Q536" s="216"/>
      <c r="R536" s="216"/>
      <c r="S536" s="216"/>
      <c r="T536" s="216"/>
      <c r="U536" s="216"/>
      <c r="V536" s="216"/>
      <c r="W536" s="216"/>
      <c r="X536" s="216"/>
      <c r="Y536" s="216"/>
      <c r="Z536" s="216"/>
      <c r="AA536" s="216"/>
    </row>
    <row r="537" ht="15.75" customHeight="1">
      <c r="A537" s="216"/>
      <c r="B537" s="216"/>
      <c r="C537" s="216"/>
      <c r="D537" s="216"/>
      <c r="E537" s="216"/>
      <c r="F537" s="216"/>
      <c r="G537" s="216"/>
      <c r="H537" s="216"/>
      <c r="I537" s="216"/>
      <c r="J537" s="216"/>
      <c r="K537" s="216"/>
      <c r="L537" s="216"/>
      <c r="M537" s="216"/>
      <c r="N537" s="216"/>
      <c r="O537" s="216"/>
      <c r="P537" s="216"/>
      <c r="Q537" s="216"/>
      <c r="R537" s="216"/>
      <c r="S537" s="216"/>
      <c r="T537" s="216"/>
      <c r="U537" s="216"/>
      <c r="V537" s="216"/>
      <c r="W537" s="216"/>
      <c r="X537" s="216"/>
      <c r="Y537" s="216"/>
      <c r="Z537" s="216"/>
      <c r="AA537" s="216"/>
    </row>
    <row r="538" ht="15.75" customHeight="1">
      <c r="A538" s="216"/>
      <c r="B538" s="216"/>
      <c r="C538" s="216"/>
      <c r="D538" s="216"/>
      <c r="E538" s="216"/>
      <c r="F538" s="216"/>
      <c r="G538" s="216"/>
      <c r="H538" s="216"/>
      <c r="I538" s="216"/>
      <c r="J538" s="216"/>
      <c r="K538" s="216"/>
      <c r="L538" s="216"/>
      <c r="M538" s="216"/>
      <c r="N538" s="216"/>
      <c r="O538" s="216"/>
      <c r="P538" s="216"/>
      <c r="Q538" s="216"/>
      <c r="R538" s="216"/>
      <c r="S538" s="216"/>
      <c r="T538" s="216"/>
      <c r="U538" s="216"/>
      <c r="V538" s="216"/>
      <c r="W538" s="216"/>
      <c r="X538" s="216"/>
      <c r="Y538" s="216"/>
      <c r="Z538" s="216"/>
      <c r="AA538" s="216"/>
    </row>
    <row r="539" ht="15.75" customHeight="1">
      <c r="A539" s="216"/>
      <c r="B539" s="216"/>
      <c r="C539" s="216"/>
      <c r="D539" s="216"/>
      <c r="E539" s="216"/>
      <c r="F539" s="216"/>
      <c r="G539" s="216"/>
      <c r="H539" s="216"/>
      <c r="I539" s="216"/>
      <c r="J539" s="216"/>
      <c r="K539" s="216"/>
      <c r="L539" s="216"/>
      <c r="M539" s="216"/>
      <c r="N539" s="216"/>
      <c r="O539" s="216"/>
      <c r="P539" s="216"/>
      <c r="Q539" s="216"/>
      <c r="R539" s="216"/>
      <c r="S539" s="216"/>
      <c r="T539" s="216"/>
      <c r="U539" s="216"/>
      <c r="V539" s="216"/>
      <c r="W539" s="216"/>
      <c r="X539" s="216"/>
      <c r="Y539" s="216"/>
      <c r="Z539" s="216"/>
      <c r="AA539" s="216"/>
    </row>
    <row r="540" ht="15.75" customHeight="1">
      <c r="A540" s="216"/>
      <c r="B540" s="216"/>
      <c r="C540" s="216"/>
      <c r="D540" s="216"/>
      <c r="E540" s="216"/>
      <c r="F540" s="216"/>
      <c r="G540" s="216"/>
      <c r="H540" s="216"/>
      <c r="I540" s="216"/>
      <c r="J540" s="216"/>
      <c r="K540" s="216"/>
      <c r="L540" s="216"/>
      <c r="M540" s="216"/>
      <c r="N540" s="216"/>
      <c r="O540" s="216"/>
      <c r="P540" s="216"/>
      <c r="Q540" s="216"/>
      <c r="R540" s="216"/>
      <c r="S540" s="216"/>
      <c r="T540" s="216"/>
      <c r="U540" s="216"/>
      <c r="V540" s="216"/>
      <c r="W540" s="216"/>
      <c r="X540" s="216"/>
      <c r="Y540" s="216"/>
      <c r="Z540" s="216"/>
      <c r="AA540" s="216"/>
    </row>
    <row r="541" ht="15.75" customHeight="1">
      <c r="A541" s="216"/>
      <c r="B541" s="216"/>
      <c r="C541" s="216"/>
      <c r="D541" s="216"/>
      <c r="E541" s="216"/>
      <c r="F541" s="216"/>
      <c r="G541" s="216"/>
      <c r="H541" s="216"/>
      <c r="I541" s="216"/>
      <c r="J541" s="216"/>
      <c r="K541" s="216"/>
      <c r="L541" s="216"/>
      <c r="M541" s="216"/>
      <c r="N541" s="216"/>
      <c r="O541" s="216"/>
      <c r="P541" s="216"/>
      <c r="Q541" s="216"/>
      <c r="R541" s="216"/>
      <c r="S541" s="216"/>
      <c r="T541" s="216"/>
      <c r="U541" s="216"/>
      <c r="V541" s="216"/>
      <c r="W541" s="216"/>
      <c r="X541" s="216"/>
      <c r="Y541" s="216"/>
      <c r="Z541" s="216"/>
      <c r="AA541" s="216"/>
    </row>
    <row r="542" ht="15.75" customHeight="1">
      <c r="A542" s="216"/>
      <c r="B542" s="216"/>
      <c r="C542" s="216"/>
      <c r="D542" s="216"/>
      <c r="E542" s="216"/>
      <c r="F542" s="216"/>
      <c r="G542" s="216"/>
      <c r="H542" s="216"/>
      <c r="I542" s="216"/>
      <c r="J542" s="216"/>
      <c r="K542" s="216"/>
      <c r="L542" s="216"/>
      <c r="M542" s="216"/>
      <c r="N542" s="216"/>
      <c r="O542" s="216"/>
      <c r="P542" s="216"/>
      <c r="Q542" s="216"/>
      <c r="R542" s="216"/>
      <c r="S542" s="216"/>
      <c r="T542" s="216"/>
      <c r="U542" s="216"/>
      <c r="V542" s="216"/>
      <c r="W542" s="216"/>
      <c r="X542" s="216"/>
      <c r="Y542" s="216"/>
      <c r="Z542" s="216"/>
      <c r="AA542" s="216"/>
    </row>
    <row r="543" ht="15.75" customHeight="1">
      <c r="A543" s="216"/>
      <c r="B543" s="216"/>
      <c r="C543" s="216"/>
      <c r="D543" s="216"/>
      <c r="E543" s="216"/>
      <c r="F543" s="216"/>
      <c r="G543" s="216"/>
      <c r="H543" s="216"/>
      <c r="I543" s="216"/>
      <c r="J543" s="216"/>
      <c r="K543" s="216"/>
      <c r="L543" s="216"/>
      <c r="M543" s="216"/>
      <c r="N543" s="216"/>
      <c r="O543" s="216"/>
      <c r="P543" s="216"/>
      <c r="Q543" s="216"/>
      <c r="R543" s="216"/>
      <c r="S543" s="216"/>
      <c r="T543" s="216"/>
      <c r="U543" s="216"/>
      <c r="V543" s="216"/>
      <c r="W543" s="216"/>
      <c r="X543" s="216"/>
      <c r="Y543" s="216"/>
      <c r="Z543" s="216"/>
      <c r="AA543" s="216"/>
    </row>
    <row r="544" ht="15.75" customHeight="1">
      <c r="A544" s="216"/>
      <c r="B544" s="216"/>
      <c r="C544" s="216"/>
      <c r="D544" s="216"/>
      <c r="E544" s="216"/>
      <c r="F544" s="216"/>
      <c r="G544" s="216"/>
      <c r="H544" s="216"/>
      <c r="I544" s="216"/>
      <c r="J544" s="216"/>
      <c r="K544" s="216"/>
      <c r="L544" s="216"/>
      <c r="M544" s="216"/>
      <c r="N544" s="216"/>
      <c r="O544" s="216"/>
      <c r="P544" s="216"/>
      <c r="Q544" s="216"/>
      <c r="R544" s="216"/>
      <c r="S544" s="216"/>
      <c r="T544" s="216"/>
      <c r="U544" s="216"/>
      <c r="V544" s="216"/>
      <c r="W544" s="216"/>
      <c r="X544" s="216"/>
      <c r="Y544" s="216"/>
      <c r="Z544" s="216"/>
      <c r="AA544" s="216"/>
    </row>
    <row r="545" ht="15.75" customHeight="1">
      <c r="A545" s="216"/>
      <c r="B545" s="216"/>
      <c r="C545" s="216"/>
      <c r="D545" s="216"/>
      <c r="E545" s="216"/>
      <c r="F545" s="216"/>
      <c r="G545" s="216"/>
      <c r="H545" s="216"/>
      <c r="I545" s="216"/>
      <c r="J545" s="216"/>
      <c r="K545" s="216"/>
      <c r="L545" s="216"/>
      <c r="M545" s="216"/>
      <c r="N545" s="216"/>
      <c r="O545" s="216"/>
      <c r="P545" s="216"/>
      <c r="Q545" s="216"/>
      <c r="R545" s="216"/>
      <c r="S545" s="216"/>
      <c r="T545" s="216"/>
      <c r="U545" s="216"/>
      <c r="V545" s="216"/>
      <c r="W545" s="216"/>
      <c r="X545" s="216"/>
      <c r="Y545" s="216"/>
      <c r="Z545" s="216"/>
      <c r="AA545" s="216"/>
    </row>
    <row r="546" ht="15.75" customHeight="1">
      <c r="A546" s="216"/>
      <c r="B546" s="216"/>
      <c r="C546" s="216"/>
      <c r="D546" s="216"/>
      <c r="E546" s="216"/>
      <c r="F546" s="216"/>
      <c r="G546" s="216"/>
      <c r="H546" s="216"/>
      <c r="I546" s="216"/>
      <c r="J546" s="216"/>
      <c r="K546" s="216"/>
      <c r="L546" s="216"/>
      <c r="M546" s="216"/>
      <c r="N546" s="216"/>
      <c r="O546" s="216"/>
      <c r="P546" s="216"/>
      <c r="Q546" s="216"/>
      <c r="R546" s="216"/>
      <c r="S546" s="216"/>
      <c r="T546" s="216"/>
      <c r="U546" s="216"/>
      <c r="V546" s="216"/>
      <c r="W546" s="216"/>
      <c r="X546" s="216"/>
      <c r="Y546" s="216"/>
      <c r="Z546" s="216"/>
      <c r="AA546" s="216"/>
    </row>
    <row r="547" ht="15.75" customHeight="1">
      <c r="A547" s="216"/>
      <c r="B547" s="216"/>
      <c r="C547" s="216"/>
      <c r="D547" s="216"/>
      <c r="E547" s="216"/>
      <c r="F547" s="216"/>
      <c r="G547" s="216"/>
      <c r="H547" s="216"/>
      <c r="I547" s="216"/>
      <c r="J547" s="216"/>
      <c r="K547" s="216"/>
      <c r="L547" s="216"/>
      <c r="M547" s="216"/>
      <c r="N547" s="216"/>
      <c r="O547" s="216"/>
      <c r="P547" s="216"/>
      <c r="Q547" s="216"/>
      <c r="R547" s="216"/>
      <c r="S547" s="216"/>
      <c r="T547" s="216"/>
      <c r="U547" s="216"/>
      <c r="V547" s="216"/>
      <c r="W547" s="216"/>
      <c r="X547" s="216"/>
      <c r="Y547" s="216"/>
      <c r="Z547" s="216"/>
      <c r="AA547" s="216"/>
    </row>
    <row r="548" ht="15.75" customHeight="1">
      <c r="A548" s="216"/>
      <c r="B548" s="216"/>
      <c r="C548" s="216"/>
      <c r="D548" s="216"/>
      <c r="E548" s="216"/>
      <c r="F548" s="216"/>
      <c r="G548" s="216"/>
      <c r="H548" s="216"/>
      <c r="I548" s="216"/>
      <c r="J548" s="216"/>
      <c r="K548" s="216"/>
      <c r="L548" s="216"/>
      <c r="M548" s="216"/>
      <c r="N548" s="216"/>
      <c r="O548" s="216"/>
      <c r="P548" s="216"/>
      <c r="Q548" s="216"/>
      <c r="R548" s="216"/>
      <c r="S548" s="216"/>
      <c r="T548" s="216"/>
      <c r="U548" s="216"/>
      <c r="V548" s="216"/>
      <c r="W548" s="216"/>
      <c r="X548" s="216"/>
      <c r="Y548" s="216"/>
      <c r="Z548" s="216"/>
      <c r="AA548" s="216"/>
    </row>
    <row r="549" ht="15.75" customHeight="1">
      <c r="A549" s="216"/>
      <c r="B549" s="216"/>
      <c r="C549" s="216"/>
      <c r="D549" s="216"/>
      <c r="E549" s="216"/>
      <c r="F549" s="216"/>
      <c r="G549" s="216"/>
      <c r="H549" s="216"/>
      <c r="I549" s="216"/>
      <c r="J549" s="216"/>
      <c r="K549" s="216"/>
      <c r="L549" s="216"/>
      <c r="M549" s="216"/>
      <c r="N549" s="216"/>
      <c r="O549" s="216"/>
      <c r="P549" s="216"/>
      <c r="Q549" s="216"/>
      <c r="R549" s="216"/>
      <c r="S549" s="216"/>
      <c r="T549" s="216"/>
      <c r="U549" s="216"/>
      <c r="V549" s="216"/>
      <c r="W549" s="216"/>
      <c r="X549" s="216"/>
      <c r="Y549" s="216"/>
      <c r="Z549" s="216"/>
      <c r="AA549" s="216"/>
    </row>
    <row r="550" ht="15.75" customHeight="1">
      <c r="A550" s="216"/>
      <c r="B550" s="216"/>
      <c r="C550" s="216"/>
      <c r="D550" s="216"/>
      <c r="E550" s="216"/>
      <c r="F550" s="216"/>
      <c r="G550" s="216"/>
      <c r="H550" s="216"/>
      <c r="I550" s="216"/>
      <c r="J550" s="216"/>
      <c r="K550" s="216"/>
      <c r="L550" s="216"/>
      <c r="M550" s="216"/>
      <c r="N550" s="216"/>
      <c r="O550" s="216"/>
      <c r="P550" s="216"/>
      <c r="Q550" s="216"/>
      <c r="R550" s="216"/>
      <c r="S550" s="216"/>
      <c r="T550" s="216"/>
      <c r="U550" s="216"/>
      <c r="V550" s="216"/>
      <c r="W550" s="216"/>
      <c r="X550" s="216"/>
      <c r="Y550" s="216"/>
      <c r="Z550" s="216"/>
      <c r="AA550" s="216"/>
    </row>
    <row r="551" ht="15.75" customHeight="1">
      <c r="A551" s="216"/>
      <c r="B551" s="216"/>
      <c r="C551" s="216"/>
      <c r="D551" s="216"/>
      <c r="E551" s="216"/>
      <c r="F551" s="216"/>
      <c r="G551" s="216"/>
      <c r="H551" s="216"/>
      <c r="I551" s="216"/>
      <c r="J551" s="216"/>
      <c r="K551" s="216"/>
      <c r="L551" s="216"/>
      <c r="M551" s="216"/>
      <c r="N551" s="216"/>
      <c r="O551" s="216"/>
      <c r="P551" s="216"/>
      <c r="Q551" s="216"/>
      <c r="R551" s="216"/>
      <c r="S551" s="216"/>
      <c r="T551" s="216"/>
      <c r="U551" s="216"/>
      <c r="V551" s="216"/>
      <c r="W551" s="216"/>
      <c r="X551" s="216"/>
      <c r="Y551" s="216"/>
      <c r="Z551" s="216"/>
      <c r="AA551" s="216"/>
    </row>
    <row r="552" ht="15.75" customHeight="1">
      <c r="A552" s="216"/>
      <c r="B552" s="216"/>
      <c r="C552" s="216"/>
      <c r="D552" s="216"/>
      <c r="E552" s="216"/>
      <c r="F552" s="216"/>
      <c r="G552" s="216"/>
      <c r="H552" s="216"/>
      <c r="I552" s="216"/>
      <c r="J552" s="216"/>
      <c r="K552" s="216"/>
      <c r="L552" s="216"/>
      <c r="M552" s="216"/>
      <c r="N552" s="216"/>
      <c r="O552" s="216"/>
      <c r="P552" s="216"/>
      <c r="Q552" s="216"/>
      <c r="R552" s="216"/>
      <c r="S552" s="216"/>
      <c r="T552" s="216"/>
      <c r="U552" s="216"/>
      <c r="V552" s="216"/>
      <c r="W552" s="216"/>
      <c r="X552" s="216"/>
      <c r="Y552" s="216"/>
      <c r="Z552" s="216"/>
      <c r="AA552" s="216"/>
    </row>
    <row r="553" ht="15.75" customHeight="1">
      <c r="A553" s="216"/>
      <c r="B553" s="216"/>
      <c r="C553" s="216"/>
      <c r="D553" s="216"/>
      <c r="E553" s="216"/>
      <c r="F553" s="216"/>
      <c r="G553" s="216"/>
      <c r="H553" s="216"/>
      <c r="I553" s="216"/>
      <c r="J553" s="216"/>
      <c r="K553" s="216"/>
      <c r="L553" s="216"/>
      <c r="M553" s="216"/>
      <c r="N553" s="216"/>
      <c r="O553" s="216"/>
      <c r="P553" s="216"/>
      <c r="Q553" s="216"/>
      <c r="R553" s="216"/>
      <c r="S553" s="216"/>
      <c r="T553" s="216"/>
      <c r="U553" s="216"/>
      <c r="V553" s="216"/>
      <c r="W553" s="216"/>
      <c r="X553" s="216"/>
      <c r="Y553" s="216"/>
      <c r="Z553" s="216"/>
      <c r="AA553" s="216"/>
    </row>
    <row r="554" ht="15.75" customHeight="1">
      <c r="A554" s="216"/>
      <c r="B554" s="216"/>
      <c r="C554" s="216"/>
      <c r="D554" s="216"/>
      <c r="E554" s="216"/>
      <c r="F554" s="216"/>
      <c r="G554" s="216"/>
      <c r="H554" s="216"/>
      <c r="I554" s="216"/>
      <c r="J554" s="216"/>
      <c r="K554" s="216"/>
      <c r="L554" s="216"/>
      <c r="M554" s="216"/>
      <c r="N554" s="216"/>
      <c r="O554" s="216"/>
      <c r="P554" s="216"/>
      <c r="Q554" s="216"/>
      <c r="R554" s="216"/>
      <c r="S554" s="216"/>
      <c r="T554" s="216"/>
      <c r="U554" s="216"/>
      <c r="V554" s="216"/>
      <c r="W554" s="216"/>
      <c r="X554" s="216"/>
      <c r="Y554" s="216"/>
      <c r="Z554" s="216"/>
      <c r="AA554" s="216"/>
    </row>
    <row r="555" ht="15.75" customHeight="1">
      <c r="A555" s="216"/>
      <c r="B555" s="216"/>
      <c r="C555" s="216"/>
      <c r="D555" s="216"/>
      <c r="E555" s="216"/>
      <c r="F555" s="216"/>
      <c r="G555" s="216"/>
      <c r="H555" s="216"/>
      <c r="I555" s="216"/>
      <c r="J555" s="216"/>
      <c r="K555" s="216"/>
      <c r="L555" s="216"/>
      <c r="M555" s="216"/>
      <c r="N555" s="216"/>
      <c r="O555" s="216"/>
      <c r="P555" s="216"/>
      <c r="Q555" s="216"/>
      <c r="R555" s="216"/>
      <c r="S555" s="216"/>
      <c r="T555" s="216"/>
      <c r="U555" s="216"/>
      <c r="V555" s="216"/>
      <c r="W555" s="216"/>
      <c r="X555" s="216"/>
      <c r="Y555" s="216"/>
      <c r="Z555" s="216"/>
      <c r="AA555" s="216"/>
    </row>
    <row r="556" ht="15.75" customHeight="1">
      <c r="A556" s="216"/>
      <c r="B556" s="216"/>
      <c r="C556" s="216"/>
      <c r="D556" s="216"/>
      <c r="E556" s="216"/>
      <c r="F556" s="216"/>
      <c r="G556" s="216"/>
      <c r="H556" s="216"/>
      <c r="I556" s="216"/>
      <c r="J556" s="216"/>
      <c r="K556" s="216"/>
      <c r="L556" s="216"/>
      <c r="M556" s="216"/>
      <c r="N556" s="216"/>
      <c r="O556" s="216"/>
      <c r="P556" s="216"/>
      <c r="Q556" s="216"/>
      <c r="R556" s="216"/>
      <c r="S556" s="216"/>
      <c r="T556" s="216"/>
      <c r="U556" s="216"/>
      <c r="V556" s="216"/>
      <c r="W556" s="216"/>
      <c r="X556" s="216"/>
      <c r="Y556" s="216"/>
      <c r="Z556" s="216"/>
      <c r="AA556" s="216"/>
    </row>
    <row r="557" ht="15.75" customHeight="1">
      <c r="A557" s="216"/>
      <c r="B557" s="216"/>
      <c r="C557" s="216"/>
      <c r="D557" s="216"/>
      <c r="E557" s="216"/>
      <c r="F557" s="216"/>
      <c r="G557" s="216"/>
      <c r="H557" s="216"/>
      <c r="I557" s="216"/>
      <c r="J557" s="216"/>
      <c r="K557" s="216"/>
      <c r="L557" s="216"/>
      <c r="M557" s="216"/>
      <c r="N557" s="216"/>
      <c r="O557" s="216"/>
      <c r="P557" s="216"/>
      <c r="Q557" s="216"/>
      <c r="R557" s="216"/>
      <c r="S557" s="216"/>
      <c r="T557" s="216"/>
      <c r="U557" s="216"/>
      <c r="V557" s="216"/>
      <c r="W557" s="216"/>
      <c r="X557" s="216"/>
      <c r="Y557" s="216"/>
      <c r="Z557" s="216"/>
      <c r="AA557" s="216"/>
    </row>
    <row r="558" ht="15.75" customHeight="1">
      <c r="A558" s="216"/>
      <c r="B558" s="216"/>
      <c r="C558" s="216"/>
      <c r="D558" s="216"/>
      <c r="E558" s="216"/>
      <c r="F558" s="216"/>
      <c r="G558" s="216"/>
      <c r="H558" s="216"/>
      <c r="I558" s="216"/>
      <c r="J558" s="216"/>
      <c r="K558" s="216"/>
      <c r="L558" s="216"/>
      <c r="M558" s="216"/>
      <c r="N558" s="216"/>
      <c r="O558" s="216"/>
      <c r="P558" s="216"/>
      <c r="Q558" s="216"/>
      <c r="R558" s="216"/>
      <c r="S558" s="216"/>
      <c r="T558" s="216"/>
      <c r="U558" s="216"/>
      <c r="V558" s="216"/>
      <c r="W558" s="216"/>
      <c r="X558" s="216"/>
      <c r="Y558" s="216"/>
      <c r="Z558" s="216"/>
      <c r="AA558" s="216"/>
    </row>
    <row r="559" ht="15.75" customHeight="1">
      <c r="A559" s="216"/>
      <c r="B559" s="216"/>
      <c r="C559" s="216"/>
      <c r="D559" s="216"/>
      <c r="E559" s="216"/>
      <c r="F559" s="216"/>
      <c r="G559" s="216"/>
      <c r="H559" s="216"/>
      <c r="I559" s="216"/>
      <c r="J559" s="216"/>
      <c r="K559" s="216"/>
      <c r="L559" s="216"/>
      <c r="M559" s="216"/>
      <c r="N559" s="216"/>
      <c r="O559" s="216"/>
      <c r="P559" s="216"/>
      <c r="Q559" s="216"/>
      <c r="R559" s="216"/>
      <c r="S559" s="216"/>
      <c r="T559" s="216"/>
      <c r="U559" s="216"/>
      <c r="V559" s="216"/>
      <c r="W559" s="216"/>
      <c r="X559" s="216"/>
      <c r="Y559" s="216"/>
      <c r="Z559" s="216"/>
      <c r="AA559" s="216"/>
    </row>
    <row r="560" ht="15.75" customHeight="1">
      <c r="A560" s="216"/>
      <c r="B560" s="216"/>
      <c r="C560" s="216"/>
      <c r="D560" s="216"/>
      <c r="E560" s="216"/>
      <c r="F560" s="216"/>
      <c r="G560" s="216"/>
      <c r="H560" s="216"/>
      <c r="I560" s="216"/>
      <c r="J560" s="216"/>
      <c r="K560" s="216"/>
      <c r="L560" s="216"/>
      <c r="M560" s="216"/>
      <c r="N560" s="216"/>
      <c r="O560" s="216"/>
      <c r="P560" s="216"/>
      <c r="Q560" s="216"/>
      <c r="R560" s="216"/>
      <c r="S560" s="216"/>
      <c r="T560" s="216"/>
      <c r="U560" s="216"/>
      <c r="V560" s="216"/>
      <c r="W560" s="216"/>
      <c r="X560" s="216"/>
      <c r="Y560" s="216"/>
      <c r="Z560" s="216"/>
      <c r="AA560" s="216"/>
    </row>
    <row r="561" ht="15.75" customHeight="1">
      <c r="A561" s="216"/>
      <c r="B561" s="216"/>
      <c r="C561" s="216"/>
      <c r="D561" s="216"/>
      <c r="E561" s="216"/>
      <c r="F561" s="216"/>
      <c r="G561" s="216"/>
      <c r="H561" s="216"/>
      <c r="I561" s="216"/>
      <c r="J561" s="216"/>
      <c r="K561" s="216"/>
      <c r="L561" s="216"/>
      <c r="M561" s="216"/>
      <c r="N561" s="216"/>
      <c r="O561" s="216"/>
      <c r="P561" s="216"/>
      <c r="Q561" s="216"/>
      <c r="R561" s="216"/>
      <c r="S561" s="216"/>
      <c r="T561" s="216"/>
      <c r="U561" s="216"/>
      <c r="V561" s="216"/>
      <c r="W561" s="216"/>
      <c r="X561" s="216"/>
      <c r="Y561" s="216"/>
      <c r="Z561" s="216"/>
      <c r="AA561" s="216"/>
    </row>
    <row r="562" ht="15.75" customHeight="1">
      <c r="A562" s="216"/>
      <c r="B562" s="216"/>
      <c r="C562" s="216"/>
      <c r="D562" s="216"/>
      <c r="E562" s="216"/>
      <c r="F562" s="216"/>
      <c r="G562" s="216"/>
      <c r="H562" s="216"/>
      <c r="I562" s="216"/>
      <c r="J562" s="216"/>
      <c r="K562" s="216"/>
      <c r="L562" s="216"/>
      <c r="M562" s="216"/>
      <c r="N562" s="216"/>
      <c r="O562" s="216"/>
      <c r="P562" s="216"/>
      <c r="Q562" s="216"/>
      <c r="R562" s="216"/>
      <c r="S562" s="216"/>
      <c r="T562" s="216"/>
      <c r="U562" s="216"/>
      <c r="V562" s="216"/>
      <c r="W562" s="216"/>
      <c r="X562" s="216"/>
      <c r="Y562" s="216"/>
      <c r="Z562" s="216"/>
      <c r="AA562" s="216"/>
    </row>
    <row r="563" ht="15.75" customHeight="1">
      <c r="A563" s="216"/>
      <c r="B563" s="216"/>
      <c r="C563" s="216"/>
      <c r="D563" s="216"/>
      <c r="E563" s="216"/>
      <c r="F563" s="216"/>
      <c r="G563" s="216"/>
      <c r="H563" s="216"/>
      <c r="I563" s="216"/>
      <c r="J563" s="216"/>
      <c r="K563" s="216"/>
      <c r="L563" s="216"/>
      <c r="M563" s="216"/>
      <c r="N563" s="216"/>
      <c r="O563" s="216"/>
      <c r="P563" s="216"/>
      <c r="Q563" s="216"/>
      <c r="R563" s="216"/>
      <c r="S563" s="216"/>
      <c r="T563" s="216"/>
      <c r="U563" s="216"/>
      <c r="V563" s="216"/>
      <c r="W563" s="216"/>
      <c r="X563" s="216"/>
      <c r="Y563" s="216"/>
      <c r="Z563" s="216"/>
      <c r="AA563" s="216"/>
    </row>
    <row r="564" ht="15.75" customHeight="1">
      <c r="A564" s="216"/>
      <c r="B564" s="216"/>
      <c r="C564" s="216"/>
      <c r="D564" s="216"/>
      <c r="E564" s="216"/>
      <c r="F564" s="216"/>
      <c r="G564" s="216"/>
      <c r="H564" s="216"/>
      <c r="I564" s="216"/>
      <c r="J564" s="216"/>
      <c r="K564" s="216"/>
      <c r="L564" s="216"/>
      <c r="M564" s="216"/>
      <c r="N564" s="216"/>
      <c r="O564" s="216"/>
      <c r="P564" s="216"/>
      <c r="Q564" s="216"/>
      <c r="R564" s="216"/>
      <c r="S564" s="216"/>
      <c r="T564" s="216"/>
      <c r="U564" s="216"/>
      <c r="V564" s="216"/>
      <c r="W564" s="216"/>
      <c r="X564" s="216"/>
      <c r="Y564" s="216"/>
      <c r="Z564" s="216"/>
      <c r="AA564" s="216"/>
    </row>
    <row r="565" ht="15.75" customHeight="1">
      <c r="A565" s="216"/>
      <c r="B565" s="216"/>
      <c r="C565" s="216"/>
      <c r="D565" s="216"/>
      <c r="E565" s="216"/>
      <c r="F565" s="216"/>
      <c r="G565" s="216"/>
      <c r="H565" s="216"/>
      <c r="I565" s="216"/>
      <c r="J565" s="216"/>
      <c r="K565" s="216"/>
      <c r="L565" s="216"/>
      <c r="M565" s="216"/>
      <c r="N565" s="216"/>
      <c r="O565" s="216"/>
      <c r="P565" s="216"/>
      <c r="Q565" s="216"/>
      <c r="R565" s="216"/>
      <c r="S565" s="216"/>
      <c r="T565" s="216"/>
      <c r="U565" s="216"/>
      <c r="V565" s="216"/>
      <c r="W565" s="216"/>
      <c r="X565" s="216"/>
      <c r="Y565" s="216"/>
      <c r="Z565" s="216"/>
      <c r="AA565" s="216"/>
    </row>
    <row r="566" ht="15.75" customHeight="1">
      <c r="A566" s="216"/>
      <c r="B566" s="216"/>
      <c r="C566" s="216"/>
      <c r="D566" s="216"/>
      <c r="E566" s="216"/>
      <c r="F566" s="216"/>
      <c r="G566" s="216"/>
      <c r="H566" s="216"/>
      <c r="I566" s="216"/>
      <c r="J566" s="216"/>
      <c r="K566" s="216"/>
      <c r="L566" s="216"/>
      <c r="M566" s="216"/>
      <c r="N566" s="216"/>
      <c r="O566" s="216"/>
      <c r="P566" s="216"/>
      <c r="Q566" s="216"/>
      <c r="R566" s="216"/>
      <c r="S566" s="216"/>
      <c r="T566" s="216"/>
      <c r="U566" s="216"/>
      <c r="V566" s="216"/>
      <c r="W566" s="216"/>
      <c r="X566" s="216"/>
      <c r="Y566" s="216"/>
      <c r="Z566" s="216"/>
      <c r="AA566" s="216"/>
    </row>
    <row r="567" ht="15.75" customHeight="1">
      <c r="A567" s="216"/>
      <c r="B567" s="216"/>
      <c r="C567" s="216"/>
      <c r="D567" s="216"/>
      <c r="E567" s="216"/>
      <c r="F567" s="216"/>
      <c r="G567" s="216"/>
      <c r="H567" s="216"/>
      <c r="I567" s="216"/>
      <c r="J567" s="216"/>
      <c r="K567" s="216"/>
      <c r="L567" s="216"/>
      <c r="M567" s="216"/>
      <c r="N567" s="216"/>
      <c r="O567" s="216"/>
      <c r="P567" s="216"/>
      <c r="Q567" s="216"/>
      <c r="R567" s="216"/>
      <c r="S567" s="216"/>
      <c r="T567" s="216"/>
      <c r="U567" s="216"/>
      <c r="V567" s="216"/>
      <c r="W567" s="216"/>
      <c r="X567" s="216"/>
      <c r="Y567" s="216"/>
      <c r="Z567" s="216"/>
      <c r="AA567" s="216"/>
    </row>
    <row r="568" ht="15.75" customHeight="1">
      <c r="A568" s="216"/>
      <c r="B568" s="216"/>
      <c r="C568" s="216"/>
      <c r="D568" s="216"/>
      <c r="E568" s="216"/>
      <c r="F568" s="216"/>
      <c r="G568" s="216"/>
      <c r="H568" s="216"/>
      <c r="I568" s="216"/>
      <c r="J568" s="216"/>
      <c r="K568" s="216"/>
      <c r="L568" s="216"/>
      <c r="M568" s="216"/>
      <c r="N568" s="216"/>
      <c r="O568" s="216"/>
      <c r="P568" s="216"/>
      <c r="Q568" s="216"/>
      <c r="R568" s="216"/>
      <c r="S568" s="216"/>
      <c r="T568" s="216"/>
      <c r="U568" s="216"/>
      <c r="V568" s="216"/>
      <c r="W568" s="216"/>
      <c r="X568" s="216"/>
      <c r="Y568" s="216"/>
      <c r="Z568" s="216"/>
      <c r="AA568" s="216"/>
    </row>
    <row r="569" ht="15.75" customHeight="1">
      <c r="A569" s="216"/>
      <c r="B569" s="216"/>
      <c r="C569" s="216"/>
      <c r="D569" s="216"/>
      <c r="E569" s="216"/>
      <c r="F569" s="216"/>
      <c r="G569" s="216"/>
      <c r="H569" s="216"/>
      <c r="I569" s="216"/>
      <c r="J569" s="216"/>
      <c r="K569" s="216"/>
      <c r="L569" s="216"/>
      <c r="M569" s="216"/>
      <c r="N569" s="216"/>
      <c r="O569" s="216"/>
      <c r="P569" s="216"/>
      <c r="Q569" s="216"/>
      <c r="R569" s="216"/>
      <c r="S569" s="216"/>
      <c r="T569" s="216"/>
      <c r="U569" s="216"/>
      <c r="V569" s="216"/>
      <c r="W569" s="216"/>
      <c r="X569" s="216"/>
      <c r="Y569" s="216"/>
      <c r="Z569" s="216"/>
      <c r="AA569" s="216"/>
    </row>
    <row r="570" ht="15.75" customHeight="1">
      <c r="A570" s="216"/>
      <c r="B570" s="216"/>
      <c r="C570" s="216"/>
      <c r="D570" s="216"/>
      <c r="E570" s="216"/>
      <c r="F570" s="216"/>
      <c r="G570" s="216"/>
      <c r="H570" s="216"/>
      <c r="I570" s="216"/>
      <c r="J570" s="216"/>
      <c r="K570" s="216"/>
      <c r="L570" s="216"/>
      <c r="M570" s="216"/>
      <c r="N570" s="216"/>
      <c r="O570" s="216"/>
      <c r="P570" s="216"/>
      <c r="Q570" s="216"/>
      <c r="R570" s="216"/>
      <c r="S570" s="216"/>
      <c r="T570" s="216"/>
      <c r="U570" s="216"/>
      <c r="V570" s="216"/>
      <c r="W570" s="216"/>
      <c r="X570" s="216"/>
      <c r="Y570" s="216"/>
      <c r="Z570" s="216"/>
      <c r="AA570" s="216"/>
    </row>
    <row r="571" ht="15.75" customHeight="1">
      <c r="A571" s="216"/>
      <c r="B571" s="216"/>
      <c r="C571" s="216"/>
      <c r="D571" s="216"/>
      <c r="E571" s="216"/>
      <c r="F571" s="216"/>
      <c r="G571" s="216"/>
      <c r="H571" s="216"/>
      <c r="I571" s="216"/>
      <c r="J571" s="216"/>
      <c r="K571" s="216"/>
      <c r="L571" s="216"/>
      <c r="M571" s="216"/>
      <c r="N571" s="216"/>
      <c r="O571" s="216"/>
      <c r="P571" s="216"/>
      <c r="Q571" s="216"/>
      <c r="R571" s="216"/>
      <c r="S571" s="216"/>
      <c r="T571" s="216"/>
      <c r="U571" s="216"/>
      <c r="V571" s="216"/>
      <c r="W571" s="216"/>
      <c r="X571" s="216"/>
      <c r="Y571" s="216"/>
      <c r="Z571" s="216"/>
      <c r="AA571" s="216"/>
    </row>
    <row r="572" ht="15.75" customHeight="1">
      <c r="A572" s="216"/>
      <c r="B572" s="216"/>
      <c r="C572" s="216"/>
      <c r="D572" s="216"/>
      <c r="E572" s="216"/>
      <c r="F572" s="216"/>
      <c r="G572" s="216"/>
      <c r="H572" s="216"/>
      <c r="I572" s="216"/>
      <c r="J572" s="216"/>
      <c r="K572" s="216"/>
      <c r="L572" s="216"/>
      <c r="M572" s="216"/>
      <c r="N572" s="216"/>
      <c r="O572" s="216"/>
      <c r="P572" s="216"/>
      <c r="Q572" s="216"/>
      <c r="R572" s="216"/>
      <c r="S572" s="216"/>
      <c r="T572" s="216"/>
      <c r="U572" s="216"/>
      <c r="V572" s="216"/>
      <c r="W572" s="216"/>
      <c r="X572" s="216"/>
      <c r="Y572" s="216"/>
      <c r="Z572" s="216"/>
      <c r="AA572" s="216"/>
    </row>
    <row r="573" ht="15.75" customHeight="1">
      <c r="A573" s="216"/>
      <c r="B573" s="216"/>
      <c r="C573" s="216"/>
      <c r="D573" s="216"/>
      <c r="E573" s="216"/>
      <c r="F573" s="216"/>
      <c r="G573" s="216"/>
      <c r="H573" s="216"/>
      <c r="I573" s="216"/>
      <c r="J573" s="216"/>
      <c r="K573" s="216"/>
      <c r="L573" s="216"/>
      <c r="M573" s="216"/>
      <c r="N573" s="216"/>
      <c r="O573" s="216"/>
      <c r="P573" s="216"/>
      <c r="Q573" s="216"/>
      <c r="R573" s="216"/>
      <c r="S573" s="216"/>
      <c r="T573" s="216"/>
      <c r="U573" s="216"/>
      <c r="V573" s="216"/>
      <c r="W573" s="216"/>
      <c r="X573" s="216"/>
      <c r="Y573" s="216"/>
      <c r="Z573" s="216"/>
      <c r="AA573" s="216"/>
    </row>
    <row r="574" ht="15.75" customHeight="1">
      <c r="A574" s="216"/>
      <c r="B574" s="216"/>
      <c r="C574" s="216"/>
      <c r="D574" s="216"/>
      <c r="E574" s="216"/>
      <c r="F574" s="216"/>
      <c r="G574" s="216"/>
      <c r="H574" s="216"/>
      <c r="I574" s="216"/>
      <c r="J574" s="216"/>
      <c r="K574" s="216"/>
      <c r="L574" s="216"/>
      <c r="M574" s="216"/>
      <c r="N574" s="216"/>
      <c r="O574" s="216"/>
      <c r="P574" s="216"/>
      <c r="Q574" s="216"/>
      <c r="R574" s="216"/>
      <c r="S574" s="216"/>
      <c r="T574" s="216"/>
      <c r="U574" s="216"/>
      <c r="V574" s="216"/>
      <c r="W574" s="216"/>
      <c r="X574" s="216"/>
      <c r="Y574" s="216"/>
      <c r="Z574" s="216"/>
      <c r="AA574" s="216"/>
    </row>
    <row r="575" ht="15.75" customHeight="1">
      <c r="A575" s="216"/>
      <c r="B575" s="216"/>
      <c r="C575" s="216"/>
      <c r="D575" s="216"/>
      <c r="E575" s="216"/>
      <c r="F575" s="216"/>
      <c r="G575" s="216"/>
      <c r="H575" s="216"/>
      <c r="I575" s="216"/>
      <c r="J575" s="216"/>
      <c r="K575" s="216"/>
      <c r="L575" s="216"/>
      <c r="M575" s="216"/>
      <c r="N575" s="216"/>
      <c r="O575" s="216"/>
      <c r="P575" s="216"/>
      <c r="Q575" s="216"/>
      <c r="R575" s="216"/>
      <c r="S575" s="216"/>
      <c r="T575" s="216"/>
      <c r="U575" s="216"/>
      <c r="V575" s="216"/>
      <c r="W575" s="216"/>
      <c r="X575" s="216"/>
      <c r="Y575" s="216"/>
      <c r="Z575" s="216"/>
      <c r="AA575" s="216"/>
    </row>
    <row r="576" ht="15.75" customHeight="1">
      <c r="A576" s="216"/>
      <c r="B576" s="216"/>
      <c r="C576" s="216"/>
      <c r="D576" s="216"/>
      <c r="E576" s="216"/>
      <c r="F576" s="216"/>
      <c r="G576" s="216"/>
      <c r="H576" s="216"/>
      <c r="I576" s="216"/>
      <c r="J576" s="216"/>
      <c r="K576" s="216"/>
      <c r="L576" s="216"/>
      <c r="M576" s="216"/>
      <c r="N576" s="216"/>
      <c r="O576" s="216"/>
      <c r="P576" s="216"/>
      <c r="Q576" s="216"/>
      <c r="R576" s="216"/>
      <c r="S576" s="216"/>
      <c r="T576" s="216"/>
      <c r="U576" s="216"/>
      <c r="V576" s="216"/>
      <c r="W576" s="216"/>
      <c r="X576" s="216"/>
      <c r="Y576" s="216"/>
      <c r="Z576" s="216"/>
      <c r="AA576" s="216"/>
    </row>
    <row r="577" ht="15.75" customHeight="1">
      <c r="A577" s="216"/>
      <c r="B577" s="216"/>
      <c r="C577" s="216"/>
      <c r="D577" s="216"/>
      <c r="E577" s="216"/>
      <c r="F577" s="216"/>
      <c r="G577" s="216"/>
      <c r="H577" s="216"/>
      <c r="I577" s="216"/>
      <c r="J577" s="216"/>
      <c r="K577" s="216"/>
      <c r="L577" s="216"/>
      <c r="M577" s="216"/>
      <c r="N577" s="216"/>
      <c r="O577" s="216"/>
      <c r="P577" s="216"/>
      <c r="Q577" s="216"/>
      <c r="R577" s="216"/>
      <c r="S577" s="216"/>
      <c r="T577" s="216"/>
      <c r="U577" s="216"/>
      <c r="V577" s="216"/>
      <c r="W577" s="216"/>
      <c r="X577" s="216"/>
      <c r="Y577" s="216"/>
      <c r="Z577" s="216"/>
      <c r="AA577" s="216"/>
    </row>
    <row r="578" ht="15.75" customHeight="1">
      <c r="A578" s="216"/>
      <c r="B578" s="216"/>
      <c r="C578" s="216"/>
      <c r="D578" s="216"/>
      <c r="E578" s="216"/>
      <c r="F578" s="216"/>
      <c r="G578" s="216"/>
      <c r="H578" s="216"/>
      <c r="I578" s="216"/>
      <c r="J578" s="216"/>
      <c r="K578" s="216"/>
      <c r="L578" s="216"/>
      <c r="M578" s="216"/>
      <c r="N578" s="216"/>
      <c r="O578" s="216"/>
      <c r="P578" s="216"/>
      <c r="Q578" s="216"/>
      <c r="R578" s="216"/>
      <c r="S578" s="216"/>
      <c r="T578" s="216"/>
      <c r="U578" s="216"/>
      <c r="V578" s="216"/>
      <c r="W578" s="216"/>
      <c r="X578" s="216"/>
      <c r="Y578" s="216"/>
      <c r="Z578" s="216"/>
      <c r="AA578" s="216"/>
    </row>
    <row r="579" ht="15.75" customHeight="1">
      <c r="A579" s="216"/>
      <c r="B579" s="216"/>
      <c r="C579" s="216"/>
      <c r="D579" s="216"/>
      <c r="E579" s="216"/>
      <c r="F579" s="216"/>
      <c r="G579" s="216"/>
      <c r="H579" s="216"/>
      <c r="I579" s="216"/>
      <c r="J579" s="216"/>
      <c r="K579" s="216"/>
      <c r="L579" s="216"/>
      <c r="M579" s="216"/>
      <c r="N579" s="216"/>
      <c r="O579" s="216"/>
      <c r="P579" s="216"/>
      <c r="Q579" s="216"/>
      <c r="R579" s="216"/>
      <c r="S579" s="216"/>
      <c r="T579" s="216"/>
      <c r="U579" s="216"/>
      <c r="V579" s="216"/>
      <c r="W579" s="216"/>
      <c r="X579" s="216"/>
      <c r="Y579" s="216"/>
      <c r="Z579" s="216"/>
      <c r="AA579" s="216"/>
    </row>
    <row r="580" ht="15.75" customHeight="1">
      <c r="A580" s="216"/>
      <c r="B580" s="216"/>
      <c r="C580" s="216"/>
      <c r="D580" s="216"/>
      <c r="E580" s="216"/>
      <c r="F580" s="216"/>
      <c r="G580" s="216"/>
      <c r="H580" s="216"/>
      <c r="I580" s="216"/>
      <c r="J580" s="216"/>
      <c r="K580" s="216"/>
      <c r="L580" s="216"/>
      <c r="M580" s="216"/>
      <c r="N580" s="216"/>
      <c r="O580" s="216"/>
      <c r="P580" s="216"/>
      <c r="Q580" s="216"/>
      <c r="R580" s="216"/>
      <c r="S580" s="216"/>
      <c r="T580" s="216"/>
      <c r="U580" s="216"/>
      <c r="V580" s="216"/>
      <c r="W580" s="216"/>
      <c r="X580" s="216"/>
      <c r="Y580" s="216"/>
      <c r="Z580" s="216"/>
      <c r="AA580" s="216"/>
    </row>
    <row r="581" ht="15.75" customHeight="1">
      <c r="A581" s="216"/>
      <c r="B581" s="216"/>
      <c r="C581" s="216"/>
      <c r="D581" s="216"/>
      <c r="E581" s="216"/>
      <c r="F581" s="216"/>
      <c r="G581" s="216"/>
      <c r="H581" s="216"/>
      <c r="I581" s="216"/>
      <c r="J581" s="216"/>
      <c r="K581" s="216"/>
      <c r="L581" s="216"/>
      <c r="M581" s="216"/>
      <c r="N581" s="216"/>
      <c r="O581" s="216"/>
      <c r="P581" s="216"/>
      <c r="Q581" s="216"/>
      <c r="R581" s="216"/>
      <c r="S581" s="216"/>
      <c r="T581" s="216"/>
      <c r="U581" s="216"/>
      <c r="V581" s="216"/>
      <c r="W581" s="216"/>
      <c r="X581" s="216"/>
      <c r="Y581" s="216"/>
      <c r="Z581" s="216"/>
      <c r="AA581" s="216"/>
    </row>
    <row r="582" ht="15.75" customHeight="1">
      <c r="A582" s="216"/>
      <c r="B582" s="216"/>
      <c r="C582" s="216"/>
      <c r="D582" s="216"/>
      <c r="E582" s="216"/>
      <c r="F582" s="216"/>
      <c r="G582" s="216"/>
      <c r="H582" s="216"/>
      <c r="I582" s="216"/>
      <c r="J582" s="216"/>
      <c r="K582" s="216"/>
      <c r="L582" s="216"/>
      <c r="M582" s="216"/>
      <c r="N582" s="216"/>
      <c r="O582" s="216"/>
      <c r="P582" s="216"/>
      <c r="Q582" s="216"/>
      <c r="R582" s="216"/>
      <c r="S582" s="216"/>
      <c r="T582" s="216"/>
      <c r="U582" s="216"/>
      <c r="V582" s="216"/>
      <c r="W582" s="216"/>
      <c r="X582" s="216"/>
      <c r="Y582" s="216"/>
      <c r="Z582" s="216"/>
      <c r="AA582" s="216"/>
    </row>
    <row r="583" ht="15.75" customHeight="1">
      <c r="A583" s="216"/>
      <c r="B583" s="216"/>
      <c r="C583" s="216"/>
      <c r="D583" s="216"/>
      <c r="E583" s="216"/>
      <c r="F583" s="216"/>
      <c r="G583" s="216"/>
      <c r="H583" s="216"/>
      <c r="I583" s="216"/>
      <c r="J583" s="216"/>
      <c r="K583" s="216"/>
      <c r="L583" s="216"/>
      <c r="M583" s="216"/>
      <c r="N583" s="216"/>
      <c r="O583" s="216"/>
      <c r="P583" s="216"/>
      <c r="Q583" s="216"/>
      <c r="R583" s="216"/>
      <c r="S583" s="216"/>
      <c r="T583" s="216"/>
      <c r="U583" s="216"/>
      <c r="V583" s="216"/>
      <c r="W583" s="216"/>
      <c r="X583" s="216"/>
      <c r="Y583" s="216"/>
      <c r="Z583" s="216"/>
      <c r="AA583" s="216"/>
    </row>
    <row r="584" ht="15.75" customHeight="1">
      <c r="A584" s="216"/>
      <c r="B584" s="216"/>
      <c r="C584" s="216"/>
      <c r="D584" s="216"/>
      <c r="E584" s="216"/>
      <c r="F584" s="216"/>
      <c r="G584" s="216"/>
      <c r="H584" s="216"/>
      <c r="I584" s="216"/>
      <c r="J584" s="216"/>
      <c r="K584" s="216"/>
      <c r="L584" s="216"/>
      <c r="M584" s="216"/>
      <c r="N584" s="216"/>
      <c r="O584" s="216"/>
      <c r="P584" s="216"/>
      <c r="Q584" s="216"/>
      <c r="R584" s="216"/>
      <c r="S584" s="216"/>
      <c r="T584" s="216"/>
      <c r="U584" s="216"/>
      <c r="V584" s="216"/>
      <c r="W584" s="216"/>
      <c r="X584" s="216"/>
      <c r="Y584" s="216"/>
      <c r="Z584" s="216"/>
      <c r="AA584" s="216"/>
    </row>
    <row r="585" ht="15.75" customHeight="1">
      <c r="A585" s="216"/>
      <c r="B585" s="216"/>
      <c r="C585" s="216"/>
      <c r="D585" s="216"/>
      <c r="E585" s="216"/>
      <c r="F585" s="216"/>
      <c r="G585" s="216"/>
      <c r="H585" s="216"/>
      <c r="I585" s="216"/>
      <c r="J585" s="216"/>
      <c r="K585" s="216"/>
      <c r="L585" s="216"/>
      <c r="M585" s="216"/>
      <c r="N585" s="216"/>
      <c r="O585" s="216"/>
      <c r="P585" s="216"/>
      <c r="Q585" s="216"/>
      <c r="R585" s="216"/>
      <c r="S585" s="216"/>
      <c r="T585" s="216"/>
      <c r="U585" s="216"/>
      <c r="V585" s="216"/>
      <c r="W585" s="216"/>
      <c r="X585" s="216"/>
      <c r="Y585" s="216"/>
      <c r="Z585" s="216"/>
      <c r="AA585" s="216"/>
    </row>
    <row r="586" ht="15.75" customHeight="1">
      <c r="A586" s="216"/>
      <c r="B586" s="216"/>
      <c r="C586" s="216"/>
      <c r="D586" s="216"/>
      <c r="E586" s="216"/>
      <c r="F586" s="216"/>
      <c r="G586" s="216"/>
      <c r="H586" s="216"/>
      <c r="I586" s="216"/>
      <c r="J586" s="216"/>
      <c r="K586" s="216"/>
      <c r="L586" s="216"/>
      <c r="M586" s="216"/>
      <c r="N586" s="216"/>
      <c r="O586" s="216"/>
      <c r="P586" s="216"/>
      <c r="Q586" s="216"/>
      <c r="R586" s="216"/>
      <c r="S586" s="216"/>
      <c r="T586" s="216"/>
      <c r="U586" s="216"/>
      <c r="V586" s="216"/>
      <c r="W586" s="216"/>
      <c r="X586" s="216"/>
      <c r="Y586" s="216"/>
      <c r="Z586" s="216"/>
      <c r="AA586" s="216"/>
    </row>
    <row r="587" ht="15.75" customHeight="1">
      <c r="A587" s="216"/>
      <c r="B587" s="216"/>
      <c r="C587" s="216"/>
      <c r="D587" s="216"/>
      <c r="E587" s="216"/>
      <c r="F587" s="216"/>
      <c r="G587" s="216"/>
      <c r="H587" s="216"/>
      <c r="I587" s="216"/>
      <c r="J587" s="216"/>
      <c r="K587" s="216"/>
      <c r="L587" s="216"/>
      <c r="M587" s="216"/>
      <c r="N587" s="216"/>
      <c r="O587" s="216"/>
      <c r="P587" s="216"/>
      <c r="Q587" s="216"/>
      <c r="R587" s="216"/>
      <c r="S587" s="216"/>
      <c r="T587" s="216"/>
      <c r="U587" s="216"/>
      <c r="V587" s="216"/>
      <c r="W587" s="216"/>
      <c r="X587" s="216"/>
      <c r="Y587" s="216"/>
      <c r="Z587" s="216"/>
      <c r="AA587" s="216"/>
    </row>
    <row r="588" ht="15.75" customHeight="1">
      <c r="A588" s="216"/>
      <c r="B588" s="216"/>
      <c r="C588" s="216"/>
      <c r="D588" s="216"/>
      <c r="E588" s="216"/>
      <c r="F588" s="216"/>
      <c r="G588" s="216"/>
      <c r="H588" s="216"/>
      <c r="I588" s="216"/>
      <c r="J588" s="216"/>
      <c r="K588" s="216"/>
      <c r="L588" s="216"/>
      <c r="M588" s="216"/>
      <c r="N588" s="216"/>
      <c r="O588" s="216"/>
      <c r="P588" s="216"/>
      <c r="Q588" s="216"/>
      <c r="R588" s="216"/>
      <c r="S588" s="216"/>
      <c r="T588" s="216"/>
      <c r="U588" s="216"/>
      <c r="V588" s="216"/>
      <c r="W588" s="216"/>
      <c r="X588" s="216"/>
      <c r="Y588" s="216"/>
      <c r="Z588" s="216"/>
      <c r="AA588" s="216"/>
    </row>
    <row r="589" ht="15.75" customHeight="1">
      <c r="A589" s="216"/>
      <c r="B589" s="216"/>
      <c r="C589" s="216"/>
      <c r="D589" s="216"/>
      <c r="E589" s="216"/>
      <c r="F589" s="216"/>
      <c r="G589" s="216"/>
      <c r="H589" s="216"/>
      <c r="I589" s="216"/>
      <c r="J589" s="216"/>
      <c r="K589" s="216"/>
      <c r="L589" s="216"/>
      <c r="M589" s="216"/>
      <c r="N589" s="216"/>
      <c r="O589" s="216"/>
      <c r="P589" s="216"/>
      <c r="Q589" s="216"/>
      <c r="R589" s="216"/>
      <c r="S589" s="216"/>
      <c r="T589" s="216"/>
      <c r="U589" s="216"/>
      <c r="V589" s="216"/>
      <c r="W589" s="216"/>
      <c r="X589" s="216"/>
      <c r="Y589" s="216"/>
      <c r="Z589" s="216"/>
      <c r="AA589" s="216"/>
    </row>
    <row r="590" ht="15.75" customHeight="1">
      <c r="A590" s="216"/>
      <c r="B590" s="216"/>
      <c r="C590" s="216"/>
      <c r="D590" s="216"/>
      <c r="E590" s="216"/>
      <c r="F590" s="216"/>
      <c r="G590" s="216"/>
      <c r="H590" s="216"/>
      <c r="I590" s="216"/>
      <c r="J590" s="216"/>
      <c r="K590" s="216"/>
      <c r="L590" s="216"/>
      <c r="M590" s="216"/>
      <c r="N590" s="216"/>
      <c r="O590" s="216"/>
      <c r="P590" s="216"/>
      <c r="Q590" s="216"/>
      <c r="R590" s="216"/>
      <c r="S590" s="216"/>
      <c r="T590" s="216"/>
      <c r="U590" s="216"/>
      <c r="V590" s="216"/>
      <c r="W590" s="216"/>
      <c r="X590" s="216"/>
      <c r="Y590" s="216"/>
      <c r="Z590" s="216"/>
      <c r="AA590" s="216"/>
    </row>
    <row r="591" ht="15.75" customHeight="1">
      <c r="A591" s="216"/>
      <c r="B591" s="216"/>
      <c r="C591" s="216"/>
      <c r="D591" s="216"/>
      <c r="E591" s="216"/>
      <c r="F591" s="216"/>
      <c r="G591" s="216"/>
      <c r="H591" s="216"/>
      <c r="I591" s="216"/>
      <c r="J591" s="216"/>
      <c r="K591" s="216"/>
      <c r="L591" s="216"/>
      <c r="M591" s="216"/>
      <c r="N591" s="216"/>
      <c r="O591" s="216"/>
      <c r="P591" s="216"/>
      <c r="Q591" s="216"/>
      <c r="R591" s="216"/>
      <c r="S591" s="216"/>
      <c r="T591" s="216"/>
      <c r="U591" s="216"/>
      <c r="V591" s="216"/>
      <c r="W591" s="216"/>
      <c r="X591" s="216"/>
      <c r="Y591" s="216"/>
      <c r="Z591" s="216"/>
      <c r="AA591" s="216"/>
    </row>
    <row r="592" ht="15.75" customHeight="1">
      <c r="A592" s="216"/>
      <c r="B592" s="216"/>
      <c r="C592" s="216"/>
      <c r="D592" s="216"/>
      <c r="E592" s="216"/>
      <c r="F592" s="216"/>
      <c r="G592" s="216"/>
      <c r="H592" s="216"/>
      <c r="I592" s="216"/>
      <c r="J592" s="216"/>
      <c r="K592" s="216"/>
      <c r="L592" s="216"/>
      <c r="M592" s="216"/>
      <c r="N592" s="216"/>
      <c r="O592" s="216"/>
      <c r="P592" s="216"/>
      <c r="Q592" s="216"/>
      <c r="R592" s="216"/>
      <c r="S592" s="216"/>
      <c r="T592" s="216"/>
      <c r="U592" s="216"/>
      <c r="V592" s="216"/>
      <c r="W592" s="216"/>
      <c r="X592" s="216"/>
      <c r="Y592" s="216"/>
      <c r="Z592" s="216"/>
      <c r="AA592" s="216"/>
    </row>
    <row r="593" ht="15.75" customHeight="1">
      <c r="A593" s="216"/>
      <c r="B593" s="216"/>
      <c r="C593" s="216"/>
      <c r="D593" s="216"/>
      <c r="E593" s="216"/>
      <c r="F593" s="216"/>
      <c r="G593" s="216"/>
      <c r="H593" s="216"/>
      <c r="I593" s="216"/>
      <c r="J593" s="216"/>
      <c r="K593" s="216"/>
      <c r="L593" s="216"/>
      <c r="M593" s="216"/>
      <c r="N593" s="216"/>
      <c r="O593" s="216"/>
      <c r="P593" s="216"/>
      <c r="Q593" s="216"/>
      <c r="R593" s="216"/>
      <c r="S593" s="216"/>
      <c r="T593" s="216"/>
      <c r="U593" s="216"/>
      <c r="V593" s="216"/>
      <c r="W593" s="216"/>
      <c r="X593" s="216"/>
      <c r="Y593" s="216"/>
      <c r="Z593" s="216"/>
      <c r="AA593" s="216"/>
    </row>
    <row r="594" ht="15.75" customHeight="1">
      <c r="A594" s="216"/>
      <c r="B594" s="216"/>
      <c r="C594" s="216"/>
      <c r="D594" s="216"/>
      <c r="E594" s="216"/>
      <c r="F594" s="216"/>
      <c r="G594" s="216"/>
      <c r="H594" s="216"/>
      <c r="I594" s="216"/>
      <c r="J594" s="216"/>
      <c r="K594" s="216"/>
      <c r="L594" s="216"/>
      <c r="M594" s="216"/>
      <c r="N594" s="216"/>
      <c r="O594" s="216"/>
      <c r="P594" s="216"/>
      <c r="Q594" s="216"/>
      <c r="R594" s="216"/>
      <c r="S594" s="216"/>
      <c r="T594" s="216"/>
      <c r="U594" s="216"/>
      <c r="V594" s="216"/>
      <c r="W594" s="216"/>
      <c r="X594" s="216"/>
      <c r="Y594" s="216"/>
      <c r="Z594" s="216"/>
      <c r="AA594" s="216"/>
    </row>
    <row r="595" ht="15.75" customHeight="1">
      <c r="A595" s="216"/>
      <c r="B595" s="216"/>
      <c r="C595" s="216"/>
      <c r="D595" s="216"/>
      <c r="E595" s="216"/>
      <c r="F595" s="216"/>
      <c r="G595" s="216"/>
      <c r="H595" s="216"/>
      <c r="I595" s="216"/>
      <c r="J595" s="216"/>
      <c r="K595" s="216"/>
      <c r="L595" s="216"/>
      <c r="M595" s="216"/>
      <c r="N595" s="216"/>
      <c r="O595" s="216"/>
      <c r="P595" s="216"/>
      <c r="Q595" s="216"/>
      <c r="R595" s="216"/>
      <c r="S595" s="216"/>
      <c r="T595" s="216"/>
      <c r="U595" s="216"/>
      <c r="V595" s="216"/>
      <c r="W595" s="216"/>
      <c r="X595" s="216"/>
      <c r="Y595" s="216"/>
      <c r="Z595" s="216"/>
      <c r="AA595" s="216"/>
    </row>
    <row r="596" ht="15.75" customHeight="1">
      <c r="A596" s="216"/>
      <c r="B596" s="216"/>
      <c r="C596" s="216"/>
      <c r="D596" s="216"/>
      <c r="E596" s="216"/>
      <c r="F596" s="216"/>
      <c r="G596" s="216"/>
      <c r="H596" s="216"/>
      <c r="I596" s="216"/>
      <c r="J596" s="216"/>
      <c r="K596" s="216"/>
      <c r="L596" s="216"/>
      <c r="M596" s="216"/>
      <c r="N596" s="216"/>
      <c r="O596" s="216"/>
      <c r="P596" s="216"/>
      <c r="Q596" s="216"/>
      <c r="R596" s="216"/>
      <c r="S596" s="216"/>
      <c r="T596" s="216"/>
      <c r="U596" s="216"/>
      <c r="V596" s="216"/>
      <c r="W596" s="216"/>
      <c r="X596" s="216"/>
      <c r="Y596" s="216"/>
      <c r="Z596" s="216"/>
      <c r="AA596" s="216"/>
    </row>
    <row r="597" ht="15.75" customHeight="1">
      <c r="A597" s="216"/>
      <c r="B597" s="216"/>
      <c r="C597" s="216"/>
      <c r="D597" s="216"/>
      <c r="E597" s="216"/>
      <c r="F597" s="216"/>
      <c r="G597" s="216"/>
      <c r="H597" s="216"/>
      <c r="I597" s="216"/>
      <c r="J597" s="216"/>
      <c r="K597" s="216"/>
      <c r="L597" s="216"/>
      <c r="M597" s="216"/>
      <c r="N597" s="216"/>
      <c r="O597" s="216"/>
      <c r="P597" s="216"/>
      <c r="Q597" s="216"/>
      <c r="R597" s="216"/>
      <c r="S597" s="216"/>
      <c r="T597" s="216"/>
      <c r="U597" s="216"/>
      <c r="V597" s="216"/>
      <c r="W597" s="216"/>
      <c r="X597" s="216"/>
      <c r="Y597" s="216"/>
      <c r="Z597" s="216"/>
      <c r="AA597" s="216"/>
    </row>
    <row r="598" ht="15.75" customHeight="1">
      <c r="A598" s="216"/>
      <c r="B598" s="216"/>
      <c r="C598" s="216"/>
      <c r="D598" s="216"/>
      <c r="E598" s="216"/>
      <c r="F598" s="216"/>
      <c r="G598" s="216"/>
      <c r="H598" s="216"/>
      <c r="I598" s="216"/>
      <c r="J598" s="216"/>
      <c r="K598" s="216"/>
      <c r="L598" s="216"/>
      <c r="M598" s="216"/>
      <c r="N598" s="216"/>
      <c r="O598" s="216"/>
      <c r="P598" s="216"/>
      <c r="Q598" s="216"/>
      <c r="R598" s="216"/>
      <c r="S598" s="216"/>
      <c r="T598" s="216"/>
      <c r="U598" s="216"/>
      <c r="V598" s="216"/>
      <c r="W598" s="216"/>
      <c r="X598" s="216"/>
      <c r="Y598" s="216"/>
      <c r="Z598" s="216"/>
      <c r="AA598" s="216"/>
    </row>
    <row r="599" ht="15.75" customHeight="1">
      <c r="A599" s="216"/>
      <c r="B599" s="216"/>
      <c r="C599" s="216"/>
      <c r="D599" s="216"/>
      <c r="E599" s="216"/>
      <c r="F599" s="216"/>
      <c r="G599" s="216"/>
      <c r="H599" s="216"/>
      <c r="I599" s="216"/>
      <c r="J599" s="216"/>
      <c r="K599" s="216"/>
      <c r="L599" s="216"/>
      <c r="M599" s="216"/>
      <c r="N599" s="216"/>
      <c r="O599" s="216"/>
      <c r="P599" s="216"/>
      <c r="Q599" s="216"/>
      <c r="R599" s="216"/>
      <c r="S599" s="216"/>
      <c r="T599" s="216"/>
      <c r="U599" s="216"/>
      <c r="V599" s="216"/>
      <c r="W599" s="216"/>
      <c r="X599" s="216"/>
      <c r="Y599" s="216"/>
      <c r="Z599" s="216"/>
      <c r="AA599" s="216"/>
    </row>
    <row r="600" ht="15.75" customHeight="1">
      <c r="A600" s="216"/>
      <c r="B600" s="216"/>
      <c r="C600" s="216"/>
      <c r="D600" s="216"/>
      <c r="E600" s="216"/>
      <c r="F600" s="216"/>
      <c r="G600" s="216"/>
      <c r="H600" s="216"/>
      <c r="I600" s="216"/>
      <c r="J600" s="216"/>
      <c r="K600" s="216"/>
      <c r="L600" s="216"/>
      <c r="M600" s="216"/>
      <c r="N600" s="216"/>
      <c r="O600" s="216"/>
      <c r="P600" s="216"/>
      <c r="Q600" s="216"/>
      <c r="R600" s="216"/>
      <c r="S600" s="216"/>
      <c r="T600" s="216"/>
      <c r="U600" s="216"/>
      <c r="V600" s="216"/>
      <c r="W600" s="216"/>
      <c r="X600" s="216"/>
      <c r="Y600" s="216"/>
      <c r="Z600" s="216"/>
      <c r="AA600" s="216"/>
    </row>
    <row r="601" ht="15.75" customHeight="1">
      <c r="A601" s="216"/>
      <c r="B601" s="216"/>
      <c r="C601" s="216"/>
      <c r="D601" s="216"/>
      <c r="E601" s="216"/>
      <c r="F601" s="216"/>
      <c r="G601" s="216"/>
      <c r="H601" s="216"/>
      <c r="I601" s="216"/>
      <c r="J601" s="216"/>
      <c r="K601" s="216"/>
      <c r="L601" s="216"/>
      <c r="M601" s="216"/>
      <c r="N601" s="216"/>
      <c r="O601" s="216"/>
      <c r="P601" s="216"/>
      <c r="Q601" s="216"/>
      <c r="R601" s="216"/>
      <c r="S601" s="216"/>
      <c r="T601" s="216"/>
      <c r="U601" s="216"/>
      <c r="V601" s="216"/>
      <c r="W601" s="216"/>
      <c r="X601" s="216"/>
      <c r="Y601" s="216"/>
      <c r="Z601" s="216"/>
      <c r="AA601" s="216"/>
    </row>
    <row r="602" ht="15.75" customHeight="1">
      <c r="A602" s="216"/>
      <c r="B602" s="216"/>
      <c r="C602" s="216"/>
      <c r="D602" s="216"/>
      <c r="E602" s="216"/>
      <c r="F602" s="216"/>
      <c r="G602" s="216"/>
      <c r="H602" s="216"/>
      <c r="I602" s="216"/>
      <c r="J602" s="216"/>
      <c r="K602" s="216"/>
      <c r="L602" s="216"/>
      <c r="M602" s="216"/>
      <c r="N602" s="216"/>
      <c r="O602" s="216"/>
      <c r="P602" s="216"/>
      <c r="Q602" s="216"/>
      <c r="R602" s="216"/>
      <c r="S602" s="216"/>
      <c r="T602" s="216"/>
      <c r="U602" s="216"/>
      <c r="V602" s="216"/>
      <c r="W602" s="216"/>
      <c r="X602" s="216"/>
      <c r="Y602" s="216"/>
      <c r="Z602" s="216"/>
      <c r="AA602" s="216"/>
    </row>
    <row r="603" ht="15.75" customHeight="1">
      <c r="A603" s="216"/>
      <c r="B603" s="216"/>
      <c r="C603" s="216"/>
      <c r="D603" s="216"/>
      <c r="E603" s="216"/>
      <c r="F603" s="216"/>
      <c r="G603" s="216"/>
      <c r="H603" s="216"/>
      <c r="I603" s="216"/>
      <c r="J603" s="216"/>
      <c r="K603" s="216"/>
      <c r="L603" s="216"/>
      <c r="M603" s="216"/>
      <c r="N603" s="216"/>
      <c r="O603" s="216"/>
      <c r="P603" s="216"/>
      <c r="Q603" s="216"/>
      <c r="R603" s="216"/>
      <c r="S603" s="216"/>
      <c r="T603" s="216"/>
      <c r="U603" s="216"/>
      <c r="V603" s="216"/>
      <c r="W603" s="216"/>
      <c r="X603" s="216"/>
      <c r="Y603" s="216"/>
      <c r="Z603" s="216"/>
      <c r="AA603" s="216"/>
    </row>
    <row r="604" ht="15.75" customHeight="1">
      <c r="A604" s="216"/>
      <c r="B604" s="216"/>
      <c r="C604" s="216"/>
      <c r="D604" s="216"/>
      <c r="E604" s="216"/>
      <c r="F604" s="216"/>
      <c r="G604" s="216"/>
      <c r="H604" s="216"/>
      <c r="I604" s="216"/>
      <c r="J604" s="216"/>
      <c r="K604" s="216"/>
      <c r="L604" s="216"/>
      <c r="M604" s="216"/>
      <c r="N604" s="216"/>
      <c r="O604" s="216"/>
      <c r="P604" s="216"/>
      <c r="Q604" s="216"/>
      <c r="R604" s="216"/>
      <c r="S604" s="216"/>
      <c r="T604" s="216"/>
      <c r="U604" s="216"/>
      <c r="V604" s="216"/>
      <c r="W604" s="216"/>
      <c r="X604" s="216"/>
      <c r="Y604" s="216"/>
      <c r="Z604" s="216"/>
      <c r="AA604" s="216"/>
    </row>
    <row r="605" ht="15.75" customHeight="1">
      <c r="A605" s="216"/>
      <c r="B605" s="216"/>
      <c r="C605" s="216"/>
      <c r="D605" s="216"/>
      <c r="E605" s="216"/>
      <c r="F605" s="216"/>
      <c r="G605" s="216"/>
      <c r="H605" s="216"/>
      <c r="I605" s="216"/>
      <c r="J605" s="216"/>
      <c r="K605" s="216"/>
      <c r="L605" s="216"/>
      <c r="M605" s="216"/>
      <c r="N605" s="216"/>
      <c r="O605" s="216"/>
      <c r="P605" s="216"/>
      <c r="Q605" s="216"/>
      <c r="R605" s="216"/>
      <c r="S605" s="216"/>
      <c r="T605" s="216"/>
      <c r="U605" s="216"/>
      <c r="V605" s="216"/>
      <c r="W605" s="216"/>
      <c r="X605" s="216"/>
      <c r="Y605" s="216"/>
      <c r="Z605" s="216"/>
      <c r="AA605" s="216"/>
    </row>
    <row r="606" ht="15.75" customHeight="1">
      <c r="A606" s="216"/>
      <c r="B606" s="216"/>
      <c r="C606" s="216"/>
      <c r="D606" s="216"/>
      <c r="E606" s="216"/>
      <c r="F606" s="216"/>
      <c r="G606" s="216"/>
      <c r="H606" s="216"/>
      <c r="I606" s="216"/>
      <c r="J606" s="216"/>
      <c r="K606" s="216"/>
      <c r="L606" s="216"/>
      <c r="M606" s="216"/>
      <c r="N606" s="216"/>
      <c r="O606" s="216"/>
      <c r="P606" s="216"/>
      <c r="Q606" s="216"/>
      <c r="R606" s="216"/>
      <c r="S606" s="216"/>
      <c r="T606" s="216"/>
      <c r="U606" s="216"/>
      <c r="V606" s="216"/>
      <c r="W606" s="216"/>
      <c r="X606" s="216"/>
      <c r="Y606" s="216"/>
      <c r="Z606" s="216"/>
      <c r="AA606" s="216"/>
    </row>
    <row r="607" ht="15.75" customHeight="1">
      <c r="A607" s="216"/>
      <c r="B607" s="216"/>
      <c r="C607" s="216"/>
      <c r="D607" s="216"/>
      <c r="E607" s="216"/>
      <c r="F607" s="216"/>
      <c r="G607" s="216"/>
      <c r="H607" s="216"/>
      <c r="I607" s="216"/>
      <c r="J607" s="216"/>
      <c r="K607" s="216"/>
      <c r="L607" s="216"/>
      <c r="M607" s="216"/>
      <c r="N607" s="216"/>
      <c r="O607" s="216"/>
      <c r="P607" s="216"/>
      <c r="Q607" s="216"/>
      <c r="R607" s="216"/>
      <c r="S607" s="216"/>
      <c r="T607" s="216"/>
      <c r="U607" s="216"/>
      <c r="V607" s="216"/>
      <c r="W607" s="216"/>
      <c r="X607" s="216"/>
      <c r="Y607" s="216"/>
      <c r="Z607" s="216"/>
      <c r="AA607" s="216"/>
    </row>
    <row r="608" ht="15.75" customHeight="1">
      <c r="A608" s="216"/>
      <c r="B608" s="216"/>
      <c r="C608" s="216"/>
      <c r="D608" s="216"/>
      <c r="E608" s="216"/>
      <c r="F608" s="216"/>
      <c r="G608" s="216"/>
      <c r="H608" s="216"/>
      <c r="I608" s="216"/>
      <c r="J608" s="216"/>
      <c r="K608" s="216"/>
      <c r="L608" s="216"/>
      <c r="M608" s="216"/>
      <c r="N608" s="216"/>
      <c r="O608" s="216"/>
      <c r="P608" s="216"/>
      <c r="Q608" s="216"/>
      <c r="R608" s="216"/>
      <c r="S608" s="216"/>
      <c r="T608" s="216"/>
      <c r="U608" s="216"/>
      <c r="V608" s="216"/>
      <c r="W608" s="216"/>
      <c r="X608" s="216"/>
      <c r="Y608" s="216"/>
      <c r="Z608" s="216"/>
      <c r="AA608" s="216"/>
    </row>
    <row r="609" ht="15.75" customHeight="1">
      <c r="A609" s="216"/>
      <c r="B609" s="216"/>
      <c r="C609" s="216"/>
      <c r="D609" s="216"/>
      <c r="E609" s="216"/>
      <c r="F609" s="216"/>
      <c r="G609" s="216"/>
      <c r="H609" s="216"/>
      <c r="I609" s="216"/>
      <c r="J609" s="216"/>
      <c r="K609" s="216"/>
      <c r="L609" s="216"/>
      <c r="M609" s="216"/>
      <c r="N609" s="216"/>
      <c r="O609" s="216"/>
      <c r="P609" s="216"/>
      <c r="Q609" s="216"/>
      <c r="R609" s="216"/>
      <c r="S609" s="216"/>
      <c r="T609" s="216"/>
      <c r="U609" s="216"/>
      <c r="V609" s="216"/>
      <c r="W609" s="216"/>
      <c r="X609" s="216"/>
      <c r="Y609" s="216"/>
      <c r="Z609" s="216"/>
      <c r="AA609" s="216"/>
    </row>
    <row r="610" ht="15.75" customHeight="1">
      <c r="A610" s="216"/>
      <c r="B610" s="216"/>
      <c r="C610" s="216"/>
      <c r="D610" s="216"/>
      <c r="E610" s="216"/>
      <c r="F610" s="216"/>
      <c r="G610" s="216"/>
      <c r="H610" s="216"/>
      <c r="I610" s="216"/>
      <c r="J610" s="216"/>
      <c r="K610" s="216"/>
      <c r="L610" s="216"/>
      <c r="M610" s="216"/>
      <c r="N610" s="216"/>
      <c r="O610" s="216"/>
      <c r="P610" s="216"/>
      <c r="Q610" s="216"/>
      <c r="R610" s="216"/>
      <c r="S610" s="216"/>
      <c r="T610" s="216"/>
      <c r="U610" s="216"/>
      <c r="V610" s="216"/>
      <c r="W610" s="216"/>
      <c r="X610" s="216"/>
      <c r="Y610" s="216"/>
      <c r="Z610" s="216"/>
      <c r="AA610" s="216"/>
    </row>
    <row r="611" ht="15.75" customHeight="1">
      <c r="A611" s="216"/>
      <c r="B611" s="216"/>
      <c r="C611" s="216"/>
      <c r="D611" s="216"/>
      <c r="E611" s="216"/>
      <c r="F611" s="216"/>
      <c r="G611" s="216"/>
      <c r="H611" s="216"/>
      <c r="I611" s="216"/>
      <c r="J611" s="216"/>
      <c r="K611" s="216"/>
      <c r="L611" s="216"/>
      <c r="M611" s="216"/>
      <c r="N611" s="216"/>
      <c r="O611" s="216"/>
      <c r="P611" s="216"/>
      <c r="Q611" s="216"/>
      <c r="R611" s="216"/>
      <c r="S611" s="216"/>
      <c r="T611" s="216"/>
      <c r="U611" s="216"/>
      <c r="V611" s="216"/>
      <c r="W611" s="216"/>
      <c r="X611" s="216"/>
      <c r="Y611" s="216"/>
      <c r="Z611" s="216"/>
      <c r="AA611" s="216"/>
    </row>
    <row r="612" ht="15.75" customHeight="1">
      <c r="A612" s="216"/>
      <c r="B612" s="216"/>
      <c r="C612" s="216"/>
      <c r="D612" s="216"/>
      <c r="E612" s="216"/>
      <c r="F612" s="216"/>
      <c r="G612" s="216"/>
      <c r="H612" s="216"/>
      <c r="I612" s="216"/>
      <c r="J612" s="216"/>
      <c r="K612" s="216"/>
      <c r="L612" s="216"/>
      <c r="M612" s="216"/>
      <c r="N612" s="216"/>
      <c r="O612" s="216"/>
      <c r="P612" s="216"/>
      <c r="Q612" s="216"/>
      <c r="R612" s="216"/>
      <c r="S612" s="216"/>
      <c r="T612" s="216"/>
      <c r="U612" s="216"/>
      <c r="V612" s="216"/>
      <c r="W612" s="216"/>
      <c r="X612" s="216"/>
      <c r="Y612" s="216"/>
      <c r="Z612" s="216"/>
      <c r="AA612" s="216"/>
    </row>
    <row r="613" ht="15.75" customHeight="1">
      <c r="A613" s="216"/>
      <c r="B613" s="216"/>
      <c r="C613" s="216"/>
      <c r="D613" s="216"/>
      <c r="E613" s="216"/>
      <c r="F613" s="216"/>
      <c r="G613" s="216"/>
      <c r="H613" s="216"/>
      <c r="I613" s="216"/>
      <c r="J613" s="216"/>
      <c r="K613" s="216"/>
      <c r="L613" s="216"/>
      <c r="M613" s="216"/>
      <c r="N613" s="216"/>
      <c r="O613" s="216"/>
      <c r="P613" s="216"/>
      <c r="Q613" s="216"/>
      <c r="R613" s="216"/>
      <c r="S613" s="216"/>
      <c r="T613" s="216"/>
      <c r="U613" s="216"/>
      <c r="V613" s="216"/>
      <c r="W613" s="216"/>
      <c r="X613" s="216"/>
      <c r="Y613" s="216"/>
      <c r="Z613" s="216"/>
      <c r="AA613" s="216"/>
    </row>
    <row r="614" ht="15.75" customHeight="1">
      <c r="A614" s="216"/>
      <c r="B614" s="216"/>
      <c r="C614" s="216"/>
      <c r="D614" s="216"/>
      <c r="E614" s="216"/>
      <c r="F614" s="216"/>
      <c r="G614" s="216"/>
      <c r="H614" s="216"/>
      <c r="I614" s="216"/>
      <c r="J614" s="216"/>
      <c r="K614" s="216"/>
      <c r="L614" s="216"/>
      <c r="M614" s="216"/>
      <c r="N614" s="216"/>
      <c r="O614" s="216"/>
      <c r="P614" s="216"/>
      <c r="Q614" s="216"/>
      <c r="R614" s="216"/>
      <c r="S614" s="216"/>
      <c r="T614" s="216"/>
      <c r="U614" s="216"/>
      <c r="V614" s="216"/>
      <c r="W614" s="216"/>
      <c r="X614" s="216"/>
      <c r="Y614" s="216"/>
      <c r="Z614" s="216"/>
      <c r="AA614" s="216"/>
    </row>
    <row r="615" ht="15.75" customHeight="1">
      <c r="A615" s="216"/>
      <c r="B615" s="216"/>
      <c r="C615" s="216"/>
      <c r="D615" s="216"/>
      <c r="E615" s="216"/>
      <c r="F615" s="216"/>
      <c r="G615" s="216"/>
      <c r="H615" s="216"/>
      <c r="I615" s="216"/>
      <c r="J615" s="216"/>
      <c r="K615" s="216"/>
      <c r="L615" s="216"/>
      <c r="M615" s="216"/>
      <c r="N615" s="216"/>
      <c r="O615" s="216"/>
      <c r="P615" s="216"/>
      <c r="Q615" s="216"/>
      <c r="R615" s="216"/>
      <c r="S615" s="216"/>
      <c r="T615" s="216"/>
      <c r="U615" s="216"/>
      <c r="V615" s="216"/>
      <c r="W615" s="216"/>
      <c r="X615" s="216"/>
      <c r="Y615" s="216"/>
      <c r="Z615" s="216"/>
      <c r="AA615" s="216"/>
    </row>
    <row r="616" ht="15.75" customHeight="1">
      <c r="A616" s="216"/>
      <c r="B616" s="216"/>
      <c r="C616" s="216"/>
      <c r="D616" s="216"/>
      <c r="E616" s="216"/>
      <c r="F616" s="216"/>
      <c r="G616" s="216"/>
      <c r="H616" s="216"/>
      <c r="I616" s="216"/>
      <c r="J616" s="216"/>
      <c r="K616" s="216"/>
      <c r="L616" s="216"/>
      <c r="M616" s="216"/>
      <c r="N616" s="216"/>
      <c r="O616" s="216"/>
      <c r="P616" s="216"/>
      <c r="Q616" s="216"/>
      <c r="R616" s="216"/>
      <c r="S616" s="216"/>
      <c r="T616" s="216"/>
      <c r="U616" s="216"/>
      <c r="V616" s="216"/>
      <c r="W616" s="216"/>
      <c r="X616" s="216"/>
      <c r="Y616" s="216"/>
      <c r="Z616" s="216"/>
      <c r="AA616" s="216"/>
    </row>
    <row r="617" ht="15.75" customHeight="1">
      <c r="A617" s="216"/>
      <c r="B617" s="216"/>
      <c r="C617" s="216"/>
      <c r="D617" s="216"/>
      <c r="E617" s="216"/>
      <c r="F617" s="216"/>
      <c r="G617" s="216"/>
      <c r="H617" s="216"/>
      <c r="I617" s="216"/>
      <c r="J617" s="216"/>
      <c r="K617" s="216"/>
      <c r="L617" s="216"/>
      <c r="M617" s="216"/>
      <c r="N617" s="216"/>
      <c r="O617" s="216"/>
      <c r="P617" s="216"/>
      <c r="Q617" s="216"/>
      <c r="R617" s="216"/>
      <c r="S617" s="216"/>
      <c r="T617" s="216"/>
      <c r="U617" s="216"/>
      <c r="V617" s="216"/>
      <c r="W617" s="216"/>
      <c r="X617" s="216"/>
      <c r="Y617" s="216"/>
      <c r="Z617" s="216"/>
      <c r="AA617" s="216"/>
    </row>
    <row r="618" ht="15.75" customHeight="1">
      <c r="A618" s="216"/>
      <c r="B618" s="216"/>
      <c r="C618" s="216"/>
      <c r="D618" s="216"/>
      <c r="E618" s="216"/>
      <c r="F618" s="216"/>
      <c r="G618" s="216"/>
      <c r="H618" s="216"/>
      <c r="I618" s="216"/>
      <c r="J618" s="216"/>
      <c r="K618" s="216"/>
      <c r="L618" s="216"/>
      <c r="M618" s="216"/>
      <c r="N618" s="216"/>
      <c r="O618" s="216"/>
      <c r="P618" s="216"/>
      <c r="Q618" s="216"/>
      <c r="R618" s="216"/>
      <c r="S618" s="216"/>
      <c r="T618" s="216"/>
      <c r="U618" s="216"/>
      <c r="V618" s="216"/>
      <c r="W618" s="216"/>
      <c r="X618" s="216"/>
      <c r="Y618" s="216"/>
      <c r="Z618" s="216"/>
      <c r="AA618" s="216"/>
    </row>
    <row r="619" ht="15.75" customHeight="1">
      <c r="A619" s="216"/>
      <c r="B619" s="216"/>
      <c r="C619" s="216"/>
      <c r="D619" s="216"/>
      <c r="E619" s="216"/>
      <c r="F619" s="216"/>
      <c r="G619" s="216"/>
      <c r="H619" s="216"/>
      <c r="I619" s="216"/>
      <c r="J619" s="216"/>
      <c r="K619" s="216"/>
      <c r="L619" s="216"/>
      <c r="M619" s="216"/>
      <c r="N619" s="216"/>
      <c r="O619" s="216"/>
      <c r="P619" s="216"/>
      <c r="Q619" s="216"/>
      <c r="R619" s="216"/>
      <c r="S619" s="216"/>
      <c r="T619" s="216"/>
      <c r="U619" s="216"/>
      <c r="V619" s="216"/>
      <c r="W619" s="216"/>
      <c r="X619" s="216"/>
      <c r="Y619" s="216"/>
      <c r="Z619" s="216"/>
      <c r="AA619" s="216"/>
    </row>
    <row r="620" ht="15.75" customHeight="1">
      <c r="A620" s="216"/>
      <c r="B620" s="216"/>
      <c r="C620" s="216"/>
      <c r="D620" s="216"/>
      <c r="E620" s="216"/>
      <c r="F620" s="216"/>
      <c r="G620" s="216"/>
      <c r="H620" s="216"/>
      <c r="I620" s="216"/>
      <c r="J620" s="216"/>
      <c r="K620" s="216"/>
      <c r="L620" s="216"/>
      <c r="M620" s="216"/>
      <c r="N620" s="216"/>
      <c r="O620" s="216"/>
      <c r="P620" s="216"/>
      <c r="Q620" s="216"/>
      <c r="R620" s="216"/>
      <c r="S620" s="216"/>
      <c r="T620" s="216"/>
      <c r="U620" s="216"/>
      <c r="V620" s="216"/>
      <c r="W620" s="216"/>
      <c r="X620" s="216"/>
      <c r="Y620" s="216"/>
      <c r="Z620" s="216"/>
      <c r="AA620" s="216"/>
    </row>
    <row r="621" ht="15.75" customHeight="1">
      <c r="A621" s="216"/>
      <c r="B621" s="216"/>
      <c r="C621" s="216"/>
      <c r="D621" s="216"/>
      <c r="E621" s="216"/>
      <c r="F621" s="216"/>
      <c r="G621" s="216"/>
      <c r="H621" s="216"/>
      <c r="I621" s="216"/>
      <c r="J621" s="216"/>
      <c r="K621" s="216"/>
      <c r="L621" s="216"/>
      <c r="M621" s="216"/>
      <c r="N621" s="216"/>
      <c r="O621" s="216"/>
      <c r="P621" s="216"/>
      <c r="Q621" s="216"/>
      <c r="R621" s="216"/>
      <c r="S621" s="216"/>
      <c r="T621" s="216"/>
      <c r="U621" s="216"/>
      <c r="V621" s="216"/>
      <c r="W621" s="216"/>
      <c r="X621" s="216"/>
      <c r="Y621" s="216"/>
      <c r="Z621" s="216"/>
      <c r="AA621" s="216"/>
    </row>
    <row r="622" ht="15.75" customHeight="1">
      <c r="A622" s="216"/>
      <c r="B622" s="216"/>
      <c r="C622" s="216"/>
      <c r="D622" s="216"/>
      <c r="E622" s="216"/>
      <c r="F622" s="216"/>
      <c r="G622" s="216"/>
      <c r="H622" s="216"/>
      <c r="I622" s="216"/>
      <c r="J622" s="216"/>
      <c r="K622" s="216"/>
      <c r="L622" s="216"/>
      <c r="M622" s="216"/>
      <c r="N622" s="216"/>
      <c r="O622" s="216"/>
      <c r="P622" s="216"/>
      <c r="Q622" s="216"/>
      <c r="R622" s="216"/>
      <c r="S622" s="216"/>
      <c r="T622" s="216"/>
      <c r="U622" s="216"/>
      <c r="V622" s="216"/>
      <c r="W622" s="216"/>
      <c r="X622" s="216"/>
      <c r="Y622" s="216"/>
      <c r="Z622" s="216"/>
      <c r="AA622" s="216"/>
    </row>
    <row r="623" ht="15.75" customHeight="1">
      <c r="A623" s="216"/>
      <c r="B623" s="216"/>
      <c r="C623" s="216"/>
      <c r="D623" s="216"/>
      <c r="E623" s="216"/>
      <c r="F623" s="216"/>
      <c r="G623" s="216"/>
      <c r="H623" s="216"/>
      <c r="I623" s="216"/>
      <c r="J623" s="216"/>
      <c r="K623" s="216"/>
      <c r="L623" s="216"/>
      <c r="M623" s="216"/>
      <c r="N623" s="216"/>
      <c r="O623" s="216"/>
      <c r="P623" s="216"/>
      <c r="Q623" s="216"/>
      <c r="R623" s="216"/>
      <c r="S623" s="216"/>
      <c r="T623" s="216"/>
      <c r="U623" s="216"/>
      <c r="V623" s="216"/>
      <c r="W623" s="216"/>
      <c r="X623" s="216"/>
      <c r="Y623" s="216"/>
      <c r="Z623" s="216"/>
      <c r="AA623" s="216"/>
    </row>
    <row r="624" ht="15.75" customHeight="1">
      <c r="A624" s="216"/>
      <c r="B624" s="216"/>
      <c r="C624" s="216"/>
      <c r="D624" s="216"/>
      <c r="E624" s="216"/>
      <c r="F624" s="216"/>
      <c r="G624" s="216"/>
      <c r="H624" s="216"/>
      <c r="I624" s="216"/>
      <c r="J624" s="216"/>
      <c r="K624" s="216"/>
      <c r="L624" s="216"/>
      <c r="M624" s="216"/>
      <c r="N624" s="216"/>
      <c r="O624" s="216"/>
      <c r="P624" s="216"/>
      <c r="Q624" s="216"/>
      <c r="R624" s="216"/>
      <c r="S624" s="216"/>
      <c r="T624" s="216"/>
      <c r="U624" s="216"/>
      <c r="V624" s="216"/>
      <c r="W624" s="216"/>
      <c r="X624" s="216"/>
      <c r="Y624" s="216"/>
      <c r="Z624" s="216"/>
      <c r="AA624" s="216"/>
    </row>
    <row r="625" ht="15.75" customHeight="1">
      <c r="A625" s="216"/>
      <c r="B625" s="216"/>
      <c r="C625" s="216"/>
      <c r="D625" s="216"/>
      <c r="E625" s="216"/>
      <c r="F625" s="216"/>
      <c r="G625" s="216"/>
      <c r="H625" s="216"/>
      <c r="I625" s="216"/>
      <c r="J625" s="216"/>
      <c r="K625" s="216"/>
      <c r="L625" s="216"/>
      <c r="M625" s="216"/>
      <c r="N625" s="216"/>
      <c r="O625" s="216"/>
      <c r="P625" s="216"/>
      <c r="Q625" s="216"/>
      <c r="R625" s="216"/>
      <c r="S625" s="216"/>
      <c r="T625" s="216"/>
      <c r="U625" s="216"/>
      <c r="V625" s="216"/>
      <c r="W625" s="216"/>
      <c r="X625" s="216"/>
      <c r="Y625" s="216"/>
      <c r="Z625" s="216"/>
      <c r="AA625" s="216"/>
    </row>
    <row r="626" ht="15.75" customHeight="1">
      <c r="A626" s="216"/>
      <c r="B626" s="216"/>
      <c r="C626" s="216"/>
      <c r="D626" s="216"/>
      <c r="E626" s="216"/>
      <c r="F626" s="216"/>
      <c r="G626" s="216"/>
      <c r="H626" s="216"/>
      <c r="I626" s="216"/>
      <c r="J626" s="216"/>
      <c r="K626" s="216"/>
      <c r="L626" s="216"/>
      <c r="M626" s="216"/>
      <c r="N626" s="216"/>
      <c r="O626" s="216"/>
      <c r="P626" s="216"/>
      <c r="Q626" s="216"/>
      <c r="R626" s="216"/>
      <c r="S626" s="216"/>
      <c r="T626" s="216"/>
      <c r="U626" s="216"/>
      <c r="V626" s="216"/>
      <c r="W626" s="216"/>
      <c r="X626" s="216"/>
      <c r="Y626" s="216"/>
      <c r="Z626" s="216"/>
      <c r="AA626" s="216"/>
    </row>
    <row r="627" ht="15.75" customHeight="1">
      <c r="A627" s="216"/>
      <c r="B627" s="216"/>
      <c r="C627" s="216"/>
      <c r="D627" s="216"/>
      <c r="E627" s="216"/>
      <c r="F627" s="216"/>
      <c r="G627" s="216"/>
      <c r="H627" s="216"/>
      <c r="I627" s="216"/>
      <c r="J627" s="216"/>
      <c r="K627" s="216"/>
      <c r="L627" s="216"/>
      <c r="M627" s="216"/>
      <c r="N627" s="216"/>
      <c r="O627" s="216"/>
      <c r="P627" s="216"/>
      <c r="Q627" s="216"/>
      <c r="R627" s="216"/>
      <c r="S627" s="216"/>
      <c r="T627" s="216"/>
      <c r="U627" s="216"/>
      <c r="V627" s="216"/>
      <c r="W627" s="216"/>
      <c r="X627" s="216"/>
      <c r="Y627" s="216"/>
      <c r="Z627" s="216"/>
      <c r="AA627" s="216"/>
    </row>
    <row r="628" ht="15.75" customHeight="1">
      <c r="A628" s="216"/>
      <c r="B628" s="216"/>
      <c r="C628" s="216"/>
      <c r="D628" s="216"/>
      <c r="E628" s="216"/>
      <c r="F628" s="216"/>
      <c r="G628" s="216"/>
      <c r="H628" s="216"/>
      <c r="I628" s="216"/>
      <c r="J628" s="216"/>
      <c r="K628" s="216"/>
      <c r="L628" s="216"/>
      <c r="M628" s="216"/>
      <c r="N628" s="216"/>
      <c r="O628" s="216"/>
      <c r="P628" s="216"/>
      <c r="Q628" s="216"/>
      <c r="R628" s="216"/>
      <c r="S628" s="216"/>
      <c r="T628" s="216"/>
      <c r="U628" s="216"/>
      <c r="V628" s="216"/>
      <c r="W628" s="216"/>
      <c r="X628" s="216"/>
      <c r="Y628" s="216"/>
      <c r="Z628" s="216"/>
      <c r="AA628" s="216"/>
    </row>
    <row r="629" ht="15.75" customHeight="1">
      <c r="A629" s="216"/>
      <c r="B629" s="216"/>
      <c r="C629" s="216"/>
      <c r="D629" s="216"/>
      <c r="E629" s="216"/>
      <c r="F629" s="216"/>
      <c r="G629" s="216"/>
      <c r="H629" s="216"/>
      <c r="I629" s="216"/>
      <c r="J629" s="216"/>
      <c r="K629" s="216"/>
      <c r="L629" s="216"/>
      <c r="M629" s="216"/>
      <c r="N629" s="216"/>
      <c r="O629" s="216"/>
      <c r="P629" s="216"/>
      <c r="Q629" s="216"/>
      <c r="R629" s="216"/>
      <c r="S629" s="216"/>
      <c r="T629" s="216"/>
      <c r="U629" s="216"/>
      <c r="V629" s="216"/>
      <c r="W629" s="216"/>
      <c r="X629" s="216"/>
      <c r="Y629" s="216"/>
      <c r="Z629" s="216"/>
      <c r="AA629" s="216"/>
    </row>
    <row r="630" ht="15.75" customHeight="1">
      <c r="A630" s="216"/>
      <c r="B630" s="216"/>
      <c r="C630" s="216"/>
      <c r="D630" s="216"/>
      <c r="E630" s="216"/>
      <c r="F630" s="216"/>
      <c r="G630" s="216"/>
      <c r="H630" s="216"/>
      <c r="I630" s="216"/>
      <c r="J630" s="216"/>
      <c r="K630" s="216"/>
      <c r="L630" s="216"/>
      <c r="M630" s="216"/>
      <c r="N630" s="216"/>
      <c r="O630" s="216"/>
      <c r="P630" s="216"/>
      <c r="Q630" s="216"/>
      <c r="R630" s="216"/>
      <c r="S630" s="216"/>
      <c r="T630" s="216"/>
      <c r="U630" s="216"/>
      <c r="V630" s="216"/>
      <c r="W630" s="216"/>
      <c r="X630" s="216"/>
      <c r="Y630" s="216"/>
      <c r="Z630" s="216"/>
      <c r="AA630" s="216"/>
    </row>
    <row r="631" ht="15.75" customHeight="1">
      <c r="A631" s="216"/>
      <c r="B631" s="216"/>
      <c r="C631" s="216"/>
      <c r="D631" s="216"/>
      <c r="E631" s="216"/>
      <c r="F631" s="216"/>
      <c r="G631" s="216"/>
      <c r="H631" s="216"/>
      <c r="I631" s="216"/>
      <c r="J631" s="216"/>
      <c r="K631" s="216"/>
      <c r="L631" s="216"/>
      <c r="M631" s="216"/>
      <c r="N631" s="216"/>
      <c r="O631" s="216"/>
      <c r="P631" s="216"/>
      <c r="Q631" s="216"/>
      <c r="R631" s="216"/>
      <c r="S631" s="216"/>
      <c r="T631" s="216"/>
      <c r="U631" s="216"/>
      <c r="V631" s="216"/>
      <c r="W631" s="216"/>
      <c r="X631" s="216"/>
      <c r="Y631" s="216"/>
      <c r="Z631" s="216"/>
      <c r="AA631" s="216"/>
    </row>
    <row r="632" ht="15.75" customHeight="1">
      <c r="A632" s="216"/>
      <c r="B632" s="216"/>
      <c r="C632" s="216"/>
      <c r="D632" s="216"/>
      <c r="E632" s="216"/>
      <c r="F632" s="216"/>
      <c r="G632" s="216"/>
      <c r="H632" s="216"/>
      <c r="I632" s="216"/>
      <c r="J632" s="216"/>
      <c r="K632" s="216"/>
      <c r="L632" s="216"/>
      <c r="M632" s="216"/>
      <c r="N632" s="216"/>
      <c r="O632" s="216"/>
      <c r="P632" s="216"/>
      <c r="Q632" s="216"/>
      <c r="R632" s="216"/>
      <c r="S632" s="216"/>
      <c r="T632" s="216"/>
      <c r="U632" s="216"/>
      <c r="V632" s="216"/>
      <c r="W632" s="216"/>
      <c r="X632" s="216"/>
      <c r="Y632" s="216"/>
      <c r="Z632" s="216"/>
      <c r="AA632" s="216"/>
    </row>
    <row r="633" ht="15.75" customHeight="1">
      <c r="A633" s="216"/>
      <c r="B633" s="216"/>
      <c r="C633" s="216"/>
      <c r="D633" s="216"/>
      <c r="E633" s="216"/>
      <c r="F633" s="216"/>
      <c r="G633" s="216"/>
      <c r="H633" s="216"/>
      <c r="I633" s="216"/>
      <c r="J633" s="216"/>
      <c r="K633" s="216"/>
      <c r="L633" s="216"/>
      <c r="M633" s="216"/>
      <c r="N633" s="216"/>
      <c r="O633" s="216"/>
      <c r="P633" s="216"/>
      <c r="Q633" s="216"/>
      <c r="R633" s="216"/>
      <c r="S633" s="216"/>
      <c r="T633" s="216"/>
      <c r="U633" s="216"/>
      <c r="V633" s="216"/>
      <c r="W633" s="216"/>
      <c r="X633" s="216"/>
      <c r="Y633" s="216"/>
      <c r="Z633" s="216"/>
      <c r="AA633" s="216"/>
    </row>
    <row r="634" ht="15.75" customHeight="1">
      <c r="A634" s="216"/>
      <c r="B634" s="216"/>
      <c r="C634" s="216"/>
      <c r="D634" s="216"/>
      <c r="E634" s="216"/>
      <c r="F634" s="216"/>
      <c r="G634" s="216"/>
      <c r="H634" s="216"/>
      <c r="I634" s="216"/>
      <c r="J634" s="216"/>
      <c r="K634" s="216"/>
      <c r="L634" s="216"/>
      <c r="M634" s="216"/>
      <c r="N634" s="216"/>
      <c r="O634" s="216"/>
      <c r="P634" s="216"/>
      <c r="Q634" s="216"/>
      <c r="R634" s="216"/>
      <c r="S634" s="216"/>
      <c r="T634" s="216"/>
      <c r="U634" s="216"/>
      <c r="V634" s="216"/>
      <c r="W634" s="216"/>
      <c r="X634" s="216"/>
      <c r="Y634" s="216"/>
      <c r="Z634" s="216"/>
      <c r="AA634" s="216"/>
    </row>
    <row r="635" ht="15.75" customHeight="1">
      <c r="A635" s="216"/>
      <c r="B635" s="216"/>
      <c r="C635" s="216"/>
      <c r="D635" s="216"/>
      <c r="E635" s="216"/>
      <c r="F635" s="216"/>
      <c r="G635" s="216"/>
      <c r="H635" s="216"/>
      <c r="I635" s="216"/>
      <c r="J635" s="216"/>
      <c r="K635" s="216"/>
      <c r="L635" s="216"/>
      <c r="M635" s="216"/>
      <c r="N635" s="216"/>
      <c r="O635" s="216"/>
      <c r="P635" s="216"/>
      <c r="Q635" s="216"/>
      <c r="R635" s="216"/>
      <c r="S635" s="216"/>
      <c r="T635" s="216"/>
      <c r="U635" s="216"/>
      <c r="V635" s="216"/>
      <c r="W635" s="216"/>
      <c r="X635" s="216"/>
      <c r="Y635" s="216"/>
      <c r="Z635" s="216"/>
      <c r="AA635" s="216"/>
    </row>
    <row r="636" ht="15.75" customHeight="1">
      <c r="A636" s="216"/>
      <c r="B636" s="216"/>
      <c r="C636" s="216"/>
      <c r="D636" s="216"/>
      <c r="E636" s="216"/>
      <c r="F636" s="216"/>
      <c r="G636" s="216"/>
      <c r="H636" s="216"/>
      <c r="I636" s="216"/>
      <c r="J636" s="216"/>
      <c r="K636" s="216"/>
      <c r="L636" s="216"/>
      <c r="M636" s="216"/>
      <c r="N636" s="216"/>
      <c r="O636" s="216"/>
      <c r="P636" s="216"/>
      <c r="Q636" s="216"/>
      <c r="R636" s="216"/>
      <c r="S636" s="216"/>
      <c r="T636" s="216"/>
      <c r="U636" s="216"/>
      <c r="V636" s="216"/>
      <c r="W636" s="216"/>
      <c r="X636" s="216"/>
      <c r="Y636" s="216"/>
      <c r="Z636" s="216"/>
      <c r="AA636" s="216"/>
    </row>
    <row r="637" ht="15.75" customHeight="1">
      <c r="A637" s="216"/>
      <c r="B637" s="216"/>
      <c r="C637" s="216"/>
      <c r="D637" s="216"/>
      <c r="E637" s="216"/>
      <c r="F637" s="216"/>
      <c r="G637" s="216"/>
      <c r="H637" s="216"/>
      <c r="I637" s="216"/>
      <c r="J637" s="216"/>
      <c r="K637" s="216"/>
      <c r="L637" s="216"/>
      <c r="M637" s="216"/>
      <c r="N637" s="216"/>
      <c r="O637" s="216"/>
      <c r="P637" s="216"/>
      <c r="Q637" s="216"/>
      <c r="R637" s="216"/>
      <c r="S637" s="216"/>
      <c r="T637" s="216"/>
      <c r="U637" s="216"/>
      <c r="V637" s="216"/>
      <c r="W637" s="216"/>
      <c r="X637" s="216"/>
      <c r="Y637" s="216"/>
      <c r="Z637" s="216"/>
      <c r="AA637" s="216"/>
    </row>
    <row r="638" ht="15.75" customHeight="1">
      <c r="A638" s="216"/>
      <c r="B638" s="216"/>
      <c r="C638" s="216"/>
      <c r="D638" s="216"/>
      <c r="E638" s="216"/>
      <c r="F638" s="216"/>
      <c r="G638" s="216"/>
      <c r="H638" s="216"/>
      <c r="I638" s="216"/>
      <c r="J638" s="216"/>
      <c r="K638" s="216"/>
      <c r="L638" s="216"/>
      <c r="M638" s="216"/>
      <c r="N638" s="216"/>
      <c r="O638" s="216"/>
      <c r="P638" s="216"/>
      <c r="Q638" s="216"/>
      <c r="R638" s="216"/>
      <c r="S638" s="216"/>
      <c r="T638" s="216"/>
      <c r="U638" s="216"/>
      <c r="V638" s="216"/>
      <c r="W638" s="216"/>
      <c r="X638" s="216"/>
      <c r="Y638" s="216"/>
      <c r="Z638" s="216"/>
      <c r="AA638" s="216"/>
    </row>
    <row r="639" ht="15.75" customHeight="1">
      <c r="A639" s="216"/>
      <c r="B639" s="216"/>
      <c r="C639" s="216"/>
      <c r="D639" s="216"/>
      <c r="E639" s="216"/>
      <c r="F639" s="216"/>
      <c r="G639" s="216"/>
      <c r="H639" s="216"/>
      <c r="I639" s="216"/>
      <c r="J639" s="216"/>
      <c r="K639" s="216"/>
      <c r="L639" s="216"/>
      <c r="M639" s="216"/>
      <c r="N639" s="216"/>
      <c r="O639" s="216"/>
      <c r="P639" s="216"/>
      <c r="Q639" s="216"/>
      <c r="R639" s="216"/>
      <c r="S639" s="216"/>
      <c r="T639" s="216"/>
      <c r="U639" s="216"/>
      <c r="V639" s="216"/>
      <c r="W639" s="216"/>
      <c r="X639" s="216"/>
      <c r="Y639" s="216"/>
      <c r="Z639" s="216"/>
      <c r="AA639" s="216"/>
    </row>
    <row r="640" ht="15.75" customHeight="1">
      <c r="A640" s="216"/>
      <c r="B640" s="216"/>
      <c r="C640" s="216"/>
      <c r="D640" s="216"/>
      <c r="E640" s="216"/>
      <c r="F640" s="216"/>
      <c r="G640" s="216"/>
      <c r="H640" s="216"/>
      <c r="I640" s="216"/>
      <c r="J640" s="216"/>
      <c r="K640" s="216"/>
      <c r="L640" s="216"/>
      <c r="M640" s="216"/>
      <c r="N640" s="216"/>
      <c r="O640" s="216"/>
      <c r="P640" s="216"/>
      <c r="Q640" s="216"/>
      <c r="R640" s="216"/>
      <c r="S640" s="216"/>
      <c r="T640" s="216"/>
      <c r="U640" s="216"/>
      <c r="V640" s="216"/>
      <c r="W640" s="216"/>
      <c r="X640" s="216"/>
      <c r="Y640" s="216"/>
      <c r="Z640" s="216"/>
      <c r="AA640" s="216"/>
    </row>
    <row r="641" ht="15.75" customHeight="1">
      <c r="A641" s="216"/>
      <c r="B641" s="216"/>
      <c r="C641" s="216"/>
      <c r="D641" s="216"/>
      <c r="E641" s="216"/>
      <c r="F641" s="216"/>
      <c r="G641" s="216"/>
      <c r="H641" s="216"/>
      <c r="I641" s="216"/>
      <c r="J641" s="216"/>
      <c r="K641" s="216"/>
      <c r="L641" s="216"/>
      <c r="M641" s="216"/>
      <c r="N641" s="216"/>
      <c r="O641" s="216"/>
      <c r="P641" s="216"/>
      <c r="Q641" s="216"/>
      <c r="R641" s="216"/>
      <c r="S641" s="216"/>
      <c r="T641" s="216"/>
      <c r="U641" s="216"/>
      <c r="V641" s="216"/>
      <c r="W641" s="216"/>
      <c r="X641" s="216"/>
      <c r="Y641" s="216"/>
      <c r="Z641" s="216"/>
      <c r="AA641" s="216"/>
    </row>
    <row r="642" ht="15.75" customHeight="1">
      <c r="A642" s="216"/>
      <c r="B642" s="216"/>
      <c r="C642" s="216"/>
      <c r="D642" s="216"/>
      <c r="E642" s="216"/>
      <c r="F642" s="216"/>
      <c r="G642" s="216"/>
      <c r="H642" s="216"/>
      <c r="I642" s="216"/>
      <c r="J642" s="216"/>
      <c r="K642" s="216"/>
      <c r="L642" s="216"/>
      <c r="M642" s="216"/>
      <c r="N642" s="216"/>
      <c r="O642" s="216"/>
      <c r="P642" s="216"/>
      <c r="Q642" s="216"/>
      <c r="R642" s="216"/>
      <c r="S642" s="216"/>
      <c r="T642" s="216"/>
      <c r="U642" s="216"/>
      <c r="V642" s="216"/>
      <c r="W642" s="216"/>
      <c r="X642" s="216"/>
      <c r="Y642" s="216"/>
      <c r="Z642" s="216"/>
      <c r="AA642" s="216"/>
    </row>
    <row r="643" ht="15.75" customHeight="1">
      <c r="A643" s="216"/>
      <c r="B643" s="216"/>
      <c r="C643" s="216"/>
      <c r="D643" s="216"/>
      <c r="E643" s="216"/>
      <c r="F643" s="216"/>
      <c r="G643" s="216"/>
      <c r="H643" s="216"/>
      <c r="I643" s="216"/>
      <c r="J643" s="216"/>
      <c r="K643" s="216"/>
      <c r="L643" s="216"/>
      <c r="M643" s="216"/>
      <c r="N643" s="216"/>
      <c r="O643" s="216"/>
      <c r="P643" s="216"/>
      <c r="Q643" s="216"/>
      <c r="R643" s="216"/>
      <c r="S643" s="216"/>
      <c r="T643" s="216"/>
      <c r="U643" s="216"/>
      <c r="V643" s="216"/>
      <c r="W643" s="216"/>
      <c r="X643" s="216"/>
      <c r="Y643" s="216"/>
      <c r="Z643" s="216"/>
      <c r="AA643" s="216"/>
    </row>
    <row r="644" ht="15.75" customHeight="1">
      <c r="A644" s="216"/>
      <c r="B644" s="216"/>
      <c r="C644" s="216"/>
      <c r="D644" s="216"/>
      <c r="E644" s="216"/>
      <c r="F644" s="216"/>
      <c r="G644" s="216"/>
      <c r="H644" s="216"/>
      <c r="I644" s="216"/>
      <c r="J644" s="216"/>
      <c r="K644" s="216"/>
      <c r="L644" s="216"/>
      <c r="M644" s="216"/>
      <c r="N644" s="216"/>
      <c r="O644" s="216"/>
      <c r="P644" s="216"/>
      <c r="Q644" s="216"/>
      <c r="R644" s="216"/>
      <c r="S644" s="216"/>
      <c r="T644" s="216"/>
      <c r="U644" s="216"/>
      <c r="V644" s="216"/>
      <c r="W644" s="216"/>
      <c r="X644" s="216"/>
      <c r="Y644" s="216"/>
      <c r="Z644" s="216"/>
      <c r="AA644" s="216"/>
    </row>
    <row r="645" ht="15.75" customHeight="1">
      <c r="A645" s="216"/>
      <c r="B645" s="216"/>
      <c r="C645" s="216"/>
      <c r="D645" s="216"/>
      <c r="E645" s="216"/>
      <c r="F645" s="216"/>
      <c r="G645" s="216"/>
      <c r="H645" s="216"/>
      <c r="I645" s="216"/>
      <c r="J645" s="216"/>
      <c r="K645" s="216"/>
      <c r="L645" s="216"/>
      <c r="M645" s="216"/>
      <c r="N645" s="216"/>
      <c r="O645" s="216"/>
      <c r="P645" s="216"/>
      <c r="Q645" s="216"/>
      <c r="R645" s="216"/>
      <c r="S645" s="216"/>
      <c r="T645" s="216"/>
      <c r="U645" s="216"/>
      <c r="V645" s="216"/>
      <c r="W645" s="216"/>
      <c r="X645" s="216"/>
      <c r="Y645" s="216"/>
      <c r="Z645" s="216"/>
      <c r="AA645" s="216"/>
    </row>
    <row r="646" ht="15.75" customHeight="1">
      <c r="A646" s="216"/>
      <c r="B646" s="216"/>
      <c r="C646" s="216"/>
      <c r="D646" s="216"/>
      <c r="E646" s="216"/>
      <c r="F646" s="216"/>
      <c r="G646" s="216"/>
      <c r="H646" s="216"/>
      <c r="I646" s="216"/>
      <c r="J646" s="216"/>
      <c r="K646" s="216"/>
      <c r="L646" s="216"/>
      <c r="M646" s="216"/>
      <c r="N646" s="216"/>
      <c r="O646" s="216"/>
      <c r="P646" s="216"/>
      <c r="Q646" s="216"/>
      <c r="R646" s="216"/>
      <c r="S646" s="216"/>
      <c r="T646" s="216"/>
      <c r="U646" s="216"/>
      <c r="V646" s="216"/>
      <c r="W646" s="216"/>
      <c r="X646" s="216"/>
      <c r="Y646" s="216"/>
      <c r="Z646" s="216"/>
      <c r="AA646" s="216"/>
    </row>
    <row r="647" ht="15.75" customHeight="1">
      <c r="A647" s="216"/>
      <c r="B647" s="216"/>
      <c r="C647" s="216"/>
      <c r="D647" s="216"/>
      <c r="E647" s="216"/>
      <c r="F647" s="216"/>
      <c r="G647" s="216"/>
      <c r="H647" s="216"/>
      <c r="I647" s="216"/>
      <c r="J647" s="216"/>
      <c r="K647" s="216"/>
      <c r="L647" s="216"/>
      <c r="M647" s="216"/>
      <c r="N647" s="216"/>
      <c r="O647" s="216"/>
      <c r="P647" s="216"/>
      <c r="Q647" s="216"/>
      <c r="R647" s="216"/>
      <c r="S647" s="216"/>
      <c r="T647" s="216"/>
      <c r="U647" s="216"/>
      <c r="V647" s="216"/>
      <c r="W647" s="216"/>
      <c r="X647" s="216"/>
      <c r="Y647" s="216"/>
      <c r="Z647" s="216"/>
      <c r="AA647" s="216"/>
    </row>
    <row r="648" ht="15.75" customHeight="1">
      <c r="A648" s="216"/>
      <c r="B648" s="216"/>
      <c r="C648" s="216"/>
      <c r="D648" s="216"/>
      <c r="E648" s="216"/>
      <c r="F648" s="216"/>
      <c r="G648" s="216"/>
      <c r="H648" s="216"/>
      <c r="I648" s="216"/>
      <c r="J648" s="216"/>
      <c r="K648" s="216"/>
      <c r="L648" s="216"/>
      <c r="M648" s="216"/>
      <c r="N648" s="216"/>
      <c r="O648" s="216"/>
      <c r="P648" s="216"/>
      <c r="Q648" s="216"/>
      <c r="R648" s="216"/>
      <c r="S648" s="216"/>
      <c r="T648" s="216"/>
      <c r="U648" s="216"/>
      <c r="V648" s="216"/>
      <c r="W648" s="216"/>
      <c r="X648" s="216"/>
      <c r="Y648" s="216"/>
      <c r="Z648" s="216"/>
      <c r="AA648" s="216"/>
    </row>
    <row r="649" ht="15.75" customHeight="1">
      <c r="A649" s="216"/>
      <c r="B649" s="216"/>
      <c r="C649" s="216"/>
      <c r="D649" s="216"/>
      <c r="E649" s="216"/>
      <c r="F649" s="216"/>
      <c r="G649" s="216"/>
      <c r="H649" s="216"/>
      <c r="I649" s="216"/>
      <c r="J649" s="216"/>
      <c r="K649" s="216"/>
      <c r="L649" s="216"/>
      <c r="M649" s="216"/>
      <c r="N649" s="216"/>
      <c r="O649" s="216"/>
      <c r="P649" s="216"/>
      <c r="Q649" s="216"/>
      <c r="R649" s="216"/>
      <c r="S649" s="216"/>
      <c r="T649" s="216"/>
      <c r="U649" s="216"/>
      <c r="V649" s="216"/>
      <c r="W649" s="216"/>
      <c r="X649" s="216"/>
      <c r="Y649" s="216"/>
      <c r="Z649" s="216"/>
      <c r="AA649" s="216"/>
    </row>
    <row r="650" ht="15.75" customHeight="1">
      <c r="A650" s="216"/>
      <c r="B650" s="216"/>
      <c r="C650" s="216"/>
      <c r="D650" s="216"/>
      <c r="E650" s="216"/>
      <c r="F650" s="216"/>
      <c r="G650" s="216"/>
      <c r="H650" s="216"/>
      <c r="I650" s="216"/>
      <c r="J650" s="216"/>
      <c r="K650" s="216"/>
      <c r="L650" s="216"/>
      <c r="M650" s="216"/>
      <c r="N650" s="216"/>
      <c r="O650" s="216"/>
      <c r="P650" s="216"/>
      <c r="Q650" s="216"/>
      <c r="R650" s="216"/>
      <c r="S650" s="216"/>
      <c r="T650" s="216"/>
      <c r="U650" s="216"/>
      <c r="V650" s="216"/>
      <c r="W650" s="216"/>
      <c r="X650" s="216"/>
      <c r="Y650" s="216"/>
      <c r="Z650" s="216"/>
      <c r="AA650" s="216"/>
    </row>
    <row r="651" ht="15.75" customHeight="1">
      <c r="A651" s="216"/>
      <c r="B651" s="216"/>
      <c r="C651" s="216"/>
      <c r="D651" s="216"/>
      <c r="E651" s="216"/>
      <c r="F651" s="216"/>
      <c r="G651" s="216"/>
      <c r="H651" s="216"/>
      <c r="I651" s="216"/>
      <c r="J651" s="216"/>
      <c r="K651" s="216"/>
      <c r="L651" s="216"/>
      <c r="M651" s="216"/>
      <c r="N651" s="216"/>
      <c r="O651" s="216"/>
      <c r="P651" s="216"/>
      <c r="Q651" s="216"/>
      <c r="R651" s="216"/>
      <c r="S651" s="216"/>
      <c r="T651" s="216"/>
      <c r="U651" s="216"/>
      <c r="V651" s="216"/>
      <c r="W651" s="216"/>
      <c r="X651" s="216"/>
      <c r="Y651" s="216"/>
      <c r="Z651" s="216"/>
      <c r="AA651" s="216"/>
    </row>
    <row r="652" ht="15.75" customHeight="1">
      <c r="A652" s="216"/>
      <c r="B652" s="216"/>
      <c r="C652" s="216"/>
      <c r="D652" s="216"/>
      <c r="E652" s="216"/>
      <c r="F652" s="216"/>
      <c r="G652" s="216"/>
      <c r="H652" s="216"/>
      <c r="I652" s="216"/>
      <c r="J652" s="216"/>
      <c r="K652" s="216"/>
      <c r="L652" s="216"/>
      <c r="M652" s="216"/>
      <c r="N652" s="216"/>
      <c r="O652" s="216"/>
      <c r="P652" s="216"/>
      <c r="Q652" s="216"/>
      <c r="R652" s="216"/>
      <c r="S652" s="216"/>
      <c r="T652" s="216"/>
      <c r="U652" s="216"/>
      <c r="V652" s="216"/>
      <c r="W652" s="216"/>
      <c r="X652" s="216"/>
      <c r="Y652" s="216"/>
      <c r="Z652" s="216"/>
      <c r="AA652" s="216"/>
    </row>
    <row r="653" ht="15.75" customHeight="1">
      <c r="A653" s="216"/>
      <c r="B653" s="216"/>
      <c r="C653" s="216"/>
      <c r="D653" s="216"/>
      <c r="E653" s="216"/>
      <c r="F653" s="216"/>
      <c r="G653" s="216"/>
      <c r="H653" s="216"/>
      <c r="I653" s="216"/>
      <c r="J653" s="216"/>
      <c r="K653" s="216"/>
      <c r="L653" s="216"/>
      <c r="M653" s="216"/>
      <c r="N653" s="216"/>
      <c r="O653" s="216"/>
      <c r="P653" s="216"/>
      <c r="Q653" s="216"/>
      <c r="R653" s="216"/>
      <c r="S653" s="216"/>
      <c r="T653" s="216"/>
      <c r="U653" s="216"/>
      <c r="V653" s="216"/>
      <c r="W653" s="216"/>
      <c r="X653" s="216"/>
      <c r="Y653" s="216"/>
      <c r="Z653" s="216"/>
      <c r="AA653" s="216"/>
    </row>
    <row r="654" ht="15.75" customHeight="1">
      <c r="A654" s="216"/>
      <c r="B654" s="216"/>
      <c r="C654" s="216"/>
      <c r="D654" s="216"/>
      <c r="E654" s="216"/>
      <c r="F654" s="216"/>
      <c r="G654" s="216"/>
      <c r="H654" s="216"/>
      <c r="I654" s="216"/>
      <c r="J654" s="216"/>
      <c r="K654" s="216"/>
      <c r="L654" s="216"/>
      <c r="M654" s="216"/>
      <c r="N654" s="216"/>
      <c r="O654" s="216"/>
      <c r="P654" s="216"/>
      <c r="Q654" s="216"/>
      <c r="R654" s="216"/>
      <c r="S654" s="216"/>
      <c r="T654" s="216"/>
      <c r="U654" s="216"/>
      <c r="V654" s="216"/>
      <c r="W654" s="216"/>
      <c r="X654" s="216"/>
      <c r="Y654" s="216"/>
      <c r="Z654" s="216"/>
      <c r="AA654" s="216"/>
    </row>
    <row r="655" ht="15.75" customHeight="1">
      <c r="A655" s="216"/>
      <c r="B655" s="216"/>
      <c r="C655" s="216"/>
      <c r="D655" s="216"/>
      <c r="E655" s="216"/>
      <c r="F655" s="216"/>
      <c r="G655" s="216"/>
      <c r="H655" s="216"/>
      <c r="I655" s="216"/>
      <c r="J655" s="216"/>
      <c r="K655" s="216"/>
      <c r="L655" s="216"/>
      <c r="M655" s="216"/>
      <c r="N655" s="216"/>
      <c r="O655" s="216"/>
      <c r="P655" s="216"/>
      <c r="Q655" s="216"/>
      <c r="R655" s="216"/>
      <c r="S655" s="216"/>
      <c r="T655" s="216"/>
      <c r="U655" s="216"/>
      <c r="V655" s="216"/>
      <c r="W655" s="216"/>
      <c r="X655" s="216"/>
      <c r="Y655" s="216"/>
      <c r="Z655" s="216"/>
      <c r="AA655" s="216"/>
    </row>
    <row r="656" ht="15.75" customHeight="1">
      <c r="A656" s="216"/>
      <c r="B656" s="216"/>
      <c r="C656" s="216"/>
      <c r="D656" s="216"/>
      <c r="E656" s="216"/>
      <c r="F656" s="216"/>
      <c r="G656" s="216"/>
      <c r="H656" s="216"/>
      <c r="I656" s="216"/>
      <c r="J656" s="216"/>
      <c r="K656" s="216"/>
      <c r="L656" s="216"/>
      <c r="M656" s="216"/>
      <c r="N656" s="216"/>
      <c r="O656" s="216"/>
      <c r="P656" s="216"/>
      <c r="Q656" s="216"/>
      <c r="R656" s="216"/>
      <c r="S656" s="216"/>
      <c r="T656" s="216"/>
      <c r="U656" s="216"/>
      <c r="V656" s="216"/>
      <c r="W656" s="216"/>
      <c r="X656" s="216"/>
      <c r="Y656" s="216"/>
      <c r="Z656" s="216"/>
      <c r="AA656" s="216"/>
    </row>
    <row r="657" ht="15.75" customHeight="1">
      <c r="A657" s="216"/>
      <c r="B657" s="216"/>
      <c r="C657" s="216"/>
      <c r="D657" s="216"/>
      <c r="E657" s="216"/>
      <c r="F657" s="216"/>
      <c r="G657" s="216"/>
      <c r="H657" s="216"/>
      <c r="I657" s="216"/>
      <c r="J657" s="216"/>
      <c r="K657" s="216"/>
      <c r="L657" s="216"/>
      <c r="M657" s="216"/>
      <c r="N657" s="216"/>
      <c r="O657" s="216"/>
      <c r="P657" s="216"/>
      <c r="Q657" s="216"/>
      <c r="R657" s="216"/>
      <c r="S657" s="216"/>
      <c r="T657" s="216"/>
      <c r="U657" s="216"/>
      <c r="V657" s="216"/>
      <c r="W657" s="216"/>
      <c r="X657" s="216"/>
      <c r="Y657" s="216"/>
      <c r="Z657" s="216"/>
      <c r="AA657" s="216"/>
    </row>
    <row r="658" ht="15.75" customHeight="1">
      <c r="A658" s="216"/>
      <c r="B658" s="216"/>
      <c r="C658" s="216"/>
      <c r="D658" s="216"/>
      <c r="E658" s="216"/>
      <c r="F658" s="216"/>
      <c r="G658" s="216"/>
      <c r="H658" s="216"/>
      <c r="I658" s="216"/>
      <c r="J658" s="216"/>
      <c r="K658" s="216"/>
      <c r="L658" s="216"/>
      <c r="M658" s="216"/>
      <c r="N658" s="216"/>
      <c r="O658" s="216"/>
      <c r="P658" s="216"/>
      <c r="Q658" s="216"/>
      <c r="R658" s="216"/>
      <c r="S658" s="216"/>
      <c r="T658" s="216"/>
      <c r="U658" s="216"/>
      <c r="V658" s="216"/>
      <c r="W658" s="216"/>
      <c r="X658" s="216"/>
      <c r="Y658" s="216"/>
      <c r="Z658" s="216"/>
      <c r="AA658" s="216"/>
    </row>
    <row r="659" ht="15.75" customHeight="1">
      <c r="A659" s="216"/>
      <c r="B659" s="216"/>
      <c r="C659" s="216"/>
      <c r="D659" s="216"/>
      <c r="E659" s="216"/>
      <c r="F659" s="216"/>
      <c r="G659" s="216"/>
      <c r="H659" s="216"/>
      <c r="I659" s="216"/>
      <c r="J659" s="216"/>
      <c r="K659" s="216"/>
      <c r="L659" s="216"/>
      <c r="M659" s="216"/>
      <c r="N659" s="216"/>
      <c r="O659" s="216"/>
      <c r="P659" s="216"/>
      <c r="Q659" s="216"/>
      <c r="R659" s="216"/>
      <c r="S659" s="216"/>
      <c r="T659" s="216"/>
      <c r="U659" s="216"/>
      <c r="V659" s="216"/>
      <c r="W659" s="216"/>
      <c r="X659" s="216"/>
      <c r="Y659" s="216"/>
      <c r="Z659" s="216"/>
      <c r="AA659" s="216"/>
    </row>
    <row r="660" ht="15.75" customHeight="1">
      <c r="A660" s="216"/>
      <c r="B660" s="216"/>
      <c r="C660" s="216"/>
      <c r="D660" s="216"/>
      <c r="E660" s="216"/>
      <c r="F660" s="216"/>
      <c r="G660" s="216"/>
      <c r="H660" s="216"/>
      <c r="I660" s="216"/>
      <c r="J660" s="216"/>
      <c r="K660" s="216"/>
      <c r="L660" s="216"/>
      <c r="M660" s="216"/>
      <c r="N660" s="216"/>
      <c r="O660" s="216"/>
      <c r="P660" s="216"/>
      <c r="Q660" s="216"/>
      <c r="R660" s="216"/>
      <c r="S660" s="216"/>
      <c r="T660" s="216"/>
      <c r="U660" s="216"/>
      <c r="V660" s="216"/>
      <c r="W660" s="216"/>
      <c r="X660" s="216"/>
      <c r="Y660" s="216"/>
      <c r="Z660" s="216"/>
      <c r="AA660" s="216"/>
    </row>
    <row r="661" ht="15.75" customHeight="1">
      <c r="A661" s="216"/>
      <c r="B661" s="216"/>
      <c r="C661" s="216"/>
      <c r="D661" s="216"/>
      <c r="E661" s="216"/>
      <c r="F661" s="216"/>
      <c r="G661" s="216"/>
      <c r="H661" s="216"/>
      <c r="I661" s="216"/>
      <c r="J661" s="216"/>
      <c r="K661" s="216"/>
      <c r="L661" s="216"/>
      <c r="M661" s="216"/>
      <c r="N661" s="216"/>
      <c r="O661" s="216"/>
      <c r="P661" s="216"/>
      <c r="Q661" s="216"/>
      <c r="R661" s="216"/>
      <c r="S661" s="216"/>
      <c r="T661" s="216"/>
      <c r="U661" s="216"/>
      <c r="V661" s="216"/>
      <c r="W661" s="216"/>
      <c r="X661" s="216"/>
      <c r="Y661" s="216"/>
      <c r="Z661" s="216"/>
      <c r="AA661" s="216"/>
    </row>
    <row r="662" ht="15.75" customHeight="1">
      <c r="A662" s="216"/>
      <c r="B662" s="216"/>
      <c r="C662" s="216"/>
      <c r="D662" s="216"/>
      <c r="E662" s="216"/>
      <c r="F662" s="216"/>
      <c r="G662" s="216"/>
      <c r="H662" s="216"/>
      <c r="I662" s="216"/>
      <c r="J662" s="216"/>
      <c r="K662" s="216"/>
      <c r="L662" s="216"/>
      <c r="M662" s="216"/>
      <c r="N662" s="216"/>
      <c r="O662" s="216"/>
      <c r="P662" s="216"/>
      <c r="Q662" s="216"/>
      <c r="R662" s="216"/>
      <c r="S662" s="216"/>
      <c r="T662" s="216"/>
      <c r="U662" s="216"/>
      <c r="V662" s="216"/>
      <c r="W662" s="216"/>
      <c r="X662" s="216"/>
      <c r="Y662" s="216"/>
      <c r="Z662" s="216"/>
      <c r="AA662" s="216"/>
    </row>
    <row r="663" ht="15.75" customHeight="1">
      <c r="A663" s="216"/>
      <c r="B663" s="216"/>
      <c r="C663" s="216"/>
      <c r="D663" s="216"/>
      <c r="E663" s="216"/>
      <c r="F663" s="216"/>
      <c r="G663" s="216"/>
      <c r="H663" s="216"/>
      <c r="I663" s="216"/>
      <c r="J663" s="216"/>
      <c r="K663" s="216"/>
      <c r="L663" s="216"/>
      <c r="M663" s="216"/>
      <c r="N663" s="216"/>
      <c r="O663" s="216"/>
      <c r="P663" s="216"/>
      <c r="Q663" s="216"/>
      <c r="R663" s="216"/>
      <c r="S663" s="216"/>
      <c r="T663" s="216"/>
      <c r="U663" s="216"/>
      <c r="V663" s="216"/>
      <c r="W663" s="216"/>
      <c r="X663" s="216"/>
      <c r="Y663" s="216"/>
      <c r="Z663" s="216"/>
      <c r="AA663" s="216"/>
    </row>
    <row r="664" ht="15.75" customHeight="1">
      <c r="A664" s="216"/>
      <c r="B664" s="216"/>
      <c r="C664" s="216"/>
      <c r="D664" s="216"/>
      <c r="E664" s="216"/>
      <c r="F664" s="216"/>
      <c r="G664" s="216"/>
      <c r="H664" s="216"/>
      <c r="I664" s="216"/>
      <c r="J664" s="216"/>
      <c r="K664" s="216"/>
      <c r="L664" s="216"/>
      <c r="M664" s="216"/>
      <c r="N664" s="216"/>
      <c r="O664" s="216"/>
      <c r="P664" s="216"/>
      <c r="Q664" s="216"/>
      <c r="R664" s="216"/>
      <c r="S664" s="216"/>
      <c r="T664" s="216"/>
      <c r="U664" s="216"/>
      <c r="V664" s="216"/>
      <c r="W664" s="216"/>
      <c r="X664" s="216"/>
      <c r="Y664" s="216"/>
      <c r="Z664" s="216"/>
      <c r="AA664" s="216"/>
    </row>
    <row r="665" ht="15.75" customHeight="1">
      <c r="A665" s="216"/>
      <c r="B665" s="216"/>
      <c r="C665" s="216"/>
      <c r="D665" s="216"/>
      <c r="E665" s="216"/>
      <c r="F665" s="216"/>
      <c r="G665" s="216"/>
      <c r="H665" s="216"/>
      <c r="I665" s="216"/>
      <c r="J665" s="216"/>
      <c r="K665" s="216"/>
      <c r="L665" s="216"/>
      <c r="M665" s="216"/>
      <c r="N665" s="216"/>
      <c r="O665" s="216"/>
      <c r="P665" s="216"/>
      <c r="Q665" s="216"/>
      <c r="R665" s="216"/>
      <c r="S665" s="216"/>
      <c r="T665" s="216"/>
      <c r="U665" s="216"/>
      <c r="V665" s="216"/>
      <c r="W665" s="216"/>
      <c r="X665" s="216"/>
      <c r="Y665" s="216"/>
      <c r="Z665" s="216"/>
      <c r="AA665" s="216"/>
    </row>
    <row r="666" ht="15.75" customHeight="1">
      <c r="A666" s="216"/>
      <c r="B666" s="216"/>
      <c r="C666" s="216"/>
      <c r="D666" s="216"/>
      <c r="E666" s="216"/>
      <c r="F666" s="216"/>
      <c r="G666" s="216"/>
      <c r="H666" s="216"/>
      <c r="I666" s="216"/>
      <c r="J666" s="216"/>
      <c r="K666" s="216"/>
      <c r="L666" s="216"/>
      <c r="M666" s="216"/>
      <c r="N666" s="216"/>
      <c r="O666" s="216"/>
      <c r="P666" s="216"/>
      <c r="Q666" s="216"/>
      <c r="R666" s="216"/>
      <c r="S666" s="216"/>
      <c r="T666" s="216"/>
      <c r="U666" s="216"/>
      <c r="V666" s="216"/>
      <c r="W666" s="216"/>
      <c r="X666" s="216"/>
      <c r="Y666" s="216"/>
      <c r="Z666" s="216"/>
      <c r="AA666" s="216"/>
    </row>
    <row r="667" ht="15.75" customHeight="1">
      <c r="A667" s="216"/>
      <c r="B667" s="216"/>
      <c r="C667" s="216"/>
      <c r="D667" s="216"/>
      <c r="E667" s="216"/>
      <c r="F667" s="216"/>
      <c r="G667" s="216"/>
      <c r="H667" s="216"/>
      <c r="I667" s="216"/>
      <c r="J667" s="216"/>
      <c r="K667" s="216"/>
      <c r="L667" s="216"/>
      <c r="M667" s="216"/>
      <c r="N667" s="216"/>
      <c r="O667" s="216"/>
      <c r="P667" s="216"/>
      <c r="Q667" s="216"/>
      <c r="R667" s="216"/>
      <c r="S667" s="216"/>
      <c r="T667" s="216"/>
      <c r="U667" s="216"/>
      <c r="V667" s="216"/>
      <c r="W667" s="216"/>
      <c r="X667" s="216"/>
      <c r="Y667" s="216"/>
      <c r="Z667" s="216"/>
      <c r="AA667" s="216"/>
    </row>
    <row r="668" ht="15.75" customHeight="1">
      <c r="A668" s="216"/>
      <c r="B668" s="216"/>
      <c r="C668" s="216"/>
      <c r="D668" s="216"/>
      <c r="E668" s="216"/>
      <c r="F668" s="216"/>
      <c r="G668" s="216"/>
      <c r="H668" s="216"/>
      <c r="I668" s="216"/>
      <c r="J668" s="216"/>
      <c r="K668" s="216"/>
      <c r="L668" s="216"/>
      <c r="M668" s="216"/>
      <c r="N668" s="216"/>
      <c r="O668" s="216"/>
      <c r="P668" s="216"/>
      <c r="Q668" s="216"/>
      <c r="R668" s="216"/>
      <c r="S668" s="216"/>
      <c r="T668" s="216"/>
      <c r="U668" s="216"/>
      <c r="V668" s="216"/>
      <c r="W668" s="216"/>
      <c r="X668" s="216"/>
      <c r="Y668" s="216"/>
      <c r="Z668" s="216"/>
      <c r="AA668" s="216"/>
    </row>
    <row r="669" ht="15.75" customHeight="1">
      <c r="A669" s="216"/>
      <c r="B669" s="216"/>
      <c r="C669" s="216"/>
      <c r="D669" s="216"/>
      <c r="E669" s="216"/>
      <c r="F669" s="216"/>
      <c r="G669" s="216"/>
      <c r="H669" s="216"/>
      <c r="I669" s="216"/>
      <c r="J669" s="216"/>
      <c r="K669" s="216"/>
      <c r="L669" s="216"/>
      <c r="M669" s="216"/>
      <c r="N669" s="216"/>
      <c r="O669" s="216"/>
      <c r="P669" s="216"/>
      <c r="Q669" s="216"/>
      <c r="R669" s="216"/>
      <c r="S669" s="216"/>
      <c r="T669" s="216"/>
      <c r="U669" s="216"/>
      <c r="V669" s="216"/>
      <c r="W669" s="216"/>
      <c r="X669" s="216"/>
      <c r="Y669" s="216"/>
      <c r="Z669" s="216"/>
      <c r="AA669" s="216"/>
    </row>
    <row r="670" ht="15.75" customHeight="1">
      <c r="A670" s="216"/>
      <c r="B670" s="216"/>
      <c r="C670" s="216"/>
      <c r="D670" s="216"/>
      <c r="E670" s="216"/>
      <c r="F670" s="216"/>
      <c r="G670" s="216"/>
      <c r="H670" s="216"/>
      <c r="I670" s="216"/>
      <c r="J670" s="216"/>
      <c r="K670" s="216"/>
      <c r="L670" s="216"/>
      <c r="M670" s="216"/>
      <c r="N670" s="216"/>
      <c r="O670" s="216"/>
      <c r="P670" s="216"/>
      <c r="Q670" s="216"/>
      <c r="R670" s="216"/>
      <c r="S670" s="216"/>
      <c r="T670" s="216"/>
      <c r="U670" s="216"/>
      <c r="V670" s="216"/>
      <c r="W670" s="216"/>
      <c r="X670" s="216"/>
      <c r="Y670" s="216"/>
      <c r="Z670" s="216"/>
      <c r="AA670" s="216"/>
    </row>
    <row r="671" ht="15.75" customHeight="1">
      <c r="A671" s="216"/>
      <c r="B671" s="216"/>
      <c r="C671" s="216"/>
      <c r="D671" s="216"/>
      <c r="E671" s="216"/>
      <c r="F671" s="216"/>
      <c r="G671" s="216"/>
      <c r="H671" s="216"/>
      <c r="I671" s="216"/>
      <c r="J671" s="216"/>
      <c r="K671" s="216"/>
      <c r="L671" s="216"/>
      <c r="M671" s="216"/>
      <c r="N671" s="216"/>
      <c r="O671" s="216"/>
      <c r="P671" s="216"/>
      <c r="Q671" s="216"/>
      <c r="R671" s="216"/>
      <c r="S671" s="216"/>
      <c r="T671" s="216"/>
      <c r="U671" s="216"/>
      <c r="V671" s="216"/>
      <c r="W671" s="216"/>
      <c r="X671" s="216"/>
      <c r="Y671" s="216"/>
      <c r="Z671" s="216"/>
      <c r="AA671" s="216"/>
    </row>
    <row r="672" ht="15.75" customHeight="1">
      <c r="A672" s="216"/>
      <c r="B672" s="216"/>
      <c r="C672" s="216"/>
      <c r="D672" s="216"/>
      <c r="E672" s="216"/>
      <c r="F672" s="216"/>
      <c r="G672" s="216"/>
      <c r="H672" s="216"/>
      <c r="I672" s="216"/>
      <c r="J672" s="216"/>
      <c r="K672" s="216"/>
      <c r="L672" s="216"/>
      <c r="M672" s="216"/>
      <c r="N672" s="216"/>
      <c r="O672" s="216"/>
      <c r="P672" s="216"/>
      <c r="Q672" s="216"/>
      <c r="R672" s="216"/>
      <c r="S672" s="216"/>
      <c r="T672" s="216"/>
      <c r="U672" s="216"/>
      <c r="V672" s="216"/>
      <c r="W672" s="216"/>
      <c r="X672" s="216"/>
      <c r="Y672" s="216"/>
      <c r="Z672" s="216"/>
      <c r="AA672" s="216"/>
    </row>
    <row r="673" ht="15.75" customHeight="1">
      <c r="A673" s="216"/>
      <c r="B673" s="216"/>
      <c r="C673" s="216"/>
      <c r="D673" s="216"/>
      <c r="E673" s="216"/>
      <c r="F673" s="216"/>
      <c r="G673" s="216"/>
      <c r="H673" s="216"/>
      <c r="I673" s="216"/>
      <c r="J673" s="216"/>
      <c r="K673" s="216"/>
      <c r="L673" s="216"/>
      <c r="M673" s="216"/>
      <c r="N673" s="216"/>
      <c r="O673" s="216"/>
      <c r="P673" s="216"/>
      <c r="Q673" s="216"/>
      <c r="R673" s="216"/>
      <c r="S673" s="216"/>
      <c r="T673" s="216"/>
      <c r="U673" s="216"/>
      <c r="V673" s="216"/>
      <c r="W673" s="216"/>
      <c r="X673" s="216"/>
      <c r="Y673" s="216"/>
      <c r="Z673" s="216"/>
      <c r="AA673" s="216"/>
    </row>
    <row r="674" ht="15.75" customHeight="1">
      <c r="A674" s="216"/>
      <c r="B674" s="216"/>
      <c r="C674" s="216"/>
      <c r="D674" s="216"/>
      <c r="E674" s="216"/>
      <c r="F674" s="216"/>
      <c r="G674" s="216"/>
      <c r="H674" s="216"/>
      <c r="I674" s="216"/>
      <c r="J674" s="216"/>
      <c r="K674" s="216"/>
      <c r="L674" s="216"/>
      <c r="M674" s="216"/>
      <c r="N674" s="216"/>
      <c r="O674" s="216"/>
      <c r="P674" s="216"/>
      <c r="Q674" s="216"/>
      <c r="R674" s="216"/>
      <c r="S674" s="216"/>
      <c r="T674" s="216"/>
      <c r="U674" s="216"/>
      <c r="V674" s="216"/>
      <c r="W674" s="216"/>
      <c r="X674" s="216"/>
      <c r="Y674" s="216"/>
      <c r="Z674" s="216"/>
      <c r="AA674" s="216"/>
    </row>
    <row r="675" ht="15.75" customHeight="1">
      <c r="A675" s="216"/>
      <c r="B675" s="216"/>
      <c r="C675" s="216"/>
      <c r="D675" s="216"/>
      <c r="E675" s="216"/>
      <c r="F675" s="216"/>
      <c r="G675" s="216"/>
      <c r="H675" s="216"/>
      <c r="I675" s="216"/>
      <c r="J675" s="216"/>
      <c r="K675" s="216"/>
      <c r="L675" s="216"/>
      <c r="M675" s="216"/>
      <c r="N675" s="216"/>
      <c r="O675" s="216"/>
      <c r="P675" s="216"/>
      <c r="Q675" s="216"/>
      <c r="R675" s="216"/>
      <c r="S675" s="216"/>
      <c r="T675" s="216"/>
      <c r="U675" s="216"/>
      <c r="V675" s="216"/>
      <c r="W675" s="216"/>
      <c r="X675" s="216"/>
      <c r="Y675" s="216"/>
      <c r="Z675" s="216"/>
      <c r="AA675" s="216"/>
    </row>
    <row r="676" ht="15.75" customHeight="1">
      <c r="A676" s="216"/>
      <c r="B676" s="216"/>
      <c r="C676" s="216"/>
      <c r="D676" s="216"/>
      <c r="E676" s="216"/>
      <c r="F676" s="216"/>
      <c r="G676" s="216"/>
      <c r="H676" s="216"/>
      <c r="I676" s="216"/>
      <c r="J676" s="216"/>
      <c r="K676" s="216"/>
      <c r="L676" s="216"/>
      <c r="M676" s="216"/>
      <c r="N676" s="216"/>
      <c r="O676" s="216"/>
      <c r="P676" s="216"/>
      <c r="Q676" s="216"/>
      <c r="R676" s="216"/>
      <c r="S676" s="216"/>
      <c r="T676" s="216"/>
      <c r="U676" s="216"/>
      <c r="V676" s="216"/>
      <c r="W676" s="216"/>
      <c r="X676" s="216"/>
      <c r="Y676" s="216"/>
      <c r="Z676" s="216"/>
      <c r="AA676" s="216"/>
    </row>
    <row r="677" ht="15.75" customHeight="1">
      <c r="A677" s="216"/>
      <c r="B677" s="216"/>
      <c r="C677" s="216"/>
      <c r="D677" s="216"/>
      <c r="E677" s="216"/>
      <c r="F677" s="216"/>
      <c r="G677" s="216"/>
      <c r="H677" s="216"/>
      <c r="I677" s="216"/>
      <c r="J677" s="216"/>
      <c r="K677" s="216"/>
      <c r="L677" s="216"/>
      <c r="M677" s="216"/>
      <c r="N677" s="216"/>
      <c r="O677" s="216"/>
      <c r="P677" s="216"/>
      <c r="Q677" s="216"/>
      <c r="R677" s="216"/>
      <c r="S677" s="216"/>
      <c r="T677" s="216"/>
      <c r="U677" s="216"/>
      <c r="V677" s="216"/>
      <c r="W677" s="216"/>
      <c r="X677" s="216"/>
      <c r="Y677" s="216"/>
      <c r="Z677" s="216"/>
      <c r="AA677" s="216"/>
    </row>
    <row r="678" ht="15.75" customHeight="1">
      <c r="A678" s="216"/>
      <c r="B678" s="216"/>
      <c r="C678" s="216"/>
      <c r="D678" s="216"/>
      <c r="E678" s="216"/>
      <c r="F678" s="216"/>
      <c r="G678" s="216"/>
      <c r="H678" s="216"/>
      <c r="I678" s="216"/>
      <c r="J678" s="216"/>
      <c r="K678" s="216"/>
      <c r="L678" s="216"/>
      <c r="M678" s="216"/>
      <c r="N678" s="216"/>
      <c r="O678" s="216"/>
      <c r="P678" s="216"/>
      <c r="Q678" s="216"/>
      <c r="R678" s="216"/>
      <c r="S678" s="216"/>
      <c r="T678" s="216"/>
      <c r="U678" s="216"/>
      <c r="V678" s="216"/>
      <c r="W678" s="216"/>
      <c r="X678" s="216"/>
      <c r="Y678" s="216"/>
      <c r="Z678" s="216"/>
      <c r="AA678" s="216"/>
    </row>
    <row r="679" ht="15.75" customHeight="1">
      <c r="A679" s="216"/>
      <c r="B679" s="216"/>
      <c r="C679" s="216"/>
      <c r="D679" s="216"/>
      <c r="E679" s="216"/>
      <c r="F679" s="216"/>
      <c r="G679" s="216"/>
      <c r="H679" s="216"/>
      <c r="I679" s="216"/>
      <c r="J679" s="216"/>
      <c r="K679" s="216"/>
      <c r="L679" s="216"/>
      <c r="M679" s="216"/>
      <c r="N679" s="216"/>
      <c r="O679" s="216"/>
      <c r="P679" s="216"/>
      <c r="Q679" s="216"/>
      <c r="R679" s="216"/>
      <c r="S679" s="216"/>
      <c r="T679" s="216"/>
      <c r="U679" s="216"/>
      <c r="V679" s="216"/>
      <c r="W679" s="216"/>
      <c r="X679" s="216"/>
      <c r="Y679" s="216"/>
      <c r="Z679" s="216"/>
      <c r="AA679" s="216"/>
    </row>
    <row r="680" ht="15.75" customHeight="1">
      <c r="A680" s="216"/>
      <c r="B680" s="216"/>
      <c r="C680" s="216"/>
      <c r="D680" s="216"/>
      <c r="E680" s="216"/>
      <c r="F680" s="216"/>
      <c r="G680" s="216"/>
      <c r="H680" s="216"/>
      <c r="I680" s="216"/>
      <c r="J680" s="216"/>
      <c r="K680" s="216"/>
      <c r="L680" s="216"/>
      <c r="M680" s="216"/>
      <c r="N680" s="216"/>
      <c r="O680" s="216"/>
      <c r="P680" s="216"/>
      <c r="Q680" s="216"/>
      <c r="R680" s="216"/>
      <c r="S680" s="216"/>
      <c r="T680" s="216"/>
      <c r="U680" s="216"/>
      <c r="V680" s="216"/>
      <c r="W680" s="216"/>
      <c r="X680" s="216"/>
      <c r="Y680" s="216"/>
      <c r="Z680" s="216"/>
      <c r="AA680" s="216"/>
    </row>
    <row r="681" ht="15.75" customHeight="1">
      <c r="A681" s="216"/>
      <c r="B681" s="216"/>
      <c r="C681" s="216"/>
      <c r="D681" s="216"/>
      <c r="E681" s="216"/>
      <c r="F681" s="216"/>
      <c r="G681" s="216"/>
      <c r="H681" s="216"/>
      <c r="I681" s="216"/>
      <c r="J681" s="216"/>
      <c r="K681" s="216"/>
      <c r="L681" s="216"/>
      <c r="M681" s="216"/>
      <c r="N681" s="216"/>
      <c r="O681" s="216"/>
      <c r="P681" s="216"/>
      <c r="Q681" s="216"/>
      <c r="R681" s="216"/>
      <c r="S681" s="216"/>
      <c r="T681" s="216"/>
      <c r="U681" s="216"/>
      <c r="V681" s="216"/>
      <c r="W681" s="216"/>
      <c r="X681" s="216"/>
      <c r="Y681" s="216"/>
      <c r="Z681" s="216"/>
      <c r="AA681" s="216"/>
    </row>
    <row r="682" ht="15.75" customHeight="1">
      <c r="A682" s="216"/>
      <c r="B682" s="216"/>
      <c r="C682" s="216"/>
      <c r="D682" s="216"/>
      <c r="E682" s="216"/>
      <c r="F682" s="216"/>
      <c r="G682" s="216"/>
      <c r="H682" s="216"/>
      <c r="I682" s="216"/>
      <c r="J682" s="216"/>
      <c r="K682" s="216"/>
      <c r="L682" s="216"/>
      <c r="M682" s="216"/>
      <c r="N682" s="216"/>
      <c r="O682" s="216"/>
      <c r="P682" s="216"/>
      <c r="Q682" s="216"/>
      <c r="R682" s="216"/>
      <c r="S682" s="216"/>
      <c r="T682" s="216"/>
      <c r="U682" s="216"/>
      <c r="V682" s="216"/>
      <c r="W682" s="216"/>
      <c r="X682" s="216"/>
      <c r="Y682" s="216"/>
      <c r="Z682" s="216"/>
      <c r="AA682" s="216"/>
    </row>
    <row r="683" ht="15.75" customHeight="1">
      <c r="A683" s="216"/>
      <c r="B683" s="216"/>
      <c r="C683" s="216"/>
      <c r="D683" s="216"/>
      <c r="E683" s="216"/>
      <c r="F683" s="216"/>
      <c r="G683" s="216"/>
      <c r="H683" s="216"/>
      <c r="I683" s="216"/>
      <c r="J683" s="216"/>
      <c r="K683" s="216"/>
      <c r="L683" s="216"/>
      <c r="M683" s="216"/>
      <c r="N683" s="216"/>
      <c r="O683" s="216"/>
      <c r="P683" s="216"/>
      <c r="Q683" s="216"/>
      <c r="R683" s="216"/>
      <c r="S683" s="216"/>
      <c r="T683" s="216"/>
      <c r="U683" s="216"/>
      <c r="V683" s="216"/>
      <c r="W683" s="216"/>
      <c r="X683" s="216"/>
      <c r="Y683" s="216"/>
      <c r="Z683" s="216"/>
      <c r="AA683" s="216"/>
    </row>
    <row r="684" ht="15.75" customHeight="1">
      <c r="A684" s="216"/>
      <c r="B684" s="216"/>
      <c r="C684" s="216"/>
      <c r="D684" s="216"/>
      <c r="E684" s="216"/>
      <c r="F684" s="216"/>
      <c r="G684" s="216"/>
      <c r="H684" s="216"/>
      <c r="I684" s="216"/>
      <c r="J684" s="216"/>
      <c r="K684" s="216"/>
      <c r="L684" s="216"/>
      <c r="M684" s="216"/>
      <c r="N684" s="216"/>
      <c r="O684" s="216"/>
      <c r="P684" s="216"/>
      <c r="Q684" s="216"/>
      <c r="R684" s="216"/>
      <c r="S684" s="216"/>
      <c r="T684" s="216"/>
      <c r="U684" s="216"/>
      <c r="V684" s="216"/>
      <c r="W684" s="216"/>
      <c r="X684" s="216"/>
      <c r="Y684" s="216"/>
      <c r="Z684" s="216"/>
      <c r="AA684" s="216"/>
    </row>
    <row r="685" ht="15.75" customHeight="1">
      <c r="A685" s="216"/>
      <c r="B685" s="216"/>
      <c r="C685" s="216"/>
      <c r="D685" s="216"/>
      <c r="E685" s="216"/>
      <c r="F685" s="216"/>
      <c r="G685" s="216"/>
      <c r="H685" s="216"/>
      <c r="I685" s="216"/>
      <c r="J685" s="216"/>
      <c r="K685" s="216"/>
      <c r="L685" s="216"/>
      <c r="M685" s="216"/>
      <c r="N685" s="216"/>
      <c r="O685" s="216"/>
      <c r="P685" s="216"/>
      <c r="Q685" s="216"/>
      <c r="R685" s="216"/>
      <c r="S685" s="216"/>
      <c r="T685" s="216"/>
      <c r="U685" s="216"/>
      <c r="V685" s="216"/>
      <c r="W685" s="216"/>
      <c r="X685" s="216"/>
      <c r="Y685" s="216"/>
      <c r="Z685" s="216"/>
      <c r="AA685" s="216"/>
    </row>
    <row r="686" ht="15.75" customHeight="1">
      <c r="A686" s="216"/>
      <c r="B686" s="216"/>
      <c r="C686" s="216"/>
      <c r="D686" s="216"/>
      <c r="E686" s="216"/>
      <c r="F686" s="216"/>
      <c r="G686" s="216"/>
      <c r="H686" s="216"/>
      <c r="I686" s="216"/>
      <c r="J686" s="216"/>
      <c r="K686" s="216"/>
      <c r="L686" s="216"/>
      <c r="M686" s="216"/>
      <c r="N686" s="216"/>
      <c r="O686" s="216"/>
      <c r="P686" s="216"/>
      <c r="Q686" s="216"/>
      <c r="R686" s="216"/>
      <c r="S686" s="216"/>
      <c r="T686" s="216"/>
      <c r="U686" s="216"/>
      <c r="V686" s="216"/>
      <c r="W686" s="216"/>
      <c r="X686" s="216"/>
      <c r="Y686" s="216"/>
      <c r="Z686" s="216"/>
      <c r="AA686" s="216"/>
    </row>
    <row r="687" ht="15.75" customHeight="1">
      <c r="A687" s="216"/>
      <c r="B687" s="216"/>
      <c r="C687" s="216"/>
      <c r="D687" s="216"/>
      <c r="E687" s="216"/>
      <c r="F687" s="216"/>
      <c r="G687" s="216"/>
      <c r="H687" s="216"/>
      <c r="I687" s="216"/>
      <c r="J687" s="216"/>
      <c r="K687" s="216"/>
      <c r="L687" s="216"/>
      <c r="M687" s="216"/>
      <c r="N687" s="216"/>
      <c r="O687" s="216"/>
      <c r="P687" s="216"/>
      <c r="Q687" s="216"/>
      <c r="R687" s="216"/>
      <c r="S687" s="216"/>
      <c r="T687" s="216"/>
      <c r="U687" s="216"/>
      <c r="V687" s="216"/>
      <c r="W687" s="216"/>
      <c r="X687" s="216"/>
      <c r="Y687" s="216"/>
      <c r="Z687" s="216"/>
      <c r="AA687" s="216"/>
    </row>
    <row r="688" ht="15.75" customHeight="1">
      <c r="A688" s="216"/>
      <c r="B688" s="216"/>
      <c r="C688" s="216"/>
      <c r="D688" s="216"/>
      <c r="E688" s="216"/>
      <c r="F688" s="216"/>
      <c r="G688" s="216"/>
      <c r="H688" s="216"/>
      <c r="I688" s="216"/>
      <c r="J688" s="216"/>
      <c r="K688" s="216"/>
      <c r="L688" s="216"/>
      <c r="M688" s="216"/>
      <c r="N688" s="216"/>
      <c r="O688" s="216"/>
      <c r="P688" s="216"/>
      <c r="Q688" s="216"/>
      <c r="R688" s="216"/>
      <c r="S688" s="216"/>
      <c r="T688" s="216"/>
      <c r="U688" s="216"/>
      <c r="V688" s="216"/>
      <c r="W688" s="216"/>
      <c r="X688" s="216"/>
      <c r="Y688" s="216"/>
      <c r="Z688" s="216"/>
      <c r="AA688" s="216"/>
    </row>
    <row r="689" ht="15.75" customHeight="1">
      <c r="A689" s="216"/>
      <c r="B689" s="216"/>
      <c r="C689" s="216"/>
      <c r="D689" s="216"/>
      <c r="E689" s="216"/>
      <c r="F689" s="216"/>
      <c r="G689" s="216"/>
      <c r="H689" s="216"/>
      <c r="I689" s="216"/>
      <c r="J689" s="216"/>
      <c r="K689" s="216"/>
      <c r="L689" s="216"/>
      <c r="M689" s="216"/>
      <c r="N689" s="216"/>
      <c r="O689" s="216"/>
      <c r="P689" s="216"/>
      <c r="Q689" s="216"/>
      <c r="R689" s="216"/>
      <c r="S689" s="216"/>
      <c r="T689" s="216"/>
      <c r="U689" s="216"/>
      <c r="V689" s="216"/>
      <c r="W689" s="216"/>
      <c r="X689" s="216"/>
      <c r="Y689" s="216"/>
      <c r="Z689" s="216"/>
      <c r="AA689" s="216"/>
    </row>
    <row r="690" ht="15.75" customHeight="1">
      <c r="A690" s="216"/>
      <c r="B690" s="216"/>
      <c r="C690" s="216"/>
      <c r="D690" s="216"/>
      <c r="E690" s="216"/>
      <c r="F690" s="216"/>
      <c r="G690" s="216"/>
      <c r="H690" s="216"/>
      <c r="I690" s="216"/>
      <c r="J690" s="216"/>
      <c r="K690" s="216"/>
      <c r="L690" s="216"/>
      <c r="M690" s="216"/>
      <c r="N690" s="216"/>
      <c r="O690" s="216"/>
      <c r="P690" s="216"/>
      <c r="Q690" s="216"/>
      <c r="R690" s="216"/>
      <c r="S690" s="216"/>
      <c r="T690" s="216"/>
      <c r="U690" s="216"/>
      <c r="V690" s="216"/>
      <c r="W690" s="216"/>
      <c r="X690" s="216"/>
      <c r="Y690" s="216"/>
      <c r="Z690" s="216"/>
      <c r="AA690" s="216"/>
    </row>
    <row r="691" ht="15.75" customHeight="1">
      <c r="A691" s="216"/>
      <c r="B691" s="216"/>
      <c r="C691" s="216"/>
      <c r="D691" s="216"/>
      <c r="E691" s="216"/>
      <c r="F691" s="216"/>
      <c r="G691" s="216"/>
      <c r="H691" s="216"/>
      <c r="I691" s="216"/>
      <c r="J691" s="216"/>
      <c r="K691" s="216"/>
      <c r="L691" s="216"/>
      <c r="M691" s="216"/>
      <c r="N691" s="216"/>
      <c r="O691" s="216"/>
      <c r="P691" s="216"/>
      <c r="Q691" s="216"/>
      <c r="R691" s="216"/>
      <c r="S691" s="216"/>
      <c r="T691" s="216"/>
      <c r="U691" s="216"/>
      <c r="V691" s="216"/>
      <c r="W691" s="216"/>
      <c r="X691" s="216"/>
      <c r="Y691" s="216"/>
      <c r="Z691" s="216"/>
      <c r="AA691" s="216"/>
    </row>
    <row r="692" ht="15.75" customHeight="1">
      <c r="A692" s="216"/>
      <c r="B692" s="216"/>
      <c r="C692" s="216"/>
      <c r="D692" s="216"/>
      <c r="E692" s="216"/>
      <c r="F692" s="216"/>
      <c r="G692" s="216"/>
      <c r="H692" s="216"/>
      <c r="I692" s="216"/>
      <c r="J692" s="216"/>
      <c r="K692" s="216"/>
      <c r="L692" s="216"/>
      <c r="M692" s="216"/>
      <c r="N692" s="216"/>
      <c r="O692" s="216"/>
      <c r="P692" s="216"/>
      <c r="Q692" s="216"/>
      <c r="R692" s="216"/>
      <c r="S692" s="216"/>
      <c r="T692" s="216"/>
      <c r="U692" s="216"/>
      <c r="V692" s="216"/>
      <c r="W692" s="216"/>
      <c r="X692" s="216"/>
      <c r="Y692" s="216"/>
      <c r="Z692" s="216"/>
      <c r="AA692" s="216"/>
    </row>
    <row r="693" ht="15.75" customHeight="1">
      <c r="A693" s="216"/>
      <c r="B693" s="216"/>
      <c r="C693" s="216"/>
      <c r="D693" s="216"/>
      <c r="E693" s="216"/>
      <c r="F693" s="216"/>
      <c r="G693" s="216"/>
      <c r="H693" s="216"/>
      <c r="I693" s="216"/>
      <c r="J693" s="216"/>
      <c r="K693" s="216"/>
      <c r="L693" s="216"/>
      <c r="M693" s="216"/>
      <c r="N693" s="216"/>
      <c r="O693" s="216"/>
      <c r="P693" s="216"/>
      <c r="Q693" s="216"/>
      <c r="R693" s="216"/>
      <c r="S693" s="216"/>
      <c r="T693" s="216"/>
      <c r="U693" s="216"/>
      <c r="V693" s="216"/>
      <c r="W693" s="216"/>
      <c r="X693" s="216"/>
      <c r="Y693" s="216"/>
      <c r="Z693" s="216"/>
      <c r="AA693" s="216"/>
    </row>
    <row r="694" ht="15.75" customHeight="1">
      <c r="A694" s="216"/>
      <c r="B694" s="216"/>
      <c r="C694" s="216"/>
      <c r="D694" s="216"/>
      <c r="E694" s="216"/>
      <c r="F694" s="216"/>
      <c r="G694" s="216"/>
      <c r="H694" s="216"/>
      <c r="I694" s="216"/>
      <c r="J694" s="216"/>
      <c r="K694" s="216"/>
      <c r="L694" s="216"/>
      <c r="M694" s="216"/>
      <c r="N694" s="216"/>
      <c r="O694" s="216"/>
      <c r="P694" s="216"/>
      <c r="Q694" s="216"/>
      <c r="R694" s="216"/>
      <c r="S694" s="216"/>
      <c r="T694" s="216"/>
      <c r="U694" s="216"/>
      <c r="V694" s="216"/>
      <c r="W694" s="216"/>
      <c r="X694" s="216"/>
      <c r="Y694" s="216"/>
      <c r="Z694" s="216"/>
      <c r="AA694" s="216"/>
    </row>
    <row r="695" ht="15.75" customHeight="1">
      <c r="A695" s="216"/>
      <c r="B695" s="216"/>
      <c r="C695" s="216"/>
      <c r="D695" s="216"/>
      <c r="E695" s="216"/>
      <c r="F695" s="216"/>
      <c r="G695" s="216"/>
      <c r="H695" s="216"/>
      <c r="I695" s="216"/>
      <c r="J695" s="216"/>
      <c r="K695" s="216"/>
      <c r="L695" s="216"/>
      <c r="M695" s="216"/>
      <c r="N695" s="216"/>
      <c r="O695" s="216"/>
      <c r="P695" s="216"/>
      <c r="Q695" s="216"/>
      <c r="R695" s="216"/>
      <c r="S695" s="216"/>
      <c r="T695" s="216"/>
      <c r="U695" s="216"/>
      <c r="V695" s="216"/>
      <c r="W695" s="216"/>
      <c r="X695" s="216"/>
      <c r="Y695" s="216"/>
      <c r="Z695" s="216"/>
      <c r="AA695" s="216"/>
    </row>
    <row r="696" ht="15.75" customHeight="1">
      <c r="A696" s="216"/>
      <c r="B696" s="216"/>
      <c r="C696" s="216"/>
      <c r="D696" s="216"/>
      <c r="E696" s="216"/>
      <c r="F696" s="216"/>
      <c r="G696" s="216"/>
      <c r="H696" s="216"/>
      <c r="I696" s="216"/>
      <c r="J696" s="216"/>
      <c r="K696" s="216"/>
      <c r="L696" s="216"/>
      <c r="M696" s="216"/>
      <c r="N696" s="216"/>
      <c r="O696" s="216"/>
      <c r="P696" s="216"/>
      <c r="Q696" s="216"/>
      <c r="R696" s="216"/>
      <c r="S696" s="216"/>
      <c r="T696" s="216"/>
      <c r="U696" s="216"/>
      <c r="V696" s="216"/>
      <c r="W696" s="216"/>
      <c r="X696" s="216"/>
      <c r="Y696" s="216"/>
      <c r="Z696" s="216"/>
      <c r="AA696" s="216"/>
    </row>
    <row r="697" ht="15.75" customHeight="1">
      <c r="A697" s="216"/>
      <c r="B697" s="216"/>
      <c r="C697" s="216"/>
      <c r="D697" s="216"/>
      <c r="E697" s="216"/>
      <c r="F697" s="216"/>
      <c r="G697" s="216"/>
      <c r="H697" s="216"/>
      <c r="I697" s="216"/>
      <c r="J697" s="216"/>
      <c r="K697" s="216"/>
      <c r="L697" s="216"/>
      <c r="M697" s="216"/>
      <c r="N697" s="216"/>
      <c r="O697" s="216"/>
      <c r="P697" s="216"/>
      <c r="Q697" s="216"/>
      <c r="R697" s="216"/>
      <c r="S697" s="216"/>
      <c r="T697" s="216"/>
      <c r="U697" s="216"/>
      <c r="V697" s="216"/>
      <c r="W697" s="216"/>
      <c r="X697" s="216"/>
      <c r="Y697" s="216"/>
      <c r="Z697" s="216"/>
      <c r="AA697" s="216"/>
    </row>
    <row r="698" ht="15.75" customHeight="1">
      <c r="A698" s="216"/>
      <c r="B698" s="216"/>
      <c r="C698" s="216"/>
      <c r="D698" s="216"/>
      <c r="E698" s="216"/>
      <c r="F698" s="216"/>
      <c r="G698" s="216"/>
      <c r="H698" s="216"/>
      <c r="I698" s="216"/>
      <c r="J698" s="216"/>
      <c r="K698" s="216"/>
      <c r="L698" s="216"/>
      <c r="M698" s="216"/>
      <c r="N698" s="216"/>
      <c r="O698" s="216"/>
      <c r="P698" s="216"/>
      <c r="Q698" s="216"/>
      <c r="R698" s="216"/>
      <c r="S698" s="216"/>
      <c r="T698" s="216"/>
      <c r="U698" s="216"/>
      <c r="V698" s="216"/>
      <c r="W698" s="216"/>
      <c r="X698" s="216"/>
      <c r="Y698" s="216"/>
      <c r="Z698" s="216"/>
      <c r="AA698" s="216"/>
    </row>
    <row r="699" ht="15.75" customHeight="1">
      <c r="A699" s="216"/>
      <c r="B699" s="216"/>
      <c r="C699" s="216"/>
      <c r="D699" s="216"/>
      <c r="E699" s="216"/>
      <c r="F699" s="216"/>
      <c r="G699" s="216"/>
      <c r="H699" s="216"/>
      <c r="I699" s="216"/>
      <c r="J699" s="216"/>
      <c r="K699" s="216"/>
      <c r="L699" s="216"/>
      <c r="M699" s="216"/>
      <c r="N699" s="216"/>
      <c r="O699" s="216"/>
      <c r="P699" s="216"/>
      <c r="Q699" s="216"/>
      <c r="R699" s="216"/>
      <c r="S699" s="216"/>
      <c r="T699" s="216"/>
      <c r="U699" s="216"/>
      <c r="V699" s="216"/>
      <c r="W699" s="216"/>
      <c r="X699" s="216"/>
      <c r="Y699" s="216"/>
      <c r="Z699" s="216"/>
      <c r="AA699" s="216"/>
    </row>
    <row r="700" ht="15.75" customHeight="1">
      <c r="A700" s="216"/>
      <c r="B700" s="216"/>
      <c r="C700" s="216"/>
      <c r="D700" s="216"/>
      <c r="E700" s="216"/>
      <c r="F700" s="216"/>
      <c r="G700" s="216"/>
      <c r="H700" s="216"/>
      <c r="I700" s="216"/>
      <c r="J700" s="216"/>
      <c r="K700" s="216"/>
      <c r="L700" s="216"/>
      <c r="M700" s="216"/>
      <c r="N700" s="216"/>
      <c r="O700" s="216"/>
      <c r="P700" s="216"/>
      <c r="Q700" s="216"/>
      <c r="R700" s="216"/>
      <c r="S700" s="216"/>
      <c r="T700" s="216"/>
      <c r="U700" s="216"/>
      <c r="V700" s="216"/>
      <c r="W700" s="216"/>
      <c r="X700" s="216"/>
      <c r="Y700" s="216"/>
      <c r="Z700" s="216"/>
      <c r="AA700" s="216"/>
    </row>
    <row r="701" ht="15.75" customHeight="1">
      <c r="A701" s="216"/>
      <c r="B701" s="216"/>
      <c r="C701" s="216"/>
      <c r="D701" s="216"/>
      <c r="E701" s="216"/>
      <c r="F701" s="216"/>
      <c r="G701" s="216"/>
      <c r="H701" s="216"/>
      <c r="I701" s="216"/>
      <c r="J701" s="216"/>
      <c r="K701" s="216"/>
      <c r="L701" s="216"/>
      <c r="M701" s="216"/>
      <c r="N701" s="216"/>
      <c r="O701" s="216"/>
      <c r="P701" s="216"/>
      <c r="Q701" s="216"/>
      <c r="R701" s="216"/>
      <c r="S701" s="216"/>
      <c r="T701" s="216"/>
      <c r="U701" s="216"/>
      <c r="V701" s="216"/>
      <c r="W701" s="216"/>
      <c r="X701" s="216"/>
      <c r="Y701" s="216"/>
      <c r="Z701" s="216"/>
      <c r="AA701" s="216"/>
    </row>
    <row r="702" ht="15.75" customHeight="1">
      <c r="A702" s="216"/>
      <c r="B702" s="216"/>
      <c r="C702" s="216"/>
      <c r="D702" s="216"/>
      <c r="E702" s="216"/>
      <c r="F702" s="216"/>
      <c r="G702" s="216"/>
      <c r="H702" s="216"/>
      <c r="I702" s="216"/>
      <c r="J702" s="216"/>
      <c r="K702" s="216"/>
      <c r="L702" s="216"/>
      <c r="M702" s="216"/>
      <c r="N702" s="216"/>
      <c r="O702" s="216"/>
      <c r="P702" s="216"/>
      <c r="Q702" s="216"/>
      <c r="R702" s="216"/>
      <c r="S702" s="216"/>
      <c r="T702" s="216"/>
      <c r="U702" s="216"/>
      <c r="V702" s="216"/>
      <c r="W702" s="216"/>
      <c r="X702" s="216"/>
      <c r="Y702" s="216"/>
      <c r="Z702" s="216"/>
      <c r="AA702" s="216"/>
    </row>
    <row r="703" ht="15.75" customHeight="1">
      <c r="A703" s="216"/>
      <c r="B703" s="216"/>
      <c r="C703" s="216"/>
      <c r="D703" s="216"/>
      <c r="E703" s="216"/>
      <c r="F703" s="216"/>
      <c r="G703" s="216"/>
      <c r="H703" s="216"/>
      <c r="I703" s="216"/>
      <c r="J703" s="216"/>
      <c r="K703" s="216"/>
      <c r="L703" s="216"/>
      <c r="M703" s="216"/>
      <c r="N703" s="216"/>
      <c r="O703" s="216"/>
      <c r="P703" s="216"/>
      <c r="Q703" s="216"/>
      <c r="R703" s="216"/>
      <c r="S703" s="216"/>
      <c r="T703" s="216"/>
      <c r="U703" s="216"/>
      <c r="V703" s="216"/>
      <c r="W703" s="216"/>
      <c r="X703" s="216"/>
      <c r="Y703" s="216"/>
      <c r="Z703" s="216"/>
      <c r="AA703" s="216"/>
    </row>
    <row r="704" ht="15.75" customHeight="1">
      <c r="A704" s="216"/>
      <c r="B704" s="216"/>
      <c r="C704" s="216"/>
      <c r="D704" s="216"/>
      <c r="E704" s="216"/>
      <c r="F704" s="216"/>
      <c r="G704" s="216"/>
      <c r="H704" s="216"/>
      <c r="I704" s="216"/>
      <c r="J704" s="216"/>
      <c r="K704" s="216"/>
      <c r="L704" s="216"/>
      <c r="M704" s="216"/>
      <c r="N704" s="216"/>
      <c r="O704" s="216"/>
      <c r="P704" s="216"/>
      <c r="Q704" s="216"/>
      <c r="R704" s="216"/>
      <c r="S704" s="216"/>
      <c r="T704" s="216"/>
      <c r="U704" s="216"/>
      <c r="V704" s="216"/>
      <c r="W704" s="216"/>
      <c r="X704" s="216"/>
      <c r="Y704" s="216"/>
      <c r="Z704" s="216"/>
      <c r="AA704" s="216"/>
    </row>
    <row r="705" ht="15.75" customHeight="1">
      <c r="A705" s="216"/>
      <c r="B705" s="216"/>
      <c r="C705" s="216"/>
      <c r="D705" s="216"/>
      <c r="E705" s="216"/>
      <c r="F705" s="216"/>
      <c r="G705" s="216"/>
      <c r="H705" s="216"/>
      <c r="I705" s="216"/>
      <c r="J705" s="216"/>
      <c r="K705" s="216"/>
      <c r="L705" s="216"/>
      <c r="M705" s="216"/>
      <c r="N705" s="216"/>
      <c r="O705" s="216"/>
      <c r="P705" s="216"/>
      <c r="Q705" s="216"/>
      <c r="R705" s="216"/>
      <c r="S705" s="216"/>
      <c r="T705" s="216"/>
      <c r="U705" s="216"/>
      <c r="V705" s="216"/>
      <c r="W705" s="216"/>
      <c r="X705" s="216"/>
      <c r="Y705" s="216"/>
      <c r="Z705" s="216"/>
      <c r="AA705" s="216"/>
    </row>
    <row r="706" ht="15.75" customHeight="1">
      <c r="A706" s="216"/>
      <c r="B706" s="216"/>
      <c r="C706" s="216"/>
      <c r="D706" s="216"/>
      <c r="E706" s="216"/>
      <c r="F706" s="216"/>
      <c r="G706" s="216"/>
      <c r="H706" s="216"/>
      <c r="I706" s="216"/>
      <c r="J706" s="216"/>
      <c r="K706" s="216"/>
      <c r="L706" s="216"/>
      <c r="M706" s="216"/>
      <c r="N706" s="216"/>
      <c r="O706" s="216"/>
      <c r="P706" s="216"/>
      <c r="Q706" s="216"/>
      <c r="R706" s="216"/>
      <c r="S706" s="216"/>
      <c r="T706" s="216"/>
      <c r="U706" s="216"/>
      <c r="V706" s="216"/>
      <c r="W706" s="216"/>
      <c r="X706" s="216"/>
      <c r="Y706" s="216"/>
      <c r="Z706" s="216"/>
      <c r="AA706" s="216"/>
    </row>
    <row r="707" ht="15.75" customHeight="1">
      <c r="A707" s="216"/>
      <c r="B707" s="216"/>
      <c r="C707" s="216"/>
      <c r="D707" s="216"/>
      <c r="E707" s="216"/>
      <c r="F707" s="216"/>
      <c r="G707" s="216"/>
      <c r="H707" s="216"/>
      <c r="I707" s="216"/>
      <c r="J707" s="216"/>
      <c r="K707" s="216"/>
      <c r="L707" s="216"/>
      <c r="M707" s="216"/>
      <c r="N707" s="216"/>
      <c r="O707" s="216"/>
      <c r="P707" s="216"/>
      <c r="Q707" s="216"/>
      <c r="R707" s="216"/>
      <c r="S707" s="216"/>
      <c r="T707" s="216"/>
      <c r="U707" s="216"/>
      <c r="V707" s="216"/>
      <c r="W707" s="216"/>
      <c r="X707" s="216"/>
      <c r="Y707" s="216"/>
      <c r="Z707" s="216"/>
      <c r="AA707" s="216"/>
    </row>
    <row r="708" ht="15.75" customHeight="1">
      <c r="A708" s="216"/>
      <c r="B708" s="216"/>
      <c r="C708" s="216"/>
      <c r="D708" s="216"/>
      <c r="E708" s="216"/>
      <c r="F708" s="216"/>
      <c r="G708" s="216"/>
      <c r="H708" s="216"/>
      <c r="I708" s="216"/>
      <c r="J708" s="216"/>
      <c r="K708" s="216"/>
      <c r="L708" s="216"/>
      <c r="M708" s="216"/>
      <c r="N708" s="216"/>
      <c r="O708" s="216"/>
      <c r="P708" s="216"/>
      <c r="Q708" s="216"/>
      <c r="R708" s="216"/>
      <c r="S708" s="216"/>
      <c r="T708" s="216"/>
      <c r="U708" s="216"/>
      <c r="V708" s="216"/>
      <c r="W708" s="216"/>
      <c r="X708" s="216"/>
      <c r="Y708" s="216"/>
      <c r="Z708" s="216"/>
      <c r="AA708" s="216"/>
    </row>
    <row r="709" ht="15.75" customHeight="1">
      <c r="A709" s="216"/>
      <c r="B709" s="216"/>
      <c r="C709" s="216"/>
      <c r="D709" s="216"/>
      <c r="E709" s="216"/>
      <c r="F709" s="216"/>
      <c r="G709" s="216"/>
      <c r="H709" s="216"/>
      <c r="I709" s="216"/>
      <c r="J709" s="216"/>
      <c r="K709" s="216"/>
      <c r="L709" s="216"/>
      <c r="M709" s="216"/>
      <c r="N709" s="216"/>
      <c r="O709" s="216"/>
      <c r="P709" s="216"/>
      <c r="Q709" s="216"/>
      <c r="R709" s="216"/>
      <c r="S709" s="216"/>
      <c r="T709" s="216"/>
      <c r="U709" s="216"/>
      <c r="V709" s="216"/>
      <c r="W709" s="216"/>
      <c r="X709" s="216"/>
      <c r="Y709" s="216"/>
      <c r="Z709" s="216"/>
      <c r="AA709" s="216"/>
    </row>
    <row r="710" ht="15.75" customHeight="1">
      <c r="A710" s="216"/>
      <c r="B710" s="216"/>
      <c r="C710" s="216"/>
      <c r="D710" s="216"/>
      <c r="E710" s="216"/>
      <c r="F710" s="216"/>
      <c r="G710" s="216"/>
      <c r="H710" s="216"/>
      <c r="I710" s="216"/>
      <c r="J710" s="216"/>
      <c r="K710" s="216"/>
      <c r="L710" s="216"/>
      <c r="M710" s="216"/>
      <c r="N710" s="216"/>
      <c r="O710" s="216"/>
      <c r="P710" s="216"/>
      <c r="Q710" s="216"/>
      <c r="R710" s="216"/>
      <c r="S710" s="216"/>
      <c r="T710" s="216"/>
      <c r="U710" s="216"/>
      <c r="V710" s="216"/>
      <c r="W710" s="216"/>
      <c r="X710" s="216"/>
      <c r="Y710" s="216"/>
      <c r="Z710" s="216"/>
      <c r="AA710" s="216"/>
    </row>
    <row r="711" ht="15.75" customHeight="1">
      <c r="A711" s="216"/>
      <c r="B711" s="216"/>
      <c r="C711" s="216"/>
      <c r="D711" s="216"/>
      <c r="E711" s="216"/>
      <c r="F711" s="216"/>
      <c r="G711" s="216"/>
      <c r="H711" s="216"/>
      <c r="I711" s="216"/>
      <c r="J711" s="216"/>
      <c r="K711" s="216"/>
      <c r="L711" s="216"/>
      <c r="M711" s="216"/>
      <c r="N711" s="216"/>
      <c r="O711" s="216"/>
      <c r="P711" s="216"/>
      <c r="Q711" s="216"/>
      <c r="R711" s="216"/>
      <c r="S711" s="216"/>
      <c r="T711" s="216"/>
      <c r="U711" s="216"/>
      <c r="V711" s="216"/>
      <c r="W711" s="216"/>
      <c r="X711" s="216"/>
      <c r="Y711" s="216"/>
      <c r="Z711" s="216"/>
      <c r="AA711" s="216"/>
    </row>
    <row r="712" ht="15.75" customHeight="1">
      <c r="A712" s="216"/>
      <c r="B712" s="216"/>
      <c r="C712" s="216"/>
      <c r="D712" s="216"/>
      <c r="E712" s="216"/>
      <c r="F712" s="216"/>
      <c r="G712" s="216"/>
      <c r="H712" s="216"/>
      <c r="I712" s="216"/>
      <c r="J712" s="216"/>
      <c r="K712" s="216"/>
      <c r="L712" s="216"/>
      <c r="M712" s="216"/>
      <c r="N712" s="216"/>
      <c r="O712" s="216"/>
      <c r="P712" s="216"/>
      <c r="Q712" s="216"/>
      <c r="R712" s="216"/>
      <c r="S712" s="216"/>
      <c r="T712" s="216"/>
      <c r="U712" s="216"/>
      <c r="V712" s="216"/>
      <c r="W712" s="216"/>
      <c r="X712" s="216"/>
      <c r="Y712" s="216"/>
      <c r="Z712" s="216"/>
      <c r="AA712" s="216"/>
    </row>
    <row r="713" ht="15.75" customHeight="1">
      <c r="A713" s="216"/>
      <c r="B713" s="216"/>
      <c r="C713" s="216"/>
      <c r="D713" s="216"/>
      <c r="E713" s="216"/>
      <c r="F713" s="216"/>
      <c r="G713" s="216"/>
      <c r="H713" s="216"/>
      <c r="I713" s="216"/>
      <c r="J713" s="216"/>
      <c r="K713" s="216"/>
      <c r="L713" s="216"/>
      <c r="M713" s="216"/>
      <c r="N713" s="216"/>
      <c r="O713" s="216"/>
      <c r="P713" s="216"/>
      <c r="Q713" s="216"/>
      <c r="R713" s="216"/>
      <c r="S713" s="216"/>
      <c r="T713" s="216"/>
      <c r="U713" s="216"/>
      <c r="V713" s="216"/>
      <c r="W713" s="216"/>
      <c r="X713" s="216"/>
      <c r="Y713" s="216"/>
      <c r="Z713" s="216"/>
      <c r="AA713" s="216"/>
    </row>
    <row r="714" ht="15.75" customHeight="1">
      <c r="A714" s="216"/>
      <c r="B714" s="216"/>
      <c r="C714" s="216"/>
      <c r="D714" s="216"/>
      <c r="E714" s="216"/>
      <c r="F714" s="216"/>
      <c r="G714" s="216"/>
      <c r="H714" s="216"/>
      <c r="I714" s="216"/>
      <c r="J714" s="216"/>
      <c r="K714" s="216"/>
      <c r="L714" s="216"/>
      <c r="M714" s="216"/>
      <c r="N714" s="216"/>
      <c r="O714" s="216"/>
      <c r="P714" s="216"/>
      <c r="Q714" s="216"/>
      <c r="R714" s="216"/>
      <c r="S714" s="216"/>
      <c r="T714" s="216"/>
      <c r="U714" s="216"/>
      <c r="V714" s="216"/>
      <c r="W714" s="216"/>
      <c r="X714" s="216"/>
      <c r="Y714" s="216"/>
      <c r="Z714" s="216"/>
      <c r="AA714" s="216"/>
    </row>
    <row r="715" ht="15.75" customHeight="1">
      <c r="A715" s="216"/>
      <c r="B715" s="216"/>
      <c r="C715" s="216"/>
      <c r="D715" s="216"/>
      <c r="E715" s="216"/>
      <c r="F715" s="216"/>
      <c r="G715" s="216"/>
      <c r="H715" s="216"/>
      <c r="I715" s="216"/>
      <c r="J715" s="216"/>
      <c r="K715" s="216"/>
      <c r="L715" s="216"/>
      <c r="M715" s="216"/>
      <c r="N715" s="216"/>
      <c r="O715" s="216"/>
      <c r="P715" s="216"/>
      <c r="Q715" s="216"/>
      <c r="R715" s="216"/>
      <c r="S715" s="216"/>
      <c r="T715" s="216"/>
      <c r="U715" s="216"/>
      <c r="V715" s="216"/>
      <c r="W715" s="216"/>
      <c r="X715" s="216"/>
      <c r="Y715" s="216"/>
      <c r="Z715" s="216"/>
      <c r="AA715" s="216"/>
    </row>
    <row r="716" ht="15.75" customHeight="1">
      <c r="A716" s="216"/>
      <c r="B716" s="216"/>
      <c r="C716" s="216"/>
      <c r="D716" s="216"/>
      <c r="E716" s="216"/>
      <c r="F716" s="216"/>
      <c r="G716" s="216"/>
      <c r="H716" s="216"/>
      <c r="I716" s="216"/>
      <c r="J716" s="216"/>
      <c r="K716" s="216"/>
      <c r="L716" s="216"/>
      <c r="M716" s="216"/>
      <c r="N716" s="216"/>
      <c r="O716" s="216"/>
      <c r="P716" s="216"/>
      <c r="Q716" s="216"/>
      <c r="R716" s="216"/>
      <c r="S716" s="216"/>
      <c r="T716" s="216"/>
      <c r="U716" s="216"/>
      <c r="V716" s="216"/>
      <c r="W716" s="216"/>
      <c r="X716" s="216"/>
      <c r="Y716" s="216"/>
      <c r="Z716" s="216"/>
      <c r="AA716" s="216"/>
    </row>
    <row r="717" ht="15.75" customHeight="1">
      <c r="A717" s="216"/>
      <c r="B717" s="216"/>
      <c r="C717" s="216"/>
      <c r="D717" s="216"/>
      <c r="E717" s="216"/>
      <c r="F717" s="216"/>
      <c r="G717" s="216"/>
      <c r="H717" s="216"/>
      <c r="I717" s="216"/>
      <c r="J717" s="216"/>
      <c r="K717" s="216"/>
      <c r="L717" s="216"/>
      <c r="M717" s="216"/>
      <c r="N717" s="216"/>
      <c r="O717" s="216"/>
      <c r="P717" s="216"/>
      <c r="Q717" s="216"/>
      <c r="R717" s="216"/>
      <c r="S717" s="216"/>
      <c r="T717" s="216"/>
      <c r="U717" s="216"/>
      <c r="V717" s="216"/>
      <c r="W717" s="216"/>
      <c r="X717" s="216"/>
      <c r="Y717" s="216"/>
      <c r="Z717" s="216"/>
      <c r="AA717" s="216"/>
    </row>
    <row r="718" ht="15.75" customHeight="1">
      <c r="A718" s="216"/>
      <c r="B718" s="216"/>
      <c r="C718" s="216"/>
      <c r="D718" s="216"/>
      <c r="E718" s="216"/>
      <c r="F718" s="216"/>
      <c r="G718" s="216"/>
      <c r="H718" s="216"/>
      <c r="I718" s="216"/>
      <c r="J718" s="216"/>
      <c r="K718" s="216"/>
      <c r="L718" s="216"/>
      <c r="M718" s="216"/>
      <c r="N718" s="216"/>
      <c r="O718" s="216"/>
      <c r="P718" s="216"/>
      <c r="Q718" s="216"/>
      <c r="R718" s="216"/>
      <c r="S718" s="216"/>
      <c r="T718" s="216"/>
      <c r="U718" s="216"/>
      <c r="V718" s="216"/>
      <c r="W718" s="216"/>
      <c r="X718" s="216"/>
      <c r="Y718" s="216"/>
      <c r="Z718" s="216"/>
      <c r="AA718" s="216"/>
    </row>
    <row r="719" ht="15.75" customHeight="1">
      <c r="A719" s="216"/>
      <c r="B719" s="216"/>
      <c r="C719" s="216"/>
      <c r="D719" s="216"/>
      <c r="E719" s="216"/>
      <c r="F719" s="216"/>
      <c r="G719" s="216"/>
      <c r="H719" s="216"/>
      <c r="I719" s="216"/>
      <c r="J719" s="216"/>
      <c r="K719" s="216"/>
      <c r="L719" s="216"/>
      <c r="M719" s="216"/>
      <c r="N719" s="216"/>
      <c r="O719" s="216"/>
      <c r="P719" s="216"/>
      <c r="Q719" s="216"/>
      <c r="R719" s="216"/>
      <c r="S719" s="216"/>
      <c r="T719" s="216"/>
      <c r="U719" s="216"/>
      <c r="V719" s="216"/>
      <c r="W719" s="216"/>
      <c r="X719" s="216"/>
      <c r="Y719" s="216"/>
      <c r="Z719" s="216"/>
      <c r="AA719" s="216"/>
    </row>
    <row r="720" ht="15.75" customHeight="1">
      <c r="A720" s="216"/>
      <c r="B720" s="216"/>
      <c r="C720" s="216"/>
      <c r="D720" s="216"/>
      <c r="E720" s="216"/>
      <c r="F720" s="216"/>
      <c r="G720" s="216"/>
      <c r="H720" s="216"/>
      <c r="I720" s="216"/>
      <c r="J720" s="216"/>
      <c r="K720" s="216"/>
      <c r="L720" s="216"/>
      <c r="M720" s="216"/>
      <c r="N720" s="216"/>
      <c r="O720" s="216"/>
      <c r="P720" s="216"/>
      <c r="Q720" s="216"/>
      <c r="R720" s="216"/>
      <c r="S720" s="216"/>
      <c r="T720" s="216"/>
      <c r="U720" s="216"/>
      <c r="V720" s="216"/>
      <c r="W720" s="216"/>
      <c r="X720" s="216"/>
      <c r="Y720" s="216"/>
      <c r="Z720" s="216"/>
      <c r="AA720" s="216"/>
    </row>
    <row r="721" ht="15.75" customHeight="1">
      <c r="A721" s="216"/>
      <c r="B721" s="216"/>
      <c r="C721" s="216"/>
      <c r="D721" s="216"/>
      <c r="E721" s="216"/>
      <c r="F721" s="216"/>
      <c r="G721" s="216"/>
      <c r="H721" s="216"/>
      <c r="I721" s="216"/>
      <c r="J721" s="216"/>
      <c r="K721" s="216"/>
      <c r="L721" s="216"/>
      <c r="M721" s="216"/>
      <c r="N721" s="216"/>
      <c r="O721" s="216"/>
      <c r="P721" s="216"/>
      <c r="Q721" s="216"/>
      <c r="R721" s="216"/>
      <c r="S721" s="216"/>
      <c r="T721" s="216"/>
      <c r="U721" s="216"/>
      <c r="V721" s="216"/>
      <c r="W721" s="216"/>
      <c r="X721" s="216"/>
      <c r="Y721" s="216"/>
      <c r="Z721" s="216"/>
      <c r="AA721" s="216"/>
    </row>
    <row r="722" ht="15.75" customHeight="1">
      <c r="A722" s="216"/>
      <c r="B722" s="216"/>
      <c r="C722" s="216"/>
      <c r="D722" s="216"/>
      <c r="E722" s="216"/>
      <c r="F722" s="216"/>
      <c r="G722" s="216"/>
      <c r="H722" s="216"/>
      <c r="I722" s="216"/>
      <c r="J722" s="216"/>
      <c r="K722" s="216"/>
      <c r="L722" s="216"/>
      <c r="M722" s="216"/>
      <c r="N722" s="216"/>
      <c r="O722" s="216"/>
      <c r="P722" s="216"/>
      <c r="Q722" s="216"/>
      <c r="R722" s="216"/>
      <c r="S722" s="216"/>
      <c r="T722" s="216"/>
      <c r="U722" s="216"/>
      <c r="V722" s="216"/>
      <c r="W722" s="216"/>
      <c r="X722" s="216"/>
      <c r="Y722" s="216"/>
      <c r="Z722" s="216"/>
      <c r="AA722" s="216"/>
    </row>
    <row r="723" ht="15.75" customHeight="1">
      <c r="A723" s="216"/>
      <c r="B723" s="216"/>
      <c r="C723" s="216"/>
      <c r="D723" s="216"/>
      <c r="E723" s="216"/>
      <c r="F723" s="216"/>
      <c r="G723" s="216"/>
      <c r="H723" s="216"/>
      <c r="I723" s="216"/>
      <c r="J723" s="216"/>
      <c r="K723" s="216"/>
      <c r="L723" s="216"/>
      <c r="M723" s="216"/>
      <c r="N723" s="216"/>
      <c r="O723" s="216"/>
      <c r="P723" s="216"/>
      <c r="Q723" s="216"/>
      <c r="R723" s="216"/>
      <c r="S723" s="216"/>
      <c r="T723" s="216"/>
      <c r="U723" s="216"/>
      <c r="V723" s="216"/>
      <c r="W723" s="216"/>
      <c r="X723" s="216"/>
      <c r="Y723" s="216"/>
      <c r="Z723" s="216"/>
      <c r="AA723" s="216"/>
    </row>
    <row r="724" ht="15.75" customHeight="1">
      <c r="A724" s="216"/>
      <c r="B724" s="216"/>
      <c r="C724" s="216"/>
      <c r="D724" s="216"/>
      <c r="E724" s="216"/>
      <c r="F724" s="216"/>
      <c r="G724" s="216"/>
      <c r="H724" s="216"/>
      <c r="I724" s="216"/>
      <c r="J724" s="216"/>
      <c r="K724" s="216"/>
      <c r="L724" s="216"/>
      <c r="M724" s="216"/>
      <c r="N724" s="216"/>
      <c r="O724" s="216"/>
      <c r="P724" s="216"/>
      <c r="Q724" s="216"/>
      <c r="R724" s="216"/>
      <c r="S724" s="216"/>
      <c r="T724" s="216"/>
      <c r="U724" s="216"/>
      <c r="V724" s="216"/>
      <c r="W724" s="216"/>
      <c r="X724" s="216"/>
      <c r="Y724" s="216"/>
      <c r="Z724" s="216"/>
      <c r="AA724" s="216"/>
    </row>
    <row r="725" ht="15.75" customHeight="1">
      <c r="A725" s="216"/>
      <c r="B725" s="216"/>
      <c r="C725" s="216"/>
      <c r="D725" s="216"/>
      <c r="E725" s="216"/>
      <c r="F725" s="216"/>
      <c r="G725" s="216"/>
      <c r="H725" s="216"/>
      <c r="I725" s="216"/>
      <c r="J725" s="216"/>
      <c r="K725" s="216"/>
      <c r="L725" s="216"/>
      <c r="M725" s="216"/>
      <c r="N725" s="216"/>
      <c r="O725" s="216"/>
      <c r="P725" s="216"/>
      <c r="Q725" s="216"/>
      <c r="R725" s="216"/>
      <c r="S725" s="216"/>
      <c r="T725" s="216"/>
      <c r="U725" s="216"/>
      <c r="V725" s="216"/>
      <c r="W725" s="216"/>
      <c r="X725" s="216"/>
      <c r="Y725" s="216"/>
      <c r="Z725" s="216"/>
      <c r="AA725" s="216"/>
    </row>
    <row r="726" ht="15.75" customHeight="1">
      <c r="A726" s="216"/>
      <c r="B726" s="216"/>
      <c r="C726" s="216"/>
      <c r="D726" s="216"/>
      <c r="E726" s="216"/>
      <c r="F726" s="216"/>
      <c r="G726" s="216"/>
      <c r="H726" s="216"/>
      <c r="I726" s="216"/>
      <c r="J726" s="216"/>
      <c r="K726" s="216"/>
      <c r="L726" s="216"/>
      <c r="M726" s="216"/>
      <c r="N726" s="216"/>
      <c r="O726" s="216"/>
      <c r="P726" s="216"/>
      <c r="Q726" s="216"/>
      <c r="R726" s="216"/>
      <c r="S726" s="216"/>
      <c r="T726" s="216"/>
      <c r="U726" s="216"/>
      <c r="V726" s="216"/>
      <c r="W726" s="216"/>
      <c r="X726" s="216"/>
      <c r="Y726" s="216"/>
      <c r="Z726" s="216"/>
      <c r="AA726" s="216"/>
    </row>
    <row r="727" ht="15.75" customHeight="1">
      <c r="A727" s="216"/>
      <c r="B727" s="216"/>
      <c r="C727" s="216"/>
      <c r="D727" s="216"/>
      <c r="E727" s="216"/>
      <c r="F727" s="216"/>
      <c r="G727" s="216"/>
      <c r="H727" s="216"/>
      <c r="I727" s="216"/>
      <c r="J727" s="216"/>
      <c r="K727" s="216"/>
      <c r="L727" s="216"/>
      <c r="M727" s="216"/>
      <c r="N727" s="216"/>
      <c r="O727" s="216"/>
      <c r="P727" s="216"/>
      <c r="Q727" s="216"/>
      <c r="R727" s="216"/>
      <c r="S727" s="216"/>
      <c r="T727" s="216"/>
      <c r="U727" s="216"/>
      <c r="V727" s="216"/>
      <c r="W727" s="216"/>
      <c r="X727" s="216"/>
      <c r="Y727" s="216"/>
      <c r="Z727" s="216"/>
      <c r="AA727" s="216"/>
    </row>
    <row r="728" ht="15.75" customHeight="1">
      <c r="A728" s="216"/>
      <c r="B728" s="216"/>
      <c r="C728" s="216"/>
      <c r="D728" s="216"/>
      <c r="E728" s="216"/>
      <c r="F728" s="216"/>
      <c r="G728" s="216"/>
      <c r="H728" s="216"/>
      <c r="I728" s="216"/>
      <c r="J728" s="216"/>
      <c r="K728" s="216"/>
      <c r="L728" s="216"/>
      <c r="M728" s="216"/>
      <c r="N728" s="216"/>
      <c r="O728" s="216"/>
      <c r="P728" s="216"/>
      <c r="Q728" s="216"/>
      <c r="R728" s="216"/>
      <c r="S728" s="216"/>
      <c r="T728" s="216"/>
      <c r="U728" s="216"/>
      <c r="V728" s="216"/>
      <c r="W728" s="216"/>
      <c r="X728" s="216"/>
      <c r="Y728" s="216"/>
      <c r="Z728" s="216"/>
      <c r="AA728" s="216"/>
    </row>
    <row r="729" ht="15.75" customHeight="1">
      <c r="A729" s="216"/>
      <c r="B729" s="216"/>
      <c r="C729" s="216"/>
      <c r="D729" s="216"/>
      <c r="E729" s="216"/>
      <c r="F729" s="216"/>
      <c r="G729" s="216"/>
      <c r="H729" s="216"/>
      <c r="I729" s="216"/>
      <c r="J729" s="216"/>
      <c r="K729" s="216"/>
      <c r="L729" s="216"/>
      <c r="M729" s="216"/>
      <c r="N729" s="216"/>
      <c r="O729" s="216"/>
      <c r="P729" s="216"/>
      <c r="Q729" s="216"/>
      <c r="R729" s="216"/>
      <c r="S729" s="216"/>
      <c r="T729" s="216"/>
      <c r="U729" s="216"/>
      <c r="V729" s="216"/>
      <c r="W729" s="216"/>
      <c r="X729" s="216"/>
      <c r="Y729" s="216"/>
      <c r="Z729" s="216"/>
      <c r="AA729" s="216"/>
    </row>
    <row r="730" ht="15.75" customHeight="1">
      <c r="A730" s="216"/>
      <c r="B730" s="216"/>
      <c r="C730" s="216"/>
      <c r="D730" s="216"/>
      <c r="E730" s="216"/>
      <c r="F730" s="216"/>
      <c r="G730" s="216"/>
      <c r="H730" s="216"/>
      <c r="I730" s="216"/>
      <c r="J730" s="216"/>
      <c r="K730" s="216"/>
      <c r="L730" s="216"/>
      <c r="M730" s="216"/>
      <c r="N730" s="216"/>
      <c r="O730" s="216"/>
      <c r="P730" s="216"/>
      <c r="Q730" s="216"/>
      <c r="R730" s="216"/>
      <c r="S730" s="216"/>
      <c r="T730" s="216"/>
      <c r="U730" s="216"/>
      <c r="V730" s="216"/>
      <c r="W730" s="216"/>
      <c r="X730" s="216"/>
      <c r="Y730" s="216"/>
      <c r="Z730" s="216"/>
      <c r="AA730" s="216"/>
    </row>
    <row r="731" ht="15.75" customHeight="1">
      <c r="A731" s="216"/>
      <c r="B731" s="216"/>
      <c r="C731" s="216"/>
      <c r="D731" s="216"/>
      <c r="E731" s="216"/>
      <c r="F731" s="216"/>
      <c r="G731" s="216"/>
      <c r="H731" s="216"/>
      <c r="I731" s="216"/>
      <c r="J731" s="216"/>
      <c r="K731" s="216"/>
      <c r="L731" s="216"/>
      <c r="M731" s="216"/>
      <c r="N731" s="216"/>
      <c r="O731" s="216"/>
      <c r="P731" s="216"/>
      <c r="Q731" s="216"/>
      <c r="R731" s="216"/>
      <c r="S731" s="216"/>
      <c r="T731" s="216"/>
      <c r="U731" s="216"/>
      <c r="V731" s="216"/>
      <c r="W731" s="216"/>
      <c r="X731" s="216"/>
      <c r="Y731" s="216"/>
      <c r="Z731" s="216"/>
      <c r="AA731" s="216"/>
    </row>
    <row r="732" ht="15.75" customHeight="1">
      <c r="A732" s="216"/>
      <c r="B732" s="216"/>
      <c r="C732" s="216"/>
      <c r="D732" s="216"/>
      <c r="E732" s="216"/>
      <c r="F732" s="216"/>
      <c r="G732" s="216"/>
      <c r="H732" s="216"/>
      <c r="I732" s="216"/>
      <c r="J732" s="216"/>
      <c r="K732" s="216"/>
      <c r="L732" s="216"/>
      <c r="M732" s="216"/>
      <c r="N732" s="216"/>
      <c r="O732" s="216"/>
      <c r="P732" s="216"/>
      <c r="Q732" s="216"/>
      <c r="R732" s="216"/>
      <c r="S732" s="216"/>
      <c r="T732" s="216"/>
      <c r="U732" s="216"/>
      <c r="V732" s="216"/>
      <c r="W732" s="216"/>
      <c r="X732" s="216"/>
      <c r="Y732" s="216"/>
      <c r="Z732" s="216"/>
      <c r="AA732" s="216"/>
    </row>
    <row r="733" ht="15.75" customHeight="1">
      <c r="A733" s="216"/>
      <c r="B733" s="216"/>
      <c r="C733" s="216"/>
      <c r="D733" s="216"/>
      <c r="E733" s="216"/>
      <c r="F733" s="216"/>
      <c r="G733" s="216"/>
      <c r="H733" s="216"/>
      <c r="I733" s="216"/>
      <c r="J733" s="216"/>
      <c r="K733" s="216"/>
      <c r="L733" s="216"/>
      <c r="M733" s="216"/>
      <c r="N733" s="216"/>
      <c r="O733" s="216"/>
      <c r="P733" s="216"/>
      <c r="Q733" s="216"/>
      <c r="R733" s="216"/>
      <c r="S733" s="216"/>
      <c r="T733" s="216"/>
      <c r="U733" s="216"/>
      <c r="V733" s="216"/>
      <c r="W733" s="216"/>
      <c r="X733" s="216"/>
      <c r="Y733" s="216"/>
      <c r="Z733" s="216"/>
      <c r="AA733" s="216"/>
    </row>
    <row r="734" ht="15.75" customHeight="1">
      <c r="A734" s="216"/>
      <c r="B734" s="216"/>
      <c r="C734" s="216"/>
      <c r="D734" s="216"/>
      <c r="E734" s="216"/>
      <c r="F734" s="216"/>
      <c r="G734" s="216"/>
      <c r="H734" s="216"/>
      <c r="I734" s="216"/>
      <c r="J734" s="216"/>
      <c r="K734" s="216"/>
      <c r="L734" s="216"/>
      <c r="M734" s="216"/>
      <c r="N734" s="216"/>
      <c r="O734" s="216"/>
      <c r="P734" s="216"/>
      <c r="Q734" s="216"/>
      <c r="R734" s="216"/>
      <c r="S734" s="216"/>
      <c r="T734" s="216"/>
      <c r="U734" s="216"/>
      <c r="V734" s="216"/>
      <c r="W734" s="216"/>
      <c r="X734" s="216"/>
      <c r="Y734" s="216"/>
      <c r="Z734" s="216"/>
      <c r="AA734" s="216"/>
    </row>
    <row r="735" ht="15.75" customHeight="1">
      <c r="A735" s="216"/>
      <c r="B735" s="216"/>
      <c r="C735" s="216"/>
      <c r="D735" s="216"/>
      <c r="E735" s="216"/>
      <c r="F735" s="216"/>
      <c r="G735" s="216"/>
      <c r="H735" s="216"/>
      <c r="I735" s="216"/>
      <c r="J735" s="216"/>
      <c r="K735" s="216"/>
      <c r="L735" s="216"/>
      <c r="M735" s="216"/>
      <c r="N735" s="216"/>
      <c r="O735" s="216"/>
      <c r="P735" s="216"/>
      <c r="Q735" s="216"/>
      <c r="R735" s="216"/>
      <c r="S735" s="216"/>
      <c r="T735" s="216"/>
      <c r="U735" s="216"/>
      <c r="V735" s="216"/>
      <c r="W735" s="216"/>
      <c r="X735" s="216"/>
      <c r="Y735" s="216"/>
      <c r="Z735" s="216"/>
      <c r="AA735" s="216"/>
    </row>
    <row r="736" ht="15.75" customHeight="1">
      <c r="A736" s="216"/>
      <c r="B736" s="216"/>
      <c r="C736" s="216"/>
      <c r="D736" s="216"/>
      <c r="E736" s="216"/>
      <c r="F736" s="216"/>
      <c r="G736" s="216"/>
      <c r="H736" s="216"/>
      <c r="I736" s="216"/>
      <c r="J736" s="216"/>
      <c r="K736" s="216"/>
      <c r="L736" s="216"/>
      <c r="M736" s="216"/>
      <c r="N736" s="216"/>
      <c r="O736" s="216"/>
      <c r="P736" s="216"/>
      <c r="Q736" s="216"/>
      <c r="R736" s="216"/>
      <c r="S736" s="216"/>
      <c r="T736" s="216"/>
      <c r="U736" s="216"/>
      <c r="V736" s="216"/>
      <c r="W736" s="216"/>
      <c r="X736" s="216"/>
      <c r="Y736" s="216"/>
      <c r="Z736" s="216"/>
      <c r="AA736" s="216"/>
    </row>
    <row r="737" ht="15.75" customHeight="1">
      <c r="A737" s="216"/>
      <c r="B737" s="216"/>
      <c r="C737" s="216"/>
      <c r="D737" s="216"/>
      <c r="E737" s="216"/>
      <c r="F737" s="216"/>
      <c r="G737" s="216"/>
      <c r="H737" s="216"/>
      <c r="I737" s="216"/>
      <c r="J737" s="216"/>
      <c r="K737" s="216"/>
      <c r="L737" s="216"/>
      <c r="M737" s="216"/>
      <c r="N737" s="216"/>
      <c r="O737" s="216"/>
      <c r="P737" s="216"/>
      <c r="Q737" s="216"/>
      <c r="R737" s="216"/>
      <c r="S737" s="216"/>
      <c r="T737" s="216"/>
      <c r="U737" s="216"/>
      <c r="V737" s="216"/>
      <c r="W737" s="216"/>
      <c r="X737" s="216"/>
      <c r="Y737" s="216"/>
      <c r="Z737" s="216"/>
      <c r="AA737" s="216"/>
    </row>
    <row r="738" ht="15.75" customHeight="1">
      <c r="A738" s="216"/>
      <c r="B738" s="216"/>
      <c r="C738" s="216"/>
      <c r="D738" s="216"/>
      <c r="E738" s="216"/>
      <c r="F738" s="216"/>
      <c r="G738" s="216"/>
      <c r="H738" s="216"/>
      <c r="I738" s="216"/>
      <c r="J738" s="216"/>
      <c r="K738" s="216"/>
      <c r="L738" s="216"/>
      <c r="M738" s="216"/>
      <c r="N738" s="216"/>
      <c r="O738" s="216"/>
      <c r="P738" s="216"/>
      <c r="Q738" s="216"/>
      <c r="R738" s="216"/>
      <c r="S738" s="216"/>
      <c r="T738" s="216"/>
      <c r="U738" s="216"/>
      <c r="V738" s="216"/>
      <c r="W738" s="216"/>
      <c r="X738" s="216"/>
      <c r="Y738" s="216"/>
      <c r="Z738" s="216"/>
      <c r="AA738" s="216"/>
    </row>
    <row r="739" ht="15.75" customHeight="1">
      <c r="A739" s="216"/>
      <c r="B739" s="216"/>
      <c r="C739" s="216"/>
      <c r="D739" s="216"/>
      <c r="E739" s="216"/>
      <c r="F739" s="216"/>
      <c r="G739" s="216"/>
      <c r="H739" s="216"/>
      <c r="I739" s="216"/>
      <c r="J739" s="216"/>
      <c r="K739" s="216"/>
      <c r="L739" s="216"/>
      <c r="M739" s="216"/>
      <c r="N739" s="216"/>
      <c r="O739" s="216"/>
      <c r="P739" s="216"/>
      <c r="Q739" s="216"/>
      <c r="R739" s="216"/>
      <c r="S739" s="216"/>
      <c r="T739" s="216"/>
      <c r="U739" s="216"/>
      <c r="V739" s="216"/>
      <c r="W739" s="216"/>
      <c r="X739" s="216"/>
      <c r="Y739" s="216"/>
      <c r="Z739" s="216"/>
      <c r="AA739" s="216"/>
    </row>
    <row r="740" ht="15.75" customHeight="1">
      <c r="A740" s="216"/>
      <c r="B740" s="216"/>
      <c r="C740" s="216"/>
      <c r="D740" s="216"/>
      <c r="E740" s="216"/>
      <c r="F740" s="216"/>
      <c r="G740" s="216"/>
      <c r="H740" s="216"/>
      <c r="I740" s="216"/>
      <c r="J740" s="216"/>
      <c r="K740" s="216"/>
      <c r="L740" s="216"/>
      <c r="M740" s="216"/>
      <c r="N740" s="216"/>
      <c r="O740" s="216"/>
      <c r="P740" s="216"/>
      <c r="Q740" s="216"/>
      <c r="R740" s="216"/>
      <c r="S740" s="216"/>
      <c r="T740" s="216"/>
      <c r="U740" s="216"/>
      <c r="V740" s="216"/>
      <c r="W740" s="216"/>
      <c r="X740" s="216"/>
      <c r="Y740" s="216"/>
      <c r="Z740" s="216"/>
      <c r="AA740" s="216"/>
    </row>
    <row r="741" ht="15.75" customHeight="1">
      <c r="A741" s="216"/>
      <c r="B741" s="216"/>
      <c r="C741" s="216"/>
      <c r="D741" s="216"/>
      <c r="E741" s="216"/>
      <c r="F741" s="216"/>
      <c r="G741" s="216"/>
      <c r="H741" s="216"/>
      <c r="I741" s="216"/>
      <c r="J741" s="216"/>
      <c r="K741" s="216"/>
      <c r="L741" s="216"/>
      <c r="M741" s="216"/>
      <c r="N741" s="216"/>
      <c r="O741" s="216"/>
      <c r="P741" s="216"/>
      <c r="Q741" s="216"/>
      <c r="R741" s="216"/>
      <c r="S741" s="216"/>
      <c r="T741" s="216"/>
      <c r="U741" s="216"/>
      <c r="V741" s="216"/>
      <c r="W741" s="216"/>
      <c r="X741" s="216"/>
      <c r="Y741" s="216"/>
      <c r="Z741" s="216"/>
      <c r="AA741" s="216"/>
    </row>
    <row r="742" ht="15.75" customHeight="1">
      <c r="A742" s="216"/>
      <c r="B742" s="216"/>
      <c r="C742" s="216"/>
      <c r="D742" s="216"/>
      <c r="E742" s="216"/>
      <c r="F742" s="216"/>
      <c r="G742" s="216"/>
      <c r="H742" s="216"/>
      <c r="I742" s="216"/>
      <c r="J742" s="216"/>
      <c r="K742" s="216"/>
      <c r="L742" s="216"/>
      <c r="M742" s="216"/>
      <c r="N742" s="216"/>
      <c r="O742" s="216"/>
      <c r="P742" s="216"/>
      <c r="Q742" s="216"/>
      <c r="R742" s="216"/>
      <c r="S742" s="216"/>
      <c r="T742" s="216"/>
      <c r="U742" s="216"/>
      <c r="V742" s="216"/>
      <c r="W742" s="216"/>
      <c r="X742" s="216"/>
      <c r="Y742" s="216"/>
      <c r="Z742" s="216"/>
      <c r="AA742" s="216"/>
    </row>
    <row r="743" ht="15.75" customHeight="1">
      <c r="A743" s="216"/>
      <c r="B743" s="216"/>
      <c r="C743" s="216"/>
      <c r="D743" s="216"/>
      <c r="E743" s="216"/>
      <c r="F743" s="216"/>
      <c r="G743" s="216"/>
      <c r="H743" s="216"/>
      <c r="I743" s="216"/>
      <c r="J743" s="216"/>
      <c r="K743" s="216"/>
      <c r="L743" s="216"/>
      <c r="M743" s="216"/>
      <c r="N743" s="216"/>
      <c r="O743" s="216"/>
      <c r="P743" s="216"/>
      <c r="Q743" s="216"/>
      <c r="R743" s="216"/>
      <c r="S743" s="216"/>
      <c r="T743" s="216"/>
      <c r="U743" s="216"/>
      <c r="V743" s="216"/>
      <c r="W743" s="216"/>
      <c r="X743" s="216"/>
      <c r="Y743" s="216"/>
      <c r="Z743" s="216"/>
      <c r="AA743" s="216"/>
    </row>
    <row r="744" ht="15.75" customHeight="1">
      <c r="A744" s="216"/>
      <c r="B744" s="216"/>
      <c r="C744" s="216"/>
      <c r="D744" s="216"/>
      <c r="E744" s="216"/>
      <c r="F744" s="216"/>
      <c r="G744" s="216"/>
      <c r="H744" s="216"/>
      <c r="I744" s="216"/>
      <c r="J744" s="216"/>
      <c r="K744" s="216"/>
      <c r="L744" s="216"/>
      <c r="M744" s="216"/>
      <c r="N744" s="216"/>
      <c r="O744" s="216"/>
      <c r="P744" s="216"/>
      <c r="Q744" s="216"/>
      <c r="R744" s="216"/>
      <c r="S744" s="216"/>
      <c r="T744" s="216"/>
      <c r="U744" s="216"/>
      <c r="V744" s="216"/>
      <c r="W744" s="216"/>
      <c r="X744" s="216"/>
      <c r="Y744" s="216"/>
      <c r="Z744" s="216"/>
      <c r="AA744" s="216"/>
    </row>
    <row r="745" ht="15.75" customHeight="1">
      <c r="A745" s="216"/>
      <c r="B745" s="216"/>
      <c r="C745" s="216"/>
      <c r="D745" s="216"/>
      <c r="E745" s="216"/>
      <c r="F745" s="216"/>
      <c r="G745" s="216"/>
      <c r="H745" s="216"/>
      <c r="I745" s="216"/>
      <c r="J745" s="216"/>
      <c r="K745" s="216"/>
      <c r="L745" s="216"/>
      <c r="M745" s="216"/>
      <c r="N745" s="216"/>
      <c r="O745" s="216"/>
      <c r="P745" s="216"/>
      <c r="Q745" s="216"/>
      <c r="R745" s="216"/>
      <c r="S745" s="216"/>
      <c r="T745" s="216"/>
      <c r="U745" s="216"/>
      <c r="V745" s="216"/>
      <c r="W745" s="216"/>
      <c r="X745" s="216"/>
      <c r="Y745" s="216"/>
      <c r="Z745" s="216"/>
      <c r="AA745" s="216"/>
    </row>
    <row r="746" ht="15.75" customHeight="1">
      <c r="A746" s="216"/>
      <c r="B746" s="216"/>
      <c r="C746" s="216"/>
      <c r="D746" s="216"/>
      <c r="E746" s="216"/>
      <c r="F746" s="216"/>
      <c r="G746" s="216"/>
      <c r="H746" s="216"/>
      <c r="I746" s="216"/>
      <c r="J746" s="216"/>
      <c r="K746" s="216"/>
      <c r="L746" s="216"/>
      <c r="M746" s="216"/>
      <c r="N746" s="216"/>
      <c r="O746" s="216"/>
      <c r="P746" s="216"/>
      <c r="Q746" s="216"/>
      <c r="R746" s="216"/>
      <c r="S746" s="216"/>
      <c r="T746" s="216"/>
      <c r="U746" s="216"/>
      <c r="V746" s="216"/>
      <c r="W746" s="216"/>
      <c r="X746" s="216"/>
      <c r="Y746" s="216"/>
      <c r="Z746" s="216"/>
      <c r="AA746" s="216"/>
    </row>
    <row r="747" ht="15.75" customHeight="1">
      <c r="A747" s="216"/>
      <c r="B747" s="216"/>
      <c r="C747" s="216"/>
      <c r="D747" s="216"/>
      <c r="E747" s="216"/>
      <c r="F747" s="216"/>
      <c r="G747" s="216"/>
      <c r="H747" s="216"/>
      <c r="I747" s="216"/>
      <c r="J747" s="216"/>
      <c r="K747" s="216"/>
      <c r="L747" s="216"/>
      <c r="M747" s="216"/>
      <c r="N747" s="216"/>
      <c r="O747" s="216"/>
      <c r="P747" s="216"/>
      <c r="Q747" s="216"/>
      <c r="R747" s="216"/>
      <c r="S747" s="216"/>
      <c r="T747" s="216"/>
      <c r="U747" s="216"/>
      <c r="V747" s="216"/>
      <c r="W747" s="216"/>
      <c r="X747" s="216"/>
      <c r="Y747" s="216"/>
      <c r="Z747" s="216"/>
      <c r="AA747" s="216"/>
    </row>
    <row r="748" ht="15.75" customHeight="1">
      <c r="A748" s="216"/>
      <c r="B748" s="216"/>
      <c r="C748" s="216"/>
      <c r="D748" s="216"/>
      <c r="E748" s="216"/>
      <c r="F748" s="216"/>
      <c r="G748" s="216"/>
      <c r="H748" s="216"/>
      <c r="I748" s="216"/>
      <c r="J748" s="216"/>
      <c r="K748" s="216"/>
      <c r="L748" s="216"/>
      <c r="M748" s="216"/>
      <c r="N748" s="216"/>
      <c r="O748" s="216"/>
      <c r="P748" s="216"/>
      <c r="Q748" s="216"/>
      <c r="R748" s="216"/>
      <c r="S748" s="216"/>
      <c r="T748" s="216"/>
      <c r="U748" s="216"/>
      <c r="V748" s="216"/>
      <c r="W748" s="216"/>
      <c r="X748" s="216"/>
      <c r="Y748" s="216"/>
      <c r="Z748" s="216"/>
      <c r="AA748" s="216"/>
    </row>
    <row r="749" ht="15.75" customHeight="1">
      <c r="A749" s="216"/>
      <c r="B749" s="216"/>
      <c r="C749" s="216"/>
      <c r="D749" s="216"/>
      <c r="E749" s="216"/>
      <c r="F749" s="216"/>
      <c r="G749" s="216"/>
      <c r="H749" s="216"/>
      <c r="I749" s="216"/>
      <c r="J749" s="216"/>
      <c r="K749" s="216"/>
      <c r="L749" s="216"/>
      <c r="M749" s="216"/>
      <c r="N749" s="216"/>
      <c r="O749" s="216"/>
      <c r="P749" s="216"/>
      <c r="Q749" s="216"/>
      <c r="R749" s="216"/>
      <c r="S749" s="216"/>
      <c r="T749" s="216"/>
      <c r="U749" s="216"/>
      <c r="V749" s="216"/>
      <c r="W749" s="216"/>
      <c r="X749" s="216"/>
      <c r="Y749" s="216"/>
      <c r="Z749" s="216"/>
      <c r="AA749" s="216"/>
    </row>
    <row r="750" ht="15.75" customHeight="1">
      <c r="A750" s="216"/>
      <c r="B750" s="216"/>
      <c r="C750" s="216"/>
      <c r="D750" s="216"/>
      <c r="E750" s="216"/>
      <c r="F750" s="216"/>
      <c r="G750" s="216"/>
      <c r="H750" s="216"/>
      <c r="I750" s="216"/>
      <c r="J750" s="216"/>
      <c r="K750" s="216"/>
      <c r="L750" s="216"/>
      <c r="M750" s="216"/>
      <c r="N750" s="216"/>
      <c r="O750" s="216"/>
      <c r="P750" s="216"/>
      <c r="Q750" s="216"/>
      <c r="R750" s="216"/>
      <c r="S750" s="216"/>
      <c r="T750" s="216"/>
      <c r="U750" s="216"/>
      <c r="V750" s="216"/>
      <c r="W750" s="216"/>
      <c r="X750" s="216"/>
      <c r="Y750" s="216"/>
      <c r="Z750" s="216"/>
      <c r="AA750" s="216"/>
    </row>
    <row r="751" ht="15.75" customHeight="1">
      <c r="A751" s="216"/>
      <c r="B751" s="216"/>
      <c r="C751" s="216"/>
      <c r="D751" s="216"/>
      <c r="E751" s="216"/>
      <c r="F751" s="216"/>
      <c r="G751" s="216"/>
      <c r="H751" s="216"/>
      <c r="I751" s="216"/>
      <c r="J751" s="216"/>
      <c r="K751" s="216"/>
      <c r="L751" s="216"/>
      <c r="M751" s="216"/>
      <c r="N751" s="216"/>
      <c r="O751" s="216"/>
      <c r="P751" s="216"/>
      <c r="Q751" s="216"/>
      <c r="R751" s="216"/>
      <c r="S751" s="216"/>
      <c r="T751" s="216"/>
      <c r="U751" s="216"/>
      <c r="V751" s="216"/>
      <c r="W751" s="216"/>
      <c r="X751" s="216"/>
      <c r="Y751" s="216"/>
      <c r="Z751" s="216"/>
      <c r="AA751" s="216"/>
    </row>
    <row r="752" ht="15.75" customHeight="1">
      <c r="A752" s="216"/>
      <c r="B752" s="216"/>
      <c r="C752" s="216"/>
      <c r="D752" s="216"/>
      <c r="E752" s="216"/>
      <c r="F752" s="216"/>
      <c r="G752" s="216"/>
      <c r="H752" s="216"/>
      <c r="I752" s="216"/>
      <c r="J752" s="216"/>
      <c r="K752" s="216"/>
      <c r="L752" s="216"/>
      <c r="M752" s="216"/>
      <c r="N752" s="216"/>
      <c r="O752" s="216"/>
      <c r="P752" s="216"/>
      <c r="Q752" s="216"/>
      <c r="R752" s="216"/>
      <c r="S752" s="216"/>
      <c r="T752" s="216"/>
      <c r="U752" s="216"/>
      <c r="V752" s="216"/>
      <c r="W752" s="216"/>
      <c r="X752" s="216"/>
      <c r="Y752" s="216"/>
      <c r="Z752" s="216"/>
      <c r="AA752" s="216"/>
    </row>
    <row r="753" ht="15.75" customHeight="1">
      <c r="A753" s="216"/>
      <c r="B753" s="216"/>
      <c r="C753" s="216"/>
      <c r="D753" s="216"/>
      <c r="E753" s="216"/>
      <c r="F753" s="216"/>
      <c r="G753" s="216"/>
      <c r="H753" s="216"/>
      <c r="I753" s="216"/>
      <c r="J753" s="216"/>
      <c r="K753" s="216"/>
      <c r="L753" s="216"/>
      <c r="M753" s="216"/>
      <c r="N753" s="216"/>
      <c r="O753" s="216"/>
      <c r="P753" s="216"/>
      <c r="Q753" s="216"/>
      <c r="R753" s="216"/>
      <c r="S753" s="216"/>
      <c r="T753" s="216"/>
      <c r="U753" s="216"/>
      <c r="V753" s="216"/>
      <c r="W753" s="216"/>
      <c r="X753" s="216"/>
      <c r="Y753" s="216"/>
      <c r="Z753" s="216"/>
      <c r="AA753" s="216"/>
    </row>
    <row r="754" ht="15.75" customHeight="1">
      <c r="A754" s="216"/>
      <c r="B754" s="216"/>
      <c r="C754" s="216"/>
      <c r="D754" s="216"/>
      <c r="E754" s="216"/>
      <c r="F754" s="216"/>
      <c r="G754" s="216"/>
      <c r="H754" s="216"/>
      <c r="I754" s="216"/>
      <c r="J754" s="216"/>
      <c r="K754" s="216"/>
      <c r="L754" s="216"/>
      <c r="M754" s="216"/>
      <c r="N754" s="216"/>
      <c r="O754" s="216"/>
      <c r="P754" s="216"/>
      <c r="Q754" s="216"/>
      <c r="R754" s="216"/>
      <c r="S754" s="216"/>
      <c r="T754" s="216"/>
      <c r="U754" s="216"/>
      <c r="V754" s="216"/>
      <c r="W754" s="216"/>
      <c r="X754" s="216"/>
      <c r="Y754" s="216"/>
      <c r="Z754" s="216"/>
      <c r="AA754" s="216"/>
    </row>
    <row r="755" ht="15.75" customHeight="1">
      <c r="A755" s="216"/>
      <c r="B755" s="216"/>
      <c r="C755" s="216"/>
      <c r="D755" s="216"/>
      <c r="E755" s="216"/>
      <c r="F755" s="216"/>
      <c r="G755" s="216"/>
      <c r="H755" s="216"/>
      <c r="I755" s="216"/>
      <c r="J755" s="216"/>
      <c r="K755" s="216"/>
      <c r="L755" s="216"/>
      <c r="M755" s="216"/>
      <c r="N755" s="216"/>
      <c r="O755" s="216"/>
      <c r="P755" s="216"/>
      <c r="Q755" s="216"/>
      <c r="R755" s="216"/>
      <c r="S755" s="216"/>
      <c r="T755" s="216"/>
      <c r="U755" s="216"/>
      <c r="V755" s="216"/>
      <c r="W755" s="216"/>
      <c r="X755" s="216"/>
      <c r="Y755" s="216"/>
      <c r="Z755" s="216"/>
      <c r="AA755" s="216"/>
    </row>
    <row r="756" ht="15.75" customHeight="1">
      <c r="A756" s="216"/>
      <c r="B756" s="216"/>
      <c r="C756" s="216"/>
      <c r="D756" s="216"/>
      <c r="E756" s="216"/>
      <c r="F756" s="216"/>
      <c r="G756" s="216"/>
      <c r="H756" s="216"/>
      <c r="I756" s="216"/>
      <c r="J756" s="216"/>
      <c r="K756" s="216"/>
      <c r="L756" s="216"/>
      <c r="M756" s="216"/>
      <c r="N756" s="216"/>
      <c r="O756" s="216"/>
      <c r="P756" s="216"/>
      <c r="Q756" s="216"/>
      <c r="R756" s="216"/>
      <c r="S756" s="216"/>
      <c r="T756" s="216"/>
      <c r="U756" s="216"/>
      <c r="V756" s="216"/>
      <c r="W756" s="216"/>
      <c r="X756" s="216"/>
      <c r="Y756" s="216"/>
      <c r="Z756" s="216"/>
      <c r="AA756" s="216"/>
    </row>
    <row r="757" ht="15.75" customHeight="1">
      <c r="A757" s="216"/>
      <c r="B757" s="216"/>
      <c r="C757" s="216"/>
      <c r="D757" s="216"/>
      <c r="E757" s="216"/>
      <c r="F757" s="216"/>
      <c r="G757" s="216"/>
      <c r="H757" s="216"/>
      <c r="I757" s="216"/>
      <c r="J757" s="216"/>
      <c r="K757" s="216"/>
      <c r="L757" s="216"/>
      <c r="M757" s="216"/>
      <c r="N757" s="216"/>
      <c r="O757" s="216"/>
      <c r="P757" s="216"/>
      <c r="Q757" s="216"/>
      <c r="R757" s="216"/>
      <c r="S757" s="216"/>
      <c r="T757" s="216"/>
      <c r="U757" s="216"/>
      <c r="V757" s="216"/>
      <c r="W757" s="216"/>
      <c r="X757" s="216"/>
      <c r="Y757" s="216"/>
      <c r="Z757" s="216"/>
      <c r="AA757" s="216"/>
    </row>
    <row r="758" ht="15.75" customHeight="1">
      <c r="A758" s="216"/>
      <c r="B758" s="216"/>
      <c r="C758" s="216"/>
      <c r="D758" s="216"/>
      <c r="E758" s="216"/>
      <c r="F758" s="216"/>
      <c r="G758" s="216"/>
      <c r="H758" s="216"/>
      <c r="I758" s="216"/>
      <c r="J758" s="216"/>
      <c r="K758" s="216"/>
      <c r="L758" s="216"/>
      <c r="M758" s="216"/>
      <c r="N758" s="216"/>
      <c r="O758" s="216"/>
      <c r="P758" s="216"/>
      <c r="Q758" s="216"/>
      <c r="R758" s="216"/>
      <c r="S758" s="216"/>
      <c r="T758" s="216"/>
      <c r="U758" s="216"/>
      <c r="V758" s="216"/>
      <c r="W758" s="216"/>
      <c r="X758" s="216"/>
      <c r="Y758" s="216"/>
      <c r="Z758" s="216"/>
      <c r="AA758" s="216"/>
    </row>
    <row r="759" ht="15.75" customHeight="1">
      <c r="A759" s="216"/>
      <c r="B759" s="216"/>
      <c r="C759" s="216"/>
      <c r="D759" s="216"/>
      <c r="E759" s="216"/>
      <c r="F759" s="216"/>
      <c r="G759" s="216"/>
      <c r="H759" s="216"/>
      <c r="I759" s="216"/>
      <c r="J759" s="216"/>
      <c r="K759" s="216"/>
      <c r="L759" s="216"/>
      <c r="M759" s="216"/>
      <c r="N759" s="216"/>
      <c r="O759" s="216"/>
      <c r="P759" s="216"/>
      <c r="Q759" s="216"/>
      <c r="R759" s="216"/>
      <c r="S759" s="216"/>
      <c r="T759" s="216"/>
      <c r="U759" s="216"/>
      <c r="V759" s="216"/>
      <c r="W759" s="216"/>
      <c r="X759" s="216"/>
      <c r="Y759" s="216"/>
      <c r="Z759" s="216"/>
      <c r="AA759" s="216"/>
    </row>
    <row r="760" ht="15.75" customHeight="1">
      <c r="A760" s="216"/>
      <c r="B760" s="216"/>
      <c r="C760" s="216"/>
      <c r="D760" s="216"/>
      <c r="E760" s="216"/>
      <c r="F760" s="216"/>
      <c r="G760" s="216"/>
      <c r="H760" s="216"/>
      <c r="I760" s="216"/>
      <c r="J760" s="216"/>
      <c r="K760" s="216"/>
      <c r="L760" s="216"/>
      <c r="M760" s="216"/>
      <c r="N760" s="216"/>
      <c r="O760" s="216"/>
      <c r="P760" s="216"/>
      <c r="Q760" s="216"/>
      <c r="R760" s="216"/>
      <c r="S760" s="216"/>
      <c r="T760" s="216"/>
      <c r="U760" s="216"/>
      <c r="V760" s="216"/>
      <c r="W760" s="216"/>
      <c r="X760" s="216"/>
      <c r="Y760" s="216"/>
      <c r="Z760" s="216"/>
      <c r="AA760" s="216"/>
    </row>
    <row r="761" ht="15.75" customHeight="1">
      <c r="A761" s="216"/>
      <c r="B761" s="216"/>
      <c r="C761" s="216"/>
      <c r="D761" s="216"/>
      <c r="E761" s="216"/>
      <c r="F761" s="216"/>
      <c r="G761" s="216"/>
      <c r="H761" s="216"/>
      <c r="I761" s="216"/>
      <c r="J761" s="216"/>
      <c r="K761" s="216"/>
      <c r="L761" s="216"/>
      <c r="M761" s="216"/>
      <c r="N761" s="216"/>
      <c r="O761" s="216"/>
      <c r="P761" s="216"/>
      <c r="Q761" s="216"/>
      <c r="R761" s="216"/>
      <c r="S761" s="216"/>
      <c r="T761" s="216"/>
      <c r="U761" s="216"/>
      <c r="V761" s="216"/>
      <c r="W761" s="216"/>
      <c r="X761" s="216"/>
      <c r="Y761" s="216"/>
      <c r="Z761" s="216"/>
      <c r="AA761" s="216"/>
    </row>
    <row r="762" ht="15.75" customHeight="1">
      <c r="A762" s="216"/>
      <c r="B762" s="216"/>
      <c r="C762" s="216"/>
      <c r="D762" s="216"/>
      <c r="E762" s="216"/>
      <c r="F762" s="216"/>
      <c r="G762" s="216"/>
      <c r="H762" s="216"/>
      <c r="I762" s="216"/>
      <c r="J762" s="216"/>
      <c r="K762" s="216"/>
      <c r="L762" s="216"/>
      <c r="M762" s="216"/>
      <c r="N762" s="216"/>
      <c r="O762" s="216"/>
      <c r="P762" s="216"/>
      <c r="Q762" s="216"/>
      <c r="R762" s="216"/>
      <c r="S762" s="216"/>
      <c r="T762" s="216"/>
      <c r="U762" s="216"/>
      <c r="V762" s="216"/>
      <c r="W762" s="216"/>
      <c r="X762" s="216"/>
      <c r="Y762" s="216"/>
      <c r="Z762" s="216"/>
      <c r="AA762" s="216"/>
    </row>
    <row r="763" ht="15.75" customHeight="1">
      <c r="A763" s="216"/>
      <c r="B763" s="216"/>
      <c r="C763" s="216"/>
      <c r="D763" s="216"/>
      <c r="E763" s="216"/>
      <c r="F763" s="216"/>
      <c r="G763" s="216"/>
      <c r="H763" s="216"/>
      <c r="I763" s="216"/>
      <c r="J763" s="216"/>
      <c r="K763" s="216"/>
      <c r="L763" s="216"/>
      <c r="M763" s="216"/>
      <c r="N763" s="216"/>
      <c r="O763" s="216"/>
      <c r="P763" s="216"/>
      <c r="Q763" s="216"/>
      <c r="R763" s="216"/>
      <c r="S763" s="216"/>
      <c r="T763" s="216"/>
      <c r="U763" s="216"/>
      <c r="V763" s="216"/>
      <c r="W763" s="216"/>
      <c r="X763" s="216"/>
      <c r="Y763" s="216"/>
      <c r="Z763" s="216"/>
      <c r="AA763" s="216"/>
    </row>
    <row r="764" ht="15.75" customHeight="1">
      <c r="A764" s="216"/>
      <c r="B764" s="216"/>
      <c r="C764" s="216"/>
      <c r="D764" s="216"/>
      <c r="E764" s="216"/>
      <c r="F764" s="216"/>
      <c r="G764" s="216"/>
      <c r="H764" s="216"/>
      <c r="I764" s="216"/>
      <c r="J764" s="216"/>
      <c r="K764" s="216"/>
      <c r="L764" s="216"/>
      <c r="M764" s="216"/>
      <c r="N764" s="216"/>
      <c r="O764" s="216"/>
      <c r="P764" s="216"/>
      <c r="Q764" s="216"/>
      <c r="R764" s="216"/>
      <c r="S764" s="216"/>
      <c r="T764" s="216"/>
      <c r="U764" s="216"/>
      <c r="V764" s="216"/>
      <c r="W764" s="216"/>
      <c r="X764" s="216"/>
      <c r="Y764" s="216"/>
      <c r="Z764" s="216"/>
      <c r="AA764" s="216"/>
    </row>
    <row r="765" ht="15.75" customHeight="1">
      <c r="A765" s="216"/>
      <c r="B765" s="216"/>
      <c r="C765" s="216"/>
      <c r="D765" s="216"/>
      <c r="E765" s="216"/>
      <c r="F765" s="216"/>
      <c r="G765" s="216"/>
      <c r="H765" s="216"/>
      <c r="I765" s="216"/>
      <c r="J765" s="216"/>
      <c r="K765" s="216"/>
      <c r="L765" s="216"/>
      <c r="M765" s="216"/>
      <c r="N765" s="216"/>
      <c r="O765" s="216"/>
      <c r="P765" s="216"/>
      <c r="Q765" s="216"/>
      <c r="R765" s="216"/>
      <c r="S765" s="216"/>
      <c r="T765" s="216"/>
      <c r="U765" s="216"/>
      <c r="V765" s="216"/>
      <c r="W765" s="216"/>
      <c r="X765" s="216"/>
      <c r="Y765" s="216"/>
      <c r="Z765" s="216"/>
      <c r="AA765" s="216"/>
    </row>
    <row r="766" ht="15.75" customHeight="1">
      <c r="A766" s="216"/>
      <c r="B766" s="216"/>
      <c r="C766" s="216"/>
      <c r="D766" s="216"/>
      <c r="E766" s="216"/>
      <c r="F766" s="216"/>
      <c r="G766" s="216"/>
      <c r="H766" s="216"/>
      <c r="I766" s="216"/>
      <c r="J766" s="216"/>
      <c r="K766" s="216"/>
      <c r="L766" s="216"/>
      <c r="M766" s="216"/>
      <c r="N766" s="216"/>
      <c r="O766" s="216"/>
      <c r="P766" s="216"/>
      <c r="Q766" s="216"/>
      <c r="R766" s="216"/>
      <c r="S766" s="216"/>
      <c r="T766" s="216"/>
      <c r="U766" s="216"/>
      <c r="V766" s="216"/>
      <c r="W766" s="216"/>
      <c r="X766" s="216"/>
      <c r="Y766" s="216"/>
      <c r="Z766" s="216"/>
      <c r="AA766" s="216"/>
    </row>
    <row r="767" ht="15.75" customHeight="1">
      <c r="A767" s="216"/>
      <c r="B767" s="216"/>
      <c r="C767" s="216"/>
      <c r="D767" s="216"/>
      <c r="E767" s="216"/>
      <c r="F767" s="216"/>
      <c r="G767" s="216"/>
      <c r="H767" s="216"/>
      <c r="I767" s="216"/>
      <c r="J767" s="216"/>
      <c r="K767" s="216"/>
      <c r="L767" s="216"/>
      <c r="M767" s="216"/>
      <c r="N767" s="216"/>
      <c r="O767" s="216"/>
      <c r="P767" s="216"/>
      <c r="Q767" s="216"/>
      <c r="R767" s="216"/>
      <c r="S767" s="216"/>
      <c r="T767" s="216"/>
      <c r="U767" s="216"/>
      <c r="V767" s="216"/>
      <c r="W767" s="216"/>
      <c r="X767" s="216"/>
      <c r="Y767" s="216"/>
      <c r="Z767" s="216"/>
      <c r="AA767" s="216"/>
    </row>
    <row r="768" ht="15.75" customHeight="1">
      <c r="A768" s="216"/>
      <c r="B768" s="216"/>
      <c r="C768" s="216"/>
      <c r="D768" s="216"/>
      <c r="E768" s="216"/>
      <c r="F768" s="216"/>
      <c r="G768" s="216"/>
      <c r="H768" s="216"/>
      <c r="I768" s="216"/>
      <c r="J768" s="216"/>
      <c r="K768" s="216"/>
      <c r="L768" s="216"/>
      <c r="M768" s="216"/>
      <c r="N768" s="216"/>
      <c r="O768" s="216"/>
      <c r="P768" s="216"/>
      <c r="Q768" s="216"/>
      <c r="R768" s="216"/>
      <c r="S768" s="216"/>
      <c r="T768" s="216"/>
      <c r="U768" s="216"/>
      <c r="V768" s="216"/>
      <c r="W768" s="216"/>
      <c r="X768" s="216"/>
      <c r="Y768" s="216"/>
      <c r="Z768" s="216"/>
      <c r="AA768" s="216"/>
    </row>
    <row r="769" ht="15.75" customHeight="1">
      <c r="A769" s="216"/>
      <c r="B769" s="216"/>
      <c r="C769" s="216"/>
      <c r="D769" s="216"/>
      <c r="E769" s="216"/>
      <c r="F769" s="216"/>
      <c r="G769" s="216"/>
      <c r="H769" s="216"/>
      <c r="I769" s="216"/>
      <c r="J769" s="216"/>
      <c r="K769" s="216"/>
      <c r="L769" s="216"/>
      <c r="M769" s="216"/>
      <c r="N769" s="216"/>
      <c r="O769" s="216"/>
      <c r="P769" s="216"/>
      <c r="Q769" s="216"/>
      <c r="R769" s="216"/>
      <c r="S769" s="216"/>
      <c r="T769" s="216"/>
      <c r="U769" s="216"/>
      <c r="V769" s="216"/>
      <c r="W769" s="216"/>
      <c r="X769" s="216"/>
      <c r="Y769" s="216"/>
      <c r="Z769" s="216"/>
      <c r="AA769" s="216"/>
    </row>
    <row r="770" ht="15.75" customHeight="1">
      <c r="A770" s="216"/>
      <c r="B770" s="216"/>
      <c r="C770" s="216"/>
      <c r="D770" s="216"/>
      <c r="E770" s="216"/>
      <c r="F770" s="216"/>
      <c r="G770" s="216"/>
      <c r="H770" s="216"/>
      <c r="I770" s="216"/>
      <c r="J770" s="216"/>
      <c r="K770" s="216"/>
      <c r="L770" s="216"/>
      <c r="M770" s="216"/>
      <c r="N770" s="216"/>
      <c r="O770" s="216"/>
      <c r="P770" s="216"/>
      <c r="Q770" s="216"/>
      <c r="R770" s="216"/>
      <c r="S770" s="216"/>
      <c r="T770" s="216"/>
      <c r="U770" s="216"/>
      <c r="V770" s="216"/>
      <c r="W770" s="216"/>
      <c r="X770" s="216"/>
      <c r="Y770" s="216"/>
      <c r="Z770" s="216"/>
      <c r="AA770" s="216"/>
    </row>
    <row r="771" ht="15.75" customHeight="1">
      <c r="A771" s="216"/>
      <c r="B771" s="216"/>
      <c r="C771" s="216"/>
      <c r="D771" s="216"/>
      <c r="E771" s="216"/>
      <c r="F771" s="216"/>
      <c r="G771" s="216"/>
      <c r="H771" s="216"/>
      <c r="I771" s="216"/>
      <c r="J771" s="216"/>
      <c r="K771" s="216"/>
      <c r="L771" s="216"/>
      <c r="M771" s="216"/>
      <c r="N771" s="216"/>
      <c r="O771" s="216"/>
      <c r="P771" s="216"/>
      <c r="Q771" s="216"/>
      <c r="R771" s="216"/>
      <c r="S771" s="216"/>
      <c r="T771" s="216"/>
      <c r="U771" s="216"/>
      <c r="V771" s="216"/>
      <c r="W771" s="216"/>
      <c r="X771" s="216"/>
      <c r="Y771" s="216"/>
      <c r="Z771" s="216"/>
      <c r="AA771" s="216"/>
    </row>
    <row r="772" ht="15.75" customHeight="1">
      <c r="A772" s="216"/>
      <c r="B772" s="216"/>
      <c r="C772" s="216"/>
      <c r="D772" s="216"/>
      <c r="E772" s="216"/>
      <c r="F772" s="216"/>
      <c r="G772" s="216"/>
      <c r="H772" s="216"/>
      <c r="I772" s="216"/>
      <c r="J772" s="216"/>
      <c r="K772" s="216"/>
      <c r="L772" s="216"/>
      <c r="M772" s="216"/>
      <c r="N772" s="216"/>
      <c r="O772" s="216"/>
      <c r="P772" s="216"/>
      <c r="Q772" s="216"/>
      <c r="R772" s="216"/>
      <c r="S772" s="216"/>
      <c r="T772" s="216"/>
      <c r="U772" s="216"/>
      <c r="V772" s="216"/>
      <c r="W772" s="216"/>
      <c r="X772" s="216"/>
      <c r="Y772" s="216"/>
      <c r="Z772" s="216"/>
      <c r="AA772" s="216"/>
    </row>
    <row r="773" ht="15.75" customHeight="1">
      <c r="A773" s="216"/>
      <c r="B773" s="216"/>
      <c r="C773" s="216"/>
      <c r="D773" s="216"/>
      <c r="E773" s="216"/>
      <c r="F773" s="216"/>
      <c r="G773" s="216"/>
      <c r="H773" s="216"/>
      <c r="I773" s="216"/>
      <c r="J773" s="216"/>
      <c r="K773" s="216"/>
      <c r="L773" s="216"/>
      <c r="M773" s="216"/>
      <c r="N773" s="216"/>
      <c r="O773" s="216"/>
      <c r="P773" s="216"/>
      <c r="Q773" s="216"/>
      <c r="R773" s="216"/>
      <c r="S773" s="216"/>
      <c r="T773" s="216"/>
      <c r="U773" s="216"/>
      <c r="V773" s="216"/>
      <c r="W773" s="216"/>
      <c r="X773" s="216"/>
      <c r="Y773" s="216"/>
      <c r="Z773" s="216"/>
      <c r="AA773" s="216"/>
    </row>
    <row r="774" ht="15.75" customHeight="1">
      <c r="A774" s="216"/>
      <c r="B774" s="216"/>
      <c r="C774" s="216"/>
      <c r="D774" s="216"/>
      <c r="E774" s="216"/>
      <c r="F774" s="216"/>
      <c r="G774" s="216"/>
      <c r="H774" s="216"/>
      <c r="I774" s="216"/>
      <c r="J774" s="216"/>
      <c r="K774" s="216"/>
      <c r="L774" s="216"/>
      <c r="M774" s="216"/>
      <c r="N774" s="216"/>
      <c r="O774" s="216"/>
      <c r="P774" s="216"/>
      <c r="Q774" s="216"/>
      <c r="R774" s="216"/>
      <c r="S774" s="216"/>
      <c r="T774" s="216"/>
      <c r="U774" s="216"/>
      <c r="V774" s="216"/>
      <c r="W774" s="216"/>
      <c r="X774" s="216"/>
      <c r="Y774" s="216"/>
      <c r="Z774" s="216"/>
      <c r="AA774" s="216"/>
    </row>
    <row r="775" ht="15.75" customHeight="1">
      <c r="A775" s="216"/>
      <c r="B775" s="216"/>
      <c r="C775" s="216"/>
      <c r="D775" s="216"/>
      <c r="E775" s="216"/>
      <c r="F775" s="216"/>
      <c r="G775" s="216"/>
      <c r="H775" s="216"/>
      <c r="I775" s="216"/>
      <c r="J775" s="216"/>
      <c r="K775" s="216"/>
      <c r="L775" s="216"/>
      <c r="M775" s="216"/>
      <c r="N775" s="216"/>
      <c r="O775" s="216"/>
      <c r="P775" s="216"/>
      <c r="Q775" s="216"/>
      <c r="R775" s="216"/>
      <c r="S775" s="216"/>
      <c r="T775" s="216"/>
      <c r="U775" s="216"/>
      <c r="V775" s="216"/>
      <c r="W775" s="216"/>
      <c r="X775" s="216"/>
      <c r="Y775" s="216"/>
      <c r="Z775" s="216"/>
      <c r="AA775" s="216"/>
    </row>
    <row r="776" ht="15.75" customHeight="1">
      <c r="A776" s="216"/>
      <c r="B776" s="216"/>
      <c r="C776" s="216"/>
      <c r="D776" s="216"/>
      <c r="E776" s="216"/>
      <c r="F776" s="216"/>
      <c r="G776" s="216"/>
      <c r="H776" s="216"/>
      <c r="I776" s="216"/>
      <c r="J776" s="216"/>
      <c r="K776" s="216"/>
      <c r="L776" s="216"/>
      <c r="M776" s="216"/>
      <c r="N776" s="216"/>
      <c r="O776" s="216"/>
      <c r="P776" s="216"/>
      <c r="Q776" s="216"/>
      <c r="R776" s="216"/>
      <c r="S776" s="216"/>
      <c r="T776" s="216"/>
      <c r="U776" s="216"/>
      <c r="V776" s="216"/>
      <c r="W776" s="216"/>
      <c r="X776" s="216"/>
      <c r="Y776" s="216"/>
      <c r="Z776" s="216"/>
      <c r="AA776" s="216"/>
    </row>
    <row r="777" ht="15.75" customHeight="1">
      <c r="A777" s="216"/>
      <c r="B777" s="216"/>
      <c r="C777" s="216"/>
      <c r="D777" s="216"/>
      <c r="E777" s="216"/>
      <c r="F777" s="216"/>
      <c r="G777" s="216"/>
      <c r="H777" s="216"/>
      <c r="I777" s="216"/>
      <c r="J777" s="216"/>
      <c r="K777" s="216"/>
      <c r="L777" s="216"/>
      <c r="M777" s="216"/>
      <c r="N777" s="216"/>
      <c r="O777" s="216"/>
      <c r="P777" s="216"/>
      <c r="Q777" s="216"/>
      <c r="R777" s="216"/>
      <c r="S777" s="216"/>
      <c r="T777" s="216"/>
      <c r="U777" s="216"/>
      <c r="V777" s="216"/>
      <c r="W777" s="216"/>
      <c r="X777" s="216"/>
      <c r="Y777" s="216"/>
      <c r="Z777" s="216"/>
      <c r="AA777" s="216"/>
    </row>
    <row r="778" ht="15.75" customHeight="1">
      <c r="A778" s="216"/>
      <c r="B778" s="216"/>
      <c r="C778" s="216"/>
      <c r="D778" s="216"/>
      <c r="E778" s="216"/>
      <c r="F778" s="216"/>
      <c r="G778" s="216"/>
      <c r="H778" s="216"/>
      <c r="I778" s="216"/>
      <c r="J778" s="216"/>
      <c r="K778" s="216"/>
      <c r="L778" s="216"/>
      <c r="M778" s="216"/>
      <c r="N778" s="216"/>
      <c r="O778" s="216"/>
      <c r="P778" s="216"/>
      <c r="Q778" s="216"/>
      <c r="R778" s="216"/>
      <c r="S778" s="216"/>
      <c r="T778" s="216"/>
      <c r="U778" s="216"/>
      <c r="V778" s="216"/>
      <c r="W778" s="216"/>
      <c r="X778" s="216"/>
      <c r="Y778" s="216"/>
      <c r="Z778" s="216"/>
      <c r="AA778" s="216"/>
    </row>
    <row r="779" ht="15.75" customHeight="1">
      <c r="A779" s="216"/>
      <c r="B779" s="216"/>
      <c r="C779" s="216"/>
      <c r="D779" s="216"/>
      <c r="E779" s="216"/>
      <c r="F779" s="216"/>
      <c r="G779" s="216"/>
      <c r="H779" s="216"/>
      <c r="I779" s="216"/>
      <c r="J779" s="216"/>
      <c r="K779" s="216"/>
      <c r="L779" s="216"/>
      <c r="M779" s="216"/>
      <c r="N779" s="216"/>
      <c r="O779" s="216"/>
      <c r="P779" s="216"/>
      <c r="Q779" s="216"/>
      <c r="R779" s="216"/>
      <c r="S779" s="216"/>
      <c r="T779" s="216"/>
      <c r="U779" s="216"/>
      <c r="V779" s="216"/>
      <c r="W779" s="216"/>
      <c r="X779" s="216"/>
      <c r="Y779" s="216"/>
      <c r="Z779" s="216"/>
      <c r="AA779" s="216"/>
    </row>
    <row r="780" ht="15.75" customHeight="1">
      <c r="A780" s="216"/>
      <c r="B780" s="216"/>
      <c r="C780" s="216"/>
      <c r="D780" s="216"/>
      <c r="E780" s="216"/>
      <c r="F780" s="216"/>
      <c r="G780" s="216"/>
      <c r="H780" s="216"/>
      <c r="I780" s="216"/>
      <c r="J780" s="216"/>
      <c r="K780" s="216"/>
      <c r="L780" s="216"/>
      <c r="M780" s="216"/>
      <c r="N780" s="216"/>
      <c r="O780" s="216"/>
      <c r="P780" s="216"/>
      <c r="Q780" s="216"/>
      <c r="R780" s="216"/>
      <c r="S780" s="216"/>
      <c r="T780" s="216"/>
      <c r="U780" s="216"/>
      <c r="V780" s="216"/>
      <c r="W780" s="216"/>
      <c r="X780" s="216"/>
      <c r="Y780" s="216"/>
      <c r="Z780" s="216"/>
      <c r="AA780" s="216"/>
    </row>
    <row r="781" ht="15.75" customHeight="1">
      <c r="A781" s="216"/>
      <c r="B781" s="216"/>
      <c r="C781" s="216"/>
      <c r="D781" s="216"/>
      <c r="E781" s="216"/>
      <c r="F781" s="216"/>
      <c r="G781" s="216"/>
      <c r="H781" s="216"/>
      <c r="I781" s="216"/>
      <c r="J781" s="216"/>
      <c r="K781" s="216"/>
      <c r="L781" s="216"/>
      <c r="M781" s="216"/>
      <c r="N781" s="216"/>
      <c r="O781" s="216"/>
      <c r="P781" s="216"/>
      <c r="Q781" s="216"/>
      <c r="R781" s="216"/>
      <c r="S781" s="216"/>
      <c r="T781" s="216"/>
      <c r="U781" s="216"/>
      <c r="V781" s="216"/>
      <c r="W781" s="216"/>
      <c r="X781" s="216"/>
      <c r="Y781" s="216"/>
      <c r="Z781" s="216"/>
      <c r="AA781" s="216"/>
    </row>
    <row r="782" ht="15.75" customHeight="1">
      <c r="A782" s="216"/>
      <c r="B782" s="216"/>
      <c r="C782" s="216"/>
      <c r="D782" s="216"/>
      <c r="E782" s="216"/>
      <c r="F782" s="216"/>
      <c r="G782" s="216"/>
      <c r="H782" s="216"/>
      <c r="I782" s="216"/>
      <c r="J782" s="216"/>
      <c r="K782" s="216"/>
      <c r="L782" s="216"/>
      <c r="M782" s="216"/>
      <c r="N782" s="216"/>
      <c r="O782" s="216"/>
      <c r="P782" s="216"/>
      <c r="Q782" s="216"/>
      <c r="R782" s="216"/>
      <c r="S782" s="216"/>
      <c r="T782" s="216"/>
      <c r="U782" s="216"/>
      <c r="V782" s="216"/>
      <c r="W782" s="216"/>
      <c r="X782" s="216"/>
      <c r="Y782" s="216"/>
      <c r="Z782" s="216"/>
      <c r="AA782" s="216"/>
    </row>
    <row r="783" ht="15.75" customHeight="1">
      <c r="A783" s="216"/>
      <c r="B783" s="216"/>
      <c r="C783" s="216"/>
      <c r="D783" s="216"/>
      <c r="E783" s="216"/>
      <c r="F783" s="216"/>
      <c r="G783" s="216"/>
      <c r="H783" s="216"/>
      <c r="I783" s="216"/>
      <c r="J783" s="216"/>
      <c r="K783" s="216"/>
      <c r="L783" s="216"/>
      <c r="M783" s="216"/>
      <c r="N783" s="216"/>
      <c r="O783" s="216"/>
      <c r="P783" s="216"/>
      <c r="Q783" s="216"/>
      <c r="R783" s="216"/>
      <c r="S783" s="216"/>
      <c r="T783" s="216"/>
      <c r="U783" s="216"/>
      <c r="V783" s="216"/>
      <c r="W783" s="216"/>
      <c r="X783" s="216"/>
      <c r="Y783" s="216"/>
      <c r="Z783" s="216"/>
      <c r="AA783" s="216"/>
    </row>
    <row r="784" ht="15.75" customHeight="1">
      <c r="A784" s="216"/>
      <c r="B784" s="216"/>
      <c r="C784" s="216"/>
      <c r="D784" s="216"/>
      <c r="E784" s="216"/>
      <c r="F784" s="216"/>
      <c r="G784" s="216"/>
      <c r="H784" s="216"/>
      <c r="I784" s="216"/>
      <c r="J784" s="216"/>
      <c r="K784" s="216"/>
      <c r="L784" s="216"/>
      <c r="M784" s="216"/>
      <c r="N784" s="216"/>
      <c r="O784" s="216"/>
      <c r="P784" s="216"/>
      <c r="Q784" s="216"/>
      <c r="R784" s="216"/>
      <c r="S784" s="216"/>
      <c r="T784" s="216"/>
      <c r="U784" s="216"/>
      <c r="V784" s="216"/>
      <c r="W784" s="216"/>
      <c r="X784" s="216"/>
      <c r="Y784" s="216"/>
      <c r="Z784" s="216"/>
      <c r="AA784" s="216"/>
    </row>
    <row r="785" ht="15.75" customHeight="1">
      <c r="A785" s="216"/>
      <c r="B785" s="216"/>
      <c r="C785" s="216"/>
      <c r="D785" s="216"/>
      <c r="E785" s="216"/>
      <c r="F785" s="216"/>
      <c r="G785" s="216"/>
      <c r="H785" s="216"/>
      <c r="I785" s="216"/>
      <c r="J785" s="216"/>
      <c r="K785" s="216"/>
      <c r="L785" s="216"/>
      <c r="M785" s="216"/>
      <c r="N785" s="216"/>
      <c r="O785" s="216"/>
      <c r="P785" s="216"/>
      <c r="Q785" s="216"/>
      <c r="R785" s="216"/>
      <c r="S785" s="216"/>
      <c r="T785" s="216"/>
      <c r="U785" s="216"/>
      <c r="V785" s="216"/>
      <c r="W785" s="216"/>
      <c r="X785" s="216"/>
      <c r="Y785" s="216"/>
      <c r="Z785" s="216"/>
      <c r="AA785" s="216"/>
    </row>
    <row r="786" ht="15.75" customHeight="1">
      <c r="A786" s="216"/>
      <c r="B786" s="216"/>
      <c r="C786" s="216"/>
      <c r="D786" s="216"/>
      <c r="E786" s="216"/>
      <c r="F786" s="216"/>
      <c r="G786" s="216"/>
      <c r="H786" s="216"/>
      <c r="I786" s="216"/>
      <c r="J786" s="216"/>
      <c r="K786" s="216"/>
      <c r="L786" s="216"/>
      <c r="M786" s="216"/>
      <c r="N786" s="216"/>
      <c r="O786" s="216"/>
      <c r="P786" s="216"/>
      <c r="Q786" s="216"/>
      <c r="R786" s="216"/>
      <c r="S786" s="216"/>
      <c r="T786" s="216"/>
      <c r="U786" s="216"/>
      <c r="V786" s="216"/>
      <c r="W786" s="216"/>
      <c r="X786" s="216"/>
      <c r="Y786" s="216"/>
      <c r="Z786" s="216"/>
      <c r="AA786" s="216"/>
    </row>
    <row r="787" ht="15.75" customHeight="1">
      <c r="A787" s="216"/>
      <c r="B787" s="216"/>
      <c r="C787" s="216"/>
      <c r="D787" s="216"/>
      <c r="E787" s="216"/>
      <c r="F787" s="216"/>
      <c r="G787" s="216"/>
      <c r="H787" s="216"/>
      <c r="I787" s="216"/>
      <c r="J787" s="216"/>
      <c r="K787" s="216"/>
      <c r="L787" s="216"/>
      <c r="M787" s="216"/>
      <c r="N787" s="216"/>
      <c r="O787" s="216"/>
      <c r="P787" s="216"/>
      <c r="Q787" s="216"/>
      <c r="R787" s="216"/>
      <c r="S787" s="216"/>
      <c r="T787" s="216"/>
      <c r="U787" s="216"/>
      <c r="V787" s="216"/>
      <c r="W787" s="216"/>
      <c r="X787" s="216"/>
      <c r="Y787" s="216"/>
      <c r="Z787" s="216"/>
      <c r="AA787" s="216"/>
    </row>
    <row r="788" ht="15.75" customHeight="1">
      <c r="A788" s="216"/>
      <c r="B788" s="216"/>
      <c r="C788" s="216"/>
      <c r="D788" s="216"/>
      <c r="E788" s="216"/>
      <c r="F788" s="216"/>
      <c r="G788" s="216"/>
      <c r="H788" s="216"/>
      <c r="I788" s="216"/>
      <c r="J788" s="216"/>
      <c r="K788" s="216"/>
      <c r="L788" s="216"/>
      <c r="M788" s="216"/>
      <c r="N788" s="216"/>
      <c r="O788" s="216"/>
      <c r="P788" s="216"/>
      <c r="Q788" s="216"/>
      <c r="R788" s="216"/>
      <c r="S788" s="216"/>
      <c r="T788" s="216"/>
      <c r="U788" s="216"/>
      <c r="V788" s="216"/>
      <c r="W788" s="216"/>
      <c r="X788" s="216"/>
      <c r="Y788" s="216"/>
      <c r="Z788" s="216"/>
      <c r="AA788" s="216"/>
    </row>
    <row r="789" ht="15.75" customHeight="1">
      <c r="A789" s="216"/>
      <c r="B789" s="216"/>
      <c r="C789" s="216"/>
      <c r="D789" s="216"/>
      <c r="E789" s="216"/>
      <c r="F789" s="216"/>
      <c r="G789" s="216"/>
      <c r="H789" s="216"/>
      <c r="I789" s="216"/>
      <c r="J789" s="216"/>
      <c r="K789" s="216"/>
      <c r="L789" s="216"/>
      <c r="M789" s="216"/>
      <c r="N789" s="216"/>
      <c r="O789" s="216"/>
      <c r="P789" s="216"/>
      <c r="Q789" s="216"/>
      <c r="R789" s="216"/>
      <c r="S789" s="216"/>
      <c r="T789" s="216"/>
      <c r="U789" s="216"/>
      <c r="V789" s="216"/>
      <c r="W789" s="216"/>
      <c r="X789" s="216"/>
      <c r="Y789" s="216"/>
      <c r="Z789" s="216"/>
      <c r="AA789" s="216"/>
    </row>
    <row r="790" ht="15.75" customHeight="1">
      <c r="A790" s="216"/>
      <c r="B790" s="216"/>
      <c r="C790" s="216"/>
      <c r="D790" s="216"/>
      <c r="E790" s="216"/>
      <c r="F790" s="216"/>
      <c r="G790" s="216"/>
      <c r="H790" s="216"/>
      <c r="I790" s="216"/>
      <c r="J790" s="216"/>
      <c r="K790" s="216"/>
      <c r="L790" s="216"/>
      <c r="M790" s="216"/>
      <c r="N790" s="216"/>
      <c r="O790" s="216"/>
      <c r="P790" s="216"/>
      <c r="Q790" s="216"/>
      <c r="R790" s="216"/>
      <c r="S790" s="216"/>
      <c r="T790" s="216"/>
      <c r="U790" s="216"/>
      <c r="V790" s="216"/>
      <c r="W790" s="216"/>
      <c r="X790" s="216"/>
      <c r="Y790" s="216"/>
      <c r="Z790" s="216"/>
      <c r="AA790" s="216"/>
    </row>
    <row r="791" ht="15.75" customHeight="1">
      <c r="A791" s="216"/>
      <c r="B791" s="216"/>
      <c r="C791" s="216"/>
      <c r="D791" s="216"/>
      <c r="E791" s="216"/>
      <c r="F791" s="216"/>
      <c r="G791" s="216"/>
      <c r="H791" s="216"/>
      <c r="I791" s="216"/>
      <c r="J791" s="216"/>
      <c r="K791" s="216"/>
      <c r="L791" s="216"/>
      <c r="M791" s="216"/>
      <c r="N791" s="216"/>
      <c r="O791" s="216"/>
      <c r="P791" s="216"/>
      <c r="Q791" s="216"/>
      <c r="R791" s="216"/>
      <c r="S791" s="216"/>
      <c r="T791" s="216"/>
      <c r="U791" s="216"/>
      <c r="V791" s="216"/>
      <c r="W791" s="216"/>
      <c r="X791" s="216"/>
      <c r="Y791" s="216"/>
      <c r="Z791" s="216"/>
      <c r="AA791" s="216"/>
    </row>
    <row r="792" ht="15.75" customHeight="1">
      <c r="A792" s="216"/>
      <c r="B792" s="216"/>
      <c r="C792" s="216"/>
      <c r="D792" s="216"/>
      <c r="E792" s="216"/>
      <c r="F792" s="216"/>
      <c r="G792" s="216"/>
      <c r="H792" s="216"/>
      <c r="I792" s="216"/>
      <c r="J792" s="216"/>
      <c r="K792" s="216"/>
      <c r="L792" s="216"/>
      <c r="M792" s="216"/>
      <c r="N792" s="216"/>
      <c r="O792" s="216"/>
      <c r="P792" s="216"/>
      <c r="Q792" s="216"/>
      <c r="R792" s="216"/>
      <c r="S792" s="216"/>
      <c r="T792" s="216"/>
      <c r="U792" s="216"/>
      <c r="V792" s="216"/>
      <c r="W792" s="216"/>
      <c r="X792" s="216"/>
      <c r="Y792" s="216"/>
      <c r="Z792" s="216"/>
      <c r="AA792" s="216"/>
    </row>
    <row r="793" ht="15.75" customHeight="1">
      <c r="A793" s="216"/>
      <c r="B793" s="216"/>
      <c r="C793" s="216"/>
      <c r="D793" s="216"/>
      <c r="E793" s="216"/>
      <c r="F793" s="216"/>
      <c r="G793" s="216"/>
      <c r="H793" s="216"/>
      <c r="I793" s="216"/>
      <c r="J793" s="216"/>
      <c r="K793" s="216"/>
      <c r="L793" s="216"/>
      <c r="M793" s="216"/>
      <c r="N793" s="216"/>
      <c r="O793" s="216"/>
      <c r="P793" s="216"/>
      <c r="Q793" s="216"/>
      <c r="R793" s="216"/>
      <c r="S793" s="216"/>
      <c r="T793" s="216"/>
      <c r="U793" s="216"/>
      <c r="V793" s="216"/>
      <c r="W793" s="216"/>
      <c r="X793" s="216"/>
      <c r="Y793" s="216"/>
      <c r="Z793" s="216"/>
      <c r="AA793" s="216"/>
    </row>
    <row r="794" ht="15.75" customHeight="1">
      <c r="A794" s="216"/>
      <c r="B794" s="216"/>
      <c r="C794" s="216"/>
      <c r="D794" s="216"/>
      <c r="E794" s="216"/>
      <c r="F794" s="216"/>
      <c r="G794" s="216"/>
      <c r="H794" s="216"/>
      <c r="I794" s="216"/>
      <c r="J794" s="216"/>
      <c r="K794" s="216"/>
      <c r="L794" s="216"/>
      <c r="M794" s="216"/>
      <c r="N794" s="216"/>
      <c r="O794" s="216"/>
      <c r="P794" s="216"/>
      <c r="Q794" s="216"/>
      <c r="R794" s="216"/>
      <c r="S794" s="216"/>
      <c r="T794" s="216"/>
      <c r="U794" s="216"/>
      <c r="V794" s="216"/>
      <c r="W794" s="216"/>
      <c r="X794" s="216"/>
      <c r="Y794" s="216"/>
      <c r="Z794" s="216"/>
      <c r="AA794" s="216"/>
    </row>
    <row r="795" ht="15.75" customHeight="1">
      <c r="A795" s="216"/>
      <c r="B795" s="216"/>
      <c r="C795" s="216"/>
      <c r="D795" s="216"/>
      <c r="E795" s="216"/>
      <c r="F795" s="216"/>
      <c r="G795" s="216"/>
      <c r="H795" s="216"/>
      <c r="I795" s="216"/>
      <c r="J795" s="216"/>
      <c r="K795" s="216"/>
      <c r="L795" s="216"/>
      <c r="M795" s="216"/>
      <c r="N795" s="216"/>
      <c r="O795" s="216"/>
      <c r="P795" s="216"/>
      <c r="Q795" s="216"/>
      <c r="R795" s="216"/>
      <c r="S795" s="216"/>
      <c r="T795" s="216"/>
      <c r="U795" s="216"/>
      <c r="V795" s="216"/>
      <c r="W795" s="216"/>
      <c r="X795" s="216"/>
      <c r="Y795" s="216"/>
      <c r="Z795" s="216"/>
      <c r="AA795" s="216"/>
    </row>
    <row r="796" ht="15.75" customHeight="1">
      <c r="A796" s="216"/>
      <c r="B796" s="216"/>
      <c r="C796" s="216"/>
      <c r="D796" s="216"/>
      <c r="E796" s="216"/>
      <c r="F796" s="216"/>
      <c r="G796" s="216"/>
      <c r="H796" s="216"/>
      <c r="I796" s="216"/>
      <c r="J796" s="216"/>
      <c r="K796" s="216"/>
      <c r="L796" s="216"/>
      <c r="M796" s="216"/>
      <c r="N796" s="216"/>
      <c r="O796" s="216"/>
      <c r="P796" s="216"/>
      <c r="Q796" s="216"/>
      <c r="R796" s="216"/>
      <c r="S796" s="216"/>
      <c r="T796" s="216"/>
      <c r="U796" s="216"/>
      <c r="V796" s="216"/>
      <c r="W796" s="216"/>
      <c r="X796" s="216"/>
      <c r="Y796" s="216"/>
      <c r="Z796" s="216"/>
      <c r="AA796" s="216"/>
    </row>
    <row r="797" ht="15.75" customHeight="1">
      <c r="A797" s="216"/>
      <c r="B797" s="216"/>
      <c r="C797" s="216"/>
      <c r="D797" s="216"/>
      <c r="E797" s="216"/>
      <c r="F797" s="216"/>
      <c r="G797" s="216"/>
      <c r="H797" s="216"/>
      <c r="I797" s="216"/>
      <c r="J797" s="216"/>
      <c r="K797" s="216"/>
      <c r="L797" s="216"/>
      <c r="M797" s="216"/>
      <c r="N797" s="216"/>
      <c r="O797" s="216"/>
      <c r="P797" s="216"/>
      <c r="Q797" s="216"/>
      <c r="R797" s="216"/>
      <c r="S797" s="216"/>
      <c r="T797" s="216"/>
      <c r="U797" s="216"/>
      <c r="V797" s="216"/>
      <c r="W797" s="216"/>
      <c r="X797" s="216"/>
      <c r="Y797" s="216"/>
      <c r="Z797" s="216"/>
      <c r="AA797" s="216"/>
    </row>
    <row r="798" ht="15.75" customHeight="1">
      <c r="A798" s="216"/>
      <c r="B798" s="216"/>
      <c r="C798" s="216"/>
      <c r="D798" s="216"/>
      <c r="E798" s="216"/>
      <c r="F798" s="216"/>
      <c r="G798" s="216"/>
      <c r="H798" s="216"/>
      <c r="I798" s="216"/>
      <c r="J798" s="216"/>
      <c r="K798" s="216"/>
      <c r="L798" s="216"/>
      <c r="M798" s="216"/>
      <c r="N798" s="216"/>
      <c r="O798" s="216"/>
      <c r="P798" s="216"/>
      <c r="Q798" s="216"/>
      <c r="R798" s="216"/>
      <c r="S798" s="216"/>
      <c r="T798" s="216"/>
      <c r="U798" s="216"/>
      <c r="V798" s="216"/>
      <c r="W798" s="216"/>
      <c r="X798" s="216"/>
      <c r="Y798" s="216"/>
      <c r="Z798" s="216"/>
      <c r="AA798" s="216"/>
    </row>
    <row r="799" ht="15.75" customHeight="1">
      <c r="A799" s="216"/>
      <c r="B799" s="216"/>
      <c r="C799" s="216"/>
      <c r="D799" s="216"/>
      <c r="E799" s="216"/>
      <c r="F799" s="216"/>
      <c r="G799" s="216"/>
      <c r="H799" s="216"/>
      <c r="I799" s="216"/>
      <c r="J799" s="216"/>
      <c r="K799" s="216"/>
      <c r="L799" s="216"/>
      <c r="M799" s="216"/>
      <c r="N799" s="216"/>
      <c r="O799" s="216"/>
      <c r="P799" s="216"/>
      <c r="Q799" s="216"/>
      <c r="R799" s="216"/>
      <c r="S799" s="216"/>
      <c r="T799" s="216"/>
      <c r="U799" s="216"/>
      <c r="V799" s="216"/>
      <c r="W799" s="216"/>
      <c r="X799" s="216"/>
      <c r="Y799" s="216"/>
      <c r="Z799" s="216"/>
      <c r="AA799" s="216"/>
    </row>
    <row r="800" ht="15.75" customHeight="1">
      <c r="A800" s="216"/>
      <c r="B800" s="216"/>
      <c r="C800" s="216"/>
      <c r="D800" s="216"/>
      <c r="E800" s="216"/>
      <c r="F800" s="216"/>
      <c r="G800" s="216"/>
      <c r="H800" s="216"/>
      <c r="I800" s="216"/>
      <c r="J800" s="216"/>
      <c r="K800" s="216"/>
      <c r="L800" s="216"/>
      <c r="M800" s="216"/>
      <c r="N800" s="216"/>
      <c r="O800" s="216"/>
      <c r="P800" s="216"/>
      <c r="Q800" s="216"/>
      <c r="R800" s="216"/>
      <c r="S800" s="216"/>
      <c r="T800" s="216"/>
      <c r="U800" s="216"/>
      <c r="V800" s="216"/>
      <c r="W800" s="216"/>
      <c r="X800" s="216"/>
      <c r="Y800" s="216"/>
      <c r="Z800" s="216"/>
      <c r="AA800" s="216"/>
    </row>
    <row r="801" ht="15.75" customHeight="1">
      <c r="A801" s="216"/>
      <c r="B801" s="216"/>
      <c r="C801" s="216"/>
      <c r="D801" s="216"/>
      <c r="E801" s="216"/>
      <c r="F801" s="216"/>
      <c r="G801" s="216"/>
      <c r="H801" s="216"/>
      <c r="I801" s="216"/>
      <c r="J801" s="216"/>
      <c r="K801" s="216"/>
      <c r="L801" s="216"/>
      <c r="M801" s="216"/>
      <c r="N801" s="216"/>
      <c r="O801" s="216"/>
      <c r="P801" s="216"/>
      <c r="Q801" s="216"/>
      <c r="R801" s="216"/>
      <c r="S801" s="216"/>
      <c r="T801" s="216"/>
      <c r="U801" s="216"/>
      <c r="V801" s="216"/>
      <c r="W801" s="216"/>
      <c r="X801" s="216"/>
      <c r="Y801" s="216"/>
      <c r="Z801" s="216"/>
      <c r="AA801" s="216"/>
    </row>
    <row r="802" ht="15.75" customHeight="1">
      <c r="A802" s="216"/>
      <c r="B802" s="216"/>
      <c r="C802" s="216"/>
      <c r="D802" s="216"/>
      <c r="E802" s="216"/>
      <c r="F802" s="216"/>
      <c r="G802" s="216"/>
      <c r="H802" s="216"/>
      <c r="I802" s="216"/>
      <c r="J802" s="216"/>
      <c r="K802" s="216"/>
      <c r="L802" s="216"/>
      <c r="M802" s="216"/>
      <c r="N802" s="216"/>
      <c r="O802" s="216"/>
      <c r="P802" s="216"/>
      <c r="Q802" s="216"/>
      <c r="R802" s="216"/>
      <c r="S802" s="216"/>
      <c r="T802" s="216"/>
      <c r="U802" s="216"/>
      <c r="V802" s="216"/>
      <c r="W802" s="216"/>
      <c r="X802" s="216"/>
      <c r="Y802" s="216"/>
      <c r="Z802" s="216"/>
      <c r="AA802" s="216"/>
    </row>
    <row r="803" ht="15.75" customHeight="1">
      <c r="A803" s="216"/>
      <c r="B803" s="216"/>
      <c r="C803" s="216"/>
      <c r="D803" s="216"/>
      <c r="E803" s="216"/>
      <c r="F803" s="216"/>
      <c r="G803" s="216"/>
      <c r="H803" s="216"/>
      <c r="I803" s="216"/>
      <c r="J803" s="216"/>
      <c r="K803" s="216"/>
      <c r="L803" s="216"/>
      <c r="M803" s="216"/>
      <c r="N803" s="216"/>
      <c r="O803" s="216"/>
      <c r="P803" s="216"/>
      <c r="Q803" s="216"/>
      <c r="R803" s="216"/>
      <c r="S803" s="216"/>
      <c r="T803" s="216"/>
      <c r="U803" s="216"/>
      <c r="V803" s="216"/>
      <c r="W803" s="216"/>
      <c r="X803" s="216"/>
      <c r="Y803" s="216"/>
      <c r="Z803" s="216"/>
      <c r="AA803" s="216"/>
    </row>
    <row r="804" ht="15.75" customHeight="1">
      <c r="A804" s="216"/>
      <c r="B804" s="216"/>
      <c r="C804" s="216"/>
      <c r="D804" s="216"/>
      <c r="E804" s="216"/>
      <c r="F804" s="216"/>
      <c r="G804" s="216"/>
      <c r="H804" s="216"/>
      <c r="I804" s="216"/>
      <c r="J804" s="216"/>
      <c r="K804" s="216"/>
      <c r="L804" s="216"/>
      <c r="M804" s="216"/>
      <c r="N804" s="216"/>
      <c r="O804" s="216"/>
      <c r="P804" s="216"/>
      <c r="Q804" s="216"/>
      <c r="R804" s="216"/>
      <c r="S804" s="216"/>
      <c r="T804" s="216"/>
      <c r="U804" s="216"/>
      <c r="V804" s="216"/>
      <c r="W804" s="216"/>
      <c r="X804" s="216"/>
      <c r="Y804" s="216"/>
      <c r="Z804" s="216"/>
      <c r="AA804" s="216"/>
    </row>
    <row r="805" ht="15.75" customHeight="1">
      <c r="A805" s="216"/>
      <c r="B805" s="216"/>
      <c r="C805" s="216"/>
      <c r="D805" s="216"/>
      <c r="E805" s="216"/>
      <c r="F805" s="216"/>
      <c r="G805" s="216"/>
      <c r="H805" s="216"/>
      <c r="I805" s="216"/>
      <c r="J805" s="216"/>
      <c r="K805" s="216"/>
      <c r="L805" s="216"/>
      <c r="M805" s="216"/>
      <c r="N805" s="216"/>
      <c r="O805" s="216"/>
      <c r="P805" s="216"/>
      <c r="Q805" s="216"/>
      <c r="R805" s="216"/>
      <c r="S805" s="216"/>
      <c r="T805" s="216"/>
      <c r="U805" s="216"/>
      <c r="V805" s="216"/>
      <c r="W805" s="216"/>
      <c r="X805" s="216"/>
      <c r="Y805" s="216"/>
      <c r="Z805" s="216"/>
      <c r="AA805" s="216"/>
    </row>
    <row r="806" ht="15.75" customHeight="1">
      <c r="A806" s="216"/>
      <c r="B806" s="216"/>
      <c r="C806" s="216"/>
      <c r="D806" s="216"/>
      <c r="E806" s="216"/>
      <c r="F806" s="216"/>
      <c r="G806" s="216"/>
      <c r="H806" s="216"/>
      <c r="I806" s="216"/>
      <c r="J806" s="216"/>
      <c r="K806" s="216"/>
      <c r="L806" s="216"/>
      <c r="M806" s="216"/>
      <c r="N806" s="216"/>
      <c r="O806" s="216"/>
      <c r="P806" s="216"/>
      <c r="Q806" s="216"/>
      <c r="R806" s="216"/>
      <c r="S806" s="216"/>
      <c r="T806" s="216"/>
      <c r="U806" s="216"/>
      <c r="V806" s="216"/>
      <c r="W806" s="216"/>
      <c r="X806" s="216"/>
      <c r="Y806" s="216"/>
      <c r="Z806" s="216"/>
      <c r="AA806" s="216"/>
    </row>
    <row r="807" ht="15.75" customHeight="1">
      <c r="A807" s="216"/>
      <c r="B807" s="216"/>
      <c r="C807" s="216"/>
      <c r="D807" s="216"/>
      <c r="E807" s="216"/>
      <c r="F807" s="216"/>
      <c r="G807" s="216"/>
      <c r="H807" s="216"/>
      <c r="I807" s="216"/>
      <c r="J807" s="216"/>
      <c r="K807" s="216"/>
      <c r="L807" s="216"/>
      <c r="M807" s="216"/>
      <c r="N807" s="216"/>
      <c r="O807" s="216"/>
      <c r="P807" s="216"/>
      <c r="Q807" s="216"/>
      <c r="R807" s="216"/>
      <c r="S807" s="216"/>
      <c r="T807" s="216"/>
      <c r="U807" s="216"/>
      <c r="V807" s="216"/>
      <c r="W807" s="216"/>
      <c r="X807" s="216"/>
      <c r="Y807" s="216"/>
      <c r="Z807" s="216"/>
      <c r="AA807" s="216"/>
    </row>
    <row r="808" ht="15.75" customHeight="1">
      <c r="A808" s="216"/>
      <c r="B808" s="216"/>
      <c r="C808" s="216"/>
      <c r="D808" s="216"/>
      <c r="E808" s="216"/>
      <c r="F808" s="216"/>
      <c r="G808" s="216"/>
      <c r="H808" s="216"/>
      <c r="I808" s="216"/>
      <c r="J808" s="216"/>
      <c r="K808" s="216"/>
      <c r="L808" s="216"/>
      <c r="M808" s="216"/>
      <c r="N808" s="216"/>
      <c r="O808" s="216"/>
      <c r="P808" s="216"/>
      <c r="Q808" s="216"/>
      <c r="R808" s="216"/>
      <c r="S808" s="216"/>
      <c r="T808" s="216"/>
      <c r="U808" s="216"/>
      <c r="V808" s="216"/>
      <c r="W808" s="216"/>
      <c r="X808" s="216"/>
      <c r="Y808" s="216"/>
      <c r="Z808" s="216"/>
      <c r="AA808" s="216"/>
    </row>
    <row r="809" ht="15.75" customHeight="1">
      <c r="A809" s="216"/>
      <c r="B809" s="216"/>
      <c r="C809" s="216"/>
      <c r="D809" s="216"/>
      <c r="E809" s="216"/>
      <c r="F809" s="216"/>
      <c r="G809" s="216"/>
      <c r="H809" s="216"/>
      <c r="I809" s="216"/>
      <c r="J809" s="216"/>
      <c r="K809" s="216"/>
      <c r="L809" s="216"/>
      <c r="M809" s="216"/>
      <c r="N809" s="216"/>
      <c r="O809" s="216"/>
      <c r="P809" s="216"/>
      <c r="Q809" s="216"/>
      <c r="R809" s="216"/>
      <c r="S809" s="216"/>
      <c r="T809" s="216"/>
      <c r="U809" s="216"/>
      <c r="V809" s="216"/>
      <c r="W809" s="216"/>
      <c r="X809" s="216"/>
      <c r="Y809" s="216"/>
      <c r="Z809" s="216"/>
      <c r="AA809" s="216"/>
    </row>
    <row r="810" ht="15.75" customHeight="1">
      <c r="A810" s="216"/>
      <c r="B810" s="216"/>
      <c r="C810" s="216"/>
      <c r="D810" s="216"/>
      <c r="E810" s="216"/>
      <c r="F810" s="216"/>
      <c r="G810" s="216"/>
      <c r="H810" s="216"/>
      <c r="I810" s="216"/>
      <c r="J810" s="216"/>
      <c r="K810" s="216"/>
      <c r="L810" s="216"/>
      <c r="M810" s="216"/>
      <c r="N810" s="216"/>
      <c r="O810" s="216"/>
      <c r="P810" s="216"/>
      <c r="Q810" s="216"/>
      <c r="R810" s="216"/>
      <c r="S810" s="216"/>
      <c r="T810" s="216"/>
      <c r="U810" s="216"/>
      <c r="V810" s="216"/>
      <c r="W810" s="216"/>
      <c r="X810" s="216"/>
      <c r="Y810" s="216"/>
      <c r="Z810" s="216"/>
      <c r="AA810" s="216"/>
    </row>
    <row r="811" ht="15.75" customHeight="1">
      <c r="A811" s="216"/>
      <c r="B811" s="216"/>
      <c r="C811" s="216"/>
      <c r="D811" s="216"/>
      <c r="E811" s="216"/>
      <c r="F811" s="216"/>
      <c r="G811" s="216"/>
      <c r="H811" s="216"/>
      <c r="I811" s="216"/>
      <c r="J811" s="216"/>
      <c r="K811" s="216"/>
      <c r="L811" s="216"/>
      <c r="M811" s="216"/>
      <c r="N811" s="216"/>
      <c r="O811" s="216"/>
      <c r="P811" s="216"/>
      <c r="Q811" s="216"/>
      <c r="R811" s="216"/>
      <c r="S811" s="216"/>
      <c r="T811" s="216"/>
      <c r="U811" s="216"/>
      <c r="V811" s="216"/>
      <c r="W811" s="216"/>
      <c r="X811" s="216"/>
      <c r="Y811" s="216"/>
      <c r="Z811" s="216"/>
      <c r="AA811" s="216"/>
    </row>
    <row r="812" ht="15.75" customHeight="1">
      <c r="A812" s="216"/>
      <c r="B812" s="216"/>
      <c r="C812" s="216"/>
      <c r="D812" s="216"/>
      <c r="E812" s="216"/>
      <c r="F812" s="216"/>
      <c r="G812" s="216"/>
      <c r="H812" s="216"/>
      <c r="I812" s="216"/>
      <c r="J812" s="216"/>
      <c r="K812" s="216"/>
      <c r="L812" s="216"/>
      <c r="M812" s="216"/>
      <c r="N812" s="216"/>
      <c r="O812" s="216"/>
      <c r="P812" s="216"/>
      <c r="Q812" s="216"/>
      <c r="R812" s="216"/>
      <c r="S812" s="216"/>
      <c r="T812" s="216"/>
      <c r="U812" s="216"/>
      <c r="V812" s="216"/>
      <c r="W812" s="216"/>
      <c r="X812" s="216"/>
      <c r="Y812" s="216"/>
      <c r="Z812" s="216"/>
      <c r="AA812" s="216"/>
    </row>
    <row r="813" ht="15.75" customHeight="1">
      <c r="A813" s="216"/>
      <c r="B813" s="216"/>
      <c r="C813" s="216"/>
      <c r="D813" s="216"/>
      <c r="E813" s="216"/>
      <c r="F813" s="216"/>
      <c r="G813" s="216"/>
      <c r="H813" s="216"/>
      <c r="I813" s="216"/>
      <c r="J813" s="216"/>
      <c r="K813" s="216"/>
      <c r="L813" s="216"/>
      <c r="M813" s="216"/>
      <c r="N813" s="216"/>
      <c r="O813" s="216"/>
      <c r="P813" s="216"/>
      <c r="Q813" s="216"/>
      <c r="R813" s="216"/>
      <c r="S813" s="216"/>
      <c r="T813" s="216"/>
      <c r="U813" s="216"/>
      <c r="V813" s="216"/>
      <c r="W813" s="216"/>
      <c r="X813" s="216"/>
      <c r="Y813" s="216"/>
      <c r="Z813" s="216"/>
      <c r="AA813" s="216"/>
    </row>
    <row r="814" ht="15.75" customHeight="1">
      <c r="A814" s="216"/>
      <c r="B814" s="216"/>
      <c r="C814" s="216"/>
      <c r="D814" s="216"/>
      <c r="E814" s="216"/>
      <c r="F814" s="216"/>
      <c r="G814" s="216"/>
      <c r="H814" s="216"/>
      <c r="I814" s="216"/>
      <c r="J814" s="216"/>
      <c r="K814" s="216"/>
      <c r="L814" s="216"/>
      <c r="M814" s="216"/>
      <c r="N814" s="216"/>
      <c r="O814" s="216"/>
      <c r="P814" s="216"/>
      <c r="Q814" s="216"/>
      <c r="R814" s="216"/>
      <c r="S814" s="216"/>
      <c r="T814" s="216"/>
      <c r="U814" s="216"/>
      <c r="V814" s="216"/>
      <c r="W814" s="216"/>
      <c r="X814" s="216"/>
      <c r="Y814" s="216"/>
      <c r="Z814" s="216"/>
      <c r="AA814" s="216"/>
    </row>
    <row r="815" ht="15.75" customHeight="1">
      <c r="A815" s="216"/>
      <c r="B815" s="216"/>
      <c r="C815" s="216"/>
      <c r="D815" s="216"/>
      <c r="E815" s="216"/>
      <c r="F815" s="216"/>
      <c r="G815" s="216"/>
      <c r="H815" s="216"/>
      <c r="I815" s="216"/>
      <c r="J815" s="216"/>
      <c r="K815" s="216"/>
      <c r="L815" s="216"/>
      <c r="M815" s="216"/>
      <c r="N815" s="216"/>
      <c r="O815" s="216"/>
      <c r="P815" s="216"/>
      <c r="Q815" s="216"/>
      <c r="R815" s="216"/>
      <c r="S815" s="216"/>
      <c r="T815" s="216"/>
      <c r="U815" s="216"/>
      <c r="V815" s="216"/>
      <c r="W815" s="216"/>
      <c r="X815" s="216"/>
      <c r="Y815" s="216"/>
      <c r="Z815" s="216"/>
      <c r="AA815" s="216"/>
    </row>
    <row r="816" ht="15.75" customHeight="1">
      <c r="A816" s="216"/>
      <c r="B816" s="216"/>
      <c r="C816" s="216"/>
      <c r="D816" s="216"/>
      <c r="E816" s="216"/>
      <c r="F816" s="216"/>
      <c r="G816" s="216"/>
      <c r="H816" s="216"/>
      <c r="I816" s="216"/>
      <c r="J816" s="216"/>
      <c r="K816" s="216"/>
      <c r="L816" s="216"/>
      <c r="M816" s="216"/>
      <c r="N816" s="216"/>
      <c r="O816" s="216"/>
      <c r="P816" s="216"/>
      <c r="Q816" s="216"/>
      <c r="R816" s="216"/>
      <c r="S816" s="216"/>
      <c r="T816" s="216"/>
      <c r="U816" s="216"/>
      <c r="V816" s="216"/>
      <c r="W816" s="216"/>
      <c r="X816" s="216"/>
      <c r="Y816" s="216"/>
      <c r="Z816" s="216"/>
      <c r="AA816" s="216"/>
    </row>
    <row r="817" ht="15.75" customHeight="1">
      <c r="A817" s="216"/>
      <c r="B817" s="216"/>
      <c r="C817" s="216"/>
      <c r="D817" s="216"/>
      <c r="E817" s="216"/>
      <c r="F817" s="216"/>
      <c r="G817" s="216"/>
      <c r="H817" s="216"/>
      <c r="I817" s="216"/>
      <c r="J817" s="216"/>
      <c r="K817" s="216"/>
      <c r="L817" s="216"/>
      <c r="M817" s="216"/>
      <c r="N817" s="216"/>
      <c r="O817" s="216"/>
      <c r="P817" s="216"/>
      <c r="Q817" s="216"/>
      <c r="R817" s="216"/>
      <c r="S817" s="216"/>
      <c r="T817" s="216"/>
      <c r="U817" s="216"/>
      <c r="V817" s="216"/>
      <c r="W817" s="216"/>
      <c r="X817" s="216"/>
      <c r="Y817" s="216"/>
      <c r="Z817" s="216"/>
      <c r="AA817" s="216"/>
    </row>
    <row r="818" ht="15.75" customHeight="1">
      <c r="A818" s="216"/>
      <c r="B818" s="216"/>
      <c r="C818" s="216"/>
      <c r="D818" s="216"/>
      <c r="E818" s="216"/>
      <c r="F818" s="216"/>
      <c r="G818" s="216"/>
      <c r="H818" s="216"/>
      <c r="I818" s="216"/>
      <c r="J818" s="216"/>
      <c r="K818" s="216"/>
      <c r="L818" s="216"/>
      <c r="M818" s="216"/>
      <c r="N818" s="216"/>
      <c r="O818" s="216"/>
      <c r="P818" s="216"/>
      <c r="Q818" s="216"/>
      <c r="R818" s="216"/>
      <c r="S818" s="216"/>
      <c r="T818" s="216"/>
      <c r="U818" s="216"/>
      <c r="V818" s="216"/>
      <c r="W818" s="216"/>
      <c r="X818" s="216"/>
      <c r="Y818" s="216"/>
      <c r="Z818" s="216"/>
      <c r="AA818" s="216"/>
    </row>
    <row r="819" ht="15.75" customHeight="1">
      <c r="A819" s="216"/>
      <c r="B819" s="216"/>
      <c r="C819" s="216"/>
      <c r="D819" s="216"/>
      <c r="E819" s="216"/>
      <c r="F819" s="216"/>
      <c r="G819" s="216"/>
      <c r="H819" s="216"/>
      <c r="I819" s="216"/>
      <c r="J819" s="216"/>
      <c r="K819" s="216"/>
      <c r="L819" s="216"/>
      <c r="M819" s="216"/>
      <c r="N819" s="216"/>
      <c r="O819" s="216"/>
      <c r="P819" s="216"/>
      <c r="Q819" s="216"/>
      <c r="R819" s="216"/>
      <c r="S819" s="216"/>
      <c r="T819" s="216"/>
      <c r="U819" s="216"/>
      <c r="V819" s="216"/>
      <c r="W819" s="216"/>
      <c r="X819" s="216"/>
      <c r="Y819" s="216"/>
      <c r="Z819" s="216"/>
      <c r="AA819" s="216"/>
    </row>
    <row r="820" ht="15.75" customHeight="1">
      <c r="A820" s="216"/>
      <c r="B820" s="216"/>
      <c r="C820" s="216"/>
      <c r="D820" s="216"/>
      <c r="E820" s="216"/>
      <c r="F820" s="216"/>
      <c r="G820" s="216"/>
      <c r="H820" s="216"/>
      <c r="I820" s="216"/>
      <c r="J820" s="216"/>
      <c r="K820" s="216"/>
      <c r="L820" s="216"/>
      <c r="M820" s="216"/>
      <c r="N820" s="216"/>
      <c r="O820" s="216"/>
      <c r="P820" s="216"/>
      <c r="Q820" s="216"/>
      <c r="R820" s="216"/>
      <c r="S820" s="216"/>
      <c r="T820" s="216"/>
      <c r="U820" s="216"/>
      <c r="V820" s="216"/>
      <c r="W820" s="216"/>
      <c r="X820" s="216"/>
      <c r="Y820" s="216"/>
      <c r="Z820" s="216"/>
      <c r="AA820" s="216"/>
    </row>
    <row r="821" ht="15.75" customHeight="1">
      <c r="A821" s="216"/>
      <c r="B821" s="216"/>
      <c r="C821" s="216"/>
      <c r="D821" s="216"/>
      <c r="E821" s="216"/>
      <c r="F821" s="216"/>
      <c r="G821" s="216"/>
      <c r="H821" s="216"/>
      <c r="I821" s="216"/>
      <c r="J821" s="216"/>
      <c r="K821" s="216"/>
      <c r="L821" s="216"/>
      <c r="M821" s="216"/>
      <c r="N821" s="216"/>
      <c r="O821" s="216"/>
      <c r="P821" s="216"/>
      <c r="Q821" s="216"/>
      <c r="R821" s="216"/>
      <c r="S821" s="216"/>
      <c r="T821" s="216"/>
      <c r="U821" s="216"/>
      <c r="V821" s="216"/>
      <c r="W821" s="216"/>
      <c r="X821" s="216"/>
      <c r="Y821" s="216"/>
      <c r="Z821" s="216"/>
      <c r="AA821" s="216"/>
    </row>
    <row r="822" ht="15.75" customHeight="1">
      <c r="A822" s="216"/>
      <c r="B822" s="216"/>
      <c r="C822" s="216"/>
      <c r="D822" s="216"/>
      <c r="E822" s="216"/>
      <c r="F822" s="216"/>
      <c r="G822" s="216"/>
      <c r="H822" s="216"/>
      <c r="I822" s="216"/>
      <c r="J822" s="216"/>
      <c r="K822" s="216"/>
      <c r="L822" s="216"/>
      <c r="M822" s="216"/>
      <c r="N822" s="216"/>
      <c r="O822" s="216"/>
      <c r="P822" s="216"/>
      <c r="Q822" s="216"/>
      <c r="R822" s="216"/>
      <c r="S822" s="216"/>
      <c r="T822" s="216"/>
      <c r="U822" s="216"/>
      <c r="V822" s="216"/>
      <c r="W822" s="216"/>
      <c r="X822" s="216"/>
      <c r="Y822" s="216"/>
      <c r="Z822" s="216"/>
      <c r="AA822" s="216"/>
    </row>
    <row r="823" ht="15.75" customHeight="1">
      <c r="A823" s="216"/>
      <c r="B823" s="216"/>
      <c r="C823" s="216"/>
      <c r="D823" s="216"/>
      <c r="E823" s="216"/>
      <c r="F823" s="216"/>
      <c r="G823" s="216"/>
      <c r="H823" s="216"/>
      <c r="I823" s="216"/>
      <c r="J823" s="216"/>
      <c r="K823" s="216"/>
      <c r="L823" s="216"/>
      <c r="M823" s="216"/>
      <c r="N823" s="216"/>
      <c r="O823" s="216"/>
      <c r="P823" s="216"/>
      <c r="Q823" s="216"/>
      <c r="R823" s="216"/>
      <c r="S823" s="216"/>
      <c r="T823" s="216"/>
      <c r="U823" s="216"/>
      <c r="V823" s="216"/>
      <c r="W823" s="216"/>
      <c r="X823" s="216"/>
      <c r="Y823" s="216"/>
      <c r="Z823" s="216"/>
      <c r="AA823" s="216"/>
    </row>
    <row r="824" ht="15.75" customHeight="1">
      <c r="A824" s="216"/>
      <c r="B824" s="216"/>
      <c r="C824" s="216"/>
      <c r="D824" s="216"/>
      <c r="E824" s="216"/>
      <c r="F824" s="216"/>
      <c r="G824" s="216"/>
      <c r="H824" s="216"/>
      <c r="I824" s="216"/>
      <c r="J824" s="216"/>
      <c r="K824" s="216"/>
      <c r="L824" s="216"/>
      <c r="M824" s="216"/>
      <c r="N824" s="216"/>
      <c r="O824" s="216"/>
      <c r="P824" s="216"/>
      <c r="Q824" s="216"/>
      <c r="R824" s="216"/>
      <c r="S824" s="216"/>
      <c r="T824" s="216"/>
      <c r="U824" s="216"/>
      <c r="V824" s="216"/>
      <c r="W824" s="216"/>
      <c r="X824" s="216"/>
      <c r="Y824" s="216"/>
      <c r="Z824" s="216"/>
      <c r="AA824" s="216"/>
    </row>
    <row r="825" ht="15.75" customHeight="1">
      <c r="A825" s="216"/>
      <c r="B825" s="216"/>
      <c r="C825" s="216"/>
      <c r="D825" s="216"/>
      <c r="E825" s="216"/>
      <c r="F825" s="216"/>
      <c r="G825" s="216"/>
      <c r="H825" s="216"/>
      <c r="I825" s="216"/>
      <c r="J825" s="216"/>
      <c r="K825" s="216"/>
      <c r="L825" s="216"/>
      <c r="M825" s="216"/>
      <c r="N825" s="216"/>
      <c r="O825" s="216"/>
      <c r="P825" s="216"/>
      <c r="Q825" s="216"/>
      <c r="R825" s="216"/>
      <c r="S825" s="216"/>
      <c r="T825" s="216"/>
      <c r="U825" s="216"/>
      <c r="V825" s="216"/>
      <c r="W825" s="216"/>
      <c r="X825" s="216"/>
      <c r="Y825" s="216"/>
      <c r="Z825" s="216"/>
      <c r="AA825" s="216"/>
    </row>
    <row r="826" ht="15.75" customHeight="1">
      <c r="A826" s="216"/>
      <c r="B826" s="216"/>
      <c r="C826" s="216"/>
      <c r="D826" s="216"/>
      <c r="E826" s="216"/>
      <c r="F826" s="216"/>
      <c r="G826" s="216"/>
      <c r="H826" s="216"/>
      <c r="I826" s="216"/>
      <c r="J826" s="216"/>
      <c r="K826" s="216"/>
      <c r="L826" s="216"/>
      <c r="M826" s="216"/>
      <c r="N826" s="216"/>
      <c r="O826" s="216"/>
      <c r="P826" s="216"/>
      <c r="Q826" s="216"/>
      <c r="R826" s="216"/>
      <c r="S826" s="216"/>
      <c r="T826" s="216"/>
      <c r="U826" s="216"/>
      <c r="V826" s="216"/>
      <c r="W826" s="216"/>
      <c r="X826" s="216"/>
      <c r="Y826" s="216"/>
      <c r="Z826" s="216"/>
      <c r="AA826" s="216"/>
    </row>
    <row r="827" ht="15.75" customHeight="1">
      <c r="A827" s="216"/>
      <c r="B827" s="216"/>
      <c r="C827" s="216"/>
      <c r="D827" s="216"/>
      <c r="E827" s="216"/>
      <c r="F827" s="216"/>
      <c r="G827" s="216"/>
      <c r="H827" s="216"/>
      <c r="I827" s="216"/>
      <c r="J827" s="216"/>
      <c r="K827" s="216"/>
      <c r="L827" s="216"/>
      <c r="M827" s="216"/>
      <c r="N827" s="216"/>
      <c r="O827" s="216"/>
      <c r="P827" s="216"/>
      <c r="Q827" s="216"/>
      <c r="R827" s="216"/>
      <c r="S827" s="216"/>
      <c r="T827" s="216"/>
      <c r="U827" s="216"/>
      <c r="V827" s="216"/>
      <c r="W827" s="216"/>
      <c r="X827" s="216"/>
      <c r="Y827" s="216"/>
      <c r="Z827" s="216"/>
      <c r="AA827" s="216"/>
    </row>
    <row r="828" ht="15.75" customHeight="1">
      <c r="A828" s="216"/>
      <c r="B828" s="216"/>
      <c r="C828" s="216"/>
      <c r="D828" s="216"/>
      <c r="E828" s="216"/>
      <c r="F828" s="216"/>
      <c r="G828" s="216"/>
      <c r="H828" s="216"/>
      <c r="I828" s="216"/>
      <c r="J828" s="216"/>
      <c r="K828" s="216"/>
      <c r="L828" s="216"/>
      <c r="M828" s="216"/>
      <c r="N828" s="216"/>
      <c r="O828" s="216"/>
      <c r="P828" s="216"/>
      <c r="Q828" s="216"/>
      <c r="R828" s="216"/>
      <c r="S828" s="216"/>
      <c r="T828" s="216"/>
      <c r="U828" s="216"/>
      <c r="V828" s="216"/>
      <c r="W828" s="216"/>
      <c r="X828" s="216"/>
      <c r="Y828" s="216"/>
      <c r="Z828" s="216"/>
      <c r="AA828" s="216"/>
    </row>
    <row r="829" ht="15.75" customHeight="1">
      <c r="A829" s="216"/>
      <c r="B829" s="216"/>
      <c r="C829" s="216"/>
      <c r="D829" s="216"/>
      <c r="E829" s="216"/>
      <c r="F829" s="216"/>
      <c r="G829" s="216"/>
      <c r="H829" s="216"/>
      <c r="I829" s="216"/>
      <c r="J829" s="216"/>
      <c r="K829" s="216"/>
      <c r="L829" s="216"/>
      <c r="M829" s="216"/>
      <c r="N829" s="216"/>
      <c r="O829" s="216"/>
      <c r="P829" s="216"/>
      <c r="Q829" s="216"/>
      <c r="R829" s="216"/>
      <c r="S829" s="216"/>
      <c r="T829" s="216"/>
      <c r="U829" s="216"/>
      <c r="V829" s="216"/>
      <c r="W829" s="216"/>
      <c r="X829" s="216"/>
      <c r="Y829" s="216"/>
      <c r="Z829" s="216"/>
      <c r="AA829" s="216"/>
    </row>
    <row r="830" ht="15.75" customHeight="1">
      <c r="A830" s="216"/>
      <c r="B830" s="216"/>
      <c r="C830" s="216"/>
      <c r="D830" s="216"/>
      <c r="E830" s="216"/>
      <c r="F830" s="216"/>
      <c r="G830" s="216"/>
      <c r="H830" s="216"/>
      <c r="I830" s="216"/>
      <c r="J830" s="216"/>
      <c r="K830" s="216"/>
      <c r="L830" s="216"/>
      <c r="M830" s="216"/>
      <c r="N830" s="216"/>
      <c r="O830" s="216"/>
      <c r="P830" s="216"/>
      <c r="Q830" s="216"/>
      <c r="R830" s="216"/>
      <c r="S830" s="216"/>
      <c r="T830" s="216"/>
      <c r="U830" s="216"/>
      <c r="V830" s="216"/>
      <c r="W830" s="216"/>
      <c r="X830" s="216"/>
      <c r="Y830" s="216"/>
      <c r="Z830" s="216"/>
      <c r="AA830" s="216"/>
    </row>
    <row r="831" ht="15.75" customHeight="1">
      <c r="A831" s="216"/>
      <c r="B831" s="216"/>
      <c r="C831" s="216"/>
      <c r="D831" s="216"/>
      <c r="E831" s="216"/>
      <c r="F831" s="216"/>
      <c r="G831" s="216"/>
      <c r="H831" s="216"/>
      <c r="I831" s="216"/>
      <c r="J831" s="216"/>
      <c r="K831" s="216"/>
      <c r="L831" s="216"/>
      <c r="M831" s="216"/>
      <c r="N831" s="216"/>
      <c r="O831" s="216"/>
      <c r="P831" s="216"/>
      <c r="Q831" s="216"/>
      <c r="R831" s="216"/>
      <c r="S831" s="216"/>
      <c r="T831" s="216"/>
      <c r="U831" s="216"/>
      <c r="V831" s="216"/>
      <c r="W831" s="216"/>
      <c r="X831" s="216"/>
      <c r="Y831" s="216"/>
      <c r="Z831" s="216"/>
      <c r="AA831" s="216"/>
    </row>
    <row r="832" ht="15.75" customHeight="1">
      <c r="A832" s="216"/>
      <c r="B832" s="216"/>
      <c r="C832" s="216"/>
      <c r="D832" s="216"/>
      <c r="E832" s="216"/>
      <c r="F832" s="216"/>
      <c r="G832" s="216"/>
      <c r="H832" s="216"/>
      <c r="I832" s="216"/>
      <c r="J832" s="216"/>
      <c r="K832" s="216"/>
      <c r="L832" s="216"/>
      <c r="M832" s="216"/>
      <c r="N832" s="216"/>
      <c r="O832" s="216"/>
      <c r="P832" s="216"/>
      <c r="Q832" s="216"/>
      <c r="R832" s="216"/>
      <c r="S832" s="216"/>
      <c r="T832" s="216"/>
      <c r="U832" s="216"/>
      <c r="V832" s="216"/>
      <c r="W832" s="216"/>
      <c r="X832" s="216"/>
      <c r="Y832" s="216"/>
      <c r="Z832" s="216"/>
      <c r="AA832" s="216"/>
    </row>
    <row r="833" ht="15.75" customHeight="1">
      <c r="A833" s="216"/>
      <c r="B833" s="216"/>
      <c r="C833" s="216"/>
      <c r="D833" s="216"/>
      <c r="E833" s="216"/>
      <c r="F833" s="216"/>
      <c r="G833" s="216"/>
      <c r="H833" s="216"/>
      <c r="I833" s="216"/>
      <c r="J833" s="216"/>
      <c r="K833" s="216"/>
      <c r="L833" s="216"/>
      <c r="M833" s="216"/>
      <c r="N833" s="216"/>
      <c r="O833" s="216"/>
      <c r="P833" s="216"/>
      <c r="Q833" s="216"/>
      <c r="R833" s="216"/>
      <c r="S833" s="216"/>
      <c r="T833" s="216"/>
      <c r="U833" s="216"/>
      <c r="V833" s="216"/>
      <c r="W833" s="216"/>
      <c r="X833" s="216"/>
      <c r="Y833" s="216"/>
      <c r="Z833" s="216"/>
      <c r="AA833" s="216"/>
    </row>
    <row r="834" ht="15.75" customHeight="1">
      <c r="A834" s="216"/>
      <c r="B834" s="216"/>
      <c r="C834" s="216"/>
      <c r="D834" s="216"/>
      <c r="E834" s="216"/>
      <c r="F834" s="216"/>
      <c r="G834" s="216"/>
      <c r="H834" s="216"/>
      <c r="I834" s="216"/>
      <c r="J834" s="216"/>
      <c r="K834" s="216"/>
      <c r="L834" s="216"/>
      <c r="M834" s="216"/>
      <c r="N834" s="216"/>
      <c r="O834" s="216"/>
      <c r="P834" s="216"/>
      <c r="Q834" s="216"/>
      <c r="R834" s="216"/>
      <c r="S834" s="216"/>
      <c r="T834" s="216"/>
      <c r="U834" s="216"/>
      <c r="V834" s="216"/>
      <c r="W834" s="216"/>
      <c r="X834" s="216"/>
      <c r="Y834" s="216"/>
      <c r="Z834" s="216"/>
      <c r="AA834" s="216"/>
    </row>
    <row r="835" ht="15.75" customHeight="1">
      <c r="A835" s="216"/>
      <c r="B835" s="216"/>
      <c r="C835" s="216"/>
      <c r="D835" s="216"/>
      <c r="E835" s="216"/>
      <c r="F835" s="216"/>
      <c r="G835" s="216"/>
      <c r="H835" s="216"/>
      <c r="I835" s="216"/>
      <c r="J835" s="216"/>
      <c r="K835" s="216"/>
      <c r="L835" s="216"/>
      <c r="M835" s="216"/>
      <c r="N835" s="216"/>
      <c r="O835" s="216"/>
      <c r="P835" s="216"/>
      <c r="Q835" s="216"/>
      <c r="R835" s="216"/>
      <c r="S835" s="216"/>
      <c r="T835" s="216"/>
      <c r="U835" s="216"/>
      <c r="V835" s="216"/>
      <c r="W835" s="216"/>
      <c r="X835" s="216"/>
      <c r="Y835" s="216"/>
      <c r="Z835" s="216"/>
      <c r="AA835" s="216"/>
    </row>
    <row r="836" ht="15.75" customHeight="1">
      <c r="A836" s="216"/>
      <c r="B836" s="216"/>
      <c r="C836" s="216"/>
      <c r="D836" s="216"/>
      <c r="E836" s="216"/>
      <c r="F836" s="216"/>
      <c r="G836" s="216"/>
      <c r="H836" s="216"/>
      <c r="I836" s="216"/>
      <c r="J836" s="216"/>
      <c r="K836" s="216"/>
      <c r="L836" s="216"/>
      <c r="M836" s="216"/>
      <c r="N836" s="216"/>
      <c r="O836" s="216"/>
      <c r="P836" s="216"/>
      <c r="Q836" s="216"/>
      <c r="R836" s="216"/>
      <c r="S836" s="216"/>
      <c r="T836" s="216"/>
      <c r="U836" s="216"/>
      <c r="V836" s="216"/>
      <c r="W836" s="216"/>
      <c r="X836" s="216"/>
      <c r="Y836" s="216"/>
      <c r="Z836" s="216"/>
      <c r="AA836" s="216"/>
    </row>
    <row r="837" ht="15.75" customHeight="1">
      <c r="A837" s="216"/>
      <c r="B837" s="216"/>
      <c r="C837" s="216"/>
      <c r="D837" s="216"/>
      <c r="E837" s="216"/>
      <c r="F837" s="216"/>
      <c r="G837" s="216"/>
      <c r="H837" s="216"/>
      <c r="I837" s="216"/>
      <c r="J837" s="216"/>
      <c r="K837" s="216"/>
      <c r="L837" s="216"/>
      <c r="M837" s="216"/>
      <c r="N837" s="216"/>
      <c r="O837" s="216"/>
      <c r="P837" s="216"/>
      <c r="Q837" s="216"/>
      <c r="R837" s="216"/>
      <c r="S837" s="216"/>
      <c r="T837" s="216"/>
      <c r="U837" s="216"/>
      <c r="V837" s="216"/>
      <c r="W837" s="216"/>
      <c r="X837" s="216"/>
      <c r="Y837" s="216"/>
      <c r="Z837" s="216"/>
      <c r="AA837" s="216"/>
    </row>
    <row r="838" ht="15.75" customHeight="1">
      <c r="A838" s="216"/>
      <c r="B838" s="216"/>
      <c r="C838" s="216"/>
      <c r="D838" s="216"/>
      <c r="E838" s="216"/>
      <c r="F838" s="216"/>
      <c r="G838" s="216"/>
      <c r="H838" s="216"/>
      <c r="I838" s="216"/>
      <c r="J838" s="216"/>
      <c r="K838" s="216"/>
      <c r="L838" s="216"/>
      <c r="M838" s="216"/>
      <c r="N838" s="216"/>
      <c r="O838" s="216"/>
      <c r="P838" s="216"/>
      <c r="Q838" s="216"/>
      <c r="R838" s="216"/>
      <c r="S838" s="216"/>
      <c r="T838" s="216"/>
      <c r="U838" s="216"/>
      <c r="V838" s="216"/>
      <c r="W838" s="216"/>
      <c r="X838" s="216"/>
      <c r="Y838" s="216"/>
      <c r="Z838" s="216"/>
      <c r="AA838" s="216"/>
    </row>
    <row r="839" ht="15.75" customHeight="1">
      <c r="A839" s="216"/>
      <c r="B839" s="216"/>
      <c r="C839" s="216"/>
      <c r="D839" s="216"/>
      <c r="E839" s="216"/>
      <c r="F839" s="216"/>
      <c r="G839" s="216"/>
      <c r="H839" s="216"/>
      <c r="I839" s="216"/>
      <c r="J839" s="216"/>
      <c r="K839" s="216"/>
      <c r="L839" s="216"/>
      <c r="M839" s="216"/>
      <c r="N839" s="216"/>
      <c r="O839" s="216"/>
      <c r="P839" s="216"/>
      <c r="Q839" s="216"/>
      <c r="R839" s="216"/>
      <c r="S839" s="216"/>
      <c r="T839" s="216"/>
      <c r="U839" s="216"/>
      <c r="V839" s="216"/>
      <c r="W839" s="216"/>
      <c r="X839" s="216"/>
      <c r="Y839" s="216"/>
      <c r="Z839" s="216"/>
      <c r="AA839" s="216"/>
    </row>
    <row r="840" ht="15.75" customHeight="1">
      <c r="A840" s="216"/>
      <c r="B840" s="216"/>
      <c r="C840" s="216"/>
      <c r="D840" s="216"/>
      <c r="E840" s="216"/>
      <c r="F840" s="216"/>
      <c r="G840" s="216"/>
      <c r="H840" s="216"/>
      <c r="I840" s="216"/>
      <c r="J840" s="216"/>
      <c r="K840" s="216"/>
      <c r="L840" s="216"/>
      <c r="M840" s="216"/>
      <c r="N840" s="216"/>
      <c r="O840" s="216"/>
      <c r="P840" s="216"/>
      <c r="Q840" s="216"/>
      <c r="R840" s="216"/>
      <c r="S840" s="216"/>
      <c r="T840" s="216"/>
      <c r="U840" s="216"/>
      <c r="V840" s="216"/>
      <c r="W840" s="216"/>
      <c r="X840" s="216"/>
      <c r="Y840" s="216"/>
      <c r="Z840" s="216"/>
      <c r="AA840" s="216"/>
    </row>
    <row r="841" ht="15.75" customHeight="1">
      <c r="A841" s="216"/>
      <c r="B841" s="216"/>
      <c r="C841" s="216"/>
      <c r="D841" s="216"/>
      <c r="E841" s="216"/>
      <c r="F841" s="216"/>
      <c r="G841" s="216"/>
      <c r="H841" s="216"/>
      <c r="I841" s="216"/>
      <c r="J841" s="216"/>
      <c r="K841" s="216"/>
      <c r="L841" s="216"/>
      <c r="M841" s="216"/>
      <c r="N841" s="216"/>
      <c r="O841" s="216"/>
      <c r="P841" s="216"/>
      <c r="Q841" s="216"/>
      <c r="R841" s="216"/>
      <c r="S841" s="216"/>
      <c r="T841" s="216"/>
      <c r="U841" s="216"/>
      <c r="V841" s="216"/>
      <c r="W841" s="216"/>
      <c r="X841" s="216"/>
      <c r="Y841" s="216"/>
      <c r="Z841" s="216"/>
      <c r="AA841" s="216"/>
    </row>
    <row r="842" ht="15.75" customHeight="1">
      <c r="A842" s="216"/>
      <c r="B842" s="216"/>
      <c r="C842" s="216"/>
      <c r="D842" s="216"/>
      <c r="E842" s="216"/>
      <c r="F842" s="216"/>
      <c r="G842" s="216"/>
      <c r="H842" s="216"/>
      <c r="I842" s="216"/>
      <c r="J842" s="216"/>
      <c r="K842" s="216"/>
      <c r="L842" s="216"/>
      <c r="M842" s="216"/>
      <c r="N842" s="216"/>
      <c r="O842" s="216"/>
      <c r="P842" s="216"/>
      <c r="Q842" s="216"/>
      <c r="R842" s="216"/>
      <c r="S842" s="216"/>
      <c r="T842" s="216"/>
      <c r="U842" s="216"/>
      <c r="V842" s="216"/>
      <c r="W842" s="216"/>
      <c r="X842" s="216"/>
      <c r="Y842" s="216"/>
      <c r="Z842" s="216"/>
      <c r="AA842" s="216"/>
    </row>
    <row r="843" ht="15.75" customHeight="1">
      <c r="A843" s="216"/>
      <c r="B843" s="216"/>
      <c r="C843" s="216"/>
      <c r="D843" s="216"/>
      <c r="E843" s="216"/>
      <c r="F843" s="216"/>
      <c r="G843" s="216"/>
      <c r="H843" s="216"/>
      <c r="I843" s="216"/>
      <c r="J843" s="216"/>
      <c r="K843" s="216"/>
      <c r="L843" s="216"/>
      <c r="M843" s="216"/>
      <c r="N843" s="216"/>
      <c r="O843" s="216"/>
      <c r="P843" s="216"/>
      <c r="Q843" s="216"/>
      <c r="R843" s="216"/>
      <c r="S843" s="216"/>
      <c r="T843" s="216"/>
      <c r="U843" s="216"/>
      <c r="V843" s="216"/>
      <c r="W843" s="216"/>
      <c r="X843" s="216"/>
      <c r="Y843" s="216"/>
      <c r="Z843" s="216"/>
      <c r="AA843" s="216"/>
    </row>
    <row r="844" ht="15.75" customHeight="1">
      <c r="A844" s="216"/>
      <c r="B844" s="216"/>
      <c r="C844" s="216"/>
      <c r="D844" s="216"/>
      <c r="E844" s="216"/>
      <c r="F844" s="216"/>
      <c r="G844" s="216"/>
      <c r="H844" s="216"/>
      <c r="I844" s="216"/>
      <c r="J844" s="216"/>
      <c r="K844" s="216"/>
      <c r="L844" s="216"/>
      <c r="M844" s="216"/>
      <c r="N844" s="216"/>
      <c r="O844" s="216"/>
      <c r="P844" s="216"/>
      <c r="Q844" s="216"/>
      <c r="R844" s="216"/>
      <c r="S844" s="216"/>
      <c r="T844" s="216"/>
      <c r="U844" s="216"/>
      <c r="V844" s="216"/>
      <c r="W844" s="216"/>
      <c r="X844" s="216"/>
      <c r="Y844" s="216"/>
      <c r="Z844" s="216"/>
      <c r="AA844" s="216"/>
    </row>
    <row r="845" ht="15.75" customHeight="1">
      <c r="A845" s="216"/>
      <c r="B845" s="216"/>
      <c r="C845" s="216"/>
      <c r="D845" s="216"/>
      <c r="E845" s="216"/>
      <c r="F845" s="216"/>
      <c r="G845" s="216"/>
      <c r="H845" s="216"/>
      <c r="I845" s="216"/>
      <c r="J845" s="216"/>
      <c r="K845" s="216"/>
      <c r="L845" s="216"/>
      <c r="M845" s="216"/>
      <c r="N845" s="216"/>
      <c r="O845" s="216"/>
      <c r="P845" s="216"/>
      <c r="Q845" s="216"/>
      <c r="R845" s="216"/>
      <c r="S845" s="216"/>
      <c r="T845" s="216"/>
      <c r="U845" s="216"/>
      <c r="V845" s="216"/>
      <c r="W845" s="216"/>
      <c r="X845" s="216"/>
      <c r="Y845" s="216"/>
      <c r="Z845" s="216"/>
      <c r="AA845" s="216"/>
    </row>
    <row r="846" ht="15.75" customHeight="1">
      <c r="A846" s="216"/>
      <c r="B846" s="216"/>
      <c r="C846" s="216"/>
      <c r="D846" s="216"/>
      <c r="E846" s="216"/>
      <c r="F846" s="216"/>
      <c r="G846" s="216"/>
      <c r="H846" s="216"/>
      <c r="I846" s="216"/>
      <c r="J846" s="216"/>
      <c r="K846" s="216"/>
      <c r="L846" s="216"/>
      <c r="M846" s="216"/>
      <c r="N846" s="216"/>
      <c r="O846" s="216"/>
      <c r="P846" s="216"/>
      <c r="Q846" s="216"/>
      <c r="R846" s="216"/>
      <c r="S846" s="216"/>
      <c r="T846" s="216"/>
      <c r="U846" s="216"/>
      <c r="V846" s="216"/>
      <c r="W846" s="216"/>
      <c r="X846" s="216"/>
      <c r="Y846" s="216"/>
      <c r="Z846" s="216"/>
      <c r="AA846" s="216"/>
    </row>
    <row r="847" ht="15.75" customHeight="1">
      <c r="A847" s="216"/>
      <c r="B847" s="216"/>
      <c r="C847" s="216"/>
      <c r="D847" s="216"/>
      <c r="E847" s="216"/>
      <c r="F847" s="216"/>
      <c r="G847" s="216"/>
      <c r="H847" s="216"/>
      <c r="I847" s="216"/>
      <c r="J847" s="216"/>
      <c r="K847" s="216"/>
      <c r="L847" s="216"/>
      <c r="M847" s="216"/>
      <c r="N847" s="216"/>
      <c r="O847" s="216"/>
      <c r="P847" s="216"/>
      <c r="Q847" s="216"/>
      <c r="R847" s="216"/>
      <c r="S847" s="216"/>
      <c r="T847" s="216"/>
      <c r="U847" s="216"/>
      <c r="V847" s="216"/>
      <c r="W847" s="216"/>
      <c r="X847" s="216"/>
      <c r="Y847" s="216"/>
      <c r="Z847" s="216"/>
      <c r="AA847" s="216"/>
    </row>
    <row r="848" ht="15.75" customHeight="1">
      <c r="A848" s="216"/>
      <c r="B848" s="216"/>
      <c r="C848" s="216"/>
      <c r="D848" s="216"/>
      <c r="E848" s="216"/>
      <c r="F848" s="216"/>
      <c r="G848" s="216"/>
      <c r="H848" s="216"/>
      <c r="I848" s="216"/>
      <c r="J848" s="216"/>
      <c r="K848" s="216"/>
      <c r="L848" s="216"/>
      <c r="M848" s="216"/>
      <c r="N848" s="216"/>
      <c r="O848" s="216"/>
      <c r="P848" s="216"/>
      <c r="Q848" s="216"/>
      <c r="R848" s="216"/>
      <c r="S848" s="216"/>
      <c r="T848" s="216"/>
      <c r="U848" s="216"/>
      <c r="V848" s="216"/>
      <c r="W848" s="216"/>
      <c r="X848" s="216"/>
      <c r="Y848" s="216"/>
      <c r="Z848" s="216"/>
      <c r="AA848" s="216"/>
    </row>
    <row r="849" ht="15.75" customHeight="1">
      <c r="A849" s="216"/>
      <c r="B849" s="216"/>
      <c r="C849" s="216"/>
      <c r="D849" s="216"/>
      <c r="E849" s="216"/>
      <c r="F849" s="216"/>
      <c r="G849" s="216"/>
      <c r="H849" s="216"/>
      <c r="I849" s="216"/>
      <c r="J849" s="216"/>
      <c r="K849" s="216"/>
      <c r="L849" s="216"/>
      <c r="M849" s="216"/>
      <c r="N849" s="216"/>
      <c r="O849" s="216"/>
      <c r="P849" s="216"/>
      <c r="Q849" s="216"/>
      <c r="R849" s="216"/>
      <c r="S849" s="216"/>
      <c r="T849" s="216"/>
      <c r="U849" s="216"/>
      <c r="V849" s="216"/>
      <c r="W849" s="216"/>
      <c r="X849" s="216"/>
      <c r="Y849" s="216"/>
      <c r="Z849" s="216"/>
      <c r="AA849" s="216"/>
    </row>
    <row r="850" ht="15.75" customHeight="1">
      <c r="A850" s="216"/>
      <c r="B850" s="216"/>
      <c r="C850" s="216"/>
      <c r="D850" s="216"/>
      <c r="E850" s="216"/>
      <c r="F850" s="216"/>
      <c r="G850" s="216"/>
      <c r="H850" s="216"/>
      <c r="I850" s="216"/>
      <c r="J850" s="216"/>
      <c r="K850" s="216"/>
      <c r="L850" s="216"/>
      <c r="M850" s="216"/>
      <c r="N850" s="216"/>
      <c r="O850" s="216"/>
      <c r="P850" s="216"/>
      <c r="Q850" s="216"/>
      <c r="R850" s="216"/>
      <c r="S850" s="216"/>
      <c r="T850" s="216"/>
      <c r="U850" s="216"/>
      <c r="V850" s="216"/>
      <c r="W850" s="216"/>
      <c r="X850" s="216"/>
      <c r="Y850" s="216"/>
      <c r="Z850" s="216"/>
      <c r="AA850" s="216"/>
    </row>
    <row r="851" ht="15.75" customHeight="1">
      <c r="A851" s="216"/>
      <c r="B851" s="216"/>
      <c r="C851" s="216"/>
      <c r="D851" s="216"/>
      <c r="E851" s="216"/>
      <c r="F851" s="216"/>
      <c r="G851" s="216"/>
      <c r="H851" s="216"/>
      <c r="I851" s="216"/>
      <c r="J851" s="216"/>
      <c r="K851" s="216"/>
      <c r="L851" s="216"/>
      <c r="M851" s="216"/>
      <c r="N851" s="216"/>
      <c r="O851" s="216"/>
      <c r="P851" s="216"/>
      <c r="Q851" s="216"/>
      <c r="R851" s="216"/>
      <c r="S851" s="216"/>
      <c r="T851" s="216"/>
      <c r="U851" s="216"/>
      <c r="V851" s="216"/>
      <c r="W851" s="216"/>
      <c r="X851" s="216"/>
      <c r="Y851" s="216"/>
      <c r="Z851" s="216"/>
      <c r="AA851" s="216"/>
    </row>
    <row r="852" ht="15.75" customHeight="1">
      <c r="A852" s="216"/>
      <c r="B852" s="216"/>
      <c r="C852" s="216"/>
      <c r="D852" s="216"/>
      <c r="E852" s="216"/>
      <c r="F852" s="216"/>
      <c r="G852" s="216"/>
      <c r="H852" s="216"/>
      <c r="I852" s="216"/>
      <c r="J852" s="216"/>
      <c r="K852" s="216"/>
      <c r="L852" s="216"/>
      <c r="M852" s="216"/>
      <c r="N852" s="216"/>
      <c r="O852" s="216"/>
      <c r="P852" s="216"/>
      <c r="Q852" s="216"/>
      <c r="R852" s="216"/>
      <c r="S852" s="216"/>
      <c r="T852" s="216"/>
      <c r="U852" s="216"/>
      <c r="V852" s="216"/>
      <c r="W852" s="216"/>
      <c r="X852" s="216"/>
      <c r="Y852" s="216"/>
      <c r="Z852" s="216"/>
      <c r="AA852" s="216"/>
    </row>
    <row r="853" ht="15.75" customHeight="1">
      <c r="A853" s="216"/>
      <c r="B853" s="216"/>
      <c r="C853" s="216"/>
      <c r="D853" s="216"/>
      <c r="E853" s="216"/>
      <c r="F853" s="216"/>
      <c r="G853" s="216"/>
      <c r="H853" s="216"/>
      <c r="I853" s="216"/>
      <c r="J853" s="216"/>
      <c r="K853" s="216"/>
      <c r="L853" s="216"/>
      <c r="M853" s="216"/>
      <c r="N853" s="216"/>
      <c r="O853" s="216"/>
      <c r="P853" s="216"/>
      <c r="Q853" s="216"/>
      <c r="R853" s="216"/>
      <c r="S853" s="216"/>
      <c r="T853" s="216"/>
      <c r="U853" s="216"/>
      <c r="V853" s="216"/>
      <c r="W853" s="216"/>
      <c r="X853" s="216"/>
      <c r="Y853" s="216"/>
      <c r="Z853" s="216"/>
      <c r="AA853" s="216"/>
    </row>
    <row r="854" ht="15.75" customHeight="1">
      <c r="A854" s="216"/>
      <c r="B854" s="216"/>
      <c r="C854" s="216"/>
      <c r="D854" s="216"/>
      <c r="E854" s="216"/>
      <c r="F854" s="216"/>
      <c r="G854" s="216"/>
      <c r="H854" s="216"/>
      <c r="I854" s="216"/>
      <c r="J854" s="216"/>
      <c r="K854" s="216"/>
      <c r="L854" s="216"/>
      <c r="M854" s="216"/>
      <c r="N854" s="216"/>
      <c r="O854" s="216"/>
      <c r="P854" s="216"/>
      <c r="Q854" s="216"/>
      <c r="R854" s="216"/>
      <c r="S854" s="216"/>
      <c r="T854" s="216"/>
      <c r="U854" s="216"/>
      <c r="V854" s="216"/>
      <c r="W854" s="216"/>
      <c r="X854" s="216"/>
      <c r="Y854" s="216"/>
      <c r="Z854" s="216"/>
      <c r="AA854" s="216"/>
    </row>
    <row r="855" ht="15.75" customHeight="1">
      <c r="A855" s="216"/>
      <c r="B855" s="216"/>
      <c r="C855" s="216"/>
      <c r="D855" s="216"/>
      <c r="E855" s="216"/>
      <c r="F855" s="216"/>
      <c r="G855" s="216"/>
      <c r="H855" s="216"/>
      <c r="I855" s="216"/>
      <c r="J855" s="216"/>
      <c r="K855" s="216"/>
      <c r="L855" s="216"/>
      <c r="M855" s="216"/>
      <c r="N855" s="216"/>
      <c r="O855" s="216"/>
      <c r="P855" s="216"/>
      <c r="Q855" s="216"/>
      <c r="R855" s="216"/>
      <c r="S855" s="216"/>
      <c r="T855" s="216"/>
      <c r="U855" s="216"/>
      <c r="V855" s="216"/>
      <c r="W855" s="216"/>
      <c r="X855" s="216"/>
      <c r="Y855" s="216"/>
      <c r="Z855" s="216"/>
      <c r="AA855" s="216"/>
    </row>
    <row r="856" ht="15.75" customHeight="1">
      <c r="A856" s="216"/>
      <c r="B856" s="216"/>
      <c r="C856" s="216"/>
      <c r="D856" s="216"/>
      <c r="E856" s="216"/>
      <c r="F856" s="216"/>
      <c r="G856" s="216"/>
      <c r="H856" s="216"/>
      <c r="I856" s="216"/>
      <c r="J856" s="216"/>
      <c r="K856" s="216"/>
      <c r="L856" s="216"/>
      <c r="M856" s="216"/>
      <c r="N856" s="216"/>
      <c r="O856" s="216"/>
      <c r="P856" s="216"/>
      <c r="Q856" s="216"/>
      <c r="R856" s="216"/>
      <c r="S856" s="216"/>
      <c r="T856" s="216"/>
      <c r="U856" s="216"/>
      <c r="V856" s="216"/>
      <c r="W856" s="216"/>
      <c r="X856" s="216"/>
      <c r="Y856" s="216"/>
      <c r="Z856" s="216"/>
      <c r="AA856" s="216"/>
    </row>
    <row r="857" ht="15.75" customHeight="1">
      <c r="A857" s="216"/>
      <c r="B857" s="216"/>
      <c r="C857" s="216"/>
      <c r="D857" s="216"/>
      <c r="E857" s="216"/>
      <c r="F857" s="216"/>
      <c r="G857" s="216"/>
      <c r="H857" s="216"/>
      <c r="I857" s="216"/>
      <c r="J857" s="216"/>
      <c r="K857" s="216"/>
      <c r="L857" s="216"/>
      <c r="M857" s="216"/>
      <c r="N857" s="216"/>
      <c r="O857" s="216"/>
      <c r="P857" s="216"/>
      <c r="Q857" s="216"/>
      <c r="R857" s="216"/>
      <c r="S857" s="216"/>
      <c r="T857" s="216"/>
      <c r="U857" s="216"/>
      <c r="V857" s="216"/>
      <c r="W857" s="216"/>
      <c r="X857" s="216"/>
      <c r="Y857" s="216"/>
      <c r="Z857" s="216"/>
      <c r="AA857" s="216"/>
    </row>
    <row r="858" ht="15.75" customHeight="1">
      <c r="A858" s="216"/>
      <c r="B858" s="216"/>
      <c r="C858" s="216"/>
      <c r="D858" s="216"/>
      <c r="E858" s="216"/>
      <c r="F858" s="216"/>
      <c r="G858" s="216"/>
      <c r="H858" s="216"/>
      <c r="I858" s="216"/>
      <c r="J858" s="216"/>
      <c r="K858" s="216"/>
      <c r="L858" s="216"/>
      <c r="M858" s="216"/>
      <c r="N858" s="216"/>
      <c r="O858" s="216"/>
      <c r="P858" s="216"/>
      <c r="Q858" s="216"/>
      <c r="R858" s="216"/>
      <c r="S858" s="216"/>
      <c r="T858" s="216"/>
      <c r="U858" s="216"/>
      <c r="V858" s="216"/>
      <c r="W858" s="216"/>
      <c r="X858" s="216"/>
      <c r="Y858" s="216"/>
      <c r="Z858" s="216"/>
      <c r="AA858" s="216"/>
    </row>
    <row r="859" ht="15.75" customHeight="1">
      <c r="A859" s="216"/>
      <c r="B859" s="216"/>
      <c r="C859" s="216"/>
      <c r="D859" s="216"/>
      <c r="E859" s="216"/>
      <c r="F859" s="216"/>
      <c r="G859" s="216"/>
      <c r="H859" s="216"/>
      <c r="I859" s="216"/>
      <c r="J859" s="216"/>
      <c r="K859" s="216"/>
      <c r="L859" s="216"/>
      <c r="M859" s="216"/>
      <c r="N859" s="216"/>
      <c r="O859" s="216"/>
      <c r="P859" s="216"/>
      <c r="Q859" s="216"/>
      <c r="R859" s="216"/>
      <c r="S859" s="216"/>
      <c r="T859" s="216"/>
      <c r="U859" s="216"/>
      <c r="V859" s="216"/>
      <c r="W859" s="216"/>
      <c r="X859" s="216"/>
      <c r="Y859" s="216"/>
      <c r="Z859" s="216"/>
      <c r="AA859" s="216"/>
    </row>
    <row r="860" ht="15.75" customHeight="1">
      <c r="A860" s="216"/>
      <c r="B860" s="216"/>
      <c r="C860" s="216"/>
      <c r="D860" s="216"/>
      <c r="E860" s="216"/>
      <c r="F860" s="216"/>
      <c r="G860" s="216"/>
      <c r="H860" s="216"/>
      <c r="I860" s="216"/>
      <c r="J860" s="216"/>
      <c r="K860" s="216"/>
      <c r="L860" s="216"/>
      <c r="M860" s="216"/>
      <c r="N860" s="216"/>
      <c r="O860" s="216"/>
      <c r="P860" s="216"/>
      <c r="Q860" s="216"/>
      <c r="R860" s="216"/>
      <c r="S860" s="216"/>
      <c r="T860" s="216"/>
      <c r="U860" s="216"/>
      <c r="V860" s="216"/>
      <c r="W860" s="216"/>
      <c r="X860" s="216"/>
      <c r="Y860" s="216"/>
      <c r="Z860" s="216"/>
      <c r="AA860" s="216"/>
    </row>
    <row r="861" ht="15.75" customHeight="1">
      <c r="A861" s="216"/>
      <c r="B861" s="216"/>
      <c r="C861" s="216"/>
      <c r="D861" s="216"/>
      <c r="E861" s="216"/>
      <c r="F861" s="216"/>
      <c r="G861" s="216"/>
      <c r="H861" s="216"/>
      <c r="I861" s="216"/>
      <c r="J861" s="216"/>
      <c r="K861" s="216"/>
      <c r="L861" s="216"/>
      <c r="M861" s="216"/>
      <c r="N861" s="216"/>
      <c r="O861" s="216"/>
      <c r="P861" s="216"/>
      <c r="Q861" s="216"/>
      <c r="R861" s="216"/>
      <c r="S861" s="216"/>
      <c r="T861" s="216"/>
      <c r="U861" s="216"/>
      <c r="V861" s="216"/>
      <c r="W861" s="216"/>
      <c r="X861" s="216"/>
      <c r="Y861" s="216"/>
      <c r="Z861" s="216"/>
      <c r="AA861" s="216"/>
    </row>
    <row r="862" ht="15.75" customHeight="1">
      <c r="A862" s="216"/>
      <c r="B862" s="216"/>
      <c r="C862" s="216"/>
      <c r="D862" s="216"/>
      <c r="E862" s="216"/>
      <c r="F862" s="216"/>
      <c r="G862" s="216"/>
      <c r="H862" s="216"/>
      <c r="I862" s="216"/>
      <c r="J862" s="216"/>
      <c r="K862" s="216"/>
      <c r="L862" s="216"/>
      <c r="M862" s="216"/>
      <c r="N862" s="216"/>
      <c r="O862" s="216"/>
      <c r="P862" s="216"/>
      <c r="Q862" s="216"/>
      <c r="R862" s="216"/>
      <c r="S862" s="216"/>
      <c r="T862" s="216"/>
      <c r="U862" s="216"/>
      <c r="V862" s="216"/>
      <c r="W862" s="216"/>
      <c r="X862" s="216"/>
      <c r="Y862" s="216"/>
      <c r="Z862" s="216"/>
      <c r="AA862" s="216"/>
    </row>
    <row r="863" ht="15.75" customHeight="1">
      <c r="A863" s="216"/>
      <c r="B863" s="216"/>
      <c r="C863" s="216"/>
      <c r="D863" s="216"/>
      <c r="E863" s="216"/>
      <c r="F863" s="216"/>
      <c r="G863" s="216"/>
      <c r="H863" s="216"/>
      <c r="I863" s="216"/>
      <c r="J863" s="216"/>
      <c r="K863" s="216"/>
      <c r="L863" s="216"/>
      <c r="M863" s="216"/>
      <c r="N863" s="216"/>
      <c r="O863" s="216"/>
      <c r="P863" s="216"/>
      <c r="Q863" s="216"/>
      <c r="R863" s="216"/>
      <c r="S863" s="216"/>
      <c r="T863" s="216"/>
      <c r="U863" s="216"/>
      <c r="V863" s="216"/>
      <c r="W863" s="216"/>
      <c r="X863" s="216"/>
      <c r="Y863" s="216"/>
      <c r="Z863" s="216"/>
      <c r="AA863" s="216"/>
    </row>
    <row r="864" ht="15.75" customHeight="1">
      <c r="A864" s="216"/>
      <c r="B864" s="216"/>
      <c r="C864" s="216"/>
      <c r="D864" s="216"/>
      <c r="E864" s="216"/>
      <c r="F864" s="216"/>
      <c r="G864" s="216"/>
      <c r="H864" s="216"/>
      <c r="I864" s="216"/>
      <c r="J864" s="216"/>
      <c r="K864" s="216"/>
      <c r="L864" s="216"/>
      <c r="M864" s="216"/>
      <c r="N864" s="216"/>
      <c r="O864" s="216"/>
      <c r="P864" s="216"/>
      <c r="Q864" s="216"/>
      <c r="R864" s="216"/>
      <c r="S864" s="216"/>
      <c r="T864" s="216"/>
      <c r="U864" s="216"/>
      <c r="V864" s="216"/>
      <c r="W864" s="216"/>
      <c r="X864" s="216"/>
      <c r="Y864" s="216"/>
      <c r="Z864" s="216"/>
      <c r="AA864" s="216"/>
    </row>
    <row r="865" ht="15.75" customHeight="1">
      <c r="A865" s="216"/>
      <c r="B865" s="216"/>
      <c r="C865" s="216"/>
      <c r="D865" s="216"/>
      <c r="E865" s="216"/>
      <c r="F865" s="216"/>
      <c r="G865" s="216"/>
      <c r="H865" s="216"/>
      <c r="I865" s="216"/>
      <c r="J865" s="216"/>
      <c r="K865" s="216"/>
      <c r="L865" s="216"/>
      <c r="M865" s="216"/>
      <c r="N865" s="216"/>
      <c r="O865" s="216"/>
      <c r="P865" s="216"/>
      <c r="Q865" s="216"/>
      <c r="R865" s="216"/>
      <c r="S865" s="216"/>
      <c r="T865" s="216"/>
      <c r="U865" s="216"/>
      <c r="V865" s="216"/>
      <c r="W865" s="216"/>
      <c r="X865" s="216"/>
      <c r="Y865" s="216"/>
      <c r="Z865" s="216"/>
      <c r="AA865" s="216"/>
    </row>
    <row r="866" ht="15.75" customHeight="1">
      <c r="A866" s="216"/>
      <c r="B866" s="216"/>
      <c r="C866" s="216"/>
      <c r="D866" s="216"/>
      <c r="E866" s="216"/>
      <c r="F866" s="216"/>
      <c r="G866" s="216"/>
      <c r="H866" s="216"/>
      <c r="I866" s="216"/>
      <c r="J866" s="216"/>
      <c r="K866" s="216"/>
      <c r="L866" s="216"/>
      <c r="M866" s="216"/>
      <c r="N866" s="216"/>
      <c r="O866" s="216"/>
      <c r="P866" s="216"/>
      <c r="Q866" s="216"/>
      <c r="R866" s="216"/>
      <c r="S866" s="216"/>
      <c r="T866" s="216"/>
      <c r="U866" s="216"/>
      <c r="V866" s="216"/>
      <c r="W866" s="216"/>
      <c r="X866" s="216"/>
      <c r="Y866" s="216"/>
      <c r="Z866" s="216"/>
      <c r="AA866" s="216"/>
    </row>
    <row r="867" ht="15.75" customHeight="1">
      <c r="A867" s="216"/>
      <c r="B867" s="216"/>
      <c r="C867" s="216"/>
      <c r="D867" s="216"/>
      <c r="E867" s="216"/>
      <c r="F867" s="216"/>
      <c r="G867" s="216"/>
      <c r="H867" s="216"/>
      <c r="I867" s="216"/>
      <c r="J867" s="216"/>
      <c r="K867" s="216"/>
      <c r="L867" s="216"/>
      <c r="M867" s="216"/>
      <c r="N867" s="216"/>
      <c r="O867" s="216"/>
      <c r="P867" s="216"/>
      <c r="Q867" s="216"/>
      <c r="R867" s="216"/>
      <c r="S867" s="216"/>
      <c r="T867" s="216"/>
      <c r="U867" s="216"/>
      <c r="V867" s="216"/>
      <c r="W867" s="216"/>
      <c r="X867" s="216"/>
      <c r="Y867" s="216"/>
      <c r="Z867" s="216"/>
      <c r="AA867" s="216"/>
    </row>
    <row r="868" ht="15.75" customHeight="1">
      <c r="A868" s="216"/>
      <c r="B868" s="216"/>
      <c r="C868" s="216"/>
      <c r="D868" s="216"/>
      <c r="E868" s="216"/>
      <c r="F868" s="216"/>
      <c r="G868" s="216"/>
      <c r="H868" s="216"/>
      <c r="I868" s="216"/>
      <c r="J868" s="216"/>
      <c r="K868" s="216"/>
      <c r="L868" s="216"/>
      <c r="M868" s="216"/>
      <c r="N868" s="216"/>
      <c r="O868" s="216"/>
      <c r="P868" s="216"/>
      <c r="Q868" s="216"/>
      <c r="R868" s="216"/>
      <c r="S868" s="216"/>
      <c r="T868" s="216"/>
      <c r="U868" s="216"/>
      <c r="V868" s="216"/>
      <c r="W868" s="216"/>
      <c r="X868" s="216"/>
      <c r="Y868" s="216"/>
      <c r="Z868" s="216"/>
      <c r="AA868" s="216"/>
    </row>
    <row r="869" ht="15.75" customHeight="1">
      <c r="A869" s="216"/>
      <c r="B869" s="216"/>
      <c r="C869" s="216"/>
      <c r="D869" s="216"/>
      <c r="E869" s="216"/>
      <c r="F869" s="216"/>
      <c r="G869" s="216"/>
      <c r="H869" s="216"/>
      <c r="I869" s="216"/>
      <c r="J869" s="216"/>
      <c r="K869" s="216"/>
      <c r="L869" s="216"/>
      <c r="M869" s="216"/>
      <c r="N869" s="216"/>
      <c r="O869" s="216"/>
      <c r="P869" s="216"/>
      <c r="Q869" s="216"/>
      <c r="R869" s="216"/>
      <c r="S869" s="216"/>
      <c r="T869" s="216"/>
      <c r="U869" s="216"/>
      <c r="V869" s="216"/>
      <c r="W869" s="216"/>
      <c r="X869" s="216"/>
      <c r="Y869" s="216"/>
      <c r="Z869" s="216"/>
      <c r="AA869" s="216"/>
    </row>
    <row r="870" ht="15.75" customHeight="1">
      <c r="A870" s="216"/>
      <c r="B870" s="216"/>
      <c r="C870" s="216"/>
      <c r="D870" s="216"/>
      <c r="E870" s="216"/>
      <c r="F870" s="216"/>
      <c r="G870" s="216"/>
      <c r="H870" s="216"/>
      <c r="I870" s="216"/>
      <c r="J870" s="216"/>
      <c r="K870" s="216"/>
      <c r="L870" s="216"/>
      <c r="M870" s="216"/>
      <c r="N870" s="216"/>
      <c r="O870" s="216"/>
      <c r="P870" s="216"/>
      <c r="Q870" s="216"/>
      <c r="R870" s="216"/>
      <c r="S870" s="216"/>
      <c r="T870" s="216"/>
      <c r="U870" s="216"/>
      <c r="V870" s="216"/>
      <c r="W870" s="216"/>
      <c r="X870" s="216"/>
      <c r="Y870" s="216"/>
      <c r="Z870" s="216"/>
      <c r="AA870" s="216"/>
    </row>
    <row r="871" ht="15.75" customHeight="1">
      <c r="A871" s="216"/>
      <c r="B871" s="216"/>
      <c r="C871" s="216"/>
      <c r="D871" s="216"/>
      <c r="E871" s="216"/>
      <c r="F871" s="216"/>
      <c r="G871" s="216"/>
      <c r="H871" s="216"/>
      <c r="I871" s="216"/>
      <c r="J871" s="216"/>
      <c r="K871" s="216"/>
      <c r="L871" s="216"/>
      <c r="M871" s="216"/>
      <c r="N871" s="216"/>
      <c r="O871" s="216"/>
      <c r="P871" s="216"/>
      <c r="Q871" s="216"/>
      <c r="R871" s="216"/>
      <c r="S871" s="216"/>
      <c r="T871" s="216"/>
      <c r="U871" s="216"/>
      <c r="V871" s="216"/>
      <c r="W871" s="216"/>
      <c r="X871" s="216"/>
      <c r="Y871" s="216"/>
      <c r="Z871" s="216"/>
      <c r="AA871" s="216"/>
    </row>
    <row r="872" ht="15.75" customHeight="1">
      <c r="A872" s="216"/>
      <c r="B872" s="216"/>
      <c r="C872" s="216"/>
      <c r="D872" s="216"/>
      <c r="E872" s="216"/>
      <c r="F872" s="216"/>
      <c r="G872" s="216"/>
      <c r="H872" s="216"/>
      <c r="I872" s="216"/>
      <c r="J872" s="216"/>
      <c r="K872" s="216"/>
      <c r="L872" s="216"/>
      <c r="M872" s="216"/>
      <c r="N872" s="216"/>
      <c r="O872" s="216"/>
      <c r="P872" s="216"/>
      <c r="Q872" s="216"/>
      <c r="R872" s="216"/>
      <c r="S872" s="216"/>
      <c r="T872" s="216"/>
      <c r="U872" s="216"/>
      <c r="V872" s="216"/>
      <c r="W872" s="216"/>
      <c r="X872" s="216"/>
      <c r="Y872" s="216"/>
      <c r="Z872" s="216"/>
      <c r="AA872" s="216"/>
    </row>
    <row r="873" ht="15.75" customHeight="1">
      <c r="A873" s="216"/>
      <c r="B873" s="216"/>
      <c r="C873" s="216"/>
      <c r="D873" s="216"/>
      <c r="E873" s="216"/>
      <c r="F873" s="216"/>
      <c r="G873" s="216"/>
      <c r="H873" s="216"/>
      <c r="I873" s="216"/>
      <c r="J873" s="216"/>
      <c r="K873" s="216"/>
      <c r="L873" s="216"/>
      <c r="M873" s="216"/>
      <c r="N873" s="216"/>
      <c r="O873" s="216"/>
      <c r="P873" s="216"/>
      <c r="Q873" s="216"/>
      <c r="R873" s="216"/>
      <c r="S873" s="216"/>
      <c r="T873" s="216"/>
      <c r="U873" s="216"/>
      <c r="V873" s="216"/>
      <c r="W873" s="216"/>
      <c r="X873" s="216"/>
      <c r="Y873" s="216"/>
      <c r="Z873" s="216"/>
      <c r="AA873" s="216"/>
    </row>
    <row r="874" ht="15.75" customHeight="1">
      <c r="A874" s="216"/>
      <c r="B874" s="216"/>
      <c r="C874" s="216"/>
      <c r="D874" s="216"/>
      <c r="E874" s="216"/>
      <c r="F874" s="216"/>
      <c r="G874" s="216"/>
      <c r="H874" s="216"/>
      <c r="I874" s="216"/>
      <c r="J874" s="216"/>
      <c r="K874" s="216"/>
      <c r="L874" s="216"/>
      <c r="M874" s="216"/>
      <c r="N874" s="216"/>
      <c r="O874" s="216"/>
      <c r="P874" s="216"/>
      <c r="Q874" s="216"/>
      <c r="R874" s="216"/>
      <c r="S874" s="216"/>
      <c r="T874" s="216"/>
      <c r="U874" s="216"/>
      <c r="V874" s="216"/>
      <c r="W874" s="216"/>
      <c r="X874" s="216"/>
      <c r="Y874" s="216"/>
      <c r="Z874" s="216"/>
      <c r="AA874" s="216"/>
    </row>
    <row r="875" ht="15.75" customHeight="1">
      <c r="A875" s="216"/>
      <c r="B875" s="216"/>
      <c r="C875" s="216"/>
      <c r="D875" s="216"/>
      <c r="E875" s="216"/>
      <c r="F875" s="216"/>
      <c r="G875" s="216"/>
      <c r="H875" s="216"/>
      <c r="I875" s="216"/>
      <c r="J875" s="216"/>
      <c r="K875" s="216"/>
      <c r="L875" s="216"/>
      <c r="M875" s="216"/>
      <c r="N875" s="216"/>
      <c r="O875" s="216"/>
      <c r="P875" s="216"/>
      <c r="Q875" s="216"/>
      <c r="R875" s="216"/>
      <c r="S875" s="216"/>
      <c r="T875" s="216"/>
      <c r="U875" s="216"/>
      <c r="V875" s="216"/>
      <c r="W875" s="216"/>
      <c r="X875" s="216"/>
      <c r="Y875" s="216"/>
      <c r="Z875" s="216"/>
      <c r="AA875" s="216"/>
    </row>
    <row r="876" ht="15.75" customHeight="1">
      <c r="A876" s="216"/>
      <c r="B876" s="216"/>
      <c r="C876" s="216"/>
      <c r="D876" s="216"/>
      <c r="E876" s="216"/>
      <c r="F876" s="216"/>
      <c r="G876" s="216"/>
      <c r="H876" s="216"/>
      <c r="I876" s="216"/>
      <c r="J876" s="216"/>
      <c r="K876" s="216"/>
      <c r="L876" s="216"/>
      <c r="M876" s="216"/>
      <c r="N876" s="216"/>
      <c r="O876" s="216"/>
      <c r="P876" s="216"/>
      <c r="Q876" s="216"/>
      <c r="R876" s="216"/>
      <c r="S876" s="216"/>
      <c r="T876" s="216"/>
      <c r="U876" s="216"/>
      <c r="V876" s="216"/>
      <c r="W876" s="216"/>
      <c r="X876" s="216"/>
      <c r="Y876" s="216"/>
      <c r="Z876" s="216"/>
      <c r="AA876" s="216"/>
    </row>
    <row r="877" ht="15.75" customHeight="1">
      <c r="A877" s="216"/>
      <c r="B877" s="216"/>
      <c r="C877" s="216"/>
      <c r="D877" s="216"/>
      <c r="E877" s="216"/>
      <c r="F877" s="216"/>
      <c r="G877" s="216"/>
      <c r="H877" s="216"/>
      <c r="I877" s="216"/>
      <c r="J877" s="216"/>
      <c r="K877" s="216"/>
      <c r="L877" s="216"/>
      <c r="M877" s="216"/>
      <c r="N877" s="216"/>
      <c r="O877" s="216"/>
      <c r="P877" s="216"/>
      <c r="Q877" s="216"/>
      <c r="R877" s="216"/>
      <c r="S877" s="216"/>
      <c r="T877" s="216"/>
      <c r="U877" s="216"/>
      <c r="V877" s="216"/>
      <c r="W877" s="216"/>
      <c r="X877" s="216"/>
      <c r="Y877" s="216"/>
      <c r="Z877" s="216"/>
      <c r="AA877" s="216"/>
    </row>
    <row r="878" ht="15.75" customHeight="1">
      <c r="A878" s="216"/>
      <c r="B878" s="216"/>
      <c r="C878" s="216"/>
      <c r="D878" s="216"/>
      <c r="E878" s="216"/>
      <c r="F878" s="216"/>
      <c r="G878" s="216"/>
      <c r="H878" s="216"/>
      <c r="I878" s="216"/>
      <c r="J878" s="216"/>
      <c r="K878" s="216"/>
      <c r="L878" s="216"/>
      <c r="M878" s="216"/>
      <c r="N878" s="216"/>
      <c r="O878" s="216"/>
      <c r="P878" s="216"/>
      <c r="Q878" s="216"/>
      <c r="R878" s="216"/>
      <c r="S878" s="216"/>
      <c r="T878" s="216"/>
      <c r="U878" s="216"/>
      <c r="V878" s="216"/>
      <c r="W878" s="216"/>
      <c r="X878" s="216"/>
      <c r="Y878" s="216"/>
      <c r="Z878" s="216"/>
      <c r="AA878" s="216"/>
    </row>
    <row r="879" ht="15.75" customHeight="1">
      <c r="A879" s="216"/>
      <c r="B879" s="216"/>
      <c r="C879" s="216"/>
      <c r="D879" s="216"/>
      <c r="E879" s="216"/>
      <c r="F879" s="216"/>
      <c r="G879" s="216"/>
      <c r="H879" s="216"/>
      <c r="I879" s="216"/>
      <c r="J879" s="216"/>
      <c r="K879" s="216"/>
      <c r="L879" s="216"/>
      <c r="M879" s="216"/>
      <c r="N879" s="216"/>
      <c r="O879" s="216"/>
      <c r="P879" s="216"/>
      <c r="Q879" s="216"/>
      <c r="R879" s="216"/>
      <c r="S879" s="216"/>
      <c r="T879" s="216"/>
      <c r="U879" s="216"/>
      <c r="V879" s="216"/>
      <c r="W879" s="216"/>
      <c r="X879" s="216"/>
      <c r="Y879" s="216"/>
      <c r="Z879" s="216"/>
      <c r="AA879" s="216"/>
    </row>
    <row r="880" ht="15.75" customHeight="1">
      <c r="A880" s="216"/>
      <c r="B880" s="216"/>
      <c r="C880" s="216"/>
      <c r="D880" s="216"/>
      <c r="E880" s="216"/>
      <c r="F880" s="216"/>
      <c r="G880" s="216"/>
      <c r="H880" s="216"/>
      <c r="I880" s="216"/>
      <c r="J880" s="216"/>
      <c r="K880" s="216"/>
      <c r="L880" s="216"/>
      <c r="M880" s="216"/>
      <c r="N880" s="216"/>
      <c r="O880" s="216"/>
      <c r="P880" s="216"/>
      <c r="Q880" s="216"/>
      <c r="R880" s="216"/>
      <c r="S880" s="216"/>
      <c r="T880" s="216"/>
      <c r="U880" s="216"/>
      <c r="V880" s="216"/>
      <c r="W880" s="216"/>
      <c r="X880" s="216"/>
      <c r="Y880" s="216"/>
      <c r="Z880" s="216"/>
      <c r="AA880" s="216"/>
    </row>
    <row r="881" ht="15.75" customHeight="1">
      <c r="A881" s="216"/>
      <c r="B881" s="216"/>
      <c r="C881" s="216"/>
      <c r="D881" s="216"/>
      <c r="E881" s="216"/>
      <c r="F881" s="216"/>
      <c r="G881" s="216"/>
      <c r="H881" s="216"/>
      <c r="I881" s="216"/>
      <c r="J881" s="216"/>
      <c r="K881" s="216"/>
      <c r="L881" s="216"/>
      <c r="M881" s="216"/>
      <c r="N881" s="216"/>
      <c r="O881" s="216"/>
      <c r="P881" s="216"/>
      <c r="Q881" s="216"/>
      <c r="R881" s="216"/>
      <c r="S881" s="216"/>
      <c r="T881" s="216"/>
      <c r="U881" s="216"/>
      <c r="V881" s="216"/>
      <c r="W881" s="216"/>
      <c r="X881" s="216"/>
      <c r="Y881" s="216"/>
      <c r="Z881" s="216"/>
      <c r="AA881" s="216"/>
    </row>
    <row r="882" ht="15.75" customHeight="1">
      <c r="A882" s="216"/>
      <c r="B882" s="216"/>
      <c r="C882" s="216"/>
      <c r="D882" s="216"/>
      <c r="E882" s="216"/>
      <c r="F882" s="216"/>
      <c r="G882" s="216"/>
      <c r="H882" s="216"/>
      <c r="I882" s="216"/>
      <c r="J882" s="216"/>
      <c r="K882" s="216"/>
      <c r="L882" s="216"/>
      <c r="M882" s="216"/>
      <c r="N882" s="216"/>
      <c r="O882" s="216"/>
      <c r="P882" s="216"/>
      <c r="Q882" s="216"/>
      <c r="R882" s="216"/>
      <c r="S882" s="216"/>
      <c r="T882" s="216"/>
      <c r="U882" s="216"/>
      <c r="V882" s="216"/>
      <c r="W882" s="216"/>
      <c r="X882" s="216"/>
      <c r="Y882" s="216"/>
      <c r="Z882" s="216"/>
      <c r="AA882" s="216"/>
    </row>
    <row r="883" ht="15.75" customHeight="1">
      <c r="A883" s="216"/>
      <c r="B883" s="216"/>
      <c r="C883" s="216"/>
      <c r="D883" s="216"/>
      <c r="E883" s="216"/>
      <c r="F883" s="216"/>
      <c r="G883" s="216"/>
      <c r="H883" s="216"/>
      <c r="I883" s="216"/>
      <c r="J883" s="216"/>
      <c r="K883" s="216"/>
      <c r="L883" s="216"/>
      <c r="M883" s="216"/>
      <c r="N883" s="216"/>
      <c r="O883" s="216"/>
      <c r="P883" s="216"/>
      <c r="Q883" s="216"/>
      <c r="R883" s="216"/>
      <c r="S883" s="216"/>
      <c r="T883" s="216"/>
      <c r="U883" s="216"/>
      <c r="V883" s="216"/>
      <c r="W883" s="216"/>
      <c r="X883" s="216"/>
      <c r="Y883" s="216"/>
      <c r="Z883" s="216"/>
      <c r="AA883" s="216"/>
    </row>
    <row r="884" ht="15.75" customHeight="1">
      <c r="A884" s="216"/>
      <c r="B884" s="216"/>
      <c r="C884" s="216"/>
      <c r="D884" s="216"/>
      <c r="E884" s="216"/>
      <c r="F884" s="216"/>
      <c r="G884" s="216"/>
      <c r="H884" s="216"/>
      <c r="I884" s="216"/>
      <c r="J884" s="216"/>
      <c r="K884" s="216"/>
      <c r="L884" s="216"/>
      <c r="M884" s="216"/>
      <c r="N884" s="216"/>
      <c r="O884" s="216"/>
      <c r="P884" s="216"/>
      <c r="Q884" s="216"/>
      <c r="R884" s="216"/>
      <c r="S884" s="216"/>
      <c r="T884" s="216"/>
      <c r="U884" s="216"/>
      <c r="V884" s="216"/>
      <c r="W884" s="216"/>
      <c r="X884" s="216"/>
      <c r="Y884" s="216"/>
      <c r="Z884" s="216"/>
      <c r="AA884" s="216"/>
    </row>
    <row r="885" ht="15.75" customHeight="1">
      <c r="A885" s="216"/>
      <c r="B885" s="216"/>
      <c r="C885" s="216"/>
      <c r="D885" s="216"/>
      <c r="E885" s="216"/>
      <c r="F885" s="216"/>
      <c r="G885" s="216"/>
      <c r="H885" s="216"/>
      <c r="I885" s="216"/>
      <c r="J885" s="216"/>
      <c r="K885" s="216"/>
      <c r="L885" s="216"/>
      <c r="M885" s="216"/>
      <c r="N885" s="216"/>
      <c r="O885" s="216"/>
      <c r="P885" s="216"/>
      <c r="Q885" s="216"/>
      <c r="R885" s="216"/>
      <c r="S885" s="216"/>
      <c r="T885" s="216"/>
      <c r="U885" s="216"/>
      <c r="V885" s="216"/>
      <c r="W885" s="216"/>
      <c r="X885" s="216"/>
      <c r="Y885" s="216"/>
      <c r="Z885" s="216"/>
      <c r="AA885" s="216"/>
    </row>
    <row r="886" ht="15.75" customHeight="1">
      <c r="A886" s="216"/>
      <c r="B886" s="216"/>
      <c r="C886" s="216"/>
      <c r="D886" s="216"/>
      <c r="E886" s="216"/>
      <c r="F886" s="216"/>
      <c r="G886" s="216"/>
      <c r="H886" s="216"/>
      <c r="I886" s="216"/>
      <c r="J886" s="216"/>
      <c r="K886" s="216"/>
      <c r="L886" s="216"/>
      <c r="M886" s="216"/>
      <c r="N886" s="216"/>
      <c r="O886" s="216"/>
      <c r="P886" s="216"/>
      <c r="Q886" s="216"/>
      <c r="R886" s="216"/>
      <c r="S886" s="216"/>
      <c r="T886" s="216"/>
      <c r="U886" s="216"/>
      <c r="V886" s="216"/>
      <c r="W886" s="216"/>
      <c r="X886" s="216"/>
      <c r="Y886" s="216"/>
      <c r="Z886" s="216"/>
      <c r="AA886" s="216"/>
    </row>
    <row r="887" ht="15.75" customHeight="1">
      <c r="A887" s="216"/>
      <c r="B887" s="216"/>
      <c r="C887" s="216"/>
      <c r="D887" s="216"/>
      <c r="E887" s="216"/>
      <c r="F887" s="216"/>
      <c r="G887" s="216"/>
      <c r="H887" s="216"/>
      <c r="I887" s="216"/>
      <c r="J887" s="216"/>
      <c r="K887" s="216"/>
      <c r="L887" s="216"/>
      <c r="M887" s="216"/>
      <c r="N887" s="216"/>
      <c r="O887" s="216"/>
      <c r="P887" s="216"/>
      <c r="Q887" s="216"/>
      <c r="R887" s="216"/>
      <c r="S887" s="216"/>
      <c r="T887" s="216"/>
      <c r="U887" s="216"/>
      <c r="V887" s="216"/>
      <c r="W887" s="216"/>
      <c r="X887" s="216"/>
      <c r="Y887" s="216"/>
      <c r="Z887" s="216"/>
      <c r="AA887" s="216"/>
    </row>
    <row r="888" ht="15.75" customHeight="1">
      <c r="A888" s="216"/>
      <c r="B888" s="216"/>
      <c r="C888" s="216"/>
      <c r="D888" s="216"/>
      <c r="E888" s="216"/>
      <c r="F888" s="216"/>
      <c r="G888" s="216"/>
      <c r="H888" s="216"/>
      <c r="I888" s="216"/>
      <c r="J888" s="216"/>
      <c r="K888" s="216"/>
      <c r="L888" s="216"/>
      <c r="M888" s="216"/>
      <c r="N888" s="216"/>
      <c r="O888" s="216"/>
      <c r="P888" s="216"/>
      <c r="Q888" s="216"/>
      <c r="R888" s="216"/>
      <c r="S888" s="216"/>
      <c r="T888" s="216"/>
      <c r="U888" s="216"/>
      <c r="V888" s="216"/>
      <c r="W888" s="216"/>
      <c r="X888" s="216"/>
      <c r="Y888" s="216"/>
      <c r="Z888" s="216"/>
      <c r="AA888" s="216"/>
    </row>
    <row r="889" ht="15.75" customHeight="1">
      <c r="A889" s="216"/>
      <c r="B889" s="216"/>
      <c r="C889" s="216"/>
      <c r="D889" s="216"/>
      <c r="E889" s="216"/>
      <c r="F889" s="216"/>
      <c r="G889" s="216"/>
      <c r="H889" s="216"/>
      <c r="I889" s="216"/>
      <c r="J889" s="216"/>
      <c r="K889" s="216"/>
      <c r="L889" s="216"/>
      <c r="M889" s="216"/>
      <c r="N889" s="216"/>
      <c r="O889" s="216"/>
      <c r="P889" s="216"/>
      <c r="Q889" s="216"/>
      <c r="R889" s="216"/>
      <c r="S889" s="216"/>
      <c r="T889" s="216"/>
      <c r="U889" s="216"/>
      <c r="V889" s="216"/>
      <c r="W889" s="216"/>
      <c r="X889" s="216"/>
      <c r="Y889" s="216"/>
      <c r="Z889" s="216"/>
      <c r="AA889" s="216"/>
    </row>
    <row r="890" ht="15.75" customHeight="1">
      <c r="A890" s="216"/>
      <c r="B890" s="216"/>
      <c r="C890" s="216"/>
      <c r="D890" s="216"/>
      <c r="E890" s="216"/>
      <c r="F890" s="216"/>
      <c r="G890" s="216"/>
      <c r="H890" s="216"/>
      <c r="I890" s="216"/>
      <c r="J890" s="216"/>
      <c r="K890" s="216"/>
      <c r="L890" s="216"/>
      <c r="M890" s="216"/>
      <c r="N890" s="216"/>
      <c r="O890" s="216"/>
      <c r="P890" s="216"/>
      <c r="Q890" s="216"/>
      <c r="R890" s="216"/>
      <c r="S890" s="216"/>
      <c r="T890" s="216"/>
      <c r="U890" s="216"/>
      <c r="V890" s="216"/>
      <c r="W890" s="216"/>
      <c r="X890" s="216"/>
      <c r="Y890" s="216"/>
      <c r="Z890" s="216"/>
      <c r="AA890" s="216"/>
    </row>
    <row r="891" ht="15.75" customHeight="1">
      <c r="A891" s="216"/>
      <c r="B891" s="216"/>
      <c r="C891" s="216"/>
      <c r="D891" s="216"/>
      <c r="E891" s="216"/>
      <c r="F891" s="216"/>
      <c r="G891" s="216"/>
      <c r="H891" s="216"/>
      <c r="I891" s="216"/>
      <c r="J891" s="216"/>
      <c r="K891" s="216"/>
      <c r="L891" s="216"/>
      <c r="M891" s="216"/>
      <c r="N891" s="216"/>
      <c r="O891" s="216"/>
      <c r="P891" s="216"/>
      <c r="Q891" s="216"/>
      <c r="R891" s="216"/>
      <c r="S891" s="216"/>
      <c r="T891" s="216"/>
      <c r="U891" s="216"/>
      <c r="V891" s="216"/>
      <c r="W891" s="216"/>
      <c r="X891" s="216"/>
      <c r="Y891" s="216"/>
      <c r="Z891" s="216"/>
      <c r="AA891" s="216"/>
    </row>
    <row r="892" ht="15.75" customHeight="1">
      <c r="A892" s="216"/>
      <c r="B892" s="216"/>
      <c r="C892" s="216"/>
      <c r="D892" s="216"/>
      <c r="E892" s="216"/>
      <c r="F892" s="216"/>
      <c r="G892" s="216"/>
      <c r="H892" s="216"/>
      <c r="I892" s="216"/>
      <c r="J892" s="216"/>
      <c r="K892" s="216"/>
      <c r="L892" s="216"/>
      <c r="M892" s="216"/>
      <c r="N892" s="216"/>
      <c r="O892" s="216"/>
      <c r="P892" s="216"/>
      <c r="Q892" s="216"/>
      <c r="R892" s="216"/>
      <c r="S892" s="216"/>
      <c r="T892" s="216"/>
      <c r="U892" s="216"/>
      <c r="V892" s="216"/>
      <c r="W892" s="216"/>
      <c r="X892" s="216"/>
      <c r="Y892" s="216"/>
      <c r="Z892" s="216"/>
      <c r="AA892" s="216"/>
    </row>
    <row r="893" ht="15.75" customHeight="1">
      <c r="A893" s="216"/>
      <c r="B893" s="216"/>
      <c r="C893" s="216"/>
      <c r="D893" s="216"/>
      <c r="E893" s="216"/>
      <c r="F893" s="216"/>
      <c r="G893" s="216"/>
      <c r="H893" s="216"/>
      <c r="I893" s="216"/>
      <c r="J893" s="216"/>
      <c r="K893" s="216"/>
      <c r="L893" s="216"/>
      <c r="M893" s="216"/>
      <c r="N893" s="216"/>
      <c r="O893" s="216"/>
      <c r="P893" s="216"/>
      <c r="Q893" s="216"/>
      <c r="R893" s="216"/>
      <c r="S893" s="216"/>
      <c r="T893" s="216"/>
      <c r="U893" s="216"/>
      <c r="V893" s="216"/>
      <c r="W893" s="216"/>
      <c r="X893" s="216"/>
      <c r="Y893" s="216"/>
      <c r="Z893" s="216"/>
      <c r="AA893" s="216"/>
    </row>
    <row r="894" ht="15.75" customHeight="1">
      <c r="A894" s="216"/>
      <c r="B894" s="216"/>
      <c r="C894" s="216"/>
      <c r="D894" s="216"/>
      <c r="E894" s="216"/>
      <c r="F894" s="216"/>
      <c r="G894" s="216"/>
      <c r="H894" s="216"/>
      <c r="I894" s="216"/>
      <c r="J894" s="216"/>
      <c r="K894" s="216"/>
      <c r="L894" s="216"/>
      <c r="M894" s="216"/>
      <c r="N894" s="216"/>
      <c r="O894" s="216"/>
      <c r="P894" s="216"/>
      <c r="Q894" s="216"/>
      <c r="R894" s="216"/>
      <c r="S894" s="216"/>
      <c r="T894" s="216"/>
      <c r="U894" s="216"/>
      <c r="V894" s="216"/>
      <c r="W894" s="216"/>
      <c r="X894" s="216"/>
      <c r="Y894" s="216"/>
      <c r="Z894" s="216"/>
      <c r="AA894" s="216"/>
    </row>
    <row r="895" ht="15.75" customHeight="1">
      <c r="A895" s="216"/>
      <c r="B895" s="216"/>
      <c r="C895" s="216"/>
      <c r="D895" s="216"/>
      <c r="E895" s="216"/>
      <c r="F895" s="216"/>
      <c r="G895" s="216"/>
      <c r="H895" s="216"/>
      <c r="I895" s="216"/>
      <c r="J895" s="216"/>
      <c r="K895" s="216"/>
      <c r="L895" s="216"/>
      <c r="M895" s="216"/>
      <c r="N895" s="216"/>
      <c r="O895" s="216"/>
      <c r="P895" s="216"/>
      <c r="Q895" s="216"/>
      <c r="R895" s="216"/>
      <c r="S895" s="216"/>
      <c r="T895" s="216"/>
      <c r="U895" s="216"/>
      <c r="V895" s="216"/>
      <c r="W895" s="216"/>
      <c r="X895" s="216"/>
      <c r="Y895" s="216"/>
      <c r="Z895" s="216"/>
      <c r="AA895" s="216"/>
    </row>
    <row r="896" ht="15.75" customHeight="1">
      <c r="A896" s="216"/>
      <c r="B896" s="216"/>
      <c r="C896" s="216"/>
      <c r="D896" s="216"/>
      <c r="E896" s="216"/>
      <c r="F896" s="216"/>
      <c r="G896" s="216"/>
      <c r="H896" s="216"/>
      <c r="I896" s="216"/>
      <c r="J896" s="216"/>
      <c r="K896" s="216"/>
      <c r="L896" s="216"/>
      <c r="M896" s="216"/>
      <c r="N896" s="216"/>
      <c r="O896" s="216"/>
      <c r="P896" s="216"/>
      <c r="Q896" s="216"/>
      <c r="R896" s="216"/>
      <c r="S896" s="216"/>
      <c r="T896" s="216"/>
      <c r="U896" s="216"/>
      <c r="V896" s="216"/>
      <c r="W896" s="216"/>
      <c r="X896" s="216"/>
      <c r="Y896" s="216"/>
      <c r="Z896" s="216"/>
      <c r="AA896" s="216"/>
    </row>
    <row r="897" ht="15.75" customHeight="1">
      <c r="A897" s="216"/>
      <c r="B897" s="216"/>
      <c r="C897" s="216"/>
      <c r="D897" s="216"/>
      <c r="E897" s="216"/>
      <c r="F897" s="216"/>
      <c r="G897" s="216"/>
      <c r="H897" s="216"/>
      <c r="I897" s="216"/>
      <c r="J897" s="216"/>
      <c r="K897" s="216"/>
      <c r="L897" s="216"/>
      <c r="M897" s="216"/>
      <c r="N897" s="216"/>
      <c r="O897" s="216"/>
      <c r="P897" s="216"/>
      <c r="Q897" s="216"/>
      <c r="R897" s="216"/>
      <c r="S897" s="216"/>
      <c r="T897" s="216"/>
      <c r="U897" s="216"/>
      <c r="V897" s="216"/>
      <c r="W897" s="216"/>
      <c r="X897" s="216"/>
      <c r="Y897" s="216"/>
      <c r="Z897" s="216"/>
      <c r="AA897" s="216"/>
    </row>
    <row r="898" ht="15.75" customHeight="1">
      <c r="A898" s="216"/>
      <c r="B898" s="216"/>
      <c r="C898" s="216"/>
      <c r="D898" s="216"/>
      <c r="E898" s="216"/>
      <c r="F898" s="216"/>
      <c r="G898" s="216"/>
      <c r="H898" s="216"/>
      <c r="I898" s="216"/>
      <c r="J898" s="216"/>
      <c r="K898" s="216"/>
      <c r="L898" s="216"/>
      <c r="M898" s="216"/>
      <c r="N898" s="216"/>
      <c r="O898" s="216"/>
      <c r="P898" s="216"/>
      <c r="Q898" s="216"/>
      <c r="R898" s="216"/>
      <c r="S898" s="216"/>
      <c r="T898" s="216"/>
      <c r="U898" s="216"/>
      <c r="V898" s="216"/>
      <c r="W898" s="216"/>
      <c r="X898" s="216"/>
      <c r="Y898" s="216"/>
      <c r="Z898" s="216"/>
      <c r="AA898" s="216"/>
    </row>
    <row r="899" ht="15.75" customHeight="1">
      <c r="A899" s="216"/>
      <c r="B899" s="216"/>
      <c r="C899" s="216"/>
      <c r="D899" s="216"/>
      <c r="E899" s="216"/>
      <c r="F899" s="216"/>
      <c r="G899" s="216"/>
      <c r="H899" s="216"/>
      <c r="I899" s="216"/>
      <c r="J899" s="216"/>
      <c r="K899" s="216"/>
      <c r="L899" s="216"/>
      <c r="M899" s="216"/>
      <c r="N899" s="216"/>
      <c r="O899" s="216"/>
      <c r="P899" s="216"/>
      <c r="Q899" s="216"/>
      <c r="R899" s="216"/>
      <c r="S899" s="216"/>
      <c r="T899" s="216"/>
      <c r="U899" s="216"/>
      <c r="V899" s="216"/>
      <c r="W899" s="216"/>
      <c r="X899" s="216"/>
      <c r="Y899" s="216"/>
      <c r="Z899" s="216"/>
      <c r="AA899" s="216"/>
    </row>
    <row r="900" ht="15.75" customHeight="1">
      <c r="A900" s="216"/>
      <c r="B900" s="216"/>
      <c r="C900" s="216"/>
      <c r="D900" s="216"/>
      <c r="E900" s="216"/>
      <c r="F900" s="216"/>
      <c r="G900" s="216"/>
      <c r="H900" s="216"/>
      <c r="I900" s="216"/>
      <c r="J900" s="216"/>
      <c r="K900" s="216"/>
      <c r="L900" s="216"/>
      <c r="M900" s="216"/>
      <c r="N900" s="216"/>
      <c r="O900" s="216"/>
      <c r="P900" s="216"/>
      <c r="Q900" s="216"/>
      <c r="R900" s="216"/>
      <c r="S900" s="216"/>
      <c r="T900" s="216"/>
      <c r="U900" s="216"/>
      <c r="V900" s="216"/>
      <c r="W900" s="216"/>
      <c r="X900" s="216"/>
      <c r="Y900" s="216"/>
      <c r="Z900" s="216"/>
      <c r="AA900" s="216"/>
    </row>
    <row r="901" ht="15.75" customHeight="1">
      <c r="A901" s="216"/>
      <c r="B901" s="216"/>
      <c r="C901" s="216"/>
      <c r="D901" s="216"/>
      <c r="E901" s="216"/>
      <c r="F901" s="216"/>
      <c r="G901" s="216"/>
      <c r="H901" s="216"/>
      <c r="I901" s="216"/>
      <c r="J901" s="216"/>
      <c r="K901" s="216"/>
      <c r="L901" s="216"/>
      <c r="M901" s="216"/>
      <c r="N901" s="216"/>
      <c r="O901" s="216"/>
      <c r="P901" s="216"/>
      <c r="Q901" s="216"/>
      <c r="R901" s="216"/>
      <c r="S901" s="216"/>
      <c r="T901" s="216"/>
      <c r="U901" s="216"/>
      <c r="V901" s="216"/>
      <c r="W901" s="216"/>
      <c r="X901" s="216"/>
      <c r="Y901" s="216"/>
      <c r="Z901" s="216"/>
      <c r="AA901" s="216"/>
    </row>
    <row r="902" ht="15.75" customHeight="1">
      <c r="A902" s="216"/>
      <c r="B902" s="216"/>
      <c r="C902" s="216"/>
      <c r="D902" s="216"/>
      <c r="E902" s="216"/>
      <c r="F902" s="216"/>
      <c r="G902" s="216"/>
      <c r="H902" s="216"/>
      <c r="I902" s="216"/>
      <c r="J902" s="216"/>
      <c r="K902" s="216"/>
      <c r="L902" s="216"/>
      <c r="M902" s="216"/>
      <c r="N902" s="216"/>
      <c r="O902" s="216"/>
      <c r="P902" s="216"/>
      <c r="Q902" s="216"/>
      <c r="R902" s="216"/>
      <c r="S902" s="216"/>
      <c r="T902" s="216"/>
      <c r="U902" s="216"/>
      <c r="V902" s="216"/>
      <c r="W902" s="216"/>
      <c r="X902" s="216"/>
      <c r="Y902" s="216"/>
      <c r="Z902" s="216"/>
      <c r="AA902" s="216"/>
    </row>
    <row r="903" ht="15.75" customHeight="1">
      <c r="A903" s="216"/>
      <c r="B903" s="216"/>
      <c r="C903" s="216"/>
      <c r="D903" s="216"/>
      <c r="E903" s="216"/>
      <c r="F903" s="216"/>
      <c r="G903" s="216"/>
      <c r="H903" s="216"/>
      <c r="I903" s="216"/>
      <c r="J903" s="216"/>
      <c r="K903" s="216"/>
      <c r="L903" s="216"/>
      <c r="M903" s="216"/>
      <c r="N903" s="216"/>
      <c r="O903" s="216"/>
      <c r="P903" s="216"/>
      <c r="Q903" s="216"/>
      <c r="R903" s="216"/>
      <c r="S903" s="216"/>
      <c r="T903" s="216"/>
      <c r="U903" s="216"/>
      <c r="V903" s="216"/>
      <c r="W903" s="216"/>
      <c r="X903" s="216"/>
      <c r="Y903" s="216"/>
      <c r="Z903" s="216"/>
      <c r="AA903" s="216"/>
    </row>
    <row r="904" ht="15.75" customHeight="1">
      <c r="A904" s="216"/>
      <c r="B904" s="216"/>
      <c r="C904" s="216"/>
      <c r="D904" s="216"/>
      <c r="E904" s="216"/>
      <c r="F904" s="216"/>
      <c r="G904" s="216"/>
      <c r="H904" s="216"/>
      <c r="I904" s="216"/>
      <c r="J904" s="216"/>
      <c r="K904" s="216"/>
      <c r="L904" s="216"/>
      <c r="M904" s="216"/>
      <c r="N904" s="216"/>
      <c r="O904" s="216"/>
      <c r="P904" s="216"/>
      <c r="Q904" s="216"/>
      <c r="R904" s="216"/>
      <c r="S904" s="216"/>
      <c r="T904" s="216"/>
      <c r="U904" s="216"/>
      <c r="V904" s="216"/>
      <c r="W904" s="216"/>
      <c r="X904" s="216"/>
      <c r="Y904" s="216"/>
      <c r="Z904" s="216"/>
      <c r="AA904" s="216"/>
    </row>
    <row r="905" ht="15.75" customHeight="1">
      <c r="A905" s="216"/>
      <c r="B905" s="216"/>
      <c r="C905" s="216"/>
      <c r="D905" s="216"/>
      <c r="E905" s="216"/>
      <c r="F905" s="216"/>
      <c r="G905" s="216"/>
      <c r="H905" s="216"/>
      <c r="I905" s="216"/>
      <c r="J905" s="216"/>
      <c r="K905" s="216"/>
      <c r="L905" s="216"/>
      <c r="M905" s="216"/>
      <c r="N905" s="216"/>
      <c r="O905" s="216"/>
      <c r="P905" s="216"/>
      <c r="Q905" s="216"/>
      <c r="R905" s="216"/>
      <c r="S905" s="216"/>
      <c r="T905" s="216"/>
      <c r="U905" s="216"/>
      <c r="V905" s="216"/>
      <c r="W905" s="216"/>
      <c r="X905" s="216"/>
      <c r="Y905" s="216"/>
      <c r="Z905" s="216"/>
      <c r="AA905" s="216"/>
    </row>
    <row r="906" ht="15.75" customHeight="1">
      <c r="A906" s="216"/>
      <c r="B906" s="216"/>
      <c r="C906" s="216"/>
      <c r="D906" s="216"/>
      <c r="E906" s="216"/>
      <c r="F906" s="216"/>
      <c r="G906" s="216"/>
      <c r="H906" s="216"/>
      <c r="I906" s="216"/>
      <c r="J906" s="216"/>
      <c r="K906" s="216"/>
      <c r="L906" s="216"/>
      <c r="M906" s="216"/>
      <c r="N906" s="216"/>
      <c r="O906" s="216"/>
      <c r="P906" s="216"/>
      <c r="Q906" s="216"/>
      <c r="R906" s="216"/>
      <c r="S906" s="216"/>
      <c r="T906" s="216"/>
      <c r="U906" s="216"/>
      <c r="V906" s="216"/>
      <c r="W906" s="216"/>
      <c r="X906" s="216"/>
      <c r="Y906" s="216"/>
      <c r="Z906" s="216"/>
      <c r="AA906" s="216"/>
    </row>
    <row r="907" ht="15.75" customHeight="1">
      <c r="A907" s="216"/>
      <c r="B907" s="216"/>
      <c r="C907" s="216"/>
      <c r="D907" s="216"/>
      <c r="E907" s="216"/>
      <c r="F907" s="216"/>
      <c r="G907" s="216"/>
      <c r="H907" s="216"/>
      <c r="I907" s="216"/>
      <c r="J907" s="216"/>
      <c r="K907" s="216"/>
      <c r="L907" s="216"/>
      <c r="M907" s="216"/>
      <c r="N907" s="216"/>
      <c r="O907" s="216"/>
      <c r="P907" s="216"/>
      <c r="Q907" s="216"/>
      <c r="R907" s="216"/>
      <c r="S907" s="216"/>
      <c r="T907" s="216"/>
      <c r="U907" s="216"/>
      <c r="V907" s="216"/>
      <c r="W907" s="216"/>
      <c r="X907" s="216"/>
      <c r="Y907" s="216"/>
      <c r="Z907" s="216"/>
      <c r="AA907" s="216"/>
    </row>
    <row r="908" ht="15.75" customHeight="1">
      <c r="A908" s="216"/>
      <c r="B908" s="216"/>
      <c r="C908" s="216"/>
      <c r="D908" s="216"/>
      <c r="E908" s="216"/>
      <c r="F908" s="216"/>
      <c r="G908" s="216"/>
      <c r="H908" s="216"/>
      <c r="I908" s="216"/>
      <c r="J908" s="216"/>
      <c r="K908" s="216"/>
      <c r="L908" s="216"/>
      <c r="M908" s="216"/>
      <c r="N908" s="216"/>
      <c r="O908" s="216"/>
      <c r="P908" s="216"/>
      <c r="Q908" s="216"/>
      <c r="R908" s="216"/>
      <c r="S908" s="216"/>
      <c r="T908" s="216"/>
      <c r="U908" s="216"/>
      <c r="V908" s="216"/>
      <c r="W908" s="216"/>
      <c r="X908" s="216"/>
      <c r="Y908" s="216"/>
      <c r="Z908" s="216"/>
      <c r="AA908" s="216"/>
    </row>
    <row r="909" ht="15.75" customHeight="1">
      <c r="A909" s="216"/>
      <c r="B909" s="216"/>
      <c r="C909" s="216"/>
      <c r="D909" s="216"/>
      <c r="E909" s="216"/>
      <c r="F909" s="216"/>
      <c r="G909" s="216"/>
      <c r="H909" s="216"/>
      <c r="I909" s="216"/>
      <c r="J909" s="216"/>
      <c r="K909" s="216"/>
      <c r="L909" s="216"/>
      <c r="M909" s="216"/>
      <c r="N909" s="216"/>
      <c r="O909" s="216"/>
      <c r="P909" s="216"/>
      <c r="Q909" s="216"/>
      <c r="R909" s="216"/>
      <c r="S909" s="216"/>
      <c r="T909" s="216"/>
      <c r="U909" s="216"/>
      <c r="V909" s="216"/>
      <c r="W909" s="216"/>
      <c r="X909" s="216"/>
      <c r="Y909" s="216"/>
      <c r="Z909" s="216"/>
      <c r="AA909" s="216"/>
    </row>
    <row r="910" ht="15.75" customHeight="1">
      <c r="A910" s="216"/>
      <c r="B910" s="216"/>
      <c r="C910" s="216"/>
      <c r="D910" s="216"/>
      <c r="E910" s="216"/>
      <c r="F910" s="216"/>
      <c r="G910" s="216"/>
      <c r="H910" s="216"/>
      <c r="I910" s="216"/>
      <c r="J910" s="216"/>
      <c r="K910" s="216"/>
      <c r="L910" s="216"/>
      <c r="M910" s="216"/>
      <c r="N910" s="216"/>
      <c r="O910" s="216"/>
      <c r="P910" s="216"/>
      <c r="Q910" s="216"/>
      <c r="R910" s="216"/>
      <c r="S910" s="216"/>
      <c r="T910" s="216"/>
      <c r="U910" s="216"/>
      <c r="V910" s="216"/>
      <c r="W910" s="216"/>
      <c r="X910" s="216"/>
      <c r="Y910" s="216"/>
      <c r="Z910" s="216"/>
      <c r="AA910" s="216"/>
    </row>
    <row r="911" ht="15.75" customHeight="1">
      <c r="A911" s="216"/>
      <c r="B911" s="216"/>
      <c r="C911" s="216"/>
      <c r="D911" s="216"/>
      <c r="E911" s="216"/>
      <c r="F911" s="216"/>
      <c r="G911" s="216"/>
      <c r="H911" s="216"/>
      <c r="I911" s="216"/>
      <c r="J911" s="216"/>
      <c r="K911" s="216"/>
      <c r="L911" s="216"/>
      <c r="M911" s="216"/>
      <c r="N911" s="216"/>
      <c r="O911" s="216"/>
      <c r="P911" s="216"/>
      <c r="Q911" s="216"/>
      <c r="R911" s="216"/>
      <c r="S911" s="216"/>
      <c r="T911" s="216"/>
      <c r="U911" s="216"/>
      <c r="V911" s="216"/>
      <c r="W911" s="216"/>
      <c r="X911" s="216"/>
      <c r="Y911" s="216"/>
      <c r="Z911" s="216"/>
      <c r="AA911" s="216"/>
    </row>
    <row r="912" ht="15.75" customHeight="1">
      <c r="A912" s="216"/>
      <c r="B912" s="216"/>
      <c r="C912" s="216"/>
      <c r="D912" s="216"/>
      <c r="E912" s="216"/>
      <c r="F912" s="216"/>
      <c r="G912" s="216"/>
      <c r="H912" s="216"/>
      <c r="I912" s="216"/>
      <c r="J912" s="216"/>
      <c r="K912" s="216"/>
      <c r="L912" s="216"/>
      <c r="M912" s="216"/>
      <c r="N912" s="216"/>
      <c r="O912" s="216"/>
      <c r="P912" s="216"/>
      <c r="Q912" s="216"/>
      <c r="R912" s="216"/>
      <c r="S912" s="216"/>
      <c r="T912" s="216"/>
      <c r="U912" s="216"/>
      <c r="V912" s="216"/>
      <c r="W912" s="216"/>
      <c r="X912" s="216"/>
      <c r="Y912" s="216"/>
      <c r="Z912" s="216"/>
      <c r="AA912" s="216"/>
    </row>
    <row r="913" ht="15.75" customHeight="1">
      <c r="A913" s="216"/>
      <c r="B913" s="216"/>
      <c r="C913" s="216"/>
      <c r="D913" s="216"/>
      <c r="E913" s="216"/>
      <c r="F913" s="216"/>
      <c r="G913" s="216"/>
      <c r="H913" s="216"/>
      <c r="I913" s="216"/>
      <c r="J913" s="216"/>
      <c r="K913" s="216"/>
      <c r="L913" s="216"/>
      <c r="M913" s="216"/>
      <c r="N913" s="216"/>
      <c r="O913" s="216"/>
      <c r="P913" s="216"/>
      <c r="Q913" s="216"/>
      <c r="R913" s="216"/>
      <c r="S913" s="216"/>
      <c r="T913" s="216"/>
      <c r="U913" s="216"/>
      <c r="V913" s="216"/>
      <c r="W913" s="216"/>
      <c r="X913" s="216"/>
      <c r="Y913" s="216"/>
      <c r="Z913" s="216"/>
      <c r="AA913" s="216"/>
    </row>
    <row r="914" ht="15.75" customHeight="1">
      <c r="A914" s="216"/>
      <c r="B914" s="216"/>
      <c r="C914" s="216"/>
      <c r="D914" s="216"/>
      <c r="E914" s="216"/>
      <c r="F914" s="216"/>
      <c r="G914" s="216"/>
      <c r="H914" s="216"/>
      <c r="I914" s="216"/>
      <c r="J914" s="216"/>
      <c r="K914" s="216"/>
      <c r="L914" s="216"/>
      <c r="M914" s="216"/>
      <c r="N914" s="216"/>
      <c r="O914" s="216"/>
      <c r="P914" s="216"/>
      <c r="Q914" s="216"/>
      <c r="R914" s="216"/>
      <c r="S914" s="216"/>
      <c r="T914" s="216"/>
      <c r="U914" s="216"/>
      <c r="V914" s="216"/>
      <c r="W914" s="216"/>
      <c r="X914" s="216"/>
      <c r="Y914" s="216"/>
      <c r="Z914" s="216"/>
      <c r="AA914" s="216"/>
    </row>
    <row r="915" ht="15.75" customHeight="1">
      <c r="A915" s="216"/>
      <c r="B915" s="216"/>
      <c r="C915" s="216"/>
      <c r="D915" s="216"/>
      <c r="E915" s="216"/>
      <c r="F915" s="216"/>
      <c r="G915" s="216"/>
      <c r="H915" s="216"/>
      <c r="I915" s="216"/>
      <c r="J915" s="216"/>
      <c r="K915" s="216"/>
      <c r="L915" s="216"/>
      <c r="M915" s="216"/>
      <c r="N915" s="216"/>
      <c r="O915" s="216"/>
      <c r="P915" s="216"/>
      <c r="Q915" s="216"/>
      <c r="R915" s="216"/>
      <c r="S915" s="216"/>
      <c r="T915" s="216"/>
      <c r="U915" s="216"/>
      <c r="V915" s="216"/>
      <c r="W915" s="216"/>
      <c r="X915" s="216"/>
      <c r="Y915" s="216"/>
      <c r="Z915" s="216"/>
      <c r="AA915" s="216"/>
    </row>
    <row r="916" ht="15.75" customHeight="1">
      <c r="A916" s="216"/>
      <c r="B916" s="216"/>
      <c r="C916" s="216"/>
      <c r="D916" s="216"/>
      <c r="E916" s="216"/>
      <c r="F916" s="216"/>
      <c r="G916" s="216"/>
      <c r="H916" s="216"/>
      <c r="I916" s="216"/>
      <c r="J916" s="216"/>
      <c r="K916" s="216"/>
      <c r="L916" s="216"/>
      <c r="M916" s="216"/>
      <c r="N916" s="216"/>
      <c r="O916" s="216"/>
      <c r="P916" s="216"/>
      <c r="Q916" s="216"/>
      <c r="R916" s="216"/>
      <c r="S916" s="216"/>
      <c r="T916" s="216"/>
      <c r="U916" s="216"/>
      <c r="V916" s="216"/>
      <c r="W916" s="216"/>
      <c r="X916" s="216"/>
      <c r="Y916" s="216"/>
      <c r="Z916" s="216"/>
      <c r="AA916" s="216"/>
    </row>
    <row r="917" ht="15.75" customHeight="1">
      <c r="A917" s="216"/>
      <c r="B917" s="216"/>
      <c r="C917" s="216"/>
      <c r="D917" s="216"/>
      <c r="E917" s="216"/>
      <c r="F917" s="216"/>
      <c r="G917" s="216"/>
      <c r="H917" s="216"/>
      <c r="I917" s="216"/>
      <c r="J917" s="216"/>
      <c r="K917" s="216"/>
      <c r="L917" s="216"/>
      <c r="M917" s="216"/>
      <c r="N917" s="216"/>
      <c r="O917" s="216"/>
      <c r="P917" s="216"/>
      <c r="Q917" s="216"/>
      <c r="R917" s="216"/>
      <c r="S917" s="216"/>
      <c r="T917" s="216"/>
      <c r="U917" s="216"/>
      <c r="V917" s="216"/>
      <c r="W917" s="216"/>
      <c r="X917" s="216"/>
      <c r="Y917" s="216"/>
      <c r="Z917" s="216"/>
      <c r="AA917" s="216"/>
    </row>
    <row r="918" ht="15.75" customHeight="1">
      <c r="A918" s="216"/>
      <c r="B918" s="216"/>
      <c r="C918" s="216"/>
      <c r="D918" s="216"/>
      <c r="E918" s="216"/>
      <c r="F918" s="216"/>
      <c r="G918" s="216"/>
      <c r="H918" s="216"/>
      <c r="I918" s="216"/>
      <c r="J918" s="216"/>
      <c r="K918" s="216"/>
      <c r="L918" s="216"/>
      <c r="M918" s="216"/>
      <c r="N918" s="216"/>
      <c r="O918" s="216"/>
      <c r="P918" s="216"/>
      <c r="Q918" s="216"/>
      <c r="R918" s="216"/>
      <c r="S918" s="216"/>
      <c r="T918" s="216"/>
      <c r="U918" s="216"/>
      <c r="V918" s="216"/>
      <c r="W918" s="216"/>
      <c r="X918" s="216"/>
      <c r="Y918" s="216"/>
      <c r="Z918" s="216"/>
      <c r="AA918" s="216"/>
    </row>
    <row r="919" ht="15.75" customHeight="1">
      <c r="A919" s="216"/>
      <c r="B919" s="216"/>
      <c r="C919" s="216"/>
      <c r="D919" s="216"/>
      <c r="E919" s="216"/>
      <c r="F919" s="216"/>
      <c r="G919" s="216"/>
      <c r="H919" s="216"/>
      <c r="I919" s="216"/>
      <c r="J919" s="216"/>
      <c r="K919" s="216"/>
      <c r="L919" s="216"/>
      <c r="M919" s="216"/>
      <c r="N919" s="216"/>
      <c r="O919" s="216"/>
      <c r="P919" s="216"/>
      <c r="Q919" s="216"/>
      <c r="R919" s="216"/>
      <c r="S919" s="216"/>
      <c r="T919" s="216"/>
      <c r="U919" s="216"/>
      <c r="V919" s="216"/>
      <c r="W919" s="216"/>
      <c r="X919" s="216"/>
      <c r="Y919" s="216"/>
      <c r="Z919" s="216"/>
      <c r="AA919" s="216"/>
    </row>
    <row r="920" ht="15.75" customHeight="1">
      <c r="A920" s="216"/>
      <c r="B920" s="216"/>
      <c r="C920" s="216"/>
      <c r="D920" s="216"/>
      <c r="E920" s="216"/>
      <c r="F920" s="216"/>
      <c r="G920" s="216"/>
      <c r="H920" s="216"/>
      <c r="I920" s="216"/>
      <c r="J920" s="216"/>
      <c r="K920" s="216"/>
      <c r="L920" s="216"/>
      <c r="M920" s="216"/>
      <c r="N920" s="216"/>
      <c r="O920" s="216"/>
      <c r="P920" s="216"/>
      <c r="Q920" s="216"/>
      <c r="R920" s="216"/>
      <c r="S920" s="216"/>
      <c r="T920" s="216"/>
      <c r="U920" s="216"/>
      <c r="V920" s="216"/>
      <c r="W920" s="216"/>
      <c r="X920" s="216"/>
      <c r="Y920" s="216"/>
      <c r="Z920" s="216"/>
      <c r="AA920" s="216"/>
    </row>
    <row r="921" ht="15.75" customHeight="1">
      <c r="A921" s="216"/>
      <c r="B921" s="216"/>
      <c r="C921" s="216"/>
      <c r="D921" s="216"/>
      <c r="E921" s="216"/>
      <c r="F921" s="216"/>
      <c r="G921" s="216"/>
      <c r="H921" s="216"/>
      <c r="I921" s="216"/>
      <c r="J921" s="216"/>
      <c r="K921" s="216"/>
      <c r="L921" s="216"/>
      <c r="M921" s="216"/>
      <c r="N921" s="216"/>
      <c r="O921" s="216"/>
      <c r="P921" s="216"/>
      <c r="Q921" s="216"/>
      <c r="R921" s="216"/>
      <c r="S921" s="216"/>
      <c r="T921" s="216"/>
      <c r="U921" s="216"/>
      <c r="V921" s="216"/>
      <c r="W921" s="216"/>
      <c r="X921" s="216"/>
      <c r="Y921" s="216"/>
      <c r="Z921" s="216"/>
      <c r="AA921" s="216"/>
    </row>
    <row r="922" ht="15.75" customHeight="1">
      <c r="A922" s="216"/>
      <c r="B922" s="216"/>
      <c r="C922" s="216"/>
      <c r="D922" s="216"/>
      <c r="E922" s="216"/>
      <c r="F922" s="216"/>
      <c r="G922" s="216"/>
      <c r="H922" s="216"/>
      <c r="I922" s="216"/>
      <c r="J922" s="216"/>
      <c r="K922" s="216"/>
      <c r="L922" s="216"/>
      <c r="M922" s="216"/>
      <c r="N922" s="216"/>
      <c r="O922" s="216"/>
      <c r="P922" s="216"/>
      <c r="Q922" s="216"/>
      <c r="R922" s="216"/>
      <c r="S922" s="216"/>
      <c r="T922" s="216"/>
      <c r="U922" s="216"/>
      <c r="V922" s="216"/>
      <c r="W922" s="216"/>
      <c r="X922" s="216"/>
      <c r="Y922" s="216"/>
      <c r="Z922" s="216"/>
      <c r="AA922" s="216"/>
    </row>
    <row r="923" ht="15.75" customHeight="1">
      <c r="A923" s="216"/>
      <c r="B923" s="216"/>
      <c r="C923" s="216"/>
      <c r="D923" s="216"/>
      <c r="E923" s="216"/>
      <c r="F923" s="216"/>
      <c r="G923" s="216"/>
      <c r="H923" s="216"/>
      <c r="I923" s="216"/>
      <c r="J923" s="216"/>
      <c r="K923" s="216"/>
      <c r="L923" s="216"/>
      <c r="M923" s="216"/>
      <c r="N923" s="216"/>
      <c r="O923" s="216"/>
      <c r="P923" s="216"/>
      <c r="Q923" s="216"/>
      <c r="R923" s="216"/>
      <c r="S923" s="216"/>
      <c r="T923" s="216"/>
      <c r="U923" s="216"/>
      <c r="V923" s="216"/>
      <c r="W923" s="216"/>
      <c r="X923" s="216"/>
      <c r="Y923" s="216"/>
      <c r="Z923" s="216"/>
      <c r="AA923" s="216"/>
    </row>
    <row r="924" ht="15.75" customHeight="1">
      <c r="A924" s="216"/>
      <c r="B924" s="216"/>
      <c r="C924" s="216"/>
      <c r="D924" s="216"/>
      <c r="E924" s="216"/>
      <c r="F924" s="216"/>
      <c r="G924" s="216"/>
      <c r="H924" s="216"/>
      <c r="I924" s="216"/>
      <c r="J924" s="216"/>
      <c r="K924" s="216"/>
      <c r="L924" s="216"/>
      <c r="M924" s="216"/>
      <c r="N924" s="216"/>
      <c r="O924" s="216"/>
      <c r="P924" s="216"/>
      <c r="Q924" s="216"/>
      <c r="R924" s="216"/>
      <c r="S924" s="216"/>
      <c r="T924" s="216"/>
      <c r="U924" s="216"/>
      <c r="V924" s="216"/>
      <c r="W924" s="216"/>
      <c r="X924" s="216"/>
      <c r="Y924" s="216"/>
      <c r="Z924" s="216"/>
      <c r="AA924" s="216"/>
    </row>
    <row r="925" ht="15.75" customHeight="1">
      <c r="A925" s="216"/>
      <c r="B925" s="216"/>
      <c r="C925" s="216"/>
      <c r="D925" s="216"/>
      <c r="E925" s="216"/>
      <c r="F925" s="216"/>
      <c r="G925" s="216"/>
      <c r="H925" s="216"/>
      <c r="I925" s="216"/>
      <c r="J925" s="216"/>
      <c r="K925" s="216"/>
      <c r="L925" s="216"/>
      <c r="M925" s="216"/>
      <c r="N925" s="216"/>
      <c r="O925" s="216"/>
      <c r="P925" s="216"/>
      <c r="Q925" s="216"/>
      <c r="R925" s="216"/>
      <c r="S925" s="216"/>
      <c r="T925" s="216"/>
      <c r="U925" s="216"/>
      <c r="V925" s="216"/>
      <c r="W925" s="216"/>
      <c r="X925" s="216"/>
      <c r="Y925" s="216"/>
      <c r="Z925" s="216"/>
      <c r="AA925" s="216"/>
    </row>
    <row r="926" ht="15.75" customHeight="1">
      <c r="A926" s="216"/>
      <c r="B926" s="216"/>
      <c r="C926" s="216"/>
      <c r="D926" s="216"/>
      <c r="E926" s="216"/>
      <c r="F926" s="216"/>
      <c r="G926" s="216"/>
      <c r="H926" s="216"/>
      <c r="I926" s="216"/>
      <c r="J926" s="216"/>
      <c r="K926" s="216"/>
      <c r="L926" s="216"/>
      <c r="M926" s="216"/>
      <c r="N926" s="216"/>
      <c r="O926" s="216"/>
      <c r="P926" s="216"/>
      <c r="Q926" s="216"/>
      <c r="R926" s="216"/>
      <c r="S926" s="216"/>
      <c r="T926" s="216"/>
      <c r="U926" s="216"/>
      <c r="V926" s="216"/>
      <c r="W926" s="216"/>
      <c r="X926" s="216"/>
      <c r="Y926" s="216"/>
      <c r="Z926" s="216"/>
      <c r="AA926" s="216"/>
    </row>
    <row r="927" ht="15.75" customHeight="1">
      <c r="A927" s="216"/>
      <c r="B927" s="216"/>
      <c r="C927" s="216"/>
      <c r="D927" s="216"/>
      <c r="E927" s="216"/>
      <c r="F927" s="216"/>
      <c r="G927" s="216"/>
      <c r="H927" s="216"/>
      <c r="I927" s="216"/>
      <c r="J927" s="216"/>
      <c r="K927" s="216"/>
      <c r="L927" s="216"/>
      <c r="M927" s="216"/>
      <c r="N927" s="216"/>
      <c r="O927" s="216"/>
      <c r="P927" s="216"/>
      <c r="Q927" s="216"/>
      <c r="R927" s="216"/>
      <c r="S927" s="216"/>
      <c r="T927" s="216"/>
      <c r="U927" s="216"/>
      <c r="V927" s="216"/>
      <c r="W927" s="216"/>
      <c r="X927" s="216"/>
      <c r="Y927" s="216"/>
      <c r="Z927" s="216"/>
      <c r="AA927" s="216"/>
    </row>
    <row r="928" ht="15.75" customHeight="1">
      <c r="A928" s="216"/>
      <c r="B928" s="216"/>
      <c r="C928" s="216"/>
      <c r="D928" s="216"/>
      <c r="E928" s="216"/>
      <c r="F928" s="216"/>
      <c r="G928" s="216"/>
      <c r="H928" s="216"/>
      <c r="I928" s="216"/>
      <c r="J928" s="216"/>
      <c r="K928" s="216"/>
      <c r="L928" s="216"/>
      <c r="M928" s="216"/>
      <c r="N928" s="216"/>
      <c r="O928" s="216"/>
      <c r="P928" s="216"/>
      <c r="Q928" s="216"/>
      <c r="R928" s="216"/>
      <c r="S928" s="216"/>
      <c r="T928" s="216"/>
      <c r="U928" s="216"/>
      <c r="V928" s="216"/>
      <c r="W928" s="216"/>
      <c r="X928" s="216"/>
      <c r="Y928" s="216"/>
      <c r="Z928" s="216"/>
      <c r="AA928" s="216"/>
    </row>
    <row r="929" ht="15.75" customHeight="1">
      <c r="A929" s="216"/>
      <c r="B929" s="216"/>
      <c r="C929" s="216"/>
      <c r="D929" s="216"/>
      <c r="E929" s="216"/>
      <c r="F929" s="216"/>
      <c r="G929" s="216"/>
      <c r="H929" s="216"/>
      <c r="I929" s="216"/>
      <c r="J929" s="216"/>
      <c r="K929" s="216"/>
      <c r="L929" s="216"/>
      <c r="M929" s="216"/>
      <c r="N929" s="216"/>
      <c r="O929" s="216"/>
      <c r="P929" s="216"/>
      <c r="Q929" s="216"/>
      <c r="R929" s="216"/>
      <c r="S929" s="216"/>
      <c r="T929" s="216"/>
      <c r="U929" s="216"/>
      <c r="V929" s="216"/>
      <c r="W929" s="216"/>
      <c r="X929" s="216"/>
      <c r="Y929" s="216"/>
      <c r="Z929" s="216"/>
      <c r="AA929" s="216"/>
    </row>
    <row r="930" ht="15.75" customHeight="1">
      <c r="A930" s="216"/>
      <c r="B930" s="216"/>
      <c r="C930" s="216"/>
      <c r="D930" s="216"/>
      <c r="E930" s="216"/>
      <c r="F930" s="216"/>
      <c r="G930" s="216"/>
      <c r="H930" s="216"/>
      <c r="I930" s="216"/>
      <c r="J930" s="216"/>
      <c r="K930" s="216"/>
      <c r="L930" s="216"/>
      <c r="M930" s="216"/>
      <c r="N930" s="216"/>
      <c r="O930" s="216"/>
      <c r="P930" s="216"/>
      <c r="Q930" s="216"/>
      <c r="R930" s="216"/>
      <c r="S930" s="216"/>
      <c r="T930" s="216"/>
      <c r="U930" s="216"/>
      <c r="V930" s="216"/>
      <c r="W930" s="216"/>
      <c r="X930" s="216"/>
      <c r="Y930" s="216"/>
      <c r="Z930" s="216"/>
      <c r="AA930" s="216"/>
    </row>
    <row r="931" ht="15.75" customHeight="1">
      <c r="A931" s="216"/>
      <c r="B931" s="216"/>
      <c r="C931" s="216"/>
      <c r="D931" s="216"/>
      <c r="E931" s="216"/>
      <c r="F931" s="216"/>
      <c r="G931" s="216"/>
      <c r="H931" s="216"/>
      <c r="I931" s="216"/>
      <c r="J931" s="216"/>
      <c r="K931" s="216"/>
      <c r="L931" s="216"/>
      <c r="M931" s="216"/>
      <c r="N931" s="216"/>
      <c r="O931" s="216"/>
      <c r="P931" s="216"/>
      <c r="Q931" s="216"/>
      <c r="R931" s="216"/>
      <c r="S931" s="216"/>
      <c r="T931" s="216"/>
      <c r="U931" s="216"/>
      <c r="V931" s="216"/>
      <c r="W931" s="216"/>
      <c r="X931" s="216"/>
      <c r="Y931" s="216"/>
      <c r="Z931" s="216"/>
      <c r="AA931" s="216"/>
    </row>
    <row r="932" ht="15.75" customHeight="1">
      <c r="A932" s="216"/>
      <c r="B932" s="216"/>
      <c r="C932" s="216"/>
      <c r="D932" s="216"/>
      <c r="E932" s="216"/>
      <c r="F932" s="216"/>
      <c r="G932" s="216"/>
      <c r="H932" s="216"/>
      <c r="I932" s="216"/>
      <c r="J932" s="216"/>
      <c r="K932" s="216"/>
      <c r="L932" s="216"/>
      <c r="M932" s="216"/>
      <c r="N932" s="216"/>
      <c r="O932" s="216"/>
      <c r="P932" s="216"/>
      <c r="Q932" s="216"/>
      <c r="R932" s="216"/>
      <c r="S932" s="216"/>
      <c r="T932" s="216"/>
      <c r="U932" s="216"/>
      <c r="V932" s="216"/>
      <c r="W932" s="216"/>
      <c r="X932" s="216"/>
      <c r="Y932" s="216"/>
      <c r="Z932" s="216"/>
      <c r="AA932" s="216"/>
    </row>
    <row r="933" ht="15.75" customHeight="1">
      <c r="A933" s="216"/>
      <c r="B933" s="216"/>
      <c r="C933" s="216"/>
      <c r="D933" s="216"/>
      <c r="E933" s="216"/>
      <c r="F933" s="216"/>
      <c r="G933" s="216"/>
      <c r="H933" s="216"/>
      <c r="I933" s="216"/>
      <c r="J933" s="216"/>
      <c r="K933" s="216"/>
      <c r="L933" s="216"/>
      <c r="M933" s="216"/>
      <c r="N933" s="216"/>
      <c r="O933" s="216"/>
      <c r="P933" s="216"/>
      <c r="Q933" s="216"/>
      <c r="R933" s="216"/>
      <c r="S933" s="216"/>
      <c r="T933" s="216"/>
      <c r="U933" s="216"/>
      <c r="V933" s="216"/>
      <c r="W933" s="216"/>
      <c r="X933" s="216"/>
      <c r="Y933" s="216"/>
      <c r="Z933" s="216"/>
      <c r="AA933" s="216"/>
    </row>
    <row r="934" ht="15.75" customHeight="1">
      <c r="A934" s="216"/>
      <c r="B934" s="216"/>
      <c r="C934" s="216"/>
      <c r="D934" s="216"/>
      <c r="E934" s="216"/>
      <c r="F934" s="216"/>
      <c r="G934" s="216"/>
      <c r="H934" s="216"/>
      <c r="I934" s="216"/>
      <c r="J934" s="216"/>
      <c r="K934" s="216"/>
      <c r="L934" s="216"/>
      <c r="M934" s="216"/>
      <c r="N934" s="216"/>
      <c r="O934" s="216"/>
      <c r="P934" s="216"/>
      <c r="Q934" s="216"/>
      <c r="R934" s="216"/>
      <c r="S934" s="216"/>
      <c r="T934" s="216"/>
      <c r="U934" s="216"/>
      <c r="V934" s="216"/>
      <c r="W934" s="216"/>
      <c r="X934" s="216"/>
      <c r="Y934" s="216"/>
      <c r="Z934" s="216"/>
      <c r="AA934" s="216"/>
    </row>
    <row r="935" ht="15.75" customHeight="1">
      <c r="A935" s="216"/>
      <c r="B935" s="216"/>
      <c r="C935" s="216"/>
      <c r="D935" s="216"/>
      <c r="E935" s="216"/>
      <c r="F935" s="216"/>
      <c r="G935" s="216"/>
      <c r="H935" s="216"/>
      <c r="I935" s="216"/>
      <c r="J935" s="216"/>
      <c r="K935" s="216"/>
      <c r="L935" s="216"/>
      <c r="M935" s="216"/>
      <c r="N935" s="216"/>
      <c r="O935" s="216"/>
      <c r="P935" s="216"/>
      <c r="Q935" s="216"/>
      <c r="R935" s="216"/>
      <c r="S935" s="216"/>
      <c r="T935" s="216"/>
      <c r="U935" s="216"/>
      <c r="V935" s="216"/>
      <c r="W935" s="216"/>
      <c r="X935" s="216"/>
      <c r="Y935" s="216"/>
      <c r="Z935" s="216"/>
      <c r="AA935" s="216"/>
    </row>
    <row r="936" ht="15.75" customHeight="1">
      <c r="A936" s="216"/>
      <c r="B936" s="216"/>
      <c r="C936" s="216"/>
      <c r="D936" s="216"/>
      <c r="E936" s="216"/>
      <c r="F936" s="216"/>
      <c r="G936" s="216"/>
      <c r="H936" s="216"/>
      <c r="I936" s="216"/>
      <c r="J936" s="216"/>
      <c r="K936" s="216"/>
      <c r="L936" s="216"/>
      <c r="M936" s="216"/>
      <c r="N936" s="216"/>
      <c r="O936" s="216"/>
      <c r="P936" s="216"/>
      <c r="Q936" s="216"/>
      <c r="R936" s="216"/>
      <c r="S936" s="216"/>
      <c r="T936" s="216"/>
      <c r="U936" s="216"/>
      <c r="V936" s="216"/>
      <c r="W936" s="216"/>
      <c r="X936" s="216"/>
      <c r="Y936" s="216"/>
      <c r="Z936" s="216"/>
      <c r="AA936" s="216"/>
    </row>
    <row r="937" ht="15.75" customHeight="1">
      <c r="A937" s="216"/>
      <c r="B937" s="216"/>
      <c r="C937" s="216"/>
      <c r="D937" s="216"/>
      <c r="E937" s="216"/>
      <c r="F937" s="216"/>
      <c r="G937" s="216"/>
      <c r="H937" s="216"/>
      <c r="I937" s="216"/>
      <c r="J937" s="216"/>
      <c r="K937" s="216"/>
      <c r="L937" s="216"/>
      <c r="M937" s="216"/>
      <c r="N937" s="216"/>
      <c r="O937" s="216"/>
      <c r="P937" s="216"/>
      <c r="Q937" s="216"/>
      <c r="R937" s="216"/>
      <c r="S937" s="216"/>
      <c r="T937" s="216"/>
      <c r="U937" s="216"/>
      <c r="V937" s="216"/>
      <c r="W937" s="216"/>
      <c r="X937" s="216"/>
      <c r="Y937" s="216"/>
      <c r="Z937" s="216"/>
      <c r="AA937" s="216"/>
    </row>
    <row r="938" ht="15.75" customHeight="1">
      <c r="A938" s="216"/>
      <c r="B938" s="216"/>
      <c r="C938" s="216"/>
      <c r="D938" s="216"/>
      <c r="E938" s="216"/>
      <c r="F938" s="216"/>
      <c r="G938" s="216"/>
      <c r="H938" s="216"/>
      <c r="I938" s="216"/>
      <c r="J938" s="216"/>
      <c r="K938" s="216"/>
      <c r="L938" s="216"/>
      <c r="M938" s="216"/>
      <c r="N938" s="216"/>
      <c r="O938" s="216"/>
      <c r="P938" s="216"/>
      <c r="Q938" s="216"/>
      <c r="R938" s="216"/>
      <c r="S938" s="216"/>
      <c r="T938" s="216"/>
      <c r="U938" s="216"/>
      <c r="V938" s="216"/>
      <c r="W938" s="216"/>
      <c r="X938" s="216"/>
      <c r="Y938" s="216"/>
      <c r="Z938" s="216"/>
      <c r="AA938" s="216"/>
    </row>
    <row r="939" ht="15.75" customHeight="1">
      <c r="A939" s="216"/>
      <c r="B939" s="216"/>
      <c r="C939" s="216"/>
      <c r="D939" s="216"/>
      <c r="E939" s="216"/>
      <c r="F939" s="216"/>
      <c r="G939" s="216"/>
      <c r="H939" s="216"/>
      <c r="I939" s="216"/>
      <c r="J939" s="216"/>
      <c r="K939" s="216"/>
      <c r="L939" s="216"/>
      <c r="M939" s="216"/>
      <c r="N939" s="216"/>
      <c r="O939" s="216"/>
      <c r="P939" s="216"/>
      <c r="Q939" s="216"/>
      <c r="R939" s="216"/>
      <c r="S939" s="216"/>
      <c r="T939" s="216"/>
      <c r="U939" s="216"/>
      <c r="V939" s="216"/>
      <c r="W939" s="216"/>
      <c r="X939" s="216"/>
      <c r="Y939" s="216"/>
      <c r="Z939" s="216"/>
      <c r="AA939" s="216"/>
    </row>
    <row r="940" ht="15.75" customHeight="1">
      <c r="A940" s="216"/>
      <c r="B940" s="216"/>
      <c r="C940" s="216"/>
      <c r="D940" s="216"/>
      <c r="E940" s="216"/>
      <c r="F940" s="216"/>
      <c r="G940" s="216"/>
      <c r="H940" s="216"/>
      <c r="I940" s="216"/>
      <c r="J940" s="216"/>
      <c r="K940" s="216"/>
      <c r="L940" s="216"/>
      <c r="M940" s="216"/>
      <c r="N940" s="216"/>
      <c r="O940" s="216"/>
      <c r="P940" s="216"/>
      <c r="Q940" s="216"/>
      <c r="R940" s="216"/>
      <c r="S940" s="216"/>
      <c r="T940" s="216"/>
      <c r="U940" s="216"/>
      <c r="V940" s="216"/>
      <c r="W940" s="216"/>
      <c r="X940" s="216"/>
      <c r="Y940" s="216"/>
      <c r="Z940" s="216"/>
      <c r="AA940" s="216"/>
    </row>
    <row r="941" ht="15.75" customHeight="1">
      <c r="A941" s="216"/>
      <c r="B941" s="216"/>
      <c r="C941" s="216"/>
      <c r="D941" s="216"/>
      <c r="E941" s="216"/>
      <c r="F941" s="216"/>
      <c r="G941" s="216"/>
      <c r="H941" s="216"/>
      <c r="I941" s="216"/>
      <c r="J941" s="216"/>
      <c r="K941" s="216"/>
      <c r="L941" s="216"/>
      <c r="M941" s="216"/>
      <c r="N941" s="216"/>
      <c r="O941" s="216"/>
      <c r="P941" s="216"/>
      <c r="Q941" s="216"/>
      <c r="R941" s="216"/>
      <c r="S941" s="216"/>
      <c r="T941" s="216"/>
      <c r="U941" s="216"/>
      <c r="V941" s="216"/>
      <c r="W941" s="216"/>
      <c r="X941" s="216"/>
      <c r="Y941" s="216"/>
      <c r="Z941" s="216"/>
      <c r="AA941" s="216"/>
    </row>
    <row r="942" ht="15.75" customHeight="1">
      <c r="A942" s="216"/>
      <c r="B942" s="216"/>
      <c r="C942" s="216"/>
      <c r="D942" s="216"/>
      <c r="E942" s="216"/>
      <c r="F942" s="216"/>
      <c r="G942" s="216"/>
      <c r="H942" s="216"/>
      <c r="I942" s="216"/>
      <c r="J942" s="216"/>
      <c r="K942" s="216"/>
      <c r="L942" s="216"/>
      <c r="M942" s="216"/>
      <c r="N942" s="216"/>
      <c r="O942" s="216"/>
      <c r="P942" s="216"/>
      <c r="Q942" s="216"/>
      <c r="R942" s="216"/>
      <c r="S942" s="216"/>
      <c r="T942" s="216"/>
      <c r="U942" s="216"/>
      <c r="V942" s="216"/>
      <c r="W942" s="216"/>
      <c r="X942" s="216"/>
      <c r="Y942" s="216"/>
      <c r="Z942" s="216"/>
      <c r="AA942" s="216"/>
    </row>
    <row r="943" ht="15.75" customHeight="1">
      <c r="A943" s="216"/>
      <c r="B943" s="216"/>
      <c r="C943" s="216"/>
      <c r="D943" s="216"/>
      <c r="E943" s="216"/>
      <c r="F943" s="216"/>
      <c r="G943" s="216"/>
      <c r="H943" s="216"/>
      <c r="I943" s="216"/>
      <c r="J943" s="216"/>
      <c r="K943" s="216"/>
      <c r="L943" s="216"/>
      <c r="M943" s="216"/>
      <c r="N943" s="216"/>
      <c r="O943" s="216"/>
      <c r="P943" s="216"/>
      <c r="Q943" s="216"/>
      <c r="R943" s="216"/>
      <c r="S943" s="216"/>
      <c r="T943" s="216"/>
      <c r="U943" s="216"/>
      <c r="V943" s="216"/>
      <c r="W943" s="216"/>
      <c r="X943" s="216"/>
      <c r="Y943" s="216"/>
      <c r="Z943" s="216"/>
      <c r="AA943" s="216"/>
    </row>
    <row r="944" ht="15.75" customHeight="1">
      <c r="A944" s="216"/>
      <c r="B944" s="216"/>
      <c r="C944" s="216"/>
      <c r="D944" s="216"/>
      <c r="E944" s="216"/>
      <c r="F944" s="216"/>
      <c r="G944" s="216"/>
      <c r="H944" s="216"/>
      <c r="I944" s="216"/>
      <c r="J944" s="216"/>
      <c r="K944" s="216"/>
      <c r="L944" s="216"/>
      <c r="M944" s="216"/>
      <c r="N944" s="216"/>
      <c r="O944" s="216"/>
      <c r="P944" s="216"/>
      <c r="Q944" s="216"/>
      <c r="R944" s="216"/>
      <c r="S944" s="216"/>
      <c r="T944" s="216"/>
      <c r="U944" s="216"/>
      <c r="V944" s="216"/>
      <c r="W944" s="216"/>
      <c r="X944" s="216"/>
      <c r="Y944" s="216"/>
      <c r="Z944" s="216"/>
      <c r="AA944" s="216"/>
    </row>
    <row r="945" ht="15.75" customHeight="1">
      <c r="A945" s="216"/>
      <c r="B945" s="216"/>
      <c r="C945" s="216"/>
      <c r="D945" s="216"/>
      <c r="E945" s="216"/>
      <c r="F945" s="216"/>
      <c r="G945" s="216"/>
      <c r="H945" s="216"/>
      <c r="I945" s="216"/>
      <c r="J945" s="216"/>
      <c r="K945" s="216"/>
      <c r="L945" s="216"/>
      <c r="M945" s="216"/>
      <c r="N945" s="216"/>
      <c r="O945" s="216"/>
      <c r="P945" s="216"/>
      <c r="Q945" s="216"/>
      <c r="R945" s="216"/>
      <c r="S945" s="216"/>
      <c r="T945" s="216"/>
      <c r="U945" s="216"/>
      <c r="V945" s="216"/>
      <c r="W945" s="216"/>
      <c r="X945" s="216"/>
      <c r="Y945" s="216"/>
      <c r="Z945" s="216"/>
      <c r="AA945" s="216"/>
    </row>
    <row r="946" ht="15.75" customHeight="1">
      <c r="A946" s="216"/>
      <c r="B946" s="216"/>
      <c r="C946" s="216"/>
      <c r="D946" s="216"/>
      <c r="E946" s="216"/>
      <c r="F946" s="216"/>
      <c r="G946" s="216"/>
      <c r="H946" s="216"/>
      <c r="I946" s="216"/>
      <c r="J946" s="216"/>
      <c r="K946" s="216"/>
      <c r="L946" s="216"/>
      <c r="M946" s="216"/>
      <c r="N946" s="216"/>
      <c r="O946" s="216"/>
      <c r="P946" s="216"/>
      <c r="Q946" s="216"/>
      <c r="R946" s="216"/>
      <c r="S946" s="216"/>
      <c r="T946" s="216"/>
      <c r="U946" s="216"/>
      <c r="V946" s="216"/>
      <c r="W946" s="216"/>
      <c r="X946" s="216"/>
      <c r="Y946" s="216"/>
      <c r="Z946" s="216"/>
      <c r="AA946" s="216"/>
    </row>
    <row r="947" ht="15.75" customHeight="1">
      <c r="A947" s="216"/>
      <c r="B947" s="216"/>
      <c r="C947" s="216"/>
      <c r="D947" s="216"/>
      <c r="E947" s="216"/>
      <c r="F947" s="216"/>
      <c r="G947" s="216"/>
      <c r="H947" s="216"/>
      <c r="I947" s="216"/>
      <c r="J947" s="216"/>
      <c r="K947" s="216"/>
      <c r="L947" s="216"/>
      <c r="M947" s="216"/>
      <c r="N947" s="216"/>
      <c r="O947" s="216"/>
      <c r="P947" s="216"/>
      <c r="Q947" s="216"/>
      <c r="R947" s="216"/>
      <c r="S947" s="216"/>
      <c r="T947" s="216"/>
      <c r="U947" s="216"/>
      <c r="V947" s="216"/>
      <c r="W947" s="216"/>
      <c r="X947" s="216"/>
      <c r="Y947" s="216"/>
      <c r="Z947" s="216"/>
      <c r="AA947" s="216"/>
    </row>
    <row r="948" ht="15.75" customHeight="1">
      <c r="A948" s="216"/>
      <c r="B948" s="216"/>
      <c r="C948" s="216"/>
      <c r="D948" s="216"/>
      <c r="E948" s="216"/>
      <c r="F948" s="216"/>
      <c r="G948" s="216"/>
      <c r="H948" s="216"/>
      <c r="I948" s="216"/>
      <c r="J948" s="216"/>
      <c r="K948" s="216"/>
      <c r="L948" s="216"/>
      <c r="M948" s="216"/>
      <c r="N948" s="216"/>
      <c r="O948" s="216"/>
      <c r="P948" s="216"/>
      <c r="Q948" s="216"/>
      <c r="R948" s="216"/>
      <c r="S948" s="216"/>
      <c r="T948" s="216"/>
      <c r="U948" s="216"/>
      <c r="V948" s="216"/>
      <c r="W948" s="216"/>
      <c r="X948" s="216"/>
      <c r="Y948" s="216"/>
      <c r="Z948" s="216"/>
      <c r="AA948" s="216"/>
    </row>
    <row r="949" ht="15.75" customHeight="1">
      <c r="A949" s="216"/>
      <c r="B949" s="216"/>
      <c r="C949" s="216"/>
      <c r="D949" s="216"/>
      <c r="E949" s="216"/>
      <c r="F949" s="216"/>
      <c r="G949" s="216"/>
      <c r="H949" s="216"/>
      <c r="I949" s="216"/>
      <c r="J949" s="216"/>
      <c r="K949" s="216"/>
      <c r="L949" s="216"/>
      <c r="M949" s="216"/>
      <c r="N949" s="216"/>
      <c r="O949" s="216"/>
      <c r="P949" s="216"/>
      <c r="Q949" s="216"/>
      <c r="R949" s="216"/>
      <c r="S949" s="216"/>
      <c r="T949" s="216"/>
      <c r="U949" s="216"/>
      <c r="V949" s="216"/>
      <c r="W949" s="216"/>
      <c r="X949" s="216"/>
      <c r="Y949" s="216"/>
      <c r="Z949" s="216"/>
      <c r="AA949" s="216"/>
    </row>
    <row r="950" ht="15.75" customHeight="1">
      <c r="A950" s="216"/>
      <c r="B950" s="216"/>
      <c r="C950" s="216"/>
      <c r="D950" s="216"/>
      <c r="E950" s="216"/>
      <c r="F950" s="216"/>
      <c r="G950" s="216"/>
      <c r="H950" s="216"/>
      <c r="I950" s="216"/>
      <c r="J950" s="216"/>
      <c r="K950" s="216"/>
      <c r="L950" s="216"/>
      <c r="M950" s="216"/>
      <c r="N950" s="216"/>
      <c r="O950" s="216"/>
      <c r="P950" s="216"/>
      <c r="Q950" s="216"/>
      <c r="R950" s="216"/>
      <c r="S950" s="216"/>
      <c r="T950" s="216"/>
      <c r="U950" s="216"/>
      <c r="V950" s="216"/>
      <c r="W950" s="216"/>
      <c r="X950" s="216"/>
      <c r="Y950" s="216"/>
      <c r="Z950" s="216"/>
      <c r="AA950" s="216"/>
    </row>
    <row r="951" ht="15.75" customHeight="1">
      <c r="A951" s="216"/>
      <c r="B951" s="216"/>
      <c r="C951" s="216"/>
      <c r="D951" s="216"/>
      <c r="E951" s="216"/>
      <c r="F951" s="216"/>
      <c r="G951" s="216"/>
      <c r="H951" s="216"/>
      <c r="I951" s="216"/>
      <c r="J951" s="216"/>
      <c r="K951" s="216"/>
      <c r="L951" s="216"/>
      <c r="M951" s="216"/>
      <c r="N951" s="216"/>
      <c r="O951" s="216"/>
      <c r="P951" s="216"/>
      <c r="Q951" s="216"/>
      <c r="R951" s="216"/>
      <c r="S951" s="216"/>
      <c r="T951" s="216"/>
      <c r="U951" s="216"/>
      <c r="V951" s="216"/>
      <c r="W951" s="216"/>
      <c r="X951" s="216"/>
      <c r="Y951" s="216"/>
      <c r="Z951" s="216"/>
      <c r="AA951" s="216"/>
    </row>
    <row r="952" ht="15.75" customHeight="1">
      <c r="A952" s="216"/>
      <c r="B952" s="216"/>
      <c r="C952" s="216"/>
      <c r="D952" s="216"/>
      <c r="E952" s="216"/>
      <c r="F952" s="216"/>
      <c r="G952" s="216"/>
      <c r="H952" s="216"/>
      <c r="I952" s="216"/>
      <c r="J952" s="216"/>
      <c r="K952" s="216"/>
      <c r="L952" s="216"/>
      <c r="M952" s="216"/>
      <c r="N952" s="216"/>
      <c r="O952" s="216"/>
      <c r="P952" s="216"/>
      <c r="Q952" s="216"/>
      <c r="R952" s="216"/>
      <c r="S952" s="216"/>
      <c r="T952" s="216"/>
      <c r="U952" s="216"/>
      <c r="V952" s="216"/>
      <c r="W952" s="216"/>
      <c r="X952" s="216"/>
      <c r="Y952" s="216"/>
      <c r="Z952" s="216"/>
      <c r="AA952" s="216"/>
    </row>
    <row r="953" ht="15.75" customHeight="1">
      <c r="A953" s="216"/>
      <c r="B953" s="216"/>
      <c r="C953" s="216"/>
      <c r="D953" s="216"/>
      <c r="E953" s="216"/>
      <c r="F953" s="216"/>
      <c r="G953" s="216"/>
      <c r="H953" s="216"/>
      <c r="I953" s="216"/>
      <c r="J953" s="216"/>
      <c r="K953" s="216"/>
      <c r="L953" s="216"/>
      <c r="M953" s="216"/>
      <c r="N953" s="216"/>
      <c r="O953" s="216"/>
      <c r="P953" s="216"/>
      <c r="Q953" s="216"/>
      <c r="R953" s="216"/>
      <c r="S953" s="216"/>
      <c r="T953" s="216"/>
      <c r="U953" s="216"/>
      <c r="V953" s="216"/>
      <c r="W953" s="216"/>
      <c r="X953" s="216"/>
      <c r="Y953" s="216"/>
      <c r="Z953" s="216"/>
      <c r="AA953" s="216"/>
    </row>
    <row r="954" ht="15.75" customHeight="1">
      <c r="A954" s="216"/>
      <c r="B954" s="216"/>
      <c r="C954" s="216"/>
      <c r="D954" s="216"/>
      <c r="E954" s="216"/>
      <c r="F954" s="216"/>
      <c r="G954" s="216"/>
      <c r="H954" s="216"/>
      <c r="I954" s="216"/>
      <c r="J954" s="216"/>
      <c r="K954" s="216"/>
      <c r="L954" s="216"/>
      <c r="M954" s="216"/>
      <c r="N954" s="216"/>
      <c r="O954" s="216"/>
      <c r="P954" s="216"/>
      <c r="Q954" s="216"/>
      <c r="R954" s="216"/>
      <c r="S954" s="216"/>
      <c r="T954" s="216"/>
      <c r="U954" s="216"/>
      <c r="V954" s="216"/>
      <c r="W954" s="216"/>
      <c r="X954" s="216"/>
      <c r="Y954" s="216"/>
      <c r="Z954" s="216"/>
      <c r="AA954" s="216"/>
    </row>
    <row r="955" ht="15.75" customHeight="1">
      <c r="A955" s="216"/>
      <c r="B955" s="216"/>
      <c r="C955" s="216"/>
      <c r="D955" s="216"/>
      <c r="E955" s="216"/>
      <c r="F955" s="216"/>
      <c r="G955" s="216"/>
      <c r="H955" s="216"/>
      <c r="I955" s="216"/>
      <c r="J955" s="216"/>
      <c r="K955" s="216"/>
      <c r="L955" s="216"/>
      <c r="M955" s="216"/>
      <c r="N955" s="216"/>
      <c r="O955" s="216"/>
      <c r="P955" s="216"/>
      <c r="Q955" s="216"/>
      <c r="R955" s="216"/>
      <c r="S955" s="216"/>
      <c r="T955" s="216"/>
      <c r="U955" s="216"/>
      <c r="V955" s="216"/>
      <c r="W955" s="216"/>
      <c r="X955" s="216"/>
      <c r="Y955" s="216"/>
      <c r="Z955" s="216"/>
      <c r="AA955" s="216"/>
    </row>
    <row r="956" ht="15.75" customHeight="1">
      <c r="A956" s="216"/>
      <c r="B956" s="216"/>
      <c r="C956" s="216"/>
      <c r="D956" s="216"/>
      <c r="E956" s="216"/>
      <c r="F956" s="216"/>
      <c r="G956" s="216"/>
      <c r="H956" s="216"/>
      <c r="I956" s="216"/>
      <c r="J956" s="216"/>
      <c r="K956" s="216"/>
      <c r="L956" s="216"/>
      <c r="M956" s="216"/>
      <c r="N956" s="216"/>
      <c r="O956" s="216"/>
      <c r="P956" s="216"/>
      <c r="Q956" s="216"/>
      <c r="R956" s="216"/>
      <c r="S956" s="216"/>
      <c r="T956" s="216"/>
      <c r="U956" s="216"/>
      <c r="V956" s="216"/>
      <c r="W956" s="216"/>
      <c r="X956" s="216"/>
      <c r="Y956" s="216"/>
      <c r="Z956" s="216"/>
      <c r="AA956" s="216"/>
    </row>
    <row r="957" ht="15.75" customHeight="1">
      <c r="A957" s="216"/>
      <c r="B957" s="216"/>
      <c r="C957" s="216"/>
      <c r="D957" s="216"/>
      <c r="E957" s="216"/>
      <c r="F957" s="216"/>
      <c r="G957" s="216"/>
      <c r="H957" s="216"/>
      <c r="I957" s="216"/>
      <c r="J957" s="216"/>
      <c r="K957" s="216"/>
      <c r="L957" s="216"/>
      <c r="M957" s="216"/>
      <c r="N957" s="216"/>
      <c r="O957" s="216"/>
      <c r="P957" s="216"/>
      <c r="Q957" s="216"/>
      <c r="R957" s="216"/>
      <c r="S957" s="216"/>
      <c r="T957" s="216"/>
      <c r="U957" s="216"/>
      <c r="V957" s="216"/>
      <c r="W957" s="216"/>
      <c r="X957" s="216"/>
      <c r="Y957" s="216"/>
      <c r="Z957" s="216"/>
      <c r="AA957" s="216"/>
    </row>
    <row r="958" ht="15.75" customHeight="1">
      <c r="A958" s="216"/>
      <c r="B958" s="216"/>
      <c r="C958" s="216"/>
      <c r="D958" s="216"/>
      <c r="E958" s="216"/>
      <c r="F958" s="216"/>
      <c r="G958" s="216"/>
      <c r="H958" s="216"/>
      <c r="I958" s="216"/>
      <c r="J958" s="216"/>
      <c r="K958" s="216"/>
      <c r="L958" s="216"/>
      <c r="M958" s="216"/>
      <c r="N958" s="216"/>
      <c r="O958" s="216"/>
      <c r="P958" s="216"/>
      <c r="Q958" s="216"/>
      <c r="R958" s="216"/>
      <c r="S958" s="216"/>
      <c r="T958" s="216"/>
      <c r="U958" s="216"/>
      <c r="V958" s="216"/>
      <c r="W958" s="216"/>
      <c r="X958" s="216"/>
      <c r="Y958" s="216"/>
      <c r="Z958" s="216"/>
      <c r="AA958" s="216"/>
    </row>
    <row r="959" ht="15.75" customHeight="1">
      <c r="A959" s="216"/>
      <c r="B959" s="216"/>
      <c r="C959" s="216"/>
      <c r="D959" s="216"/>
      <c r="E959" s="216"/>
      <c r="F959" s="216"/>
      <c r="G959" s="216"/>
      <c r="H959" s="216"/>
      <c r="I959" s="216"/>
      <c r="J959" s="216"/>
      <c r="K959" s="216"/>
      <c r="L959" s="216"/>
      <c r="M959" s="216"/>
      <c r="N959" s="216"/>
      <c r="O959" s="216"/>
      <c r="P959" s="216"/>
      <c r="Q959" s="216"/>
      <c r="R959" s="216"/>
      <c r="S959" s="216"/>
      <c r="T959" s="216"/>
      <c r="U959" s="216"/>
      <c r="V959" s="216"/>
      <c r="W959" s="216"/>
      <c r="X959" s="216"/>
      <c r="Y959" s="216"/>
      <c r="Z959" s="216"/>
      <c r="AA959" s="216"/>
    </row>
    <row r="960" ht="15.75" customHeight="1">
      <c r="A960" s="216"/>
      <c r="B960" s="216"/>
      <c r="C960" s="216"/>
      <c r="D960" s="216"/>
      <c r="E960" s="216"/>
      <c r="F960" s="216"/>
      <c r="G960" s="216"/>
      <c r="H960" s="216"/>
      <c r="I960" s="216"/>
      <c r="J960" s="216"/>
      <c r="K960" s="216"/>
      <c r="L960" s="216"/>
      <c r="M960" s="216"/>
      <c r="N960" s="216"/>
      <c r="O960" s="216"/>
      <c r="P960" s="216"/>
      <c r="Q960" s="216"/>
      <c r="R960" s="216"/>
      <c r="S960" s="216"/>
      <c r="T960" s="216"/>
      <c r="U960" s="216"/>
      <c r="V960" s="216"/>
      <c r="W960" s="216"/>
      <c r="X960" s="216"/>
      <c r="Y960" s="216"/>
      <c r="Z960" s="216"/>
      <c r="AA960" s="216"/>
    </row>
    <row r="961" ht="15.75" customHeight="1">
      <c r="A961" s="216"/>
      <c r="B961" s="216"/>
      <c r="C961" s="216"/>
      <c r="D961" s="216"/>
      <c r="E961" s="216"/>
      <c r="F961" s="216"/>
      <c r="G961" s="216"/>
      <c r="H961" s="216"/>
      <c r="I961" s="216"/>
      <c r="J961" s="216"/>
      <c r="K961" s="216"/>
      <c r="L961" s="216"/>
      <c r="M961" s="216"/>
      <c r="N961" s="216"/>
      <c r="O961" s="216"/>
      <c r="P961" s="216"/>
      <c r="Q961" s="216"/>
      <c r="R961" s="216"/>
      <c r="S961" s="216"/>
      <c r="T961" s="216"/>
      <c r="U961" s="216"/>
      <c r="V961" s="216"/>
      <c r="W961" s="216"/>
      <c r="X961" s="216"/>
      <c r="Y961" s="216"/>
      <c r="Z961" s="216"/>
      <c r="AA961" s="216"/>
    </row>
    <row r="962" ht="15.75" customHeight="1">
      <c r="A962" s="216"/>
      <c r="B962" s="216"/>
      <c r="C962" s="216"/>
      <c r="D962" s="216"/>
      <c r="E962" s="216"/>
      <c r="F962" s="216"/>
      <c r="G962" s="216"/>
      <c r="H962" s="216"/>
      <c r="I962" s="216"/>
      <c r="J962" s="216"/>
      <c r="K962" s="216"/>
      <c r="L962" s="216"/>
      <c r="M962" s="216"/>
      <c r="N962" s="216"/>
      <c r="O962" s="216"/>
      <c r="P962" s="216"/>
      <c r="Q962" s="216"/>
      <c r="R962" s="216"/>
      <c r="S962" s="216"/>
      <c r="T962" s="216"/>
      <c r="U962" s="216"/>
      <c r="V962" s="216"/>
      <c r="W962" s="216"/>
      <c r="X962" s="216"/>
      <c r="Y962" s="216"/>
      <c r="Z962" s="216"/>
      <c r="AA962" s="216"/>
    </row>
    <row r="963" ht="15.75" customHeight="1">
      <c r="A963" s="216"/>
      <c r="B963" s="216"/>
      <c r="C963" s="216"/>
      <c r="D963" s="216"/>
      <c r="E963" s="216"/>
      <c r="F963" s="216"/>
      <c r="G963" s="216"/>
      <c r="H963" s="216"/>
      <c r="I963" s="216"/>
      <c r="J963" s="216"/>
      <c r="K963" s="216"/>
      <c r="L963" s="216"/>
      <c r="M963" s="216"/>
      <c r="N963" s="216"/>
      <c r="O963" s="216"/>
      <c r="P963" s="216"/>
      <c r="Q963" s="216"/>
      <c r="R963" s="216"/>
      <c r="S963" s="216"/>
      <c r="T963" s="216"/>
      <c r="U963" s="216"/>
      <c r="V963" s="216"/>
      <c r="W963" s="216"/>
      <c r="X963" s="216"/>
      <c r="Y963" s="216"/>
      <c r="Z963" s="216"/>
      <c r="AA963" s="216"/>
    </row>
    <row r="964" ht="15.75" customHeight="1">
      <c r="A964" s="216"/>
      <c r="B964" s="216"/>
      <c r="C964" s="216"/>
      <c r="D964" s="216"/>
      <c r="E964" s="216"/>
      <c r="F964" s="216"/>
      <c r="G964" s="216"/>
      <c r="H964" s="216"/>
      <c r="I964" s="216"/>
      <c r="J964" s="216"/>
      <c r="K964" s="216"/>
      <c r="L964" s="216"/>
      <c r="M964" s="216"/>
      <c r="N964" s="216"/>
      <c r="O964" s="216"/>
      <c r="P964" s="216"/>
      <c r="Q964" s="216"/>
      <c r="R964" s="216"/>
      <c r="S964" s="216"/>
      <c r="T964" s="216"/>
      <c r="U964" s="216"/>
      <c r="V964" s="216"/>
      <c r="W964" s="216"/>
      <c r="X964" s="216"/>
      <c r="Y964" s="216"/>
      <c r="Z964" s="216"/>
      <c r="AA964" s="216"/>
    </row>
    <row r="965" ht="15.75" customHeight="1">
      <c r="A965" s="216"/>
      <c r="B965" s="216"/>
      <c r="C965" s="216"/>
      <c r="D965" s="216"/>
      <c r="E965" s="216"/>
      <c r="F965" s="216"/>
      <c r="G965" s="216"/>
      <c r="H965" s="216"/>
      <c r="I965" s="216"/>
      <c r="J965" s="216"/>
      <c r="K965" s="216"/>
      <c r="L965" s="216"/>
      <c r="M965" s="216"/>
      <c r="N965" s="216"/>
      <c r="O965" s="216"/>
      <c r="P965" s="216"/>
      <c r="Q965" s="216"/>
      <c r="R965" s="216"/>
      <c r="S965" s="216"/>
      <c r="T965" s="216"/>
      <c r="U965" s="216"/>
      <c r="V965" s="216"/>
      <c r="W965" s="216"/>
      <c r="X965" s="216"/>
      <c r="Y965" s="216"/>
      <c r="Z965" s="216"/>
      <c r="AA965" s="216"/>
    </row>
    <row r="966" ht="15.75" customHeight="1">
      <c r="A966" s="216"/>
      <c r="B966" s="216"/>
      <c r="C966" s="216"/>
      <c r="D966" s="216"/>
      <c r="E966" s="216"/>
      <c r="F966" s="216"/>
      <c r="G966" s="216"/>
      <c r="H966" s="216"/>
      <c r="I966" s="216"/>
      <c r="J966" s="216"/>
      <c r="K966" s="216"/>
      <c r="L966" s="216"/>
      <c r="M966" s="216"/>
      <c r="N966" s="216"/>
      <c r="O966" s="216"/>
      <c r="P966" s="216"/>
      <c r="Q966" s="216"/>
      <c r="R966" s="216"/>
      <c r="S966" s="216"/>
      <c r="T966" s="216"/>
      <c r="U966" s="216"/>
      <c r="V966" s="216"/>
      <c r="W966" s="216"/>
      <c r="X966" s="216"/>
      <c r="Y966" s="216"/>
      <c r="Z966" s="216"/>
      <c r="AA966" s="216"/>
    </row>
    <row r="967" ht="15.75" customHeight="1">
      <c r="A967" s="216"/>
      <c r="B967" s="216"/>
      <c r="C967" s="216"/>
      <c r="D967" s="216"/>
      <c r="E967" s="216"/>
      <c r="F967" s="216"/>
      <c r="G967" s="216"/>
      <c r="H967" s="216"/>
      <c r="I967" s="216"/>
      <c r="J967" s="216"/>
      <c r="K967" s="216"/>
      <c r="L967" s="216"/>
      <c r="M967" s="216"/>
      <c r="N967" s="216"/>
      <c r="O967" s="216"/>
      <c r="P967" s="216"/>
      <c r="Q967" s="216"/>
      <c r="R967" s="216"/>
      <c r="S967" s="216"/>
      <c r="T967" s="216"/>
      <c r="U967" s="216"/>
      <c r="V967" s="216"/>
      <c r="W967" s="216"/>
      <c r="X967" s="216"/>
      <c r="Y967" s="216"/>
      <c r="Z967" s="216"/>
      <c r="AA967" s="216"/>
    </row>
    <row r="968" ht="15.75" customHeight="1">
      <c r="A968" s="216"/>
      <c r="B968" s="216"/>
      <c r="C968" s="216"/>
      <c r="D968" s="216"/>
      <c r="E968" s="216"/>
      <c r="F968" s="216"/>
      <c r="G968" s="216"/>
      <c r="H968" s="216"/>
      <c r="I968" s="216"/>
      <c r="J968" s="216"/>
      <c r="K968" s="216"/>
      <c r="L968" s="216"/>
      <c r="M968" s="216"/>
      <c r="N968" s="216"/>
      <c r="O968" s="216"/>
      <c r="P968" s="216"/>
      <c r="Q968" s="216"/>
      <c r="R968" s="216"/>
      <c r="S968" s="216"/>
      <c r="T968" s="216"/>
      <c r="U968" s="216"/>
      <c r="V968" s="216"/>
      <c r="W968" s="216"/>
      <c r="X968" s="216"/>
      <c r="Y968" s="216"/>
      <c r="Z968" s="216"/>
      <c r="AA968" s="216"/>
    </row>
    <row r="969" ht="15.75" customHeight="1">
      <c r="A969" s="216"/>
      <c r="B969" s="216"/>
      <c r="C969" s="216"/>
      <c r="D969" s="216"/>
      <c r="E969" s="216"/>
      <c r="F969" s="216"/>
      <c r="G969" s="216"/>
      <c r="H969" s="216"/>
      <c r="I969" s="216"/>
      <c r="J969" s="216"/>
      <c r="K969" s="216"/>
      <c r="L969" s="216"/>
      <c r="M969" s="216"/>
      <c r="N969" s="216"/>
      <c r="O969" s="216"/>
      <c r="P969" s="216"/>
      <c r="Q969" s="216"/>
      <c r="R969" s="216"/>
      <c r="S969" s="216"/>
      <c r="T969" s="216"/>
      <c r="U969" s="216"/>
      <c r="V969" s="216"/>
      <c r="W969" s="216"/>
      <c r="X969" s="216"/>
      <c r="Y969" s="216"/>
      <c r="Z969" s="216"/>
      <c r="AA969" s="216"/>
    </row>
    <row r="970" ht="15.75" customHeight="1">
      <c r="A970" s="216"/>
      <c r="B970" s="216"/>
      <c r="C970" s="216"/>
      <c r="D970" s="216"/>
      <c r="E970" s="216"/>
      <c r="F970" s="216"/>
      <c r="G970" s="216"/>
      <c r="H970" s="216"/>
      <c r="I970" s="216"/>
      <c r="J970" s="216"/>
      <c r="K970" s="216"/>
      <c r="L970" s="216"/>
      <c r="M970" s="216"/>
      <c r="N970" s="216"/>
      <c r="O970" s="216"/>
      <c r="P970" s="216"/>
      <c r="Q970" s="216"/>
      <c r="R970" s="216"/>
      <c r="S970" s="216"/>
      <c r="T970" s="216"/>
      <c r="U970" s="216"/>
      <c r="V970" s="216"/>
      <c r="W970" s="216"/>
      <c r="X970" s="216"/>
      <c r="Y970" s="216"/>
      <c r="Z970" s="216"/>
      <c r="AA970" s="216"/>
    </row>
    <row r="971" ht="15.75" customHeight="1">
      <c r="A971" s="216"/>
      <c r="B971" s="216"/>
      <c r="C971" s="216"/>
      <c r="D971" s="216"/>
      <c r="E971" s="216"/>
      <c r="F971" s="216"/>
      <c r="G971" s="216"/>
      <c r="H971" s="216"/>
      <c r="I971" s="216"/>
      <c r="J971" s="216"/>
      <c r="K971" s="216"/>
      <c r="L971" s="216"/>
      <c r="M971" s="216"/>
      <c r="N971" s="216"/>
      <c r="O971" s="216"/>
      <c r="P971" s="216"/>
      <c r="Q971" s="216"/>
      <c r="R971" s="216"/>
      <c r="S971" s="216"/>
      <c r="T971" s="216"/>
      <c r="U971" s="216"/>
      <c r="V971" s="216"/>
      <c r="W971" s="216"/>
      <c r="X971" s="216"/>
      <c r="Y971" s="216"/>
      <c r="Z971" s="216"/>
      <c r="AA971" s="216"/>
    </row>
    <row r="972" ht="15.75" customHeight="1">
      <c r="A972" s="216"/>
      <c r="B972" s="216"/>
      <c r="C972" s="216"/>
      <c r="D972" s="216"/>
      <c r="E972" s="216"/>
      <c r="F972" s="216"/>
      <c r="G972" s="216"/>
      <c r="H972" s="216"/>
      <c r="I972" s="216"/>
      <c r="J972" s="216"/>
      <c r="K972" s="216"/>
      <c r="L972" s="216"/>
      <c r="M972" s="216"/>
      <c r="N972" s="216"/>
      <c r="O972" s="216"/>
      <c r="P972" s="216"/>
      <c r="Q972" s="216"/>
      <c r="R972" s="216"/>
      <c r="S972" s="216"/>
      <c r="T972" s="216"/>
      <c r="U972" s="216"/>
      <c r="V972" s="216"/>
      <c r="W972" s="216"/>
      <c r="X972" s="216"/>
      <c r="Y972" s="216"/>
      <c r="Z972" s="216"/>
      <c r="AA972" s="216"/>
    </row>
    <row r="973" ht="15.75" customHeight="1">
      <c r="A973" s="216"/>
      <c r="B973" s="216"/>
      <c r="C973" s="216"/>
      <c r="D973" s="216"/>
      <c r="E973" s="216"/>
      <c r="F973" s="216"/>
      <c r="G973" s="216"/>
      <c r="H973" s="216"/>
      <c r="I973" s="216"/>
      <c r="J973" s="216"/>
      <c r="K973" s="216"/>
      <c r="L973" s="216"/>
      <c r="M973" s="216"/>
      <c r="N973" s="216"/>
      <c r="O973" s="216"/>
      <c r="P973" s="216"/>
      <c r="Q973" s="216"/>
      <c r="R973" s="216"/>
      <c r="S973" s="216"/>
      <c r="T973" s="216"/>
      <c r="U973" s="216"/>
      <c r="V973" s="216"/>
      <c r="W973" s="216"/>
      <c r="X973" s="216"/>
      <c r="Y973" s="216"/>
      <c r="Z973" s="216"/>
      <c r="AA973" s="216"/>
    </row>
    <row r="974" ht="15.75" customHeight="1">
      <c r="A974" s="216"/>
      <c r="B974" s="216"/>
      <c r="C974" s="216"/>
      <c r="D974" s="216"/>
      <c r="E974" s="216"/>
      <c r="F974" s="216"/>
      <c r="G974" s="216"/>
      <c r="H974" s="216"/>
      <c r="I974" s="216"/>
      <c r="J974" s="216"/>
      <c r="K974" s="216"/>
      <c r="L974" s="216"/>
      <c r="M974" s="216"/>
      <c r="N974" s="216"/>
      <c r="O974" s="216"/>
      <c r="P974" s="216"/>
      <c r="Q974" s="216"/>
      <c r="R974" s="216"/>
      <c r="S974" s="216"/>
      <c r="T974" s="216"/>
      <c r="U974" s="216"/>
      <c r="V974" s="216"/>
      <c r="W974" s="216"/>
      <c r="X974" s="216"/>
      <c r="Y974" s="216"/>
      <c r="Z974" s="216"/>
      <c r="AA974" s="216"/>
    </row>
    <row r="975" ht="15.75" customHeight="1">
      <c r="A975" s="216"/>
      <c r="B975" s="216"/>
      <c r="C975" s="216"/>
      <c r="D975" s="216"/>
      <c r="E975" s="216"/>
      <c r="F975" s="216"/>
      <c r="G975" s="216"/>
      <c r="H975" s="216"/>
      <c r="I975" s="216"/>
      <c r="J975" s="216"/>
      <c r="K975" s="216"/>
      <c r="L975" s="216"/>
      <c r="M975" s="216"/>
      <c r="N975" s="216"/>
      <c r="O975" s="216"/>
      <c r="P975" s="216"/>
      <c r="Q975" s="216"/>
      <c r="R975" s="216"/>
      <c r="S975" s="216"/>
      <c r="T975" s="216"/>
      <c r="U975" s="216"/>
      <c r="V975" s="216"/>
      <c r="W975" s="216"/>
      <c r="X975" s="216"/>
      <c r="Y975" s="216"/>
      <c r="Z975" s="216"/>
      <c r="AA975" s="216"/>
    </row>
    <row r="976" ht="15.75" customHeight="1">
      <c r="A976" s="216"/>
      <c r="B976" s="216"/>
      <c r="C976" s="216"/>
      <c r="D976" s="216"/>
      <c r="E976" s="216"/>
      <c r="F976" s="216"/>
      <c r="G976" s="216"/>
      <c r="H976" s="216"/>
      <c r="I976" s="216"/>
      <c r="J976" s="216"/>
      <c r="K976" s="216"/>
      <c r="L976" s="216"/>
      <c r="M976" s="216"/>
      <c r="N976" s="216"/>
      <c r="O976" s="216"/>
      <c r="P976" s="216"/>
      <c r="Q976" s="216"/>
      <c r="R976" s="216"/>
      <c r="S976" s="216"/>
      <c r="T976" s="216"/>
      <c r="U976" s="216"/>
      <c r="V976" s="216"/>
      <c r="W976" s="216"/>
      <c r="X976" s="216"/>
      <c r="Y976" s="216"/>
      <c r="Z976" s="216"/>
      <c r="AA976" s="216"/>
    </row>
    <row r="977" ht="15.75" customHeight="1">
      <c r="A977" s="216"/>
      <c r="B977" s="216"/>
      <c r="C977" s="216"/>
      <c r="D977" s="216"/>
      <c r="E977" s="216"/>
      <c r="F977" s="216"/>
      <c r="G977" s="216"/>
      <c r="H977" s="216"/>
      <c r="I977" s="216"/>
      <c r="J977" s="216"/>
      <c r="K977" s="216"/>
      <c r="L977" s="216"/>
      <c r="M977" s="216"/>
      <c r="N977" s="216"/>
      <c r="O977" s="216"/>
      <c r="P977" s="216"/>
      <c r="Q977" s="216"/>
      <c r="R977" s="216"/>
      <c r="S977" s="216"/>
      <c r="T977" s="216"/>
      <c r="U977" s="216"/>
      <c r="V977" s="216"/>
      <c r="W977" s="216"/>
      <c r="X977" s="216"/>
      <c r="Y977" s="216"/>
      <c r="Z977" s="216"/>
      <c r="AA977" s="216"/>
    </row>
    <row r="978" ht="15.75" customHeight="1">
      <c r="A978" s="216"/>
      <c r="B978" s="216"/>
      <c r="C978" s="216"/>
      <c r="D978" s="216"/>
      <c r="E978" s="216"/>
      <c r="F978" s="216"/>
      <c r="G978" s="216"/>
      <c r="H978" s="216"/>
      <c r="I978" s="216"/>
      <c r="J978" s="216"/>
      <c r="K978" s="216"/>
      <c r="L978" s="216"/>
      <c r="M978" s="216"/>
      <c r="N978" s="216"/>
      <c r="O978" s="216"/>
      <c r="P978" s="216"/>
      <c r="Q978" s="216"/>
      <c r="R978" s="216"/>
      <c r="S978" s="216"/>
      <c r="T978" s="216"/>
      <c r="U978" s="216"/>
      <c r="V978" s="216"/>
      <c r="W978" s="216"/>
      <c r="X978" s="216"/>
      <c r="Y978" s="216"/>
      <c r="Z978" s="216"/>
      <c r="AA978" s="216"/>
    </row>
    <row r="979" ht="15.75" customHeight="1">
      <c r="A979" s="216"/>
      <c r="B979" s="216"/>
      <c r="C979" s="216"/>
      <c r="D979" s="216"/>
      <c r="E979" s="216"/>
      <c r="F979" s="216"/>
      <c r="G979" s="216"/>
      <c r="H979" s="216"/>
      <c r="I979" s="216"/>
      <c r="J979" s="216"/>
      <c r="K979" s="216"/>
      <c r="L979" s="216"/>
      <c r="M979" s="216"/>
      <c r="N979" s="216"/>
      <c r="O979" s="216"/>
      <c r="P979" s="216"/>
      <c r="Q979" s="216"/>
      <c r="R979" s="216"/>
      <c r="S979" s="216"/>
      <c r="T979" s="216"/>
      <c r="U979" s="216"/>
      <c r="V979" s="216"/>
      <c r="W979" s="216"/>
      <c r="X979" s="216"/>
      <c r="Y979" s="216"/>
      <c r="Z979" s="216"/>
      <c r="AA979" s="216"/>
    </row>
    <row r="980" ht="15.75" customHeight="1">
      <c r="A980" s="216"/>
      <c r="B980" s="216"/>
      <c r="C980" s="216"/>
      <c r="D980" s="216"/>
      <c r="E980" s="216"/>
      <c r="F980" s="216"/>
      <c r="G980" s="216"/>
      <c r="H980" s="216"/>
      <c r="I980" s="216"/>
      <c r="J980" s="216"/>
      <c r="K980" s="216"/>
      <c r="L980" s="216"/>
      <c r="M980" s="216"/>
      <c r="N980" s="216"/>
      <c r="O980" s="216"/>
      <c r="P980" s="216"/>
      <c r="Q980" s="216"/>
      <c r="R980" s="216"/>
      <c r="S980" s="216"/>
      <c r="T980" s="216"/>
      <c r="U980" s="216"/>
      <c r="V980" s="216"/>
      <c r="W980" s="216"/>
      <c r="X980" s="216"/>
      <c r="Y980" s="216"/>
      <c r="Z980" s="216"/>
      <c r="AA980" s="216"/>
    </row>
    <row r="981" ht="15.75" customHeight="1">
      <c r="A981" s="216"/>
      <c r="B981" s="216"/>
      <c r="C981" s="216"/>
      <c r="D981" s="216"/>
      <c r="E981" s="216"/>
      <c r="F981" s="216"/>
      <c r="G981" s="216"/>
      <c r="H981" s="216"/>
      <c r="I981" s="216"/>
      <c r="J981" s="216"/>
      <c r="K981" s="216"/>
      <c r="L981" s="216"/>
      <c r="M981" s="216"/>
      <c r="N981" s="216"/>
      <c r="O981" s="216"/>
      <c r="P981" s="216"/>
      <c r="Q981" s="216"/>
      <c r="R981" s="216"/>
      <c r="S981" s="216"/>
      <c r="T981" s="216"/>
      <c r="U981" s="216"/>
      <c r="V981" s="216"/>
      <c r="W981" s="216"/>
      <c r="X981" s="216"/>
      <c r="Y981" s="216"/>
      <c r="Z981" s="216"/>
      <c r="AA981" s="216"/>
    </row>
    <row r="982" ht="15.75" customHeight="1">
      <c r="A982" s="216"/>
      <c r="B982" s="216"/>
      <c r="C982" s="216"/>
      <c r="D982" s="216"/>
      <c r="E982" s="216"/>
      <c r="F982" s="216"/>
      <c r="G982" s="216"/>
      <c r="H982" s="216"/>
      <c r="I982" s="216"/>
      <c r="J982" s="216"/>
      <c r="K982" s="216"/>
      <c r="L982" s="216"/>
      <c r="M982" s="216"/>
      <c r="N982" s="216"/>
      <c r="O982" s="216"/>
      <c r="P982" s="216"/>
      <c r="Q982" s="216"/>
      <c r="R982" s="216"/>
      <c r="S982" s="216"/>
      <c r="T982" s="216"/>
      <c r="U982" s="216"/>
      <c r="V982" s="216"/>
      <c r="W982" s="216"/>
      <c r="X982" s="216"/>
      <c r="Y982" s="216"/>
      <c r="Z982" s="216"/>
      <c r="AA982" s="216"/>
    </row>
    <row r="983" ht="15.75" customHeight="1">
      <c r="A983" s="216"/>
      <c r="B983" s="216"/>
      <c r="C983" s="216"/>
      <c r="D983" s="216"/>
      <c r="E983" s="216"/>
      <c r="F983" s="216"/>
      <c r="G983" s="216"/>
      <c r="H983" s="216"/>
      <c r="I983" s="216"/>
      <c r="J983" s="216"/>
      <c r="K983" s="216"/>
      <c r="L983" s="216"/>
      <c r="M983" s="216"/>
      <c r="N983" s="216"/>
      <c r="O983" s="216"/>
      <c r="P983" s="216"/>
      <c r="Q983" s="216"/>
      <c r="R983" s="216"/>
      <c r="S983" s="216"/>
      <c r="T983" s="216"/>
      <c r="U983" s="216"/>
      <c r="V983" s="216"/>
      <c r="W983" s="216"/>
      <c r="X983" s="216"/>
      <c r="Y983" s="216"/>
      <c r="Z983" s="216"/>
      <c r="AA983" s="216"/>
    </row>
    <row r="984" ht="15.75" customHeight="1">
      <c r="A984" s="216"/>
      <c r="B984" s="216"/>
      <c r="C984" s="216"/>
      <c r="D984" s="216"/>
      <c r="E984" s="216"/>
      <c r="F984" s="216"/>
      <c r="G984" s="216"/>
      <c r="H984" s="216"/>
      <c r="I984" s="216"/>
      <c r="J984" s="216"/>
      <c r="K984" s="216"/>
      <c r="L984" s="216"/>
      <c r="M984" s="216"/>
      <c r="N984" s="216"/>
      <c r="O984" s="216"/>
      <c r="P984" s="216"/>
      <c r="Q984" s="216"/>
      <c r="R984" s="216"/>
      <c r="S984" s="216"/>
      <c r="T984" s="216"/>
      <c r="U984" s="216"/>
      <c r="V984" s="216"/>
      <c r="W984" s="216"/>
      <c r="X984" s="216"/>
      <c r="Y984" s="216"/>
      <c r="Z984" s="216"/>
      <c r="AA984" s="216"/>
    </row>
    <row r="985" ht="15.75" customHeight="1">
      <c r="A985" s="216"/>
      <c r="B985" s="216"/>
      <c r="C985" s="216"/>
      <c r="D985" s="216"/>
      <c r="E985" s="216"/>
      <c r="F985" s="216"/>
      <c r="G985" s="216"/>
      <c r="H985" s="216"/>
      <c r="I985" s="216"/>
      <c r="J985" s="216"/>
      <c r="K985" s="216"/>
      <c r="L985" s="216"/>
      <c r="M985" s="216"/>
      <c r="N985" s="216"/>
      <c r="O985" s="216"/>
      <c r="P985" s="216"/>
      <c r="Q985" s="216"/>
      <c r="R985" s="216"/>
      <c r="S985" s="216"/>
      <c r="T985" s="216"/>
      <c r="U985" s="216"/>
      <c r="V985" s="216"/>
      <c r="W985" s="216"/>
      <c r="X985" s="216"/>
      <c r="Y985" s="216"/>
      <c r="Z985" s="216"/>
      <c r="AA985" s="216"/>
    </row>
    <row r="986" ht="15.75" customHeight="1">
      <c r="A986" s="216"/>
      <c r="B986" s="216"/>
      <c r="C986" s="216"/>
      <c r="D986" s="216"/>
      <c r="E986" s="216"/>
      <c r="F986" s="216"/>
      <c r="G986" s="216"/>
      <c r="H986" s="216"/>
      <c r="I986" s="216"/>
      <c r="J986" s="216"/>
      <c r="K986" s="216"/>
      <c r="L986" s="216"/>
      <c r="M986" s="216"/>
      <c r="N986" s="216"/>
      <c r="O986" s="216"/>
      <c r="P986" s="216"/>
      <c r="Q986" s="216"/>
      <c r="R986" s="216"/>
      <c r="S986" s="216"/>
      <c r="T986" s="216"/>
      <c r="U986" s="216"/>
      <c r="V986" s="216"/>
      <c r="W986" s="216"/>
      <c r="X986" s="216"/>
      <c r="Y986" s="216"/>
      <c r="Z986" s="216"/>
      <c r="AA986" s="216"/>
    </row>
    <row r="987" ht="15.75" customHeight="1">
      <c r="A987" s="216"/>
      <c r="B987" s="216"/>
      <c r="C987" s="216"/>
      <c r="D987" s="216"/>
      <c r="E987" s="216"/>
      <c r="F987" s="216"/>
      <c r="G987" s="216"/>
      <c r="H987" s="216"/>
      <c r="I987" s="216"/>
      <c r="J987" s="216"/>
      <c r="K987" s="216"/>
      <c r="L987" s="216"/>
      <c r="M987" s="216"/>
      <c r="N987" s="216"/>
      <c r="O987" s="216"/>
      <c r="P987" s="216"/>
      <c r="Q987" s="216"/>
      <c r="R987" s="216"/>
      <c r="S987" s="216"/>
      <c r="T987" s="216"/>
      <c r="U987" s="216"/>
      <c r="V987" s="216"/>
      <c r="W987" s="216"/>
      <c r="X987" s="216"/>
      <c r="Y987" s="216"/>
      <c r="Z987" s="216"/>
      <c r="AA987" s="216"/>
    </row>
    <row r="988" ht="15.75" customHeight="1">
      <c r="A988" s="216"/>
      <c r="B988" s="216"/>
      <c r="C988" s="216"/>
      <c r="D988" s="216"/>
      <c r="E988" s="216"/>
      <c r="F988" s="216"/>
      <c r="G988" s="216"/>
      <c r="H988" s="216"/>
      <c r="I988" s="216"/>
      <c r="J988" s="216"/>
      <c r="K988" s="216"/>
      <c r="L988" s="216"/>
      <c r="M988" s="216"/>
      <c r="N988" s="216"/>
      <c r="O988" s="216"/>
      <c r="P988" s="216"/>
      <c r="Q988" s="216"/>
      <c r="R988" s="216"/>
      <c r="S988" s="216"/>
      <c r="T988" s="216"/>
      <c r="U988" s="216"/>
      <c r="V988" s="216"/>
      <c r="W988" s="216"/>
      <c r="X988" s="216"/>
      <c r="Y988" s="216"/>
      <c r="Z988" s="216"/>
      <c r="AA988" s="216"/>
    </row>
    <row r="989" ht="15.75" customHeight="1">
      <c r="A989" s="216"/>
      <c r="B989" s="216"/>
      <c r="C989" s="216"/>
      <c r="D989" s="216"/>
      <c r="E989" s="216"/>
      <c r="F989" s="216"/>
      <c r="G989" s="216"/>
      <c r="H989" s="216"/>
      <c r="I989" s="216"/>
      <c r="J989" s="216"/>
      <c r="K989" s="216"/>
      <c r="L989" s="216"/>
      <c r="M989" s="216"/>
      <c r="N989" s="216"/>
      <c r="O989" s="216"/>
      <c r="P989" s="216"/>
      <c r="Q989" s="216"/>
      <c r="R989" s="216"/>
      <c r="S989" s="216"/>
      <c r="T989" s="216"/>
      <c r="U989" s="216"/>
      <c r="V989" s="216"/>
      <c r="W989" s="216"/>
      <c r="X989" s="216"/>
      <c r="Y989" s="216"/>
      <c r="Z989" s="216"/>
      <c r="AA989" s="216"/>
    </row>
    <row r="990" ht="15.75" customHeight="1">
      <c r="A990" s="216"/>
      <c r="B990" s="216"/>
      <c r="C990" s="216"/>
      <c r="D990" s="216"/>
      <c r="E990" s="216"/>
      <c r="F990" s="216"/>
      <c r="G990" s="216"/>
      <c r="H990" s="216"/>
      <c r="I990" s="216"/>
      <c r="J990" s="216"/>
      <c r="K990" s="216"/>
      <c r="L990" s="216"/>
      <c r="M990" s="216"/>
      <c r="N990" s="216"/>
      <c r="O990" s="216"/>
      <c r="P990" s="216"/>
      <c r="Q990" s="216"/>
      <c r="R990" s="216"/>
      <c r="S990" s="216"/>
      <c r="T990" s="216"/>
      <c r="U990" s="216"/>
      <c r="V990" s="216"/>
      <c r="W990" s="216"/>
      <c r="X990" s="216"/>
      <c r="Y990" s="216"/>
      <c r="Z990" s="216"/>
      <c r="AA990" s="216"/>
    </row>
    <row r="991" ht="15.75" customHeight="1">
      <c r="A991" s="216"/>
      <c r="B991" s="216"/>
      <c r="C991" s="216"/>
      <c r="D991" s="216"/>
      <c r="E991" s="216"/>
      <c r="F991" s="216"/>
      <c r="G991" s="216"/>
      <c r="H991" s="216"/>
      <c r="I991" s="216"/>
      <c r="J991" s="216"/>
      <c r="K991" s="216"/>
      <c r="L991" s="216"/>
      <c r="M991" s="216"/>
      <c r="N991" s="216"/>
      <c r="O991" s="216"/>
      <c r="P991" s="216"/>
      <c r="Q991" s="216"/>
      <c r="R991" s="216"/>
      <c r="S991" s="216"/>
      <c r="T991" s="216"/>
      <c r="U991" s="216"/>
      <c r="V991" s="216"/>
      <c r="W991" s="216"/>
      <c r="X991" s="216"/>
      <c r="Y991" s="216"/>
      <c r="Z991" s="216"/>
      <c r="AA991" s="216"/>
    </row>
    <row r="992" ht="15.75" customHeight="1">
      <c r="A992" s="216"/>
      <c r="B992" s="216"/>
      <c r="C992" s="216"/>
      <c r="D992" s="216"/>
      <c r="E992" s="216"/>
      <c r="F992" s="216"/>
      <c r="G992" s="216"/>
      <c r="H992" s="216"/>
      <c r="I992" s="216"/>
      <c r="J992" s="216"/>
      <c r="K992" s="216"/>
      <c r="L992" s="216"/>
      <c r="M992" s="216"/>
      <c r="N992" s="216"/>
      <c r="O992" s="216"/>
      <c r="P992" s="216"/>
      <c r="Q992" s="216"/>
      <c r="R992" s="216"/>
      <c r="S992" s="216"/>
      <c r="T992" s="216"/>
      <c r="U992" s="216"/>
      <c r="V992" s="216"/>
      <c r="W992" s="216"/>
      <c r="X992" s="216"/>
      <c r="Y992" s="216"/>
      <c r="Z992" s="216"/>
      <c r="AA992" s="216"/>
    </row>
    <row r="993" ht="15.75" customHeight="1">
      <c r="A993" s="216"/>
      <c r="B993" s="216"/>
      <c r="C993" s="216"/>
      <c r="D993" s="216"/>
      <c r="E993" s="216"/>
      <c r="F993" s="216"/>
      <c r="G993" s="216"/>
      <c r="H993" s="216"/>
      <c r="I993" s="216"/>
      <c r="J993" s="216"/>
      <c r="K993" s="216"/>
      <c r="L993" s="216"/>
      <c r="M993" s="216"/>
      <c r="N993" s="216"/>
      <c r="O993" s="216"/>
      <c r="P993" s="216"/>
      <c r="Q993" s="216"/>
      <c r="R993" s="216"/>
      <c r="S993" s="216"/>
      <c r="T993" s="216"/>
      <c r="U993" s="216"/>
      <c r="V993" s="216"/>
      <c r="W993" s="216"/>
      <c r="X993" s="216"/>
      <c r="Y993" s="216"/>
      <c r="Z993" s="216"/>
      <c r="AA993" s="216"/>
    </row>
    <row r="994" ht="15.75" customHeight="1">
      <c r="A994" s="216"/>
      <c r="B994" s="216"/>
      <c r="C994" s="216"/>
      <c r="D994" s="216"/>
      <c r="E994" s="216"/>
      <c r="F994" s="216"/>
      <c r="G994" s="216"/>
      <c r="H994" s="216"/>
      <c r="I994" s="216"/>
      <c r="J994" s="216"/>
      <c r="K994" s="216"/>
      <c r="L994" s="216"/>
      <c r="M994" s="216"/>
      <c r="N994" s="216"/>
      <c r="O994" s="216"/>
      <c r="P994" s="216"/>
      <c r="Q994" s="216"/>
      <c r="R994" s="216"/>
      <c r="S994" s="216"/>
      <c r="T994" s="216"/>
      <c r="U994" s="216"/>
      <c r="V994" s="216"/>
      <c r="W994" s="216"/>
      <c r="X994" s="216"/>
      <c r="Y994" s="216"/>
      <c r="Z994" s="216"/>
      <c r="AA994" s="216"/>
    </row>
    <row r="995" ht="15.75" customHeight="1">
      <c r="A995" s="216"/>
      <c r="B995" s="216"/>
      <c r="C995" s="216"/>
      <c r="D995" s="216"/>
      <c r="E995" s="216"/>
      <c r="F995" s="216"/>
      <c r="G995" s="216"/>
      <c r="H995" s="216"/>
      <c r="I995" s="216"/>
      <c r="J995" s="216"/>
      <c r="K995" s="216"/>
      <c r="L995" s="216"/>
      <c r="M995" s="216"/>
      <c r="N995" s="216"/>
      <c r="O995" s="216"/>
      <c r="P995" s="216"/>
      <c r="Q995" s="216"/>
      <c r="R995" s="216"/>
      <c r="S995" s="216"/>
      <c r="T995" s="216"/>
      <c r="U995" s="216"/>
      <c r="V995" s="216"/>
      <c r="W995" s="216"/>
      <c r="X995" s="216"/>
      <c r="Y995" s="216"/>
      <c r="Z995" s="216"/>
      <c r="AA995" s="216"/>
    </row>
    <row r="996" ht="15.75" customHeight="1">
      <c r="A996" s="216"/>
      <c r="B996" s="216"/>
      <c r="C996" s="216"/>
      <c r="D996" s="216"/>
      <c r="E996" s="216"/>
      <c r="F996" s="216"/>
      <c r="G996" s="216"/>
      <c r="H996" s="216"/>
      <c r="I996" s="216"/>
      <c r="J996" s="216"/>
      <c r="K996" s="216"/>
      <c r="L996" s="216"/>
      <c r="M996" s="216"/>
      <c r="N996" s="216"/>
      <c r="O996" s="216"/>
      <c r="P996" s="216"/>
      <c r="Q996" s="216"/>
      <c r="R996" s="216"/>
      <c r="S996" s="216"/>
      <c r="T996" s="216"/>
      <c r="U996" s="216"/>
      <c r="V996" s="216"/>
      <c r="W996" s="216"/>
      <c r="X996" s="216"/>
      <c r="Y996" s="216"/>
      <c r="Z996" s="216"/>
      <c r="AA996" s="216"/>
    </row>
    <row r="997" ht="15.75" customHeight="1">
      <c r="A997" s="216"/>
      <c r="B997" s="216"/>
      <c r="C997" s="216"/>
      <c r="D997" s="216"/>
      <c r="E997" s="216"/>
      <c r="F997" s="216"/>
      <c r="G997" s="216"/>
      <c r="H997" s="216"/>
      <c r="I997" s="216"/>
      <c r="J997" s="216"/>
      <c r="K997" s="216"/>
      <c r="L997" s="216"/>
      <c r="M997" s="216"/>
      <c r="N997" s="216"/>
      <c r="O997" s="216"/>
      <c r="P997" s="216"/>
      <c r="Q997" s="216"/>
      <c r="R997" s="216"/>
      <c r="S997" s="216"/>
      <c r="T997" s="216"/>
      <c r="U997" s="216"/>
      <c r="V997" s="216"/>
      <c r="W997" s="216"/>
      <c r="X997" s="216"/>
      <c r="Y997" s="216"/>
      <c r="Z997" s="216"/>
      <c r="AA997" s="216"/>
    </row>
    <row r="998" ht="15.75" customHeight="1">
      <c r="A998" s="216"/>
      <c r="B998" s="216"/>
      <c r="C998" s="216"/>
      <c r="D998" s="216"/>
      <c r="E998" s="216"/>
      <c r="F998" s="216"/>
      <c r="G998" s="216"/>
      <c r="H998" s="216"/>
      <c r="I998" s="216"/>
      <c r="J998" s="216"/>
      <c r="K998" s="216"/>
      <c r="L998" s="216"/>
      <c r="M998" s="216"/>
      <c r="N998" s="216"/>
      <c r="O998" s="216"/>
      <c r="P998" s="216"/>
      <c r="Q998" s="216"/>
      <c r="R998" s="216"/>
      <c r="S998" s="216"/>
      <c r="T998" s="216"/>
      <c r="U998" s="216"/>
      <c r="V998" s="216"/>
      <c r="W998" s="216"/>
      <c r="X998" s="216"/>
      <c r="Y998" s="216"/>
      <c r="Z998" s="216"/>
      <c r="AA998" s="216"/>
    </row>
    <row r="999" ht="15.75" customHeight="1">
      <c r="A999" s="216"/>
      <c r="B999" s="216"/>
      <c r="C999" s="216"/>
      <c r="D999" s="216"/>
      <c r="E999" s="216"/>
      <c r="F999" s="216"/>
      <c r="G999" s="216"/>
      <c r="H999" s="216"/>
      <c r="I999" s="216"/>
      <c r="J999" s="216"/>
      <c r="K999" s="216"/>
      <c r="L999" s="216"/>
      <c r="M999" s="216"/>
      <c r="N999" s="216"/>
      <c r="O999" s="216"/>
      <c r="P999" s="216"/>
      <c r="Q999" s="216"/>
      <c r="R999" s="216"/>
      <c r="S999" s="216"/>
      <c r="T999" s="216"/>
      <c r="U999" s="216"/>
      <c r="V999" s="216"/>
      <c r="W999" s="216"/>
      <c r="X999" s="216"/>
      <c r="Y999" s="216"/>
      <c r="Z999" s="216"/>
      <c r="AA999" s="216"/>
    </row>
    <row r="1000" ht="15.75" customHeight="1">
      <c r="A1000" s="216"/>
      <c r="B1000" s="216"/>
      <c r="C1000" s="216"/>
      <c r="D1000" s="216"/>
      <c r="E1000" s="216"/>
      <c r="F1000" s="216"/>
      <c r="G1000" s="216"/>
      <c r="H1000" s="216"/>
      <c r="I1000" s="216"/>
      <c r="J1000" s="216"/>
      <c r="K1000" s="216"/>
      <c r="L1000" s="216"/>
      <c r="M1000" s="216"/>
      <c r="N1000" s="216"/>
      <c r="O1000" s="216"/>
      <c r="P1000" s="216"/>
      <c r="Q1000" s="216"/>
      <c r="R1000" s="216"/>
      <c r="S1000" s="216"/>
      <c r="T1000" s="216"/>
      <c r="U1000" s="216"/>
      <c r="V1000" s="216"/>
      <c r="W1000" s="216"/>
      <c r="X1000" s="216"/>
      <c r="Y1000" s="216"/>
      <c r="Z1000" s="216"/>
      <c r="AA1000" s="216"/>
    </row>
  </sheetData>
  <mergeCells count="7">
    <mergeCell ref="O3:Q3"/>
    <mergeCell ref="S3:U3"/>
    <mergeCell ref="A4:H4"/>
    <mergeCell ref="B26:E26"/>
    <mergeCell ref="B31:E31"/>
    <mergeCell ref="B51:F51"/>
    <mergeCell ref="B64:F64"/>
  </mergeCells>
  <dataValidations>
    <dataValidation type="list" allowBlank="1" showErrorMessage="1" sqref="D36:D50 D58:D63">
      <formula1>"Sim,Não"</formula1>
    </dataValidation>
  </dataValidation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2.63"/>
    <col customWidth="1" min="2" max="4" width="8.63"/>
    <col customWidth="1" min="5" max="8" width="9.88"/>
    <col customWidth="1" hidden="1" min="9" max="9" width="9.88"/>
    <col customWidth="1" min="10" max="11" width="9.25"/>
    <col customWidth="1" min="12" max="16" width="11.88"/>
    <col customWidth="1" min="17" max="18" width="15.63"/>
    <col customWidth="1" min="19" max="19" width="16.13"/>
    <col customWidth="1" min="20" max="20" width="15.63"/>
    <col customWidth="1" min="21" max="21" width="11.25"/>
    <col customWidth="1" min="22" max="22" width="13.75"/>
    <col customWidth="1" hidden="1" min="23" max="23" width="14.13"/>
    <col customWidth="1" hidden="1" min="24" max="24" width="11.88"/>
    <col customWidth="1" hidden="1" min="25" max="25" width="14.13"/>
    <col customWidth="1" hidden="1" min="26" max="26" width="11.88"/>
  </cols>
  <sheetData>
    <row r="1" ht="12.75" customHeight="1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117"/>
      <c r="V1" s="47"/>
      <c r="W1" s="47"/>
      <c r="X1" s="47"/>
      <c r="Y1" s="47"/>
      <c r="Z1" s="47"/>
    </row>
    <row r="2" ht="12.75" customHeigh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117"/>
      <c r="V2" s="47"/>
      <c r="W2" s="47"/>
      <c r="X2" s="47"/>
      <c r="Y2" s="47"/>
      <c r="Z2" s="47"/>
    </row>
    <row r="3" ht="12.75" customHeight="1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117"/>
      <c r="V3" s="47"/>
      <c r="W3" s="47"/>
      <c r="X3" s="47"/>
      <c r="Y3" s="47"/>
      <c r="Z3" s="47"/>
    </row>
    <row r="4" ht="12.75" customHeight="1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117"/>
      <c r="V4" s="47"/>
      <c r="W4" s="47"/>
      <c r="X4" s="47"/>
      <c r="Y4" s="47"/>
      <c r="Z4" s="47"/>
    </row>
    <row r="5" ht="12.75" customHeight="1">
      <c r="A5" s="47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117"/>
      <c r="V5" s="47"/>
      <c r="W5" s="47"/>
      <c r="X5" s="47"/>
      <c r="Y5" s="47"/>
      <c r="Z5" s="47"/>
    </row>
    <row r="6" ht="12.75" customHeight="1">
      <c r="A6" s="47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117"/>
      <c r="V6" s="47"/>
      <c r="W6" s="47"/>
      <c r="X6" s="47"/>
      <c r="Y6" s="47"/>
      <c r="Z6" s="47"/>
    </row>
    <row r="7" ht="12.75" customHeight="1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117"/>
      <c r="V7" s="47"/>
      <c r="W7" s="47"/>
      <c r="X7" s="47"/>
      <c r="Y7" s="47"/>
      <c r="Z7" s="47"/>
    </row>
    <row r="8" ht="12.75" customHeight="1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117"/>
      <c r="V8" s="47"/>
      <c r="W8" s="47"/>
      <c r="X8" s="47"/>
      <c r="Y8" s="47"/>
      <c r="Z8" s="47"/>
    </row>
    <row r="9" ht="12.75" customHeight="1">
      <c r="A9" s="47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117"/>
      <c r="V9" s="47"/>
      <c r="W9" s="47"/>
      <c r="X9" s="47"/>
      <c r="Y9" s="47"/>
      <c r="Z9" s="47"/>
    </row>
    <row r="10" ht="12.75" customHeight="1">
      <c r="A10" s="391" t="s">
        <v>888</v>
      </c>
      <c r="W10" s="391"/>
      <c r="X10" s="47"/>
      <c r="Y10" s="47"/>
      <c r="Z10" s="47"/>
    </row>
    <row r="11" ht="12.75" customHeight="1">
      <c r="A11" s="391">
        <v>0.0</v>
      </c>
      <c r="W11" s="391"/>
      <c r="X11" s="47"/>
      <c r="Y11" s="47"/>
      <c r="Z11" s="47"/>
    </row>
    <row r="12" ht="12.75" customHeight="1">
      <c r="A12" s="47"/>
      <c r="B12" s="47"/>
      <c r="C12" s="392"/>
      <c r="D12" s="392"/>
      <c r="E12" s="392"/>
      <c r="F12" s="392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117"/>
      <c r="V12" s="47"/>
      <c r="W12" s="47"/>
      <c r="X12" s="47"/>
      <c r="Y12" s="47"/>
      <c r="Z12" s="47"/>
    </row>
    <row r="13" ht="12.75" customHeight="1">
      <c r="A13" s="47"/>
      <c r="B13" s="47"/>
      <c r="C13" s="392"/>
      <c r="D13" s="392"/>
      <c r="E13" s="392"/>
      <c r="F13" s="392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117"/>
      <c r="V13" s="47"/>
      <c r="W13" s="47"/>
      <c r="X13" s="47"/>
      <c r="Y13" s="47"/>
      <c r="Z13" s="47"/>
    </row>
    <row r="14" ht="12.75" customHeight="1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117"/>
      <c r="V14" s="47"/>
      <c r="W14" s="47"/>
      <c r="X14" s="47"/>
      <c r="Y14" s="47"/>
      <c r="Z14" s="47"/>
    </row>
    <row r="15" ht="15.75" customHeight="1">
      <c r="A15" s="393" t="s">
        <v>889</v>
      </c>
      <c r="B15" s="394"/>
      <c r="C15" s="394"/>
      <c r="D15" s="394"/>
      <c r="E15" s="394"/>
      <c r="F15" s="394"/>
      <c r="G15" s="394"/>
      <c r="H15" s="394"/>
      <c r="I15" s="394"/>
      <c r="J15" s="395"/>
      <c r="K15" s="396"/>
      <c r="L15" s="396"/>
      <c r="M15" s="396"/>
      <c r="N15" s="396"/>
      <c r="O15" s="396"/>
      <c r="P15" s="396"/>
      <c r="Q15" s="396"/>
      <c r="R15" s="396"/>
      <c r="S15" s="396"/>
      <c r="T15" s="396"/>
      <c r="U15" s="396" t="s">
        <v>890</v>
      </c>
      <c r="V15" s="396" t="s">
        <v>891</v>
      </c>
      <c r="W15" s="397" t="s">
        <v>892</v>
      </c>
      <c r="X15" s="398"/>
      <c r="Y15" s="398"/>
      <c r="Z15" s="399"/>
    </row>
    <row r="16" ht="12.75" customHeight="1">
      <c r="A16" s="400" t="s">
        <v>893</v>
      </c>
      <c r="B16" s="396" t="s">
        <v>894</v>
      </c>
      <c r="C16" s="393" t="s">
        <v>895</v>
      </c>
      <c r="D16" s="394"/>
      <c r="E16" s="394"/>
      <c r="F16" s="394"/>
      <c r="G16" s="394"/>
      <c r="H16" s="395"/>
      <c r="I16" s="396"/>
      <c r="J16" s="396" t="s">
        <v>100</v>
      </c>
      <c r="K16" s="401" t="s">
        <v>896</v>
      </c>
      <c r="L16" s="393" t="s">
        <v>897</v>
      </c>
      <c r="M16" s="394"/>
      <c r="N16" s="394"/>
      <c r="O16" s="394"/>
      <c r="P16" s="402"/>
      <c r="Q16" s="403" t="s">
        <v>898</v>
      </c>
      <c r="R16" s="395"/>
      <c r="S16" s="404" t="s">
        <v>899</v>
      </c>
      <c r="T16" s="404" t="s">
        <v>900</v>
      </c>
      <c r="U16" s="396"/>
      <c r="V16" s="405" t="s">
        <v>901</v>
      </c>
      <c r="W16" s="406">
        <v>0.0</v>
      </c>
      <c r="X16" s="406">
        <v>0.0</v>
      </c>
      <c r="Y16" s="406">
        <v>0.0</v>
      </c>
      <c r="Z16" s="406">
        <v>0.0</v>
      </c>
    </row>
    <row r="17" ht="12.75" customHeight="1">
      <c r="A17" s="407"/>
      <c r="B17" s="396" t="s">
        <v>902</v>
      </c>
      <c r="C17" s="396" t="s">
        <v>903</v>
      </c>
      <c r="D17" s="396" t="s">
        <v>904</v>
      </c>
      <c r="E17" s="396" t="s">
        <v>905</v>
      </c>
      <c r="F17" s="396" t="s">
        <v>906</v>
      </c>
      <c r="G17" s="396" t="s">
        <v>907</v>
      </c>
      <c r="H17" s="396" t="s">
        <v>908</v>
      </c>
      <c r="I17" s="396" t="s">
        <v>909</v>
      </c>
      <c r="J17" s="396" t="s">
        <v>910</v>
      </c>
      <c r="K17" s="396" t="s">
        <v>911</v>
      </c>
      <c r="L17" s="396" t="s">
        <v>912</v>
      </c>
      <c r="M17" s="396" t="s">
        <v>913</v>
      </c>
      <c r="N17" s="396" t="s">
        <v>914</v>
      </c>
      <c r="O17" s="396" t="s">
        <v>915</v>
      </c>
      <c r="P17" s="396" t="s">
        <v>916</v>
      </c>
      <c r="Q17" s="396" t="s">
        <v>915</v>
      </c>
      <c r="R17" s="396" t="s">
        <v>914</v>
      </c>
      <c r="S17" s="396"/>
      <c r="T17" s="396"/>
      <c r="U17" s="396" t="s">
        <v>917</v>
      </c>
      <c r="V17" s="396" t="s">
        <v>918</v>
      </c>
      <c r="W17" s="406">
        <v>0.0</v>
      </c>
      <c r="X17" s="406">
        <v>0.0</v>
      </c>
      <c r="Y17" s="406">
        <v>0.0</v>
      </c>
      <c r="Z17" s="406">
        <v>0.0</v>
      </c>
    </row>
    <row r="18" ht="12.75" customHeight="1">
      <c r="A18" s="408">
        <v>0.0</v>
      </c>
      <c r="B18" s="409">
        <v>0.0</v>
      </c>
      <c r="C18" s="409">
        <v>0.0</v>
      </c>
      <c r="D18" s="409">
        <v>0.0</v>
      </c>
      <c r="E18" s="409">
        <v>0.0</v>
      </c>
      <c r="F18" s="409">
        <v>0.0</v>
      </c>
      <c r="G18" s="409">
        <v>0.0</v>
      </c>
      <c r="H18" s="409">
        <v>0.0</v>
      </c>
      <c r="I18" s="409"/>
      <c r="J18" s="410">
        <f>SUM(B18:H18)</f>
        <v>0</v>
      </c>
      <c r="K18" s="410"/>
      <c r="L18" s="410"/>
      <c r="M18" s="410"/>
      <c r="N18" s="410"/>
      <c r="O18" s="410"/>
      <c r="P18" s="410"/>
      <c r="Q18" s="410"/>
      <c r="R18" s="410"/>
      <c r="S18" s="410"/>
      <c r="T18" s="410"/>
      <c r="U18" s="411">
        <v>0.0</v>
      </c>
      <c r="V18" s="411">
        <v>0.0</v>
      </c>
      <c r="W18" s="411">
        <v>0.0</v>
      </c>
      <c r="X18" s="411">
        <v>0.0</v>
      </c>
      <c r="Y18" s="411">
        <v>0.0</v>
      </c>
      <c r="Z18" s="411">
        <v>0.0</v>
      </c>
    </row>
    <row r="19" ht="12.75" hidden="1" customHeight="1">
      <c r="A19" s="408">
        <v>0.0</v>
      </c>
      <c r="B19" s="409">
        <v>0.0</v>
      </c>
      <c r="C19" s="409">
        <v>0.0</v>
      </c>
      <c r="D19" s="409">
        <v>0.0</v>
      </c>
      <c r="E19" s="409">
        <v>0.0</v>
      </c>
      <c r="F19" s="409">
        <v>0.0</v>
      </c>
      <c r="G19" s="409">
        <v>0.0</v>
      </c>
      <c r="H19" s="409">
        <v>0.0</v>
      </c>
      <c r="I19" s="409">
        <v>0.0</v>
      </c>
      <c r="J19" s="410">
        <f t="shared" ref="J19:J28" si="1">SUM(B19:I19)</f>
        <v>0</v>
      </c>
      <c r="K19" s="410"/>
      <c r="L19" s="410"/>
      <c r="M19" s="410"/>
      <c r="N19" s="410"/>
      <c r="O19" s="410"/>
      <c r="P19" s="410"/>
      <c r="Q19" s="410"/>
      <c r="R19" s="410"/>
      <c r="S19" s="410"/>
      <c r="T19" s="410"/>
      <c r="U19" s="411">
        <v>0.0</v>
      </c>
      <c r="V19" s="411">
        <v>0.0</v>
      </c>
      <c r="W19" s="411">
        <v>0.0</v>
      </c>
      <c r="X19" s="411">
        <v>0.0</v>
      </c>
      <c r="Y19" s="411">
        <v>0.0</v>
      </c>
      <c r="Z19" s="411">
        <v>0.0</v>
      </c>
    </row>
    <row r="20" ht="12.75" customHeight="1">
      <c r="A20" s="408">
        <v>0.0</v>
      </c>
      <c r="B20" s="409">
        <v>0.0</v>
      </c>
      <c r="C20" s="409">
        <v>0.0</v>
      </c>
      <c r="D20" s="409">
        <v>0.0</v>
      </c>
      <c r="E20" s="409">
        <v>0.0</v>
      </c>
      <c r="F20" s="409">
        <v>0.0</v>
      </c>
      <c r="G20" s="409">
        <v>0.0</v>
      </c>
      <c r="H20" s="409">
        <v>0.0</v>
      </c>
      <c r="I20" s="409">
        <v>0.0</v>
      </c>
      <c r="J20" s="410">
        <f t="shared" si="1"/>
        <v>0</v>
      </c>
      <c r="K20" s="410"/>
      <c r="L20" s="410"/>
      <c r="M20" s="410"/>
      <c r="N20" s="410"/>
      <c r="O20" s="410"/>
      <c r="P20" s="410"/>
      <c r="Q20" s="410"/>
      <c r="R20" s="410"/>
      <c r="S20" s="410"/>
      <c r="T20" s="410"/>
      <c r="U20" s="411">
        <v>0.0</v>
      </c>
      <c r="V20" s="411">
        <v>0.0</v>
      </c>
      <c r="W20" s="411">
        <v>0.0</v>
      </c>
      <c r="X20" s="411">
        <v>0.0</v>
      </c>
      <c r="Y20" s="411">
        <v>0.0</v>
      </c>
      <c r="Z20" s="411">
        <v>0.0</v>
      </c>
    </row>
    <row r="21" ht="12.75" hidden="1" customHeight="1">
      <c r="A21" s="408">
        <v>0.0</v>
      </c>
      <c r="B21" s="409">
        <v>0.0</v>
      </c>
      <c r="C21" s="409">
        <v>0.0</v>
      </c>
      <c r="D21" s="409">
        <v>0.0</v>
      </c>
      <c r="E21" s="409">
        <v>0.0</v>
      </c>
      <c r="F21" s="409">
        <v>0.0</v>
      </c>
      <c r="G21" s="409">
        <v>0.0</v>
      </c>
      <c r="H21" s="409">
        <v>0.0</v>
      </c>
      <c r="I21" s="409">
        <v>0.0</v>
      </c>
      <c r="J21" s="410">
        <f t="shared" si="1"/>
        <v>0</v>
      </c>
      <c r="K21" s="410"/>
      <c r="L21" s="410"/>
      <c r="M21" s="410"/>
      <c r="N21" s="410"/>
      <c r="O21" s="410"/>
      <c r="P21" s="410"/>
      <c r="Q21" s="410"/>
      <c r="R21" s="410"/>
      <c r="S21" s="410"/>
      <c r="T21" s="410"/>
      <c r="U21" s="411"/>
      <c r="V21" s="411"/>
      <c r="W21" s="411">
        <v>0.0</v>
      </c>
      <c r="X21" s="411">
        <v>0.0</v>
      </c>
      <c r="Y21" s="411">
        <v>0.0</v>
      </c>
      <c r="Z21" s="411">
        <v>0.0</v>
      </c>
    </row>
    <row r="22" ht="12.75" customHeight="1">
      <c r="A22" s="408">
        <v>0.0</v>
      </c>
      <c r="B22" s="409">
        <v>0.0</v>
      </c>
      <c r="C22" s="409">
        <v>0.0</v>
      </c>
      <c r="D22" s="409">
        <v>0.0</v>
      </c>
      <c r="E22" s="409">
        <v>0.0</v>
      </c>
      <c r="F22" s="409">
        <v>0.0</v>
      </c>
      <c r="G22" s="409">
        <v>0.0</v>
      </c>
      <c r="H22" s="409">
        <v>0.0</v>
      </c>
      <c r="I22" s="409">
        <v>0.0</v>
      </c>
      <c r="J22" s="410">
        <f t="shared" si="1"/>
        <v>0</v>
      </c>
      <c r="K22" s="410">
        <v>0.0</v>
      </c>
      <c r="L22" s="410">
        <v>0.0</v>
      </c>
      <c r="M22" s="410">
        <v>0.0</v>
      </c>
      <c r="N22" s="410">
        <v>0.0</v>
      </c>
      <c r="O22" s="410">
        <v>0.0</v>
      </c>
      <c r="P22" s="410">
        <v>0.0</v>
      </c>
      <c r="Q22" s="410">
        <v>0.0</v>
      </c>
      <c r="R22" s="410">
        <v>0.0</v>
      </c>
      <c r="S22" s="410">
        <v>0.0</v>
      </c>
      <c r="T22" s="410">
        <v>0.0</v>
      </c>
      <c r="U22" s="411">
        <v>0.0</v>
      </c>
      <c r="V22" s="411">
        <v>0.0</v>
      </c>
      <c r="W22" s="411">
        <v>0.0</v>
      </c>
      <c r="X22" s="411">
        <v>0.0</v>
      </c>
      <c r="Y22" s="411">
        <v>0.0</v>
      </c>
      <c r="Z22" s="411">
        <v>0.0</v>
      </c>
    </row>
    <row r="23" ht="12.75" customHeight="1">
      <c r="A23" s="408">
        <v>0.0</v>
      </c>
      <c r="B23" s="409">
        <v>0.0</v>
      </c>
      <c r="C23" s="409">
        <v>0.0</v>
      </c>
      <c r="D23" s="409">
        <v>0.0</v>
      </c>
      <c r="E23" s="409">
        <v>0.0</v>
      </c>
      <c r="F23" s="409">
        <v>0.0</v>
      </c>
      <c r="G23" s="409">
        <v>0.0</v>
      </c>
      <c r="H23" s="409">
        <v>0.0</v>
      </c>
      <c r="I23" s="409">
        <v>0.0</v>
      </c>
      <c r="J23" s="410">
        <f t="shared" si="1"/>
        <v>0</v>
      </c>
      <c r="K23" s="410">
        <v>0.0</v>
      </c>
      <c r="L23" s="410">
        <v>0.0</v>
      </c>
      <c r="M23" s="410">
        <v>0.0</v>
      </c>
      <c r="N23" s="410">
        <v>0.0</v>
      </c>
      <c r="O23" s="410">
        <v>0.0</v>
      </c>
      <c r="P23" s="410">
        <v>0.0</v>
      </c>
      <c r="Q23" s="410">
        <v>0.0</v>
      </c>
      <c r="R23" s="410">
        <v>0.0</v>
      </c>
      <c r="S23" s="410">
        <v>0.0</v>
      </c>
      <c r="T23" s="410">
        <v>0.0</v>
      </c>
      <c r="U23" s="411">
        <v>0.0</v>
      </c>
      <c r="V23" s="411">
        <v>0.0</v>
      </c>
      <c r="W23" s="411">
        <v>0.0</v>
      </c>
      <c r="X23" s="411">
        <v>0.0</v>
      </c>
      <c r="Y23" s="411">
        <v>0.0</v>
      </c>
      <c r="Z23" s="411">
        <v>0.0</v>
      </c>
    </row>
    <row r="24" ht="12.75" customHeight="1">
      <c r="A24" s="408">
        <v>0.0</v>
      </c>
      <c r="B24" s="409">
        <v>0.0</v>
      </c>
      <c r="C24" s="409">
        <v>0.0</v>
      </c>
      <c r="D24" s="409">
        <v>0.0</v>
      </c>
      <c r="E24" s="409">
        <v>0.0</v>
      </c>
      <c r="F24" s="409">
        <v>0.0</v>
      </c>
      <c r="G24" s="409">
        <v>0.0</v>
      </c>
      <c r="H24" s="409">
        <v>0.0</v>
      </c>
      <c r="I24" s="409">
        <v>0.0</v>
      </c>
      <c r="J24" s="410">
        <f t="shared" si="1"/>
        <v>0</v>
      </c>
      <c r="K24" s="410">
        <v>0.0</v>
      </c>
      <c r="L24" s="410">
        <v>0.0</v>
      </c>
      <c r="M24" s="410">
        <v>0.0</v>
      </c>
      <c r="N24" s="410">
        <v>0.0</v>
      </c>
      <c r="O24" s="410">
        <v>0.0</v>
      </c>
      <c r="P24" s="410">
        <v>0.0</v>
      </c>
      <c r="Q24" s="410">
        <v>0.0</v>
      </c>
      <c r="R24" s="410">
        <v>0.0</v>
      </c>
      <c r="S24" s="410">
        <v>0.0</v>
      </c>
      <c r="T24" s="410">
        <v>0.0</v>
      </c>
      <c r="U24" s="411">
        <v>0.0</v>
      </c>
      <c r="V24" s="411">
        <v>0.0</v>
      </c>
      <c r="W24" s="411">
        <v>0.0</v>
      </c>
      <c r="X24" s="411">
        <v>0.0</v>
      </c>
      <c r="Y24" s="411">
        <v>0.0</v>
      </c>
      <c r="Z24" s="411">
        <v>0.0</v>
      </c>
    </row>
    <row r="25" ht="12.75" customHeight="1">
      <c r="A25" s="408">
        <v>0.0</v>
      </c>
      <c r="B25" s="409">
        <v>0.0</v>
      </c>
      <c r="C25" s="409">
        <v>0.0</v>
      </c>
      <c r="D25" s="409">
        <v>0.0</v>
      </c>
      <c r="E25" s="409">
        <v>0.0</v>
      </c>
      <c r="F25" s="409">
        <v>0.0</v>
      </c>
      <c r="G25" s="409">
        <v>0.0</v>
      </c>
      <c r="H25" s="409">
        <v>0.0</v>
      </c>
      <c r="I25" s="409">
        <v>0.0</v>
      </c>
      <c r="J25" s="410">
        <f t="shared" si="1"/>
        <v>0</v>
      </c>
      <c r="K25" s="410">
        <v>0.0</v>
      </c>
      <c r="L25" s="410">
        <v>0.0</v>
      </c>
      <c r="M25" s="410">
        <v>0.0</v>
      </c>
      <c r="N25" s="410">
        <v>0.0</v>
      </c>
      <c r="O25" s="410">
        <v>0.0</v>
      </c>
      <c r="P25" s="410">
        <v>0.0</v>
      </c>
      <c r="Q25" s="410">
        <v>0.0</v>
      </c>
      <c r="R25" s="410">
        <v>0.0</v>
      </c>
      <c r="S25" s="410">
        <v>0.0</v>
      </c>
      <c r="T25" s="410">
        <v>0.0</v>
      </c>
      <c r="U25" s="411">
        <v>0.0</v>
      </c>
      <c r="V25" s="411">
        <v>0.0</v>
      </c>
      <c r="W25" s="411">
        <v>0.0</v>
      </c>
      <c r="X25" s="411">
        <v>0.0</v>
      </c>
      <c r="Y25" s="411">
        <v>0.0</v>
      </c>
      <c r="Z25" s="411">
        <v>0.0</v>
      </c>
    </row>
    <row r="26" ht="12.75" customHeight="1">
      <c r="A26" s="408">
        <v>0.0</v>
      </c>
      <c r="B26" s="409">
        <v>0.0</v>
      </c>
      <c r="C26" s="409">
        <v>0.0</v>
      </c>
      <c r="D26" s="409">
        <v>0.0</v>
      </c>
      <c r="E26" s="409">
        <v>0.0</v>
      </c>
      <c r="F26" s="409">
        <v>0.0</v>
      </c>
      <c r="G26" s="409">
        <v>0.0</v>
      </c>
      <c r="H26" s="409">
        <v>0.0</v>
      </c>
      <c r="I26" s="409">
        <v>0.0</v>
      </c>
      <c r="J26" s="410">
        <f t="shared" si="1"/>
        <v>0</v>
      </c>
      <c r="K26" s="410">
        <v>0.0</v>
      </c>
      <c r="L26" s="410">
        <v>0.0</v>
      </c>
      <c r="M26" s="410">
        <v>0.0</v>
      </c>
      <c r="N26" s="410">
        <v>0.0</v>
      </c>
      <c r="O26" s="410">
        <v>0.0</v>
      </c>
      <c r="P26" s="410">
        <v>0.0</v>
      </c>
      <c r="Q26" s="410">
        <v>0.0</v>
      </c>
      <c r="R26" s="410">
        <v>0.0</v>
      </c>
      <c r="S26" s="410">
        <v>0.0</v>
      </c>
      <c r="T26" s="410">
        <v>0.0</v>
      </c>
      <c r="U26" s="411">
        <v>0.0</v>
      </c>
      <c r="V26" s="411">
        <v>0.0</v>
      </c>
      <c r="W26" s="411">
        <v>0.0</v>
      </c>
      <c r="X26" s="411">
        <v>0.0</v>
      </c>
      <c r="Y26" s="411">
        <v>0.0</v>
      </c>
      <c r="Z26" s="411">
        <v>0.0</v>
      </c>
    </row>
    <row r="27" ht="12.75" customHeight="1">
      <c r="A27" s="408">
        <v>0.0</v>
      </c>
      <c r="B27" s="409">
        <v>0.0</v>
      </c>
      <c r="C27" s="409">
        <v>0.0</v>
      </c>
      <c r="D27" s="409">
        <v>0.0</v>
      </c>
      <c r="E27" s="409">
        <v>0.0</v>
      </c>
      <c r="F27" s="409">
        <v>0.0</v>
      </c>
      <c r="G27" s="409">
        <v>0.0</v>
      </c>
      <c r="H27" s="409">
        <v>0.0</v>
      </c>
      <c r="I27" s="409">
        <v>0.0</v>
      </c>
      <c r="J27" s="410">
        <f t="shared" si="1"/>
        <v>0</v>
      </c>
      <c r="K27" s="410">
        <v>0.0</v>
      </c>
      <c r="L27" s="410">
        <v>0.0</v>
      </c>
      <c r="M27" s="410">
        <v>0.0</v>
      </c>
      <c r="N27" s="410">
        <v>0.0</v>
      </c>
      <c r="O27" s="410">
        <v>0.0</v>
      </c>
      <c r="P27" s="410">
        <v>0.0</v>
      </c>
      <c r="Q27" s="410">
        <v>0.0</v>
      </c>
      <c r="R27" s="410">
        <v>0.0</v>
      </c>
      <c r="S27" s="410">
        <v>0.0</v>
      </c>
      <c r="T27" s="410">
        <v>0.0</v>
      </c>
      <c r="U27" s="411">
        <v>0.0</v>
      </c>
      <c r="V27" s="411">
        <v>0.0</v>
      </c>
      <c r="W27" s="411">
        <v>0.0</v>
      </c>
      <c r="X27" s="411">
        <v>0.0</v>
      </c>
      <c r="Y27" s="411">
        <v>0.0</v>
      </c>
      <c r="Z27" s="411">
        <v>0.0</v>
      </c>
    </row>
    <row r="28" ht="12.75" customHeight="1">
      <c r="A28" s="408">
        <v>0.0</v>
      </c>
      <c r="B28" s="409">
        <v>0.0</v>
      </c>
      <c r="C28" s="409">
        <v>0.0</v>
      </c>
      <c r="D28" s="409">
        <v>0.0</v>
      </c>
      <c r="E28" s="409">
        <v>0.0</v>
      </c>
      <c r="F28" s="409">
        <v>0.0</v>
      </c>
      <c r="G28" s="409">
        <v>0.0</v>
      </c>
      <c r="H28" s="409">
        <v>0.0</v>
      </c>
      <c r="I28" s="409">
        <v>0.0</v>
      </c>
      <c r="J28" s="410">
        <f t="shared" si="1"/>
        <v>0</v>
      </c>
      <c r="K28" s="410">
        <v>0.0</v>
      </c>
      <c r="L28" s="410">
        <v>0.0</v>
      </c>
      <c r="M28" s="410">
        <v>0.0</v>
      </c>
      <c r="N28" s="410">
        <v>0.0</v>
      </c>
      <c r="O28" s="410">
        <v>0.0</v>
      </c>
      <c r="P28" s="410">
        <v>0.0</v>
      </c>
      <c r="Q28" s="410">
        <v>0.0</v>
      </c>
      <c r="R28" s="410">
        <v>0.0</v>
      </c>
      <c r="S28" s="410">
        <v>0.0</v>
      </c>
      <c r="T28" s="410">
        <v>0.0</v>
      </c>
      <c r="U28" s="411">
        <v>0.0</v>
      </c>
      <c r="V28" s="411">
        <v>0.0</v>
      </c>
      <c r="W28" s="411">
        <v>0.0</v>
      </c>
      <c r="X28" s="411">
        <v>0.0</v>
      </c>
      <c r="Y28" s="411">
        <v>0.0</v>
      </c>
      <c r="Z28" s="411">
        <v>0.0</v>
      </c>
    </row>
    <row r="29" ht="12.75" customHeight="1">
      <c r="A29" s="412"/>
      <c r="B29" s="413"/>
      <c r="C29" s="413"/>
      <c r="D29" s="413"/>
      <c r="E29" s="413"/>
      <c r="F29" s="413"/>
      <c r="G29" s="413"/>
      <c r="H29" s="413"/>
      <c r="I29" s="413"/>
      <c r="J29" s="414"/>
      <c r="K29" s="414" t="s">
        <v>919</v>
      </c>
      <c r="L29" s="414">
        <f t="shared" ref="L29:R29" si="2">SUM(L25:L28)</f>
        <v>0</v>
      </c>
      <c r="M29" s="414">
        <f t="shared" si="2"/>
        <v>0</v>
      </c>
      <c r="N29" s="414">
        <f t="shared" si="2"/>
        <v>0</v>
      </c>
      <c r="O29" s="414">
        <f t="shared" si="2"/>
        <v>0</v>
      </c>
      <c r="P29" s="414">
        <f t="shared" si="2"/>
        <v>0</v>
      </c>
      <c r="Q29" s="414">
        <f t="shared" si="2"/>
        <v>0</v>
      </c>
      <c r="R29" s="414">
        <f t="shared" si="2"/>
        <v>0</v>
      </c>
      <c r="S29" s="414"/>
      <c r="T29" s="414"/>
      <c r="U29" s="415"/>
      <c r="V29" s="415"/>
      <c r="W29" s="415"/>
      <c r="X29" s="415"/>
      <c r="Y29" s="415"/>
      <c r="Z29" s="415"/>
    </row>
    <row r="30" ht="12.75" customHeight="1">
      <c r="A30" s="408">
        <v>0.0</v>
      </c>
      <c r="B30" s="409">
        <v>0.0</v>
      </c>
      <c r="C30" s="409">
        <v>0.0</v>
      </c>
      <c r="D30" s="409">
        <v>0.0</v>
      </c>
      <c r="E30" s="409">
        <v>0.0</v>
      </c>
      <c r="F30" s="409">
        <v>0.0</v>
      </c>
      <c r="G30" s="409">
        <v>0.0</v>
      </c>
      <c r="H30" s="409">
        <v>0.0</v>
      </c>
      <c r="I30" s="409">
        <v>0.0</v>
      </c>
      <c r="J30" s="410">
        <f t="shared" ref="J30:J54" si="3">SUM(B30:I30)</f>
        <v>0</v>
      </c>
      <c r="K30" s="410">
        <v>0.0</v>
      </c>
      <c r="L30" s="410">
        <v>0.0</v>
      </c>
      <c r="M30" s="410">
        <v>0.0</v>
      </c>
      <c r="N30" s="410">
        <v>0.0</v>
      </c>
      <c r="O30" s="410">
        <v>0.0</v>
      </c>
      <c r="P30" s="410">
        <v>0.0</v>
      </c>
      <c r="Q30" s="410">
        <v>0.0</v>
      </c>
      <c r="R30" s="410">
        <v>0.0</v>
      </c>
      <c r="S30" s="410">
        <v>0.0</v>
      </c>
      <c r="T30" s="410">
        <v>0.0</v>
      </c>
      <c r="U30" s="411">
        <v>0.0</v>
      </c>
      <c r="V30" s="411">
        <v>0.0</v>
      </c>
      <c r="W30" s="411">
        <v>0.0</v>
      </c>
      <c r="X30" s="411">
        <v>0.0</v>
      </c>
      <c r="Y30" s="411">
        <v>0.0</v>
      </c>
      <c r="Z30" s="411">
        <v>0.0</v>
      </c>
    </row>
    <row r="31" ht="12.75" customHeight="1">
      <c r="A31" s="408">
        <v>0.0</v>
      </c>
      <c r="B31" s="409">
        <v>0.0</v>
      </c>
      <c r="C31" s="409">
        <v>0.0</v>
      </c>
      <c r="D31" s="409">
        <v>0.0</v>
      </c>
      <c r="E31" s="409">
        <v>0.0</v>
      </c>
      <c r="F31" s="409">
        <v>0.0</v>
      </c>
      <c r="G31" s="409">
        <v>0.0</v>
      </c>
      <c r="H31" s="409">
        <v>0.0</v>
      </c>
      <c r="I31" s="409">
        <v>0.0</v>
      </c>
      <c r="J31" s="410">
        <f t="shared" si="3"/>
        <v>0</v>
      </c>
      <c r="K31" s="410">
        <v>0.0</v>
      </c>
      <c r="L31" s="410">
        <v>0.0</v>
      </c>
      <c r="M31" s="410">
        <v>0.0</v>
      </c>
      <c r="N31" s="410">
        <v>0.0</v>
      </c>
      <c r="O31" s="410">
        <v>0.0</v>
      </c>
      <c r="P31" s="410">
        <v>0.0</v>
      </c>
      <c r="Q31" s="410">
        <v>0.0</v>
      </c>
      <c r="R31" s="410">
        <v>0.0</v>
      </c>
      <c r="S31" s="410">
        <v>0.0</v>
      </c>
      <c r="T31" s="410">
        <v>0.0</v>
      </c>
      <c r="U31" s="411">
        <v>0.0</v>
      </c>
      <c r="V31" s="411">
        <v>0.0</v>
      </c>
      <c r="W31" s="411">
        <v>0.0</v>
      </c>
      <c r="X31" s="411">
        <v>0.0</v>
      </c>
      <c r="Y31" s="411">
        <v>0.0</v>
      </c>
      <c r="Z31" s="411">
        <v>0.0</v>
      </c>
    </row>
    <row r="32" ht="12.75" customHeight="1">
      <c r="A32" s="408">
        <v>0.0</v>
      </c>
      <c r="B32" s="409">
        <v>0.0</v>
      </c>
      <c r="C32" s="409">
        <v>0.0</v>
      </c>
      <c r="D32" s="409">
        <v>0.0</v>
      </c>
      <c r="E32" s="409">
        <v>0.0</v>
      </c>
      <c r="F32" s="409">
        <v>0.0</v>
      </c>
      <c r="G32" s="409">
        <v>0.0</v>
      </c>
      <c r="H32" s="409">
        <v>0.0</v>
      </c>
      <c r="I32" s="409">
        <v>0.0</v>
      </c>
      <c r="J32" s="410">
        <f t="shared" si="3"/>
        <v>0</v>
      </c>
      <c r="K32" s="410">
        <v>0.0</v>
      </c>
      <c r="L32" s="410">
        <v>0.0</v>
      </c>
      <c r="M32" s="410">
        <v>0.0</v>
      </c>
      <c r="N32" s="410">
        <v>0.0</v>
      </c>
      <c r="O32" s="410">
        <v>0.0</v>
      </c>
      <c r="P32" s="410">
        <v>0.0</v>
      </c>
      <c r="Q32" s="410">
        <v>0.0</v>
      </c>
      <c r="R32" s="410">
        <v>0.0</v>
      </c>
      <c r="S32" s="410">
        <v>0.0</v>
      </c>
      <c r="T32" s="410">
        <v>0.0</v>
      </c>
      <c r="U32" s="411">
        <v>0.0</v>
      </c>
      <c r="V32" s="411">
        <v>0.0</v>
      </c>
      <c r="W32" s="411">
        <v>0.0</v>
      </c>
      <c r="X32" s="411">
        <v>0.0</v>
      </c>
      <c r="Y32" s="411">
        <v>0.0</v>
      </c>
      <c r="Z32" s="411">
        <v>0.0</v>
      </c>
    </row>
    <row r="33" ht="12.75" customHeight="1">
      <c r="A33" s="408">
        <v>0.0</v>
      </c>
      <c r="B33" s="409">
        <v>0.0</v>
      </c>
      <c r="C33" s="409">
        <v>0.0</v>
      </c>
      <c r="D33" s="409">
        <v>0.0</v>
      </c>
      <c r="E33" s="409">
        <v>0.0</v>
      </c>
      <c r="F33" s="409">
        <v>0.0</v>
      </c>
      <c r="G33" s="409">
        <v>0.0</v>
      </c>
      <c r="H33" s="409">
        <v>0.0</v>
      </c>
      <c r="I33" s="409">
        <v>0.0</v>
      </c>
      <c r="J33" s="410">
        <f t="shared" si="3"/>
        <v>0</v>
      </c>
      <c r="K33" s="410">
        <v>0.0</v>
      </c>
      <c r="L33" s="410">
        <v>0.0</v>
      </c>
      <c r="M33" s="410">
        <v>0.0</v>
      </c>
      <c r="N33" s="410">
        <v>0.0</v>
      </c>
      <c r="O33" s="410">
        <v>0.0</v>
      </c>
      <c r="P33" s="410">
        <v>0.0</v>
      </c>
      <c r="Q33" s="410">
        <v>0.0</v>
      </c>
      <c r="R33" s="410">
        <v>0.0</v>
      </c>
      <c r="S33" s="410">
        <v>0.0</v>
      </c>
      <c r="T33" s="410">
        <v>0.0</v>
      </c>
      <c r="U33" s="411">
        <v>0.0</v>
      </c>
      <c r="V33" s="411">
        <v>0.0</v>
      </c>
      <c r="W33" s="411">
        <v>0.0</v>
      </c>
      <c r="X33" s="411">
        <v>0.0</v>
      </c>
      <c r="Y33" s="411">
        <v>0.0</v>
      </c>
      <c r="Z33" s="411">
        <v>0.0</v>
      </c>
    </row>
    <row r="34" ht="12.75" hidden="1" customHeight="1">
      <c r="A34" s="408">
        <v>0.0</v>
      </c>
      <c r="B34" s="409">
        <v>0.0</v>
      </c>
      <c r="C34" s="409">
        <v>0.0</v>
      </c>
      <c r="D34" s="409">
        <v>0.0</v>
      </c>
      <c r="E34" s="409">
        <v>0.0</v>
      </c>
      <c r="F34" s="409">
        <v>0.0</v>
      </c>
      <c r="G34" s="409">
        <v>0.0</v>
      </c>
      <c r="H34" s="409">
        <v>0.0</v>
      </c>
      <c r="I34" s="409">
        <v>0.0</v>
      </c>
      <c r="J34" s="410">
        <f t="shared" si="3"/>
        <v>0</v>
      </c>
      <c r="K34" s="410"/>
      <c r="L34" s="410"/>
      <c r="M34" s="410"/>
      <c r="N34" s="410"/>
      <c r="O34" s="410"/>
      <c r="P34" s="410"/>
      <c r="Q34" s="410"/>
      <c r="R34" s="410"/>
      <c r="S34" s="410"/>
      <c r="T34" s="410"/>
      <c r="U34" s="411">
        <v>0.0</v>
      </c>
      <c r="V34" s="411">
        <v>0.0</v>
      </c>
      <c r="W34" s="411">
        <v>0.0</v>
      </c>
      <c r="X34" s="411">
        <v>0.0</v>
      </c>
      <c r="Y34" s="411">
        <v>0.0</v>
      </c>
      <c r="Z34" s="411">
        <v>0.0</v>
      </c>
    </row>
    <row r="35" ht="12.75" hidden="1" customHeight="1">
      <c r="A35" s="408">
        <v>0.0</v>
      </c>
      <c r="B35" s="409">
        <v>0.0</v>
      </c>
      <c r="C35" s="409">
        <v>0.0</v>
      </c>
      <c r="D35" s="409">
        <v>0.0</v>
      </c>
      <c r="E35" s="409">
        <v>0.0</v>
      </c>
      <c r="F35" s="409">
        <v>0.0</v>
      </c>
      <c r="G35" s="409">
        <v>0.0</v>
      </c>
      <c r="H35" s="409">
        <v>0.0</v>
      </c>
      <c r="I35" s="409">
        <v>0.0</v>
      </c>
      <c r="J35" s="410">
        <f t="shared" si="3"/>
        <v>0</v>
      </c>
      <c r="K35" s="410"/>
      <c r="L35" s="410"/>
      <c r="M35" s="410"/>
      <c r="N35" s="410"/>
      <c r="O35" s="410"/>
      <c r="P35" s="410"/>
      <c r="Q35" s="410"/>
      <c r="R35" s="410"/>
      <c r="S35" s="410"/>
      <c r="T35" s="410"/>
      <c r="U35" s="411">
        <v>0.0</v>
      </c>
      <c r="V35" s="411">
        <v>0.0</v>
      </c>
      <c r="W35" s="411">
        <v>0.0</v>
      </c>
      <c r="X35" s="411">
        <v>0.0</v>
      </c>
      <c r="Y35" s="411">
        <v>0.0</v>
      </c>
      <c r="Z35" s="411">
        <v>0.0</v>
      </c>
    </row>
    <row r="36" ht="12.75" hidden="1" customHeight="1">
      <c r="A36" s="408">
        <v>0.0</v>
      </c>
      <c r="B36" s="409">
        <v>0.0</v>
      </c>
      <c r="C36" s="409">
        <v>0.0</v>
      </c>
      <c r="D36" s="409">
        <v>0.0</v>
      </c>
      <c r="E36" s="409">
        <v>0.0</v>
      </c>
      <c r="F36" s="409">
        <v>0.0</v>
      </c>
      <c r="G36" s="409">
        <v>0.0</v>
      </c>
      <c r="H36" s="409">
        <v>0.0</v>
      </c>
      <c r="I36" s="409">
        <v>0.0</v>
      </c>
      <c r="J36" s="410">
        <f t="shared" si="3"/>
        <v>0</v>
      </c>
      <c r="K36" s="410"/>
      <c r="L36" s="410"/>
      <c r="M36" s="410"/>
      <c r="N36" s="410"/>
      <c r="O36" s="410"/>
      <c r="P36" s="410"/>
      <c r="Q36" s="410"/>
      <c r="R36" s="410"/>
      <c r="S36" s="410"/>
      <c r="T36" s="410"/>
      <c r="U36" s="411">
        <v>0.0</v>
      </c>
      <c r="V36" s="411">
        <v>0.0</v>
      </c>
      <c r="W36" s="411">
        <v>0.0</v>
      </c>
      <c r="X36" s="411">
        <v>0.0</v>
      </c>
      <c r="Y36" s="411">
        <v>0.0</v>
      </c>
      <c r="Z36" s="411">
        <v>0.0</v>
      </c>
    </row>
    <row r="37" ht="12.75" hidden="1" customHeight="1">
      <c r="A37" s="408">
        <v>0.0</v>
      </c>
      <c r="B37" s="409">
        <v>0.0</v>
      </c>
      <c r="C37" s="409">
        <v>0.0</v>
      </c>
      <c r="D37" s="409">
        <v>0.0</v>
      </c>
      <c r="E37" s="409">
        <v>0.0</v>
      </c>
      <c r="F37" s="409">
        <v>0.0</v>
      </c>
      <c r="G37" s="409">
        <v>0.0</v>
      </c>
      <c r="H37" s="409">
        <v>0.0</v>
      </c>
      <c r="I37" s="409">
        <v>0.0</v>
      </c>
      <c r="J37" s="410">
        <f t="shared" si="3"/>
        <v>0</v>
      </c>
      <c r="K37" s="410"/>
      <c r="L37" s="410"/>
      <c r="M37" s="410"/>
      <c r="N37" s="410"/>
      <c r="O37" s="410"/>
      <c r="P37" s="410"/>
      <c r="Q37" s="410"/>
      <c r="R37" s="410"/>
      <c r="S37" s="410"/>
      <c r="T37" s="410"/>
      <c r="U37" s="411">
        <v>0.0</v>
      </c>
      <c r="V37" s="411">
        <v>0.0</v>
      </c>
      <c r="W37" s="411">
        <v>0.0</v>
      </c>
      <c r="X37" s="411">
        <v>0.0</v>
      </c>
      <c r="Y37" s="411">
        <v>0.0</v>
      </c>
      <c r="Z37" s="411">
        <v>0.0</v>
      </c>
    </row>
    <row r="38" ht="12.75" hidden="1" customHeight="1">
      <c r="A38" s="408">
        <v>0.0</v>
      </c>
      <c r="B38" s="409">
        <v>0.0</v>
      </c>
      <c r="C38" s="409">
        <v>0.0</v>
      </c>
      <c r="D38" s="409">
        <v>0.0</v>
      </c>
      <c r="E38" s="409">
        <v>0.0</v>
      </c>
      <c r="F38" s="409">
        <v>0.0</v>
      </c>
      <c r="G38" s="409">
        <v>0.0</v>
      </c>
      <c r="H38" s="409">
        <v>0.0</v>
      </c>
      <c r="I38" s="409">
        <v>0.0</v>
      </c>
      <c r="J38" s="410">
        <f t="shared" si="3"/>
        <v>0</v>
      </c>
      <c r="K38" s="410"/>
      <c r="L38" s="410"/>
      <c r="M38" s="410"/>
      <c r="N38" s="410"/>
      <c r="O38" s="410"/>
      <c r="P38" s="410"/>
      <c r="Q38" s="410"/>
      <c r="R38" s="410"/>
      <c r="S38" s="410"/>
      <c r="T38" s="410"/>
      <c r="U38" s="411">
        <v>0.0</v>
      </c>
      <c r="V38" s="411">
        <v>0.0</v>
      </c>
      <c r="W38" s="411">
        <v>0.0</v>
      </c>
      <c r="X38" s="411">
        <v>0.0</v>
      </c>
      <c r="Y38" s="411">
        <v>0.0</v>
      </c>
      <c r="Z38" s="411">
        <v>0.0</v>
      </c>
    </row>
    <row r="39" ht="12.75" hidden="1" customHeight="1">
      <c r="A39" s="408">
        <v>0.0</v>
      </c>
      <c r="B39" s="409">
        <v>0.0</v>
      </c>
      <c r="C39" s="409">
        <v>0.0</v>
      </c>
      <c r="D39" s="409">
        <v>0.0</v>
      </c>
      <c r="E39" s="409">
        <v>0.0</v>
      </c>
      <c r="F39" s="409">
        <v>0.0</v>
      </c>
      <c r="G39" s="409">
        <v>0.0</v>
      </c>
      <c r="H39" s="409">
        <v>0.0</v>
      </c>
      <c r="I39" s="409">
        <v>0.0</v>
      </c>
      <c r="J39" s="410">
        <f t="shared" si="3"/>
        <v>0</v>
      </c>
      <c r="K39" s="410"/>
      <c r="L39" s="410"/>
      <c r="M39" s="410"/>
      <c r="N39" s="410"/>
      <c r="O39" s="410"/>
      <c r="P39" s="410"/>
      <c r="Q39" s="410"/>
      <c r="R39" s="410"/>
      <c r="S39" s="410"/>
      <c r="T39" s="410"/>
      <c r="U39" s="411">
        <v>0.0</v>
      </c>
      <c r="V39" s="411">
        <v>0.0</v>
      </c>
      <c r="W39" s="411">
        <v>0.0</v>
      </c>
      <c r="X39" s="411">
        <v>0.0</v>
      </c>
      <c r="Y39" s="411">
        <v>0.0</v>
      </c>
      <c r="Z39" s="411">
        <v>0.0</v>
      </c>
    </row>
    <row r="40" ht="12.75" hidden="1" customHeight="1">
      <c r="A40" s="408">
        <v>0.0</v>
      </c>
      <c r="B40" s="409">
        <v>0.0</v>
      </c>
      <c r="C40" s="409">
        <v>0.0</v>
      </c>
      <c r="D40" s="409">
        <v>0.0</v>
      </c>
      <c r="E40" s="409">
        <v>0.0</v>
      </c>
      <c r="F40" s="409">
        <v>0.0</v>
      </c>
      <c r="G40" s="409">
        <v>0.0</v>
      </c>
      <c r="H40" s="409">
        <v>0.0</v>
      </c>
      <c r="I40" s="409">
        <v>0.0</v>
      </c>
      <c r="J40" s="410">
        <f t="shared" si="3"/>
        <v>0</v>
      </c>
      <c r="K40" s="410"/>
      <c r="L40" s="410"/>
      <c r="M40" s="410"/>
      <c r="N40" s="410"/>
      <c r="O40" s="410"/>
      <c r="P40" s="410"/>
      <c r="Q40" s="410"/>
      <c r="R40" s="410"/>
      <c r="S40" s="410"/>
      <c r="T40" s="410"/>
      <c r="U40" s="411">
        <v>0.0</v>
      </c>
      <c r="V40" s="411">
        <v>0.0</v>
      </c>
      <c r="W40" s="411">
        <v>0.0</v>
      </c>
      <c r="X40" s="411">
        <v>0.0</v>
      </c>
      <c r="Y40" s="411">
        <v>0.0</v>
      </c>
      <c r="Z40" s="411">
        <v>0.0</v>
      </c>
    </row>
    <row r="41" ht="12.75" hidden="1" customHeight="1">
      <c r="A41" s="408">
        <v>0.0</v>
      </c>
      <c r="B41" s="409">
        <v>0.0</v>
      </c>
      <c r="C41" s="409">
        <v>0.0</v>
      </c>
      <c r="D41" s="409">
        <v>0.0</v>
      </c>
      <c r="E41" s="409">
        <v>0.0</v>
      </c>
      <c r="F41" s="409">
        <v>0.0</v>
      </c>
      <c r="G41" s="409">
        <v>0.0</v>
      </c>
      <c r="H41" s="409">
        <v>0.0</v>
      </c>
      <c r="I41" s="409">
        <v>0.0</v>
      </c>
      <c r="J41" s="410">
        <f t="shared" si="3"/>
        <v>0</v>
      </c>
      <c r="K41" s="410"/>
      <c r="L41" s="410"/>
      <c r="M41" s="410"/>
      <c r="N41" s="410"/>
      <c r="O41" s="410"/>
      <c r="P41" s="410"/>
      <c r="Q41" s="410"/>
      <c r="R41" s="410"/>
      <c r="S41" s="410"/>
      <c r="T41" s="410"/>
      <c r="U41" s="411">
        <v>0.0</v>
      </c>
      <c r="V41" s="411">
        <v>0.0</v>
      </c>
      <c r="W41" s="411">
        <v>0.0</v>
      </c>
      <c r="X41" s="411">
        <v>0.0</v>
      </c>
      <c r="Y41" s="411">
        <v>0.0</v>
      </c>
      <c r="Z41" s="411">
        <v>0.0</v>
      </c>
    </row>
    <row r="42" ht="12.75" hidden="1" customHeight="1">
      <c r="A42" s="408">
        <v>0.0</v>
      </c>
      <c r="B42" s="409">
        <v>0.0</v>
      </c>
      <c r="C42" s="409">
        <v>0.0</v>
      </c>
      <c r="D42" s="409">
        <v>0.0</v>
      </c>
      <c r="E42" s="409">
        <v>0.0</v>
      </c>
      <c r="F42" s="409">
        <v>0.0</v>
      </c>
      <c r="G42" s="409">
        <v>0.0</v>
      </c>
      <c r="H42" s="409">
        <v>0.0</v>
      </c>
      <c r="I42" s="409">
        <v>0.0</v>
      </c>
      <c r="J42" s="410">
        <f t="shared" si="3"/>
        <v>0</v>
      </c>
      <c r="K42" s="410"/>
      <c r="L42" s="410"/>
      <c r="M42" s="410"/>
      <c r="N42" s="410"/>
      <c r="O42" s="410"/>
      <c r="P42" s="410"/>
      <c r="Q42" s="410"/>
      <c r="R42" s="410"/>
      <c r="S42" s="410"/>
      <c r="T42" s="410"/>
      <c r="U42" s="411">
        <v>0.0</v>
      </c>
      <c r="V42" s="411">
        <v>0.0</v>
      </c>
      <c r="W42" s="411">
        <v>0.0</v>
      </c>
      <c r="X42" s="411">
        <v>0.0</v>
      </c>
      <c r="Y42" s="411">
        <v>0.0</v>
      </c>
      <c r="Z42" s="411">
        <v>0.0</v>
      </c>
    </row>
    <row r="43" ht="12.75" hidden="1" customHeight="1">
      <c r="A43" s="408">
        <v>0.0</v>
      </c>
      <c r="B43" s="409">
        <v>0.0</v>
      </c>
      <c r="C43" s="409">
        <v>0.0</v>
      </c>
      <c r="D43" s="409">
        <v>0.0</v>
      </c>
      <c r="E43" s="409">
        <v>0.0</v>
      </c>
      <c r="F43" s="409">
        <v>0.0</v>
      </c>
      <c r="G43" s="409">
        <v>0.0</v>
      </c>
      <c r="H43" s="409">
        <v>0.0</v>
      </c>
      <c r="I43" s="409">
        <v>0.0</v>
      </c>
      <c r="J43" s="410">
        <f t="shared" si="3"/>
        <v>0</v>
      </c>
      <c r="K43" s="410"/>
      <c r="L43" s="410"/>
      <c r="M43" s="410"/>
      <c r="N43" s="410"/>
      <c r="O43" s="410"/>
      <c r="P43" s="410"/>
      <c r="Q43" s="410"/>
      <c r="R43" s="410"/>
      <c r="S43" s="410"/>
      <c r="T43" s="410"/>
      <c r="U43" s="411">
        <v>0.0</v>
      </c>
      <c r="V43" s="411">
        <v>0.0</v>
      </c>
      <c r="W43" s="411">
        <v>0.0</v>
      </c>
      <c r="X43" s="411">
        <v>0.0</v>
      </c>
      <c r="Y43" s="411">
        <v>0.0</v>
      </c>
      <c r="Z43" s="411">
        <v>0.0</v>
      </c>
    </row>
    <row r="44" ht="12.75" hidden="1" customHeight="1">
      <c r="A44" s="416">
        <v>0.0</v>
      </c>
      <c r="B44" s="409">
        <v>0.0</v>
      </c>
      <c r="C44" s="409">
        <v>0.0</v>
      </c>
      <c r="D44" s="409">
        <v>0.0</v>
      </c>
      <c r="E44" s="409">
        <v>0.0</v>
      </c>
      <c r="F44" s="409">
        <v>0.0</v>
      </c>
      <c r="G44" s="409">
        <v>0.0</v>
      </c>
      <c r="H44" s="409">
        <v>0.0</v>
      </c>
      <c r="I44" s="409">
        <v>0.0</v>
      </c>
      <c r="J44" s="410">
        <f t="shared" si="3"/>
        <v>0</v>
      </c>
      <c r="K44" s="410"/>
      <c r="L44" s="410"/>
      <c r="M44" s="410"/>
      <c r="N44" s="410"/>
      <c r="O44" s="410"/>
      <c r="P44" s="410"/>
      <c r="Q44" s="410"/>
      <c r="R44" s="410"/>
      <c r="S44" s="410"/>
      <c r="T44" s="410"/>
      <c r="U44" s="411">
        <v>0.0</v>
      </c>
      <c r="V44" s="411">
        <v>0.0</v>
      </c>
      <c r="W44" s="411">
        <v>0.0</v>
      </c>
      <c r="X44" s="411">
        <v>0.0</v>
      </c>
      <c r="Y44" s="411">
        <v>0.0</v>
      </c>
      <c r="Z44" s="411">
        <v>0.0</v>
      </c>
    </row>
    <row r="45" ht="12.75" hidden="1" customHeight="1">
      <c r="A45" s="408">
        <v>0.0</v>
      </c>
      <c r="B45" s="409">
        <v>0.0</v>
      </c>
      <c r="C45" s="409">
        <v>0.0</v>
      </c>
      <c r="D45" s="409">
        <v>0.0</v>
      </c>
      <c r="E45" s="409">
        <v>0.0</v>
      </c>
      <c r="F45" s="409">
        <v>0.0</v>
      </c>
      <c r="G45" s="409">
        <v>0.0</v>
      </c>
      <c r="H45" s="409">
        <v>0.0</v>
      </c>
      <c r="I45" s="409">
        <v>0.0</v>
      </c>
      <c r="J45" s="410">
        <f t="shared" si="3"/>
        <v>0</v>
      </c>
      <c r="K45" s="410"/>
      <c r="L45" s="410"/>
      <c r="M45" s="410"/>
      <c r="N45" s="410"/>
      <c r="O45" s="410"/>
      <c r="P45" s="410"/>
      <c r="Q45" s="410"/>
      <c r="R45" s="410"/>
      <c r="S45" s="410"/>
      <c r="T45" s="410"/>
      <c r="U45" s="411">
        <v>0.0</v>
      </c>
      <c r="V45" s="411">
        <v>0.0</v>
      </c>
      <c r="W45" s="411">
        <v>0.0</v>
      </c>
      <c r="X45" s="411">
        <v>0.0</v>
      </c>
      <c r="Y45" s="411">
        <v>0.0</v>
      </c>
      <c r="Z45" s="411">
        <v>0.0</v>
      </c>
    </row>
    <row r="46" ht="12.75" hidden="1" customHeight="1">
      <c r="A46" s="408">
        <v>0.0</v>
      </c>
      <c r="B46" s="409">
        <v>0.0</v>
      </c>
      <c r="C46" s="409">
        <v>0.0</v>
      </c>
      <c r="D46" s="409">
        <v>0.0</v>
      </c>
      <c r="E46" s="409">
        <v>0.0</v>
      </c>
      <c r="F46" s="409">
        <v>0.0</v>
      </c>
      <c r="G46" s="409">
        <v>0.0</v>
      </c>
      <c r="H46" s="409">
        <v>0.0</v>
      </c>
      <c r="I46" s="409">
        <v>0.0</v>
      </c>
      <c r="J46" s="410">
        <f t="shared" si="3"/>
        <v>0</v>
      </c>
      <c r="K46" s="410"/>
      <c r="L46" s="410"/>
      <c r="M46" s="410"/>
      <c r="N46" s="410"/>
      <c r="O46" s="410"/>
      <c r="P46" s="410"/>
      <c r="Q46" s="410"/>
      <c r="R46" s="410"/>
      <c r="S46" s="410"/>
      <c r="T46" s="410"/>
      <c r="U46" s="411">
        <v>0.0</v>
      </c>
      <c r="V46" s="411">
        <v>0.0</v>
      </c>
      <c r="W46" s="411">
        <v>0.0</v>
      </c>
      <c r="X46" s="411">
        <v>0.0</v>
      </c>
      <c r="Y46" s="411">
        <v>0.0</v>
      </c>
      <c r="Z46" s="411">
        <v>0.0</v>
      </c>
    </row>
    <row r="47" ht="12.75" hidden="1" customHeight="1">
      <c r="A47" s="408">
        <v>0.0</v>
      </c>
      <c r="B47" s="409">
        <v>0.0</v>
      </c>
      <c r="C47" s="409">
        <v>0.0</v>
      </c>
      <c r="D47" s="409">
        <v>0.0</v>
      </c>
      <c r="E47" s="409">
        <v>0.0</v>
      </c>
      <c r="F47" s="409">
        <v>0.0</v>
      </c>
      <c r="G47" s="409">
        <v>0.0</v>
      </c>
      <c r="H47" s="409">
        <v>0.0</v>
      </c>
      <c r="I47" s="409">
        <v>0.0</v>
      </c>
      <c r="J47" s="410">
        <f t="shared" si="3"/>
        <v>0</v>
      </c>
      <c r="K47" s="410"/>
      <c r="L47" s="410"/>
      <c r="M47" s="410"/>
      <c r="N47" s="410"/>
      <c r="O47" s="410"/>
      <c r="P47" s="410"/>
      <c r="Q47" s="410"/>
      <c r="R47" s="410"/>
      <c r="S47" s="410"/>
      <c r="T47" s="410"/>
      <c r="U47" s="411">
        <v>0.0</v>
      </c>
      <c r="V47" s="411">
        <v>0.0</v>
      </c>
      <c r="W47" s="411">
        <v>0.0</v>
      </c>
      <c r="X47" s="411">
        <v>0.0</v>
      </c>
      <c r="Y47" s="411">
        <v>0.0</v>
      </c>
      <c r="Z47" s="411">
        <v>0.0</v>
      </c>
    </row>
    <row r="48" ht="12.75" hidden="1" customHeight="1">
      <c r="A48" s="417">
        <v>0.0</v>
      </c>
      <c r="B48" s="409">
        <v>0.0</v>
      </c>
      <c r="C48" s="409">
        <v>0.0</v>
      </c>
      <c r="D48" s="409">
        <v>0.0</v>
      </c>
      <c r="E48" s="409">
        <v>0.0</v>
      </c>
      <c r="F48" s="409">
        <v>0.0</v>
      </c>
      <c r="G48" s="409">
        <v>0.0</v>
      </c>
      <c r="H48" s="409">
        <v>0.0</v>
      </c>
      <c r="I48" s="409">
        <v>0.0</v>
      </c>
      <c r="J48" s="410">
        <f t="shared" si="3"/>
        <v>0</v>
      </c>
      <c r="K48" s="410"/>
      <c r="L48" s="410"/>
      <c r="M48" s="410"/>
      <c r="N48" s="410"/>
      <c r="O48" s="410"/>
      <c r="P48" s="410"/>
      <c r="Q48" s="410"/>
      <c r="R48" s="410"/>
      <c r="S48" s="410"/>
      <c r="T48" s="410"/>
      <c r="U48" s="409">
        <v>0.0</v>
      </c>
      <c r="V48" s="409">
        <v>0.0</v>
      </c>
      <c r="W48" s="411">
        <v>0.0</v>
      </c>
      <c r="X48" s="411">
        <v>0.0</v>
      </c>
      <c r="Y48" s="411">
        <v>0.0</v>
      </c>
      <c r="Z48" s="411">
        <v>0.0</v>
      </c>
    </row>
    <row r="49" ht="12.75" hidden="1" customHeight="1">
      <c r="A49" s="417">
        <v>0.0</v>
      </c>
      <c r="B49" s="409">
        <v>0.0</v>
      </c>
      <c r="C49" s="409">
        <v>0.0</v>
      </c>
      <c r="D49" s="409">
        <v>0.0</v>
      </c>
      <c r="E49" s="409">
        <v>0.0</v>
      </c>
      <c r="F49" s="409">
        <v>0.0</v>
      </c>
      <c r="G49" s="409">
        <v>0.0</v>
      </c>
      <c r="H49" s="409">
        <v>0.0</v>
      </c>
      <c r="I49" s="409">
        <v>0.0</v>
      </c>
      <c r="J49" s="410">
        <f t="shared" si="3"/>
        <v>0</v>
      </c>
      <c r="K49" s="410"/>
      <c r="L49" s="410"/>
      <c r="M49" s="410"/>
      <c r="N49" s="410"/>
      <c r="O49" s="410"/>
      <c r="P49" s="410"/>
      <c r="Q49" s="410"/>
      <c r="R49" s="410"/>
      <c r="S49" s="410"/>
      <c r="T49" s="410"/>
      <c r="U49" s="409">
        <v>0.0</v>
      </c>
      <c r="V49" s="409">
        <v>0.0</v>
      </c>
      <c r="W49" s="411">
        <v>0.0</v>
      </c>
      <c r="X49" s="411">
        <v>0.0</v>
      </c>
      <c r="Y49" s="411">
        <v>0.0</v>
      </c>
      <c r="Z49" s="411">
        <v>0.0</v>
      </c>
    </row>
    <row r="50" ht="12.75" hidden="1" customHeight="1">
      <c r="A50" s="417">
        <v>0.0</v>
      </c>
      <c r="B50" s="409">
        <v>0.0</v>
      </c>
      <c r="C50" s="409">
        <v>0.0</v>
      </c>
      <c r="D50" s="409">
        <v>0.0</v>
      </c>
      <c r="E50" s="409">
        <v>0.0</v>
      </c>
      <c r="F50" s="409">
        <v>0.0</v>
      </c>
      <c r="G50" s="409">
        <v>0.0</v>
      </c>
      <c r="H50" s="409">
        <v>0.0</v>
      </c>
      <c r="I50" s="409">
        <v>0.0</v>
      </c>
      <c r="J50" s="410">
        <f t="shared" si="3"/>
        <v>0</v>
      </c>
      <c r="K50" s="410"/>
      <c r="L50" s="410"/>
      <c r="M50" s="410"/>
      <c r="N50" s="410"/>
      <c r="O50" s="410"/>
      <c r="P50" s="410"/>
      <c r="Q50" s="410"/>
      <c r="R50" s="410"/>
      <c r="S50" s="410"/>
      <c r="T50" s="410"/>
      <c r="U50" s="409">
        <v>0.0</v>
      </c>
      <c r="V50" s="409">
        <v>0.0</v>
      </c>
      <c r="W50" s="411">
        <v>0.0</v>
      </c>
      <c r="X50" s="411">
        <v>0.0</v>
      </c>
      <c r="Y50" s="411">
        <v>0.0</v>
      </c>
      <c r="Z50" s="411">
        <v>0.0</v>
      </c>
    </row>
    <row r="51" ht="12.75" hidden="1" customHeight="1">
      <c r="A51" s="417">
        <v>0.0</v>
      </c>
      <c r="B51" s="409">
        <v>0.0</v>
      </c>
      <c r="C51" s="409">
        <v>0.0</v>
      </c>
      <c r="D51" s="409">
        <v>0.0</v>
      </c>
      <c r="E51" s="409">
        <v>0.0</v>
      </c>
      <c r="F51" s="409">
        <v>0.0</v>
      </c>
      <c r="G51" s="409">
        <v>0.0</v>
      </c>
      <c r="H51" s="409">
        <v>0.0</v>
      </c>
      <c r="I51" s="409">
        <v>0.0</v>
      </c>
      <c r="J51" s="410">
        <f t="shared" si="3"/>
        <v>0</v>
      </c>
      <c r="K51" s="410"/>
      <c r="L51" s="410"/>
      <c r="M51" s="410"/>
      <c r="N51" s="410"/>
      <c r="O51" s="410"/>
      <c r="P51" s="410"/>
      <c r="Q51" s="410"/>
      <c r="R51" s="410"/>
      <c r="S51" s="410"/>
      <c r="T51" s="410"/>
      <c r="U51" s="409">
        <v>0.0</v>
      </c>
      <c r="V51" s="409">
        <v>0.0</v>
      </c>
      <c r="W51" s="411">
        <v>0.0</v>
      </c>
      <c r="X51" s="411">
        <v>0.0</v>
      </c>
      <c r="Y51" s="411">
        <v>0.0</v>
      </c>
      <c r="Z51" s="411">
        <v>0.0</v>
      </c>
    </row>
    <row r="52" ht="12.75" hidden="1" customHeight="1">
      <c r="A52" s="417">
        <v>0.0</v>
      </c>
      <c r="B52" s="409">
        <v>0.0</v>
      </c>
      <c r="C52" s="409">
        <v>0.0</v>
      </c>
      <c r="D52" s="409">
        <v>0.0</v>
      </c>
      <c r="E52" s="409">
        <v>0.0</v>
      </c>
      <c r="F52" s="409">
        <v>0.0</v>
      </c>
      <c r="G52" s="409">
        <v>0.0</v>
      </c>
      <c r="H52" s="409">
        <v>0.0</v>
      </c>
      <c r="I52" s="409">
        <v>0.0</v>
      </c>
      <c r="J52" s="410">
        <f t="shared" si="3"/>
        <v>0</v>
      </c>
      <c r="K52" s="410"/>
      <c r="L52" s="410"/>
      <c r="M52" s="410"/>
      <c r="N52" s="410"/>
      <c r="O52" s="410"/>
      <c r="P52" s="410"/>
      <c r="Q52" s="410"/>
      <c r="R52" s="410"/>
      <c r="S52" s="410"/>
      <c r="T52" s="410"/>
      <c r="U52" s="409">
        <v>0.0</v>
      </c>
      <c r="V52" s="409">
        <v>0.0</v>
      </c>
      <c r="W52" s="411">
        <v>0.0</v>
      </c>
      <c r="X52" s="411">
        <v>0.0</v>
      </c>
      <c r="Y52" s="411">
        <v>0.0</v>
      </c>
      <c r="Z52" s="411">
        <v>0.0</v>
      </c>
    </row>
    <row r="53" ht="12.75" hidden="1" customHeight="1">
      <c r="A53" s="417">
        <v>0.0</v>
      </c>
      <c r="B53" s="409"/>
      <c r="C53" s="409"/>
      <c r="D53" s="409"/>
      <c r="E53" s="409"/>
      <c r="F53" s="409"/>
      <c r="G53" s="409"/>
      <c r="H53" s="409"/>
      <c r="I53" s="409">
        <v>0.0</v>
      </c>
      <c r="J53" s="410">
        <f t="shared" si="3"/>
        <v>0</v>
      </c>
      <c r="K53" s="410"/>
      <c r="L53" s="410"/>
      <c r="M53" s="410"/>
      <c r="N53" s="410"/>
      <c r="O53" s="410"/>
      <c r="P53" s="410"/>
      <c r="Q53" s="410"/>
      <c r="R53" s="410"/>
      <c r="S53" s="410"/>
      <c r="T53" s="410"/>
      <c r="U53" s="411"/>
      <c r="V53" s="411"/>
      <c r="W53" s="411">
        <v>0.0</v>
      </c>
      <c r="X53" s="411">
        <v>0.0</v>
      </c>
      <c r="Y53" s="411">
        <v>0.0</v>
      </c>
      <c r="Z53" s="411">
        <v>0.0</v>
      </c>
    </row>
    <row r="54" ht="12.75" hidden="1" customHeight="1">
      <c r="A54" s="416">
        <v>0.0</v>
      </c>
      <c r="B54" s="409"/>
      <c r="C54" s="409"/>
      <c r="D54" s="409"/>
      <c r="E54" s="409"/>
      <c r="F54" s="409"/>
      <c r="G54" s="409"/>
      <c r="H54" s="409"/>
      <c r="I54" s="409">
        <v>0.0</v>
      </c>
      <c r="J54" s="410">
        <f t="shared" si="3"/>
        <v>0</v>
      </c>
      <c r="K54" s="410"/>
      <c r="L54" s="410"/>
      <c r="M54" s="410"/>
      <c r="N54" s="410"/>
      <c r="O54" s="410"/>
      <c r="P54" s="410"/>
      <c r="Q54" s="410"/>
      <c r="R54" s="410"/>
      <c r="S54" s="410"/>
      <c r="T54" s="410"/>
      <c r="U54" s="411"/>
      <c r="V54" s="411"/>
      <c r="W54" s="411">
        <v>0.0</v>
      </c>
      <c r="X54" s="411">
        <v>0.0</v>
      </c>
      <c r="Y54" s="411">
        <v>0.0</v>
      </c>
      <c r="Z54" s="411">
        <v>0.0</v>
      </c>
    </row>
    <row r="55" ht="12.75" customHeight="1">
      <c r="A55" s="418" t="s">
        <v>920</v>
      </c>
      <c r="B55" s="410">
        <f t="shared" ref="B55:I55" si="4">SUM(B18:B54)</f>
        <v>0</v>
      </c>
      <c r="C55" s="410">
        <f t="shared" si="4"/>
        <v>0</v>
      </c>
      <c r="D55" s="410">
        <f t="shared" si="4"/>
        <v>0</v>
      </c>
      <c r="E55" s="410">
        <f t="shared" si="4"/>
        <v>0</v>
      </c>
      <c r="F55" s="410">
        <f t="shared" si="4"/>
        <v>0</v>
      </c>
      <c r="G55" s="410">
        <f t="shared" si="4"/>
        <v>0</v>
      </c>
      <c r="H55" s="410">
        <f t="shared" si="4"/>
        <v>0</v>
      </c>
      <c r="I55" s="410">
        <f t="shared" si="4"/>
        <v>0</v>
      </c>
      <c r="J55" s="410"/>
      <c r="K55" s="410"/>
      <c r="L55" s="410"/>
      <c r="M55" s="410"/>
      <c r="N55" s="410"/>
      <c r="O55" s="410"/>
      <c r="P55" s="410"/>
      <c r="Q55" s="410"/>
      <c r="R55" s="410"/>
      <c r="S55" s="410"/>
      <c r="T55" s="410"/>
      <c r="U55" s="411"/>
      <c r="V55" s="411"/>
      <c r="W55" s="419"/>
      <c r="X55" s="419"/>
      <c r="Y55" s="419"/>
      <c r="Z55" s="419"/>
    </row>
    <row r="56" ht="12.75" customHeight="1">
      <c r="A56" s="418" t="s">
        <v>921</v>
      </c>
      <c r="B56" s="410">
        <f>(B55/0.157)/12+1</f>
        <v>1</v>
      </c>
      <c r="C56" s="410">
        <f>(C55/0.245)/12+1</f>
        <v>1</v>
      </c>
      <c r="D56" s="410">
        <f>(D55/0.395)/12+1</f>
        <v>1</v>
      </c>
      <c r="E56" s="410">
        <f>(E55/0.62)/12+1</f>
        <v>1</v>
      </c>
      <c r="F56" s="410">
        <f>(F55/0.98)/12+1</f>
        <v>1</v>
      </c>
      <c r="G56" s="410">
        <f>(G55/1.578)/12+1</f>
        <v>1</v>
      </c>
      <c r="H56" s="410">
        <f>(H55/2.47)/12+1</f>
        <v>1</v>
      </c>
      <c r="I56" s="410">
        <f>(I55/3.853)/12+1</f>
        <v>1</v>
      </c>
      <c r="J56" s="420"/>
      <c r="K56" s="420"/>
      <c r="L56" s="420"/>
      <c r="M56" s="420"/>
      <c r="N56" s="420"/>
      <c r="O56" s="420"/>
      <c r="P56" s="420"/>
      <c r="Q56" s="420"/>
      <c r="R56" s="420"/>
      <c r="S56" s="420"/>
      <c r="T56" s="420"/>
      <c r="U56" s="421"/>
      <c r="V56" s="419"/>
      <c r="W56" s="419"/>
      <c r="X56" s="419"/>
      <c r="Y56" s="419"/>
      <c r="Z56" s="419"/>
    </row>
    <row r="57" ht="12.75" customHeight="1">
      <c r="A57" s="422" t="s">
        <v>100</v>
      </c>
      <c r="B57" s="419"/>
      <c r="C57" s="423"/>
      <c r="D57" s="423"/>
      <c r="E57" s="423"/>
      <c r="F57" s="423"/>
      <c r="G57" s="423"/>
      <c r="H57" s="423"/>
      <c r="I57" s="423"/>
      <c r="J57" s="410">
        <f>SUM(J18:J54)</f>
        <v>0</v>
      </c>
      <c r="K57" s="410"/>
      <c r="L57" s="410">
        <f t="shared" ref="L57:R57" si="5">SUM(L30:L32)</f>
        <v>0</v>
      </c>
      <c r="M57" s="410">
        <f t="shared" si="5"/>
        <v>0</v>
      </c>
      <c r="N57" s="410">
        <f t="shared" si="5"/>
        <v>0</v>
      </c>
      <c r="O57" s="410">
        <f t="shared" si="5"/>
        <v>0</v>
      </c>
      <c r="P57" s="410">
        <f t="shared" si="5"/>
        <v>0</v>
      </c>
      <c r="Q57" s="410">
        <f t="shared" si="5"/>
        <v>0</v>
      </c>
      <c r="R57" s="410">
        <f t="shared" si="5"/>
        <v>0</v>
      </c>
      <c r="S57" s="410"/>
      <c r="T57" s="410"/>
      <c r="U57" s="424">
        <f t="shared" ref="U57:V57" si="6">SUM(U18:U54)</f>
        <v>0</v>
      </c>
      <c r="V57" s="424">
        <f t="shared" si="6"/>
        <v>0</v>
      </c>
      <c r="W57" s="424">
        <f t="shared" ref="W57:Z57" si="7">SUM(W18:W55)</f>
        <v>0</v>
      </c>
      <c r="X57" s="424">
        <f t="shared" si="7"/>
        <v>0</v>
      </c>
      <c r="Y57" s="424">
        <f t="shared" si="7"/>
        <v>0</v>
      </c>
      <c r="Z57" s="424">
        <f t="shared" si="7"/>
        <v>0</v>
      </c>
    </row>
    <row r="58" ht="12.75" customHeight="1">
      <c r="A58" s="425"/>
      <c r="B58" s="426"/>
      <c r="C58" s="426"/>
      <c r="D58" s="426"/>
      <c r="E58" s="426"/>
      <c r="F58" s="426"/>
      <c r="G58" s="426"/>
      <c r="H58" s="427"/>
      <c r="I58" s="427"/>
      <c r="J58" s="427"/>
      <c r="K58" s="427"/>
      <c r="L58" s="427"/>
      <c r="M58" s="427"/>
      <c r="N58" s="427"/>
      <c r="O58" s="427"/>
      <c r="P58" s="427"/>
      <c r="Q58" s="427"/>
      <c r="R58" s="427"/>
      <c r="S58" s="427"/>
      <c r="T58" s="427"/>
      <c r="U58" s="427"/>
      <c r="V58" s="47"/>
      <c r="W58" s="47"/>
      <c r="X58" s="47"/>
      <c r="Y58" s="47"/>
      <c r="Z58" s="47"/>
    </row>
    <row r="59" ht="12.75" customHeight="1">
      <c r="A59" s="425"/>
      <c r="B59" s="426"/>
      <c r="C59" s="426"/>
      <c r="D59" s="426"/>
      <c r="E59" s="426"/>
      <c r="F59" s="426"/>
      <c r="G59" s="426"/>
      <c r="H59" s="426"/>
      <c r="I59" s="426"/>
      <c r="J59" s="426"/>
      <c r="K59" s="426"/>
      <c r="L59" s="426"/>
      <c r="M59" s="426"/>
      <c r="N59" s="426"/>
      <c r="O59" s="426"/>
      <c r="P59" s="426"/>
      <c r="Q59" s="426"/>
      <c r="R59" s="426"/>
      <c r="S59" s="426"/>
      <c r="T59" s="426"/>
      <c r="U59" s="426"/>
      <c r="V59" s="47"/>
      <c r="W59" s="47"/>
      <c r="X59" s="47"/>
      <c r="Y59" s="47"/>
      <c r="Z59" s="47"/>
    </row>
    <row r="60" ht="12.75" customHeight="1">
      <c r="A60" s="428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117"/>
      <c r="V60" s="47"/>
      <c r="W60" s="47"/>
      <c r="X60" s="47"/>
      <c r="Y60" s="47"/>
      <c r="Z60" s="47"/>
    </row>
    <row r="61" ht="12.75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117"/>
      <c r="V61" s="47"/>
      <c r="W61" s="47"/>
      <c r="X61" s="47"/>
      <c r="Y61" s="47"/>
      <c r="Z61" s="47"/>
    </row>
    <row r="62" ht="12.75" customHeight="1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117"/>
      <c r="V62" s="47"/>
      <c r="W62" s="47"/>
      <c r="X62" s="47"/>
      <c r="Y62" s="47"/>
      <c r="Z62" s="47"/>
    </row>
    <row r="63" ht="12.75" customHeight="1">
      <c r="A63" s="428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117"/>
      <c r="V63" s="47"/>
      <c r="W63" s="47"/>
      <c r="X63" s="47"/>
      <c r="Y63" s="47"/>
      <c r="Z63" s="47"/>
    </row>
    <row r="64" ht="12.75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117"/>
      <c r="V64" s="47"/>
      <c r="W64" s="47"/>
      <c r="X64" s="47"/>
      <c r="Y64" s="47"/>
      <c r="Z64" s="47"/>
    </row>
    <row r="65" ht="12.75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117"/>
      <c r="V65" s="47"/>
      <c r="W65" s="47"/>
      <c r="X65" s="47"/>
      <c r="Y65" s="47"/>
      <c r="Z65" s="47"/>
    </row>
    <row r="66" ht="12.75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117"/>
      <c r="V66" s="47"/>
      <c r="W66" s="47"/>
      <c r="X66" s="47"/>
      <c r="Y66" s="47"/>
      <c r="Z66" s="47"/>
    </row>
    <row r="67" ht="12.75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117"/>
      <c r="V67" s="47"/>
      <c r="W67" s="47"/>
      <c r="X67" s="47"/>
      <c r="Y67" s="47"/>
      <c r="Z67" s="47"/>
    </row>
    <row r="68" ht="12.75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117"/>
      <c r="V68" s="47"/>
      <c r="W68" s="47"/>
      <c r="X68" s="47"/>
      <c r="Y68" s="47"/>
      <c r="Z68" s="47"/>
    </row>
    <row r="69" ht="12.75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117"/>
      <c r="V69" s="47"/>
      <c r="W69" s="47"/>
      <c r="X69" s="47"/>
      <c r="Y69" s="47"/>
      <c r="Z69" s="47"/>
    </row>
    <row r="70" ht="12.75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117"/>
      <c r="V70" s="47"/>
      <c r="W70" s="47"/>
      <c r="X70" s="47"/>
      <c r="Y70" s="47"/>
      <c r="Z70" s="47"/>
    </row>
    <row r="71" ht="12.75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117"/>
      <c r="V71" s="47"/>
      <c r="W71" s="47"/>
      <c r="X71" s="47"/>
      <c r="Y71" s="47"/>
      <c r="Z71" s="47"/>
    </row>
    <row r="72" ht="12.75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117"/>
      <c r="V72" s="47"/>
      <c r="W72" s="47"/>
      <c r="X72" s="47"/>
      <c r="Y72" s="47"/>
      <c r="Z72" s="47"/>
    </row>
    <row r="73" ht="12.75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117"/>
      <c r="V73" s="47"/>
      <c r="W73" s="47"/>
      <c r="X73" s="47"/>
      <c r="Y73" s="47"/>
      <c r="Z73" s="47"/>
    </row>
    <row r="74" ht="12.75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117"/>
      <c r="V74" s="47"/>
      <c r="W74" s="47"/>
      <c r="X74" s="47"/>
      <c r="Y74" s="47"/>
      <c r="Z74" s="47"/>
    </row>
    <row r="75" ht="12.7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117"/>
      <c r="V75" s="47"/>
      <c r="W75" s="47"/>
      <c r="X75" s="47"/>
      <c r="Y75" s="47"/>
      <c r="Z75" s="47"/>
    </row>
    <row r="76" ht="12.7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117"/>
      <c r="V76" s="47"/>
      <c r="W76" s="47"/>
      <c r="X76" s="47"/>
      <c r="Y76" s="47"/>
      <c r="Z76" s="47"/>
    </row>
    <row r="77" ht="12.7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117"/>
      <c r="V77" s="47"/>
      <c r="W77" s="47"/>
      <c r="X77" s="47"/>
      <c r="Y77" s="47"/>
      <c r="Z77" s="47"/>
    </row>
    <row r="78" ht="12.75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117"/>
      <c r="V78" s="47"/>
      <c r="W78" s="47"/>
      <c r="X78" s="47"/>
      <c r="Y78" s="47"/>
      <c r="Z78" s="47"/>
    </row>
    <row r="79" ht="12.75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117"/>
      <c r="V79" s="47"/>
      <c r="W79" s="47"/>
      <c r="X79" s="47"/>
      <c r="Y79" s="47"/>
      <c r="Z79" s="47"/>
    </row>
    <row r="80" ht="12.75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117"/>
      <c r="V80" s="47"/>
      <c r="W80" s="47"/>
      <c r="X80" s="47"/>
      <c r="Y80" s="47"/>
      <c r="Z80" s="47"/>
    </row>
    <row r="81" ht="12.75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117"/>
      <c r="V81" s="47"/>
      <c r="W81" s="47"/>
      <c r="X81" s="47"/>
      <c r="Y81" s="47"/>
      <c r="Z81" s="47"/>
    </row>
    <row r="82" ht="12.75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117"/>
      <c r="V82" s="47"/>
      <c r="W82" s="47"/>
      <c r="X82" s="47"/>
      <c r="Y82" s="47"/>
      <c r="Z82" s="47"/>
    </row>
    <row r="83" ht="12.75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117"/>
      <c r="V83" s="47"/>
      <c r="W83" s="47"/>
      <c r="X83" s="47"/>
      <c r="Y83" s="47"/>
      <c r="Z83" s="47"/>
    </row>
    <row r="84" ht="12.75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117"/>
      <c r="V84" s="47"/>
      <c r="W84" s="47"/>
      <c r="X84" s="47"/>
      <c r="Y84" s="47"/>
      <c r="Z84" s="47"/>
    </row>
    <row r="85" ht="12.75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117"/>
      <c r="V85" s="47"/>
      <c r="W85" s="47"/>
      <c r="X85" s="47"/>
      <c r="Y85" s="47"/>
      <c r="Z85" s="47"/>
    </row>
    <row r="86" ht="12.75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117"/>
      <c r="V86" s="47"/>
      <c r="W86" s="47"/>
      <c r="X86" s="47"/>
      <c r="Y86" s="47"/>
      <c r="Z86" s="47"/>
    </row>
    <row r="87" ht="12.7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117"/>
      <c r="V87" s="47"/>
      <c r="W87" s="47"/>
      <c r="X87" s="47"/>
      <c r="Y87" s="47"/>
      <c r="Z87" s="47"/>
    </row>
    <row r="88" ht="12.7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117"/>
      <c r="V88" s="47"/>
      <c r="W88" s="47"/>
      <c r="X88" s="47"/>
      <c r="Y88" s="47"/>
      <c r="Z88" s="47"/>
    </row>
    <row r="89" ht="12.7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117"/>
      <c r="V89" s="47"/>
      <c r="W89" s="47"/>
      <c r="X89" s="47"/>
      <c r="Y89" s="47"/>
      <c r="Z89" s="47"/>
    </row>
    <row r="90" ht="12.7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117"/>
      <c r="V90" s="47"/>
      <c r="W90" s="47"/>
      <c r="X90" s="47"/>
      <c r="Y90" s="47"/>
      <c r="Z90" s="47"/>
    </row>
    <row r="91" ht="12.7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117"/>
      <c r="V91" s="47"/>
      <c r="W91" s="47"/>
      <c r="X91" s="47"/>
      <c r="Y91" s="47"/>
      <c r="Z91" s="47"/>
    </row>
    <row r="92" ht="12.7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117"/>
      <c r="V92" s="47"/>
      <c r="W92" s="47"/>
      <c r="X92" s="47"/>
      <c r="Y92" s="47"/>
      <c r="Z92" s="47"/>
    </row>
    <row r="93" ht="12.7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117"/>
      <c r="V93" s="47"/>
      <c r="W93" s="47"/>
      <c r="X93" s="47"/>
      <c r="Y93" s="47"/>
      <c r="Z93" s="47"/>
    </row>
    <row r="94" ht="12.7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117"/>
      <c r="V94" s="47"/>
      <c r="W94" s="47"/>
      <c r="X94" s="47"/>
      <c r="Y94" s="47"/>
      <c r="Z94" s="47"/>
    </row>
    <row r="95" ht="12.7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117"/>
      <c r="V95" s="47"/>
      <c r="W95" s="47"/>
      <c r="X95" s="47"/>
      <c r="Y95" s="47"/>
      <c r="Z95" s="47"/>
    </row>
    <row r="96" ht="12.7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117"/>
      <c r="V96" s="47"/>
      <c r="W96" s="47"/>
      <c r="X96" s="47"/>
      <c r="Y96" s="47"/>
      <c r="Z96" s="47"/>
    </row>
    <row r="97" ht="12.7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117"/>
      <c r="V97" s="47"/>
      <c r="W97" s="47"/>
      <c r="X97" s="47"/>
      <c r="Y97" s="47"/>
      <c r="Z97" s="47"/>
    </row>
    <row r="98" ht="12.7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117"/>
      <c r="V98" s="47"/>
      <c r="W98" s="47"/>
      <c r="X98" s="47"/>
      <c r="Y98" s="47"/>
      <c r="Z98" s="47"/>
    </row>
    <row r="99" ht="12.7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117"/>
      <c r="V99" s="47"/>
      <c r="W99" s="47"/>
      <c r="X99" s="47"/>
      <c r="Y99" s="47"/>
      <c r="Z99" s="47"/>
    </row>
    <row r="100" ht="12.7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117"/>
      <c r="V100" s="47"/>
      <c r="W100" s="47"/>
      <c r="X100" s="47"/>
      <c r="Y100" s="47"/>
      <c r="Z100" s="47"/>
    </row>
    <row r="101" ht="12.75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117"/>
      <c r="V101" s="47"/>
      <c r="W101" s="47"/>
      <c r="X101" s="47"/>
      <c r="Y101" s="47"/>
      <c r="Z101" s="47"/>
    </row>
    <row r="102" ht="12.75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117"/>
      <c r="V102" s="47"/>
      <c r="W102" s="47"/>
      <c r="X102" s="47"/>
      <c r="Y102" s="47"/>
      <c r="Z102" s="47"/>
    </row>
    <row r="103" ht="12.75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117"/>
      <c r="V103" s="47"/>
      <c r="W103" s="47"/>
      <c r="X103" s="47"/>
      <c r="Y103" s="47"/>
      <c r="Z103" s="47"/>
    </row>
    <row r="104" ht="12.75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117"/>
      <c r="V104" s="47"/>
      <c r="W104" s="47"/>
      <c r="X104" s="47"/>
      <c r="Y104" s="47"/>
      <c r="Z104" s="47"/>
    </row>
    <row r="105" ht="12.75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117"/>
      <c r="V105" s="47"/>
      <c r="W105" s="47"/>
      <c r="X105" s="47"/>
      <c r="Y105" s="47"/>
      <c r="Z105" s="47"/>
    </row>
    <row r="106" ht="12.75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117"/>
      <c r="V106" s="47"/>
      <c r="W106" s="47"/>
      <c r="X106" s="47"/>
      <c r="Y106" s="47"/>
      <c r="Z106" s="47"/>
    </row>
    <row r="107" ht="12.75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117"/>
      <c r="V107" s="47"/>
      <c r="W107" s="47"/>
      <c r="X107" s="47"/>
      <c r="Y107" s="47"/>
      <c r="Z107" s="47"/>
    </row>
    <row r="108" ht="12.75" customHeight="1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117"/>
      <c r="V108" s="47"/>
      <c r="W108" s="47"/>
      <c r="X108" s="47"/>
      <c r="Y108" s="47"/>
      <c r="Z108" s="47"/>
    </row>
    <row r="109" ht="12.75" customHeigh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117"/>
      <c r="V109" s="47"/>
      <c r="W109" s="47"/>
      <c r="X109" s="47"/>
      <c r="Y109" s="47"/>
      <c r="Z109" s="47"/>
    </row>
    <row r="110" ht="12.75" customHeight="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117"/>
      <c r="V110" s="47"/>
      <c r="W110" s="47"/>
      <c r="X110" s="47"/>
      <c r="Y110" s="47"/>
      <c r="Z110" s="47"/>
    </row>
    <row r="111" ht="12.75" customHeigh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117"/>
      <c r="V111" s="47"/>
      <c r="W111" s="47"/>
      <c r="X111" s="47"/>
      <c r="Y111" s="47"/>
      <c r="Z111" s="47"/>
    </row>
    <row r="112" ht="12.75" customHeight="1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117"/>
      <c r="V112" s="47"/>
      <c r="W112" s="47"/>
      <c r="X112" s="47"/>
      <c r="Y112" s="47"/>
      <c r="Z112" s="47"/>
    </row>
    <row r="113" ht="12.75" customHeight="1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117"/>
      <c r="V113" s="47"/>
      <c r="W113" s="47"/>
      <c r="X113" s="47"/>
      <c r="Y113" s="47"/>
      <c r="Z113" s="47"/>
    </row>
    <row r="114" ht="12.75" customHeight="1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117"/>
      <c r="V114" s="47"/>
      <c r="W114" s="47"/>
      <c r="X114" s="47"/>
      <c r="Y114" s="47"/>
      <c r="Z114" s="47"/>
    </row>
    <row r="115" ht="12.75" customHeigh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117"/>
      <c r="V115" s="47"/>
      <c r="W115" s="47"/>
      <c r="X115" s="47"/>
      <c r="Y115" s="47"/>
      <c r="Z115" s="47"/>
    </row>
    <row r="116" ht="12.75" customHeight="1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117"/>
      <c r="V116" s="47"/>
      <c r="W116" s="47"/>
      <c r="X116" s="47"/>
      <c r="Y116" s="47"/>
      <c r="Z116" s="47"/>
    </row>
    <row r="117" ht="12.75" customHeight="1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117"/>
      <c r="V117" s="47"/>
      <c r="W117" s="47"/>
      <c r="X117" s="47"/>
      <c r="Y117" s="47"/>
      <c r="Z117" s="47"/>
    </row>
    <row r="118" ht="12.75" customHeigh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117"/>
      <c r="V118" s="47"/>
      <c r="W118" s="47"/>
      <c r="X118" s="47"/>
      <c r="Y118" s="47"/>
      <c r="Z118" s="47"/>
    </row>
    <row r="119" ht="12.75" customHeigh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117"/>
      <c r="V119" s="47"/>
      <c r="W119" s="47"/>
      <c r="X119" s="47"/>
      <c r="Y119" s="47"/>
      <c r="Z119" s="47"/>
    </row>
    <row r="120" ht="12.75" customHeigh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117"/>
      <c r="V120" s="47"/>
      <c r="W120" s="47"/>
      <c r="X120" s="47"/>
      <c r="Y120" s="47"/>
      <c r="Z120" s="47"/>
    </row>
    <row r="121" ht="12.75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117"/>
      <c r="V121" s="47"/>
      <c r="W121" s="47"/>
      <c r="X121" s="47"/>
      <c r="Y121" s="47"/>
      <c r="Z121" s="47"/>
    </row>
    <row r="122" ht="12.75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117"/>
      <c r="V122" s="47"/>
      <c r="W122" s="47"/>
      <c r="X122" s="47"/>
      <c r="Y122" s="47"/>
      <c r="Z122" s="47"/>
    </row>
    <row r="123" ht="12.75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117"/>
      <c r="V123" s="47"/>
      <c r="W123" s="47"/>
      <c r="X123" s="47"/>
      <c r="Y123" s="47"/>
      <c r="Z123" s="47"/>
    </row>
    <row r="124" ht="12.75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117"/>
      <c r="V124" s="47"/>
      <c r="W124" s="47"/>
      <c r="X124" s="47"/>
      <c r="Y124" s="47"/>
      <c r="Z124" s="47"/>
    </row>
    <row r="125" ht="12.75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117"/>
      <c r="V125" s="47"/>
      <c r="W125" s="47"/>
      <c r="X125" s="47"/>
      <c r="Y125" s="47"/>
      <c r="Z125" s="47"/>
    </row>
    <row r="126" ht="12.75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117"/>
      <c r="V126" s="47"/>
      <c r="W126" s="47"/>
      <c r="X126" s="47"/>
      <c r="Y126" s="47"/>
      <c r="Z126" s="47"/>
    </row>
    <row r="127" ht="12.75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117"/>
      <c r="V127" s="47"/>
      <c r="W127" s="47"/>
      <c r="X127" s="47"/>
      <c r="Y127" s="47"/>
      <c r="Z127" s="47"/>
    </row>
    <row r="128" ht="12.75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117"/>
      <c r="V128" s="47"/>
      <c r="W128" s="47"/>
      <c r="X128" s="47"/>
      <c r="Y128" s="47"/>
      <c r="Z128" s="47"/>
    </row>
    <row r="129" ht="12.75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117"/>
      <c r="V129" s="47"/>
      <c r="W129" s="47"/>
      <c r="X129" s="47"/>
      <c r="Y129" s="47"/>
      <c r="Z129" s="47"/>
    </row>
    <row r="130" ht="12.75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117"/>
      <c r="V130" s="47"/>
      <c r="W130" s="47"/>
      <c r="X130" s="47"/>
      <c r="Y130" s="47"/>
      <c r="Z130" s="47"/>
    </row>
    <row r="131" ht="12.75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117"/>
      <c r="V131" s="47"/>
      <c r="W131" s="47"/>
      <c r="X131" s="47"/>
      <c r="Y131" s="47"/>
      <c r="Z131" s="47"/>
    </row>
    <row r="132" ht="12.75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117"/>
      <c r="V132" s="47"/>
      <c r="W132" s="47"/>
      <c r="X132" s="47"/>
      <c r="Y132" s="47"/>
      <c r="Z132" s="47"/>
    </row>
    <row r="133" ht="12.75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117"/>
      <c r="V133" s="47"/>
      <c r="W133" s="47"/>
      <c r="X133" s="47"/>
      <c r="Y133" s="47"/>
      <c r="Z133" s="47"/>
    </row>
    <row r="134" ht="12.75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117"/>
      <c r="V134" s="47"/>
      <c r="W134" s="47"/>
      <c r="X134" s="47"/>
      <c r="Y134" s="47"/>
      <c r="Z134" s="47"/>
    </row>
    <row r="135" ht="12.75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117"/>
      <c r="V135" s="47"/>
      <c r="W135" s="47"/>
      <c r="X135" s="47"/>
      <c r="Y135" s="47"/>
      <c r="Z135" s="47"/>
    </row>
    <row r="136" ht="12.75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117"/>
      <c r="V136" s="47"/>
      <c r="W136" s="47"/>
      <c r="X136" s="47"/>
      <c r="Y136" s="47"/>
      <c r="Z136" s="47"/>
    </row>
    <row r="137" ht="12.75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117"/>
      <c r="V137" s="47"/>
      <c r="W137" s="47"/>
      <c r="X137" s="47"/>
      <c r="Y137" s="47"/>
      <c r="Z137" s="47"/>
    </row>
    <row r="138" ht="12.75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117"/>
      <c r="V138" s="47"/>
      <c r="W138" s="47"/>
      <c r="X138" s="47"/>
      <c r="Y138" s="47"/>
      <c r="Z138" s="47"/>
    </row>
    <row r="139" ht="12.75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117"/>
      <c r="V139" s="47"/>
      <c r="W139" s="47"/>
      <c r="X139" s="47"/>
      <c r="Y139" s="47"/>
      <c r="Z139" s="47"/>
    </row>
    <row r="140" ht="12.75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117"/>
      <c r="V140" s="47"/>
      <c r="W140" s="47"/>
      <c r="X140" s="47"/>
      <c r="Y140" s="47"/>
      <c r="Z140" s="47"/>
    </row>
    <row r="141" ht="12.75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117"/>
      <c r="V141" s="47"/>
      <c r="W141" s="47"/>
      <c r="X141" s="47"/>
      <c r="Y141" s="47"/>
      <c r="Z141" s="47"/>
    </row>
    <row r="142" ht="12.75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117"/>
      <c r="V142" s="47"/>
      <c r="W142" s="47"/>
      <c r="X142" s="47"/>
      <c r="Y142" s="47"/>
      <c r="Z142" s="47"/>
    </row>
    <row r="143" ht="12.75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117"/>
      <c r="V143" s="47"/>
      <c r="W143" s="47"/>
      <c r="X143" s="47"/>
      <c r="Y143" s="47"/>
      <c r="Z143" s="47"/>
    </row>
    <row r="144" ht="12.75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117"/>
      <c r="V144" s="47"/>
      <c r="W144" s="47"/>
      <c r="X144" s="47"/>
      <c r="Y144" s="47"/>
      <c r="Z144" s="47"/>
    </row>
    <row r="145" ht="12.75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117"/>
      <c r="V145" s="47"/>
      <c r="W145" s="47"/>
      <c r="X145" s="47"/>
      <c r="Y145" s="47"/>
      <c r="Z145" s="47"/>
    </row>
    <row r="146" ht="12.75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117"/>
      <c r="V146" s="47"/>
      <c r="W146" s="47"/>
      <c r="X146" s="47"/>
      <c r="Y146" s="47"/>
      <c r="Z146" s="47"/>
    </row>
    <row r="147" ht="12.75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117"/>
      <c r="V147" s="47"/>
      <c r="W147" s="47"/>
      <c r="X147" s="47"/>
      <c r="Y147" s="47"/>
      <c r="Z147" s="47"/>
    </row>
    <row r="148" ht="12.75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117"/>
      <c r="V148" s="47"/>
      <c r="W148" s="47"/>
      <c r="X148" s="47"/>
      <c r="Y148" s="47"/>
      <c r="Z148" s="47"/>
    </row>
    <row r="149" ht="12.75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117"/>
      <c r="V149" s="47"/>
      <c r="W149" s="47"/>
      <c r="X149" s="47"/>
      <c r="Y149" s="47"/>
      <c r="Z149" s="47"/>
    </row>
    <row r="150" ht="12.75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117"/>
      <c r="V150" s="47"/>
      <c r="W150" s="47"/>
      <c r="X150" s="47"/>
      <c r="Y150" s="47"/>
      <c r="Z150" s="47"/>
    </row>
    <row r="151" ht="12.75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117"/>
      <c r="V151" s="47"/>
      <c r="W151" s="47"/>
      <c r="X151" s="47"/>
      <c r="Y151" s="47"/>
      <c r="Z151" s="47"/>
    </row>
    <row r="152" ht="12.75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117"/>
      <c r="V152" s="47"/>
      <c r="W152" s="47"/>
      <c r="X152" s="47"/>
      <c r="Y152" s="47"/>
      <c r="Z152" s="47"/>
    </row>
    <row r="153" ht="12.75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117"/>
      <c r="V153" s="47"/>
      <c r="W153" s="47"/>
      <c r="X153" s="47"/>
      <c r="Y153" s="47"/>
      <c r="Z153" s="47"/>
    </row>
    <row r="154" ht="12.75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117"/>
      <c r="V154" s="47"/>
      <c r="W154" s="47"/>
      <c r="X154" s="47"/>
      <c r="Y154" s="47"/>
      <c r="Z154" s="47"/>
    </row>
    <row r="155" ht="12.75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117"/>
      <c r="V155" s="47"/>
      <c r="W155" s="47"/>
      <c r="X155" s="47"/>
      <c r="Y155" s="47"/>
      <c r="Z155" s="47"/>
    </row>
    <row r="156" ht="12.75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117"/>
      <c r="V156" s="47"/>
      <c r="W156" s="47"/>
      <c r="X156" s="47"/>
      <c r="Y156" s="47"/>
      <c r="Z156" s="47"/>
    </row>
    <row r="157" ht="12.75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117"/>
      <c r="V157" s="47"/>
      <c r="W157" s="47"/>
      <c r="X157" s="47"/>
      <c r="Y157" s="47"/>
      <c r="Z157" s="47"/>
    </row>
    <row r="158" ht="12.75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117"/>
      <c r="V158" s="47"/>
      <c r="W158" s="47"/>
      <c r="X158" s="47"/>
      <c r="Y158" s="47"/>
      <c r="Z158" s="47"/>
    </row>
    <row r="159" ht="12.7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117"/>
      <c r="V159" s="47"/>
      <c r="W159" s="47"/>
      <c r="X159" s="47"/>
      <c r="Y159" s="47"/>
      <c r="Z159" s="47"/>
    </row>
    <row r="160" ht="12.75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117"/>
      <c r="V160" s="47"/>
      <c r="W160" s="47"/>
      <c r="X160" s="47"/>
      <c r="Y160" s="47"/>
      <c r="Z160" s="47"/>
    </row>
    <row r="161" ht="12.7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117"/>
      <c r="V161" s="47"/>
      <c r="W161" s="47"/>
      <c r="X161" s="47"/>
      <c r="Y161" s="47"/>
      <c r="Z161" s="47"/>
    </row>
    <row r="162" ht="12.75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117"/>
      <c r="V162" s="47"/>
      <c r="W162" s="47"/>
      <c r="X162" s="47"/>
      <c r="Y162" s="47"/>
      <c r="Z162" s="47"/>
    </row>
    <row r="163" ht="12.7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117"/>
      <c r="V163" s="47"/>
      <c r="W163" s="47"/>
      <c r="X163" s="47"/>
      <c r="Y163" s="47"/>
      <c r="Z163" s="47"/>
    </row>
    <row r="164" ht="12.75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117"/>
      <c r="V164" s="47"/>
      <c r="W164" s="47"/>
      <c r="X164" s="47"/>
      <c r="Y164" s="47"/>
      <c r="Z164" s="47"/>
    </row>
    <row r="165" ht="12.7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117"/>
      <c r="V165" s="47"/>
      <c r="W165" s="47"/>
      <c r="X165" s="47"/>
      <c r="Y165" s="47"/>
      <c r="Z165" s="47"/>
    </row>
    <row r="166" ht="12.75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117"/>
      <c r="V166" s="47"/>
      <c r="W166" s="47"/>
      <c r="X166" s="47"/>
      <c r="Y166" s="47"/>
      <c r="Z166" s="47"/>
    </row>
    <row r="167" ht="12.7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117"/>
      <c r="V167" s="47"/>
      <c r="W167" s="47"/>
      <c r="X167" s="47"/>
      <c r="Y167" s="47"/>
      <c r="Z167" s="47"/>
    </row>
    <row r="168" ht="12.75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117"/>
      <c r="V168" s="47"/>
      <c r="W168" s="47"/>
      <c r="X168" s="47"/>
      <c r="Y168" s="47"/>
      <c r="Z168" s="47"/>
    </row>
    <row r="169" ht="12.7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117"/>
      <c r="V169" s="47"/>
      <c r="W169" s="47"/>
      <c r="X169" s="47"/>
      <c r="Y169" s="47"/>
      <c r="Z169" s="47"/>
    </row>
    <row r="170" ht="12.75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117"/>
      <c r="V170" s="47"/>
      <c r="W170" s="47"/>
      <c r="X170" s="47"/>
      <c r="Y170" s="47"/>
      <c r="Z170" s="47"/>
    </row>
    <row r="171" ht="12.7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117"/>
      <c r="V171" s="47"/>
      <c r="W171" s="47"/>
      <c r="X171" s="47"/>
      <c r="Y171" s="47"/>
      <c r="Z171" s="47"/>
    </row>
    <row r="172" ht="12.75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117"/>
      <c r="V172" s="47"/>
      <c r="W172" s="47"/>
      <c r="X172" s="47"/>
      <c r="Y172" s="47"/>
      <c r="Z172" s="47"/>
    </row>
    <row r="173" ht="12.7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117"/>
      <c r="V173" s="47"/>
      <c r="W173" s="47"/>
      <c r="X173" s="47"/>
      <c r="Y173" s="47"/>
      <c r="Z173" s="47"/>
    </row>
    <row r="174" ht="12.75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117"/>
      <c r="V174" s="47"/>
      <c r="W174" s="47"/>
      <c r="X174" s="47"/>
      <c r="Y174" s="47"/>
      <c r="Z174" s="47"/>
    </row>
    <row r="175" ht="12.7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117"/>
      <c r="V175" s="47"/>
      <c r="W175" s="47"/>
      <c r="X175" s="47"/>
      <c r="Y175" s="47"/>
      <c r="Z175" s="47"/>
    </row>
    <row r="176" ht="12.7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117"/>
      <c r="V176" s="47"/>
      <c r="W176" s="47"/>
      <c r="X176" s="47"/>
      <c r="Y176" s="47"/>
      <c r="Z176" s="47"/>
    </row>
    <row r="177" ht="12.75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117"/>
      <c r="V177" s="47"/>
      <c r="W177" s="47"/>
      <c r="X177" s="47"/>
      <c r="Y177" s="47"/>
      <c r="Z177" s="47"/>
    </row>
    <row r="178" ht="12.75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117"/>
      <c r="V178" s="47"/>
      <c r="W178" s="47"/>
      <c r="X178" s="47"/>
      <c r="Y178" s="47"/>
      <c r="Z178" s="47"/>
    </row>
    <row r="179" ht="12.75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117"/>
      <c r="V179" s="47"/>
      <c r="W179" s="47"/>
      <c r="X179" s="47"/>
      <c r="Y179" s="47"/>
      <c r="Z179" s="47"/>
    </row>
    <row r="180" ht="12.75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117"/>
      <c r="V180" s="47"/>
      <c r="W180" s="47"/>
      <c r="X180" s="47"/>
      <c r="Y180" s="47"/>
      <c r="Z180" s="47"/>
    </row>
    <row r="181" ht="12.75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117"/>
      <c r="V181" s="47"/>
      <c r="W181" s="47"/>
      <c r="X181" s="47"/>
      <c r="Y181" s="47"/>
      <c r="Z181" s="47"/>
    </row>
    <row r="182" ht="12.75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117"/>
      <c r="V182" s="47"/>
      <c r="W182" s="47"/>
      <c r="X182" s="47"/>
      <c r="Y182" s="47"/>
      <c r="Z182" s="47"/>
    </row>
    <row r="183" ht="12.75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117"/>
      <c r="V183" s="47"/>
      <c r="W183" s="47"/>
      <c r="X183" s="47"/>
      <c r="Y183" s="47"/>
      <c r="Z183" s="47"/>
    </row>
    <row r="184" ht="12.75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117"/>
      <c r="V184" s="47"/>
      <c r="W184" s="47"/>
      <c r="X184" s="47"/>
      <c r="Y184" s="47"/>
      <c r="Z184" s="47"/>
    </row>
    <row r="185" ht="12.7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117"/>
      <c r="V185" s="47"/>
      <c r="W185" s="47"/>
      <c r="X185" s="47"/>
      <c r="Y185" s="47"/>
      <c r="Z185" s="47"/>
    </row>
    <row r="186" ht="12.75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117"/>
      <c r="V186" s="47"/>
      <c r="W186" s="47"/>
      <c r="X186" s="47"/>
      <c r="Y186" s="47"/>
      <c r="Z186" s="47"/>
    </row>
    <row r="187" ht="12.75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117"/>
      <c r="V187" s="47"/>
      <c r="W187" s="47"/>
      <c r="X187" s="47"/>
      <c r="Y187" s="47"/>
      <c r="Z187" s="47"/>
    </row>
    <row r="188" ht="12.75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117"/>
      <c r="V188" s="47"/>
      <c r="W188" s="47"/>
      <c r="X188" s="47"/>
      <c r="Y188" s="47"/>
      <c r="Z188" s="47"/>
    </row>
    <row r="189" ht="12.7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117"/>
      <c r="V189" s="47"/>
      <c r="W189" s="47"/>
      <c r="X189" s="47"/>
      <c r="Y189" s="47"/>
      <c r="Z189" s="47"/>
    </row>
    <row r="190" ht="12.75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117"/>
      <c r="V190" s="47"/>
      <c r="W190" s="47"/>
      <c r="X190" s="47"/>
      <c r="Y190" s="47"/>
      <c r="Z190" s="47"/>
    </row>
    <row r="191" ht="12.7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117"/>
      <c r="V191" s="47"/>
      <c r="W191" s="47"/>
      <c r="X191" s="47"/>
      <c r="Y191" s="47"/>
      <c r="Z191" s="47"/>
    </row>
    <row r="192" ht="12.75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117"/>
      <c r="V192" s="47"/>
      <c r="W192" s="47"/>
      <c r="X192" s="47"/>
      <c r="Y192" s="47"/>
      <c r="Z192" s="47"/>
    </row>
    <row r="193" ht="12.7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117"/>
      <c r="V193" s="47"/>
      <c r="W193" s="47"/>
      <c r="X193" s="47"/>
      <c r="Y193" s="47"/>
      <c r="Z193" s="47"/>
    </row>
    <row r="194" ht="12.75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117"/>
      <c r="V194" s="47"/>
      <c r="W194" s="47"/>
      <c r="X194" s="47"/>
      <c r="Y194" s="47"/>
      <c r="Z194" s="47"/>
    </row>
    <row r="195" ht="12.7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117"/>
      <c r="V195" s="47"/>
      <c r="W195" s="47"/>
      <c r="X195" s="47"/>
      <c r="Y195" s="47"/>
      <c r="Z195" s="47"/>
    </row>
    <row r="196" ht="12.75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117"/>
      <c r="V196" s="47"/>
      <c r="W196" s="47"/>
      <c r="X196" s="47"/>
      <c r="Y196" s="47"/>
      <c r="Z196" s="47"/>
    </row>
    <row r="197" ht="12.7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117"/>
      <c r="V197" s="47"/>
      <c r="W197" s="47"/>
      <c r="X197" s="47"/>
      <c r="Y197" s="47"/>
      <c r="Z197" s="47"/>
    </row>
    <row r="198" ht="12.75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117"/>
      <c r="V198" s="47"/>
      <c r="W198" s="47"/>
      <c r="X198" s="47"/>
      <c r="Y198" s="47"/>
      <c r="Z198" s="47"/>
    </row>
    <row r="199" ht="12.7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117"/>
      <c r="V199" s="47"/>
      <c r="W199" s="47"/>
      <c r="X199" s="47"/>
      <c r="Y199" s="47"/>
      <c r="Z199" s="47"/>
    </row>
    <row r="200" ht="12.75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117"/>
      <c r="V200" s="47"/>
      <c r="W200" s="47"/>
      <c r="X200" s="47"/>
      <c r="Y200" s="47"/>
      <c r="Z200" s="47"/>
    </row>
    <row r="201" ht="12.7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117"/>
      <c r="V201" s="47"/>
      <c r="W201" s="47"/>
      <c r="X201" s="47"/>
      <c r="Y201" s="47"/>
      <c r="Z201" s="47"/>
    </row>
    <row r="202" ht="12.75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117"/>
      <c r="V202" s="47"/>
      <c r="W202" s="47"/>
      <c r="X202" s="47"/>
      <c r="Y202" s="47"/>
      <c r="Z202" s="47"/>
    </row>
    <row r="203" ht="12.7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117"/>
      <c r="V203" s="47"/>
      <c r="W203" s="47"/>
      <c r="X203" s="47"/>
      <c r="Y203" s="47"/>
      <c r="Z203" s="47"/>
    </row>
    <row r="204" ht="12.7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117"/>
      <c r="V204" s="47"/>
      <c r="W204" s="47"/>
      <c r="X204" s="47"/>
      <c r="Y204" s="47"/>
      <c r="Z204" s="47"/>
    </row>
    <row r="205" ht="12.7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117"/>
      <c r="V205" s="47"/>
      <c r="W205" s="47"/>
      <c r="X205" s="47"/>
      <c r="Y205" s="47"/>
      <c r="Z205" s="47"/>
    </row>
    <row r="206" ht="12.7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117"/>
      <c r="V206" s="47"/>
      <c r="W206" s="47"/>
      <c r="X206" s="47"/>
      <c r="Y206" s="47"/>
      <c r="Z206" s="47"/>
    </row>
    <row r="207" ht="12.7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117"/>
      <c r="V207" s="47"/>
      <c r="W207" s="47"/>
      <c r="X207" s="47"/>
      <c r="Y207" s="47"/>
      <c r="Z207" s="47"/>
    </row>
    <row r="208" ht="12.7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117"/>
      <c r="V208" s="47"/>
      <c r="W208" s="47"/>
      <c r="X208" s="47"/>
      <c r="Y208" s="47"/>
      <c r="Z208" s="47"/>
    </row>
    <row r="209" ht="12.7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117"/>
      <c r="V209" s="47"/>
      <c r="W209" s="47"/>
      <c r="X209" s="47"/>
      <c r="Y209" s="47"/>
      <c r="Z209" s="47"/>
    </row>
    <row r="210" ht="12.7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117"/>
      <c r="V210" s="47"/>
      <c r="W210" s="47"/>
      <c r="X210" s="47"/>
      <c r="Y210" s="47"/>
      <c r="Z210" s="47"/>
    </row>
    <row r="211" ht="12.7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117"/>
      <c r="V211" s="47"/>
      <c r="W211" s="47"/>
      <c r="X211" s="47"/>
      <c r="Y211" s="47"/>
      <c r="Z211" s="47"/>
    </row>
    <row r="212" ht="12.7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117"/>
      <c r="V212" s="47"/>
      <c r="W212" s="47"/>
      <c r="X212" s="47"/>
      <c r="Y212" s="47"/>
      <c r="Z212" s="47"/>
    </row>
    <row r="213" ht="12.7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117"/>
      <c r="V213" s="47"/>
      <c r="W213" s="47"/>
      <c r="X213" s="47"/>
      <c r="Y213" s="47"/>
      <c r="Z213" s="47"/>
    </row>
    <row r="214" ht="12.7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117"/>
      <c r="V214" s="47"/>
      <c r="W214" s="47"/>
      <c r="X214" s="47"/>
      <c r="Y214" s="47"/>
      <c r="Z214" s="47"/>
    </row>
    <row r="215" ht="12.7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117"/>
      <c r="V215" s="47"/>
      <c r="W215" s="47"/>
      <c r="X215" s="47"/>
      <c r="Y215" s="47"/>
      <c r="Z215" s="47"/>
    </row>
    <row r="216" ht="12.75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117"/>
      <c r="V216" s="47"/>
      <c r="W216" s="47"/>
      <c r="X216" s="47"/>
      <c r="Y216" s="47"/>
      <c r="Z216" s="47"/>
    </row>
    <row r="217" ht="12.7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117"/>
      <c r="V217" s="47"/>
      <c r="W217" s="47"/>
      <c r="X217" s="47"/>
      <c r="Y217" s="47"/>
      <c r="Z217" s="47"/>
    </row>
    <row r="218" ht="12.7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117"/>
      <c r="V218" s="47"/>
      <c r="W218" s="47"/>
      <c r="X218" s="47"/>
      <c r="Y218" s="47"/>
      <c r="Z218" s="47"/>
    </row>
    <row r="219" ht="12.75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117"/>
      <c r="V219" s="47"/>
      <c r="W219" s="47"/>
      <c r="X219" s="47"/>
      <c r="Y219" s="47"/>
      <c r="Z219" s="47"/>
    </row>
    <row r="220" ht="12.75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117"/>
      <c r="V220" s="47"/>
      <c r="W220" s="47"/>
      <c r="X220" s="47"/>
      <c r="Y220" s="47"/>
      <c r="Z220" s="47"/>
    </row>
    <row r="221" ht="12.75" customHeight="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117"/>
      <c r="V221" s="47"/>
      <c r="W221" s="47"/>
      <c r="X221" s="47"/>
      <c r="Y221" s="47"/>
      <c r="Z221" s="47"/>
    </row>
    <row r="222" ht="12.75" customHeight="1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117"/>
      <c r="V222" s="47"/>
      <c r="W222" s="47"/>
      <c r="X222" s="47"/>
      <c r="Y222" s="47"/>
      <c r="Z222" s="47"/>
    </row>
    <row r="223" ht="12.75" customHeight="1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117"/>
      <c r="V223" s="47"/>
      <c r="W223" s="47"/>
      <c r="X223" s="47"/>
      <c r="Y223" s="47"/>
      <c r="Z223" s="47"/>
    </row>
    <row r="224" ht="12.75" customHeight="1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117"/>
      <c r="V224" s="47"/>
      <c r="W224" s="47"/>
      <c r="X224" s="47"/>
      <c r="Y224" s="47"/>
      <c r="Z224" s="47"/>
    </row>
    <row r="225" ht="12.75" customHeight="1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117"/>
      <c r="V225" s="47"/>
      <c r="W225" s="47"/>
      <c r="X225" s="47"/>
      <c r="Y225" s="47"/>
      <c r="Z225" s="47"/>
    </row>
    <row r="226" ht="12.75" customHeight="1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117"/>
      <c r="V226" s="47"/>
      <c r="W226" s="47"/>
      <c r="X226" s="47"/>
      <c r="Y226" s="47"/>
      <c r="Z226" s="47"/>
    </row>
    <row r="227" ht="12.75" customHeight="1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117"/>
      <c r="V227" s="47"/>
      <c r="W227" s="47"/>
      <c r="X227" s="47"/>
      <c r="Y227" s="47"/>
      <c r="Z227" s="47"/>
    </row>
    <row r="228" ht="12.75" customHeight="1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117"/>
      <c r="V228" s="47"/>
      <c r="W228" s="47"/>
      <c r="X228" s="47"/>
      <c r="Y228" s="47"/>
      <c r="Z228" s="47"/>
    </row>
    <row r="229" ht="12.75" customHeight="1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117"/>
      <c r="V229" s="47"/>
      <c r="W229" s="47"/>
      <c r="X229" s="47"/>
      <c r="Y229" s="47"/>
      <c r="Z229" s="47"/>
    </row>
    <row r="230" ht="12.75" customHeight="1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117"/>
      <c r="V230" s="47"/>
      <c r="W230" s="47"/>
      <c r="X230" s="47"/>
      <c r="Y230" s="47"/>
      <c r="Z230" s="47"/>
    </row>
    <row r="231" ht="12.75" customHeight="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117"/>
      <c r="V231" s="47"/>
      <c r="W231" s="47"/>
      <c r="X231" s="47"/>
      <c r="Y231" s="47"/>
      <c r="Z231" s="47"/>
    </row>
    <row r="232" ht="12.75" customHeight="1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117"/>
      <c r="V232" s="47"/>
      <c r="W232" s="47"/>
      <c r="X232" s="47"/>
      <c r="Y232" s="47"/>
      <c r="Z232" s="47"/>
    </row>
    <row r="233" ht="12.75" customHeight="1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117"/>
      <c r="V233" s="47"/>
      <c r="W233" s="47"/>
      <c r="X233" s="47"/>
      <c r="Y233" s="47"/>
      <c r="Z233" s="47"/>
    </row>
    <row r="234" ht="12.75" customHeight="1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117"/>
      <c r="V234" s="47"/>
      <c r="W234" s="47"/>
      <c r="X234" s="47"/>
      <c r="Y234" s="47"/>
      <c r="Z234" s="47"/>
    </row>
    <row r="235" ht="12.75" customHeight="1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117"/>
      <c r="V235" s="47"/>
      <c r="W235" s="47"/>
      <c r="X235" s="47"/>
      <c r="Y235" s="47"/>
      <c r="Z235" s="47"/>
    </row>
    <row r="236" ht="12.75" customHeight="1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117"/>
      <c r="V236" s="47"/>
      <c r="W236" s="47"/>
      <c r="X236" s="47"/>
      <c r="Y236" s="47"/>
      <c r="Z236" s="47"/>
    </row>
    <row r="237" ht="12.75" customHeight="1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117"/>
      <c r="V237" s="47"/>
      <c r="W237" s="47"/>
      <c r="X237" s="47"/>
      <c r="Y237" s="47"/>
      <c r="Z237" s="47"/>
    </row>
    <row r="238" ht="12.75" customHeight="1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117"/>
      <c r="V238" s="47"/>
      <c r="W238" s="47"/>
      <c r="X238" s="47"/>
      <c r="Y238" s="47"/>
      <c r="Z238" s="47"/>
    </row>
    <row r="239" ht="12.75" customHeight="1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117"/>
      <c r="V239" s="47"/>
      <c r="W239" s="47"/>
      <c r="X239" s="47"/>
      <c r="Y239" s="47"/>
      <c r="Z239" s="47"/>
    </row>
    <row r="240" ht="12.75" customHeight="1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117"/>
      <c r="V240" s="47"/>
      <c r="W240" s="47"/>
      <c r="X240" s="47"/>
      <c r="Y240" s="47"/>
      <c r="Z240" s="47"/>
    </row>
    <row r="241" ht="12.75" customHeight="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117"/>
      <c r="V241" s="47"/>
      <c r="W241" s="47"/>
      <c r="X241" s="47"/>
      <c r="Y241" s="47"/>
      <c r="Z241" s="47"/>
    </row>
    <row r="242" ht="12.75" customHeight="1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117"/>
      <c r="V242" s="47"/>
      <c r="W242" s="47"/>
      <c r="X242" s="47"/>
      <c r="Y242" s="47"/>
      <c r="Z242" s="47"/>
    </row>
    <row r="243" ht="12.75" customHeight="1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117"/>
      <c r="V243" s="47"/>
      <c r="W243" s="47"/>
      <c r="X243" s="47"/>
      <c r="Y243" s="47"/>
      <c r="Z243" s="47"/>
    </row>
    <row r="244" ht="12.75" customHeight="1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117"/>
      <c r="V244" s="47"/>
      <c r="W244" s="47"/>
      <c r="X244" s="47"/>
      <c r="Y244" s="47"/>
      <c r="Z244" s="47"/>
    </row>
    <row r="245" ht="12.75" customHeight="1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117"/>
      <c r="V245" s="47"/>
      <c r="W245" s="47"/>
      <c r="X245" s="47"/>
      <c r="Y245" s="47"/>
      <c r="Z245" s="47"/>
    </row>
    <row r="246" ht="12.75" customHeight="1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117"/>
      <c r="V246" s="47"/>
      <c r="W246" s="47"/>
      <c r="X246" s="47"/>
      <c r="Y246" s="47"/>
      <c r="Z246" s="47"/>
    </row>
    <row r="247" ht="12.75" customHeight="1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117"/>
      <c r="V247" s="47"/>
      <c r="W247" s="47"/>
      <c r="X247" s="47"/>
      <c r="Y247" s="47"/>
      <c r="Z247" s="47"/>
    </row>
    <row r="248" ht="12.75" customHeight="1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117"/>
      <c r="V248" s="47"/>
      <c r="W248" s="47"/>
      <c r="X248" s="47"/>
      <c r="Y248" s="47"/>
      <c r="Z248" s="47"/>
    </row>
    <row r="249" ht="12.75" customHeight="1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117"/>
      <c r="V249" s="47"/>
      <c r="W249" s="47"/>
      <c r="X249" s="47"/>
      <c r="Y249" s="47"/>
      <c r="Z249" s="47"/>
    </row>
    <row r="250" ht="12.75" customHeight="1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117"/>
      <c r="V250" s="47"/>
      <c r="W250" s="47"/>
      <c r="X250" s="47"/>
      <c r="Y250" s="47"/>
      <c r="Z250" s="47"/>
    </row>
    <row r="251" ht="12.75" customHeight="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117"/>
      <c r="V251" s="47"/>
      <c r="W251" s="47"/>
      <c r="X251" s="47"/>
      <c r="Y251" s="47"/>
      <c r="Z251" s="47"/>
    </row>
    <row r="252" ht="12.75" customHeight="1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117"/>
      <c r="V252" s="47"/>
      <c r="W252" s="47"/>
      <c r="X252" s="47"/>
      <c r="Y252" s="47"/>
      <c r="Z252" s="47"/>
    </row>
    <row r="253" ht="12.75" customHeight="1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117"/>
      <c r="V253" s="47"/>
      <c r="W253" s="47"/>
      <c r="X253" s="47"/>
      <c r="Y253" s="47"/>
      <c r="Z253" s="47"/>
    </row>
    <row r="254" ht="12.75" customHeight="1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117"/>
      <c r="V254" s="47"/>
      <c r="W254" s="47"/>
      <c r="X254" s="47"/>
      <c r="Y254" s="47"/>
      <c r="Z254" s="47"/>
    </row>
    <row r="255" ht="12.75" customHeight="1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117"/>
      <c r="V255" s="47"/>
      <c r="W255" s="47"/>
      <c r="X255" s="47"/>
      <c r="Y255" s="47"/>
      <c r="Z255" s="47"/>
    </row>
    <row r="256" ht="12.75" customHeight="1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117"/>
      <c r="V256" s="47"/>
      <c r="W256" s="47"/>
      <c r="X256" s="47"/>
      <c r="Y256" s="47"/>
      <c r="Z256" s="47"/>
    </row>
    <row r="257" ht="12.75" customHeight="1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117"/>
      <c r="V257" s="47"/>
      <c r="W257" s="47"/>
      <c r="X257" s="47"/>
      <c r="Y257" s="47"/>
      <c r="Z257" s="47"/>
    </row>
    <row r="258" ht="12.75" customHeight="1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117"/>
      <c r="V258" s="47"/>
      <c r="W258" s="47"/>
      <c r="X258" s="47"/>
      <c r="Y258" s="47"/>
      <c r="Z258" s="47"/>
    </row>
    <row r="259" ht="12.75" customHeight="1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117"/>
      <c r="V259" s="47"/>
      <c r="W259" s="47"/>
      <c r="X259" s="47"/>
      <c r="Y259" s="47"/>
      <c r="Z259" s="47"/>
    </row>
    <row r="260" ht="12.75" customHeight="1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117"/>
      <c r="V260" s="47"/>
      <c r="W260" s="47"/>
      <c r="X260" s="47"/>
      <c r="Y260" s="47"/>
      <c r="Z260" s="47"/>
    </row>
    <row r="261" ht="12.75" customHeight="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117"/>
      <c r="V261" s="47"/>
      <c r="W261" s="47"/>
      <c r="X261" s="47"/>
      <c r="Y261" s="47"/>
      <c r="Z261" s="47"/>
    </row>
    <row r="262" ht="12.75" customHeight="1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117"/>
      <c r="V262" s="47"/>
      <c r="W262" s="47"/>
      <c r="X262" s="47"/>
      <c r="Y262" s="47"/>
      <c r="Z262" s="47"/>
    </row>
    <row r="263" ht="12.75" customHeight="1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117"/>
      <c r="V263" s="47"/>
      <c r="W263" s="47"/>
      <c r="X263" s="47"/>
      <c r="Y263" s="47"/>
      <c r="Z263" s="47"/>
    </row>
    <row r="264" ht="12.75" customHeight="1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117"/>
      <c r="V264" s="47"/>
      <c r="W264" s="47"/>
      <c r="X264" s="47"/>
      <c r="Y264" s="47"/>
      <c r="Z264" s="47"/>
    </row>
    <row r="265" ht="12.75" customHeight="1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117"/>
      <c r="V265" s="47"/>
      <c r="W265" s="47"/>
      <c r="X265" s="47"/>
      <c r="Y265" s="47"/>
      <c r="Z265" s="47"/>
    </row>
    <row r="266" ht="12.75" customHeight="1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117"/>
      <c r="V266" s="47"/>
      <c r="W266" s="47"/>
      <c r="X266" s="47"/>
      <c r="Y266" s="47"/>
      <c r="Z266" s="47"/>
    </row>
    <row r="267" ht="12.75" customHeight="1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117"/>
      <c r="V267" s="47"/>
      <c r="W267" s="47"/>
      <c r="X267" s="47"/>
      <c r="Y267" s="47"/>
      <c r="Z267" s="47"/>
    </row>
    <row r="268" ht="12.75" customHeight="1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117"/>
      <c r="V268" s="47"/>
      <c r="W268" s="47"/>
      <c r="X268" s="47"/>
      <c r="Y268" s="47"/>
      <c r="Z268" s="47"/>
    </row>
    <row r="269" ht="12.75" customHeight="1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117"/>
      <c r="V269" s="47"/>
      <c r="W269" s="47"/>
      <c r="X269" s="47"/>
      <c r="Y269" s="47"/>
      <c r="Z269" s="47"/>
    </row>
    <row r="270" ht="12.75" customHeight="1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117"/>
      <c r="V270" s="47"/>
      <c r="W270" s="47"/>
      <c r="X270" s="47"/>
      <c r="Y270" s="47"/>
      <c r="Z270" s="47"/>
    </row>
    <row r="271" ht="12.75" customHeight="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117"/>
      <c r="V271" s="47"/>
      <c r="W271" s="47"/>
      <c r="X271" s="47"/>
      <c r="Y271" s="47"/>
      <c r="Z271" s="47"/>
    </row>
    <row r="272" ht="12.75" customHeight="1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117"/>
      <c r="V272" s="47"/>
      <c r="W272" s="47"/>
      <c r="X272" s="47"/>
      <c r="Y272" s="47"/>
      <c r="Z272" s="47"/>
    </row>
    <row r="273" ht="12.75" customHeight="1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117"/>
      <c r="V273" s="47"/>
      <c r="W273" s="47"/>
      <c r="X273" s="47"/>
      <c r="Y273" s="47"/>
      <c r="Z273" s="47"/>
    </row>
    <row r="274" ht="12.75" customHeight="1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117"/>
      <c r="V274" s="47"/>
      <c r="W274" s="47"/>
      <c r="X274" s="47"/>
      <c r="Y274" s="47"/>
      <c r="Z274" s="47"/>
    </row>
    <row r="275" ht="12.75" customHeight="1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117"/>
      <c r="V275" s="47"/>
      <c r="W275" s="47"/>
      <c r="X275" s="47"/>
      <c r="Y275" s="47"/>
      <c r="Z275" s="47"/>
    </row>
    <row r="276" ht="12.75" customHeight="1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117"/>
      <c r="V276" s="47"/>
      <c r="W276" s="47"/>
      <c r="X276" s="47"/>
      <c r="Y276" s="47"/>
      <c r="Z276" s="47"/>
    </row>
    <row r="277" ht="12.75" customHeight="1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117"/>
      <c r="V277" s="47"/>
      <c r="W277" s="47"/>
      <c r="X277" s="47"/>
      <c r="Y277" s="47"/>
      <c r="Z277" s="47"/>
    </row>
    <row r="278" ht="12.75" customHeight="1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117"/>
      <c r="V278" s="47"/>
      <c r="W278" s="47"/>
      <c r="X278" s="47"/>
      <c r="Y278" s="47"/>
      <c r="Z278" s="47"/>
    </row>
    <row r="279" ht="12.75" customHeight="1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117"/>
      <c r="V279" s="47"/>
      <c r="W279" s="47"/>
      <c r="X279" s="47"/>
      <c r="Y279" s="47"/>
      <c r="Z279" s="47"/>
    </row>
    <row r="280" ht="12.75" customHeight="1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117"/>
      <c r="V280" s="47"/>
      <c r="W280" s="47"/>
      <c r="X280" s="47"/>
      <c r="Y280" s="47"/>
      <c r="Z280" s="47"/>
    </row>
    <row r="281" ht="12.75" customHeight="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117"/>
      <c r="V281" s="47"/>
      <c r="W281" s="47"/>
      <c r="X281" s="47"/>
      <c r="Y281" s="47"/>
      <c r="Z281" s="47"/>
    </row>
    <row r="282" ht="12.75" customHeight="1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117"/>
      <c r="V282" s="47"/>
      <c r="W282" s="47"/>
      <c r="X282" s="47"/>
      <c r="Y282" s="47"/>
      <c r="Z282" s="47"/>
    </row>
    <row r="283" ht="12.75" customHeight="1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117"/>
      <c r="V283" s="47"/>
      <c r="W283" s="47"/>
      <c r="X283" s="47"/>
      <c r="Y283" s="47"/>
      <c r="Z283" s="47"/>
    </row>
    <row r="284" ht="12.75" customHeight="1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117"/>
      <c r="V284" s="47"/>
      <c r="W284" s="47"/>
      <c r="X284" s="47"/>
      <c r="Y284" s="47"/>
      <c r="Z284" s="47"/>
    </row>
    <row r="285" ht="12.75" customHeight="1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117"/>
      <c r="V285" s="47"/>
      <c r="W285" s="47"/>
      <c r="X285" s="47"/>
      <c r="Y285" s="47"/>
      <c r="Z285" s="47"/>
    </row>
    <row r="286" ht="12.75" customHeight="1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117"/>
      <c r="V286" s="47"/>
      <c r="W286" s="47"/>
      <c r="X286" s="47"/>
      <c r="Y286" s="47"/>
      <c r="Z286" s="47"/>
    </row>
    <row r="287" ht="12.75" customHeight="1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117"/>
      <c r="V287" s="47"/>
      <c r="W287" s="47"/>
      <c r="X287" s="47"/>
      <c r="Y287" s="47"/>
      <c r="Z287" s="47"/>
    </row>
    <row r="288" ht="12.75" customHeight="1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117"/>
      <c r="V288" s="47"/>
      <c r="W288" s="47"/>
      <c r="X288" s="47"/>
      <c r="Y288" s="47"/>
      <c r="Z288" s="47"/>
    </row>
    <row r="289" ht="12.75" customHeight="1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117"/>
      <c r="V289" s="47"/>
      <c r="W289" s="47"/>
      <c r="X289" s="47"/>
      <c r="Y289" s="47"/>
      <c r="Z289" s="47"/>
    </row>
    <row r="290" ht="12.75" customHeight="1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117"/>
      <c r="V290" s="47"/>
      <c r="W290" s="47"/>
      <c r="X290" s="47"/>
      <c r="Y290" s="47"/>
      <c r="Z290" s="47"/>
    </row>
    <row r="291" ht="12.75" customHeight="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117"/>
      <c r="V291" s="47"/>
      <c r="W291" s="47"/>
      <c r="X291" s="47"/>
      <c r="Y291" s="47"/>
      <c r="Z291" s="47"/>
    </row>
    <row r="292" ht="12.75" customHeight="1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117"/>
      <c r="V292" s="47"/>
      <c r="W292" s="47"/>
      <c r="X292" s="47"/>
      <c r="Y292" s="47"/>
      <c r="Z292" s="47"/>
    </row>
    <row r="293" ht="12.75" customHeight="1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117"/>
      <c r="V293" s="47"/>
      <c r="W293" s="47"/>
      <c r="X293" s="47"/>
      <c r="Y293" s="47"/>
      <c r="Z293" s="47"/>
    </row>
    <row r="294" ht="12.75" customHeight="1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117"/>
      <c r="V294" s="47"/>
      <c r="W294" s="47"/>
      <c r="X294" s="47"/>
      <c r="Y294" s="47"/>
      <c r="Z294" s="47"/>
    </row>
    <row r="295" ht="12.75" customHeight="1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117"/>
      <c r="V295" s="47"/>
      <c r="W295" s="47"/>
      <c r="X295" s="47"/>
      <c r="Y295" s="47"/>
      <c r="Z295" s="47"/>
    </row>
    <row r="296" ht="12.75" customHeight="1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117"/>
      <c r="V296" s="47"/>
      <c r="W296" s="47"/>
      <c r="X296" s="47"/>
      <c r="Y296" s="47"/>
      <c r="Z296" s="47"/>
    </row>
    <row r="297" ht="12.75" customHeight="1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117"/>
      <c r="V297" s="47"/>
      <c r="W297" s="47"/>
      <c r="X297" s="47"/>
      <c r="Y297" s="47"/>
      <c r="Z297" s="47"/>
    </row>
    <row r="298" ht="12.75" customHeight="1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117"/>
      <c r="V298" s="47"/>
      <c r="W298" s="47"/>
      <c r="X298" s="47"/>
      <c r="Y298" s="47"/>
      <c r="Z298" s="47"/>
    </row>
    <row r="299" ht="12.75" customHeight="1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117"/>
      <c r="V299" s="47"/>
      <c r="W299" s="47"/>
      <c r="X299" s="47"/>
      <c r="Y299" s="47"/>
      <c r="Z299" s="47"/>
    </row>
    <row r="300" ht="12.75" customHeight="1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117"/>
      <c r="V300" s="47"/>
      <c r="W300" s="47"/>
      <c r="X300" s="47"/>
      <c r="Y300" s="47"/>
      <c r="Z300" s="47"/>
    </row>
    <row r="301" ht="12.75" customHeight="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117"/>
      <c r="V301" s="47"/>
      <c r="W301" s="47"/>
      <c r="X301" s="47"/>
      <c r="Y301" s="47"/>
      <c r="Z301" s="47"/>
    </row>
    <row r="302" ht="12.75" customHeight="1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117"/>
      <c r="V302" s="47"/>
      <c r="W302" s="47"/>
      <c r="X302" s="47"/>
      <c r="Y302" s="47"/>
      <c r="Z302" s="47"/>
    </row>
    <row r="303" ht="12.75" customHeight="1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117"/>
      <c r="V303" s="47"/>
      <c r="W303" s="47"/>
      <c r="X303" s="47"/>
      <c r="Y303" s="47"/>
      <c r="Z303" s="47"/>
    </row>
    <row r="304" ht="12.75" customHeight="1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117"/>
      <c r="V304" s="47"/>
      <c r="W304" s="47"/>
      <c r="X304" s="47"/>
      <c r="Y304" s="47"/>
      <c r="Z304" s="47"/>
    </row>
    <row r="305" ht="12.75" customHeight="1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117"/>
      <c r="V305" s="47"/>
      <c r="W305" s="47"/>
      <c r="X305" s="47"/>
      <c r="Y305" s="47"/>
      <c r="Z305" s="47"/>
    </row>
    <row r="306" ht="12.75" customHeight="1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117"/>
      <c r="V306" s="47"/>
      <c r="W306" s="47"/>
      <c r="X306" s="47"/>
      <c r="Y306" s="47"/>
      <c r="Z306" s="47"/>
    </row>
    <row r="307" ht="12.75" customHeight="1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117"/>
      <c r="V307" s="47"/>
      <c r="W307" s="47"/>
      <c r="X307" s="47"/>
      <c r="Y307" s="47"/>
      <c r="Z307" s="47"/>
    </row>
    <row r="308" ht="12.75" customHeight="1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117"/>
      <c r="V308" s="47"/>
      <c r="W308" s="47"/>
      <c r="X308" s="47"/>
      <c r="Y308" s="47"/>
      <c r="Z308" s="47"/>
    </row>
    <row r="309" ht="12.75" customHeight="1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117"/>
      <c r="V309" s="47"/>
      <c r="W309" s="47"/>
      <c r="X309" s="47"/>
      <c r="Y309" s="47"/>
      <c r="Z309" s="47"/>
    </row>
    <row r="310" ht="12.75" customHeight="1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117"/>
      <c r="V310" s="47"/>
      <c r="W310" s="47"/>
      <c r="X310" s="47"/>
      <c r="Y310" s="47"/>
      <c r="Z310" s="47"/>
    </row>
    <row r="311" ht="12.75" customHeight="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117"/>
      <c r="V311" s="47"/>
      <c r="W311" s="47"/>
      <c r="X311" s="47"/>
      <c r="Y311" s="47"/>
      <c r="Z311" s="47"/>
    </row>
    <row r="312" ht="12.75" customHeight="1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117"/>
      <c r="V312" s="47"/>
      <c r="W312" s="47"/>
      <c r="X312" s="47"/>
      <c r="Y312" s="47"/>
      <c r="Z312" s="47"/>
    </row>
    <row r="313" ht="12.75" customHeight="1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117"/>
      <c r="V313" s="47"/>
      <c r="W313" s="47"/>
      <c r="X313" s="47"/>
      <c r="Y313" s="47"/>
      <c r="Z313" s="47"/>
    </row>
    <row r="314" ht="12.75" customHeight="1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117"/>
      <c r="V314" s="47"/>
      <c r="W314" s="47"/>
      <c r="X314" s="47"/>
      <c r="Y314" s="47"/>
      <c r="Z314" s="47"/>
    </row>
    <row r="315" ht="12.75" customHeight="1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117"/>
      <c r="V315" s="47"/>
      <c r="W315" s="47"/>
      <c r="X315" s="47"/>
      <c r="Y315" s="47"/>
      <c r="Z315" s="47"/>
    </row>
    <row r="316" ht="12.75" customHeight="1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117"/>
      <c r="V316" s="47"/>
      <c r="W316" s="47"/>
      <c r="X316" s="47"/>
      <c r="Y316" s="47"/>
      <c r="Z316" s="47"/>
    </row>
    <row r="317" ht="12.75" customHeight="1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117"/>
      <c r="V317" s="47"/>
      <c r="W317" s="47"/>
      <c r="X317" s="47"/>
      <c r="Y317" s="47"/>
      <c r="Z317" s="47"/>
    </row>
    <row r="318" ht="12.75" customHeight="1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117"/>
      <c r="V318" s="47"/>
      <c r="W318" s="47"/>
      <c r="X318" s="47"/>
      <c r="Y318" s="47"/>
      <c r="Z318" s="47"/>
    </row>
    <row r="319" ht="12.75" customHeight="1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117"/>
      <c r="V319" s="47"/>
      <c r="W319" s="47"/>
      <c r="X319" s="47"/>
      <c r="Y319" s="47"/>
      <c r="Z319" s="47"/>
    </row>
    <row r="320" ht="12.75" customHeight="1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117"/>
      <c r="V320" s="47"/>
      <c r="W320" s="47"/>
      <c r="X320" s="47"/>
      <c r="Y320" s="47"/>
      <c r="Z320" s="47"/>
    </row>
    <row r="321" ht="12.75" customHeight="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117"/>
      <c r="V321" s="47"/>
      <c r="W321" s="47"/>
      <c r="X321" s="47"/>
      <c r="Y321" s="47"/>
      <c r="Z321" s="47"/>
    </row>
    <row r="322" ht="12.75" customHeight="1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117"/>
      <c r="V322" s="47"/>
      <c r="W322" s="47"/>
      <c r="X322" s="47"/>
      <c r="Y322" s="47"/>
      <c r="Z322" s="47"/>
    </row>
    <row r="323" ht="12.75" customHeight="1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117"/>
      <c r="V323" s="47"/>
      <c r="W323" s="47"/>
      <c r="X323" s="47"/>
      <c r="Y323" s="47"/>
      <c r="Z323" s="47"/>
    </row>
    <row r="324" ht="12.75" customHeight="1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117"/>
      <c r="V324" s="47"/>
      <c r="W324" s="47"/>
      <c r="X324" s="47"/>
      <c r="Y324" s="47"/>
      <c r="Z324" s="47"/>
    </row>
    <row r="325" ht="12.75" customHeight="1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117"/>
      <c r="V325" s="47"/>
      <c r="W325" s="47"/>
      <c r="X325" s="47"/>
      <c r="Y325" s="47"/>
      <c r="Z325" s="47"/>
    </row>
    <row r="326" ht="12.75" customHeight="1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117"/>
      <c r="V326" s="47"/>
      <c r="W326" s="47"/>
      <c r="X326" s="47"/>
      <c r="Y326" s="47"/>
      <c r="Z326" s="47"/>
    </row>
    <row r="327" ht="12.75" customHeight="1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117"/>
      <c r="V327" s="47"/>
      <c r="W327" s="47"/>
      <c r="X327" s="47"/>
      <c r="Y327" s="47"/>
      <c r="Z327" s="47"/>
    </row>
    <row r="328" ht="12.75" customHeight="1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117"/>
      <c r="V328" s="47"/>
      <c r="W328" s="47"/>
      <c r="X328" s="47"/>
      <c r="Y328" s="47"/>
      <c r="Z328" s="47"/>
    </row>
    <row r="329" ht="12.75" customHeight="1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117"/>
      <c r="V329" s="47"/>
      <c r="W329" s="47"/>
      <c r="X329" s="47"/>
      <c r="Y329" s="47"/>
      <c r="Z329" s="47"/>
    </row>
    <row r="330" ht="12.75" customHeight="1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117"/>
      <c r="V330" s="47"/>
      <c r="W330" s="47"/>
      <c r="X330" s="47"/>
      <c r="Y330" s="47"/>
      <c r="Z330" s="47"/>
    </row>
    <row r="331" ht="12.75" customHeight="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117"/>
      <c r="V331" s="47"/>
      <c r="W331" s="47"/>
      <c r="X331" s="47"/>
      <c r="Y331" s="47"/>
      <c r="Z331" s="47"/>
    </row>
    <row r="332" ht="12.75" customHeight="1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117"/>
      <c r="V332" s="47"/>
      <c r="W332" s="47"/>
      <c r="X332" s="47"/>
      <c r="Y332" s="47"/>
      <c r="Z332" s="47"/>
    </row>
    <row r="333" ht="12.75" customHeight="1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117"/>
      <c r="V333" s="47"/>
      <c r="W333" s="47"/>
      <c r="X333" s="47"/>
      <c r="Y333" s="47"/>
      <c r="Z333" s="47"/>
    </row>
    <row r="334" ht="12.75" customHeight="1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117"/>
      <c r="V334" s="47"/>
      <c r="W334" s="47"/>
      <c r="X334" s="47"/>
      <c r="Y334" s="47"/>
      <c r="Z334" s="47"/>
    </row>
    <row r="335" ht="12.75" customHeight="1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117"/>
      <c r="V335" s="47"/>
      <c r="W335" s="47"/>
      <c r="X335" s="47"/>
      <c r="Y335" s="47"/>
      <c r="Z335" s="47"/>
    </row>
    <row r="336" ht="12.75" customHeight="1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117"/>
      <c r="V336" s="47"/>
      <c r="W336" s="47"/>
      <c r="X336" s="47"/>
      <c r="Y336" s="47"/>
      <c r="Z336" s="47"/>
    </row>
    <row r="337" ht="12.75" customHeight="1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117"/>
      <c r="V337" s="47"/>
      <c r="W337" s="47"/>
      <c r="X337" s="47"/>
      <c r="Y337" s="47"/>
      <c r="Z337" s="47"/>
    </row>
    <row r="338" ht="12.75" customHeight="1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117"/>
      <c r="V338" s="47"/>
      <c r="W338" s="47"/>
      <c r="X338" s="47"/>
      <c r="Y338" s="47"/>
      <c r="Z338" s="47"/>
    </row>
    <row r="339" ht="12.75" customHeight="1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117"/>
      <c r="V339" s="47"/>
      <c r="W339" s="47"/>
      <c r="X339" s="47"/>
      <c r="Y339" s="47"/>
      <c r="Z339" s="47"/>
    </row>
    <row r="340" ht="12.75" customHeight="1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117"/>
      <c r="V340" s="47"/>
      <c r="W340" s="47"/>
      <c r="X340" s="47"/>
      <c r="Y340" s="47"/>
      <c r="Z340" s="47"/>
    </row>
    <row r="341" ht="12.75" customHeight="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117"/>
      <c r="V341" s="47"/>
      <c r="W341" s="47"/>
      <c r="X341" s="47"/>
      <c r="Y341" s="47"/>
      <c r="Z341" s="47"/>
    </row>
    <row r="342" ht="12.75" customHeight="1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117"/>
      <c r="V342" s="47"/>
      <c r="W342" s="47"/>
      <c r="X342" s="47"/>
      <c r="Y342" s="47"/>
      <c r="Z342" s="47"/>
    </row>
    <row r="343" ht="12.75" customHeight="1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117"/>
      <c r="V343" s="47"/>
      <c r="W343" s="47"/>
      <c r="X343" s="47"/>
      <c r="Y343" s="47"/>
      <c r="Z343" s="47"/>
    </row>
    <row r="344" ht="12.75" customHeight="1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117"/>
      <c r="V344" s="47"/>
      <c r="W344" s="47"/>
      <c r="X344" s="47"/>
      <c r="Y344" s="47"/>
      <c r="Z344" s="47"/>
    </row>
    <row r="345" ht="12.75" customHeight="1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117"/>
      <c r="V345" s="47"/>
      <c r="W345" s="47"/>
      <c r="X345" s="47"/>
      <c r="Y345" s="47"/>
      <c r="Z345" s="47"/>
    </row>
    <row r="346" ht="12.75" customHeight="1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117"/>
      <c r="V346" s="47"/>
      <c r="W346" s="47"/>
      <c r="X346" s="47"/>
      <c r="Y346" s="47"/>
      <c r="Z346" s="47"/>
    </row>
    <row r="347" ht="12.75" customHeight="1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117"/>
      <c r="V347" s="47"/>
      <c r="W347" s="47"/>
      <c r="X347" s="47"/>
      <c r="Y347" s="47"/>
      <c r="Z347" s="47"/>
    </row>
    <row r="348" ht="12.75" customHeight="1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117"/>
      <c r="V348" s="47"/>
      <c r="W348" s="47"/>
      <c r="X348" s="47"/>
      <c r="Y348" s="47"/>
      <c r="Z348" s="47"/>
    </row>
    <row r="349" ht="12.75" customHeight="1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117"/>
      <c r="V349" s="47"/>
      <c r="W349" s="47"/>
      <c r="X349" s="47"/>
      <c r="Y349" s="47"/>
      <c r="Z349" s="47"/>
    </row>
    <row r="350" ht="12.75" customHeight="1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117"/>
      <c r="V350" s="47"/>
      <c r="W350" s="47"/>
      <c r="X350" s="47"/>
      <c r="Y350" s="47"/>
      <c r="Z350" s="47"/>
    </row>
    <row r="351" ht="12.75" customHeight="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117"/>
      <c r="V351" s="47"/>
      <c r="W351" s="47"/>
      <c r="X351" s="47"/>
      <c r="Y351" s="47"/>
      <c r="Z351" s="47"/>
    </row>
    <row r="352" ht="12.75" customHeight="1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117"/>
      <c r="V352" s="47"/>
      <c r="W352" s="47"/>
      <c r="X352" s="47"/>
      <c r="Y352" s="47"/>
      <c r="Z352" s="47"/>
    </row>
    <row r="353" ht="12.75" customHeight="1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117"/>
      <c r="V353" s="47"/>
      <c r="W353" s="47"/>
      <c r="X353" s="47"/>
      <c r="Y353" s="47"/>
      <c r="Z353" s="47"/>
    </row>
    <row r="354" ht="12.75" customHeight="1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117"/>
      <c r="V354" s="47"/>
      <c r="W354" s="47"/>
      <c r="X354" s="47"/>
      <c r="Y354" s="47"/>
      <c r="Z354" s="47"/>
    </row>
    <row r="355" ht="12.75" customHeight="1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117"/>
      <c r="V355" s="47"/>
      <c r="W355" s="47"/>
      <c r="X355" s="47"/>
      <c r="Y355" s="47"/>
      <c r="Z355" s="47"/>
    </row>
    <row r="356" ht="12.75" customHeight="1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117"/>
      <c r="V356" s="47"/>
      <c r="W356" s="47"/>
      <c r="X356" s="47"/>
      <c r="Y356" s="47"/>
      <c r="Z356" s="47"/>
    </row>
    <row r="357" ht="12.75" customHeight="1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117"/>
      <c r="V357" s="47"/>
      <c r="W357" s="47"/>
      <c r="X357" s="47"/>
      <c r="Y357" s="47"/>
      <c r="Z357" s="47"/>
    </row>
    <row r="358" ht="12.75" customHeight="1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117"/>
      <c r="V358" s="47"/>
      <c r="W358" s="47"/>
      <c r="X358" s="47"/>
      <c r="Y358" s="47"/>
      <c r="Z358" s="47"/>
    </row>
    <row r="359" ht="12.75" customHeight="1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117"/>
      <c r="V359" s="47"/>
      <c r="W359" s="47"/>
      <c r="X359" s="47"/>
      <c r="Y359" s="47"/>
      <c r="Z359" s="47"/>
    </row>
    <row r="360" ht="12.75" customHeight="1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117"/>
      <c r="V360" s="47"/>
      <c r="W360" s="47"/>
      <c r="X360" s="47"/>
      <c r="Y360" s="47"/>
      <c r="Z360" s="47"/>
    </row>
    <row r="361" ht="12.75" customHeight="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117"/>
      <c r="V361" s="47"/>
      <c r="W361" s="47"/>
      <c r="X361" s="47"/>
      <c r="Y361" s="47"/>
      <c r="Z361" s="47"/>
    </row>
    <row r="362" ht="12.75" customHeight="1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117"/>
      <c r="V362" s="47"/>
      <c r="W362" s="47"/>
      <c r="X362" s="47"/>
      <c r="Y362" s="47"/>
      <c r="Z362" s="47"/>
    </row>
    <row r="363" ht="12.75" customHeight="1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117"/>
      <c r="V363" s="47"/>
      <c r="W363" s="47"/>
      <c r="X363" s="47"/>
      <c r="Y363" s="47"/>
      <c r="Z363" s="47"/>
    </row>
    <row r="364" ht="12.75" customHeight="1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117"/>
      <c r="V364" s="47"/>
      <c r="W364" s="47"/>
      <c r="X364" s="47"/>
      <c r="Y364" s="47"/>
      <c r="Z364" s="47"/>
    </row>
    <row r="365" ht="12.75" customHeight="1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117"/>
      <c r="V365" s="47"/>
      <c r="W365" s="47"/>
      <c r="X365" s="47"/>
      <c r="Y365" s="47"/>
      <c r="Z365" s="47"/>
    </row>
    <row r="366" ht="12.75" customHeight="1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117"/>
      <c r="V366" s="47"/>
      <c r="W366" s="47"/>
      <c r="X366" s="47"/>
      <c r="Y366" s="47"/>
      <c r="Z366" s="47"/>
    </row>
    <row r="367" ht="12.75" customHeight="1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117"/>
      <c r="V367" s="47"/>
      <c r="W367" s="47"/>
      <c r="X367" s="47"/>
      <c r="Y367" s="47"/>
      <c r="Z367" s="47"/>
    </row>
    <row r="368" ht="12.75" customHeight="1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117"/>
      <c r="V368" s="47"/>
      <c r="W368" s="47"/>
      <c r="X368" s="47"/>
      <c r="Y368" s="47"/>
      <c r="Z368" s="47"/>
    </row>
    <row r="369" ht="12.75" customHeight="1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117"/>
      <c r="V369" s="47"/>
      <c r="W369" s="47"/>
      <c r="X369" s="47"/>
      <c r="Y369" s="47"/>
      <c r="Z369" s="47"/>
    </row>
    <row r="370" ht="12.75" customHeight="1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117"/>
      <c r="V370" s="47"/>
      <c r="W370" s="47"/>
      <c r="X370" s="47"/>
      <c r="Y370" s="47"/>
      <c r="Z370" s="47"/>
    </row>
    <row r="371" ht="12.75" customHeight="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117"/>
      <c r="V371" s="47"/>
      <c r="W371" s="47"/>
      <c r="X371" s="47"/>
      <c r="Y371" s="47"/>
      <c r="Z371" s="47"/>
    </row>
    <row r="372" ht="12.75" customHeight="1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117"/>
      <c r="V372" s="47"/>
      <c r="W372" s="47"/>
      <c r="X372" s="47"/>
      <c r="Y372" s="47"/>
      <c r="Z372" s="47"/>
    </row>
    <row r="373" ht="12.75" customHeight="1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117"/>
      <c r="V373" s="47"/>
      <c r="W373" s="47"/>
      <c r="X373" s="47"/>
      <c r="Y373" s="47"/>
      <c r="Z373" s="47"/>
    </row>
    <row r="374" ht="12.75" customHeight="1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117"/>
      <c r="V374" s="47"/>
      <c r="W374" s="47"/>
      <c r="X374" s="47"/>
      <c r="Y374" s="47"/>
      <c r="Z374" s="47"/>
    </row>
    <row r="375" ht="12.75" customHeight="1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117"/>
      <c r="V375" s="47"/>
      <c r="W375" s="47"/>
      <c r="X375" s="47"/>
      <c r="Y375" s="47"/>
      <c r="Z375" s="47"/>
    </row>
    <row r="376" ht="12.75" customHeight="1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117"/>
      <c r="V376" s="47"/>
      <c r="W376" s="47"/>
      <c r="X376" s="47"/>
      <c r="Y376" s="47"/>
      <c r="Z376" s="47"/>
    </row>
    <row r="377" ht="12.75" customHeight="1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117"/>
      <c r="V377" s="47"/>
      <c r="W377" s="47"/>
      <c r="X377" s="47"/>
      <c r="Y377" s="47"/>
      <c r="Z377" s="47"/>
    </row>
    <row r="378" ht="12.75" customHeight="1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117"/>
      <c r="V378" s="47"/>
      <c r="W378" s="47"/>
      <c r="X378" s="47"/>
      <c r="Y378" s="47"/>
      <c r="Z378" s="47"/>
    </row>
    <row r="379" ht="12.75" customHeight="1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117"/>
      <c r="V379" s="47"/>
      <c r="W379" s="47"/>
      <c r="X379" s="47"/>
      <c r="Y379" s="47"/>
      <c r="Z379" s="47"/>
    </row>
    <row r="380" ht="12.75" customHeight="1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117"/>
      <c r="V380" s="47"/>
      <c r="W380" s="47"/>
      <c r="X380" s="47"/>
      <c r="Y380" s="47"/>
      <c r="Z380" s="47"/>
    </row>
    <row r="381" ht="12.75" customHeight="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117"/>
      <c r="V381" s="47"/>
      <c r="W381" s="47"/>
      <c r="X381" s="47"/>
      <c r="Y381" s="47"/>
      <c r="Z381" s="47"/>
    </row>
    <row r="382" ht="12.75" customHeight="1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117"/>
      <c r="V382" s="47"/>
      <c r="W382" s="47"/>
      <c r="X382" s="47"/>
      <c r="Y382" s="47"/>
      <c r="Z382" s="47"/>
    </row>
    <row r="383" ht="12.75" customHeight="1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117"/>
      <c r="V383" s="47"/>
      <c r="W383" s="47"/>
      <c r="X383" s="47"/>
      <c r="Y383" s="47"/>
      <c r="Z383" s="47"/>
    </row>
    <row r="384" ht="12.75" customHeight="1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117"/>
      <c r="V384" s="47"/>
      <c r="W384" s="47"/>
      <c r="X384" s="47"/>
      <c r="Y384" s="47"/>
      <c r="Z384" s="47"/>
    </row>
    <row r="385" ht="12.75" customHeight="1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117"/>
      <c r="V385" s="47"/>
      <c r="W385" s="47"/>
      <c r="X385" s="47"/>
      <c r="Y385" s="47"/>
      <c r="Z385" s="47"/>
    </row>
    <row r="386" ht="12.75" customHeight="1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117"/>
      <c r="V386" s="47"/>
      <c r="W386" s="47"/>
      <c r="X386" s="47"/>
      <c r="Y386" s="47"/>
      <c r="Z386" s="47"/>
    </row>
    <row r="387" ht="12.75" customHeight="1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117"/>
      <c r="V387" s="47"/>
      <c r="W387" s="47"/>
      <c r="X387" s="47"/>
      <c r="Y387" s="47"/>
      <c r="Z387" s="47"/>
    </row>
    <row r="388" ht="12.75" customHeight="1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117"/>
      <c r="V388" s="47"/>
      <c r="W388" s="47"/>
      <c r="X388" s="47"/>
      <c r="Y388" s="47"/>
      <c r="Z388" s="47"/>
    </row>
    <row r="389" ht="12.75" customHeight="1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117"/>
      <c r="V389" s="47"/>
      <c r="W389" s="47"/>
      <c r="X389" s="47"/>
      <c r="Y389" s="47"/>
      <c r="Z389" s="47"/>
    </row>
    <row r="390" ht="12.75" customHeight="1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117"/>
      <c r="V390" s="47"/>
      <c r="W390" s="47"/>
      <c r="X390" s="47"/>
      <c r="Y390" s="47"/>
      <c r="Z390" s="47"/>
    </row>
    <row r="391" ht="12.75" customHeight="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117"/>
      <c r="V391" s="47"/>
      <c r="W391" s="47"/>
      <c r="X391" s="47"/>
      <c r="Y391" s="47"/>
      <c r="Z391" s="47"/>
    </row>
    <row r="392" ht="12.75" customHeight="1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117"/>
      <c r="V392" s="47"/>
      <c r="W392" s="47"/>
      <c r="X392" s="47"/>
      <c r="Y392" s="47"/>
      <c r="Z392" s="47"/>
    </row>
    <row r="393" ht="12.75" customHeight="1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117"/>
      <c r="V393" s="47"/>
      <c r="W393" s="47"/>
      <c r="X393" s="47"/>
      <c r="Y393" s="47"/>
      <c r="Z393" s="47"/>
    </row>
    <row r="394" ht="12.75" customHeight="1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117"/>
      <c r="V394" s="47"/>
      <c r="W394" s="47"/>
      <c r="X394" s="47"/>
      <c r="Y394" s="47"/>
      <c r="Z394" s="47"/>
    </row>
    <row r="395" ht="12.75" customHeight="1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117"/>
      <c r="V395" s="47"/>
      <c r="W395" s="47"/>
      <c r="X395" s="47"/>
      <c r="Y395" s="47"/>
      <c r="Z395" s="47"/>
    </row>
    <row r="396" ht="12.75" customHeight="1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117"/>
      <c r="V396" s="47"/>
      <c r="W396" s="47"/>
      <c r="X396" s="47"/>
      <c r="Y396" s="47"/>
      <c r="Z396" s="47"/>
    </row>
    <row r="397" ht="12.75" customHeight="1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117"/>
      <c r="V397" s="47"/>
      <c r="W397" s="47"/>
      <c r="X397" s="47"/>
      <c r="Y397" s="47"/>
      <c r="Z397" s="47"/>
    </row>
    <row r="398" ht="12.75" customHeight="1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117"/>
      <c r="V398" s="47"/>
      <c r="W398" s="47"/>
      <c r="X398" s="47"/>
      <c r="Y398" s="47"/>
      <c r="Z398" s="47"/>
    </row>
    <row r="399" ht="12.75" customHeight="1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117"/>
      <c r="V399" s="47"/>
      <c r="W399" s="47"/>
      <c r="X399" s="47"/>
      <c r="Y399" s="47"/>
      <c r="Z399" s="47"/>
    </row>
    <row r="400" ht="12.75" customHeight="1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117"/>
      <c r="V400" s="47"/>
      <c r="W400" s="47"/>
      <c r="X400" s="47"/>
      <c r="Y400" s="47"/>
      <c r="Z400" s="47"/>
    </row>
    <row r="401" ht="12.75" customHeight="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117"/>
      <c r="V401" s="47"/>
      <c r="W401" s="47"/>
      <c r="X401" s="47"/>
      <c r="Y401" s="47"/>
      <c r="Z401" s="47"/>
    </row>
    <row r="402" ht="12.75" customHeight="1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117"/>
      <c r="V402" s="47"/>
      <c r="W402" s="47"/>
      <c r="X402" s="47"/>
      <c r="Y402" s="47"/>
      <c r="Z402" s="47"/>
    </row>
    <row r="403" ht="12.75" customHeight="1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117"/>
      <c r="V403" s="47"/>
      <c r="W403" s="47"/>
      <c r="X403" s="47"/>
      <c r="Y403" s="47"/>
      <c r="Z403" s="47"/>
    </row>
    <row r="404" ht="12.75" customHeight="1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117"/>
      <c r="V404" s="47"/>
      <c r="W404" s="47"/>
      <c r="X404" s="47"/>
      <c r="Y404" s="47"/>
      <c r="Z404" s="47"/>
    </row>
    <row r="405" ht="12.75" customHeight="1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117"/>
      <c r="V405" s="47"/>
      <c r="W405" s="47"/>
      <c r="X405" s="47"/>
      <c r="Y405" s="47"/>
      <c r="Z405" s="47"/>
    </row>
    <row r="406" ht="12.75" customHeight="1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117"/>
      <c r="V406" s="47"/>
      <c r="W406" s="47"/>
      <c r="X406" s="47"/>
      <c r="Y406" s="47"/>
      <c r="Z406" s="47"/>
    </row>
    <row r="407" ht="12.75" customHeight="1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117"/>
      <c r="V407" s="47"/>
      <c r="W407" s="47"/>
      <c r="X407" s="47"/>
      <c r="Y407" s="47"/>
      <c r="Z407" s="47"/>
    </row>
    <row r="408" ht="12.75" customHeight="1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117"/>
      <c r="V408" s="47"/>
      <c r="W408" s="47"/>
      <c r="X408" s="47"/>
      <c r="Y408" s="47"/>
      <c r="Z408" s="47"/>
    </row>
    <row r="409" ht="12.75" customHeight="1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117"/>
      <c r="V409" s="47"/>
      <c r="W409" s="47"/>
      <c r="X409" s="47"/>
      <c r="Y409" s="47"/>
      <c r="Z409" s="47"/>
    </row>
    <row r="410" ht="12.75" customHeight="1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117"/>
      <c r="V410" s="47"/>
      <c r="W410" s="47"/>
      <c r="X410" s="47"/>
      <c r="Y410" s="47"/>
      <c r="Z410" s="47"/>
    </row>
    <row r="411" ht="12.75" customHeight="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117"/>
      <c r="V411" s="47"/>
      <c r="W411" s="47"/>
      <c r="X411" s="47"/>
      <c r="Y411" s="47"/>
      <c r="Z411" s="47"/>
    </row>
    <row r="412" ht="12.75" customHeight="1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117"/>
      <c r="V412" s="47"/>
      <c r="W412" s="47"/>
      <c r="X412" s="47"/>
      <c r="Y412" s="47"/>
      <c r="Z412" s="47"/>
    </row>
    <row r="413" ht="12.75" customHeight="1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117"/>
      <c r="V413" s="47"/>
      <c r="W413" s="47"/>
      <c r="X413" s="47"/>
      <c r="Y413" s="47"/>
      <c r="Z413" s="47"/>
    </row>
    <row r="414" ht="12.75" customHeight="1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117"/>
      <c r="V414" s="47"/>
      <c r="W414" s="47"/>
      <c r="X414" s="47"/>
      <c r="Y414" s="47"/>
      <c r="Z414" s="47"/>
    </row>
    <row r="415" ht="12.75" customHeight="1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117"/>
      <c r="V415" s="47"/>
      <c r="W415" s="47"/>
      <c r="X415" s="47"/>
      <c r="Y415" s="47"/>
      <c r="Z415" s="47"/>
    </row>
    <row r="416" ht="12.75" customHeight="1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117"/>
      <c r="V416" s="47"/>
      <c r="W416" s="47"/>
      <c r="X416" s="47"/>
      <c r="Y416" s="47"/>
      <c r="Z416" s="47"/>
    </row>
    <row r="417" ht="12.75" customHeight="1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117"/>
      <c r="V417" s="47"/>
      <c r="W417" s="47"/>
      <c r="X417" s="47"/>
      <c r="Y417" s="47"/>
      <c r="Z417" s="47"/>
    </row>
    <row r="418" ht="12.75" customHeight="1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117"/>
      <c r="V418" s="47"/>
      <c r="W418" s="47"/>
      <c r="X418" s="47"/>
      <c r="Y418" s="47"/>
      <c r="Z418" s="47"/>
    </row>
    <row r="419" ht="12.75" customHeight="1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117"/>
      <c r="V419" s="47"/>
      <c r="W419" s="47"/>
      <c r="X419" s="47"/>
      <c r="Y419" s="47"/>
      <c r="Z419" s="47"/>
    </row>
    <row r="420" ht="12.75" customHeight="1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117"/>
      <c r="V420" s="47"/>
      <c r="W420" s="47"/>
      <c r="X420" s="47"/>
      <c r="Y420" s="47"/>
      <c r="Z420" s="47"/>
    </row>
    <row r="421" ht="12.75" customHeight="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117"/>
      <c r="V421" s="47"/>
      <c r="W421" s="47"/>
      <c r="X421" s="47"/>
      <c r="Y421" s="47"/>
      <c r="Z421" s="47"/>
    </row>
    <row r="422" ht="12.75" customHeight="1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117"/>
      <c r="V422" s="47"/>
      <c r="W422" s="47"/>
      <c r="X422" s="47"/>
      <c r="Y422" s="47"/>
      <c r="Z422" s="47"/>
    </row>
    <row r="423" ht="12.75" customHeight="1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117"/>
      <c r="V423" s="47"/>
      <c r="W423" s="47"/>
      <c r="X423" s="47"/>
      <c r="Y423" s="47"/>
      <c r="Z423" s="47"/>
    </row>
    <row r="424" ht="12.75" customHeight="1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117"/>
      <c r="V424" s="47"/>
      <c r="W424" s="47"/>
      <c r="X424" s="47"/>
      <c r="Y424" s="47"/>
      <c r="Z424" s="47"/>
    </row>
    <row r="425" ht="12.75" customHeight="1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117"/>
      <c r="V425" s="47"/>
      <c r="W425" s="47"/>
      <c r="X425" s="47"/>
      <c r="Y425" s="47"/>
      <c r="Z425" s="47"/>
    </row>
    <row r="426" ht="12.75" customHeight="1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117"/>
      <c r="V426" s="47"/>
      <c r="W426" s="47"/>
      <c r="X426" s="47"/>
      <c r="Y426" s="47"/>
      <c r="Z426" s="47"/>
    </row>
    <row r="427" ht="12.75" customHeight="1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117"/>
      <c r="V427" s="47"/>
      <c r="W427" s="47"/>
      <c r="X427" s="47"/>
      <c r="Y427" s="47"/>
      <c r="Z427" s="47"/>
    </row>
    <row r="428" ht="12.75" customHeight="1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117"/>
      <c r="V428" s="47"/>
      <c r="W428" s="47"/>
      <c r="X428" s="47"/>
      <c r="Y428" s="47"/>
      <c r="Z428" s="47"/>
    </row>
    <row r="429" ht="12.75" customHeight="1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117"/>
      <c r="V429" s="47"/>
      <c r="W429" s="47"/>
      <c r="X429" s="47"/>
      <c r="Y429" s="47"/>
      <c r="Z429" s="47"/>
    </row>
    <row r="430" ht="12.75" customHeight="1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117"/>
      <c r="V430" s="47"/>
      <c r="W430" s="47"/>
      <c r="X430" s="47"/>
      <c r="Y430" s="47"/>
      <c r="Z430" s="47"/>
    </row>
    <row r="431" ht="12.75" customHeight="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117"/>
      <c r="V431" s="47"/>
      <c r="W431" s="47"/>
      <c r="X431" s="47"/>
      <c r="Y431" s="47"/>
      <c r="Z431" s="47"/>
    </row>
    <row r="432" ht="12.75" customHeight="1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117"/>
      <c r="V432" s="47"/>
      <c r="W432" s="47"/>
      <c r="X432" s="47"/>
      <c r="Y432" s="47"/>
      <c r="Z432" s="47"/>
    </row>
    <row r="433" ht="12.75" customHeight="1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117"/>
      <c r="V433" s="47"/>
      <c r="W433" s="47"/>
      <c r="X433" s="47"/>
      <c r="Y433" s="47"/>
      <c r="Z433" s="47"/>
    </row>
    <row r="434" ht="12.75" customHeight="1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117"/>
      <c r="V434" s="47"/>
      <c r="W434" s="47"/>
      <c r="X434" s="47"/>
      <c r="Y434" s="47"/>
      <c r="Z434" s="47"/>
    </row>
    <row r="435" ht="12.75" customHeight="1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117"/>
      <c r="V435" s="47"/>
      <c r="W435" s="47"/>
      <c r="X435" s="47"/>
      <c r="Y435" s="47"/>
      <c r="Z435" s="47"/>
    </row>
    <row r="436" ht="12.75" customHeight="1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117"/>
      <c r="V436" s="47"/>
      <c r="W436" s="47"/>
      <c r="X436" s="47"/>
      <c r="Y436" s="47"/>
      <c r="Z436" s="47"/>
    </row>
    <row r="437" ht="12.75" customHeight="1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117"/>
      <c r="V437" s="47"/>
      <c r="W437" s="47"/>
      <c r="X437" s="47"/>
      <c r="Y437" s="47"/>
      <c r="Z437" s="47"/>
    </row>
    <row r="438" ht="12.75" customHeight="1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117"/>
      <c r="V438" s="47"/>
      <c r="W438" s="47"/>
      <c r="X438" s="47"/>
      <c r="Y438" s="47"/>
      <c r="Z438" s="47"/>
    </row>
    <row r="439" ht="12.75" customHeight="1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117"/>
      <c r="V439" s="47"/>
      <c r="W439" s="47"/>
      <c r="X439" s="47"/>
      <c r="Y439" s="47"/>
      <c r="Z439" s="47"/>
    </row>
    <row r="440" ht="12.75" customHeight="1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117"/>
      <c r="V440" s="47"/>
      <c r="W440" s="47"/>
      <c r="X440" s="47"/>
      <c r="Y440" s="47"/>
      <c r="Z440" s="47"/>
    </row>
    <row r="441" ht="12.75" customHeight="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117"/>
      <c r="V441" s="47"/>
      <c r="W441" s="47"/>
      <c r="X441" s="47"/>
      <c r="Y441" s="47"/>
      <c r="Z441" s="47"/>
    </row>
    <row r="442" ht="12.75" customHeight="1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117"/>
      <c r="V442" s="47"/>
      <c r="W442" s="47"/>
      <c r="X442" s="47"/>
      <c r="Y442" s="47"/>
      <c r="Z442" s="47"/>
    </row>
    <row r="443" ht="12.75" customHeight="1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117"/>
      <c r="V443" s="47"/>
      <c r="W443" s="47"/>
      <c r="X443" s="47"/>
      <c r="Y443" s="47"/>
      <c r="Z443" s="47"/>
    </row>
    <row r="444" ht="12.75" customHeight="1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117"/>
      <c r="V444" s="47"/>
      <c r="W444" s="47"/>
      <c r="X444" s="47"/>
      <c r="Y444" s="47"/>
      <c r="Z444" s="47"/>
    </row>
    <row r="445" ht="12.75" customHeight="1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117"/>
      <c r="V445" s="47"/>
      <c r="W445" s="47"/>
      <c r="X445" s="47"/>
      <c r="Y445" s="47"/>
      <c r="Z445" s="47"/>
    </row>
    <row r="446" ht="12.75" customHeight="1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117"/>
      <c r="V446" s="47"/>
      <c r="W446" s="47"/>
      <c r="X446" s="47"/>
      <c r="Y446" s="47"/>
      <c r="Z446" s="47"/>
    </row>
    <row r="447" ht="12.75" customHeight="1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117"/>
      <c r="V447" s="47"/>
      <c r="W447" s="47"/>
      <c r="X447" s="47"/>
      <c r="Y447" s="47"/>
      <c r="Z447" s="47"/>
    </row>
    <row r="448" ht="12.75" customHeight="1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117"/>
      <c r="V448" s="47"/>
      <c r="W448" s="47"/>
      <c r="X448" s="47"/>
      <c r="Y448" s="47"/>
      <c r="Z448" s="47"/>
    </row>
    <row r="449" ht="12.75" customHeight="1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117"/>
      <c r="V449" s="47"/>
      <c r="W449" s="47"/>
      <c r="X449" s="47"/>
      <c r="Y449" s="47"/>
      <c r="Z449" s="47"/>
    </row>
    <row r="450" ht="12.75" customHeight="1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117"/>
      <c r="V450" s="47"/>
      <c r="W450" s="47"/>
      <c r="X450" s="47"/>
      <c r="Y450" s="47"/>
      <c r="Z450" s="47"/>
    </row>
    <row r="451" ht="12.75" customHeight="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117"/>
      <c r="V451" s="47"/>
      <c r="W451" s="47"/>
      <c r="X451" s="47"/>
      <c r="Y451" s="47"/>
      <c r="Z451" s="47"/>
    </row>
    <row r="452" ht="12.75" customHeight="1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117"/>
      <c r="V452" s="47"/>
      <c r="W452" s="47"/>
      <c r="X452" s="47"/>
      <c r="Y452" s="47"/>
      <c r="Z452" s="47"/>
    </row>
    <row r="453" ht="12.75" customHeight="1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117"/>
      <c r="V453" s="47"/>
      <c r="W453" s="47"/>
      <c r="X453" s="47"/>
      <c r="Y453" s="47"/>
      <c r="Z453" s="47"/>
    </row>
    <row r="454" ht="12.75" customHeight="1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117"/>
      <c r="V454" s="47"/>
      <c r="W454" s="47"/>
      <c r="X454" s="47"/>
      <c r="Y454" s="47"/>
      <c r="Z454" s="47"/>
    </row>
    <row r="455" ht="12.75" customHeight="1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117"/>
      <c r="V455" s="47"/>
      <c r="W455" s="47"/>
      <c r="X455" s="47"/>
      <c r="Y455" s="47"/>
      <c r="Z455" s="47"/>
    </row>
    <row r="456" ht="12.75" customHeight="1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117"/>
      <c r="V456" s="47"/>
      <c r="W456" s="47"/>
      <c r="X456" s="47"/>
      <c r="Y456" s="47"/>
      <c r="Z456" s="47"/>
    </row>
    <row r="457" ht="12.75" customHeight="1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117"/>
      <c r="V457" s="47"/>
      <c r="W457" s="47"/>
      <c r="X457" s="47"/>
      <c r="Y457" s="47"/>
      <c r="Z457" s="47"/>
    </row>
    <row r="458" ht="12.75" customHeight="1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117"/>
      <c r="V458" s="47"/>
      <c r="W458" s="47"/>
      <c r="X458" s="47"/>
      <c r="Y458" s="47"/>
      <c r="Z458" s="47"/>
    </row>
    <row r="459" ht="12.75" customHeight="1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117"/>
      <c r="V459" s="47"/>
      <c r="W459" s="47"/>
      <c r="X459" s="47"/>
      <c r="Y459" s="47"/>
      <c r="Z459" s="47"/>
    </row>
    <row r="460" ht="12.75" customHeight="1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117"/>
      <c r="V460" s="47"/>
      <c r="W460" s="47"/>
      <c r="X460" s="47"/>
      <c r="Y460" s="47"/>
      <c r="Z460" s="47"/>
    </row>
    <row r="461" ht="12.75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117"/>
      <c r="V461" s="47"/>
      <c r="W461" s="47"/>
      <c r="X461" s="47"/>
      <c r="Y461" s="47"/>
      <c r="Z461" s="47"/>
    </row>
    <row r="462" ht="12.75" customHeight="1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117"/>
      <c r="V462" s="47"/>
      <c r="W462" s="47"/>
      <c r="X462" s="47"/>
      <c r="Y462" s="47"/>
      <c r="Z462" s="47"/>
    </row>
    <row r="463" ht="12.75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117"/>
      <c r="V463" s="47"/>
      <c r="W463" s="47"/>
      <c r="X463" s="47"/>
      <c r="Y463" s="47"/>
      <c r="Z463" s="47"/>
    </row>
    <row r="464" ht="12.75" customHeight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117"/>
      <c r="V464" s="47"/>
      <c r="W464" s="47"/>
      <c r="X464" s="47"/>
      <c r="Y464" s="47"/>
      <c r="Z464" s="47"/>
    </row>
    <row r="465" ht="12.75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117"/>
      <c r="V465" s="47"/>
      <c r="W465" s="47"/>
      <c r="X465" s="47"/>
      <c r="Y465" s="47"/>
      <c r="Z465" s="47"/>
    </row>
    <row r="466" ht="12.75" customHeight="1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117"/>
      <c r="V466" s="47"/>
      <c r="W466" s="47"/>
      <c r="X466" s="47"/>
      <c r="Y466" s="47"/>
      <c r="Z466" s="47"/>
    </row>
    <row r="467" ht="12.75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117"/>
      <c r="V467" s="47"/>
      <c r="W467" s="47"/>
      <c r="X467" s="47"/>
      <c r="Y467" s="47"/>
      <c r="Z467" s="47"/>
    </row>
    <row r="468" ht="12.75" customHeight="1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117"/>
      <c r="V468" s="47"/>
      <c r="W468" s="47"/>
      <c r="X468" s="47"/>
      <c r="Y468" s="47"/>
      <c r="Z468" s="47"/>
    </row>
    <row r="469" ht="12.75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117"/>
      <c r="V469" s="47"/>
      <c r="W469" s="47"/>
      <c r="X469" s="47"/>
      <c r="Y469" s="47"/>
      <c r="Z469" s="47"/>
    </row>
    <row r="470" ht="12.75" customHeight="1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117"/>
      <c r="V470" s="47"/>
      <c r="W470" s="47"/>
      <c r="X470" s="47"/>
      <c r="Y470" s="47"/>
      <c r="Z470" s="47"/>
    </row>
    <row r="471" ht="12.75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117"/>
      <c r="V471" s="47"/>
      <c r="W471" s="47"/>
      <c r="X471" s="47"/>
      <c r="Y471" s="47"/>
      <c r="Z471" s="47"/>
    </row>
    <row r="472" ht="12.75" customHeight="1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117"/>
      <c r="V472" s="47"/>
      <c r="W472" s="47"/>
      <c r="X472" s="47"/>
      <c r="Y472" s="47"/>
      <c r="Z472" s="47"/>
    </row>
    <row r="473" ht="12.75" customHeight="1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117"/>
      <c r="V473" s="47"/>
      <c r="W473" s="47"/>
      <c r="X473" s="47"/>
      <c r="Y473" s="47"/>
      <c r="Z473" s="47"/>
    </row>
    <row r="474" ht="12.75" customHeight="1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117"/>
      <c r="V474" s="47"/>
      <c r="W474" s="47"/>
      <c r="X474" s="47"/>
      <c r="Y474" s="47"/>
      <c r="Z474" s="47"/>
    </row>
    <row r="475" ht="12.75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117"/>
      <c r="V475" s="47"/>
      <c r="W475" s="47"/>
      <c r="X475" s="47"/>
      <c r="Y475" s="47"/>
      <c r="Z475" s="47"/>
    </row>
    <row r="476" ht="12.75" customHeight="1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117"/>
      <c r="V476" s="47"/>
      <c r="W476" s="47"/>
      <c r="X476" s="47"/>
      <c r="Y476" s="47"/>
      <c r="Z476" s="47"/>
    </row>
    <row r="477" ht="12.75" customHeight="1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117"/>
      <c r="V477" s="47"/>
      <c r="W477" s="47"/>
      <c r="X477" s="47"/>
      <c r="Y477" s="47"/>
      <c r="Z477" s="47"/>
    </row>
    <row r="478" ht="12.75" customHeight="1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117"/>
      <c r="V478" s="47"/>
      <c r="W478" s="47"/>
      <c r="X478" s="47"/>
      <c r="Y478" s="47"/>
      <c r="Z478" s="47"/>
    </row>
    <row r="479" ht="12.75" customHeight="1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117"/>
      <c r="V479" s="47"/>
      <c r="W479" s="47"/>
      <c r="X479" s="47"/>
      <c r="Y479" s="47"/>
      <c r="Z479" s="47"/>
    </row>
    <row r="480" ht="12.75" customHeight="1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117"/>
      <c r="V480" s="47"/>
      <c r="W480" s="47"/>
      <c r="X480" s="47"/>
      <c r="Y480" s="47"/>
      <c r="Z480" s="47"/>
    </row>
    <row r="481" ht="12.75" customHeight="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117"/>
      <c r="V481" s="47"/>
      <c r="W481" s="47"/>
      <c r="X481" s="47"/>
      <c r="Y481" s="47"/>
      <c r="Z481" s="47"/>
    </row>
    <row r="482" ht="12.75" customHeight="1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117"/>
      <c r="V482" s="47"/>
      <c r="W482" s="47"/>
      <c r="X482" s="47"/>
      <c r="Y482" s="47"/>
      <c r="Z482" s="47"/>
    </row>
    <row r="483" ht="12.75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117"/>
      <c r="V483" s="47"/>
      <c r="W483" s="47"/>
      <c r="X483" s="47"/>
      <c r="Y483" s="47"/>
      <c r="Z483" s="47"/>
    </row>
    <row r="484" ht="12.75" customHeight="1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117"/>
      <c r="V484" s="47"/>
      <c r="W484" s="47"/>
      <c r="X484" s="47"/>
      <c r="Y484" s="47"/>
      <c r="Z484" s="47"/>
    </row>
    <row r="485" ht="12.75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117"/>
      <c r="V485" s="47"/>
      <c r="W485" s="47"/>
      <c r="X485" s="47"/>
      <c r="Y485" s="47"/>
      <c r="Z485" s="47"/>
    </row>
    <row r="486" ht="12.75" customHeight="1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117"/>
      <c r="V486" s="47"/>
      <c r="W486" s="47"/>
      <c r="X486" s="47"/>
      <c r="Y486" s="47"/>
      <c r="Z486" s="47"/>
    </row>
    <row r="487" ht="12.75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117"/>
      <c r="V487" s="47"/>
      <c r="W487" s="47"/>
      <c r="X487" s="47"/>
      <c r="Y487" s="47"/>
      <c r="Z487" s="47"/>
    </row>
    <row r="488" ht="12.75" customHeight="1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117"/>
      <c r="V488" s="47"/>
      <c r="W488" s="47"/>
      <c r="X488" s="47"/>
      <c r="Y488" s="47"/>
      <c r="Z488" s="47"/>
    </row>
    <row r="489" ht="12.75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117"/>
      <c r="V489" s="47"/>
      <c r="W489" s="47"/>
      <c r="X489" s="47"/>
      <c r="Y489" s="47"/>
      <c r="Z489" s="47"/>
    </row>
    <row r="490" ht="12.75" customHeight="1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117"/>
      <c r="V490" s="47"/>
      <c r="W490" s="47"/>
      <c r="X490" s="47"/>
      <c r="Y490" s="47"/>
      <c r="Z490" s="47"/>
    </row>
    <row r="491" ht="12.75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117"/>
      <c r="V491" s="47"/>
      <c r="W491" s="47"/>
      <c r="X491" s="47"/>
      <c r="Y491" s="47"/>
      <c r="Z491" s="47"/>
    </row>
    <row r="492" ht="12.75" customHeight="1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117"/>
      <c r="V492" s="47"/>
      <c r="W492" s="47"/>
      <c r="X492" s="47"/>
      <c r="Y492" s="47"/>
      <c r="Z492" s="47"/>
    </row>
    <row r="493" ht="12.75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117"/>
      <c r="V493" s="47"/>
      <c r="W493" s="47"/>
      <c r="X493" s="47"/>
      <c r="Y493" s="47"/>
      <c r="Z493" s="47"/>
    </row>
    <row r="494" ht="12.75" customHeight="1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117"/>
      <c r="V494" s="47"/>
      <c r="W494" s="47"/>
      <c r="X494" s="47"/>
      <c r="Y494" s="47"/>
      <c r="Z494" s="47"/>
    </row>
    <row r="495" ht="12.75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117"/>
      <c r="V495" s="47"/>
      <c r="W495" s="47"/>
      <c r="X495" s="47"/>
      <c r="Y495" s="47"/>
      <c r="Z495" s="47"/>
    </row>
    <row r="496" ht="12.75" customHeight="1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117"/>
      <c r="V496" s="47"/>
      <c r="W496" s="47"/>
      <c r="X496" s="47"/>
      <c r="Y496" s="47"/>
      <c r="Z496" s="47"/>
    </row>
    <row r="497" ht="12.75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117"/>
      <c r="V497" s="47"/>
      <c r="W497" s="47"/>
      <c r="X497" s="47"/>
      <c r="Y497" s="47"/>
      <c r="Z497" s="47"/>
    </row>
    <row r="498" ht="12.75" customHeight="1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117"/>
      <c r="V498" s="47"/>
      <c r="W498" s="47"/>
      <c r="X498" s="47"/>
      <c r="Y498" s="47"/>
      <c r="Z498" s="47"/>
    </row>
    <row r="499" ht="12.75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117"/>
      <c r="V499" s="47"/>
      <c r="W499" s="47"/>
      <c r="X499" s="47"/>
      <c r="Y499" s="47"/>
      <c r="Z499" s="47"/>
    </row>
    <row r="500" ht="12.75" customHeight="1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117"/>
      <c r="V500" s="47"/>
      <c r="W500" s="47"/>
      <c r="X500" s="47"/>
      <c r="Y500" s="47"/>
      <c r="Z500" s="47"/>
    </row>
    <row r="501" ht="12.75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117"/>
      <c r="V501" s="47"/>
      <c r="W501" s="47"/>
      <c r="X501" s="47"/>
      <c r="Y501" s="47"/>
      <c r="Z501" s="47"/>
    </row>
    <row r="502" ht="12.75" customHeight="1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117"/>
      <c r="V502" s="47"/>
      <c r="W502" s="47"/>
      <c r="X502" s="47"/>
      <c r="Y502" s="47"/>
      <c r="Z502" s="47"/>
    </row>
    <row r="503" ht="12.75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117"/>
      <c r="V503" s="47"/>
      <c r="W503" s="47"/>
      <c r="X503" s="47"/>
      <c r="Y503" s="47"/>
      <c r="Z503" s="47"/>
    </row>
    <row r="504" ht="12.75" customHeight="1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117"/>
      <c r="V504" s="47"/>
      <c r="W504" s="47"/>
      <c r="X504" s="47"/>
      <c r="Y504" s="47"/>
      <c r="Z504" s="47"/>
    </row>
    <row r="505" ht="12.75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117"/>
      <c r="V505" s="47"/>
      <c r="W505" s="47"/>
      <c r="X505" s="47"/>
      <c r="Y505" s="47"/>
      <c r="Z505" s="47"/>
    </row>
    <row r="506" ht="12.75" customHeight="1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117"/>
      <c r="V506" s="47"/>
      <c r="W506" s="47"/>
      <c r="X506" s="47"/>
      <c r="Y506" s="47"/>
      <c r="Z506" s="47"/>
    </row>
    <row r="507" ht="12.75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117"/>
      <c r="V507" s="47"/>
      <c r="W507" s="47"/>
      <c r="X507" s="47"/>
      <c r="Y507" s="47"/>
      <c r="Z507" s="47"/>
    </row>
    <row r="508" ht="12.75" customHeight="1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117"/>
      <c r="V508" s="47"/>
      <c r="W508" s="47"/>
      <c r="X508" s="47"/>
      <c r="Y508" s="47"/>
      <c r="Z508" s="47"/>
    </row>
    <row r="509" ht="12.75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117"/>
      <c r="V509" s="47"/>
      <c r="W509" s="47"/>
      <c r="X509" s="47"/>
      <c r="Y509" s="47"/>
      <c r="Z509" s="47"/>
    </row>
    <row r="510" ht="12.75" customHeight="1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117"/>
      <c r="V510" s="47"/>
      <c r="W510" s="47"/>
      <c r="X510" s="47"/>
      <c r="Y510" s="47"/>
      <c r="Z510" s="47"/>
    </row>
    <row r="511" ht="12.75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117"/>
      <c r="V511" s="47"/>
      <c r="W511" s="47"/>
      <c r="X511" s="47"/>
      <c r="Y511" s="47"/>
      <c r="Z511" s="47"/>
    </row>
    <row r="512" ht="12.75" customHeight="1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117"/>
      <c r="V512" s="47"/>
      <c r="W512" s="47"/>
      <c r="X512" s="47"/>
      <c r="Y512" s="47"/>
      <c r="Z512" s="47"/>
    </row>
    <row r="513" ht="12.75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117"/>
      <c r="V513" s="47"/>
      <c r="W513" s="47"/>
      <c r="X513" s="47"/>
      <c r="Y513" s="47"/>
      <c r="Z513" s="47"/>
    </row>
    <row r="514" ht="12.75" customHeight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117"/>
      <c r="V514" s="47"/>
      <c r="W514" s="47"/>
      <c r="X514" s="47"/>
      <c r="Y514" s="47"/>
      <c r="Z514" s="47"/>
    </row>
    <row r="515" ht="12.75" customHeight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117"/>
      <c r="V515" s="47"/>
      <c r="W515" s="47"/>
      <c r="X515" s="47"/>
      <c r="Y515" s="47"/>
      <c r="Z515" s="47"/>
    </row>
    <row r="516" ht="12.75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117"/>
      <c r="V516" s="47"/>
      <c r="W516" s="47"/>
      <c r="X516" s="47"/>
      <c r="Y516" s="47"/>
      <c r="Z516" s="47"/>
    </row>
    <row r="517" ht="12.75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117"/>
      <c r="V517" s="47"/>
      <c r="W517" s="47"/>
      <c r="X517" s="47"/>
      <c r="Y517" s="47"/>
      <c r="Z517" s="47"/>
    </row>
    <row r="518" ht="12.75" customHeight="1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117"/>
      <c r="V518" s="47"/>
      <c r="W518" s="47"/>
      <c r="X518" s="47"/>
      <c r="Y518" s="47"/>
      <c r="Z518" s="47"/>
    </row>
    <row r="519" ht="12.75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117"/>
      <c r="V519" s="47"/>
      <c r="W519" s="47"/>
      <c r="X519" s="47"/>
      <c r="Y519" s="47"/>
      <c r="Z519" s="47"/>
    </row>
    <row r="520" ht="12.75" customHeight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117"/>
      <c r="V520" s="47"/>
      <c r="W520" s="47"/>
      <c r="X520" s="47"/>
      <c r="Y520" s="47"/>
      <c r="Z520" s="47"/>
    </row>
    <row r="521" ht="12.75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117"/>
      <c r="V521" s="47"/>
      <c r="W521" s="47"/>
      <c r="X521" s="47"/>
      <c r="Y521" s="47"/>
      <c r="Z521" s="47"/>
    </row>
    <row r="522" ht="12.75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117"/>
      <c r="V522" s="47"/>
      <c r="W522" s="47"/>
      <c r="X522" s="47"/>
      <c r="Y522" s="47"/>
      <c r="Z522" s="47"/>
    </row>
    <row r="523" ht="12.75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117"/>
      <c r="V523" s="47"/>
      <c r="W523" s="47"/>
      <c r="X523" s="47"/>
      <c r="Y523" s="47"/>
      <c r="Z523" s="47"/>
    </row>
    <row r="524" ht="12.75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117"/>
      <c r="V524" s="47"/>
      <c r="W524" s="47"/>
      <c r="X524" s="47"/>
      <c r="Y524" s="47"/>
      <c r="Z524" s="47"/>
    </row>
    <row r="525" ht="12.75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117"/>
      <c r="V525" s="47"/>
      <c r="W525" s="47"/>
      <c r="X525" s="47"/>
      <c r="Y525" s="47"/>
      <c r="Z525" s="47"/>
    </row>
    <row r="526" ht="12.75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117"/>
      <c r="V526" s="47"/>
      <c r="W526" s="47"/>
      <c r="X526" s="47"/>
      <c r="Y526" s="47"/>
      <c r="Z526" s="47"/>
    </row>
    <row r="527" ht="12.75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117"/>
      <c r="V527" s="47"/>
      <c r="W527" s="47"/>
      <c r="X527" s="47"/>
      <c r="Y527" s="47"/>
      <c r="Z527" s="47"/>
    </row>
    <row r="528" ht="12.75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117"/>
      <c r="V528" s="47"/>
      <c r="W528" s="47"/>
      <c r="X528" s="47"/>
      <c r="Y528" s="47"/>
      <c r="Z528" s="47"/>
    </row>
    <row r="529" ht="12.75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117"/>
      <c r="V529" s="47"/>
      <c r="W529" s="47"/>
      <c r="X529" s="47"/>
      <c r="Y529" s="47"/>
      <c r="Z529" s="47"/>
    </row>
    <row r="530" ht="12.75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117"/>
      <c r="V530" s="47"/>
      <c r="W530" s="47"/>
      <c r="X530" s="47"/>
      <c r="Y530" s="47"/>
      <c r="Z530" s="47"/>
    </row>
    <row r="531" ht="12.75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117"/>
      <c r="V531" s="47"/>
      <c r="W531" s="47"/>
      <c r="X531" s="47"/>
      <c r="Y531" s="47"/>
      <c r="Z531" s="47"/>
    </row>
    <row r="532" ht="12.75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117"/>
      <c r="V532" s="47"/>
      <c r="W532" s="47"/>
      <c r="X532" s="47"/>
      <c r="Y532" s="47"/>
      <c r="Z532" s="47"/>
    </row>
    <row r="533" ht="12.75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117"/>
      <c r="V533" s="47"/>
      <c r="W533" s="47"/>
      <c r="X533" s="47"/>
      <c r="Y533" s="47"/>
      <c r="Z533" s="47"/>
    </row>
    <row r="534" ht="12.75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117"/>
      <c r="V534" s="47"/>
      <c r="W534" s="47"/>
      <c r="X534" s="47"/>
      <c r="Y534" s="47"/>
      <c r="Z534" s="47"/>
    </row>
    <row r="535" ht="12.75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117"/>
      <c r="V535" s="47"/>
      <c r="W535" s="47"/>
      <c r="X535" s="47"/>
      <c r="Y535" s="47"/>
      <c r="Z535" s="47"/>
    </row>
    <row r="536" ht="12.75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117"/>
      <c r="V536" s="47"/>
      <c r="W536" s="47"/>
      <c r="X536" s="47"/>
      <c r="Y536" s="47"/>
      <c r="Z536" s="47"/>
    </row>
    <row r="537" ht="12.75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117"/>
      <c r="V537" s="47"/>
      <c r="W537" s="47"/>
      <c r="X537" s="47"/>
      <c r="Y537" s="47"/>
      <c r="Z537" s="47"/>
    </row>
    <row r="538" ht="12.75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117"/>
      <c r="V538" s="47"/>
      <c r="W538" s="47"/>
      <c r="X538" s="47"/>
      <c r="Y538" s="47"/>
      <c r="Z538" s="47"/>
    </row>
    <row r="539" ht="12.75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117"/>
      <c r="V539" s="47"/>
      <c r="W539" s="47"/>
      <c r="X539" s="47"/>
      <c r="Y539" s="47"/>
      <c r="Z539" s="47"/>
    </row>
    <row r="540" ht="12.75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117"/>
      <c r="V540" s="47"/>
      <c r="W540" s="47"/>
      <c r="X540" s="47"/>
      <c r="Y540" s="47"/>
      <c r="Z540" s="47"/>
    </row>
    <row r="541" ht="12.75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117"/>
      <c r="V541" s="47"/>
      <c r="W541" s="47"/>
      <c r="X541" s="47"/>
      <c r="Y541" s="47"/>
      <c r="Z541" s="47"/>
    </row>
    <row r="542" ht="12.75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117"/>
      <c r="V542" s="47"/>
      <c r="W542" s="47"/>
      <c r="X542" s="47"/>
      <c r="Y542" s="47"/>
      <c r="Z542" s="47"/>
    </row>
    <row r="543" ht="12.75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117"/>
      <c r="V543" s="47"/>
      <c r="W543" s="47"/>
      <c r="X543" s="47"/>
      <c r="Y543" s="47"/>
      <c r="Z543" s="47"/>
    </row>
    <row r="544" ht="12.75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117"/>
      <c r="V544" s="47"/>
      <c r="W544" s="47"/>
      <c r="X544" s="47"/>
      <c r="Y544" s="47"/>
      <c r="Z544" s="47"/>
    </row>
    <row r="545" ht="12.75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117"/>
      <c r="V545" s="47"/>
      <c r="W545" s="47"/>
      <c r="X545" s="47"/>
      <c r="Y545" s="47"/>
      <c r="Z545" s="47"/>
    </row>
    <row r="546" ht="12.75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117"/>
      <c r="V546" s="47"/>
      <c r="W546" s="47"/>
      <c r="X546" s="47"/>
      <c r="Y546" s="47"/>
      <c r="Z546" s="47"/>
    </row>
    <row r="547" ht="12.75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117"/>
      <c r="V547" s="47"/>
      <c r="W547" s="47"/>
      <c r="X547" s="47"/>
      <c r="Y547" s="47"/>
      <c r="Z547" s="47"/>
    </row>
    <row r="548" ht="12.75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117"/>
      <c r="V548" s="47"/>
      <c r="W548" s="47"/>
      <c r="X548" s="47"/>
      <c r="Y548" s="47"/>
      <c r="Z548" s="47"/>
    </row>
    <row r="549" ht="12.75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117"/>
      <c r="V549" s="47"/>
      <c r="W549" s="47"/>
      <c r="X549" s="47"/>
      <c r="Y549" s="47"/>
      <c r="Z549" s="47"/>
    </row>
    <row r="550" ht="12.75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117"/>
      <c r="V550" s="47"/>
      <c r="W550" s="47"/>
      <c r="X550" s="47"/>
      <c r="Y550" s="47"/>
      <c r="Z550" s="47"/>
    </row>
    <row r="551" ht="12.75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117"/>
      <c r="V551" s="47"/>
      <c r="W551" s="47"/>
      <c r="X551" s="47"/>
      <c r="Y551" s="47"/>
      <c r="Z551" s="47"/>
    </row>
    <row r="552" ht="12.75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117"/>
      <c r="V552" s="47"/>
      <c r="W552" s="47"/>
      <c r="X552" s="47"/>
      <c r="Y552" s="47"/>
      <c r="Z552" s="47"/>
    </row>
    <row r="553" ht="12.75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117"/>
      <c r="V553" s="47"/>
      <c r="W553" s="47"/>
      <c r="X553" s="47"/>
      <c r="Y553" s="47"/>
      <c r="Z553" s="47"/>
    </row>
    <row r="554" ht="12.75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117"/>
      <c r="V554" s="47"/>
      <c r="W554" s="47"/>
      <c r="X554" s="47"/>
      <c r="Y554" s="47"/>
      <c r="Z554" s="47"/>
    </row>
    <row r="555" ht="12.75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117"/>
      <c r="V555" s="47"/>
      <c r="W555" s="47"/>
      <c r="X555" s="47"/>
      <c r="Y555" s="47"/>
      <c r="Z555" s="47"/>
    </row>
    <row r="556" ht="12.75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117"/>
      <c r="V556" s="47"/>
      <c r="W556" s="47"/>
      <c r="X556" s="47"/>
      <c r="Y556" s="47"/>
      <c r="Z556" s="47"/>
    </row>
    <row r="557" ht="12.75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117"/>
      <c r="V557" s="47"/>
      <c r="W557" s="47"/>
      <c r="X557" s="47"/>
      <c r="Y557" s="47"/>
      <c r="Z557" s="47"/>
    </row>
    <row r="558" ht="12.75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117"/>
      <c r="V558" s="47"/>
      <c r="W558" s="47"/>
      <c r="X558" s="47"/>
      <c r="Y558" s="47"/>
      <c r="Z558" s="47"/>
    </row>
    <row r="559" ht="12.75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117"/>
      <c r="V559" s="47"/>
      <c r="W559" s="47"/>
      <c r="X559" s="47"/>
      <c r="Y559" s="47"/>
      <c r="Z559" s="47"/>
    </row>
    <row r="560" ht="12.75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117"/>
      <c r="V560" s="47"/>
      <c r="W560" s="47"/>
      <c r="X560" s="47"/>
      <c r="Y560" s="47"/>
      <c r="Z560" s="47"/>
    </row>
    <row r="561" ht="12.75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117"/>
      <c r="V561" s="47"/>
      <c r="W561" s="47"/>
      <c r="X561" s="47"/>
      <c r="Y561" s="47"/>
      <c r="Z561" s="47"/>
    </row>
    <row r="562" ht="12.7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117"/>
      <c r="V562" s="47"/>
      <c r="W562" s="47"/>
      <c r="X562" s="47"/>
      <c r="Y562" s="47"/>
      <c r="Z562" s="47"/>
    </row>
    <row r="563" ht="12.7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117"/>
      <c r="V563" s="47"/>
      <c r="W563" s="47"/>
      <c r="X563" s="47"/>
      <c r="Y563" s="47"/>
      <c r="Z563" s="47"/>
    </row>
    <row r="564" ht="12.7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117"/>
      <c r="V564" s="47"/>
      <c r="W564" s="47"/>
      <c r="X564" s="47"/>
      <c r="Y564" s="47"/>
      <c r="Z564" s="47"/>
    </row>
    <row r="565" ht="12.7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117"/>
      <c r="V565" s="47"/>
      <c r="W565" s="47"/>
      <c r="X565" s="47"/>
      <c r="Y565" s="47"/>
      <c r="Z565" s="47"/>
    </row>
    <row r="566" ht="12.7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117"/>
      <c r="V566" s="47"/>
      <c r="W566" s="47"/>
      <c r="X566" s="47"/>
      <c r="Y566" s="47"/>
      <c r="Z566" s="47"/>
    </row>
    <row r="567" ht="12.7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117"/>
      <c r="V567" s="47"/>
      <c r="W567" s="47"/>
      <c r="X567" s="47"/>
      <c r="Y567" s="47"/>
      <c r="Z567" s="47"/>
    </row>
    <row r="568" ht="12.7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117"/>
      <c r="V568" s="47"/>
      <c r="W568" s="47"/>
      <c r="X568" s="47"/>
      <c r="Y568" s="47"/>
      <c r="Z568" s="47"/>
    </row>
    <row r="569" ht="12.7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117"/>
      <c r="V569" s="47"/>
      <c r="W569" s="47"/>
      <c r="X569" s="47"/>
      <c r="Y569" s="47"/>
      <c r="Z569" s="47"/>
    </row>
    <row r="570" ht="12.7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117"/>
      <c r="V570" s="47"/>
      <c r="W570" s="47"/>
      <c r="X570" s="47"/>
      <c r="Y570" s="47"/>
      <c r="Z570" s="47"/>
    </row>
    <row r="571" ht="12.7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117"/>
      <c r="V571" s="47"/>
      <c r="W571" s="47"/>
      <c r="X571" s="47"/>
      <c r="Y571" s="47"/>
      <c r="Z571" s="47"/>
    </row>
    <row r="572" ht="12.7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117"/>
      <c r="V572" s="47"/>
      <c r="W572" s="47"/>
      <c r="X572" s="47"/>
      <c r="Y572" s="47"/>
      <c r="Z572" s="47"/>
    </row>
    <row r="573" ht="12.7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117"/>
      <c r="V573" s="47"/>
      <c r="W573" s="47"/>
      <c r="X573" s="47"/>
      <c r="Y573" s="47"/>
      <c r="Z573" s="47"/>
    </row>
    <row r="574" ht="12.7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117"/>
      <c r="V574" s="47"/>
      <c r="W574" s="47"/>
      <c r="X574" s="47"/>
      <c r="Y574" s="47"/>
      <c r="Z574" s="47"/>
    </row>
    <row r="575" ht="12.7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117"/>
      <c r="V575" s="47"/>
      <c r="W575" s="47"/>
      <c r="X575" s="47"/>
      <c r="Y575" s="47"/>
      <c r="Z575" s="47"/>
    </row>
    <row r="576" ht="12.7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117"/>
      <c r="V576" s="47"/>
      <c r="W576" s="47"/>
      <c r="X576" s="47"/>
      <c r="Y576" s="47"/>
      <c r="Z576" s="47"/>
    </row>
    <row r="577" ht="12.7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117"/>
      <c r="V577" s="47"/>
      <c r="W577" s="47"/>
      <c r="X577" s="47"/>
      <c r="Y577" s="47"/>
      <c r="Z577" s="47"/>
    </row>
    <row r="578" ht="12.7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117"/>
      <c r="V578" s="47"/>
      <c r="W578" s="47"/>
      <c r="X578" s="47"/>
      <c r="Y578" s="47"/>
      <c r="Z578" s="47"/>
    </row>
    <row r="579" ht="12.7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117"/>
      <c r="V579" s="47"/>
      <c r="W579" s="47"/>
      <c r="X579" s="47"/>
      <c r="Y579" s="47"/>
      <c r="Z579" s="47"/>
    </row>
    <row r="580" ht="12.7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117"/>
      <c r="V580" s="47"/>
      <c r="W580" s="47"/>
      <c r="X580" s="47"/>
      <c r="Y580" s="47"/>
      <c r="Z580" s="47"/>
    </row>
    <row r="581" ht="12.7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117"/>
      <c r="V581" s="47"/>
      <c r="W581" s="47"/>
      <c r="X581" s="47"/>
      <c r="Y581" s="47"/>
      <c r="Z581" s="47"/>
    </row>
    <row r="582" ht="12.7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117"/>
      <c r="V582" s="47"/>
      <c r="W582" s="47"/>
      <c r="X582" s="47"/>
      <c r="Y582" s="47"/>
      <c r="Z582" s="47"/>
    </row>
    <row r="583" ht="12.7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117"/>
      <c r="V583" s="47"/>
      <c r="W583" s="47"/>
      <c r="X583" s="47"/>
      <c r="Y583" s="47"/>
      <c r="Z583" s="47"/>
    </row>
    <row r="584" ht="12.7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117"/>
      <c r="V584" s="47"/>
      <c r="W584" s="47"/>
      <c r="X584" s="47"/>
      <c r="Y584" s="47"/>
      <c r="Z584" s="47"/>
    </row>
    <row r="585" ht="12.7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117"/>
      <c r="V585" s="47"/>
      <c r="W585" s="47"/>
      <c r="X585" s="47"/>
      <c r="Y585" s="47"/>
      <c r="Z585" s="47"/>
    </row>
    <row r="586" ht="12.7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117"/>
      <c r="V586" s="47"/>
      <c r="W586" s="47"/>
      <c r="X586" s="47"/>
      <c r="Y586" s="47"/>
      <c r="Z586" s="47"/>
    </row>
    <row r="587" ht="12.7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117"/>
      <c r="V587" s="47"/>
      <c r="W587" s="47"/>
      <c r="X587" s="47"/>
      <c r="Y587" s="47"/>
      <c r="Z587" s="47"/>
    </row>
    <row r="588" ht="12.7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117"/>
      <c r="V588" s="47"/>
      <c r="W588" s="47"/>
      <c r="X588" s="47"/>
      <c r="Y588" s="47"/>
      <c r="Z588" s="47"/>
    </row>
    <row r="589" ht="12.7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117"/>
      <c r="V589" s="47"/>
      <c r="W589" s="47"/>
      <c r="X589" s="47"/>
      <c r="Y589" s="47"/>
      <c r="Z589" s="47"/>
    </row>
    <row r="590" ht="12.7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117"/>
      <c r="V590" s="47"/>
      <c r="W590" s="47"/>
      <c r="X590" s="47"/>
      <c r="Y590" s="47"/>
      <c r="Z590" s="47"/>
    </row>
    <row r="591" ht="12.7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117"/>
      <c r="V591" s="47"/>
      <c r="W591" s="47"/>
      <c r="X591" s="47"/>
      <c r="Y591" s="47"/>
      <c r="Z591" s="47"/>
    </row>
    <row r="592" ht="12.7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117"/>
      <c r="V592" s="47"/>
      <c r="W592" s="47"/>
      <c r="X592" s="47"/>
      <c r="Y592" s="47"/>
      <c r="Z592" s="47"/>
    </row>
    <row r="593" ht="12.7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117"/>
      <c r="V593" s="47"/>
      <c r="W593" s="47"/>
      <c r="X593" s="47"/>
      <c r="Y593" s="47"/>
      <c r="Z593" s="47"/>
    </row>
    <row r="594" ht="12.7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117"/>
      <c r="V594" s="47"/>
      <c r="W594" s="47"/>
      <c r="X594" s="47"/>
      <c r="Y594" s="47"/>
      <c r="Z594" s="47"/>
    </row>
    <row r="595" ht="12.7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117"/>
      <c r="V595" s="47"/>
      <c r="W595" s="47"/>
      <c r="X595" s="47"/>
      <c r="Y595" s="47"/>
      <c r="Z595" s="47"/>
    </row>
    <row r="596" ht="12.7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117"/>
      <c r="V596" s="47"/>
      <c r="W596" s="47"/>
      <c r="X596" s="47"/>
      <c r="Y596" s="47"/>
      <c r="Z596" s="47"/>
    </row>
    <row r="597" ht="12.7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117"/>
      <c r="V597" s="47"/>
      <c r="W597" s="47"/>
      <c r="X597" s="47"/>
      <c r="Y597" s="47"/>
      <c r="Z597" s="47"/>
    </row>
    <row r="598" ht="12.7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117"/>
      <c r="V598" s="47"/>
      <c r="W598" s="47"/>
      <c r="X598" s="47"/>
      <c r="Y598" s="47"/>
      <c r="Z598" s="47"/>
    </row>
    <row r="599" ht="12.7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117"/>
      <c r="V599" s="47"/>
      <c r="W599" s="47"/>
      <c r="X599" s="47"/>
      <c r="Y599" s="47"/>
      <c r="Z599" s="47"/>
    </row>
    <row r="600" ht="12.7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117"/>
      <c r="V600" s="47"/>
      <c r="W600" s="47"/>
      <c r="X600" s="47"/>
      <c r="Y600" s="47"/>
      <c r="Z600" s="47"/>
    </row>
    <row r="601" ht="12.7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117"/>
      <c r="V601" s="47"/>
      <c r="W601" s="47"/>
      <c r="X601" s="47"/>
      <c r="Y601" s="47"/>
      <c r="Z601" s="47"/>
    </row>
    <row r="602" ht="12.7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117"/>
      <c r="V602" s="47"/>
      <c r="W602" s="47"/>
      <c r="X602" s="47"/>
      <c r="Y602" s="47"/>
      <c r="Z602" s="47"/>
    </row>
    <row r="603" ht="12.7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117"/>
      <c r="V603" s="47"/>
      <c r="W603" s="47"/>
      <c r="X603" s="47"/>
      <c r="Y603" s="47"/>
      <c r="Z603" s="47"/>
    </row>
    <row r="604" ht="12.7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117"/>
      <c r="V604" s="47"/>
      <c r="W604" s="47"/>
      <c r="X604" s="47"/>
      <c r="Y604" s="47"/>
      <c r="Z604" s="47"/>
    </row>
    <row r="605" ht="12.7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117"/>
      <c r="V605" s="47"/>
      <c r="W605" s="47"/>
      <c r="X605" s="47"/>
      <c r="Y605" s="47"/>
      <c r="Z605" s="47"/>
    </row>
    <row r="606" ht="12.7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117"/>
      <c r="V606" s="47"/>
      <c r="W606" s="47"/>
      <c r="X606" s="47"/>
      <c r="Y606" s="47"/>
      <c r="Z606" s="47"/>
    </row>
    <row r="607" ht="12.7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117"/>
      <c r="V607" s="47"/>
      <c r="W607" s="47"/>
      <c r="X607" s="47"/>
      <c r="Y607" s="47"/>
      <c r="Z607" s="47"/>
    </row>
    <row r="608" ht="12.7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117"/>
      <c r="V608" s="47"/>
      <c r="W608" s="47"/>
      <c r="X608" s="47"/>
      <c r="Y608" s="47"/>
      <c r="Z608" s="47"/>
    </row>
    <row r="609" ht="12.7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117"/>
      <c r="V609" s="47"/>
      <c r="W609" s="47"/>
      <c r="X609" s="47"/>
      <c r="Y609" s="47"/>
      <c r="Z609" s="47"/>
    </row>
    <row r="610" ht="12.7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117"/>
      <c r="V610" s="47"/>
      <c r="W610" s="47"/>
      <c r="X610" s="47"/>
      <c r="Y610" s="47"/>
      <c r="Z610" s="47"/>
    </row>
    <row r="611" ht="12.7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117"/>
      <c r="V611" s="47"/>
      <c r="W611" s="47"/>
      <c r="X611" s="47"/>
      <c r="Y611" s="47"/>
      <c r="Z611" s="47"/>
    </row>
    <row r="612" ht="12.7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117"/>
      <c r="V612" s="47"/>
      <c r="W612" s="47"/>
      <c r="X612" s="47"/>
      <c r="Y612" s="47"/>
      <c r="Z612" s="47"/>
    </row>
    <row r="613" ht="12.7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117"/>
      <c r="V613" s="47"/>
      <c r="W613" s="47"/>
      <c r="X613" s="47"/>
      <c r="Y613" s="47"/>
      <c r="Z613" s="47"/>
    </row>
    <row r="614" ht="12.7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117"/>
      <c r="V614" s="47"/>
      <c r="W614" s="47"/>
      <c r="X614" s="47"/>
      <c r="Y614" s="47"/>
      <c r="Z614" s="47"/>
    </row>
    <row r="615" ht="12.7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117"/>
      <c r="V615" s="47"/>
      <c r="W615" s="47"/>
      <c r="X615" s="47"/>
      <c r="Y615" s="47"/>
      <c r="Z615" s="47"/>
    </row>
    <row r="616" ht="12.7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117"/>
      <c r="V616" s="47"/>
      <c r="W616" s="47"/>
      <c r="X616" s="47"/>
      <c r="Y616" s="47"/>
      <c r="Z616" s="47"/>
    </row>
    <row r="617" ht="12.7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117"/>
      <c r="V617" s="47"/>
      <c r="W617" s="47"/>
      <c r="X617" s="47"/>
      <c r="Y617" s="47"/>
      <c r="Z617" s="47"/>
    </row>
    <row r="618" ht="12.7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117"/>
      <c r="V618" s="47"/>
      <c r="W618" s="47"/>
      <c r="X618" s="47"/>
      <c r="Y618" s="47"/>
      <c r="Z618" s="47"/>
    </row>
    <row r="619" ht="12.7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117"/>
      <c r="V619" s="47"/>
      <c r="W619" s="47"/>
      <c r="X619" s="47"/>
      <c r="Y619" s="47"/>
      <c r="Z619" s="47"/>
    </row>
    <row r="620" ht="12.7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117"/>
      <c r="V620" s="47"/>
      <c r="W620" s="47"/>
      <c r="X620" s="47"/>
      <c r="Y620" s="47"/>
      <c r="Z620" s="47"/>
    </row>
    <row r="621" ht="12.7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117"/>
      <c r="V621" s="47"/>
      <c r="W621" s="47"/>
      <c r="X621" s="47"/>
      <c r="Y621" s="47"/>
      <c r="Z621" s="47"/>
    </row>
    <row r="622" ht="12.7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117"/>
      <c r="V622" s="47"/>
      <c r="W622" s="47"/>
      <c r="X622" s="47"/>
      <c r="Y622" s="47"/>
      <c r="Z622" s="47"/>
    </row>
    <row r="623" ht="12.7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117"/>
      <c r="V623" s="47"/>
      <c r="W623" s="47"/>
      <c r="X623" s="47"/>
      <c r="Y623" s="47"/>
      <c r="Z623" s="47"/>
    </row>
    <row r="624" ht="12.7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117"/>
      <c r="V624" s="47"/>
      <c r="W624" s="47"/>
      <c r="X624" s="47"/>
      <c r="Y624" s="47"/>
      <c r="Z624" s="47"/>
    </row>
    <row r="625" ht="12.7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117"/>
      <c r="V625" s="47"/>
      <c r="W625" s="47"/>
      <c r="X625" s="47"/>
      <c r="Y625" s="47"/>
      <c r="Z625" s="47"/>
    </row>
    <row r="626" ht="12.7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117"/>
      <c r="V626" s="47"/>
      <c r="W626" s="47"/>
      <c r="X626" s="47"/>
      <c r="Y626" s="47"/>
      <c r="Z626" s="47"/>
    </row>
    <row r="627" ht="12.7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117"/>
      <c r="V627" s="47"/>
      <c r="W627" s="47"/>
      <c r="X627" s="47"/>
      <c r="Y627" s="47"/>
      <c r="Z627" s="47"/>
    </row>
    <row r="628" ht="12.7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117"/>
      <c r="V628" s="47"/>
      <c r="W628" s="47"/>
      <c r="X628" s="47"/>
      <c r="Y628" s="47"/>
      <c r="Z628" s="47"/>
    </row>
    <row r="629" ht="12.7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117"/>
      <c r="V629" s="47"/>
      <c r="W629" s="47"/>
      <c r="X629" s="47"/>
      <c r="Y629" s="47"/>
      <c r="Z629" s="47"/>
    </row>
    <row r="630" ht="12.7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117"/>
      <c r="V630" s="47"/>
      <c r="W630" s="47"/>
      <c r="X630" s="47"/>
      <c r="Y630" s="47"/>
      <c r="Z630" s="47"/>
    </row>
    <row r="631" ht="12.7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117"/>
      <c r="V631" s="47"/>
      <c r="W631" s="47"/>
      <c r="X631" s="47"/>
      <c r="Y631" s="47"/>
      <c r="Z631" s="47"/>
    </row>
    <row r="632" ht="12.7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117"/>
      <c r="V632" s="47"/>
      <c r="W632" s="47"/>
      <c r="X632" s="47"/>
      <c r="Y632" s="47"/>
      <c r="Z632" s="47"/>
    </row>
    <row r="633" ht="12.7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117"/>
      <c r="V633" s="47"/>
      <c r="W633" s="47"/>
      <c r="X633" s="47"/>
      <c r="Y633" s="47"/>
      <c r="Z633" s="47"/>
    </row>
    <row r="634" ht="12.7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117"/>
      <c r="V634" s="47"/>
      <c r="W634" s="47"/>
      <c r="X634" s="47"/>
      <c r="Y634" s="47"/>
      <c r="Z634" s="47"/>
    </row>
    <row r="635" ht="12.7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117"/>
      <c r="V635" s="47"/>
      <c r="W635" s="47"/>
      <c r="X635" s="47"/>
      <c r="Y635" s="47"/>
      <c r="Z635" s="47"/>
    </row>
    <row r="636" ht="12.7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117"/>
      <c r="V636" s="47"/>
      <c r="W636" s="47"/>
      <c r="X636" s="47"/>
      <c r="Y636" s="47"/>
      <c r="Z636" s="47"/>
    </row>
    <row r="637" ht="12.7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117"/>
      <c r="V637" s="47"/>
      <c r="W637" s="47"/>
      <c r="X637" s="47"/>
      <c r="Y637" s="47"/>
      <c r="Z637" s="47"/>
    </row>
    <row r="638" ht="12.7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117"/>
      <c r="V638" s="47"/>
      <c r="W638" s="47"/>
      <c r="X638" s="47"/>
      <c r="Y638" s="47"/>
      <c r="Z638" s="47"/>
    </row>
    <row r="639" ht="12.7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117"/>
      <c r="V639" s="47"/>
      <c r="W639" s="47"/>
      <c r="X639" s="47"/>
      <c r="Y639" s="47"/>
      <c r="Z639" s="47"/>
    </row>
    <row r="640" ht="12.7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117"/>
      <c r="V640" s="47"/>
      <c r="W640" s="47"/>
      <c r="X640" s="47"/>
      <c r="Y640" s="47"/>
      <c r="Z640" s="47"/>
    </row>
    <row r="641" ht="12.7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117"/>
      <c r="V641" s="47"/>
      <c r="W641" s="47"/>
      <c r="X641" s="47"/>
      <c r="Y641" s="47"/>
      <c r="Z641" s="47"/>
    </row>
    <row r="642" ht="12.7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117"/>
      <c r="V642" s="47"/>
      <c r="W642" s="47"/>
      <c r="X642" s="47"/>
      <c r="Y642" s="47"/>
      <c r="Z642" s="47"/>
    </row>
    <row r="643" ht="12.7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117"/>
      <c r="V643" s="47"/>
      <c r="W643" s="47"/>
      <c r="X643" s="47"/>
      <c r="Y643" s="47"/>
      <c r="Z643" s="47"/>
    </row>
    <row r="644" ht="12.7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117"/>
      <c r="V644" s="47"/>
      <c r="W644" s="47"/>
      <c r="X644" s="47"/>
      <c r="Y644" s="47"/>
      <c r="Z644" s="47"/>
    </row>
    <row r="645" ht="12.7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117"/>
      <c r="V645" s="47"/>
      <c r="W645" s="47"/>
      <c r="X645" s="47"/>
      <c r="Y645" s="47"/>
      <c r="Z645" s="47"/>
    </row>
    <row r="646" ht="12.7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117"/>
      <c r="V646" s="47"/>
      <c r="W646" s="47"/>
      <c r="X646" s="47"/>
      <c r="Y646" s="47"/>
      <c r="Z646" s="47"/>
    </row>
    <row r="647" ht="12.7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117"/>
      <c r="V647" s="47"/>
      <c r="W647" s="47"/>
      <c r="X647" s="47"/>
      <c r="Y647" s="47"/>
      <c r="Z647" s="47"/>
    </row>
    <row r="648" ht="12.7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117"/>
      <c r="V648" s="47"/>
      <c r="W648" s="47"/>
      <c r="X648" s="47"/>
      <c r="Y648" s="47"/>
      <c r="Z648" s="47"/>
    </row>
    <row r="649" ht="12.7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117"/>
      <c r="V649" s="47"/>
      <c r="W649" s="47"/>
      <c r="X649" s="47"/>
      <c r="Y649" s="47"/>
      <c r="Z649" s="47"/>
    </row>
    <row r="650" ht="12.7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117"/>
      <c r="V650" s="47"/>
      <c r="W650" s="47"/>
      <c r="X650" s="47"/>
      <c r="Y650" s="47"/>
      <c r="Z650" s="47"/>
    </row>
    <row r="651" ht="12.7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117"/>
      <c r="V651" s="47"/>
      <c r="W651" s="47"/>
      <c r="X651" s="47"/>
      <c r="Y651" s="47"/>
      <c r="Z651" s="47"/>
    </row>
    <row r="652" ht="12.7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117"/>
      <c r="V652" s="47"/>
      <c r="W652" s="47"/>
      <c r="X652" s="47"/>
      <c r="Y652" s="47"/>
      <c r="Z652" s="47"/>
    </row>
    <row r="653" ht="12.7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117"/>
      <c r="V653" s="47"/>
      <c r="W653" s="47"/>
      <c r="X653" s="47"/>
      <c r="Y653" s="47"/>
      <c r="Z653" s="47"/>
    </row>
    <row r="654" ht="12.7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117"/>
      <c r="V654" s="47"/>
      <c r="W654" s="47"/>
      <c r="X654" s="47"/>
      <c r="Y654" s="47"/>
      <c r="Z654" s="47"/>
    </row>
    <row r="655" ht="12.7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117"/>
      <c r="V655" s="47"/>
      <c r="W655" s="47"/>
      <c r="X655" s="47"/>
      <c r="Y655" s="47"/>
      <c r="Z655" s="47"/>
    </row>
    <row r="656" ht="12.7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117"/>
      <c r="V656" s="47"/>
      <c r="W656" s="47"/>
      <c r="X656" s="47"/>
      <c r="Y656" s="47"/>
      <c r="Z656" s="47"/>
    </row>
    <row r="657" ht="12.7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117"/>
      <c r="V657" s="47"/>
      <c r="W657" s="47"/>
      <c r="X657" s="47"/>
      <c r="Y657" s="47"/>
      <c r="Z657" s="47"/>
    </row>
    <row r="658" ht="12.7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117"/>
      <c r="V658" s="47"/>
      <c r="W658" s="47"/>
      <c r="X658" s="47"/>
      <c r="Y658" s="47"/>
      <c r="Z658" s="47"/>
    </row>
    <row r="659" ht="12.7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117"/>
      <c r="V659" s="47"/>
      <c r="W659" s="47"/>
      <c r="X659" s="47"/>
      <c r="Y659" s="47"/>
      <c r="Z659" s="47"/>
    </row>
    <row r="660" ht="12.7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117"/>
      <c r="V660" s="47"/>
      <c r="W660" s="47"/>
      <c r="X660" s="47"/>
      <c r="Y660" s="47"/>
      <c r="Z660" s="47"/>
    </row>
    <row r="661" ht="12.7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117"/>
      <c r="V661" s="47"/>
      <c r="W661" s="47"/>
      <c r="X661" s="47"/>
      <c r="Y661" s="47"/>
      <c r="Z661" s="47"/>
    </row>
    <row r="662" ht="12.7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117"/>
      <c r="V662" s="47"/>
      <c r="W662" s="47"/>
      <c r="X662" s="47"/>
      <c r="Y662" s="47"/>
      <c r="Z662" s="47"/>
    </row>
    <row r="663" ht="12.7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117"/>
      <c r="V663" s="47"/>
      <c r="W663" s="47"/>
      <c r="X663" s="47"/>
      <c r="Y663" s="47"/>
      <c r="Z663" s="47"/>
    </row>
    <row r="664" ht="12.7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117"/>
      <c r="V664" s="47"/>
      <c r="W664" s="47"/>
      <c r="X664" s="47"/>
      <c r="Y664" s="47"/>
      <c r="Z664" s="47"/>
    </row>
    <row r="665" ht="12.7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117"/>
      <c r="V665" s="47"/>
      <c r="W665" s="47"/>
      <c r="X665" s="47"/>
      <c r="Y665" s="47"/>
      <c r="Z665" s="47"/>
    </row>
    <row r="666" ht="12.7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117"/>
      <c r="V666" s="47"/>
      <c r="W666" s="47"/>
      <c r="X666" s="47"/>
      <c r="Y666" s="47"/>
      <c r="Z666" s="47"/>
    </row>
    <row r="667" ht="12.7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117"/>
      <c r="V667" s="47"/>
      <c r="W667" s="47"/>
      <c r="X667" s="47"/>
      <c r="Y667" s="47"/>
      <c r="Z667" s="47"/>
    </row>
    <row r="668" ht="12.7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117"/>
      <c r="V668" s="47"/>
      <c r="W668" s="47"/>
      <c r="X668" s="47"/>
      <c r="Y668" s="47"/>
      <c r="Z668" s="47"/>
    </row>
    <row r="669" ht="12.7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117"/>
      <c r="V669" s="47"/>
      <c r="W669" s="47"/>
      <c r="X669" s="47"/>
      <c r="Y669" s="47"/>
      <c r="Z669" s="47"/>
    </row>
    <row r="670" ht="12.7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117"/>
      <c r="V670" s="47"/>
      <c r="W670" s="47"/>
      <c r="X670" s="47"/>
      <c r="Y670" s="47"/>
      <c r="Z670" s="47"/>
    </row>
    <row r="671" ht="12.7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117"/>
      <c r="V671" s="47"/>
      <c r="W671" s="47"/>
      <c r="X671" s="47"/>
      <c r="Y671" s="47"/>
      <c r="Z671" s="47"/>
    </row>
    <row r="672" ht="12.7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117"/>
      <c r="V672" s="47"/>
      <c r="W672" s="47"/>
      <c r="X672" s="47"/>
      <c r="Y672" s="47"/>
      <c r="Z672" s="47"/>
    </row>
    <row r="673" ht="12.7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117"/>
      <c r="V673" s="47"/>
      <c r="W673" s="47"/>
      <c r="X673" s="47"/>
      <c r="Y673" s="47"/>
      <c r="Z673" s="47"/>
    </row>
    <row r="674" ht="12.7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117"/>
      <c r="V674" s="47"/>
      <c r="W674" s="47"/>
      <c r="X674" s="47"/>
      <c r="Y674" s="47"/>
      <c r="Z674" s="47"/>
    </row>
    <row r="675" ht="12.7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117"/>
      <c r="V675" s="47"/>
      <c r="W675" s="47"/>
      <c r="X675" s="47"/>
      <c r="Y675" s="47"/>
      <c r="Z675" s="47"/>
    </row>
    <row r="676" ht="12.7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117"/>
      <c r="V676" s="47"/>
      <c r="W676" s="47"/>
      <c r="X676" s="47"/>
      <c r="Y676" s="47"/>
      <c r="Z676" s="47"/>
    </row>
    <row r="677" ht="12.7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117"/>
      <c r="V677" s="47"/>
      <c r="W677" s="47"/>
      <c r="X677" s="47"/>
      <c r="Y677" s="47"/>
      <c r="Z677" s="47"/>
    </row>
    <row r="678" ht="12.7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117"/>
      <c r="V678" s="47"/>
      <c r="W678" s="47"/>
      <c r="X678" s="47"/>
      <c r="Y678" s="47"/>
      <c r="Z678" s="47"/>
    </row>
    <row r="679" ht="12.7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117"/>
      <c r="V679" s="47"/>
      <c r="W679" s="47"/>
      <c r="X679" s="47"/>
      <c r="Y679" s="47"/>
      <c r="Z679" s="47"/>
    </row>
    <row r="680" ht="12.7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117"/>
      <c r="V680" s="47"/>
      <c r="W680" s="47"/>
      <c r="X680" s="47"/>
      <c r="Y680" s="47"/>
      <c r="Z680" s="47"/>
    </row>
    <row r="681" ht="12.7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117"/>
      <c r="V681" s="47"/>
      <c r="W681" s="47"/>
      <c r="X681" s="47"/>
      <c r="Y681" s="47"/>
      <c r="Z681" s="47"/>
    </row>
    <row r="682" ht="12.7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117"/>
      <c r="V682" s="47"/>
      <c r="W682" s="47"/>
      <c r="X682" s="47"/>
      <c r="Y682" s="47"/>
      <c r="Z682" s="47"/>
    </row>
    <row r="683" ht="12.7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117"/>
      <c r="V683" s="47"/>
      <c r="W683" s="47"/>
      <c r="X683" s="47"/>
      <c r="Y683" s="47"/>
      <c r="Z683" s="47"/>
    </row>
    <row r="684" ht="12.7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117"/>
      <c r="V684" s="47"/>
      <c r="W684" s="47"/>
      <c r="X684" s="47"/>
      <c r="Y684" s="47"/>
      <c r="Z684" s="47"/>
    </row>
    <row r="685" ht="12.7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117"/>
      <c r="V685" s="47"/>
      <c r="W685" s="47"/>
      <c r="X685" s="47"/>
      <c r="Y685" s="47"/>
      <c r="Z685" s="47"/>
    </row>
    <row r="686" ht="12.7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117"/>
      <c r="V686" s="47"/>
      <c r="W686" s="47"/>
      <c r="X686" s="47"/>
      <c r="Y686" s="47"/>
      <c r="Z686" s="47"/>
    </row>
    <row r="687" ht="12.7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117"/>
      <c r="V687" s="47"/>
      <c r="W687" s="47"/>
      <c r="X687" s="47"/>
      <c r="Y687" s="47"/>
      <c r="Z687" s="47"/>
    </row>
    <row r="688" ht="12.7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117"/>
      <c r="V688" s="47"/>
      <c r="W688" s="47"/>
      <c r="X688" s="47"/>
      <c r="Y688" s="47"/>
      <c r="Z688" s="47"/>
    </row>
    <row r="689" ht="12.7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117"/>
      <c r="V689" s="47"/>
      <c r="W689" s="47"/>
      <c r="X689" s="47"/>
      <c r="Y689" s="47"/>
      <c r="Z689" s="47"/>
    </row>
    <row r="690" ht="12.7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117"/>
      <c r="V690" s="47"/>
      <c r="W690" s="47"/>
      <c r="X690" s="47"/>
      <c r="Y690" s="47"/>
      <c r="Z690" s="47"/>
    </row>
    <row r="691" ht="12.7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117"/>
      <c r="V691" s="47"/>
      <c r="W691" s="47"/>
      <c r="X691" s="47"/>
      <c r="Y691" s="47"/>
      <c r="Z691" s="47"/>
    </row>
    <row r="692" ht="12.7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117"/>
      <c r="V692" s="47"/>
      <c r="W692" s="47"/>
      <c r="X692" s="47"/>
      <c r="Y692" s="47"/>
      <c r="Z692" s="47"/>
    </row>
    <row r="693" ht="12.7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117"/>
      <c r="V693" s="47"/>
      <c r="W693" s="47"/>
      <c r="X693" s="47"/>
      <c r="Y693" s="47"/>
      <c r="Z693" s="47"/>
    </row>
    <row r="694" ht="12.7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117"/>
      <c r="V694" s="47"/>
      <c r="W694" s="47"/>
      <c r="X694" s="47"/>
      <c r="Y694" s="47"/>
      <c r="Z694" s="47"/>
    </row>
    <row r="695" ht="12.7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117"/>
      <c r="V695" s="47"/>
      <c r="W695" s="47"/>
      <c r="X695" s="47"/>
      <c r="Y695" s="47"/>
      <c r="Z695" s="47"/>
    </row>
    <row r="696" ht="12.7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117"/>
      <c r="V696" s="47"/>
      <c r="W696" s="47"/>
      <c r="X696" s="47"/>
      <c r="Y696" s="47"/>
      <c r="Z696" s="47"/>
    </row>
    <row r="697" ht="12.7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117"/>
      <c r="V697" s="47"/>
      <c r="W697" s="47"/>
      <c r="X697" s="47"/>
      <c r="Y697" s="47"/>
      <c r="Z697" s="47"/>
    </row>
    <row r="698" ht="12.7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117"/>
      <c r="V698" s="47"/>
      <c r="W698" s="47"/>
      <c r="X698" s="47"/>
      <c r="Y698" s="47"/>
      <c r="Z698" s="47"/>
    </row>
    <row r="699" ht="12.7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117"/>
      <c r="V699" s="47"/>
      <c r="W699" s="47"/>
      <c r="X699" s="47"/>
      <c r="Y699" s="47"/>
      <c r="Z699" s="47"/>
    </row>
    <row r="700" ht="12.7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117"/>
      <c r="V700" s="47"/>
      <c r="W700" s="47"/>
      <c r="X700" s="47"/>
      <c r="Y700" s="47"/>
      <c r="Z700" s="47"/>
    </row>
    <row r="701" ht="12.7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117"/>
      <c r="V701" s="47"/>
      <c r="W701" s="47"/>
      <c r="X701" s="47"/>
      <c r="Y701" s="47"/>
      <c r="Z701" s="47"/>
    </row>
    <row r="702" ht="12.7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117"/>
      <c r="V702" s="47"/>
      <c r="W702" s="47"/>
      <c r="X702" s="47"/>
      <c r="Y702" s="47"/>
      <c r="Z702" s="47"/>
    </row>
    <row r="703" ht="12.7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117"/>
      <c r="V703" s="47"/>
      <c r="W703" s="47"/>
      <c r="X703" s="47"/>
      <c r="Y703" s="47"/>
      <c r="Z703" s="47"/>
    </row>
    <row r="704" ht="12.7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117"/>
      <c r="V704" s="47"/>
      <c r="W704" s="47"/>
      <c r="X704" s="47"/>
      <c r="Y704" s="47"/>
      <c r="Z704" s="47"/>
    </row>
    <row r="705" ht="12.7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117"/>
      <c r="V705" s="47"/>
      <c r="W705" s="47"/>
      <c r="X705" s="47"/>
      <c r="Y705" s="47"/>
      <c r="Z705" s="47"/>
    </row>
    <row r="706" ht="12.7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117"/>
      <c r="V706" s="47"/>
      <c r="W706" s="47"/>
      <c r="X706" s="47"/>
      <c r="Y706" s="47"/>
      <c r="Z706" s="47"/>
    </row>
    <row r="707" ht="12.7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117"/>
      <c r="V707" s="47"/>
      <c r="W707" s="47"/>
      <c r="X707" s="47"/>
      <c r="Y707" s="47"/>
      <c r="Z707" s="47"/>
    </row>
    <row r="708" ht="12.7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117"/>
      <c r="V708" s="47"/>
      <c r="W708" s="47"/>
      <c r="X708" s="47"/>
      <c r="Y708" s="47"/>
      <c r="Z708" s="47"/>
    </row>
    <row r="709" ht="12.7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117"/>
      <c r="V709" s="47"/>
      <c r="W709" s="47"/>
      <c r="X709" s="47"/>
      <c r="Y709" s="47"/>
      <c r="Z709" s="47"/>
    </row>
    <row r="710" ht="12.7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117"/>
      <c r="V710" s="47"/>
      <c r="W710" s="47"/>
      <c r="X710" s="47"/>
      <c r="Y710" s="47"/>
      <c r="Z710" s="47"/>
    </row>
    <row r="711" ht="12.7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117"/>
      <c r="V711" s="47"/>
      <c r="W711" s="47"/>
      <c r="X711" s="47"/>
      <c r="Y711" s="47"/>
      <c r="Z711" s="47"/>
    </row>
    <row r="712" ht="12.7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117"/>
      <c r="V712" s="47"/>
      <c r="W712" s="47"/>
      <c r="X712" s="47"/>
      <c r="Y712" s="47"/>
      <c r="Z712" s="47"/>
    </row>
    <row r="713" ht="12.7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117"/>
      <c r="V713" s="47"/>
      <c r="W713" s="47"/>
      <c r="X713" s="47"/>
      <c r="Y713" s="47"/>
      <c r="Z713" s="47"/>
    </row>
    <row r="714" ht="12.7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117"/>
      <c r="V714" s="47"/>
      <c r="W714" s="47"/>
      <c r="X714" s="47"/>
      <c r="Y714" s="47"/>
      <c r="Z714" s="47"/>
    </row>
    <row r="715" ht="12.7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117"/>
      <c r="V715" s="47"/>
      <c r="W715" s="47"/>
      <c r="X715" s="47"/>
      <c r="Y715" s="47"/>
      <c r="Z715" s="47"/>
    </row>
    <row r="716" ht="12.7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117"/>
      <c r="V716" s="47"/>
      <c r="W716" s="47"/>
      <c r="X716" s="47"/>
      <c r="Y716" s="47"/>
      <c r="Z716" s="47"/>
    </row>
    <row r="717" ht="12.7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117"/>
      <c r="V717" s="47"/>
      <c r="W717" s="47"/>
      <c r="X717" s="47"/>
      <c r="Y717" s="47"/>
      <c r="Z717" s="47"/>
    </row>
    <row r="718" ht="12.7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117"/>
      <c r="V718" s="47"/>
      <c r="W718" s="47"/>
      <c r="X718" s="47"/>
      <c r="Y718" s="47"/>
      <c r="Z718" s="47"/>
    </row>
    <row r="719" ht="12.7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117"/>
      <c r="V719" s="47"/>
      <c r="W719" s="47"/>
      <c r="X719" s="47"/>
      <c r="Y719" s="47"/>
      <c r="Z719" s="47"/>
    </row>
    <row r="720" ht="12.7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117"/>
      <c r="V720" s="47"/>
      <c r="W720" s="47"/>
      <c r="X720" s="47"/>
      <c r="Y720" s="47"/>
      <c r="Z720" s="47"/>
    </row>
    <row r="721" ht="12.7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117"/>
      <c r="V721" s="47"/>
      <c r="W721" s="47"/>
      <c r="X721" s="47"/>
      <c r="Y721" s="47"/>
      <c r="Z721" s="47"/>
    </row>
    <row r="722" ht="12.7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117"/>
      <c r="V722" s="47"/>
      <c r="W722" s="47"/>
      <c r="X722" s="47"/>
      <c r="Y722" s="47"/>
      <c r="Z722" s="47"/>
    </row>
    <row r="723" ht="12.7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117"/>
      <c r="V723" s="47"/>
      <c r="W723" s="47"/>
      <c r="X723" s="47"/>
      <c r="Y723" s="47"/>
      <c r="Z723" s="47"/>
    </row>
    <row r="724" ht="12.7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117"/>
      <c r="V724" s="47"/>
      <c r="W724" s="47"/>
      <c r="X724" s="47"/>
      <c r="Y724" s="47"/>
      <c r="Z724" s="47"/>
    </row>
    <row r="725" ht="12.7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117"/>
      <c r="V725" s="47"/>
      <c r="W725" s="47"/>
      <c r="X725" s="47"/>
      <c r="Y725" s="47"/>
      <c r="Z725" s="47"/>
    </row>
    <row r="726" ht="12.7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117"/>
      <c r="V726" s="47"/>
      <c r="W726" s="47"/>
      <c r="X726" s="47"/>
      <c r="Y726" s="47"/>
      <c r="Z726" s="47"/>
    </row>
    <row r="727" ht="12.7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117"/>
      <c r="V727" s="47"/>
      <c r="W727" s="47"/>
      <c r="X727" s="47"/>
      <c r="Y727" s="47"/>
      <c r="Z727" s="47"/>
    </row>
    <row r="728" ht="12.7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117"/>
      <c r="V728" s="47"/>
      <c r="W728" s="47"/>
      <c r="X728" s="47"/>
      <c r="Y728" s="47"/>
      <c r="Z728" s="47"/>
    </row>
    <row r="729" ht="12.7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117"/>
      <c r="V729" s="47"/>
      <c r="W729" s="47"/>
      <c r="X729" s="47"/>
      <c r="Y729" s="47"/>
      <c r="Z729" s="47"/>
    </row>
    <row r="730" ht="12.7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117"/>
      <c r="V730" s="47"/>
      <c r="W730" s="47"/>
      <c r="X730" s="47"/>
      <c r="Y730" s="47"/>
      <c r="Z730" s="47"/>
    </row>
    <row r="731" ht="12.7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117"/>
      <c r="V731" s="47"/>
      <c r="W731" s="47"/>
      <c r="X731" s="47"/>
      <c r="Y731" s="47"/>
      <c r="Z731" s="47"/>
    </row>
    <row r="732" ht="12.7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117"/>
      <c r="V732" s="47"/>
      <c r="W732" s="47"/>
      <c r="X732" s="47"/>
      <c r="Y732" s="47"/>
      <c r="Z732" s="47"/>
    </row>
    <row r="733" ht="12.7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117"/>
      <c r="V733" s="47"/>
      <c r="W733" s="47"/>
      <c r="X733" s="47"/>
      <c r="Y733" s="47"/>
      <c r="Z733" s="47"/>
    </row>
    <row r="734" ht="12.7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117"/>
      <c r="V734" s="47"/>
      <c r="W734" s="47"/>
      <c r="X734" s="47"/>
      <c r="Y734" s="47"/>
      <c r="Z734" s="47"/>
    </row>
    <row r="735" ht="12.7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117"/>
      <c r="V735" s="47"/>
      <c r="W735" s="47"/>
      <c r="X735" s="47"/>
      <c r="Y735" s="47"/>
      <c r="Z735" s="47"/>
    </row>
    <row r="736" ht="12.7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117"/>
      <c r="V736" s="47"/>
      <c r="W736" s="47"/>
      <c r="X736" s="47"/>
      <c r="Y736" s="47"/>
      <c r="Z736" s="47"/>
    </row>
    <row r="737" ht="12.7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117"/>
      <c r="V737" s="47"/>
      <c r="W737" s="47"/>
      <c r="X737" s="47"/>
      <c r="Y737" s="47"/>
      <c r="Z737" s="47"/>
    </row>
    <row r="738" ht="12.7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117"/>
      <c r="V738" s="47"/>
      <c r="W738" s="47"/>
      <c r="X738" s="47"/>
      <c r="Y738" s="47"/>
      <c r="Z738" s="47"/>
    </row>
    <row r="739" ht="12.7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117"/>
      <c r="V739" s="47"/>
      <c r="W739" s="47"/>
      <c r="X739" s="47"/>
      <c r="Y739" s="47"/>
      <c r="Z739" s="47"/>
    </row>
    <row r="740" ht="12.7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117"/>
      <c r="V740" s="47"/>
      <c r="W740" s="47"/>
      <c r="X740" s="47"/>
      <c r="Y740" s="47"/>
      <c r="Z740" s="47"/>
    </row>
    <row r="741" ht="12.7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117"/>
      <c r="V741" s="47"/>
      <c r="W741" s="47"/>
      <c r="X741" s="47"/>
      <c r="Y741" s="47"/>
      <c r="Z741" s="47"/>
    </row>
    <row r="742" ht="12.7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117"/>
      <c r="V742" s="47"/>
      <c r="W742" s="47"/>
      <c r="X742" s="47"/>
      <c r="Y742" s="47"/>
      <c r="Z742" s="47"/>
    </row>
    <row r="743" ht="12.7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117"/>
      <c r="V743" s="47"/>
      <c r="W743" s="47"/>
      <c r="X743" s="47"/>
      <c r="Y743" s="47"/>
      <c r="Z743" s="47"/>
    </row>
    <row r="744" ht="12.7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117"/>
      <c r="V744" s="47"/>
      <c r="W744" s="47"/>
      <c r="X744" s="47"/>
      <c r="Y744" s="47"/>
      <c r="Z744" s="47"/>
    </row>
    <row r="745" ht="12.7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117"/>
      <c r="V745" s="47"/>
      <c r="W745" s="47"/>
      <c r="X745" s="47"/>
      <c r="Y745" s="47"/>
      <c r="Z745" s="47"/>
    </row>
    <row r="746" ht="12.7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117"/>
      <c r="V746" s="47"/>
      <c r="W746" s="47"/>
      <c r="X746" s="47"/>
      <c r="Y746" s="47"/>
      <c r="Z746" s="47"/>
    </row>
    <row r="747" ht="12.7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117"/>
      <c r="V747" s="47"/>
      <c r="W747" s="47"/>
      <c r="X747" s="47"/>
      <c r="Y747" s="47"/>
      <c r="Z747" s="47"/>
    </row>
    <row r="748" ht="12.7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117"/>
      <c r="V748" s="47"/>
      <c r="W748" s="47"/>
      <c r="X748" s="47"/>
      <c r="Y748" s="47"/>
      <c r="Z748" s="47"/>
    </row>
    <row r="749" ht="12.7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117"/>
      <c r="V749" s="47"/>
      <c r="W749" s="47"/>
      <c r="X749" s="47"/>
      <c r="Y749" s="47"/>
      <c r="Z749" s="47"/>
    </row>
    <row r="750" ht="12.7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117"/>
      <c r="V750" s="47"/>
      <c r="W750" s="47"/>
      <c r="X750" s="47"/>
      <c r="Y750" s="47"/>
      <c r="Z750" s="47"/>
    </row>
    <row r="751" ht="12.7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117"/>
      <c r="V751" s="47"/>
      <c r="W751" s="47"/>
      <c r="X751" s="47"/>
      <c r="Y751" s="47"/>
      <c r="Z751" s="47"/>
    </row>
    <row r="752" ht="12.7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117"/>
      <c r="V752" s="47"/>
      <c r="W752" s="47"/>
      <c r="X752" s="47"/>
      <c r="Y752" s="47"/>
      <c r="Z752" s="47"/>
    </row>
    <row r="753" ht="12.7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117"/>
      <c r="V753" s="47"/>
      <c r="W753" s="47"/>
      <c r="X753" s="47"/>
      <c r="Y753" s="47"/>
      <c r="Z753" s="47"/>
    </row>
    <row r="754" ht="12.7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117"/>
      <c r="V754" s="47"/>
      <c r="W754" s="47"/>
      <c r="X754" s="47"/>
      <c r="Y754" s="47"/>
      <c r="Z754" s="47"/>
    </row>
    <row r="755" ht="12.7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117"/>
      <c r="V755" s="47"/>
      <c r="W755" s="47"/>
      <c r="X755" s="47"/>
      <c r="Y755" s="47"/>
      <c r="Z755" s="47"/>
    </row>
    <row r="756" ht="12.7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117"/>
      <c r="V756" s="47"/>
      <c r="W756" s="47"/>
      <c r="X756" s="47"/>
      <c r="Y756" s="47"/>
      <c r="Z756" s="47"/>
    </row>
    <row r="757" ht="12.7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117"/>
      <c r="V757" s="47"/>
      <c r="W757" s="47"/>
      <c r="X757" s="47"/>
      <c r="Y757" s="47"/>
      <c r="Z757" s="47"/>
    </row>
    <row r="758" ht="12.7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117"/>
      <c r="V758" s="47"/>
      <c r="W758" s="47"/>
      <c r="X758" s="47"/>
      <c r="Y758" s="47"/>
      <c r="Z758" s="47"/>
    </row>
    <row r="759" ht="12.7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117"/>
      <c r="V759" s="47"/>
      <c r="W759" s="47"/>
      <c r="X759" s="47"/>
      <c r="Y759" s="47"/>
      <c r="Z759" s="47"/>
    </row>
    <row r="760" ht="12.7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117"/>
      <c r="V760" s="47"/>
      <c r="W760" s="47"/>
      <c r="X760" s="47"/>
      <c r="Y760" s="47"/>
      <c r="Z760" s="47"/>
    </row>
    <row r="761" ht="12.7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117"/>
      <c r="V761" s="47"/>
      <c r="W761" s="47"/>
      <c r="X761" s="47"/>
      <c r="Y761" s="47"/>
      <c r="Z761" s="47"/>
    </row>
    <row r="762" ht="12.7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117"/>
      <c r="V762" s="47"/>
      <c r="W762" s="47"/>
      <c r="X762" s="47"/>
      <c r="Y762" s="47"/>
      <c r="Z762" s="47"/>
    </row>
    <row r="763" ht="12.7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117"/>
      <c r="V763" s="47"/>
      <c r="W763" s="47"/>
      <c r="X763" s="47"/>
      <c r="Y763" s="47"/>
      <c r="Z763" s="47"/>
    </row>
    <row r="764" ht="12.7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117"/>
      <c r="V764" s="47"/>
      <c r="W764" s="47"/>
      <c r="X764" s="47"/>
      <c r="Y764" s="47"/>
      <c r="Z764" s="47"/>
    </row>
    <row r="765" ht="12.7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117"/>
      <c r="V765" s="47"/>
      <c r="W765" s="47"/>
      <c r="X765" s="47"/>
      <c r="Y765" s="47"/>
      <c r="Z765" s="47"/>
    </row>
    <row r="766" ht="12.7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117"/>
      <c r="V766" s="47"/>
      <c r="W766" s="47"/>
      <c r="X766" s="47"/>
      <c r="Y766" s="47"/>
      <c r="Z766" s="47"/>
    </row>
    <row r="767" ht="12.7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117"/>
      <c r="V767" s="47"/>
      <c r="W767" s="47"/>
      <c r="X767" s="47"/>
      <c r="Y767" s="47"/>
      <c r="Z767" s="47"/>
    </row>
    <row r="768" ht="12.7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117"/>
      <c r="V768" s="47"/>
      <c r="W768" s="47"/>
      <c r="X768" s="47"/>
      <c r="Y768" s="47"/>
      <c r="Z768" s="47"/>
    </row>
    <row r="769" ht="12.7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117"/>
      <c r="V769" s="47"/>
      <c r="W769" s="47"/>
      <c r="X769" s="47"/>
      <c r="Y769" s="47"/>
      <c r="Z769" s="47"/>
    </row>
    <row r="770" ht="12.7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117"/>
      <c r="V770" s="47"/>
      <c r="W770" s="47"/>
      <c r="X770" s="47"/>
      <c r="Y770" s="47"/>
      <c r="Z770" s="47"/>
    </row>
    <row r="771" ht="12.7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117"/>
      <c r="V771" s="47"/>
      <c r="W771" s="47"/>
      <c r="X771" s="47"/>
      <c r="Y771" s="47"/>
      <c r="Z771" s="47"/>
    </row>
    <row r="772" ht="12.7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117"/>
      <c r="V772" s="47"/>
      <c r="W772" s="47"/>
      <c r="X772" s="47"/>
      <c r="Y772" s="47"/>
      <c r="Z772" s="47"/>
    </row>
    <row r="773" ht="12.7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117"/>
      <c r="V773" s="47"/>
      <c r="W773" s="47"/>
      <c r="X773" s="47"/>
      <c r="Y773" s="47"/>
      <c r="Z773" s="47"/>
    </row>
    <row r="774" ht="12.7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117"/>
      <c r="V774" s="47"/>
      <c r="W774" s="47"/>
      <c r="X774" s="47"/>
      <c r="Y774" s="47"/>
      <c r="Z774" s="47"/>
    </row>
    <row r="775" ht="12.7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117"/>
      <c r="V775" s="47"/>
      <c r="W775" s="47"/>
      <c r="X775" s="47"/>
      <c r="Y775" s="47"/>
      <c r="Z775" s="47"/>
    </row>
    <row r="776" ht="12.7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117"/>
      <c r="V776" s="47"/>
      <c r="W776" s="47"/>
      <c r="X776" s="47"/>
      <c r="Y776" s="47"/>
      <c r="Z776" s="47"/>
    </row>
    <row r="777" ht="12.7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117"/>
      <c r="V777" s="47"/>
      <c r="W777" s="47"/>
      <c r="X777" s="47"/>
      <c r="Y777" s="47"/>
      <c r="Z777" s="47"/>
    </row>
    <row r="778" ht="12.7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117"/>
      <c r="V778" s="47"/>
      <c r="W778" s="47"/>
      <c r="X778" s="47"/>
      <c r="Y778" s="47"/>
      <c r="Z778" s="47"/>
    </row>
    <row r="779" ht="12.7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117"/>
      <c r="V779" s="47"/>
      <c r="W779" s="47"/>
      <c r="X779" s="47"/>
      <c r="Y779" s="47"/>
      <c r="Z779" s="47"/>
    </row>
    <row r="780" ht="12.7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117"/>
      <c r="V780" s="47"/>
      <c r="W780" s="47"/>
      <c r="X780" s="47"/>
      <c r="Y780" s="47"/>
      <c r="Z780" s="47"/>
    </row>
    <row r="781" ht="12.7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117"/>
      <c r="V781" s="47"/>
      <c r="W781" s="47"/>
      <c r="X781" s="47"/>
      <c r="Y781" s="47"/>
      <c r="Z781" s="47"/>
    </row>
    <row r="782" ht="12.7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117"/>
      <c r="V782" s="47"/>
      <c r="W782" s="47"/>
      <c r="X782" s="47"/>
      <c r="Y782" s="47"/>
      <c r="Z782" s="47"/>
    </row>
    <row r="783" ht="12.7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117"/>
      <c r="V783" s="47"/>
      <c r="W783" s="47"/>
      <c r="X783" s="47"/>
      <c r="Y783" s="47"/>
      <c r="Z783" s="47"/>
    </row>
    <row r="784" ht="12.7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117"/>
      <c r="V784" s="47"/>
      <c r="W784" s="47"/>
      <c r="X784" s="47"/>
      <c r="Y784" s="47"/>
      <c r="Z784" s="47"/>
    </row>
    <row r="785" ht="12.7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117"/>
      <c r="V785" s="47"/>
      <c r="W785" s="47"/>
      <c r="X785" s="47"/>
      <c r="Y785" s="47"/>
      <c r="Z785" s="47"/>
    </row>
    <row r="786" ht="12.7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117"/>
      <c r="V786" s="47"/>
      <c r="W786" s="47"/>
      <c r="X786" s="47"/>
      <c r="Y786" s="47"/>
      <c r="Z786" s="47"/>
    </row>
    <row r="787" ht="12.7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117"/>
      <c r="V787" s="47"/>
      <c r="W787" s="47"/>
      <c r="X787" s="47"/>
      <c r="Y787" s="47"/>
      <c r="Z787" s="47"/>
    </row>
    <row r="788" ht="12.7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117"/>
      <c r="V788" s="47"/>
      <c r="W788" s="47"/>
      <c r="X788" s="47"/>
      <c r="Y788" s="47"/>
      <c r="Z788" s="47"/>
    </row>
    <row r="789" ht="12.7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117"/>
      <c r="V789" s="47"/>
      <c r="W789" s="47"/>
      <c r="X789" s="47"/>
      <c r="Y789" s="47"/>
      <c r="Z789" s="47"/>
    </row>
    <row r="790" ht="12.7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117"/>
      <c r="V790" s="47"/>
      <c r="W790" s="47"/>
      <c r="X790" s="47"/>
      <c r="Y790" s="47"/>
      <c r="Z790" s="47"/>
    </row>
    <row r="791" ht="12.7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117"/>
      <c r="V791" s="47"/>
      <c r="W791" s="47"/>
      <c r="X791" s="47"/>
      <c r="Y791" s="47"/>
      <c r="Z791" s="47"/>
    </row>
    <row r="792" ht="12.7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117"/>
      <c r="V792" s="47"/>
      <c r="W792" s="47"/>
      <c r="X792" s="47"/>
      <c r="Y792" s="47"/>
      <c r="Z792" s="47"/>
    </row>
    <row r="793" ht="12.7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117"/>
      <c r="V793" s="47"/>
      <c r="W793" s="47"/>
      <c r="X793" s="47"/>
      <c r="Y793" s="47"/>
      <c r="Z793" s="47"/>
    </row>
    <row r="794" ht="12.7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117"/>
      <c r="V794" s="47"/>
      <c r="W794" s="47"/>
      <c r="X794" s="47"/>
      <c r="Y794" s="47"/>
      <c r="Z794" s="47"/>
    </row>
    <row r="795" ht="12.7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117"/>
      <c r="V795" s="47"/>
      <c r="W795" s="47"/>
      <c r="X795" s="47"/>
      <c r="Y795" s="47"/>
      <c r="Z795" s="47"/>
    </row>
    <row r="796" ht="12.7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117"/>
      <c r="V796" s="47"/>
      <c r="W796" s="47"/>
      <c r="X796" s="47"/>
      <c r="Y796" s="47"/>
      <c r="Z796" s="47"/>
    </row>
    <row r="797" ht="12.7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117"/>
      <c r="V797" s="47"/>
      <c r="W797" s="47"/>
      <c r="X797" s="47"/>
      <c r="Y797" s="47"/>
      <c r="Z797" s="47"/>
    </row>
    <row r="798" ht="12.7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117"/>
      <c r="V798" s="47"/>
      <c r="W798" s="47"/>
      <c r="X798" s="47"/>
      <c r="Y798" s="47"/>
      <c r="Z798" s="47"/>
    </row>
    <row r="799" ht="12.7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117"/>
      <c r="V799" s="47"/>
      <c r="W799" s="47"/>
      <c r="X799" s="47"/>
      <c r="Y799" s="47"/>
      <c r="Z799" s="47"/>
    </row>
    <row r="800" ht="12.7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117"/>
      <c r="V800" s="47"/>
      <c r="W800" s="47"/>
      <c r="X800" s="47"/>
      <c r="Y800" s="47"/>
      <c r="Z800" s="47"/>
    </row>
    <row r="801" ht="12.7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117"/>
      <c r="V801" s="47"/>
      <c r="W801" s="47"/>
      <c r="X801" s="47"/>
      <c r="Y801" s="47"/>
      <c r="Z801" s="47"/>
    </row>
    <row r="802" ht="12.7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117"/>
      <c r="V802" s="47"/>
      <c r="W802" s="47"/>
      <c r="X802" s="47"/>
      <c r="Y802" s="47"/>
      <c r="Z802" s="47"/>
    </row>
    <row r="803" ht="12.7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117"/>
      <c r="V803" s="47"/>
      <c r="W803" s="47"/>
      <c r="X803" s="47"/>
      <c r="Y803" s="47"/>
      <c r="Z803" s="47"/>
    </row>
    <row r="804" ht="12.7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117"/>
      <c r="V804" s="47"/>
      <c r="W804" s="47"/>
      <c r="X804" s="47"/>
      <c r="Y804" s="47"/>
      <c r="Z804" s="47"/>
    </row>
    <row r="805" ht="12.7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117"/>
      <c r="V805" s="47"/>
      <c r="W805" s="47"/>
      <c r="X805" s="47"/>
      <c r="Y805" s="47"/>
      <c r="Z805" s="47"/>
    </row>
    <row r="806" ht="12.7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117"/>
      <c r="V806" s="47"/>
      <c r="W806" s="47"/>
      <c r="X806" s="47"/>
      <c r="Y806" s="47"/>
      <c r="Z806" s="47"/>
    </row>
    <row r="807" ht="12.7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117"/>
      <c r="V807" s="47"/>
      <c r="W807" s="47"/>
      <c r="X807" s="47"/>
      <c r="Y807" s="47"/>
      <c r="Z807" s="47"/>
    </row>
    <row r="808" ht="12.7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117"/>
      <c r="V808" s="47"/>
      <c r="W808" s="47"/>
      <c r="X808" s="47"/>
      <c r="Y808" s="47"/>
      <c r="Z808" s="47"/>
    </row>
    <row r="809" ht="12.7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117"/>
      <c r="V809" s="47"/>
      <c r="W809" s="47"/>
      <c r="X809" s="47"/>
      <c r="Y809" s="47"/>
      <c r="Z809" s="47"/>
    </row>
    <row r="810" ht="12.7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117"/>
      <c r="V810" s="47"/>
      <c r="W810" s="47"/>
      <c r="X810" s="47"/>
      <c r="Y810" s="47"/>
      <c r="Z810" s="47"/>
    </row>
    <row r="811" ht="12.7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117"/>
      <c r="V811" s="47"/>
      <c r="W811" s="47"/>
      <c r="X811" s="47"/>
      <c r="Y811" s="47"/>
      <c r="Z811" s="47"/>
    </row>
    <row r="812" ht="12.7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117"/>
      <c r="V812" s="47"/>
      <c r="W812" s="47"/>
      <c r="X812" s="47"/>
      <c r="Y812" s="47"/>
      <c r="Z812" s="47"/>
    </row>
    <row r="813" ht="12.7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117"/>
      <c r="V813" s="47"/>
      <c r="W813" s="47"/>
      <c r="X813" s="47"/>
      <c r="Y813" s="47"/>
      <c r="Z813" s="47"/>
    </row>
    <row r="814" ht="12.7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117"/>
      <c r="V814" s="47"/>
      <c r="W814" s="47"/>
      <c r="X814" s="47"/>
      <c r="Y814" s="47"/>
      <c r="Z814" s="47"/>
    </row>
    <row r="815" ht="12.7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117"/>
      <c r="V815" s="47"/>
      <c r="W815" s="47"/>
      <c r="X815" s="47"/>
      <c r="Y815" s="47"/>
      <c r="Z815" s="47"/>
    </row>
    <row r="816" ht="12.7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117"/>
      <c r="V816" s="47"/>
      <c r="W816" s="47"/>
      <c r="X816" s="47"/>
      <c r="Y816" s="47"/>
      <c r="Z816" s="47"/>
    </row>
    <row r="817" ht="12.7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117"/>
      <c r="V817" s="47"/>
      <c r="W817" s="47"/>
      <c r="X817" s="47"/>
      <c r="Y817" s="47"/>
      <c r="Z817" s="47"/>
    </row>
    <row r="818" ht="12.7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117"/>
      <c r="V818" s="47"/>
      <c r="W818" s="47"/>
      <c r="X818" s="47"/>
      <c r="Y818" s="47"/>
      <c r="Z818" s="47"/>
    </row>
    <row r="819" ht="12.7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117"/>
      <c r="V819" s="47"/>
      <c r="W819" s="47"/>
      <c r="X819" s="47"/>
      <c r="Y819" s="47"/>
      <c r="Z819" s="47"/>
    </row>
    <row r="820" ht="12.7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117"/>
      <c r="V820" s="47"/>
      <c r="W820" s="47"/>
      <c r="X820" s="47"/>
      <c r="Y820" s="47"/>
      <c r="Z820" s="47"/>
    </row>
    <row r="821" ht="12.7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117"/>
      <c r="V821" s="47"/>
      <c r="W821" s="47"/>
      <c r="X821" s="47"/>
      <c r="Y821" s="47"/>
      <c r="Z821" s="47"/>
    </row>
    <row r="822" ht="12.7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117"/>
      <c r="V822" s="47"/>
      <c r="W822" s="47"/>
      <c r="X822" s="47"/>
      <c r="Y822" s="47"/>
      <c r="Z822" s="47"/>
    </row>
    <row r="823" ht="12.7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117"/>
      <c r="V823" s="47"/>
      <c r="W823" s="47"/>
      <c r="X823" s="47"/>
      <c r="Y823" s="47"/>
      <c r="Z823" s="47"/>
    </row>
    <row r="824" ht="12.7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117"/>
      <c r="V824" s="47"/>
      <c r="W824" s="47"/>
      <c r="X824" s="47"/>
      <c r="Y824" s="47"/>
      <c r="Z824" s="47"/>
    </row>
    <row r="825" ht="12.7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117"/>
      <c r="V825" s="47"/>
      <c r="W825" s="47"/>
      <c r="X825" s="47"/>
      <c r="Y825" s="47"/>
      <c r="Z825" s="47"/>
    </row>
    <row r="826" ht="12.7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117"/>
      <c r="V826" s="47"/>
      <c r="W826" s="47"/>
      <c r="X826" s="47"/>
      <c r="Y826" s="47"/>
      <c r="Z826" s="47"/>
    </row>
    <row r="827" ht="12.7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117"/>
      <c r="V827" s="47"/>
      <c r="W827" s="47"/>
      <c r="X827" s="47"/>
      <c r="Y827" s="47"/>
      <c r="Z827" s="47"/>
    </row>
    <row r="828" ht="12.7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117"/>
      <c r="V828" s="47"/>
      <c r="W828" s="47"/>
      <c r="X828" s="47"/>
      <c r="Y828" s="47"/>
      <c r="Z828" s="47"/>
    </row>
    <row r="829" ht="12.7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117"/>
      <c r="V829" s="47"/>
      <c r="W829" s="47"/>
      <c r="X829" s="47"/>
      <c r="Y829" s="47"/>
      <c r="Z829" s="47"/>
    </row>
    <row r="830" ht="12.7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117"/>
      <c r="V830" s="47"/>
      <c r="W830" s="47"/>
      <c r="X830" s="47"/>
      <c r="Y830" s="47"/>
      <c r="Z830" s="47"/>
    </row>
    <row r="831" ht="12.7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117"/>
      <c r="V831" s="47"/>
      <c r="W831" s="47"/>
      <c r="X831" s="47"/>
      <c r="Y831" s="47"/>
      <c r="Z831" s="47"/>
    </row>
    <row r="832" ht="12.7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117"/>
      <c r="V832" s="47"/>
      <c r="W832" s="47"/>
      <c r="X832" s="47"/>
      <c r="Y832" s="47"/>
      <c r="Z832" s="47"/>
    </row>
    <row r="833" ht="12.7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117"/>
      <c r="V833" s="47"/>
      <c r="W833" s="47"/>
      <c r="X833" s="47"/>
      <c r="Y833" s="47"/>
      <c r="Z833" s="47"/>
    </row>
    <row r="834" ht="12.7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117"/>
      <c r="V834" s="47"/>
      <c r="W834" s="47"/>
      <c r="X834" s="47"/>
      <c r="Y834" s="47"/>
      <c r="Z834" s="47"/>
    </row>
    <row r="835" ht="12.7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117"/>
      <c r="V835" s="47"/>
      <c r="W835" s="47"/>
      <c r="X835" s="47"/>
      <c r="Y835" s="47"/>
      <c r="Z835" s="47"/>
    </row>
    <row r="836" ht="12.7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117"/>
      <c r="V836" s="47"/>
      <c r="W836" s="47"/>
      <c r="X836" s="47"/>
      <c r="Y836" s="47"/>
      <c r="Z836" s="47"/>
    </row>
    <row r="837" ht="12.7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117"/>
      <c r="V837" s="47"/>
      <c r="W837" s="47"/>
      <c r="X837" s="47"/>
      <c r="Y837" s="47"/>
      <c r="Z837" s="47"/>
    </row>
    <row r="838" ht="12.7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117"/>
      <c r="V838" s="47"/>
      <c r="W838" s="47"/>
      <c r="X838" s="47"/>
      <c r="Y838" s="47"/>
      <c r="Z838" s="47"/>
    </row>
    <row r="839" ht="12.7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117"/>
      <c r="V839" s="47"/>
      <c r="W839" s="47"/>
      <c r="X839" s="47"/>
      <c r="Y839" s="47"/>
      <c r="Z839" s="47"/>
    </row>
    <row r="840" ht="12.7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117"/>
      <c r="V840" s="47"/>
      <c r="W840" s="47"/>
      <c r="X840" s="47"/>
      <c r="Y840" s="47"/>
      <c r="Z840" s="47"/>
    </row>
    <row r="841" ht="12.7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117"/>
      <c r="V841" s="47"/>
      <c r="W841" s="47"/>
      <c r="X841" s="47"/>
      <c r="Y841" s="47"/>
      <c r="Z841" s="47"/>
    </row>
    <row r="842" ht="12.7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117"/>
      <c r="V842" s="47"/>
      <c r="W842" s="47"/>
      <c r="X842" s="47"/>
      <c r="Y842" s="47"/>
      <c r="Z842" s="47"/>
    </row>
    <row r="843" ht="12.7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117"/>
      <c r="V843" s="47"/>
      <c r="W843" s="47"/>
      <c r="X843" s="47"/>
      <c r="Y843" s="47"/>
      <c r="Z843" s="47"/>
    </row>
    <row r="844" ht="12.7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117"/>
      <c r="V844" s="47"/>
      <c r="W844" s="47"/>
      <c r="X844" s="47"/>
      <c r="Y844" s="47"/>
      <c r="Z844" s="47"/>
    </row>
    <row r="845" ht="12.7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117"/>
      <c r="V845" s="47"/>
      <c r="W845" s="47"/>
      <c r="X845" s="47"/>
      <c r="Y845" s="47"/>
      <c r="Z845" s="47"/>
    </row>
    <row r="846" ht="12.7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117"/>
      <c r="V846" s="47"/>
      <c r="W846" s="47"/>
      <c r="X846" s="47"/>
      <c r="Y846" s="47"/>
      <c r="Z846" s="47"/>
    </row>
    <row r="847" ht="12.7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117"/>
      <c r="V847" s="47"/>
      <c r="W847" s="47"/>
      <c r="X847" s="47"/>
      <c r="Y847" s="47"/>
      <c r="Z847" s="47"/>
    </row>
    <row r="848" ht="12.7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117"/>
      <c r="V848" s="47"/>
      <c r="W848" s="47"/>
      <c r="X848" s="47"/>
      <c r="Y848" s="47"/>
      <c r="Z848" s="47"/>
    </row>
    <row r="849" ht="12.7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117"/>
      <c r="V849" s="47"/>
      <c r="W849" s="47"/>
      <c r="X849" s="47"/>
      <c r="Y849" s="47"/>
      <c r="Z849" s="47"/>
    </row>
    <row r="850" ht="12.7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117"/>
      <c r="V850" s="47"/>
      <c r="W850" s="47"/>
      <c r="X850" s="47"/>
      <c r="Y850" s="47"/>
      <c r="Z850" s="47"/>
    </row>
    <row r="851" ht="12.7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117"/>
      <c r="V851" s="47"/>
      <c r="W851" s="47"/>
      <c r="X851" s="47"/>
      <c r="Y851" s="47"/>
      <c r="Z851" s="47"/>
    </row>
    <row r="852" ht="12.7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117"/>
      <c r="V852" s="47"/>
      <c r="W852" s="47"/>
      <c r="X852" s="47"/>
      <c r="Y852" s="47"/>
      <c r="Z852" s="47"/>
    </row>
    <row r="853" ht="12.7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117"/>
      <c r="V853" s="47"/>
      <c r="W853" s="47"/>
      <c r="X853" s="47"/>
      <c r="Y853" s="47"/>
      <c r="Z853" s="47"/>
    </row>
    <row r="854" ht="12.7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117"/>
      <c r="V854" s="47"/>
      <c r="W854" s="47"/>
      <c r="X854" s="47"/>
      <c r="Y854" s="47"/>
      <c r="Z854" s="47"/>
    </row>
    <row r="855" ht="12.7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117"/>
      <c r="V855" s="47"/>
      <c r="W855" s="47"/>
      <c r="X855" s="47"/>
      <c r="Y855" s="47"/>
      <c r="Z855" s="47"/>
    </row>
    <row r="856" ht="12.7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117"/>
      <c r="V856" s="47"/>
      <c r="W856" s="47"/>
      <c r="X856" s="47"/>
      <c r="Y856" s="47"/>
      <c r="Z856" s="47"/>
    </row>
    <row r="857" ht="12.7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117"/>
      <c r="V857" s="47"/>
      <c r="W857" s="47"/>
      <c r="X857" s="47"/>
      <c r="Y857" s="47"/>
      <c r="Z857" s="47"/>
    </row>
    <row r="858" ht="12.7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117"/>
      <c r="V858" s="47"/>
      <c r="W858" s="47"/>
      <c r="X858" s="47"/>
      <c r="Y858" s="47"/>
      <c r="Z858" s="47"/>
    </row>
    <row r="859" ht="12.7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117"/>
      <c r="V859" s="47"/>
      <c r="W859" s="47"/>
      <c r="X859" s="47"/>
      <c r="Y859" s="47"/>
      <c r="Z859" s="47"/>
    </row>
    <row r="860" ht="12.7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117"/>
      <c r="V860" s="47"/>
      <c r="W860" s="47"/>
      <c r="X860" s="47"/>
      <c r="Y860" s="47"/>
      <c r="Z860" s="47"/>
    </row>
    <row r="861" ht="12.7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117"/>
      <c r="V861" s="47"/>
      <c r="W861" s="47"/>
      <c r="X861" s="47"/>
      <c r="Y861" s="47"/>
      <c r="Z861" s="47"/>
    </row>
    <row r="862" ht="12.7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117"/>
      <c r="V862" s="47"/>
      <c r="W862" s="47"/>
      <c r="X862" s="47"/>
      <c r="Y862" s="47"/>
      <c r="Z862" s="47"/>
    </row>
    <row r="863" ht="12.7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117"/>
      <c r="V863" s="47"/>
      <c r="W863" s="47"/>
      <c r="X863" s="47"/>
      <c r="Y863" s="47"/>
      <c r="Z863" s="47"/>
    </row>
    <row r="864" ht="12.7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117"/>
      <c r="V864" s="47"/>
      <c r="W864" s="47"/>
      <c r="X864" s="47"/>
      <c r="Y864" s="47"/>
      <c r="Z864" s="47"/>
    </row>
    <row r="865" ht="12.7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117"/>
      <c r="V865" s="47"/>
      <c r="W865" s="47"/>
      <c r="X865" s="47"/>
      <c r="Y865" s="47"/>
      <c r="Z865" s="47"/>
    </row>
    <row r="866" ht="12.7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117"/>
      <c r="V866" s="47"/>
      <c r="W866" s="47"/>
      <c r="X866" s="47"/>
      <c r="Y866" s="47"/>
      <c r="Z866" s="47"/>
    </row>
    <row r="867" ht="12.7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117"/>
      <c r="V867" s="47"/>
      <c r="W867" s="47"/>
      <c r="X867" s="47"/>
      <c r="Y867" s="47"/>
      <c r="Z867" s="47"/>
    </row>
    <row r="868" ht="12.7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117"/>
      <c r="V868" s="47"/>
      <c r="W868" s="47"/>
      <c r="X868" s="47"/>
      <c r="Y868" s="47"/>
      <c r="Z868" s="47"/>
    </row>
    <row r="869" ht="12.7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117"/>
      <c r="V869" s="47"/>
      <c r="W869" s="47"/>
      <c r="X869" s="47"/>
      <c r="Y869" s="47"/>
      <c r="Z869" s="47"/>
    </row>
    <row r="870" ht="12.7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117"/>
      <c r="V870" s="47"/>
      <c r="W870" s="47"/>
      <c r="X870" s="47"/>
      <c r="Y870" s="47"/>
      <c r="Z870" s="47"/>
    </row>
    <row r="871" ht="12.7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117"/>
      <c r="V871" s="47"/>
      <c r="W871" s="47"/>
      <c r="X871" s="47"/>
      <c r="Y871" s="47"/>
      <c r="Z871" s="47"/>
    </row>
    <row r="872" ht="12.7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117"/>
      <c r="V872" s="47"/>
      <c r="W872" s="47"/>
      <c r="X872" s="47"/>
      <c r="Y872" s="47"/>
      <c r="Z872" s="47"/>
    </row>
    <row r="873" ht="12.7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117"/>
      <c r="V873" s="47"/>
      <c r="W873" s="47"/>
      <c r="X873" s="47"/>
      <c r="Y873" s="47"/>
      <c r="Z873" s="47"/>
    </row>
    <row r="874" ht="12.7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117"/>
      <c r="V874" s="47"/>
      <c r="W874" s="47"/>
      <c r="X874" s="47"/>
      <c r="Y874" s="47"/>
      <c r="Z874" s="47"/>
    </row>
    <row r="875" ht="12.7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117"/>
      <c r="V875" s="47"/>
      <c r="W875" s="47"/>
      <c r="X875" s="47"/>
      <c r="Y875" s="47"/>
      <c r="Z875" s="47"/>
    </row>
    <row r="876" ht="12.7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117"/>
      <c r="V876" s="47"/>
      <c r="W876" s="47"/>
      <c r="X876" s="47"/>
      <c r="Y876" s="47"/>
      <c r="Z876" s="47"/>
    </row>
    <row r="877" ht="12.7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117"/>
      <c r="V877" s="47"/>
      <c r="W877" s="47"/>
      <c r="X877" s="47"/>
      <c r="Y877" s="47"/>
      <c r="Z877" s="47"/>
    </row>
    <row r="878" ht="12.7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117"/>
      <c r="V878" s="47"/>
      <c r="W878" s="47"/>
      <c r="X878" s="47"/>
      <c r="Y878" s="47"/>
      <c r="Z878" s="47"/>
    </row>
    <row r="879" ht="12.7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117"/>
      <c r="V879" s="47"/>
      <c r="W879" s="47"/>
      <c r="X879" s="47"/>
      <c r="Y879" s="47"/>
      <c r="Z879" s="47"/>
    </row>
    <row r="880" ht="12.7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117"/>
      <c r="V880" s="47"/>
      <c r="W880" s="47"/>
      <c r="X880" s="47"/>
      <c r="Y880" s="47"/>
      <c r="Z880" s="47"/>
    </row>
    <row r="881" ht="12.7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117"/>
      <c r="V881" s="47"/>
      <c r="W881" s="47"/>
      <c r="X881" s="47"/>
      <c r="Y881" s="47"/>
      <c r="Z881" s="47"/>
    </row>
    <row r="882" ht="12.7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117"/>
      <c r="V882" s="47"/>
      <c r="W882" s="47"/>
      <c r="X882" s="47"/>
      <c r="Y882" s="47"/>
      <c r="Z882" s="47"/>
    </row>
    <row r="883" ht="12.7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117"/>
      <c r="V883" s="47"/>
      <c r="W883" s="47"/>
      <c r="X883" s="47"/>
      <c r="Y883" s="47"/>
      <c r="Z883" s="47"/>
    </row>
    <row r="884" ht="12.7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117"/>
      <c r="V884" s="47"/>
      <c r="W884" s="47"/>
      <c r="X884" s="47"/>
      <c r="Y884" s="47"/>
      <c r="Z884" s="47"/>
    </row>
    <row r="885" ht="12.7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117"/>
      <c r="V885" s="47"/>
      <c r="W885" s="47"/>
      <c r="X885" s="47"/>
      <c r="Y885" s="47"/>
      <c r="Z885" s="47"/>
    </row>
    <row r="886" ht="12.7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117"/>
      <c r="V886" s="47"/>
      <c r="W886" s="47"/>
      <c r="X886" s="47"/>
      <c r="Y886" s="47"/>
      <c r="Z886" s="47"/>
    </row>
    <row r="887" ht="12.7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117"/>
      <c r="V887" s="47"/>
      <c r="W887" s="47"/>
      <c r="X887" s="47"/>
      <c r="Y887" s="47"/>
      <c r="Z887" s="47"/>
    </row>
    <row r="888" ht="12.7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117"/>
      <c r="V888" s="47"/>
      <c r="W888" s="47"/>
      <c r="X888" s="47"/>
      <c r="Y888" s="47"/>
      <c r="Z888" s="47"/>
    </row>
    <row r="889" ht="12.7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117"/>
      <c r="V889" s="47"/>
      <c r="W889" s="47"/>
      <c r="X889" s="47"/>
      <c r="Y889" s="47"/>
      <c r="Z889" s="47"/>
    </row>
    <row r="890" ht="12.7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117"/>
      <c r="V890" s="47"/>
      <c r="W890" s="47"/>
      <c r="X890" s="47"/>
      <c r="Y890" s="47"/>
      <c r="Z890" s="47"/>
    </row>
    <row r="891" ht="12.7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117"/>
      <c r="V891" s="47"/>
      <c r="W891" s="47"/>
      <c r="X891" s="47"/>
      <c r="Y891" s="47"/>
      <c r="Z891" s="47"/>
    </row>
    <row r="892" ht="12.7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117"/>
      <c r="V892" s="47"/>
      <c r="W892" s="47"/>
      <c r="X892" s="47"/>
      <c r="Y892" s="47"/>
      <c r="Z892" s="47"/>
    </row>
    <row r="893" ht="12.7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117"/>
      <c r="V893" s="47"/>
      <c r="W893" s="47"/>
      <c r="X893" s="47"/>
      <c r="Y893" s="47"/>
      <c r="Z893" s="47"/>
    </row>
    <row r="894" ht="12.7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117"/>
      <c r="V894" s="47"/>
      <c r="W894" s="47"/>
      <c r="X894" s="47"/>
      <c r="Y894" s="47"/>
      <c r="Z894" s="47"/>
    </row>
    <row r="895" ht="12.7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117"/>
      <c r="V895" s="47"/>
      <c r="W895" s="47"/>
      <c r="X895" s="47"/>
      <c r="Y895" s="47"/>
      <c r="Z895" s="47"/>
    </row>
    <row r="896" ht="12.7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117"/>
      <c r="V896" s="47"/>
      <c r="W896" s="47"/>
      <c r="X896" s="47"/>
      <c r="Y896" s="47"/>
      <c r="Z896" s="47"/>
    </row>
    <row r="897" ht="12.7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117"/>
      <c r="V897" s="47"/>
      <c r="W897" s="47"/>
      <c r="X897" s="47"/>
      <c r="Y897" s="47"/>
      <c r="Z897" s="47"/>
    </row>
    <row r="898" ht="12.7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117"/>
      <c r="V898" s="47"/>
      <c r="W898" s="47"/>
      <c r="X898" s="47"/>
      <c r="Y898" s="47"/>
      <c r="Z898" s="47"/>
    </row>
    <row r="899" ht="12.7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117"/>
      <c r="V899" s="47"/>
      <c r="W899" s="47"/>
      <c r="X899" s="47"/>
      <c r="Y899" s="47"/>
      <c r="Z899" s="47"/>
    </row>
    <row r="900" ht="12.7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117"/>
      <c r="V900" s="47"/>
      <c r="W900" s="47"/>
      <c r="X900" s="47"/>
      <c r="Y900" s="47"/>
      <c r="Z900" s="47"/>
    </row>
    <row r="901" ht="12.7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117"/>
      <c r="V901" s="47"/>
      <c r="W901" s="47"/>
      <c r="X901" s="47"/>
      <c r="Y901" s="47"/>
      <c r="Z901" s="47"/>
    </row>
    <row r="902" ht="12.75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117"/>
      <c r="V902" s="47"/>
      <c r="W902" s="47"/>
      <c r="X902" s="47"/>
      <c r="Y902" s="47"/>
      <c r="Z902" s="47"/>
    </row>
    <row r="903" ht="12.75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117"/>
      <c r="V903" s="47"/>
      <c r="W903" s="47"/>
      <c r="X903" s="47"/>
      <c r="Y903" s="47"/>
      <c r="Z903" s="47"/>
    </row>
    <row r="904" ht="12.75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117"/>
      <c r="V904" s="47"/>
      <c r="W904" s="47"/>
      <c r="X904" s="47"/>
      <c r="Y904" s="47"/>
      <c r="Z904" s="47"/>
    </row>
    <row r="905" ht="12.75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117"/>
      <c r="V905" s="47"/>
      <c r="W905" s="47"/>
      <c r="X905" s="47"/>
      <c r="Y905" s="47"/>
      <c r="Z905" s="47"/>
    </row>
    <row r="906" ht="12.75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117"/>
      <c r="V906" s="47"/>
      <c r="W906" s="47"/>
      <c r="X906" s="47"/>
      <c r="Y906" s="47"/>
      <c r="Z906" s="47"/>
    </row>
    <row r="907" ht="12.75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117"/>
      <c r="V907" s="47"/>
      <c r="W907" s="47"/>
      <c r="X907" s="47"/>
      <c r="Y907" s="47"/>
      <c r="Z907" s="47"/>
    </row>
    <row r="908" ht="12.75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117"/>
      <c r="V908" s="47"/>
      <c r="W908" s="47"/>
      <c r="X908" s="47"/>
      <c r="Y908" s="47"/>
      <c r="Z908" s="47"/>
    </row>
    <row r="909" ht="12.75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117"/>
      <c r="V909" s="47"/>
      <c r="W909" s="47"/>
      <c r="X909" s="47"/>
      <c r="Y909" s="47"/>
      <c r="Z909" s="47"/>
    </row>
    <row r="910" ht="12.75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117"/>
      <c r="V910" s="47"/>
      <c r="W910" s="47"/>
      <c r="X910" s="47"/>
      <c r="Y910" s="47"/>
      <c r="Z910" s="47"/>
    </row>
    <row r="911" ht="12.75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117"/>
      <c r="V911" s="47"/>
      <c r="W911" s="47"/>
      <c r="X911" s="47"/>
      <c r="Y911" s="47"/>
      <c r="Z911" s="47"/>
    </row>
    <row r="912" ht="12.75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117"/>
      <c r="V912" s="47"/>
      <c r="W912" s="47"/>
      <c r="X912" s="47"/>
      <c r="Y912" s="47"/>
      <c r="Z912" s="47"/>
    </row>
    <row r="913" ht="12.75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117"/>
      <c r="V913" s="47"/>
      <c r="W913" s="47"/>
      <c r="X913" s="47"/>
      <c r="Y913" s="47"/>
      <c r="Z913" s="47"/>
    </row>
    <row r="914" ht="12.75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117"/>
      <c r="V914" s="47"/>
      <c r="W914" s="47"/>
      <c r="X914" s="47"/>
      <c r="Y914" s="47"/>
      <c r="Z914" s="47"/>
    </row>
    <row r="915" ht="12.75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117"/>
      <c r="V915" s="47"/>
      <c r="W915" s="47"/>
      <c r="X915" s="47"/>
      <c r="Y915" s="47"/>
      <c r="Z915" s="47"/>
    </row>
    <row r="916" ht="12.75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117"/>
      <c r="V916" s="47"/>
      <c r="W916" s="47"/>
      <c r="X916" s="47"/>
      <c r="Y916" s="47"/>
      <c r="Z916" s="47"/>
    </row>
    <row r="917" ht="12.75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117"/>
      <c r="V917" s="47"/>
      <c r="W917" s="47"/>
      <c r="X917" s="47"/>
      <c r="Y917" s="47"/>
      <c r="Z917" s="47"/>
    </row>
    <row r="918" ht="12.75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117"/>
      <c r="V918" s="47"/>
      <c r="W918" s="47"/>
      <c r="X918" s="47"/>
      <c r="Y918" s="47"/>
      <c r="Z918" s="47"/>
    </row>
    <row r="919" ht="12.75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117"/>
      <c r="V919" s="47"/>
      <c r="W919" s="47"/>
      <c r="X919" s="47"/>
      <c r="Y919" s="47"/>
      <c r="Z919" s="47"/>
    </row>
    <row r="920" ht="12.75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117"/>
      <c r="V920" s="47"/>
      <c r="W920" s="47"/>
      <c r="X920" s="47"/>
      <c r="Y920" s="47"/>
      <c r="Z920" s="47"/>
    </row>
    <row r="921" ht="12.75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117"/>
      <c r="V921" s="47"/>
      <c r="W921" s="47"/>
      <c r="X921" s="47"/>
      <c r="Y921" s="47"/>
      <c r="Z921" s="47"/>
    </row>
    <row r="922" ht="12.75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117"/>
      <c r="V922" s="47"/>
      <c r="W922" s="47"/>
      <c r="X922" s="47"/>
      <c r="Y922" s="47"/>
      <c r="Z922" s="47"/>
    </row>
    <row r="923" ht="12.75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117"/>
      <c r="V923" s="47"/>
      <c r="W923" s="47"/>
      <c r="X923" s="47"/>
      <c r="Y923" s="47"/>
      <c r="Z923" s="47"/>
    </row>
    <row r="924" ht="12.75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117"/>
      <c r="V924" s="47"/>
      <c r="W924" s="47"/>
      <c r="X924" s="47"/>
      <c r="Y924" s="47"/>
      <c r="Z924" s="47"/>
    </row>
    <row r="925" ht="12.75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117"/>
      <c r="V925" s="47"/>
      <c r="W925" s="47"/>
      <c r="X925" s="47"/>
      <c r="Y925" s="47"/>
      <c r="Z925" s="47"/>
    </row>
    <row r="926" ht="12.75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117"/>
      <c r="V926" s="47"/>
      <c r="W926" s="47"/>
      <c r="X926" s="47"/>
      <c r="Y926" s="47"/>
      <c r="Z926" s="47"/>
    </row>
    <row r="927" ht="12.75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117"/>
      <c r="V927" s="47"/>
      <c r="W927" s="47"/>
      <c r="X927" s="47"/>
      <c r="Y927" s="47"/>
      <c r="Z927" s="47"/>
    </row>
    <row r="928" ht="12.75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117"/>
      <c r="V928" s="47"/>
      <c r="W928" s="47"/>
      <c r="X928" s="47"/>
      <c r="Y928" s="47"/>
      <c r="Z928" s="47"/>
    </row>
    <row r="929" ht="12.75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117"/>
      <c r="V929" s="47"/>
      <c r="W929" s="47"/>
      <c r="X929" s="47"/>
      <c r="Y929" s="47"/>
      <c r="Z929" s="47"/>
    </row>
    <row r="930" ht="12.75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117"/>
      <c r="V930" s="47"/>
      <c r="W930" s="47"/>
      <c r="X930" s="47"/>
      <c r="Y930" s="47"/>
      <c r="Z930" s="47"/>
    </row>
    <row r="931" ht="12.75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117"/>
      <c r="V931" s="47"/>
      <c r="W931" s="47"/>
      <c r="X931" s="47"/>
      <c r="Y931" s="47"/>
      <c r="Z931" s="47"/>
    </row>
    <row r="932" ht="12.75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117"/>
      <c r="V932" s="47"/>
      <c r="W932" s="47"/>
      <c r="X932" s="47"/>
      <c r="Y932" s="47"/>
      <c r="Z932" s="47"/>
    </row>
    <row r="933" ht="12.75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117"/>
      <c r="V933" s="47"/>
      <c r="W933" s="47"/>
      <c r="X933" s="47"/>
      <c r="Y933" s="47"/>
      <c r="Z933" s="47"/>
    </row>
    <row r="934" ht="12.75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117"/>
      <c r="V934" s="47"/>
      <c r="W934" s="47"/>
      <c r="X934" s="47"/>
      <c r="Y934" s="47"/>
      <c r="Z934" s="47"/>
    </row>
    <row r="935" ht="12.75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117"/>
      <c r="V935" s="47"/>
      <c r="W935" s="47"/>
      <c r="X935" s="47"/>
      <c r="Y935" s="47"/>
      <c r="Z935" s="47"/>
    </row>
    <row r="936" ht="12.75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117"/>
      <c r="V936" s="47"/>
      <c r="W936" s="47"/>
      <c r="X936" s="47"/>
      <c r="Y936" s="47"/>
      <c r="Z936" s="47"/>
    </row>
    <row r="937" ht="12.75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117"/>
      <c r="V937" s="47"/>
      <c r="W937" s="47"/>
      <c r="X937" s="47"/>
      <c r="Y937" s="47"/>
      <c r="Z937" s="47"/>
    </row>
    <row r="938" ht="12.75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117"/>
      <c r="V938" s="47"/>
      <c r="W938" s="47"/>
      <c r="X938" s="47"/>
      <c r="Y938" s="47"/>
      <c r="Z938" s="47"/>
    </row>
    <row r="939" ht="12.75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117"/>
      <c r="V939" s="47"/>
      <c r="W939" s="47"/>
      <c r="X939" s="47"/>
      <c r="Y939" s="47"/>
      <c r="Z939" s="47"/>
    </row>
    <row r="940" ht="12.75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117"/>
      <c r="V940" s="47"/>
      <c r="W940" s="47"/>
      <c r="X940" s="47"/>
      <c r="Y940" s="47"/>
      <c r="Z940" s="47"/>
    </row>
    <row r="941" ht="12.75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117"/>
      <c r="V941" s="47"/>
      <c r="W941" s="47"/>
      <c r="X941" s="47"/>
      <c r="Y941" s="47"/>
      <c r="Z941" s="47"/>
    </row>
    <row r="942" ht="12.75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117"/>
      <c r="V942" s="47"/>
      <c r="W942" s="47"/>
      <c r="X942" s="47"/>
      <c r="Y942" s="47"/>
      <c r="Z942" s="47"/>
    </row>
    <row r="943" ht="12.75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117"/>
      <c r="V943" s="47"/>
      <c r="W943" s="47"/>
      <c r="X943" s="47"/>
      <c r="Y943" s="47"/>
      <c r="Z943" s="47"/>
    </row>
    <row r="944" ht="12.75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117"/>
      <c r="V944" s="47"/>
      <c r="W944" s="47"/>
      <c r="X944" s="47"/>
      <c r="Y944" s="47"/>
      <c r="Z944" s="47"/>
    </row>
    <row r="945" ht="12.75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117"/>
      <c r="V945" s="47"/>
      <c r="W945" s="47"/>
      <c r="X945" s="47"/>
      <c r="Y945" s="47"/>
      <c r="Z945" s="47"/>
    </row>
    <row r="946" ht="12.75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117"/>
      <c r="V946" s="47"/>
      <c r="W946" s="47"/>
      <c r="X946" s="47"/>
      <c r="Y946" s="47"/>
      <c r="Z946" s="47"/>
    </row>
    <row r="947" ht="12.75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117"/>
      <c r="V947" s="47"/>
      <c r="W947" s="47"/>
      <c r="X947" s="47"/>
      <c r="Y947" s="47"/>
      <c r="Z947" s="47"/>
    </row>
    <row r="948" ht="12.75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117"/>
      <c r="V948" s="47"/>
      <c r="W948" s="47"/>
      <c r="X948" s="47"/>
      <c r="Y948" s="47"/>
      <c r="Z948" s="47"/>
    </row>
    <row r="949" ht="12.75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117"/>
      <c r="V949" s="47"/>
      <c r="W949" s="47"/>
      <c r="X949" s="47"/>
      <c r="Y949" s="47"/>
      <c r="Z949" s="47"/>
    </row>
    <row r="950" ht="12.75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117"/>
      <c r="V950" s="47"/>
      <c r="W950" s="47"/>
      <c r="X950" s="47"/>
      <c r="Y950" s="47"/>
      <c r="Z950" s="47"/>
    </row>
    <row r="951" ht="12.75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117"/>
      <c r="V951" s="47"/>
      <c r="W951" s="47"/>
      <c r="X951" s="47"/>
      <c r="Y951" s="47"/>
      <c r="Z951" s="47"/>
    </row>
    <row r="952" ht="12.75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117"/>
      <c r="V952" s="47"/>
      <c r="W952" s="47"/>
      <c r="X952" s="47"/>
      <c r="Y952" s="47"/>
      <c r="Z952" s="47"/>
    </row>
    <row r="953" ht="12.75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117"/>
      <c r="V953" s="47"/>
      <c r="W953" s="47"/>
      <c r="X953" s="47"/>
      <c r="Y953" s="47"/>
      <c r="Z953" s="47"/>
    </row>
    <row r="954" ht="12.75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117"/>
      <c r="V954" s="47"/>
      <c r="W954" s="47"/>
      <c r="X954" s="47"/>
      <c r="Y954" s="47"/>
      <c r="Z954" s="47"/>
    </row>
    <row r="955" ht="12.75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117"/>
      <c r="V955" s="47"/>
      <c r="W955" s="47"/>
      <c r="X955" s="47"/>
      <c r="Y955" s="47"/>
      <c r="Z955" s="47"/>
    </row>
    <row r="956" ht="12.75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117"/>
      <c r="V956" s="47"/>
      <c r="W956" s="47"/>
      <c r="X956" s="47"/>
      <c r="Y956" s="47"/>
      <c r="Z956" s="47"/>
    </row>
    <row r="957" ht="12.75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117"/>
      <c r="V957" s="47"/>
      <c r="W957" s="47"/>
      <c r="X957" s="47"/>
      <c r="Y957" s="47"/>
      <c r="Z957" s="47"/>
    </row>
    <row r="958" ht="12.75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117"/>
      <c r="V958" s="47"/>
      <c r="W958" s="47"/>
      <c r="X958" s="47"/>
      <c r="Y958" s="47"/>
      <c r="Z958" s="47"/>
    </row>
    <row r="959" ht="12.75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117"/>
      <c r="V959" s="47"/>
      <c r="W959" s="47"/>
      <c r="X959" s="47"/>
      <c r="Y959" s="47"/>
      <c r="Z959" s="47"/>
    </row>
    <row r="960" ht="12.75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117"/>
      <c r="V960" s="47"/>
      <c r="W960" s="47"/>
      <c r="X960" s="47"/>
      <c r="Y960" s="47"/>
      <c r="Z960" s="47"/>
    </row>
    <row r="961" ht="12.75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117"/>
      <c r="V961" s="47"/>
      <c r="W961" s="47"/>
      <c r="X961" s="47"/>
      <c r="Y961" s="47"/>
      <c r="Z961" s="47"/>
    </row>
    <row r="962" ht="12.75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117"/>
      <c r="V962" s="47"/>
      <c r="W962" s="47"/>
      <c r="X962" s="47"/>
      <c r="Y962" s="47"/>
      <c r="Z962" s="47"/>
    </row>
    <row r="963" ht="12.75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117"/>
      <c r="V963" s="47"/>
      <c r="W963" s="47"/>
      <c r="X963" s="47"/>
      <c r="Y963" s="47"/>
      <c r="Z963" s="47"/>
    </row>
    <row r="964" ht="12.75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117"/>
      <c r="V964" s="47"/>
      <c r="W964" s="47"/>
      <c r="X964" s="47"/>
      <c r="Y964" s="47"/>
      <c r="Z964" s="47"/>
    </row>
    <row r="965" ht="12.75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117"/>
      <c r="V965" s="47"/>
      <c r="W965" s="47"/>
      <c r="X965" s="47"/>
      <c r="Y965" s="47"/>
      <c r="Z965" s="47"/>
    </row>
    <row r="966" ht="12.75" customHeight="1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117"/>
      <c r="V966" s="47"/>
      <c r="W966" s="47"/>
      <c r="X966" s="47"/>
      <c r="Y966" s="47"/>
      <c r="Z966" s="47"/>
    </row>
    <row r="967" ht="12.75" customHeight="1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117"/>
      <c r="V967" s="47"/>
      <c r="W967" s="47"/>
      <c r="X967" s="47"/>
      <c r="Y967" s="47"/>
      <c r="Z967" s="47"/>
    </row>
    <row r="968" ht="12.75" customHeight="1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117"/>
      <c r="V968" s="47"/>
      <c r="W968" s="47"/>
      <c r="X968" s="47"/>
      <c r="Y968" s="47"/>
      <c r="Z968" s="47"/>
    </row>
    <row r="969" ht="12.75" customHeight="1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117"/>
      <c r="V969" s="47"/>
      <c r="W969" s="47"/>
      <c r="X969" s="47"/>
      <c r="Y969" s="47"/>
      <c r="Z969" s="47"/>
    </row>
    <row r="970" ht="12.75" customHeight="1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117"/>
      <c r="V970" s="47"/>
      <c r="W970" s="47"/>
      <c r="X970" s="47"/>
      <c r="Y970" s="47"/>
      <c r="Z970" s="47"/>
    </row>
    <row r="971" ht="12.75" customHeight="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117"/>
      <c r="V971" s="47"/>
      <c r="W971" s="47"/>
      <c r="X971" s="47"/>
      <c r="Y971" s="47"/>
      <c r="Z971" s="47"/>
    </row>
    <row r="972" ht="12.75" customHeight="1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117"/>
      <c r="V972" s="47"/>
      <c r="W972" s="47"/>
      <c r="X972" s="47"/>
      <c r="Y972" s="47"/>
      <c r="Z972" s="47"/>
    </row>
    <row r="973" ht="12.75" customHeight="1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117"/>
      <c r="V973" s="47"/>
      <c r="W973" s="47"/>
      <c r="X973" s="47"/>
      <c r="Y973" s="47"/>
      <c r="Z973" s="47"/>
    </row>
    <row r="974" ht="12.75" customHeight="1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117"/>
      <c r="V974" s="47"/>
      <c r="W974" s="47"/>
      <c r="X974" s="47"/>
      <c r="Y974" s="47"/>
      <c r="Z974" s="47"/>
    </row>
    <row r="975" ht="12.75" customHeight="1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117"/>
      <c r="V975" s="47"/>
      <c r="W975" s="47"/>
      <c r="X975" s="47"/>
      <c r="Y975" s="47"/>
      <c r="Z975" s="47"/>
    </row>
    <row r="976" ht="12.75" customHeight="1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117"/>
      <c r="V976" s="47"/>
      <c r="W976" s="47"/>
      <c r="X976" s="47"/>
      <c r="Y976" s="47"/>
      <c r="Z976" s="47"/>
    </row>
    <row r="977" ht="12.75" customHeight="1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117"/>
      <c r="V977" s="47"/>
      <c r="W977" s="47"/>
      <c r="X977" s="47"/>
      <c r="Y977" s="47"/>
      <c r="Z977" s="47"/>
    </row>
    <row r="978" ht="12.75" customHeight="1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117"/>
      <c r="V978" s="47"/>
      <c r="W978" s="47"/>
      <c r="X978" s="47"/>
      <c r="Y978" s="47"/>
      <c r="Z978" s="47"/>
    </row>
    <row r="979" ht="12.75" customHeight="1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117"/>
      <c r="V979" s="47"/>
      <c r="W979" s="47"/>
      <c r="X979" s="47"/>
      <c r="Y979" s="47"/>
      <c r="Z979" s="47"/>
    </row>
    <row r="980" ht="12.75" customHeight="1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117"/>
      <c r="V980" s="47"/>
      <c r="W980" s="47"/>
      <c r="X980" s="47"/>
      <c r="Y980" s="47"/>
      <c r="Z980" s="47"/>
    </row>
    <row r="981" ht="12.75" customHeight="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117"/>
      <c r="V981" s="47"/>
      <c r="W981" s="47"/>
      <c r="X981" s="47"/>
      <c r="Y981" s="47"/>
      <c r="Z981" s="47"/>
    </row>
    <row r="982" ht="12.75" customHeight="1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117"/>
      <c r="V982" s="47"/>
      <c r="W982" s="47"/>
      <c r="X982" s="47"/>
      <c r="Y982" s="47"/>
      <c r="Z982" s="47"/>
    </row>
    <row r="983" ht="12.75" customHeight="1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117"/>
      <c r="V983" s="47"/>
      <c r="W983" s="47"/>
      <c r="X983" s="47"/>
      <c r="Y983" s="47"/>
      <c r="Z983" s="47"/>
    </row>
    <row r="984" ht="12.75" customHeight="1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117"/>
      <c r="V984" s="47"/>
      <c r="W984" s="47"/>
      <c r="X984" s="47"/>
      <c r="Y984" s="47"/>
      <c r="Z984" s="47"/>
    </row>
    <row r="985" ht="12.75" customHeight="1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117"/>
      <c r="V985" s="47"/>
      <c r="W985" s="47"/>
      <c r="X985" s="47"/>
      <c r="Y985" s="47"/>
      <c r="Z985" s="47"/>
    </row>
    <row r="986" ht="12.75" customHeight="1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117"/>
      <c r="V986" s="47"/>
      <c r="W986" s="47"/>
      <c r="X986" s="47"/>
      <c r="Y986" s="47"/>
      <c r="Z986" s="47"/>
    </row>
    <row r="987" ht="12.75" customHeight="1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117"/>
      <c r="V987" s="47"/>
      <c r="W987" s="47"/>
      <c r="X987" s="47"/>
      <c r="Y987" s="47"/>
      <c r="Z987" s="47"/>
    </row>
    <row r="988" ht="12.75" customHeight="1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117"/>
      <c r="V988" s="47"/>
      <c r="W988" s="47"/>
      <c r="X988" s="47"/>
      <c r="Y988" s="47"/>
      <c r="Z988" s="47"/>
    </row>
    <row r="989" ht="12.75" customHeight="1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117"/>
      <c r="V989" s="47"/>
      <c r="W989" s="47"/>
      <c r="X989" s="47"/>
      <c r="Y989" s="47"/>
      <c r="Z989" s="47"/>
    </row>
    <row r="990" ht="12.75" customHeight="1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117"/>
      <c r="V990" s="47"/>
      <c r="W990" s="47"/>
      <c r="X990" s="47"/>
      <c r="Y990" s="47"/>
      <c r="Z990" s="47"/>
    </row>
    <row r="991" ht="12.75" customHeight="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117"/>
      <c r="V991" s="47"/>
      <c r="W991" s="47"/>
      <c r="X991" s="47"/>
      <c r="Y991" s="47"/>
      <c r="Z991" s="47"/>
    </row>
    <row r="992" ht="12.75" customHeight="1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117"/>
      <c r="V992" s="47"/>
      <c r="W992" s="47"/>
      <c r="X992" s="47"/>
      <c r="Y992" s="47"/>
      <c r="Z992" s="47"/>
    </row>
    <row r="993" ht="12.75" customHeight="1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117"/>
      <c r="V993" s="47"/>
      <c r="W993" s="47"/>
      <c r="X993" s="47"/>
      <c r="Y993" s="47"/>
      <c r="Z993" s="47"/>
    </row>
    <row r="994" ht="12.75" customHeight="1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117"/>
      <c r="V994" s="47"/>
      <c r="W994" s="47"/>
      <c r="X994" s="47"/>
      <c r="Y994" s="47"/>
      <c r="Z994" s="47"/>
    </row>
    <row r="995" ht="12.75" customHeight="1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117"/>
      <c r="V995" s="47"/>
      <c r="W995" s="47"/>
      <c r="X995" s="47"/>
      <c r="Y995" s="47"/>
      <c r="Z995" s="47"/>
    </row>
    <row r="996" ht="12.75" customHeight="1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117"/>
      <c r="V996" s="47"/>
      <c r="W996" s="47"/>
      <c r="X996" s="47"/>
      <c r="Y996" s="47"/>
      <c r="Z996" s="47"/>
    </row>
    <row r="997" ht="12.75" customHeight="1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117"/>
      <c r="V997" s="47"/>
      <c r="W997" s="47"/>
      <c r="X997" s="47"/>
      <c r="Y997" s="47"/>
      <c r="Z997" s="47"/>
    </row>
    <row r="998" ht="12.75" customHeight="1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117"/>
      <c r="V998" s="47"/>
      <c r="W998" s="47"/>
      <c r="X998" s="47"/>
      <c r="Y998" s="47"/>
      <c r="Z998" s="47"/>
    </row>
    <row r="999" ht="12.75" customHeight="1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117"/>
      <c r="V999" s="47"/>
      <c r="W999" s="47"/>
      <c r="X999" s="47"/>
      <c r="Y999" s="47"/>
      <c r="Z999" s="47"/>
    </row>
    <row r="1000" ht="12.75" customHeight="1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117"/>
      <c r="V1000" s="47"/>
      <c r="W1000" s="47"/>
      <c r="X1000" s="47"/>
      <c r="Y1000" s="47"/>
      <c r="Z1000" s="47"/>
    </row>
  </sheetData>
  <mergeCells count="8">
    <mergeCell ref="A10:V10"/>
    <mergeCell ref="A11:V11"/>
    <mergeCell ref="A15:J15"/>
    <mergeCell ref="W15:Z15"/>
    <mergeCell ref="A16:A17"/>
    <mergeCell ref="C16:H16"/>
    <mergeCell ref="L16:P16"/>
    <mergeCell ref="Q16:R16"/>
  </mergeCells>
  <printOptions horizontalCentered="1" verticalCentered="1"/>
  <pageMargins bottom="0.7479166666666667" footer="0.0" header="0.0" left="0.23611111111111113" right="0.23611111111111113" top="0.7479166666666667"/>
  <pageSetup paperSize="9" scale="56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5A5A5"/>
    <outlinePr summaryBelow="0"/>
    <pageSetUpPr fitToPage="1"/>
  </sheetPr>
  <sheetViews>
    <sheetView showGridLines="0" workbookViewId="0"/>
  </sheetViews>
  <sheetFormatPr customHeight="1" defaultColWidth="12.63" defaultRowHeight="15.0" outlineLevelRow="2"/>
  <cols>
    <col customWidth="1" min="1" max="1" width="12.25"/>
    <col customWidth="1" min="2" max="2" width="76.38"/>
    <col customWidth="1" min="3" max="3" width="8.13"/>
    <col customWidth="1" min="4" max="4" width="11.75"/>
    <col customWidth="1" min="5" max="5" width="11.63"/>
    <col customWidth="1" min="6" max="6" width="75.88"/>
    <col customWidth="1" min="7" max="26" width="11.63"/>
  </cols>
  <sheetData>
    <row r="1" ht="18.0" customHeight="1">
      <c r="A1" s="429" t="s">
        <v>922</v>
      </c>
      <c r="B1" s="303"/>
      <c r="C1" s="303"/>
      <c r="D1" s="304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ht="12.75" customHeight="1">
      <c r="A2" s="430" t="s">
        <v>923</v>
      </c>
      <c r="B2" s="431" t="s">
        <v>924</v>
      </c>
      <c r="C2" s="432"/>
      <c r="D2" s="433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ht="12.75" customHeight="1">
      <c r="A3" s="430" t="s">
        <v>696</v>
      </c>
      <c r="B3" s="431" t="s">
        <v>925</v>
      </c>
      <c r="C3" s="434"/>
      <c r="D3" s="435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ht="12.75" customHeight="1">
      <c r="A4" s="430" t="s">
        <v>926</v>
      </c>
      <c r="B4" s="431" t="s">
        <v>925</v>
      </c>
      <c r="C4" s="436"/>
      <c r="D4" s="43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ht="12.75" customHeight="1">
      <c r="A5" s="430" t="s">
        <v>927</v>
      </c>
      <c r="B5" s="431" t="s">
        <v>925</v>
      </c>
      <c r="C5" s="436"/>
      <c r="D5" s="43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ht="12.75" customHeight="1">
      <c r="A6" s="430" t="s">
        <v>928</v>
      </c>
      <c r="B6" s="431" t="s">
        <v>925</v>
      </c>
      <c r="C6" s="436"/>
      <c r="D6" s="43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 ht="12.75" customHeight="1">
      <c r="A7" s="430" t="s">
        <v>23</v>
      </c>
      <c r="B7" s="431" t="s">
        <v>925</v>
      </c>
      <c r="C7" s="438"/>
      <c r="D7" s="439"/>
      <c r="E7" s="47"/>
      <c r="F7" s="47"/>
      <c r="G7" s="440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 ht="12.75" customHeight="1">
      <c r="A8" s="441"/>
      <c r="B8" s="303"/>
      <c r="C8" s="303"/>
      <c r="D8" s="442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ht="18.0" customHeight="1">
      <c r="A9" s="443" t="s">
        <v>929</v>
      </c>
      <c r="B9" s="444"/>
      <c r="C9" s="444"/>
      <c r="D9" s="445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 ht="21.75" customHeight="1">
      <c r="A10" s="446" t="s">
        <v>97</v>
      </c>
      <c r="B10" s="446" t="s">
        <v>23</v>
      </c>
      <c r="C10" s="446" t="s">
        <v>930</v>
      </c>
      <c r="D10" s="446" t="s">
        <v>25</v>
      </c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 ht="17.25" customHeight="1">
      <c r="A11" s="447"/>
      <c r="B11" s="447"/>
      <c r="C11" s="447"/>
      <c r="D11" s="4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 ht="12.75" customHeight="1" collapsed="1">
      <c r="A12" s="448" t="s">
        <v>931</v>
      </c>
      <c r="B12" s="449" t="s">
        <v>932</v>
      </c>
      <c r="C12" s="450"/>
      <c r="D12" s="451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 ht="12.75" hidden="1" customHeight="1" outlineLevel="1">
      <c r="A13" s="452" t="s">
        <v>933</v>
      </c>
      <c r="B13" s="453" t="s">
        <v>934</v>
      </c>
      <c r="C13" s="454"/>
      <c r="D13" s="455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 ht="12.75" hidden="1" customHeight="1" outlineLevel="1">
      <c r="A14" s="456" t="s">
        <v>935</v>
      </c>
      <c r="B14" s="456" t="s">
        <v>925</v>
      </c>
      <c r="C14" s="457" t="s">
        <v>730</v>
      </c>
      <c r="D14" s="458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ht="12.75" hidden="1" customHeight="1" outlineLevel="1">
      <c r="A15" s="459" t="s">
        <v>936</v>
      </c>
      <c r="B15" s="460" t="s">
        <v>937</v>
      </c>
      <c r="C15" s="461" t="s">
        <v>730</v>
      </c>
      <c r="D15" s="462">
        <v>104.18</v>
      </c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ht="12.75" hidden="1" customHeight="1" outlineLevel="1">
      <c r="A16" s="452" t="s">
        <v>938</v>
      </c>
      <c r="B16" s="453" t="s">
        <v>939</v>
      </c>
      <c r="C16" s="454"/>
      <c r="D16" s="455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 ht="12.75" hidden="1" customHeight="1" outlineLevel="1">
      <c r="A17" s="456" t="s">
        <v>940</v>
      </c>
      <c r="B17" s="456" t="s">
        <v>925</v>
      </c>
      <c r="C17" s="457" t="s">
        <v>730</v>
      </c>
      <c r="D17" s="458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 ht="12.75" hidden="1" customHeight="1" outlineLevel="1">
      <c r="A18" s="459" t="s">
        <v>941</v>
      </c>
      <c r="B18" s="460" t="s">
        <v>937</v>
      </c>
      <c r="C18" s="461" t="s">
        <v>730</v>
      </c>
      <c r="D18" s="462">
        <v>25.81</v>
      </c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ht="12.75" customHeight="1">
      <c r="A19" s="448" t="s">
        <v>942</v>
      </c>
      <c r="B19" s="449" t="s">
        <v>943</v>
      </c>
      <c r="C19" s="450"/>
      <c r="D19" s="451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ht="12.75" customHeight="1" outlineLevel="1">
      <c r="A20" s="452" t="s">
        <v>944</v>
      </c>
      <c r="B20" s="453" t="s">
        <v>945</v>
      </c>
      <c r="C20" s="454"/>
      <c r="D20" s="455"/>
      <c r="E20" s="47"/>
      <c r="F20" s="463" t="s">
        <v>946</v>
      </c>
      <c r="G20" s="463" t="s">
        <v>55</v>
      </c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ht="12.75" customHeight="1" outlineLevel="1">
      <c r="A21" s="456" t="s">
        <v>947</v>
      </c>
      <c r="B21" s="464" t="s">
        <v>948</v>
      </c>
      <c r="C21" s="457" t="s">
        <v>283</v>
      </c>
      <c r="D21" s="465">
        <v>11.34</v>
      </c>
      <c r="E21" s="47"/>
      <c r="F21" s="464" t="s">
        <v>948</v>
      </c>
      <c r="G21" s="466">
        <f t="shared" ref="G21:G23" si="1">SUMIF($B$20:$B$77,F21,$D$20:$D$77)</f>
        <v>128.14</v>
      </c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ht="12.75" customHeight="1" outlineLevel="1">
      <c r="A22" s="459" t="s">
        <v>949</v>
      </c>
      <c r="B22" s="460" t="s">
        <v>950</v>
      </c>
      <c r="C22" s="461" t="s">
        <v>283</v>
      </c>
      <c r="D22" s="462">
        <v>2.31</v>
      </c>
      <c r="E22" s="47"/>
      <c r="F22" s="460" t="s">
        <v>950</v>
      </c>
      <c r="G22" s="466">
        <f t="shared" si="1"/>
        <v>2.31</v>
      </c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ht="12.75" customHeight="1" outlineLevel="1">
      <c r="A23" s="452" t="s">
        <v>951</v>
      </c>
      <c r="B23" s="453" t="s">
        <v>952</v>
      </c>
      <c r="C23" s="454"/>
      <c r="D23" s="455"/>
      <c r="E23" s="47"/>
      <c r="F23" s="464" t="s">
        <v>953</v>
      </c>
      <c r="G23" s="466">
        <f t="shared" si="1"/>
        <v>578.55</v>
      </c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ht="12.75" customHeight="1" outlineLevel="1">
      <c r="A24" s="456" t="s">
        <v>954</v>
      </c>
      <c r="B24" s="464" t="s">
        <v>948</v>
      </c>
      <c r="C24" s="457" t="s">
        <v>283</v>
      </c>
      <c r="D24" s="465">
        <v>5.84</v>
      </c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ht="12.75" customHeight="1" outlineLevel="1">
      <c r="A25" s="452" t="s">
        <v>955</v>
      </c>
      <c r="B25" s="453" t="s">
        <v>956</v>
      </c>
      <c r="C25" s="454"/>
      <c r="D25" s="455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ht="12.75" customHeight="1" outlineLevel="1">
      <c r="A26" s="459" t="s">
        <v>957</v>
      </c>
      <c r="B26" s="460" t="s">
        <v>948</v>
      </c>
      <c r="C26" s="461" t="s">
        <v>283</v>
      </c>
      <c r="D26" s="462">
        <v>5.84</v>
      </c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ht="12.75" customHeight="1" outlineLevel="1">
      <c r="A27" s="452" t="s">
        <v>958</v>
      </c>
      <c r="B27" s="453" t="s">
        <v>959</v>
      </c>
      <c r="C27" s="454"/>
      <c r="D27" s="455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ht="12.75" customHeight="1" outlineLevel="1">
      <c r="A28" s="456" t="s">
        <v>960</v>
      </c>
      <c r="B28" s="464" t="s">
        <v>948</v>
      </c>
      <c r="C28" s="457" t="s">
        <v>283</v>
      </c>
      <c r="D28" s="465">
        <v>5.84</v>
      </c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ht="12.75" customHeight="1" outlineLevel="1">
      <c r="A29" s="452" t="s">
        <v>961</v>
      </c>
      <c r="B29" s="453" t="s">
        <v>934</v>
      </c>
      <c r="C29" s="454"/>
      <c r="D29" s="455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ht="12.75" customHeight="1" outlineLevel="1">
      <c r="A30" s="459" t="s">
        <v>962</v>
      </c>
      <c r="B30" s="460" t="s">
        <v>948</v>
      </c>
      <c r="C30" s="461" t="s">
        <v>283</v>
      </c>
      <c r="D30" s="462">
        <v>5.84</v>
      </c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ht="12.75" customHeight="1" outlineLevel="1">
      <c r="A31" s="452" t="s">
        <v>963</v>
      </c>
      <c r="B31" s="453" t="s">
        <v>964</v>
      </c>
      <c r="C31" s="454"/>
      <c r="D31" s="455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ht="12.75" customHeight="1" outlineLevel="1">
      <c r="A32" s="456" t="s">
        <v>965</v>
      </c>
      <c r="B32" s="464" t="s">
        <v>953</v>
      </c>
      <c r="C32" s="457" t="s">
        <v>283</v>
      </c>
      <c r="D32" s="465">
        <v>38.57</v>
      </c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ht="12.75" customHeight="1" outlineLevel="1">
      <c r="A33" s="459" t="s">
        <v>966</v>
      </c>
      <c r="B33" s="460" t="s">
        <v>948</v>
      </c>
      <c r="C33" s="461" t="s">
        <v>283</v>
      </c>
      <c r="D33" s="462">
        <v>5.84</v>
      </c>
      <c r="E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ht="12.75" customHeight="1" outlineLevel="1">
      <c r="A34" s="452" t="s">
        <v>967</v>
      </c>
      <c r="B34" s="453" t="s">
        <v>968</v>
      </c>
      <c r="C34" s="454"/>
      <c r="D34" s="455"/>
      <c r="E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ht="12.75" customHeight="1" outlineLevel="1">
      <c r="A35" s="456" t="s">
        <v>969</v>
      </c>
      <c r="B35" s="464" t="s">
        <v>953</v>
      </c>
      <c r="C35" s="457" t="s">
        <v>283</v>
      </c>
      <c r="D35" s="465">
        <v>38.57</v>
      </c>
      <c r="E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ht="12.75" customHeight="1" outlineLevel="1">
      <c r="A36" s="459" t="s">
        <v>970</v>
      </c>
      <c r="B36" s="460" t="s">
        <v>948</v>
      </c>
      <c r="C36" s="461" t="s">
        <v>283</v>
      </c>
      <c r="D36" s="462">
        <v>5.84</v>
      </c>
      <c r="E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ht="12.75" customHeight="1" outlineLevel="1">
      <c r="A37" s="452" t="s">
        <v>971</v>
      </c>
      <c r="B37" s="453" t="s">
        <v>972</v>
      </c>
      <c r="C37" s="454"/>
      <c r="D37" s="455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ht="12.75" customHeight="1" outlineLevel="1">
      <c r="A38" s="456" t="s">
        <v>973</v>
      </c>
      <c r="B38" s="464" t="s">
        <v>953</v>
      </c>
      <c r="C38" s="457" t="s">
        <v>283</v>
      </c>
      <c r="D38" s="465">
        <v>38.57</v>
      </c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ht="12.75" customHeight="1" outlineLevel="1">
      <c r="A39" s="459" t="s">
        <v>974</v>
      </c>
      <c r="B39" s="460" t="s">
        <v>948</v>
      </c>
      <c r="C39" s="461" t="s">
        <v>283</v>
      </c>
      <c r="D39" s="462">
        <v>5.84</v>
      </c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ht="12.75" customHeight="1" outlineLevel="1">
      <c r="A40" s="452" t="s">
        <v>975</v>
      </c>
      <c r="B40" s="453" t="s">
        <v>976</v>
      </c>
      <c r="C40" s="454"/>
      <c r="D40" s="455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ht="12.75" customHeight="1" outlineLevel="1">
      <c r="A41" s="456" t="s">
        <v>977</v>
      </c>
      <c r="B41" s="464" t="s">
        <v>953</v>
      </c>
      <c r="C41" s="457" t="s">
        <v>283</v>
      </c>
      <c r="D41" s="465">
        <v>38.57</v>
      </c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ht="12.75" customHeight="1" outlineLevel="1">
      <c r="A42" s="459" t="s">
        <v>978</v>
      </c>
      <c r="B42" s="460" t="s">
        <v>948</v>
      </c>
      <c r="C42" s="461" t="s">
        <v>283</v>
      </c>
      <c r="D42" s="462">
        <v>5.84</v>
      </c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 ht="12.75" customHeight="1" outlineLevel="1">
      <c r="A43" s="452" t="s">
        <v>979</v>
      </c>
      <c r="B43" s="453" t="s">
        <v>980</v>
      </c>
      <c r="C43" s="454"/>
      <c r="D43" s="455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 ht="12.75" customHeight="1" outlineLevel="1">
      <c r="A44" s="456" t="s">
        <v>981</v>
      </c>
      <c r="B44" s="464" t="s">
        <v>953</v>
      </c>
      <c r="C44" s="457" t="s">
        <v>283</v>
      </c>
      <c r="D44" s="465">
        <v>38.57</v>
      </c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 ht="12.75" customHeight="1" outlineLevel="1">
      <c r="A45" s="459" t="s">
        <v>982</v>
      </c>
      <c r="B45" s="460" t="s">
        <v>948</v>
      </c>
      <c r="C45" s="461" t="s">
        <v>283</v>
      </c>
      <c r="D45" s="462">
        <v>5.84</v>
      </c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ht="12.75" customHeight="1" outlineLevel="1">
      <c r="A46" s="452" t="s">
        <v>983</v>
      </c>
      <c r="B46" s="453" t="s">
        <v>984</v>
      </c>
      <c r="C46" s="454"/>
      <c r="D46" s="455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ht="12.75" customHeight="1" outlineLevel="1">
      <c r="A47" s="456" t="s">
        <v>985</v>
      </c>
      <c r="B47" s="464" t="s">
        <v>953</v>
      </c>
      <c r="C47" s="457" t="s">
        <v>283</v>
      </c>
      <c r="D47" s="465">
        <v>38.57</v>
      </c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 ht="12.75" customHeight="1" outlineLevel="1">
      <c r="A48" s="459" t="s">
        <v>986</v>
      </c>
      <c r="B48" s="460" t="s">
        <v>948</v>
      </c>
      <c r="C48" s="461" t="s">
        <v>283</v>
      </c>
      <c r="D48" s="462">
        <v>5.84</v>
      </c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 ht="12.75" customHeight="1" outlineLevel="1">
      <c r="A49" s="452" t="s">
        <v>987</v>
      </c>
      <c r="B49" s="453" t="s">
        <v>988</v>
      </c>
      <c r="C49" s="454"/>
      <c r="D49" s="455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 ht="12.75" customHeight="1" outlineLevel="1">
      <c r="A50" s="456" t="s">
        <v>989</v>
      </c>
      <c r="B50" s="464" t="s">
        <v>953</v>
      </c>
      <c r="C50" s="457" t="s">
        <v>283</v>
      </c>
      <c r="D50" s="465">
        <v>38.57</v>
      </c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 ht="12.75" customHeight="1" outlineLevel="1">
      <c r="A51" s="459" t="s">
        <v>990</v>
      </c>
      <c r="B51" s="460" t="s">
        <v>948</v>
      </c>
      <c r="C51" s="461" t="s">
        <v>283</v>
      </c>
      <c r="D51" s="462">
        <v>5.84</v>
      </c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 ht="12.75" customHeight="1" outlineLevel="1">
      <c r="A52" s="452" t="s">
        <v>991</v>
      </c>
      <c r="B52" s="453" t="s">
        <v>992</v>
      </c>
      <c r="C52" s="454"/>
      <c r="D52" s="455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 ht="12.75" customHeight="1" outlineLevel="1">
      <c r="A53" s="456" t="s">
        <v>993</v>
      </c>
      <c r="B53" s="464" t="s">
        <v>953</v>
      </c>
      <c r="C53" s="457" t="s">
        <v>283</v>
      </c>
      <c r="D53" s="465">
        <v>38.57</v>
      </c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 ht="12.75" customHeight="1" outlineLevel="1">
      <c r="A54" s="459" t="s">
        <v>994</v>
      </c>
      <c r="B54" s="460" t="s">
        <v>948</v>
      </c>
      <c r="C54" s="461" t="s">
        <v>283</v>
      </c>
      <c r="D54" s="462">
        <v>5.84</v>
      </c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 ht="12.75" customHeight="1" outlineLevel="1">
      <c r="A55" s="452" t="s">
        <v>995</v>
      </c>
      <c r="B55" s="453" t="s">
        <v>996</v>
      </c>
      <c r="C55" s="454"/>
      <c r="D55" s="455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 ht="12.75" customHeight="1" outlineLevel="1">
      <c r="A56" s="456" t="s">
        <v>997</v>
      </c>
      <c r="B56" s="464" t="s">
        <v>953</v>
      </c>
      <c r="C56" s="457" t="s">
        <v>283</v>
      </c>
      <c r="D56" s="465">
        <v>38.57</v>
      </c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 ht="12.75" customHeight="1" outlineLevel="1">
      <c r="A57" s="459" t="s">
        <v>998</v>
      </c>
      <c r="B57" s="460" t="s">
        <v>948</v>
      </c>
      <c r="C57" s="461" t="s">
        <v>283</v>
      </c>
      <c r="D57" s="462">
        <v>5.84</v>
      </c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 ht="12.75" customHeight="1" outlineLevel="1">
      <c r="A58" s="452" t="s">
        <v>999</v>
      </c>
      <c r="B58" s="453" t="s">
        <v>1000</v>
      </c>
      <c r="C58" s="454"/>
      <c r="D58" s="455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 ht="12.75" customHeight="1" outlineLevel="1">
      <c r="A59" s="456" t="s">
        <v>1001</v>
      </c>
      <c r="B59" s="464" t="s">
        <v>953</v>
      </c>
      <c r="C59" s="457" t="s">
        <v>283</v>
      </c>
      <c r="D59" s="465">
        <v>38.57</v>
      </c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 ht="12.75" customHeight="1" outlineLevel="1">
      <c r="A60" s="459" t="s">
        <v>1002</v>
      </c>
      <c r="B60" s="460" t="s">
        <v>948</v>
      </c>
      <c r="C60" s="461" t="s">
        <v>283</v>
      </c>
      <c r="D60" s="462">
        <v>5.84</v>
      </c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 ht="12.75" customHeight="1" outlineLevel="1">
      <c r="A61" s="452" t="s">
        <v>1003</v>
      </c>
      <c r="B61" s="453" t="s">
        <v>1004</v>
      </c>
      <c r="C61" s="454"/>
      <c r="D61" s="455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 ht="12.75" customHeight="1" outlineLevel="1">
      <c r="A62" s="456" t="s">
        <v>1005</v>
      </c>
      <c r="B62" s="464" t="s">
        <v>953</v>
      </c>
      <c r="C62" s="457" t="s">
        <v>283</v>
      </c>
      <c r="D62" s="465">
        <v>38.57</v>
      </c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 ht="12.75" customHeight="1" outlineLevel="1">
      <c r="A63" s="459" t="s">
        <v>1006</v>
      </c>
      <c r="B63" s="460" t="s">
        <v>948</v>
      </c>
      <c r="C63" s="461" t="s">
        <v>283</v>
      </c>
      <c r="D63" s="462">
        <v>5.84</v>
      </c>
      <c r="E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 ht="12.75" customHeight="1" outlineLevel="1">
      <c r="A64" s="452" t="s">
        <v>1007</v>
      </c>
      <c r="B64" s="453" t="s">
        <v>1008</v>
      </c>
      <c r="C64" s="454"/>
      <c r="D64" s="455"/>
      <c r="E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 ht="12.75" customHeight="1" outlineLevel="1">
      <c r="A65" s="456" t="s">
        <v>1009</v>
      </c>
      <c r="B65" s="464" t="s">
        <v>953</v>
      </c>
      <c r="C65" s="457" t="s">
        <v>283</v>
      </c>
      <c r="D65" s="465">
        <v>38.57</v>
      </c>
      <c r="E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 ht="12.75" customHeight="1" outlineLevel="1">
      <c r="A66" s="459" t="s">
        <v>1010</v>
      </c>
      <c r="B66" s="460" t="s">
        <v>948</v>
      </c>
      <c r="C66" s="461" t="s">
        <v>283</v>
      </c>
      <c r="D66" s="462">
        <v>5.84</v>
      </c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 ht="12.75" customHeight="1" outlineLevel="1">
      <c r="A67" s="452" t="s">
        <v>1011</v>
      </c>
      <c r="B67" s="453" t="s">
        <v>1012</v>
      </c>
      <c r="C67" s="454"/>
      <c r="D67" s="455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 ht="12.75" customHeight="1" outlineLevel="1">
      <c r="A68" s="456" t="s">
        <v>1013</v>
      </c>
      <c r="B68" s="464" t="s">
        <v>953</v>
      </c>
      <c r="C68" s="457" t="s">
        <v>283</v>
      </c>
      <c r="D68" s="465">
        <v>38.57</v>
      </c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 ht="12.75" customHeight="1" outlineLevel="1">
      <c r="A69" s="459" t="s">
        <v>1014</v>
      </c>
      <c r="B69" s="460" t="s">
        <v>948</v>
      </c>
      <c r="C69" s="461" t="s">
        <v>283</v>
      </c>
      <c r="D69" s="462">
        <v>5.84</v>
      </c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 ht="12.75" customHeight="1" outlineLevel="1">
      <c r="A70" s="452" t="s">
        <v>1015</v>
      </c>
      <c r="B70" s="453" t="s">
        <v>1016</v>
      </c>
      <c r="C70" s="454"/>
      <c r="D70" s="455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 ht="12.75" customHeight="1" outlineLevel="1">
      <c r="A71" s="456" t="s">
        <v>1017</v>
      </c>
      <c r="B71" s="464" t="s">
        <v>953</v>
      </c>
      <c r="C71" s="457" t="s">
        <v>283</v>
      </c>
      <c r="D71" s="465">
        <v>38.57</v>
      </c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 ht="12.75" customHeight="1" outlineLevel="1">
      <c r="A72" s="459" t="s">
        <v>1018</v>
      </c>
      <c r="B72" s="460" t="s">
        <v>948</v>
      </c>
      <c r="C72" s="461" t="s">
        <v>283</v>
      </c>
      <c r="D72" s="462">
        <v>5.84</v>
      </c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 ht="12.75" customHeight="1" outlineLevel="1">
      <c r="A73" s="452" t="s">
        <v>1019</v>
      </c>
      <c r="B73" s="453" t="s">
        <v>1020</v>
      </c>
      <c r="C73" s="454"/>
      <c r="D73" s="455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 ht="12.75" customHeight="1" outlineLevel="1">
      <c r="A74" s="456" t="s">
        <v>1021</v>
      </c>
      <c r="B74" s="464" t="s">
        <v>953</v>
      </c>
      <c r="C74" s="457" t="s">
        <v>283</v>
      </c>
      <c r="D74" s="465">
        <v>38.57</v>
      </c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 ht="12.75" customHeight="1" outlineLevel="1">
      <c r="A75" s="459" t="s">
        <v>1022</v>
      </c>
      <c r="B75" s="460" t="s">
        <v>948</v>
      </c>
      <c r="C75" s="461" t="s">
        <v>283</v>
      </c>
      <c r="D75" s="462">
        <v>5.84</v>
      </c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 ht="12.75" customHeight="1" outlineLevel="1">
      <c r="A76" s="452" t="s">
        <v>1023</v>
      </c>
      <c r="B76" s="453" t="s">
        <v>939</v>
      </c>
      <c r="C76" s="454"/>
      <c r="D76" s="455"/>
      <c r="E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 ht="12.75" customHeight="1" outlineLevel="1">
      <c r="A77" s="456" t="s">
        <v>1024</v>
      </c>
      <c r="B77" s="464" t="s">
        <v>948</v>
      </c>
      <c r="C77" s="457" t="s">
        <v>283</v>
      </c>
      <c r="D77" s="465">
        <v>5.84</v>
      </c>
      <c r="E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 ht="12.75" customHeight="1" collapsed="1">
      <c r="A78" s="448" t="s">
        <v>1025</v>
      </c>
      <c r="B78" s="449" t="s">
        <v>1026</v>
      </c>
      <c r="C78" s="450"/>
      <c r="D78" s="451"/>
      <c r="E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 ht="12.75" hidden="1" customHeight="1" outlineLevel="1">
      <c r="A79" s="452" t="s">
        <v>1027</v>
      </c>
      <c r="B79" s="453" t="s">
        <v>945</v>
      </c>
      <c r="C79" s="454"/>
      <c r="D79" s="455"/>
      <c r="E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 ht="12.75" hidden="1" customHeight="1" outlineLevel="1">
      <c r="A80" s="459" t="s">
        <v>1028</v>
      </c>
      <c r="B80" s="460" t="s">
        <v>1029</v>
      </c>
      <c r="C80" s="461" t="s">
        <v>730</v>
      </c>
      <c r="D80" s="467"/>
      <c r="E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 ht="12.75" hidden="1" customHeight="1" outlineLevel="1">
      <c r="A81" s="452" t="s">
        <v>1030</v>
      </c>
      <c r="B81" s="453" t="s">
        <v>952</v>
      </c>
      <c r="C81" s="454"/>
      <c r="D81" s="455"/>
      <c r="E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 ht="12.75" hidden="1" customHeight="1" outlineLevel="1">
      <c r="A82" s="456" t="s">
        <v>1031</v>
      </c>
      <c r="B82" s="464" t="s">
        <v>1029</v>
      </c>
      <c r="C82" s="457" t="s">
        <v>730</v>
      </c>
      <c r="D82" s="458"/>
      <c r="E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ht="12.75" hidden="1" customHeight="1" outlineLevel="1">
      <c r="A83" s="452" t="s">
        <v>1032</v>
      </c>
      <c r="B83" s="453" t="s">
        <v>956</v>
      </c>
      <c r="C83" s="454"/>
      <c r="D83" s="455"/>
      <c r="E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 ht="12.75" hidden="1" customHeight="1" outlineLevel="1">
      <c r="A84" s="459" t="s">
        <v>1033</v>
      </c>
      <c r="B84" s="460" t="s">
        <v>1029</v>
      </c>
      <c r="C84" s="461" t="s">
        <v>730</v>
      </c>
      <c r="D84" s="467"/>
      <c r="E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 ht="12.75" hidden="1" customHeight="1" outlineLevel="1">
      <c r="A85" s="452" t="s">
        <v>1034</v>
      </c>
      <c r="B85" s="453" t="s">
        <v>959</v>
      </c>
      <c r="C85" s="454"/>
      <c r="D85" s="455"/>
      <c r="E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 ht="12.75" hidden="1" customHeight="1" outlineLevel="1">
      <c r="A86" s="456" t="s">
        <v>1035</v>
      </c>
      <c r="B86" s="464" t="s">
        <v>1029</v>
      </c>
      <c r="C86" s="457" t="s">
        <v>730</v>
      </c>
      <c r="D86" s="458"/>
      <c r="E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 ht="12.75" hidden="1" customHeight="1" outlineLevel="1">
      <c r="A87" s="452" t="s">
        <v>1036</v>
      </c>
      <c r="B87" s="453" t="s">
        <v>934</v>
      </c>
      <c r="C87" s="454"/>
      <c r="D87" s="455"/>
      <c r="E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 ht="12.75" hidden="1" customHeight="1" outlineLevel="1">
      <c r="A88" s="459" t="s">
        <v>1037</v>
      </c>
      <c r="B88" s="460" t="s">
        <v>1029</v>
      </c>
      <c r="C88" s="461" t="s">
        <v>730</v>
      </c>
      <c r="D88" s="46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 ht="12.75" hidden="1" customHeight="1" outlineLevel="1">
      <c r="A89" s="452" t="s">
        <v>1038</v>
      </c>
      <c r="B89" s="453" t="s">
        <v>964</v>
      </c>
      <c r="C89" s="454"/>
      <c r="D89" s="455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 ht="12.75" hidden="1" customHeight="1" outlineLevel="1">
      <c r="A90" s="456" t="s">
        <v>1039</v>
      </c>
      <c r="B90" s="464" t="s">
        <v>1029</v>
      </c>
      <c r="C90" s="457" t="s">
        <v>730</v>
      </c>
      <c r="D90" s="458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 ht="12.75" hidden="1" customHeight="1" outlineLevel="1">
      <c r="A91" s="452" t="s">
        <v>1040</v>
      </c>
      <c r="B91" s="453" t="s">
        <v>968</v>
      </c>
      <c r="C91" s="454"/>
      <c r="D91" s="455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 ht="12.75" hidden="1" customHeight="1" outlineLevel="1">
      <c r="A92" s="459" t="s">
        <v>1041</v>
      </c>
      <c r="B92" s="460" t="s">
        <v>1029</v>
      </c>
      <c r="C92" s="461" t="s">
        <v>730</v>
      </c>
      <c r="D92" s="46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 ht="12.75" hidden="1" customHeight="1" outlineLevel="1">
      <c r="A93" s="452" t="s">
        <v>1042</v>
      </c>
      <c r="B93" s="453" t="s">
        <v>972</v>
      </c>
      <c r="C93" s="454"/>
      <c r="D93" s="455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 ht="12.75" hidden="1" customHeight="1" outlineLevel="1">
      <c r="A94" s="456" t="s">
        <v>1043</v>
      </c>
      <c r="B94" s="464" t="s">
        <v>1029</v>
      </c>
      <c r="C94" s="457" t="s">
        <v>730</v>
      </c>
      <c r="D94" s="458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 ht="12.75" hidden="1" customHeight="1" outlineLevel="1">
      <c r="A95" s="452" t="s">
        <v>1044</v>
      </c>
      <c r="B95" s="453" t="s">
        <v>976</v>
      </c>
      <c r="C95" s="454"/>
      <c r="D95" s="455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 ht="12.75" hidden="1" customHeight="1" outlineLevel="1">
      <c r="A96" s="459" t="s">
        <v>1045</v>
      </c>
      <c r="B96" s="460" t="s">
        <v>1029</v>
      </c>
      <c r="C96" s="461" t="s">
        <v>730</v>
      </c>
      <c r="D96" s="46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 ht="12.75" hidden="1" customHeight="1" outlineLevel="1">
      <c r="A97" s="452" t="s">
        <v>1046</v>
      </c>
      <c r="B97" s="453" t="s">
        <v>980</v>
      </c>
      <c r="C97" s="454"/>
      <c r="D97" s="455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 ht="12.75" hidden="1" customHeight="1" outlineLevel="1">
      <c r="A98" s="456" t="s">
        <v>1047</v>
      </c>
      <c r="B98" s="464" t="s">
        <v>1029</v>
      </c>
      <c r="C98" s="457" t="s">
        <v>730</v>
      </c>
      <c r="D98" s="458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 ht="12.75" hidden="1" customHeight="1" outlineLevel="1">
      <c r="A99" s="452" t="s">
        <v>1048</v>
      </c>
      <c r="B99" s="453" t="s">
        <v>984</v>
      </c>
      <c r="C99" s="454"/>
      <c r="D99" s="455"/>
      <c r="E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 ht="12.75" hidden="1" customHeight="1" outlineLevel="1">
      <c r="A100" s="459" t="s">
        <v>1049</v>
      </c>
      <c r="B100" s="460" t="s">
        <v>1029</v>
      </c>
      <c r="C100" s="461" t="s">
        <v>730</v>
      </c>
      <c r="D100" s="467"/>
      <c r="E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 ht="12.75" hidden="1" customHeight="1" outlineLevel="1">
      <c r="A101" s="452" t="s">
        <v>1050</v>
      </c>
      <c r="B101" s="453" t="s">
        <v>988</v>
      </c>
      <c r="C101" s="454"/>
      <c r="D101" s="455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 ht="12.75" hidden="1" customHeight="1" outlineLevel="1">
      <c r="A102" s="456" t="s">
        <v>1051</v>
      </c>
      <c r="B102" s="464" t="s">
        <v>1029</v>
      </c>
      <c r="C102" s="457" t="s">
        <v>730</v>
      </c>
      <c r="D102" s="458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 ht="12.75" hidden="1" customHeight="1" outlineLevel="1">
      <c r="A103" s="452" t="s">
        <v>1052</v>
      </c>
      <c r="B103" s="453" t="s">
        <v>992</v>
      </c>
      <c r="C103" s="454"/>
      <c r="D103" s="455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 ht="12.75" hidden="1" customHeight="1" outlineLevel="1">
      <c r="A104" s="459" t="s">
        <v>1053</v>
      </c>
      <c r="B104" s="460" t="s">
        <v>1029</v>
      </c>
      <c r="C104" s="461" t="s">
        <v>730</v>
      </c>
      <c r="D104" s="46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 ht="12.75" hidden="1" customHeight="1" outlineLevel="1">
      <c r="A105" s="452" t="s">
        <v>1054</v>
      </c>
      <c r="B105" s="453" t="s">
        <v>996</v>
      </c>
      <c r="C105" s="454"/>
      <c r="D105" s="455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 ht="12.75" hidden="1" customHeight="1" outlineLevel="1">
      <c r="A106" s="456" t="s">
        <v>1055</v>
      </c>
      <c r="B106" s="464" t="s">
        <v>1029</v>
      </c>
      <c r="C106" s="457" t="s">
        <v>730</v>
      </c>
      <c r="D106" s="458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 ht="12.75" hidden="1" customHeight="1" outlineLevel="1">
      <c r="A107" s="452" t="s">
        <v>1056</v>
      </c>
      <c r="B107" s="453" t="s">
        <v>1000</v>
      </c>
      <c r="C107" s="454"/>
      <c r="D107" s="455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 ht="12.75" hidden="1" customHeight="1" outlineLevel="1">
      <c r="A108" s="459" t="s">
        <v>1057</v>
      </c>
      <c r="B108" s="460" t="s">
        <v>1029</v>
      </c>
      <c r="C108" s="461" t="s">
        <v>730</v>
      </c>
      <c r="D108" s="46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 ht="12.75" hidden="1" customHeight="1" outlineLevel="1">
      <c r="A109" s="452" t="s">
        <v>1058</v>
      </c>
      <c r="B109" s="453" t="s">
        <v>1004</v>
      </c>
      <c r="C109" s="454"/>
      <c r="D109" s="455"/>
      <c r="E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 ht="12.75" hidden="1" customHeight="1" outlineLevel="1">
      <c r="A110" s="456" t="s">
        <v>1059</v>
      </c>
      <c r="B110" s="464" t="s">
        <v>1029</v>
      </c>
      <c r="C110" s="457" t="s">
        <v>730</v>
      </c>
      <c r="D110" s="458"/>
      <c r="E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 ht="12.75" hidden="1" customHeight="1" outlineLevel="1">
      <c r="A111" s="452" t="s">
        <v>1060</v>
      </c>
      <c r="B111" s="453" t="s">
        <v>1008</v>
      </c>
      <c r="C111" s="454"/>
      <c r="D111" s="455"/>
      <c r="E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 ht="12.75" hidden="1" customHeight="1" outlineLevel="1">
      <c r="A112" s="459" t="s">
        <v>1061</v>
      </c>
      <c r="B112" s="460" t="s">
        <v>1029</v>
      </c>
      <c r="C112" s="461" t="s">
        <v>730</v>
      </c>
      <c r="D112" s="467"/>
      <c r="E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 ht="12.75" hidden="1" customHeight="1" outlineLevel="1">
      <c r="A113" s="452" t="s">
        <v>1062</v>
      </c>
      <c r="B113" s="453" t="s">
        <v>1012</v>
      </c>
      <c r="C113" s="454"/>
      <c r="D113" s="455"/>
      <c r="E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 ht="12.75" hidden="1" customHeight="1" outlineLevel="1">
      <c r="A114" s="456" t="s">
        <v>1063</v>
      </c>
      <c r="B114" s="464" t="s">
        <v>1029</v>
      </c>
      <c r="C114" s="457" t="s">
        <v>730</v>
      </c>
      <c r="D114" s="458"/>
      <c r="E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 ht="12.75" hidden="1" customHeight="1" outlineLevel="1">
      <c r="A115" s="452" t="s">
        <v>1064</v>
      </c>
      <c r="B115" s="453" t="s">
        <v>1016</v>
      </c>
      <c r="C115" s="454"/>
      <c r="D115" s="455"/>
      <c r="E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 ht="12.75" hidden="1" customHeight="1" outlineLevel="1">
      <c r="A116" s="459" t="s">
        <v>1065</v>
      </c>
      <c r="B116" s="460" t="s">
        <v>1029</v>
      </c>
      <c r="C116" s="461" t="s">
        <v>730</v>
      </c>
      <c r="D116" s="467"/>
      <c r="E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 ht="12.75" hidden="1" customHeight="1" outlineLevel="1">
      <c r="A117" s="452" t="s">
        <v>1066</v>
      </c>
      <c r="B117" s="453" t="s">
        <v>1020</v>
      </c>
      <c r="C117" s="454"/>
      <c r="D117" s="455"/>
      <c r="E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 ht="12.75" hidden="1" customHeight="1" outlineLevel="1">
      <c r="A118" s="456" t="s">
        <v>1067</v>
      </c>
      <c r="B118" s="464" t="s">
        <v>1029</v>
      </c>
      <c r="C118" s="457" t="s">
        <v>730</v>
      </c>
      <c r="D118" s="458"/>
      <c r="E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 ht="12.75" hidden="1" customHeight="1" outlineLevel="1">
      <c r="A119" s="452" t="s">
        <v>1068</v>
      </c>
      <c r="B119" s="453" t="s">
        <v>939</v>
      </c>
      <c r="C119" s="454"/>
      <c r="D119" s="455"/>
      <c r="E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 ht="12.75" hidden="1" customHeight="1" outlineLevel="1">
      <c r="A120" s="459" t="s">
        <v>1069</v>
      </c>
      <c r="B120" s="460" t="s">
        <v>1029</v>
      </c>
      <c r="C120" s="461" t="s">
        <v>730</v>
      </c>
      <c r="D120" s="467"/>
      <c r="E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 ht="12.75" customHeight="1" collapsed="1">
      <c r="A121" s="448" t="s">
        <v>1070</v>
      </c>
      <c r="B121" s="449" t="s">
        <v>1071</v>
      </c>
      <c r="C121" s="450"/>
      <c r="D121" s="451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 ht="12.75" hidden="1" customHeight="1" outlineLevel="1">
      <c r="A122" s="452" t="s">
        <v>1072</v>
      </c>
      <c r="B122" s="453" t="s">
        <v>945</v>
      </c>
      <c r="C122" s="454"/>
      <c r="D122" s="455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 ht="12.75" hidden="1" customHeight="1" outlineLevel="1">
      <c r="A123" s="456" t="s">
        <v>1073</v>
      </c>
      <c r="B123" s="464" t="s">
        <v>1074</v>
      </c>
      <c r="C123" s="457" t="s">
        <v>730</v>
      </c>
      <c r="D123" s="465">
        <v>9.65</v>
      </c>
      <c r="E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 ht="12.75" hidden="1" customHeight="1" outlineLevel="1">
      <c r="A124" s="452" t="s">
        <v>1075</v>
      </c>
      <c r="B124" s="453" t="s">
        <v>952</v>
      </c>
      <c r="C124" s="454"/>
      <c r="D124" s="455"/>
      <c r="E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 ht="12.75" hidden="1" customHeight="1" outlineLevel="1">
      <c r="A125" s="459" t="s">
        <v>1076</v>
      </c>
      <c r="B125" s="460" t="s">
        <v>1074</v>
      </c>
      <c r="C125" s="461" t="s">
        <v>730</v>
      </c>
      <c r="D125" s="462">
        <v>5.69</v>
      </c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 ht="12.75" hidden="1" customHeight="1" outlineLevel="1">
      <c r="A126" s="452" t="s">
        <v>1077</v>
      </c>
      <c r="B126" s="453" t="s">
        <v>956</v>
      </c>
      <c r="C126" s="454"/>
      <c r="D126" s="455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 ht="12.75" hidden="1" customHeight="1" outlineLevel="1">
      <c r="A127" s="456" t="s">
        <v>1078</v>
      </c>
      <c r="B127" s="464" t="s">
        <v>1074</v>
      </c>
      <c r="C127" s="457" t="s">
        <v>730</v>
      </c>
      <c r="D127" s="465">
        <v>5.69</v>
      </c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 ht="12.75" hidden="1" customHeight="1" outlineLevel="1">
      <c r="A128" s="452" t="s">
        <v>1079</v>
      </c>
      <c r="B128" s="453" t="s">
        <v>959</v>
      </c>
      <c r="C128" s="454"/>
      <c r="D128" s="455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 ht="12.75" hidden="1" customHeight="1" outlineLevel="1">
      <c r="A129" s="459" t="s">
        <v>1080</v>
      </c>
      <c r="B129" s="460" t="s">
        <v>1074</v>
      </c>
      <c r="C129" s="461" t="s">
        <v>730</v>
      </c>
      <c r="D129" s="462">
        <v>5.69</v>
      </c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 ht="12.75" hidden="1" customHeight="1" outlineLevel="1">
      <c r="A130" s="452" t="s">
        <v>1081</v>
      </c>
      <c r="B130" s="453" t="s">
        <v>934</v>
      </c>
      <c r="C130" s="454"/>
      <c r="D130" s="455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 ht="12.75" hidden="1" customHeight="1" outlineLevel="1">
      <c r="A131" s="456" t="s">
        <v>1082</v>
      </c>
      <c r="B131" s="464" t="s">
        <v>1074</v>
      </c>
      <c r="C131" s="457" t="s">
        <v>730</v>
      </c>
      <c r="D131" s="465">
        <v>5.69</v>
      </c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 ht="12.75" hidden="1" customHeight="1" outlineLevel="1">
      <c r="A132" s="452" t="s">
        <v>1083</v>
      </c>
      <c r="B132" s="453" t="s">
        <v>964</v>
      </c>
      <c r="C132" s="454"/>
      <c r="D132" s="455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 ht="12.75" hidden="1" customHeight="1" outlineLevel="1">
      <c r="A133" s="459" t="s">
        <v>1084</v>
      </c>
      <c r="B133" s="460" t="s">
        <v>1074</v>
      </c>
      <c r="C133" s="461" t="s">
        <v>730</v>
      </c>
      <c r="D133" s="462">
        <v>5.69</v>
      </c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 ht="12.75" hidden="1" customHeight="1" outlineLevel="1">
      <c r="A134" s="452" t="s">
        <v>1085</v>
      </c>
      <c r="B134" s="453" t="s">
        <v>968</v>
      </c>
      <c r="C134" s="454"/>
      <c r="D134" s="455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 ht="12.75" hidden="1" customHeight="1" outlineLevel="1">
      <c r="A135" s="456" t="s">
        <v>1086</v>
      </c>
      <c r="B135" s="464" t="s">
        <v>1074</v>
      </c>
      <c r="C135" s="457" t="s">
        <v>730</v>
      </c>
      <c r="D135" s="465">
        <v>5.69</v>
      </c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 ht="12.75" hidden="1" customHeight="1" outlineLevel="1">
      <c r="A136" s="452" t="s">
        <v>1087</v>
      </c>
      <c r="B136" s="453" t="s">
        <v>972</v>
      </c>
      <c r="C136" s="454"/>
      <c r="D136" s="455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 ht="12.75" hidden="1" customHeight="1" outlineLevel="1">
      <c r="A137" s="459" t="s">
        <v>1088</v>
      </c>
      <c r="B137" s="460" t="s">
        <v>1074</v>
      </c>
      <c r="C137" s="461" t="s">
        <v>730</v>
      </c>
      <c r="D137" s="462">
        <v>5.69</v>
      </c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 ht="12.75" hidden="1" customHeight="1" outlineLevel="1">
      <c r="A138" s="452" t="s">
        <v>1089</v>
      </c>
      <c r="B138" s="453" t="s">
        <v>976</v>
      </c>
      <c r="C138" s="454"/>
      <c r="D138" s="455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 ht="12.75" hidden="1" customHeight="1" outlineLevel="1">
      <c r="A139" s="456" t="s">
        <v>1090</v>
      </c>
      <c r="B139" s="464" t="s">
        <v>1074</v>
      </c>
      <c r="C139" s="457" t="s">
        <v>730</v>
      </c>
      <c r="D139" s="465">
        <v>5.69</v>
      </c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 ht="12.75" hidden="1" customHeight="1" outlineLevel="1">
      <c r="A140" s="452" t="s">
        <v>1091</v>
      </c>
      <c r="B140" s="453" t="s">
        <v>980</v>
      </c>
      <c r="C140" s="454"/>
      <c r="D140" s="455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 ht="12.75" hidden="1" customHeight="1" outlineLevel="1">
      <c r="A141" s="459" t="s">
        <v>1092</v>
      </c>
      <c r="B141" s="460" t="s">
        <v>1074</v>
      </c>
      <c r="C141" s="461" t="s">
        <v>730</v>
      </c>
      <c r="D141" s="462">
        <v>5.69</v>
      </c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ht="12.75" hidden="1" customHeight="1" outlineLevel="1">
      <c r="A142" s="452" t="s">
        <v>1093</v>
      </c>
      <c r="B142" s="453" t="s">
        <v>984</v>
      </c>
      <c r="C142" s="454"/>
      <c r="D142" s="455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 ht="12.75" hidden="1" customHeight="1" outlineLevel="1">
      <c r="A143" s="456" t="s">
        <v>1094</v>
      </c>
      <c r="B143" s="464" t="s">
        <v>1074</v>
      </c>
      <c r="C143" s="457" t="s">
        <v>730</v>
      </c>
      <c r="D143" s="465">
        <v>5.69</v>
      </c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 ht="12.75" hidden="1" customHeight="1" outlineLevel="1">
      <c r="A144" s="452" t="s">
        <v>1095</v>
      </c>
      <c r="B144" s="453" t="s">
        <v>988</v>
      </c>
      <c r="C144" s="454"/>
      <c r="D144" s="455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 ht="12.75" hidden="1" customHeight="1" outlineLevel="1">
      <c r="A145" s="459" t="s">
        <v>1096</v>
      </c>
      <c r="B145" s="460" t="s">
        <v>1074</v>
      </c>
      <c r="C145" s="461" t="s">
        <v>730</v>
      </c>
      <c r="D145" s="462">
        <v>5.69</v>
      </c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 ht="12.75" hidden="1" customHeight="1" outlineLevel="1">
      <c r="A146" s="452" t="s">
        <v>1097</v>
      </c>
      <c r="B146" s="453" t="s">
        <v>992</v>
      </c>
      <c r="C146" s="454"/>
      <c r="D146" s="455"/>
      <c r="E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 ht="12.75" hidden="1" customHeight="1" outlineLevel="1">
      <c r="A147" s="456" t="s">
        <v>1098</v>
      </c>
      <c r="B147" s="464" t="s">
        <v>1074</v>
      </c>
      <c r="C147" s="457" t="s">
        <v>730</v>
      </c>
      <c r="D147" s="465">
        <v>5.69</v>
      </c>
      <c r="E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 ht="12.75" hidden="1" customHeight="1" outlineLevel="1">
      <c r="A148" s="452" t="s">
        <v>1099</v>
      </c>
      <c r="B148" s="453" t="s">
        <v>996</v>
      </c>
      <c r="C148" s="454"/>
      <c r="D148" s="455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 ht="12.75" hidden="1" customHeight="1" outlineLevel="1">
      <c r="A149" s="459" t="s">
        <v>1100</v>
      </c>
      <c r="B149" s="460" t="s">
        <v>1074</v>
      </c>
      <c r="C149" s="461" t="s">
        <v>730</v>
      </c>
      <c r="D149" s="462">
        <v>5.69</v>
      </c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 ht="12.75" hidden="1" customHeight="1" outlineLevel="1">
      <c r="A150" s="452" t="s">
        <v>1101</v>
      </c>
      <c r="B150" s="453" t="s">
        <v>1000</v>
      </c>
      <c r="C150" s="454"/>
      <c r="D150" s="455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 ht="12.75" hidden="1" customHeight="1" outlineLevel="1">
      <c r="A151" s="456" t="s">
        <v>1102</v>
      </c>
      <c r="B151" s="464" t="s">
        <v>1074</v>
      </c>
      <c r="C151" s="457" t="s">
        <v>730</v>
      </c>
      <c r="D151" s="465">
        <v>5.69</v>
      </c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 ht="12.75" hidden="1" customHeight="1" outlineLevel="1">
      <c r="A152" s="452" t="s">
        <v>1103</v>
      </c>
      <c r="B152" s="453" t="s">
        <v>1004</v>
      </c>
      <c r="C152" s="454"/>
      <c r="D152" s="455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 ht="12.75" hidden="1" customHeight="1" outlineLevel="1">
      <c r="A153" s="459" t="s">
        <v>1104</v>
      </c>
      <c r="B153" s="460" t="s">
        <v>1074</v>
      </c>
      <c r="C153" s="461" t="s">
        <v>730</v>
      </c>
      <c r="D153" s="462">
        <v>5.69</v>
      </c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 ht="12.75" hidden="1" customHeight="1" outlineLevel="1">
      <c r="A154" s="452" t="s">
        <v>1105</v>
      </c>
      <c r="B154" s="453" t="s">
        <v>1008</v>
      </c>
      <c r="C154" s="454"/>
      <c r="D154" s="455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 ht="12.75" hidden="1" customHeight="1" outlineLevel="1">
      <c r="A155" s="456" t="s">
        <v>1106</v>
      </c>
      <c r="B155" s="464" t="s">
        <v>1074</v>
      </c>
      <c r="C155" s="457" t="s">
        <v>730</v>
      </c>
      <c r="D155" s="465">
        <v>5.69</v>
      </c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 ht="12.75" hidden="1" customHeight="1" outlineLevel="1">
      <c r="A156" s="452" t="s">
        <v>1107</v>
      </c>
      <c r="B156" s="453" t="s">
        <v>1012</v>
      </c>
      <c r="C156" s="454"/>
      <c r="D156" s="455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 ht="12.75" hidden="1" customHeight="1" outlineLevel="1">
      <c r="A157" s="459" t="s">
        <v>1108</v>
      </c>
      <c r="B157" s="460" t="s">
        <v>1074</v>
      </c>
      <c r="C157" s="461" t="s">
        <v>730</v>
      </c>
      <c r="D157" s="462">
        <v>5.69</v>
      </c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 ht="12.75" hidden="1" customHeight="1" outlineLevel="1">
      <c r="A158" s="452" t="s">
        <v>1109</v>
      </c>
      <c r="B158" s="453" t="s">
        <v>1016</v>
      </c>
      <c r="C158" s="454"/>
      <c r="D158" s="455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 ht="12.75" hidden="1" customHeight="1" outlineLevel="1">
      <c r="A159" s="456" t="s">
        <v>1110</v>
      </c>
      <c r="B159" s="464" t="s">
        <v>1074</v>
      </c>
      <c r="C159" s="457" t="s">
        <v>730</v>
      </c>
      <c r="D159" s="465">
        <v>5.69</v>
      </c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 ht="12.75" hidden="1" customHeight="1" outlineLevel="1">
      <c r="A160" s="452" t="s">
        <v>1111</v>
      </c>
      <c r="B160" s="453" t="s">
        <v>1020</v>
      </c>
      <c r="C160" s="454"/>
      <c r="D160" s="455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 ht="12.75" hidden="1" customHeight="1" outlineLevel="1">
      <c r="A161" s="459" t="s">
        <v>1112</v>
      </c>
      <c r="B161" s="460" t="s">
        <v>1074</v>
      </c>
      <c r="C161" s="461" t="s">
        <v>730</v>
      </c>
      <c r="D161" s="462">
        <v>5.69</v>
      </c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 ht="12.75" hidden="1" customHeight="1" outlineLevel="1">
      <c r="A162" s="452" t="s">
        <v>1113</v>
      </c>
      <c r="B162" s="453" t="s">
        <v>939</v>
      </c>
      <c r="C162" s="454"/>
      <c r="D162" s="455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 ht="12.75" hidden="1" customHeight="1" outlineLevel="1">
      <c r="A163" s="456" t="s">
        <v>1114</v>
      </c>
      <c r="B163" s="464" t="s">
        <v>1074</v>
      </c>
      <c r="C163" s="457" t="s">
        <v>730</v>
      </c>
      <c r="D163" s="465">
        <v>5.69</v>
      </c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 ht="12.75" customHeight="1" collapsed="1">
      <c r="A164" s="448" t="s">
        <v>1115</v>
      </c>
      <c r="B164" s="449" t="s">
        <v>1116</v>
      </c>
      <c r="C164" s="450"/>
      <c r="D164" s="451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 ht="12.75" hidden="1" customHeight="1" outlineLevel="1">
      <c r="A165" s="468" t="s">
        <v>1117</v>
      </c>
      <c r="B165" s="469" t="s">
        <v>1118</v>
      </c>
      <c r="C165" s="470"/>
      <c r="D165" s="471"/>
      <c r="E165" s="47"/>
      <c r="F165" s="463" t="s">
        <v>946</v>
      </c>
      <c r="G165" s="463" t="s">
        <v>55</v>
      </c>
      <c r="H165" s="47" t="s">
        <v>1119</v>
      </c>
      <c r="I165" s="47"/>
      <c r="J165" s="47" t="s">
        <v>1120</v>
      </c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 ht="12.75" hidden="1" customHeight="1" outlineLevel="1">
      <c r="A166" s="472" t="s">
        <v>1121</v>
      </c>
      <c r="B166" s="473" t="s">
        <v>1122</v>
      </c>
      <c r="C166" s="474" t="s">
        <v>730</v>
      </c>
      <c r="D166" s="475">
        <v>7.8</v>
      </c>
      <c r="E166" s="47"/>
      <c r="F166" s="464" t="s">
        <v>1122</v>
      </c>
      <c r="G166" s="466">
        <f t="shared" ref="G166:G167" si="2">SUMIF($B$165:$B$290,F166,$D$165:$D$290)</f>
        <v>2650.29</v>
      </c>
      <c r="H166" s="47">
        <f>(G166+G167)*2+(G170+G171)*2</f>
        <v>15137.86</v>
      </c>
      <c r="I166" s="47"/>
      <c r="J166" s="47">
        <f>EPCs!O14</f>
        <v>4821.666</v>
      </c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 ht="12.75" hidden="1" customHeight="1" outlineLevel="1">
      <c r="A167" s="476" t="s">
        <v>1123</v>
      </c>
      <c r="B167" s="477" t="s">
        <v>1124</v>
      </c>
      <c r="C167" s="478" t="s">
        <v>283</v>
      </c>
      <c r="D167" s="479">
        <v>3.9</v>
      </c>
      <c r="E167" s="47"/>
      <c r="F167" s="460" t="s">
        <v>1125</v>
      </c>
      <c r="G167" s="466">
        <f t="shared" si="2"/>
        <v>4660.19</v>
      </c>
      <c r="H167" s="47"/>
      <c r="I167" s="47"/>
      <c r="J167" s="47" t="s">
        <v>1126</v>
      </c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 ht="12.75" hidden="1" customHeight="1" outlineLevel="1">
      <c r="A168" s="468" t="s">
        <v>1127</v>
      </c>
      <c r="B168" s="469" t="s">
        <v>945</v>
      </c>
      <c r="C168" s="470"/>
      <c r="D168" s="471"/>
      <c r="E168" s="47"/>
      <c r="F168" s="47"/>
      <c r="G168" s="47"/>
      <c r="H168" s="47"/>
      <c r="I168" s="47"/>
      <c r="J168" s="47">
        <f>H166-J166</f>
        <v>10316.194</v>
      </c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 ht="12.75" hidden="1" customHeight="1" outlineLevel="1">
      <c r="A169" s="472" t="s">
        <v>1128</v>
      </c>
      <c r="B169" s="473" t="s">
        <v>1129</v>
      </c>
      <c r="C169" s="474" t="s">
        <v>730</v>
      </c>
      <c r="D169" s="475">
        <v>27.66</v>
      </c>
      <c r="E169" s="47"/>
      <c r="F169" s="463" t="s">
        <v>946</v>
      </c>
      <c r="G169" s="463" t="s">
        <v>55</v>
      </c>
      <c r="H169" s="47" t="s">
        <v>1130</v>
      </c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 ht="12.75" hidden="1" customHeight="1" outlineLevel="1">
      <c r="A170" s="476" t="s">
        <v>1131</v>
      </c>
      <c r="B170" s="477" t="s">
        <v>1132</v>
      </c>
      <c r="C170" s="478" t="s">
        <v>730</v>
      </c>
      <c r="D170" s="479">
        <v>5.53</v>
      </c>
      <c r="E170" s="47"/>
      <c r="F170" s="464" t="s">
        <v>1129</v>
      </c>
      <c r="G170" s="466">
        <f t="shared" ref="G170:G173" si="3">SUMIF($B$165:$B$290,F170,$D$165:$D$290)</f>
        <v>97.62</v>
      </c>
      <c r="H170" s="47">
        <f>G173+G172</f>
        <v>519.28</v>
      </c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 ht="12.75" hidden="1" customHeight="1" outlineLevel="1">
      <c r="A171" s="472" t="s">
        <v>1133</v>
      </c>
      <c r="B171" s="473" t="s">
        <v>1122</v>
      </c>
      <c r="C171" s="474" t="s">
        <v>730</v>
      </c>
      <c r="D171" s="475">
        <v>418.32</v>
      </c>
      <c r="E171" s="47"/>
      <c r="F171" s="460" t="s">
        <v>1132</v>
      </c>
      <c r="G171" s="466">
        <f t="shared" si="3"/>
        <v>160.83</v>
      </c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 ht="12.75" hidden="1" customHeight="1" outlineLevel="1">
      <c r="A172" s="476" t="s">
        <v>1134</v>
      </c>
      <c r="B172" s="477" t="s">
        <v>1125</v>
      </c>
      <c r="C172" s="478" t="s">
        <v>730</v>
      </c>
      <c r="D172" s="479">
        <v>335.32</v>
      </c>
      <c r="E172" s="47"/>
      <c r="F172" s="460" t="s">
        <v>1135</v>
      </c>
      <c r="G172" s="466">
        <f t="shared" si="3"/>
        <v>379.15</v>
      </c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 ht="12.75" hidden="1" customHeight="1" outlineLevel="1">
      <c r="A173" s="472" t="s">
        <v>1136</v>
      </c>
      <c r="B173" s="473" t="s">
        <v>1124</v>
      </c>
      <c r="C173" s="474" t="s">
        <v>283</v>
      </c>
      <c r="D173" s="475">
        <v>312.53</v>
      </c>
      <c r="E173" s="47"/>
      <c r="F173" s="460" t="s">
        <v>1137</v>
      </c>
      <c r="G173" s="466">
        <f t="shared" si="3"/>
        <v>140.13</v>
      </c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 ht="12.75" hidden="1" customHeight="1" outlineLevel="1">
      <c r="A174" s="476" t="s">
        <v>1138</v>
      </c>
      <c r="B174" s="477" t="s">
        <v>1139</v>
      </c>
      <c r="C174" s="478" t="s">
        <v>283</v>
      </c>
      <c r="D174" s="479">
        <v>15.94</v>
      </c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 ht="12.75" hidden="1" customHeight="1" outlineLevel="1">
      <c r="A175" s="468" t="s">
        <v>1140</v>
      </c>
      <c r="B175" s="469" t="s">
        <v>952</v>
      </c>
      <c r="C175" s="470"/>
      <c r="D175" s="471"/>
      <c r="E175" s="47"/>
      <c r="F175" s="463" t="s">
        <v>946</v>
      </c>
      <c r="G175" s="463" t="s">
        <v>55</v>
      </c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 ht="12.75" hidden="1" customHeight="1" outlineLevel="1">
      <c r="A176" s="472" t="s">
        <v>1141</v>
      </c>
      <c r="B176" s="473" t="s">
        <v>1132</v>
      </c>
      <c r="C176" s="474" t="s">
        <v>730</v>
      </c>
      <c r="D176" s="475">
        <v>5.53</v>
      </c>
      <c r="E176" s="47"/>
      <c r="F176" s="466" t="s">
        <v>1142</v>
      </c>
      <c r="G176" s="466">
        <f>SUMIF($B$165:$B$290,F176,$D$165:$D$290)</f>
        <v>1411.74</v>
      </c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 ht="12.75" hidden="1" customHeight="1" outlineLevel="1">
      <c r="A177" s="476" t="s">
        <v>1143</v>
      </c>
      <c r="B177" s="477" t="s">
        <v>1122</v>
      </c>
      <c r="C177" s="478" t="s">
        <v>730</v>
      </c>
      <c r="D177" s="479">
        <v>147.02</v>
      </c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 ht="12.75" hidden="1" customHeight="1" outlineLevel="1">
      <c r="A178" s="472" t="s">
        <v>1144</v>
      </c>
      <c r="B178" s="473" t="s">
        <v>1125</v>
      </c>
      <c r="C178" s="474" t="s">
        <v>730</v>
      </c>
      <c r="D178" s="475">
        <v>70.44</v>
      </c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 ht="12.75" hidden="1" customHeight="1" outlineLevel="1">
      <c r="A179" s="476" t="s">
        <v>1145</v>
      </c>
      <c r="B179" s="477" t="s">
        <v>1135</v>
      </c>
      <c r="C179" s="478" t="s">
        <v>730</v>
      </c>
      <c r="D179" s="479">
        <v>5.76</v>
      </c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 ht="12.75" hidden="1" customHeight="1" outlineLevel="1">
      <c r="A180" s="472" t="s">
        <v>1146</v>
      </c>
      <c r="B180" s="473" t="s">
        <v>1124</v>
      </c>
      <c r="C180" s="474" t="s">
        <v>283</v>
      </c>
      <c r="D180" s="475">
        <v>93.77</v>
      </c>
      <c r="E180" s="47"/>
      <c r="F180" s="463" t="s">
        <v>946</v>
      </c>
      <c r="G180" s="463" t="s">
        <v>55</v>
      </c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 ht="12.75" hidden="1" customHeight="1" outlineLevel="1">
      <c r="A181" s="476" t="s">
        <v>1147</v>
      </c>
      <c r="B181" s="477" t="s">
        <v>1139</v>
      </c>
      <c r="C181" s="478" t="s">
        <v>283</v>
      </c>
      <c r="D181" s="479">
        <v>2.88</v>
      </c>
      <c r="E181" s="47"/>
      <c r="F181" s="466" t="s">
        <v>1124</v>
      </c>
      <c r="G181" s="466">
        <f t="shared" ref="G181:G183" si="4">SUMIF($B$165:$B$290,F181,$D$165:$D$290)</f>
        <v>3640.81</v>
      </c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 ht="12.75" hidden="1" customHeight="1" outlineLevel="1">
      <c r="A182" s="468" t="s">
        <v>1148</v>
      </c>
      <c r="B182" s="469" t="s">
        <v>956</v>
      </c>
      <c r="C182" s="470"/>
      <c r="D182" s="471"/>
      <c r="E182" s="47"/>
      <c r="F182" s="477" t="s">
        <v>1149</v>
      </c>
      <c r="G182" s="466">
        <f t="shared" si="4"/>
        <v>322.5</v>
      </c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 ht="12.75" hidden="1" customHeight="1" outlineLevel="1">
      <c r="A183" s="472" t="s">
        <v>1150</v>
      </c>
      <c r="B183" s="473" t="s">
        <v>1129</v>
      </c>
      <c r="C183" s="474" t="s">
        <v>730</v>
      </c>
      <c r="D183" s="475">
        <v>5.83</v>
      </c>
      <c r="E183" s="47"/>
      <c r="F183" s="473" t="s">
        <v>1139</v>
      </c>
      <c r="G183" s="466">
        <f t="shared" si="4"/>
        <v>415.6</v>
      </c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 ht="12.75" hidden="1" customHeight="1" outlineLevel="1">
      <c r="A184" s="476" t="s">
        <v>1151</v>
      </c>
      <c r="B184" s="477" t="s">
        <v>1132</v>
      </c>
      <c r="C184" s="478" t="s">
        <v>730</v>
      </c>
      <c r="D184" s="479">
        <v>12.02</v>
      </c>
      <c r="E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 ht="12.75" hidden="1" customHeight="1" outlineLevel="1">
      <c r="A185" s="472" t="s">
        <v>1152</v>
      </c>
      <c r="B185" s="473" t="s">
        <v>1122</v>
      </c>
      <c r="C185" s="474" t="s">
        <v>730</v>
      </c>
      <c r="D185" s="475">
        <v>276.42</v>
      </c>
      <c r="E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 ht="12.75" hidden="1" customHeight="1" outlineLevel="1">
      <c r="A186" s="476" t="s">
        <v>1153</v>
      </c>
      <c r="B186" s="477" t="s">
        <v>1125</v>
      </c>
      <c r="C186" s="478" t="s">
        <v>730</v>
      </c>
      <c r="D186" s="479">
        <v>127.74</v>
      </c>
      <c r="E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 ht="12.75" hidden="1" customHeight="1" outlineLevel="1">
      <c r="A187" s="472" t="s">
        <v>1154</v>
      </c>
      <c r="B187" s="473" t="s">
        <v>1124</v>
      </c>
      <c r="C187" s="474" t="s">
        <v>283</v>
      </c>
      <c r="D187" s="475">
        <v>201.77</v>
      </c>
      <c r="E187" s="47"/>
      <c r="F187" s="463" t="s">
        <v>946</v>
      </c>
      <c r="G187" s="463" t="s">
        <v>55</v>
      </c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 ht="12.75" hidden="1" customHeight="1" outlineLevel="1">
      <c r="A188" s="476" t="s">
        <v>1155</v>
      </c>
      <c r="B188" s="477" t="s">
        <v>1139</v>
      </c>
      <c r="C188" s="478" t="s">
        <v>283</v>
      </c>
      <c r="D188" s="479">
        <v>8.64</v>
      </c>
      <c r="E188" s="47"/>
      <c r="F188" s="466" t="s">
        <v>1156</v>
      </c>
      <c r="G188" s="480">
        <f>G190</f>
        <v>10316.194</v>
      </c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 ht="12.75" hidden="1" customHeight="1" outlineLevel="1">
      <c r="A189" s="468" t="s">
        <v>1157</v>
      </c>
      <c r="B189" s="469" t="s">
        <v>959</v>
      </c>
      <c r="C189" s="470"/>
      <c r="D189" s="471"/>
      <c r="E189" s="47"/>
      <c r="F189" s="463" t="s">
        <v>946</v>
      </c>
      <c r="G189" s="463" t="s">
        <v>55</v>
      </c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 ht="12.75" hidden="1" customHeight="1" outlineLevel="1">
      <c r="A190" s="472" t="s">
        <v>1158</v>
      </c>
      <c r="B190" s="473" t="s">
        <v>1132</v>
      </c>
      <c r="C190" s="474" t="s">
        <v>730</v>
      </c>
      <c r="D190" s="475">
        <v>5.53</v>
      </c>
      <c r="E190" s="47"/>
      <c r="F190" s="466" t="s">
        <v>1159</v>
      </c>
      <c r="G190" s="480">
        <f>J168</f>
        <v>10316.194</v>
      </c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 ht="12.75" hidden="1" customHeight="1" outlineLevel="1">
      <c r="A191" s="476" t="s">
        <v>1160</v>
      </c>
      <c r="B191" s="477" t="s">
        <v>1122</v>
      </c>
      <c r="C191" s="478" t="s">
        <v>730</v>
      </c>
      <c r="D191" s="479">
        <v>139.82</v>
      </c>
      <c r="E191" s="47"/>
      <c r="F191" s="463" t="s">
        <v>946</v>
      </c>
      <c r="G191" s="463" t="s">
        <v>55</v>
      </c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 ht="12.75" hidden="1" customHeight="1" outlineLevel="1">
      <c r="A192" s="472" t="s">
        <v>1161</v>
      </c>
      <c r="B192" s="473" t="s">
        <v>1125</v>
      </c>
      <c r="C192" s="474" t="s">
        <v>730</v>
      </c>
      <c r="D192" s="475">
        <v>152.94</v>
      </c>
      <c r="E192" s="47"/>
      <c r="F192" s="466" t="s">
        <v>1120</v>
      </c>
      <c r="G192" s="480">
        <f>J166</f>
        <v>4821.666</v>
      </c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 ht="12.75" hidden="1" customHeight="1" outlineLevel="1">
      <c r="A193" s="476" t="s">
        <v>1162</v>
      </c>
      <c r="B193" s="477" t="s">
        <v>1135</v>
      </c>
      <c r="C193" s="478" t="s">
        <v>730</v>
      </c>
      <c r="D193" s="479">
        <v>373.39</v>
      </c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 ht="12.75" hidden="1" customHeight="1" outlineLevel="1">
      <c r="A194" s="472" t="s">
        <v>1163</v>
      </c>
      <c r="B194" s="473" t="s">
        <v>1137</v>
      </c>
      <c r="C194" s="474" t="s">
        <v>730</v>
      </c>
      <c r="D194" s="475">
        <v>140.13</v>
      </c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 ht="12.75" hidden="1" customHeight="1" outlineLevel="1">
      <c r="A195" s="476" t="s">
        <v>1164</v>
      </c>
      <c r="B195" s="477" t="s">
        <v>1124</v>
      </c>
      <c r="C195" s="478" t="s">
        <v>283</v>
      </c>
      <c r="D195" s="479">
        <v>181.58</v>
      </c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 ht="12.75" hidden="1" customHeight="1" outlineLevel="1">
      <c r="A196" s="472" t="s">
        <v>1165</v>
      </c>
      <c r="B196" s="473" t="s">
        <v>1139</v>
      </c>
      <c r="C196" s="474" t="s">
        <v>283</v>
      </c>
      <c r="D196" s="475">
        <v>1.44</v>
      </c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 ht="12.75" hidden="1" customHeight="1" outlineLevel="1">
      <c r="A197" s="468" t="s">
        <v>1166</v>
      </c>
      <c r="B197" s="469" t="s">
        <v>934</v>
      </c>
      <c r="C197" s="470"/>
      <c r="D197" s="471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 ht="12.75" hidden="1" customHeight="1" outlineLevel="1">
      <c r="A198" s="476" t="s">
        <v>1167</v>
      </c>
      <c r="B198" s="477" t="s">
        <v>1142</v>
      </c>
      <c r="C198" s="478" t="s">
        <v>730</v>
      </c>
      <c r="D198" s="479">
        <v>128.34</v>
      </c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 ht="12.75" hidden="1" customHeight="1" outlineLevel="1">
      <c r="A199" s="472" t="s">
        <v>1168</v>
      </c>
      <c r="B199" s="473" t="s">
        <v>1129</v>
      </c>
      <c r="C199" s="474" t="s">
        <v>730</v>
      </c>
      <c r="D199" s="475">
        <v>5.83</v>
      </c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 ht="12.75" hidden="1" customHeight="1" outlineLevel="1">
      <c r="A200" s="476" t="s">
        <v>1169</v>
      </c>
      <c r="B200" s="477" t="s">
        <v>1132</v>
      </c>
      <c r="C200" s="478" t="s">
        <v>730</v>
      </c>
      <c r="D200" s="479">
        <v>12.02</v>
      </c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 ht="12.75" hidden="1" customHeight="1" outlineLevel="1">
      <c r="A201" s="472" t="s">
        <v>1170</v>
      </c>
      <c r="B201" s="473" t="s">
        <v>1122</v>
      </c>
      <c r="C201" s="474" t="s">
        <v>730</v>
      </c>
      <c r="D201" s="475">
        <v>267.27</v>
      </c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 ht="12.75" hidden="1" customHeight="1" outlineLevel="1">
      <c r="A202" s="476" t="s">
        <v>1171</v>
      </c>
      <c r="B202" s="477" t="s">
        <v>1125</v>
      </c>
      <c r="C202" s="478" t="s">
        <v>730</v>
      </c>
      <c r="D202" s="479">
        <v>439.54</v>
      </c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 ht="12.75" hidden="1" customHeight="1" outlineLevel="1">
      <c r="A203" s="472" t="s">
        <v>1172</v>
      </c>
      <c r="B203" s="473" t="s">
        <v>1124</v>
      </c>
      <c r="C203" s="474" t="s">
        <v>283</v>
      </c>
      <c r="D203" s="475">
        <v>402.8</v>
      </c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 ht="12.75" hidden="1" customHeight="1" outlineLevel="1">
      <c r="A204" s="476" t="s">
        <v>1173</v>
      </c>
      <c r="B204" s="477" t="s">
        <v>1149</v>
      </c>
      <c r="C204" s="478" t="s">
        <v>283</v>
      </c>
      <c r="D204" s="479">
        <v>32.25</v>
      </c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 ht="12.75" hidden="1" customHeight="1" outlineLevel="1">
      <c r="A205" s="472" t="s">
        <v>1174</v>
      </c>
      <c r="B205" s="473" t="s">
        <v>1139</v>
      </c>
      <c r="C205" s="474" t="s">
        <v>283</v>
      </c>
      <c r="D205" s="475">
        <v>38.67</v>
      </c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 ht="12.75" hidden="1" customHeight="1" outlineLevel="1">
      <c r="A206" s="468" t="s">
        <v>1175</v>
      </c>
      <c r="B206" s="469" t="s">
        <v>964</v>
      </c>
      <c r="C206" s="470"/>
      <c r="D206" s="471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 ht="12.75" hidden="1" customHeight="1" outlineLevel="1">
      <c r="A207" s="476" t="s">
        <v>1176</v>
      </c>
      <c r="B207" s="477" t="s">
        <v>1142</v>
      </c>
      <c r="C207" s="478" t="s">
        <v>730</v>
      </c>
      <c r="D207" s="479">
        <v>128.34</v>
      </c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 ht="12.75" hidden="1" customHeight="1" outlineLevel="1">
      <c r="A208" s="472" t="s">
        <v>1177</v>
      </c>
      <c r="B208" s="473" t="s">
        <v>1129</v>
      </c>
      <c r="C208" s="474" t="s">
        <v>730</v>
      </c>
      <c r="D208" s="475">
        <v>5.83</v>
      </c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 ht="12.75" hidden="1" customHeight="1" outlineLevel="1">
      <c r="A209" s="476" t="s">
        <v>1178</v>
      </c>
      <c r="B209" s="477" t="s">
        <v>1132</v>
      </c>
      <c r="C209" s="478" t="s">
        <v>730</v>
      </c>
      <c r="D209" s="479">
        <v>12.02</v>
      </c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 ht="12.75" hidden="1" customHeight="1" outlineLevel="1">
      <c r="A210" s="472" t="s">
        <v>1179</v>
      </c>
      <c r="B210" s="473" t="s">
        <v>1122</v>
      </c>
      <c r="C210" s="474" t="s">
        <v>730</v>
      </c>
      <c r="D210" s="475">
        <v>155.24</v>
      </c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 ht="12.75" hidden="1" customHeight="1" outlineLevel="1">
      <c r="A211" s="476" t="s">
        <v>1180</v>
      </c>
      <c r="B211" s="477" t="s">
        <v>1125</v>
      </c>
      <c r="C211" s="478" t="s">
        <v>730</v>
      </c>
      <c r="D211" s="479">
        <v>392.69</v>
      </c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 ht="12.75" hidden="1" customHeight="1" outlineLevel="1">
      <c r="A212" s="472" t="s">
        <v>1181</v>
      </c>
      <c r="B212" s="473" t="s">
        <v>1124</v>
      </c>
      <c r="C212" s="474" t="s">
        <v>283</v>
      </c>
      <c r="D212" s="475">
        <v>271.74</v>
      </c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 ht="12.75" hidden="1" customHeight="1" outlineLevel="1">
      <c r="A213" s="476" t="s">
        <v>1182</v>
      </c>
      <c r="B213" s="477" t="s">
        <v>1149</v>
      </c>
      <c r="C213" s="478" t="s">
        <v>283</v>
      </c>
      <c r="D213" s="479">
        <v>32.25</v>
      </c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 ht="12.75" hidden="1" customHeight="1" outlineLevel="1">
      <c r="A214" s="472" t="s">
        <v>1183</v>
      </c>
      <c r="B214" s="473" t="s">
        <v>1139</v>
      </c>
      <c r="C214" s="474" t="s">
        <v>283</v>
      </c>
      <c r="D214" s="475">
        <v>38.67</v>
      </c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 ht="12.75" hidden="1" customHeight="1" outlineLevel="1">
      <c r="A215" s="468" t="s">
        <v>1184</v>
      </c>
      <c r="B215" s="469" t="s">
        <v>968</v>
      </c>
      <c r="C215" s="470"/>
      <c r="D215" s="471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 ht="12.75" hidden="1" customHeight="1" outlineLevel="1">
      <c r="A216" s="476" t="s">
        <v>1185</v>
      </c>
      <c r="B216" s="477" t="s">
        <v>1142</v>
      </c>
      <c r="C216" s="478" t="s">
        <v>730</v>
      </c>
      <c r="D216" s="479">
        <v>128.34</v>
      </c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 ht="12.75" hidden="1" customHeight="1" outlineLevel="1">
      <c r="A217" s="472" t="s">
        <v>1186</v>
      </c>
      <c r="B217" s="473" t="s">
        <v>1129</v>
      </c>
      <c r="C217" s="474" t="s">
        <v>730</v>
      </c>
      <c r="D217" s="475">
        <v>5.83</v>
      </c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 ht="12.75" hidden="1" customHeight="1" outlineLevel="1">
      <c r="A218" s="476" t="s">
        <v>1187</v>
      </c>
      <c r="B218" s="477" t="s">
        <v>1132</v>
      </c>
      <c r="C218" s="478" t="s">
        <v>730</v>
      </c>
      <c r="D218" s="479">
        <v>12.02</v>
      </c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 ht="12.75" hidden="1" customHeight="1" outlineLevel="1">
      <c r="A219" s="472" t="s">
        <v>1188</v>
      </c>
      <c r="B219" s="473" t="s">
        <v>1122</v>
      </c>
      <c r="C219" s="474" t="s">
        <v>730</v>
      </c>
      <c r="D219" s="475">
        <v>154.8</v>
      </c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 ht="12.75" hidden="1" customHeight="1" outlineLevel="1">
      <c r="A220" s="476" t="s">
        <v>1189</v>
      </c>
      <c r="B220" s="477" t="s">
        <v>1125</v>
      </c>
      <c r="C220" s="478" t="s">
        <v>730</v>
      </c>
      <c r="D220" s="479">
        <v>392.69</v>
      </c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 ht="12.75" hidden="1" customHeight="1" outlineLevel="1">
      <c r="A221" s="472" t="s">
        <v>1190</v>
      </c>
      <c r="B221" s="473" t="s">
        <v>1124</v>
      </c>
      <c r="C221" s="474" t="s">
        <v>283</v>
      </c>
      <c r="D221" s="475">
        <v>271.59</v>
      </c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 ht="12.75" hidden="1" customHeight="1" outlineLevel="1">
      <c r="A222" s="476" t="s">
        <v>1191</v>
      </c>
      <c r="B222" s="477" t="s">
        <v>1149</v>
      </c>
      <c r="C222" s="478" t="s">
        <v>283</v>
      </c>
      <c r="D222" s="479">
        <v>32.25</v>
      </c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 ht="12.75" hidden="1" customHeight="1" outlineLevel="1">
      <c r="A223" s="472" t="s">
        <v>1192</v>
      </c>
      <c r="B223" s="473" t="s">
        <v>1139</v>
      </c>
      <c r="C223" s="474" t="s">
        <v>283</v>
      </c>
      <c r="D223" s="475">
        <v>38.67</v>
      </c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 ht="12.75" hidden="1" customHeight="1" outlineLevel="1">
      <c r="A224" s="468" t="s">
        <v>1193</v>
      </c>
      <c r="B224" s="469" t="s">
        <v>972</v>
      </c>
      <c r="C224" s="470"/>
      <c r="D224" s="471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 ht="12.75" hidden="1" customHeight="1" outlineLevel="1">
      <c r="A225" s="476" t="s">
        <v>1194</v>
      </c>
      <c r="B225" s="477" t="s">
        <v>1142</v>
      </c>
      <c r="C225" s="478" t="s">
        <v>730</v>
      </c>
      <c r="D225" s="479">
        <v>128.34</v>
      </c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 ht="12.75" hidden="1" customHeight="1" outlineLevel="1">
      <c r="A226" s="472" t="s">
        <v>1195</v>
      </c>
      <c r="B226" s="473" t="s">
        <v>1129</v>
      </c>
      <c r="C226" s="474" t="s">
        <v>730</v>
      </c>
      <c r="D226" s="475">
        <v>5.83</v>
      </c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 ht="12.75" hidden="1" customHeight="1" outlineLevel="1">
      <c r="A227" s="476" t="s">
        <v>1196</v>
      </c>
      <c r="B227" s="477" t="s">
        <v>1132</v>
      </c>
      <c r="C227" s="478" t="s">
        <v>730</v>
      </c>
      <c r="D227" s="479">
        <v>12.02</v>
      </c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 ht="12.75" hidden="1" customHeight="1" outlineLevel="1">
      <c r="A228" s="472" t="s">
        <v>1197</v>
      </c>
      <c r="B228" s="473" t="s">
        <v>1122</v>
      </c>
      <c r="C228" s="474" t="s">
        <v>730</v>
      </c>
      <c r="D228" s="475">
        <v>154.8</v>
      </c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 ht="12.75" hidden="1" customHeight="1" outlineLevel="1">
      <c r="A229" s="476" t="s">
        <v>1198</v>
      </c>
      <c r="B229" s="477" t="s">
        <v>1125</v>
      </c>
      <c r="C229" s="478" t="s">
        <v>730</v>
      </c>
      <c r="D229" s="479">
        <v>392.69</v>
      </c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 ht="12.75" hidden="1" customHeight="1" outlineLevel="1">
      <c r="A230" s="472" t="s">
        <v>1199</v>
      </c>
      <c r="B230" s="473" t="s">
        <v>1124</v>
      </c>
      <c r="C230" s="474" t="s">
        <v>283</v>
      </c>
      <c r="D230" s="475">
        <v>271.59</v>
      </c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 ht="12.75" hidden="1" customHeight="1" outlineLevel="1">
      <c r="A231" s="476" t="s">
        <v>1200</v>
      </c>
      <c r="B231" s="477" t="s">
        <v>1149</v>
      </c>
      <c r="C231" s="478" t="s">
        <v>283</v>
      </c>
      <c r="D231" s="479">
        <v>32.25</v>
      </c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 ht="12.75" hidden="1" customHeight="1" outlineLevel="1">
      <c r="A232" s="472" t="s">
        <v>1201</v>
      </c>
      <c r="B232" s="473" t="s">
        <v>1139</v>
      </c>
      <c r="C232" s="474" t="s">
        <v>283</v>
      </c>
      <c r="D232" s="475">
        <v>38.67</v>
      </c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 ht="12.75" hidden="1" customHeight="1" outlineLevel="1">
      <c r="A233" s="468" t="s">
        <v>1202</v>
      </c>
      <c r="B233" s="469" t="s">
        <v>976</v>
      </c>
      <c r="C233" s="470"/>
      <c r="D233" s="471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 ht="12.75" hidden="1" customHeight="1" outlineLevel="1">
      <c r="A234" s="476" t="s">
        <v>1203</v>
      </c>
      <c r="B234" s="477" t="s">
        <v>1142</v>
      </c>
      <c r="C234" s="478" t="s">
        <v>730</v>
      </c>
      <c r="D234" s="479">
        <v>128.34</v>
      </c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 ht="12.75" hidden="1" customHeight="1" outlineLevel="1">
      <c r="A235" s="472" t="s">
        <v>1204</v>
      </c>
      <c r="B235" s="473" t="s">
        <v>1129</v>
      </c>
      <c r="C235" s="474" t="s">
        <v>730</v>
      </c>
      <c r="D235" s="475">
        <v>5.83</v>
      </c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 ht="12.75" hidden="1" customHeight="1" outlineLevel="1">
      <c r="A236" s="476" t="s">
        <v>1205</v>
      </c>
      <c r="B236" s="477" t="s">
        <v>1132</v>
      </c>
      <c r="C236" s="478" t="s">
        <v>730</v>
      </c>
      <c r="D236" s="479">
        <v>12.02</v>
      </c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 ht="12.75" hidden="1" customHeight="1" outlineLevel="1">
      <c r="A237" s="472" t="s">
        <v>1206</v>
      </c>
      <c r="B237" s="473" t="s">
        <v>1122</v>
      </c>
      <c r="C237" s="474" t="s">
        <v>730</v>
      </c>
      <c r="D237" s="475">
        <v>154.8</v>
      </c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 ht="12.75" hidden="1" customHeight="1" outlineLevel="1">
      <c r="A238" s="476" t="s">
        <v>1207</v>
      </c>
      <c r="B238" s="477" t="s">
        <v>1125</v>
      </c>
      <c r="C238" s="478" t="s">
        <v>730</v>
      </c>
      <c r="D238" s="479">
        <v>392.69</v>
      </c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 ht="12.75" hidden="1" customHeight="1" outlineLevel="1">
      <c r="A239" s="472" t="s">
        <v>1208</v>
      </c>
      <c r="B239" s="473" t="s">
        <v>1124</v>
      </c>
      <c r="C239" s="474" t="s">
        <v>283</v>
      </c>
      <c r="D239" s="475">
        <v>271.59</v>
      </c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 ht="12.75" hidden="1" customHeight="1" outlineLevel="1">
      <c r="A240" s="476" t="s">
        <v>1209</v>
      </c>
      <c r="B240" s="477" t="s">
        <v>1149</v>
      </c>
      <c r="C240" s="478" t="s">
        <v>283</v>
      </c>
      <c r="D240" s="479">
        <v>32.25</v>
      </c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 ht="12.75" hidden="1" customHeight="1" outlineLevel="1">
      <c r="A241" s="472" t="s">
        <v>1210</v>
      </c>
      <c r="B241" s="473" t="s">
        <v>1139</v>
      </c>
      <c r="C241" s="474" t="s">
        <v>283</v>
      </c>
      <c r="D241" s="475">
        <v>38.67</v>
      </c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 ht="12.75" hidden="1" customHeight="1" outlineLevel="1">
      <c r="A242" s="468" t="s">
        <v>1211</v>
      </c>
      <c r="B242" s="469" t="s">
        <v>980</v>
      </c>
      <c r="C242" s="470"/>
      <c r="D242" s="471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 ht="12.75" hidden="1" customHeight="1" outlineLevel="1">
      <c r="A243" s="476" t="s">
        <v>1212</v>
      </c>
      <c r="B243" s="477" t="s">
        <v>1142</v>
      </c>
      <c r="C243" s="478" t="s">
        <v>730</v>
      </c>
      <c r="D243" s="479">
        <v>128.34</v>
      </c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 ht="12.75" hidden="1" customHeight="1" outlineLevel="1">
      <c r="A244" s="472" t="s">
        <v>1213</v>
      </c>
      <c r="B244" s="473" t="s">
        <v>1129</v>
      </c>
      <c r="C244" s="474" t="s">
        <v>730</v>
      </c>
      <c r="D244" s="475">
        <v>5.83</v>
      </c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 ht="12.75" hidden="1" customHeight="1" outlineLevel="1">
      <c r="A245" s="476" t="s">
        <v>1214</v>
      </c>
      <c r="B245" s="477" t="s">
        <v>1132</v>
      </c>
      <c r="C245" s="478" t="s">
        <v>730</v>
      </c>
      <c r="D245" s="479">
        <v>12.02</v>
      </c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 ht="12.75" hidden="1" customHeight="1" outlineLevel="1">
      <c r="A246" s="472" t="s">
        <v>1215</v>
      </c>
      <c r="B246" s="473" t="s">
        <v>1122</v>
      </c>
      <c r="C246" s="474" t="s">
        <v>730</v>
      </c>
      <c r="D246" s="475">
        <v>154.8</v>
      </c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 ht="12.75" hidden="1" customHeight="1" outlineLevel="1">
      <c r="A247" s="476" t="s">
        <v>1216</v>
      </c>
      <c r="B247" s="477" t="s">
        <v>1125</v>
      </c>
      <c r="C247" s="478" t="s">
        <v>730</v>
      </c>
      <c r="D247" s="479">
        <v>392.69</v>
      </c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 ht="12.75" hidden="1" customHeight="1" outlineLevel="1">
      <c r="A248" s="472" t="s">
        <v>1217</v>
      </c>
      <c r="B248" s="473" t="s">
        <v>1124</v>
      </c>
      <c r="C248" s="474" t="s">
        <v>283</v>
      </c>
      <c r="D248" s="475">
        <v>271.59</v>
      </c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 ht="12.75" hidden="1" customHeight="1" outlineLevel="1">
      <c r="A249" s="476" t="s">
        <v>1218</v>
      </c>
      <c r="B249" s="477" t="s">
        <v>1149</v>
      </c>
      <c r="C249" s="478" t="s">
        <v>283</v>
      </c>
      <c r="D249" s="479">
        <v>32.25</v>
      </c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 ht="12.75" hidden="1" customHeight="1" outlineLevel="1">
      <c r="A250" s="472" t="s">
        <v>1219</v>
      </c>
      <c r="B250" s="473" t="s">
        <v>1139</v>
      </c>
      <c r="C250" s="474" t="s">
        <v>283</v>
      </c>
      <c r="D250" s="475">
        <v>38.67</v>
      </c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 ht="12.75" hidden="1" customHeight="1" outlineLevel="1">
      <c r="A251" s="468" t="s">
        <v>1220</v>
      </c>
      <c r="B251" s="469" t="s">
        <v>984</v>
      </c>
      <c r="C251" s="470"/>
      <c r="D251" s="471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 ht="12.75" hidden="1" customHeight="1" outlineLevel="1">
      <c r="A252" s="476" t="s">
        <v>1221</v>
      </c>
      <c r="B252" s="477" t="s">
        <v>1142</v>
      </c>
      <c r="C252" s="478" t="s">
        <v>730</v>
      </c>
      <c r="D252" s="479">
        <v>128.34</v>
      </c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 ht="12.75" hidden="1" customHeight="1" outlineLevel="1">
      <c r="A253" s="472" t="s">
        <v>1222</v>
      </c>
      <c r="B253" s="473" t="s">
        <v>1129</v>
      </c>
      <c r="C253" s="474" t="s">
        <v>730</v>
      </c>
      <c r="D253" s="475">
        <v>5.83</v>
      </c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 ht="12.75" hidden="1" customHeight="1" outlineLevel="1">
      <c r="A254" s="476" t="s">
        <v>1223</v>
      </c>
      <c r="B254" s="477" t="s">
        <v>1132</v>
      </c>
      <c r="C254" s="478" t="s">
        <v>730</v>
      </c>
      <c r="D254" s="479">
        <v>12.02</v>
      </c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 ht="12.75" hidden="1" customHeight="1" outlineLevel="1">
      <c r="A255" s="472" t="s">
        <v>1224</v>
      </c>
      <c r="B255" s="473" t="s">
        <v>1122</v>
      </c>
      <c r="C255" s="474" t="s">
        <v>730</v>
      </c>
      <c r="D255" s="475">
        <v>154.8</v>
      </c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 ht="12.75" hidden="1" customHeight="1" outlineLevel="1">
      <c r="A256" s="476" t="s">
        <v>1225</v>
      </c>
      <c r="B256" s="477" t="s">
        <v>1125</v>
      </c>
      <c r="C256" s="478" t="s">
        <v>730</v>
      </c>
      <c r="D256" s="479">
        <v>392.69</v>
      </c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 ht="12.75" hidden="1" customHeight="1" outlineLevel="1">
      <c r="A257" s="472" t="s">
        <v>1226</v>
      </c>
      <c r="B257" s="473" t="s">
        <v>1124</v>
      </c>
      <c r="C257" s="474" t="s">
        <v>283</v>
      </c>
      <c r="D257" s="475">
        <v>271.59</v>
      </c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 ht="12.75" hidden="1" customHeight="1" outlineLevel="1">
      <c r="A258" s="476" t="s">
        <v>1227</v>
      </c>
      <c r="B258" s="477" t="s">
        <v>1149</v>
      </c>
      <c r="C258" s="478" t="s">
        <v>283</v>
      </c>
      <c r="D258" s="479">
        <v>32.25</v>
      </c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 ht="12.75" hidden="1" customHeight="1" outlineLevel="1">
      <c r="A259" s="472" t="s">
        <v>1228</v>
      </c>
      <c r="B259" s="473" t="s">
        <v>1139</v>
      </c>
      <c r="C259" s="474" t="s">
        <v>283</v>
      </c>
      <c r="D259" s="475">
        <v>38.67</v>
      </c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 ht="12.75" hidden="1" customHeight="1" outlineLevel="1">
      <c r="A260" s="468" t="s">
        <v>1229</v>
      </c>
      <c r="B260" s="469" t="s">
        <v>988</v>
      </c>
      <c r="C260" s="470"/>
      <c r="D260" s="471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 ht="12.75" hidden="1" customHeight="1" outlineLevel="1">
      <c r="A261" s="476" t="s">
        <v>1230</v>
      </c>
      <c r="B261" s="477" t="s">
        <v>1142</v>
      </c>
      <c r="C261" s="478" t="s">
        <v>730</v>
      </c>
      <c r="D261" s="479">
        <v>128.34</v>
      </c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 ht="12.75" hidden="1" customHeight="1" outlineLevel="1">
      <c r="A262" s="472" t="s">
        <v>1231</v>
      </c>
      <c r="B262" s="473" t="s">
        <v>1129</v>
      </c>
      <c r="C262" s="474" t="s">
        <v>730</v>
      </c>
      <c r="D262" s="475">
        <v>5.83</v>
      </c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 ht="12.75" hidden="1" customHeight="1" outlineLevel="1">
      <c r="A263" s="476" t="s">
        <v>1232</v>
      </c>
      <c r="B263" s="477" t="s">
        <v>1132</v>
      </c>
      <c r="C263" s="478" t="s">
        <v>730</v>
      </c>
      <c r="D263" s="479">
        <v>12.02</v>
      </c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 ht="12.75" hidden="1" customHeight="1" outlineLevel="1">
      <c r="A264" s="472" t="s">
        <v>1233</v>
      </c>
      <c r="B264" s="473" t="s">
        <v>1122</v>
      </c>
      <c r="C264" s="474" t="s">
        <v>730</v>
      </c>
      <c r="D264" s="475">
        <v>154.8</v>
      </c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 ht="12.75" hidden="1" customHeight="1" outlineLevel="1">
      <c r="A265" s="476" t="s">
        <v>1234</v>
      </c>
      <c r="B265" s="477" t="s">
        <v>1125</v>
      </c>
      <c r="C265" s="478" t="s">
        <v>730</v>
      </c>
      <c r="D265" s="479">
        <v>392.69</v>
      </c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 ht="12.75" hidden="1" customHeight="1" outlineLevel="1">
      <c r="A266" s="472" t="s">
        <v>1235</v>
      </c>
      <c r="B266" s="473" t="s">
        <v>1124</v>
      </c>
      <c r="C266" s="474" t="s">
        <v>283</v>
      </c>
      <c r="D266" s="475">
        <v>271.59</v>
      </c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 ht="12.75" hidden="1" customHeight="1" outlineLevel="1">
      <c r="A267" s="476" t="s">
        <v>1236</v>
      </c>
      <c r="B267" s="477" t="s">
        <v>1149</v>
      </c>
      <c r="C267" s="478" t="s">
        <v>283</v>
      </c>
      <c r="D267" s="479">
        <v>32.25</v>
      </c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 ht="12.75" hidden="1" customHeight="1" outlineLevel="1">
      <c r="A268" s="472" t="s">
        <v>1237</v>
      </c>
      <c r="B268" s="473" t="s">
        <v>1139</v>
      </c>
      <c r="C268" s="474" t="s">
        <v>283</v>
      </c>
      <c r="D268" s="475">
        <v>38.67</v>
      </c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 ht="12.75" hidden="1" customHeight="1" outlineLevel="1">
      <c r="A269" s="468" t="s">
        <v>1238</v>
      </c>
      <c r="B269" s="469" t="s">
        <v>992</v>
      </c>
      <c r="C269" s="470"/>
      <c r="D269" s="471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 ht="12.75" hidden="1" customHeight="1" outlineLevel="1">
      <c r="A270" s="476" t="s">
        <v>1239</v>
      </c>
      <c r="B270" s="477" t="s">
        <v>1142</v>
      </c>
      <c r="C270" s="478" t="s">
        <v>730</v>
      </c>
      <c r="D270" s="479">
        <v>128.34</v>
      </c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 ht="12.75" hidden="1" customHeight="1" outlineLevel="1">
      <c r="A271" s="472" t="s">
        <v>1240</v>
      </c>
      <c r="B271" s="473" t="s">
        <v>1129</v>
      </c>
      <c r="C271" s="474" t="s">
        <v>730</v>
      </c>
      <c r="D271" s="475">
        <v>5.83</v>
      </c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 ht="12.75" hidden="1" customHeight="1" outlineLevel="1">
      <c r="A272" s="476" t="s">
        <v>1241</v>
      </c>
      <c r="B272" s="477" t="s">
        <v>1132</v>
      </c>
      <c r="C272" s="478" t="s">
        <v>730</v>
      </c>
      <c r="D272" s="479">
        <v>12.02</v>
      </c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 ht="12.75" hidden="1" customHeight="1" outlineLevel="1">
      <c r="A273" s="472" t="s">
        <v>1242</v>
      </c>
      <c r="B273" s="473" t="s">
        <v>1122</v>
      </c>
      <c r="C273" s="474" t="s">
        <v>730</v>
      </c>
      <c r="D273" s="475">
        <v>154.8</v>
      </c>
      <c r="E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 ht="12.75" hidden="1" customHeight="1" outlineLevel="1">
      <c r="A274" s="476" t="s">
        <v>1243</v>
      </c>
      <c r="B274" s="477" t="s">
        <v>1125</v>
      </c>
      <c r="C274" s="478" t="s">
        <v>730</v>
      </c>
      <c r="D274" s="479">
        <v>392.69</v>
      </c>
      <c r="E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 ht="12.75" hidden="1" customHeight="1" outlineLevel="1">
      <c r="A275" s="472" t="s">
        <v>1244</v>
      </c>
      <c r="B275" s="473" t="s">
        <v>1124</v>
      </c>
      <c r="C275" s="474" t="s">
        <v>283</v>
      </c>
      <c r="D275" s="475">
        <v>271.59</v>
      </c>
      <c r="E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 ht="12.75" hidden="1" customHeight="1" outlineLevel="1">
      <c r="A276" s="476" t="s">
        <v>1245</v>
      </c>
      <c r="B276" s="477" t="s">
        <v>1149</v>
      </c>
      <c r="C276" s="478" t="s">
        <v>283</v>
      </c>
      <c r="D276" s="479">
        <v>32.25</v>
      </c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 ht="12.75" hidden="1" customHeight="1" outlineLevel="1">
      <c r="A277" s="472" t="s">
        <v>1246</v>
      </c>
      <c r="B277" s="473" t="s">
        <v>1139</v>
      </c>
      <c r="C277" s="474" t="s">
        <v>283</v>
      </c>
      <c r="D277" s="475">
        <v>38.67</v>
      </c>
      <c r="E277" s="481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 ht="12.75" hidden="1" customHeight="1" outlineLevel="1">
      <c r="A278" s="468" t="s">
        <v>1247</v>
      </c>
      <c r="B278" s="469" t="s">
        <v>996</v>
      </c>
      <c r="C278" s="470"/>
      <c r="D278" s="471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 ht="12.75" hidden="1" customHeight="1" outlineLevel="1">
      <c r="A279" s="476" t="s">
        <v>1248</v>
      </c>
      <c r="B279" s="477" t="s">
        <v>1142</v>
      </c>
      <c r="C279" s="478" t="s">
        <v>730</v>
      </c>
      <c r="D279" s="479">
        <v>128.34</v>
      </c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 ht="12.75" hidden="1" customHeight="1" outlineLevel="1">
      <c r="A280" s="472" t="s">
        <v>1249</v>
      </c>
      <c r="B280" s="473" t="s">
        <v>1129</v>
      </c>
      <c r="C280" s="474" t="s">
        <v>730</v>
      </c>
      <c r="D280" s="475">
        <v>5.83</v>
      </c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 ht="12.75" hidden="1" customHeight="1" outlineLevel="1">
      <c r="A281" s="476" t="s">
        <v>1250</v>
      </c>
      <c r="B281" s="477" t="s">
        <v>1132</v>
      </c>
      <c r="C281" s="478" t="s">
        <v>730</v>
      </c>
      <c r="D281" s="479">
        <v>12.02</v>
      </c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 ht="12.75" hidden="1" customHeight="1" outlineLevel="1">
      <c r="A282" s="472" t="s">
        <v>1251</v>
      </c>
      <c r="B282" s="473" t="s">
        <v>1122</v>
      </c>
      <c r="C282" s="474" t="s">
        <v>730</v>
      </c>
      <c r="D282" s="475">
        <v>154.8</v>
      </c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 ht="12.75" hidden="1" customHeight="1" outlineLevel="1">
      <c r="A283" s="476" t="s">
        <v>1252</v>
      </c>
      <c r="B283" s="477" t="s">
        <v>1125</v>
      </c>
      <c r="C283" s="478" t="s">
        <v>730</v>
      </c>
      <c r="D283" s="479">
        <v>392.69</v>
      </c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 ht="12.75" hidden="1" customHeight="1" outlineLevel="1">
      <c r="A284" s="472" t="s">
        <v>1253</v>
      </c>
      <c r="B284" s="473" t="s">
        <v>1124</v>
      </c>
      <c r="C284" s="474" t="s">
        <v>283</v>
      </c>
      <c r="D284" s="475">
        <v>271.59</v>
      </c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 ht="12.75" hidden="1" customHeight="1" outlineLevel="1">
      <c r="A285" s="476" t="s">
        <v>1254</v>
      </c>
      <c r="B285" s="477" t="s">
        <v>1149</v>
      </c>
      <c r="C285" s="478" t="s">
        <v>283</v>
      </c>
      <c r="D285" s="479">
        <v>32.25</v>
      </c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 ht="12.75" hidden="1" customHeight="1" outlineLevel="1">
      <c r="A286" s="472" t="s">
        <v>1255</v>
      </c>
      <c r="B286" s="473" t="s">
        <v>1139</v>
      </c>
      <c r="C286" s="474" t="s">
        <v>283</v>
      </c>
      <c r="D286" s="475">
        <v>38.67</v>
      </c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 ht="12.75" hidden="1" customHeight="1" outlineLevel="1">
      <c r="A287" s="468" t="s">
        <v>1256</v>
      </c>
      <c r="B287" s="469" t="s">
        <v>1000</v>
      </c>
      <c r="C287" s="470"/>
      <c r="D287" s="471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 ht="12.75" hidden="1" customHeight="1" outlineLevel="1">
      <c r="A288" s="476" t="s">
        <v>1257</v>
      </c>
      <c r="B288" s="477" t="s">
        <v>1142</v>
      </c>
      <c r="C288" s="478" t="s">
        <v>730</v>
      </c>
      <c r="D288" s="479">
        <v>128.34</v>
      </c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 ht="12.75" hidden="1" customHeight="1" outlineLevel="1">
      <c r="A289" s="472" t="s">
        <v>1258</v>
      </c>
      <c r="B289" s="473" t="s">
        <v>1129</v>
      </c>
      <c r="C289" s="474" t="s">
        <v>730</v>
      </c>
      <c r="D289" s="475">
        <v>5.83</v>
      </c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 ht="12.75" hidden="1" customHeight="1" outlineLevel="1">
      <c r="A290" s="476" t="s">
        <v>1259</v>
      </c>
      <c r="B290" s="477" t="s">
        <v>1132</v>
      </c>
      <c r="C290" s="478" t="s">
        <v>730</v>
      </c>
      <c r="D290" s="479">
        <v>12.02</v>
      </c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 ht="12.75" hidden="1" customHeight="1" outlineLevel="1">
      <c r="A291" s="472" t="s">
        <v>1260</v>
      </c>
      <c r="B291" s="473" t="s">
        <v>1122</v>
      </c>
      <c r="C291" s="474" t="s">
        <v>730</v>
      </c>
      <c r="D291" s="475">
        <v>154.8</v>
      </c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 ht="12.75" hidden="1" customHeight="1" outlineLevel="1">
      <c r="A292" s="476" t="s">
        <v>1261</v>
      </c>
      <c r="B292" s="477" t="s">
        <v>1125</v>
      </c>
      <c r="C292" s="478" t="s">
        <v>730</v>
      </c>
      <c r="D292" s="479">
        <v>392.69</v>
      </c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 ht="12.75" hidden="1" customHeight="1" outlineLevel="1">
      <c r="A293" s="472" t="s">
        <v>1262</v>
      </c>
      <c r="B293" s="473" t="s">
        <v>1124</v>
      </c>
      <c r="C293" s="474" t="s">
        <v>283</v>
      </c>
      <c r="D293" s="475">
        <v>271.59</v>
      </c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 ht="12.75" hidden="1" customHeight="1" outlineLevel="1">
      <c r="A294" s="476" t="s">
        <v>1263</v>
      </c>
      <c r="B294" s="477" t="s">
        <v>1149</v>
      </c>
      <c r="C294" s="478" t="s">
        <v>283</v>
      </c>
      <c r="D294" s="479">
        <v>32.25</v>
      </c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 ht="12.75" hidden="1" customHeight="1" outlineLevel="1">
      <c r="A295" s="472" t="s">
        <v>1264</v>
      </c>
      <c r="B295" s="473" t="s">
        <v>1139</v>
      </c>
      <c r="C295" s="474" t="s">
        <v>283</v>
      </c>
      <c r="D295" s="475">
        <v>38.67</v>
      </c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 ht="12.75" hidden="1" customHeight="1" outlineLevel="1">
      <c r="A296" s="468" t="s">
        <v>1265</v>
      </c>
      <c r="B296" s="469" t="s">
        <v>1004</v>
      </c>
      <c r="C296" s="470"/>
      <c r="D296" s="471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 ht="12.75" hidden="1" customHeight="1" outlineLevel="1">
      <c r="A297" s="476" t="s">
        <v>1266</v>
      </c>
      <c r="B297" s="477" t="s">
        <v>1142</v>
      </c>
      <c r="C297" s="478" t="s">
        <v>730</v>
      </c>
      <c r="D297" s="479">
        <v>128.34</v>
      </c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 ht="12.75" hidden="1" customHeight="1" outlineLevel="1">
      <c r="A298" s="472" t="s">
        <v>1267</v>
      </c>
      <c r="B298" s="473" t="s">
        <v>1129</v>
      </c>
      <c r="C298" s="474" t="s">
        <v>730</v>
      </c>
      <c r="D298" s="475">
        <v>5.83</v>
      </c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 ht="12.75" hidden="1" customHeight="1" outlineLevel="1">
      <c r="A299" s="476" t="s">
        <v>1268</v>
      </c>
      <c r="B299" s="477" t="s">
        <v>1132</v>
      </c>
      <c r="C299" s="478" t="s">
        <v>730</v>
      </c>
      <c r="D299" s="479">
        <v>12.02</v>
      </c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 ht="12.75" hidden="1" customHeight="1" outlineLevel="1">
      <c r="A300" s="472" t="s">
        <v>1269</v>
      </c>
      <c r="B300" s="473" t="s">
        <v>1122</v>
      </c>
      <c r="C300" s="474" t="s">
        <v>730</v>
      </c>
      <c r="D300" s="475">
        <v>154.8</v>
      </c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 ht="12.75" hidden="1" customHeight="1" outlineLevel="1">
      <c r="A301" s="476" t="s">
        <v>1270</v>
      </c>
      <c r="B301" s="477" t="s">
        <v>1125</v>
      </c>
      <c r="C301" s="478" t="s">
        <v>730</v>
      </c>
      <c r="D301" s="479">
        <v>392.69</v>
      </c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 ht="12.75" hidden="1" customHeight="1" outlineLevel="1">
      <c r="A302" s="472" t="s">
        <v>1271</v>
      </c>
      <c r="B302" s="473" t="s">
        <v>1124</v>
      </c>
      <c r="C302" s="474" t="s">
        <v>283</v>
      </c>
      <c r="D302" s="475">
        <v>271.59</v>
      </c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 ht="12.75" hidden="1" customHeight="1" outlineLevel="1">
      <c r="A303" s="476" t="s">
        <v>1272</v>
      </c>
      <c r="B303" s="477" t="s">
        <v>1149</v>
      </c>
      <c r="C303" s="478" t="s">
        <v>283</v>
      </c>
      <c r="D303" s="479">
        <v>32.25</v>
      </c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 ht="12.75" hidden="1" customHeight="1" outlineLevel="1">
      <c r="A304" s="472" t="s">
        <v>1273</v>
      </c>
      <c r="B304" s="473" t="s">
        <v>1139</v>
      </c>
      <c r="C304" s="474" t="s">
        <v>283</v>
      </c>
      <c r="D304" s="475">
        <v>38.67</v>
      </c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 ht="12.75" hidden="1" customHeight="1" outlineLevel="1">
      <c r="A305" s="468" t="s">
        <v>1274</v>
      </c>
      <c r="B305" s="469" t="s">
        <v>1008</v>
      </c>
      <c r="C305" s="470"/>
      <c r="D305" s="471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 ht="12.75" hidden="1" customHeight="1" outlineLevel="1">
      <c r="A306" s="476" t="s">
        <v>1275</v>
      </c>
      <c r="B306" s="477" t="s">
        <v>1142</v>
      </c>
      <c r="C306" s="478" t="s">
        <v>730</v>
      </c>
      <c r="D306" s="479">
        <v>128.34</v>
      </c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 ht="12.75" hidden="1" customHeight="1" outlineLevel="1">
      <c r="A307" s="472" t="s">
        <v>1276</v>
      </c>
      <c r="B307" s="473" t="s">
        <v>1129</v>
      </c>
      <c r="C307" s="474" t="s">
        <v>730</v>
      </c>
      <c r="D307" s="475">
        <v>5.83</v>
      </c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 ht="12.75" hidden="1" customHeight="1" outlineLevel="1">
      <c r="A308" s="476" t="s">
        <v>1277</v>
      </c>
      <c r="B308" s="477" t="s">
        <v>1132</v>
      </c>
      <c r="C308" s="478" t="s">
        <v>730</v>
      </c>
      <c r="D308" s="479">
        <v>12.02</v>
      </c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 ht="12.75" hidden="1" customHeight="1" outlineLevel="1">
      <c r="A309" s="472" t="s">
        <v>1278</v>
      </c>
      <c r="B309" s="473" t="s">
        <v>1122</v>
      </c>
      <c r="C309" s="474" t="s">
        <v>730</v>
      </c>
      <c r="D309" s="475">
        <v>154.8</v>
      </c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 ht="12.75" hidden="1" customHeight="1" outlineLevel="1">
      <c r="A310" s="476" t="s">
        <v>1279</v>
      </c>
      <c r="B310" s="477" t="s">
        <v>1125</v>
      </c>
      <c r="C310" s="478" t="s">
        <v>730</v>
      </c>
      <c r="D310" s="479">
        <v>392.69</v>
      </c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 ht="12.75" hidden="1" customHeight="1" outlineLevel="1">
      <c r="A311" s="472" t="s">
        <v>1280</v>
      </c>
      <c r="B311" s="473" t="s">
        <v>1124</v>
      </c>
      <c r="C311" s="474" t="s">
        <v>283</v>
      </c>
      <c r="D311" s="475">
        <v>271.59</v>
      </c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 ht="12.75" hidden="1" customHeight="1" outlineLevel="1">
      <c r="A312" s="476" t="s">
        <v>1281</v>
      </c>
      <c r="B312" s="477" t="s">
        <v>1149</v>
      </c>
      <c r="C312" s="478" t="s">
        <v>283</v>
      </c>
      <c r="D312" s="479">
        <v>32.25</v>
      </c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 ht="12.75" hidden="1" customHeight="1" outlineLevel="1">
      <c r="A313" s="472" t="s">
        <v>1282</v>
      </c>
      <c r="B313" s="473" t="s">
        <v>1139</v>
      </c>
      <c r="C313" s="474" t="s">
        <v>283</v>
      </c>
      <c r="D313" s="475">
        <v>38.67</v>
      </c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 ht="12.75" hidden="1" customHeight="1" outlineLevel="1">
      <c r="A314" s="468" t="s">
        <v>1283</v>
      </c>
      <c r="B314" s="469" t="s">
        <v>1012</v>
      </c>
      <c r="C314" s="470"/>
      <c r="D314" s="471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 ht="12.75" hidden="1" customHeight="1" outlineLevel="1">
      <c r="A315" s="476" t="s">
        <v>1284</v>
      </c>
      <c r="B315" s="477" t="s">
        <v>1142</v>
      </c>
      <c r="C315" s="478" t="s">
        <v>730</v>
      </c>
      <c r="D315" s="479">
        <v>128.34</v>
      </c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 ht="12.75" hidden="1" customHeight="1" outlineLevel="1">
      <c r="A316" s="472" t="s">
        <v>1285</v>
      </c>
      <c r="B316" s="473" t="s">
        <v>1129</v>
      </c>
      <c r="C316" s="474" t="s">
        <v>730</v>
      </c>
      <c r="D316" s="475">
        <v>5.83</v>
      </c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 ht="12.75" hidden="1" customHeight="1" outlineLevel="1">
      <c r="A317" s="476" t="s">
        <v>1286</v>
      </c>
      <c r="B317" s="477" t="s">
        <v>1132</v>
      </c>
      <c r="C317" s="478" t="s">
        <v>730</v>
      </c>
      <c r="D317" s="479">
        <v>12.02</v>
      </c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 ht="12.75" hidden="1" customHeight="1" outlineLevel="1">
      <c r="A318" s="472" t="s">
        <v>1287</v>
      </c>
      <c r="B318" s="473" t="s">
        <v>1122</v>
      </c>
      <c r="C318" s="474" t="s">
        <v>730</v>
      </c>
      <c r="D318" s="475">
        <v>154.8</v>
      </c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 ht="12.75" hidden="1" customHeight="1" outlineLevel="1">
      <c r="A319" s="476" t="s">
        <v>1288</v>
      </c>
      <c r="B319" s="477" t="s">
        <v>1125</v>
      </c>
      <c r="C319" s="478" t="s">
        <v>730</v>
      </c>
      <c r="D319" s="479">
        <v>392.69</v>
      </c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 ht="12.75" hidden="1" customHeight="1" outlineLevel="1">
      <c r="A320" s="472" t="s">
        <v>1289</v>
      </c>
      <c r="B320" s="473" t="s">
        <v>1124</v>
      </c>
      <c r="C320" s="474" t="s">
        <v>283</v>
      </c>
      <c r="D320" s="475">
        <v>271.59</v>
      </c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 ht="12.75" hidden="1" customHeight="1" outlineLevel="1">
      <c r="A321" s="476" t="s">
        <v>1290</v>
      </c>
      <c r="B321" s="477" t="s">
        <v>1149</v>
      </c>
      <c r="C321" s="478" t="s">
        <v>283</v>
      </c>
      <c r="D321" s="479">
        <v>32.25</v>
      </c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 ht="12.75" hidden="1" customHeight="1" outlineLevel="1">
      <c r="A322" s="472" t="s">
        <v>1291</v>
      </c>
      <c r="B322" s="473" t="s">
        <v>1139</v>
      </c>
      <c r="C322" s="474" t="s">
        <v>283</v>
      </c>
      <c r="D322" s="475">
        <v>38.67</v>
      </c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 ht="12.75" hidden="1" customHeight="1" outlineLevel="1">
      <c r="A323" s="468" t="s">
        <v>1292</v>
      </c>
      <c r="B323" s="469" t="s">
        <v>1016</v>
      </c>
      <c r="C323" s="470"/>
      <c r="D323" s="471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 ht="12.75" hidden="1" customHeight="1" outlineLevel="1">
      <c r="A324" s="476" t="s">
        <v>1293</v>
      </c>
      <c r="B324" s="477" t="s">
        <v>1142</v>
      </c>
      <c r="C324" s="478" t="s">
        <v>730</v>
      </c>
      <c r="D324" s="479">
        <v>128.34</v>
      </c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 ht="12.75" hidden="1" customHeight="1" outlineLevel="1">
      <c r="A325" s="472" t="s">
        <v>1294</v>
      </c>
      <c r="B325" s="473" t="s">
        <v>1129</v>
      </c>
      <c r="C325" s="474" t="s">
        <v>730</v>
      </c>
      <c r="D325" s="475">
        <v>5.83</v>
      </c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 ht="12.75" hidden="1" customHeight="1" outlineLevel="1">
      <c r="A326" s="476" t="s">
        <v>1295</v>
      </c>
      <c r="B326" s="477" t="s">
        <v>1132</v>
      </c>
      <c r="C326" s="478" t="s">
        <v>730</v>
      </c>
      <c r="D326" s="479">
        <v>12.02</v>
      </c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 ht="12.75" hidden="1" customHeight="1" outlineLevel="1">
      <c r="A327" s="472" t="s">
        <v>1296</v>
      </c>
      <c r="B327" s="473" t="s">
        <v>1122</v>
      </c>
      <c r="C327" s="474" t="s">
        <v>730</v>
      </c>
      <c r="D327" s="475">
        <v>154.8</v>
      </c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 ht="12.75" hidden="1" customHeight="1" outlineLevel="1">
      <c r="A328" s="476" t="s">
        <v>1297</v>
      </c>
      <c r="B328" s="477" t="s">
        <v>1125</v>
      </c>
      <c r="C328" s="478" t="s">
        <v>730</v>
      </c>
      <c r="D328" s="479">
        <v>392.69</v>
      </c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 ht="12.75" hidden="1" customHeight="1" outlineLevel="1">
      <c r="A329" s="472" t="s">
        <v>1298</v>
      </c>
      <c r="B329" s="473" t="s">
        <v>1124</v>
      </c>
      <c r="C329" s="474" t="s">
        <v>283</v>
      </c>
      <c r="D329" s="475">
        <v>271.59</v>
      </c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 ht="12.75" hidden="1" customHeight="1" outlineLevel="1">
      <c r="A330" s="476" t="s">
        <v>1299</v>
      </c>
      <c r="B330" s="477" t="s">
        <v>1149</v>
      </c>
      <c r="C330" s="478" t="s">
        <v>283</v>
      </c>
      <c r="D330" s="479">
        <v>32.25</v>
      </c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 ht="12.75" hidden="1" customHeight="1" outlineLevel="1">
      <c r="A331" s="472" t="s">
        <v>1300</v>
      </c>
      <c r="B331" s="473" t="s">
        <v>1139</v>
      </c>
      <c r="C331" s="474" t="s">
        <v>283</v>
      </c>
      <c r="D331" s="475">
        <v>38.67</v>
      </c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 ht="12.75" hidden="1" customHeight="1" outlineLevel="1">
      <c r="A332" s="468" t="s">
        <v>1301</v>
      </c>
      <c r="B332" s="469" t="s">
        <v>1020</v>
      </c>
      <c r="C332" s="470"/>
      <c r="D332" s="471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 ht="12.75" hidden="1" customHeight="1" outlineLevel="1">
      <c r="A333" s="476" t="s">
        <v>1302</v>
      </c>
      <c r="B333" s="477" t="s">
        <v>1142</v>
      </c>
      <c r="C333" s="478" t="s">
        <v>730</v>
      </c>
      <c r="D333" s="479">
        <v>128.34</v>
      </c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 ht="12.75" hidden="1" customHeight="1" outlineLevel="1">
      <c r="A334" s="472" t="s">
        <v>1303</v>
      </c>
      <c r="B334" s="473" t="s">
        <v>1129</v>
      </c>
      <c r="C334" s="474" t="s">
        <v>730</v>
      </c>
      <c r="D334" s="475">
        <v>5.83</v>
      </c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 ht="12.75" hidden="1" customHeight="1" outlineLevel="1">
      <c r="A335" s="476" t="s">
        <v>1304</v>
      </c>
      <c r="B335" s="477" t="s">
        <v>1132</v>
      </c>
      <c r="C335" s="478" t="s">
        <v>730</v>
      </c>
      <c r="D335" s="479">
        <v>12.02</v>
      </c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 ht="12.75" hidden="1" customHeight="1" outlineLevel="1">
      <c r="A336" s="472" t="s">
        <v>1305</v>
      </c>
      <c r="B336" s="473" t="s">
        <v>1122</v>
      </c>
      <c r="C336" s="474" t="s">
        <v>730</v>
      </c>
      <c r="D336" s="475">
        <v>154.8</v>
      </c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 ht="12.75" hidden="1" customHeight="1" outlineLevel="1">
      <c r="A337" s="476" t="s">
        <v>1306</v>
      </c>
      <c r="B337" s="477" t="s">
        <v>1125</v>
      </c>
      <c r="C337" s="478" t="s">
        <v>730</v>
      </c>
      <c r="D337" s="479">
        <v>392.69</v>
      </c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 ht="12.75" hidden="1" customHeight="1" outlineLevel="1">
      <c r="A338" s="472" t="s">
        <v>1307</v>
      </c>
      <c r="B338" s="473" t="s">
        <v>1124</v>
      </c>
      <c r="C338" s="474" t="s">
        <v>283</v>
      </c>
      <c r="D338" s="475">
        <v>271.59</v>
      </c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 ht="12.75" hidden="1" customHeight="1" outlineLevel="1">
      <c r="A339" s="476" t="s">
        <v>1308</v>
      </c>
      <c r="B339" s="477" t="s">
        <v>1149</v>
      </c>
      <c r="C339" s="478" t="s">
        <v>283</v>
      </c>
      <c r="D339" s="479">
        <v>32.25</v>
      </c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 ht="12.75" hidden="1" customHeight="1" outlineLevel="1">
      <c r="A340" s="472" t="s">
        <v>1309</v>
      </c>
      <c r="B340" s="473" t="s">
        <v>1139</v>
      </c>
      <c r="C340" s="474" t="s">
        <v>283</v>
      </c>
      <c r="D340" s="475">
        <v>38.67</v>
      </c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 ht="12.75" hidden="1" customHeight="1" outlineLevel="1">
      <c r="A341" s="468" t="s">
        <v>1310</v>
      </c>
      <c r="B341" s="469" t="s">
        <v>939</v>
      </c>
      <c r="C341" s="470"/>
      <c r="D341" s="471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 ht="12.75" hidden="1" customHeight="1" outlineLevel="1">
      <c r="A342" s="476" t="s">
        <v>1311</v>
      </c>
      <c r="B342" s="477" t="s">
        <v>1129</v>
      </c>
      <c r="C342" s="478" t="s">
        <v>730</v>
      </c>
      <c r="D342" s="479">
        <v>5.83</v>
      </c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 ht="12.75" hidden="1" customHeight="1" outlineLevel="1">
      <c r="A343" s="472" t="s">
        <v>1312</v>
      </c>
      <c r="B343" s="473" t="s">
        <v>1132</v>
      </c>
      <c r="C343" s="474" t="s">
        <v>730</v>
      </c>
      <c r="D343" s="475">
        <v>12.02</v>
      </c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 ht="12.75" hidden="1" customHeight="1" outlineLevel="1">
      <c r="A344" s="476" t="s">
        <v>1313</v>
      </c>
      <c r="B344" s="477" t="s">
        <v>1122</v>
      </c>
      <c r="C344" s="478" t="s">
        <v>730</v>
      </c>
      <c r="D344" s="479">
        <v>268.7</v>
      </c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 ht="12.75" hidden="1" customHeight="1" outlineLevel="1">
      <c r="A345" s="472" t="s">
        <v>1314</v>
      </c>
      <c r="B345" s="473" t="s">
        <v>1125</v>
      </c>
      <c r="C345" s="474" t="s">
        <v>730</v>
      </c>
      <c r="D345" s="475">
        <v>35.37</v>
      </c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 ht="12.75" hidden="1" customHeight="1" outlineLevel="1">
      <c r="A346" s="476" t="s">
        <v>1315</v>
      </c>
      <c r="B346" s="477" t="s">
        <v>1124</v>
      </c>
      <c r="C346" s="478" t="s">
        <v>283</v>
      </c>
      <c r="D346" s="479">
        <v>218.06</v>
      </c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 ht="12.75" hidden="1" customHeight="1" outlineLevel="1">
      <c r="A347" s="472" t="s">
        <v>1316</v>
      </c>
      <c r="B347" s="473" t="s">
        <v>1139</v>
      </c>
      <c r="C347" s="474" t="s">
        <v>283</v>
      </c>
      <c r="D347" s="475">
        <v>10.08</v>
      </c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 ht="12.75" hidden="1" customHeight="1" outlineLevel="1">
      <c r="A348" s="468" t="s">
        <v>1317</v>
      </c>
      <c r="B348" s="469" t="s">
        <v>1318</v>
      </c>
      <c r="C348" s="470"/>
      <c r="D348" s="471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 ht="12.75" hidden="1" customHeight="1" outlineLevel="1">
      <c r="A349" s="476" t="s">
        <v>1319</v>
      </c>
      <c r="B349" s="477" t="s">
        <v>1122</v>
      </c>
      <c r="C349" s="478" t="s">
        <v>730</v>
      </c>
      <c r="D349" s="479">
        <v>294.37</v>
      </c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 ht="12.75" hidden="1" customHeight="1" outlineLevel="1">
      <c r="A350" s="472" t="s">
        <v>1320</v>
      </c>
      <c r="B350" s="473" t="s">
        <v>1124</v>
      </c>
      <c r="C350" s="474" t="s">
        <v>283</v>
      </c>
      <c r="D350" s="475">
        <v>44.37</v>
      </c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 ht="12.75" hidden="1" customHeight="1" outlineLevel="1">
      <c r="A351" s="476" t="s">
        <v>1321</v>
      </c>
      <c r="B351" s="477" t="s">
        <v>1139</v>
      </c>
      <c r="C351" s="478" t="s">
        <v>283</v>
      </c>
      <c r="D351" s="479">
        <v>1.44</v>
      </c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 ht="12.75" customHeight="1" collapsed="1">
      <c r="A352" s="448" t="s">
        <v>1322</v>
      </c>
      <c r="B352" s="449" t="s">
        <v>1323</v>
      </c>
      <c r="C352" s="450"/>
      <c r="D352" s="451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 ht="12.75" hidden="1" customHeight="1" outlineLevel="1">
      <c r="A353" s="452" t="s">
        <v>1324</v>
      </c>
      <c r="B353" s="453" t="s">
        <v>1118</v>
      </c>
      <c r="C353" s="454"/>
      <c r="D353" s="455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 ht="12.75" hidden="1" customHeight="1" outlineLevel="1">
      <c r="A354" s="456" t="s">
        <v>1325</v>
      </c>
      <c r="B354" s="464" t="s">
        <v>1326</v>
      </c>
      <c r="C354" s="457" t="s">
        <v>730</v>
      </c>
      <c r="D354" s="458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 ht="12.75" hidden="1" customHeight="1" outlineLevel="1">
      <c r="A355" s="452" t="s">
        <v>1327</v>
      </c>
      <c r="B355" s="453" t="s">
        <v>945</v>
      </c>
      <c r="C355" s="454"/>
      <c r="D355" s="455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 ht="12.75" hidden="1" customHeight="1" outlineLevel="1">
      <c r="A356" s="459" t="s">
        <v>1328</v>
      </c>
      <c r="B356" s="460" t="s">
        <v>1326</v>
      </c>
      <c r="C356" s="461" t="s">
        <v>730</v>
      </c>
      <c r="D356" s="46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 ht="12.75" hidden="1" customHeight="1" outlineLevel="1">
      <c r="A357" s="452" t="s">
        <v>1329</v>
      </c>
      <c r="B357" s="453" t="s">
        <v>956</v>
      </c>
      <c r="C357" s="454"/>
      <c r="D357" s="455"/>
      <c r="E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 ht="12.75" hidden="1" customHeight="1" outlineLevel="1">
      <c r="A358" s="456" t="s">
        <v>1330</v>
      </c>
      <c r="B358" s="464" t="s">
        <v>1326</v>
      </c>
      <c r="C358" s="457" t="s">
        <v>730</v>
      </c>
      <c r="D358" s="458"/>
      <c r="E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 ht="12.75" hidden="1" customHeight="1" outlineLevel="1">
      <c r="A359" s="452" t="s">
        <v>1331</v>
      </c>
      <c r="B359" s="453" t="s">
        <v>934</v>
      </c>
      <c r="C359" s="454"/>
      <c r="D359" s="455"/>
      <c r="E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 ht="12.75" hidden="1" customHeight="1" outlineLevel="1">
      <c r="A360" s="459" t="s">
        <v>1332</v>
      </c>
      <c r="B360" s="460" t="s">
        <v>1326</v>
      </c>
      <c r="C360" s="461" t="s">
        <v>730</v>
      </c>
      <c r="D360" s="46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 ht="12.75" hidden="1" customHeight="1" outlineLevel="1">
      <c r="A361" s="452" t="s">
        <v>1333</v>
      </c>
      <c r="B361" s="453" t="s">
        <v>964</v>
      </c>
      <c r="C361" s="454"/>
      <c r="D361" s="455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 ht="12.75" hidden="1" customHeight="1" outlineLevel="1">
      <c r="A362" s="456" t="s">
        <v>1334</v>
      </c>
      <c r="B362" s="464" t="s">
        <v>1326</v>
      </c>
      <c r="C362" s="457" t="s">
        <v>730</v>
      </c>
      <c r="D362" s="458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 ht="12.75" hidden="1" customHeight="1" outlineLevel="1">
      <c r="A363" s="452" t="s">
        <v>1335</v>
      </c>
      <c r="B363" s="453" t="s">
        <v>968</v>
      </c>
      <c r="C363" s="454"/>
      <c r="D363" s="455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 ht="12.75" hidden="1" customHeight="1" outlineLevel="1">
      <c r="A364" s="459" t="s">
        <v>1336</v>
      </c>
      <c r="B364" s="460" t="s">
        <v>1326</v>
      </c>
      <c r="C364" s="461" t="s">
        <v>730</v>
      </c>
      <c r="D364" s="46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 ht="12.75" hidden="1" customHeight="1" outlineLevel="1">
      <c r="A365" s="452" t="s">
        <v>1337</v>
      </c>
      <c r="B365" s="453" t="s">
        <v>972</v>
      </c>
      <c r="C365" s="454"/>
      <c r="D365" s="455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 ht="12.75" hidden="1" customHeight="1" outlineLevel="1">
      <c r="A366" s="456" t="s">
        <v>1338</v>
      </c>
      <c r="B366" s="464" t="s">
        <v>1326</v>
      </c>
      <c r="C366" s="457" t="s">
        <v>730</v>
      </c>
      <c r="D366" s="458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 ht="12.75" hidden="1" customHeight="1" outlineLevel="1">
      <c r="A367" s="452" t="s">
        <v>1339</v>
      </c>
      <c r="B367" s="453" t="s">
        <v>976</v>
      </c>
      <c r="C367" s="454"/>
      <c r="D367" s="455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 ht="12.75" hidden="1" customHeight="1" outlineLevel="1">
      <c r="A368" s="459" t="s">
        <v>1340</v>
      </c>
      <c r="B368" s="460" t="s">
        <v>1326</v>
      </c>
      <c r="C368" s="461" t="s">
        <v>730</v>
      </c>
      <c r="D368" s="46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 ht="12.75" hidden="1" customHeight="1" outlineLevel="1">
      <c r="A369" s="452" t="s">
        <v>1341</v>
      </c>
      <c r="B369" s="453" t="s">
        <v>980</v>
      </c>
      <c r="C369" s="454"/>
      <c r="D369" s="455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 ht="12.75" hidden="1" customHeight="1" outlineLevel="1">
      <c r="A370" s="456" t="s">
        <v>1342</v>
      </c>
      <c r="B370" s="464" t="s">
        <v>1326</v>
      </c>
      <c r="C370" s="457" t="s">
        <v>730</v>
      </c>
      <c r="D370" s="458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 ht="12.75" hidden="1" customHeight="1" outlineLevel="1">
      <c r="A371" s="452" t="s">
        <v>1343</v>
      </c>
      <c r="B371" s="453" t="s">
        <v>984</v>
      </c>
      <c r="C371" s="454"/>
      <c r="D371" s="455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 ht="12.75" hidden="1" customHeight="1" outlineLevel="1">
      <c r="A372" s="459" t="s">
        <v>1344</v>
      </c>
      <c r="B372" s="460" t="s">
        <v>1326</v>
      </c>
      <c r="C372" s="461" t="s">
        <v>730</v>
      </c>
      <c r="D372" s="46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 ht="12.75" hidden="1" customHeight="1" outlineLevel="1">
      <c r="A373" s="452" t="s">
        <v>1345</v>
      </c>
      <c r="B373" s="453" t="s">
        <v>988</v>
      </c>
      <c r="C373" s="454"/>
      <c r="D373" s="455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 ht="12.75" hidden="1" customHeight="1" outlineLevel="1">
      <c r="A374" s="456" t="s">
        <v>1346</v>
      </c>
      <c r="B374" s="464" t="s">
        <v>1326</v>
      </c>
      <c r="C374" s="457" t="s">
        <v>730</v>
      </c>
      <c r="D374" s="458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 ht="12.75" hidden="1" customHeight="1" outlineLevel="1">
      <c r="A375" s="452" t="s">
        <v>1347</v>
      </c>
      <c r="B375" s="453" t="s">
        <v>992</v>
      </c>
      <c r="C375" s="454"/>
      <c r="D375" s="455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 ht="12.75" hidden="1" customHeight="1" outlineLevel="1">
      <c r="A376" s="459" t="s">
        <v>1348</v>
      </c>
      <c r="B376" s="460" t="s">
        <v>1326</v>
      </c>
      <c r="C376" s="461" t="s">
        <v>730</v>
      </c>
      <c r="D376" s="46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 ht="12.75" hidden="1" customHeight="1" outlineLevel="1">
      <c r="A377" s="452" t="s">
        <v>1349</v>
      </c>
      <c r="B377" s="453" t="s">
        <v>996</v>
      </c>
      <c r="C377" s="454"/>
      <c r="D377" s="455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 ht="12.75" hidden="1" customHeight="1" outlineLevel="1">
      <c r="A378" s="456" t="s">
        <v>1350</v>
      </c>
      <c r="B378" s="464" t="s">
        <v>1326</v>
      </c>
      <c r="C378" s="457" t="s">
        <v>730</v>
      </c>
      <c r="D378" s="458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 ht="12.75" hidden="1" customHeight="1" outlineLevel="1">
      <c r="A379" s="452" t="s">
        <v>1351</v>
      </c>
      <c r="B379" s="453" t="s">
        <v>1000</v>
      </c>
      <c r="C379" s="454"/>
      <c r="D379" s="455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 ht="12.75" hidden="1" customHeight="1" outlineLevel="1">
      <c r="A380" s="459" t="s">
        <v>1352</v>
      </c>
      <c r="B380" s="460" t="s">
        <v>1326</v>
      </c>
      <c r="C380" s="461" t="s">
        <v>730</v>
      </c>
      <c r="D380" s="46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 ht="12.75" hidden="1" customHeight="1" outlineLevel="1">
      <c r="A381" s="452" t="s">
        <v>1353</v>
      </c>
      <c r="B381" s="453" t="s">
        <v>1004</v>
      </c>
      <c r="C381" s="454"/>
      <c r="D381" s="455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 ht="12.75" hidden="1" customHeight="1" outlineLevel="1">
      <c r="A382" s="456" t="s">
        <v>1354</v>
      </c>
      <c r="B382" s="464" t="s">
        <v>1326</v>
      </c>
      <c r="C382" s="457" t="s">
        <v>730</v>
      </c>
      <c r="D382" s="458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 ht="12.75" hidden="1" customHeight="1" outlineLevel="1">
      <c r="A383" s="452" t="s">
        <v>1355</v>
      </c>
      <c r="B383" s="453" t="s">
        <v>1008</v>
      </c>
      <c r="C383" s="454"/>
      <c r="D383" s="455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 ht="12.75" hidden="1" customHeight="1" outlineLevel="1">
      <c r="A384" s="459" t="s">
        <v>1356</v>
      </c>
      <c r="B384" s="460" t="s">
        <v>1326</v>
      </c>
      <c r="C384" s="461" t="s">
        <v>730</v>
      </c>
      <c r="D384" s="46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 ht="12.75" hidden="1" customHeight="1" outlineLevel="1">
      <c r="A385" s="452" t="s">
        <v>1357</v>
      </c>
      <c r="B385" s="453" t="s">
        <v>1012</v>
      </c>
      <c r="C385" s="454"/>
      <c r="D385" s="455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 ht="12.75" hidden="1" customHeight="1" outlineLevel="1">
      <c r="A386" s="456" t="s">
        <v>1358</v>
      </c>
      <c r="B386" s="464" t="s">
        <v>1326</v>
      </c>
      <c r="C386" s="457" t="s">
        <v>730</v>
      </c>
      <c r="D386" s="458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 ht="12.75" hidden="1" customHeight="1" outlineLevel="1">
      <c r="A387" s="452" t="s">
        <v>1359</v>
      </c>
      <c r="B387" s="453" t="s">
        <v>1016</v>
      </c>
      <c r="C387" s="454"/>
      <c r="D387" s="455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 ht="12.75" hidden="1" customHeight="1" outlineLevel="1">
      <c r="A388" s="459" t="s">
        <v>1360</v>
      </c>
      <c r="B388" s="460" t="s">
        <v>1326</v>
      </c>
      <c r="C388" s="461" t="s">
        <v>730</v>
      </c>
      <c r="D388" s="46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 ht="12.75" hidden="1" customHeight="1" outlineLevel="1">
      <c r="A389" s="452" t="s">
        <v>1361</v>
      </c>
      <c r="B389" s="453" t="s">
        <v>1020</v>
      </c>
      <c r="C389" s="454"/>
      <c r="D389" s="455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 ht="12.75" hidden="1" customHeight="1" outlineLevel="1">
      <c r="A390" s="456" t="s">
        <v>1362</v>
      </c>
      <c r="B390" s="464" t="s">
        <v>1326</v>
      </c>
      <c r="C390" s="457" t="s">
        <v>730</v>
      </c>
      <c r="D390" s="458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 ht="12.75" hidden="1" customHeight="1" outlineLevel="1">
      <c r="A391" s="452" t="s">
        <v>1363</v>
      </c>
      <c r="B391" s="453" t="s">
        <v>939</v>
      </c>
      <c r="C391" s="454"/>
      <c r="D391" s="455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 ht="12.75" hidden="1" customHeight="1" outlineLevel="1">
      <c r="A392" s="459" t="s">
        <v>1364</v>
      </c>
      <c r="B392" s="460" t="s">
        <v>1326</v>
      </c>
      <c r="C392" s="461" t="s">
        <v>730</v>
      </c>
      <c r="D392" s="46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 ht="12.75" customHeight="1">
      <c r="A393" s="448" t="s">
        <v>1365</v>
      </c>
      <c r="B393" s="449" t="s">
        <v>1366</v>
      </c>
      <c r="C393" s="450"/>
      <c r="D393" s="451"/>
      <c r="E393" s="47"/>
      <c r="F393" s="47" t="s">
        <v>1367</v>
      </c>
      <c r="G393" s="47">
        <f>29.6+34.16+25.67+25.58+14.65+18.36+11.66+34.71+76.11+25.86</f>
        <v>296.36</v>
      </c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 ht="12.75" customHeight="1" outlineLevel="1">
      <c r="A394" s="468" t="s">
        <v>1368</v>
      </c>
      <c r="B394" s="469" t="s">
        <v>1118</v>
      </c>
      <c r="C394" s="470"/>
      <c r="D394" s="471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 ht="12.75" customHeight="1" outlineLevel="1">
      <c r="A395" s="472" t="s">
        <v>1369</v>
      </c>
      <c r="B395" s="473" t="s">
        <v>1370</v>
      </c>
      <c r="C395" s="474" t="s">
        <v>730</v>
      </c>
      <c r="D395" s="475">
        <v>15.23</v>
      </c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 ht="12.75" customHeight="1" outlineLevel="1">
      <c r="A396" s="476" t="s">
        <v>1371</v>
      </c>
      <c r="B396" s="477" t="s">
        <v>1372</v>
      </c>
      <c r="C396" s="478" t="s">
        <v>730</v>
      </c>
      <c r="D396" s="479">
        <v>20.85</v>
      </c>
      <c r="E396" s="47"/>
      <c r="F396" s="463" t="s">
        <v>1373</v>
      </c>
      <c r="G396" s="482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 ht="12.75" customHeight="1" outlineLevel="1">
      <c r="A397" s="472" t="s">
        <v>1374</v>
      </c>
      <c r="B397" s="473" t="s">
        <v>1375</v>
      </c>
      <c r="C397" s="474" t="s">
        <v>730</v>
      </c>
      <c r="D397" s="475">
        <v>35.79</v>
      </c>
      <c r="E397" s="47"/>
      <c r="F397" s="466" t="s">
        <v>1372</v>
      </c>
      <c r="G397" s="466">
        <f>G414-G393</f>
        <v>7161.42</v>
      </c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 ht="12.75" customHeight="1" outlineLevel="1">
      <c r="A398" s="476" t="s">
        <v>1376</v>
      </c>
      <c r="B398" s="477" t="s">
        <v>1377</v>
      </c>
      <c r="C398" s="478" t="s">
        <v>730</v>
      </c>
      <c r="D398" s="479">
        <v>34.38</v>
      </c>
      <c r="E398" s="47"/>
      <c r="F398" s="483" t="s">
        <v>1130</v>
      </c>
      <c r="G398" s="484">
        <f>G403+G404+G405+G406+G407+G409+G413+SUM(D122:D163)</f>
        <v>2129.64</v>
      </c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 ht="12.75" customHeight="1" outlineLevel="1">
      <c r="A399" s="468" t="s">
        <v>1378</v>
      </c>
      <c r="B399" s="469" t="s">
        <v>1379</v>
      </c>
      <c r="C399" s="470"/>
      <c r="D399" s="471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 ht="12.75" customHeight="1" outlineLevel="1">
      <c r="A400" s="472" t="s">
        <v>1380</v>
      </c>
      <c r="B400" s="473" t="s">
        <v>1381</v>
      </c>
      <c r="C400" s="474" t="s">
        <v>730</v>
      </c>
      <c r="D400" s="475">
        <v>65.76</v>
      </c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 ht="12.75" customHeight="1" outlineLevel="1">
      <c r="A401" s="476" t="s">
        <v>1382</v>
      </c>
      <c r="B401" s="477" t="s">
        <v>1383</v>
      </c>
      <c r="C401" s="478" t="s">
        <v>730</v>
      </c>
      <c r="D401" s="479">
        <v>13.57</v>
      </c>
      <c r="E401" s="47"/>
      <c r="F401" s="463" t="s">
        <v>946</v>
      </c>
      <c r="G401" s="463" t="s">
        <v>55</v>
      </c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 ht="12.75" customHeight="1" outlineLevel="1">
      <c r="A402" s="468" t="s">
        <v>1384</v>
      </c>
      <c r="B402" s="469" t="s">
        <v>945</v>
      </c>
      <c r="C402" s="470"/>
      <c r="D402" s="471"/>
      <c r="E402" s="47"/>
      <c r="F402" s="483" t="s">
        <v>1372</v>
      </c>
      <c r="G402" s="466">
        <f t="shared" ref="G402:G411" si="5">SUMIF($B$394:$B$474,F402,$D$394:$D$474)</f>
        <v>9242.17</v>
      </c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 ht="12.75" customHeight="1" outlineLevel="1">
      <c r="A403" s="472" t="s">
        <v>1385</v>
      </c>
      <c r="B403" s="473" t="s">
        <v>1386</v>
      </c>
      <c r="C403" s="474" t="s">
        <v>730</v>
      </c>
      <c r="D403" s="475">
        <v>17.88</v>
      </c>
      <c r="E403" s="47"/>
      <c r="F403" s="483" t="s">
        <v>1370</v>
      </c>
      <c r="G403" s="466">
        <f t="shared" si="5"/>
        <v>37.67</v>
      </c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 ht="12.75" customHeight="1" outlineLevel="1">
      <c r="A404" s="476" t="s">
        <v>1387</v>
      </c>
      <c r="B404" s="477" t="s">
        <v>1372</v>
      </c>
      <c r="C404" s="478" t="s">
        <v>730</v>
      </c>
      <c r="D404" s="479">
        <v>577.31</v>
      </c>
      <c r="E404" s="47"/>
      <c r="F404" s="464" t="s">
        <v>1375</v>
      </c>
      <c r="G404" s="466">
        <f t="shared" si="5"/>
        <v>35.79</v>
      </c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 ht="12.75" customHeight="1" outlineLevel="1">
      <c r="A405" s="472" t="s">
        <v>1388</v>
      </c>
      <c r="B405" s="473" t="s">
        <v>1389</v>
      </c>
      <c r="C405" s="474" t="s">
        <v>730</v>
      </c>
      <c r="D405" s="475">
        <v>2.88</v>
      </c>
      <c r="E405" s="47"/>
      <c r="F405" s="466" t="s">
        <v>1377</v>
      </c>
      <c r="G405" s="466">
        <f t="shared" si="5"/>
        <v>34.38</v>
      </c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 ht="12.75" customHeight="1" outlineLevel="1">
      <c r="A406" s="468" t="s">
        <v>1390</v>
      </c>
      <c r="B406" s="469" t="s">
        <v>952</v>
      </c>
      <c r="C406" s="470"/>
      <c r="D406" s="471"/>
      <c r="E406" s="47"/>
      <c r="F406" s="473" t="s">
        <v>1381</v>
      </c>
      <c r="G406" s="466">
        <f t="shared" si="5"/>
        <v>65.76</v>
      </c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 ht="12.75" customHeight="1" outlineLevel="1">
      <c r="A407" s="476" t="s">
        <v>1391</v>
      </c>
      <c r="B407" s="477" t="s">
        <v>1372</v>
      </c>
      <c r="C407" s="478" t="s">
        <v>730</v>
      </c>
      <c r="D407" s="479">
        <v>579.18</v>
      </c>
      <c r="E407" s="47"/>
      <c r="F407" s="477" t="s">
        <v>1383</v>
      </c>
      <c r="G407" s="466">
        <f t="shared" si="5"/>
        <v>13.57</v>
      </c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 ht="12.75" customHeight="1" outlineLevel="1">
      <c r="A408" s="472" t="s">
        <v>1392</v>
      </c>
      <c r="B408" s="473" t="s">
        <v>1389</v>
      </c>
      <c r="C408" s="474" t="s">
        <v>730</v>
      </c>
      <c r="D408" s="475">
        <v>2.88</v>
      </c>
      <c r="E408" s="47"/>
      <c r="F408" s="466" t="s">
        <v>1386</v>
      </c>
      <c r="G408" s="466">
        <f t="shared" si="5"/>
        <v>17.88</v>
      </c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 ht="12.75" customHeight="1" outlineLevel="1">
      <c r="A409" s="468" t="s">
        <v>1393</v>
      </c>
      <c r="B409" s="469" t="s">
        <v>956</v>
      </c>
      <c r="C409" s="470"/>
      <c r="D409" s="471"/>
      <c r="E409" s="47"/>
      <c r="F409" s="466" t="s">
        <v>1389</v>
      </c>
      <c r="G409" s="466">
        <f t="shared" si="5"/>
        <v>60.48</v>
      </c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 ht="12.75" customHeight="1" outlineLevel="1">
      <c r="A410" s="476" t="s">
        <v>1394</v>
      </c>
      <c r="B410" s="477" t="s">
        <v>1372</v>
      </c>
      <c r="C410" s="478" t="s">
        <v>730</v>
      </c>
      <c r="D410" s="479">
        <v>499.71</v>
      </c>
      <c r="E410" s="47"/>
      <c r="F410" s="466" t="s">
        <v>1395</v>
      </c>
      <c r="G410" s="466">
        <f t="shared" si="5"/>
        <v>12.21</v>
      </c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 ht="12.75" customHeight="1" outlineLevel="1">
      <c r="A411" s="472" t="s">
        <v>1396</v>
      </c>
      <c r="B411" s="473" t="s">
        <v>1389</v>
      </c>
      <c r="C411" s="474" t="s">
        <v>730</v>
      </c>
      <c r="D411" s="475">
        <v>2.88</v>
      </c>
      <c r="E411" s="47"/>
      <c r="F411" s="466" t="s">
        <v>1397</v>
      </c>
      <c r="G411" s="466">
        <f t="shared" si="5"/>
        <v>13.64</v>
      </c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 ht="12.75" customHeight="1" outlineLevel="1">
      <c r="A412" s="468" t="s">
        <v>1398</v>
      </c>
      <c r="B412" s="469" t="s">
        <v>959</v>
      </c>
      <c r="C412" s="470"/>
      <c r="D412" s="471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 ht="12.75" customHeight="1" outlineLevel="1">
      <c r="A413" s="476" t="s">
        <v>1399</v>
      </c>
      <c r="B413" s="477" t="s">
        <v>1370</v>
      </c>
      <c r="C413" s="478" t="s">
        <v>730</v>
      </c>
      <c r="D413" s="479">
        <v>22.44</v>
      </c>
      <c r="E413" s="47"/>
      <c r="F413" s="466" t="s">
        <v>1400</v>
      </c>
      <c r="G413" s="466">
        <f>673.78+586.38+199.21+299.17</f>
        <v>1758.54</v>
      </c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 ht="12.75" customHeight="1" outlineLevel="1">
      <c r="A414" s="472" t="s">
        <v>1401</v>
      </c>
      <c r="B414" s="473" t="s">
        <v>1372</v>
      </c>
      <c r="C414" s="474" t="s">
        <v>730</v>
      </c>
      <c r="D414" s="475">
        <v>700.94</v>
      </c>
      <c r="E414" s="47"/>
      <c r="F414" s="485" t="s">
        <v>322</v>
      </c>
      <c r="G414" s="2">
        <f>G402-G410-G411-G413</f>
        <v>7457.78</v>
      </c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 ht="12.75" customHeight="1" outlineLevel="1">
      <c r="A415" s="476" t="s">
        <v>1402</v>
      </c>
      <c r="B415" s="477" t="s">
        <v>1389</v>
      </c>
      <c r="C415" s="478" t="s">
        <v>730</v>
      </c>
      <c r="D415" s="479">
        <v>2.88</v>
      </c>
      <c r="E415" s="47"/>
      <c r="F415" s="466" t="s">
        <v>1403</v>
      </c>
      <c r="G415" s="466">
        <f>SUMIF($B$416:$B$474,F402,$D$416:$D$474)</f>
        <v>6864.18</v>
      </c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 ht="12.75" customHeight="1" outlineLevel="1">
      <c r="A416" s="468" t="s">
        <v>1404</v>
      </c>
      <c r="B416" s="469" t="s">
        <v>934</v>
      </c>
      <c r="C416" s="470"/>
      <c r="D416" s="471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 ht="12.75" customHeight="1" outlineLevel="1">
      <c r="A417" s="472" t="s">
        <v>1405</v>
      </c>
      <c r="B417" s="473" t="s">
        <v>1372</v>
      </c>
      <c r="C417" s="474" t="s">
        <v>730</v>
      </c>
      <c r="D417" s="475">
        <v>946.62</v>
      </c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 ht="12.75" customHeight="1" outlineLevel="1">
      <c r="A418" s="476" t="s">
        <v>1406</v>
      </c>
      <c r="B418" s="477" t="s">
        <v>1389</v>
      </c>
      <c r="C418" s="478" t="s">
        <v>730</v>
      </c>
      <c r="D418" s="479">
        <v>2.88</v>
      </c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 ht="12.75" customHeight="1" outlineLevel="1">
      <c r="A419" s="468" t="s">
        <v>1407</v>
      </c>
      <c r="B419" s="469" t="s">
        <v>964</v>
      </c>
      <c r="C419" s="470"/>
      <c r="D419" s="471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 ht="12.75" customHeight="1" outlineLevel="1">
      <c r="A420" s="472" t="s">
        <v>1408</v>
      </c>
      <c r="B420" s="473" t="s">
        <v>1372</v>
      </c>
      <c r="C420" s="474" t="s">
        <v>730</v>
      </c>
      <c r="D420" s="475">
        <v>355.44</v>
      </c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 ht="12.75" customHeight="1" outlineLevel="1">
      <c r="A421" s="476" t="s">
        <v>1409</v>
      </c>
      <c r="B421" s="477" t="s">
        <v>1389</v>
      </c>
      <c r="C421" s="478" t="s">
        <v>730</v>
      </c>
      <c r="D421" s="479">
        <v>2.88</v>
      </c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 ht="12.75" customHeight="1" outlineLevel="1">
      <c r="A422" s="468" t="s">
        <v>1410</v>
      </c>
      <c r="B422" s="469" t="s">
        <v>968</v>
      </c>
      <c r="C422" s="470"/>
      <c r="D422" s="471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 ht="12.75" customHeight="1" outlineLevel="1">
      <c r="A423" s="472" t="s">
        <v>1411</v>
      </c>
      <c r="B423" s="473" t="s">
        <v>1372</v>
      </c>
      <c r="C423" s="474" t="s">
        <v>730</v>
      </c>
      <c r="D423" s="475">
        <v>355.44</v>
      </c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 ht="12.75" customHeight="1" outlineLevel="1">
      <c r="A424" s="476" t="s">
        <v>1412</v>
      </c>
      <c r="B424" s="477" t="s">
        <v>1389</v>
      </c>
      <c r="C424" s="478" t="s">
        <v>730</v>
      </c>
      <c r="D424" s="479">
        <v>2.88</v>
      </c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 ht="12.75" customHeight="1" outlineLevel="1">
      <c r="A425" s="468" t="s">
        <v>1413</v>
      </c>
      <c r="B425" s="469" t="s">
        <v>972</v>
      </c>
      <c r="C425" s="470"/>
      <c r="D425" s="471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 ht="12.75" customHeight="1" outlineLevel="1">
      <c r="A426" s="472" t="s">
        <v>1414</v>
      </c>
      <c r="B426" s="473" t="s">
        <v>1372</v>
      </c>
      <c r="C426" s="474" t="s">
        <v>730</v>
      </c>
      <c r="D426" s="475">
        <v>355.44</v>
      </c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 ht="12.75" customHeight="1" outlineLevel="1">
      <c r="A427" s="476" t="s">
        <v>1415</v>
      </c>
      <c r="B427" s="477" t="s">
        <v>1389</v>
      </c>
      <c r="C427" s="478" t="s">
        <v>730</v>
      </c>
      <c r="D427" s="479">
        <v>2.88</v>
      </c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 ht="12.75" customHeight="1" outlineLevel="1">
      <c r="A428" s="468" t="s">
        <v>1416</v>
      </c>
      <c r="B428" s="469" t="s">
        <v>976</v>
      </c>
      <c r="C428" s="470"/>
      <c r="D428" s="471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 ht="12.75" customHeight="1" outlineLevel="1">
      <c r="A429" s="472" t="s">
        <v>1417</v>
      </c>
      <c r="B429" s="473" t="s">
        <v>1372</v>
      </c>
      <c r="C429" s="474" t="s">
        <v>730</v>
      </c>
      <c r="D429" s="475">
        <v>355.44</v>
      </c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 ht="12.75" customHeight="1" outlineLevel="1">
      <c r="A430" s="476" t="s">
        <v>1418</v>
      </c>
      <c r="B430" s="477" t="s">
        <v>1389</v>
      </c>
      <c r="C430" s="478" t="s">
        <v>730</v>
      </c>
      <c r="D430" s="479">
        <v>2.88</v>
      </c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 ht="12.75" customHeight="1" outlineLevel="1">
      <c r="A431" s="468" t="s">
        <v>1419</v>
      </c>
      <c r="B431" s="469" t="s">
        <v>980</v>
      </c>
      <c r="C431" s="470"/>
      <c r="D431" s="471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 ht="12.75" customHeight="1" outlineLevel="1">
      <c r="A432" s="472" t="s">
        <v>1420</v>
      </c>
      <c r="B432" s="473" t="s">
        <v>1372</v>
      </c>
      <c r="C432" s="474" t="s">
        <v>730</v>
      </c>
      <c r="D432" s="475">
        <v>355.44</v>
      </c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 ht="12.75" customHeight="1" outlineLevel="1">
      <c r="A433" s="476" t="s">
        <v>1421</v>
      </c>
      <c r="B433" s="477" t="s">
        <v>1389</v>
      </c>
      <c r="C433" s="478" t="s">
        <v>730</v>
      </c>
      <c r="D433" s="479">
        <v>2.88</v>
      </c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 ht="12.75" customHeight="1" outlineLevel="1">
      <c r="A434" s="468" t="s">
        <v>1422</v>
      </c>
      <c r="B434" s="469" t="s">
        <v>984</v>
      </c>
      <c r="C434" s="470"/>
      <c r="D434" s="471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 ht="12.75" customHeight="1" outlineLevel="1">
      <c r="A435" s="472" t="s">
        <v>1423</v>
      </c>
      <c r="B435" s="473" t="s">
        <v>1372</v>
      </c>
      <c r="C435" s="474" t="s">
        <v>730</v>
      </c>
      <c r="D435" s="475">
        <v>355.44</v>
      </c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 ht="12.75" customHeight="1" outlineLevel="1">
      <c r="A436" s="476" t="s">
        <v>1424</v>
      </c>
      <c r="B436" s="477" t="s">
        <v>1389</v>
      </c>
      <c r="C436" s="478" t="s">
        <v>730</v>
      </c>
      <c r="D436" s="479">
        <v>2.88</v>
      </c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 ht="12.75" customHeight="1" outlineLevel="1">
      <c r="A437" s="468" t="s">
        <v>1425</v>
      </c>
      <c r="B437" s="469" t="s">
        <v>988</v>
      </c>
      <c r="C437" s="470"/>
      <c r="D437" s="471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 ht="12.75" customHeight="1" outlineLevel="1">
      <c r="A438" s="472" t="s">
        <v>1426</v>
      </c>
      <c r="B438" s="473" t="s">
        <v>1372</v>
      </c>
      <c r="C438" s="474" t="s">
        <v>730</v>
      </c>
      <c r="D438" s="475">
        <v>355.44</v>
      </c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 ht="12.75" customHeight="1" outlineLevel="1">
      <c r="A439" s="476" t="s">
        <v>1427</v>
      </c>
      <c r="B439" s="477" t="s">
        <v>1389</v>
      </c>
      <c r="C439" s="478" t="s">
        <v>730</v>
      </c>
      <c r="D439" s="479">
        <v>2.88</v>
      </c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 ht="12.75" customHeight="1" outlineLevel="1">
      <c r="A440" s="468" t="s">
        <v>1428</v>
      </c>
      <c r="B440" s="469" t="s">
        <v>992</v>
      </c>
      <c r="C440" s="470"/>
      <c r="D440" s="471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 ht="12.75" customHeight="1" outlineLevel="1">
      <c r="A441" s="472" t="s">
        <v>1429</v>
      </c>
      <c r="B441" s="473" t="s">
        <v>1372</v>
      </c>
      <c r="C441" s="474" t="s">
        <v>730</v>
      </c>
      <c r="D441" s="475">
        <v>355.44</v>
      </c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 ht="12.75" customHeight="1" outlineLevel="1">
      <c r="A442" s="476" t="s">
        <v>1430</v>
      </c>
      <c r="B442" s="477" t="s">
        <v>1389</v>
      </c>
      <c r="C442" s="478" t="s">
        <v>730</v>
      </c>
      <c r="D442" s="479">
        <v>2.88</v>
      </c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 ht="12.75" customHeight="1" outlineLevel="1">
      <c r="A443" s="468" t="s">
        <v>1431</v>
      </c>
      <c r="B443" s="469" t="s">
        <v>996</v>
      </c>
      <c r="C443" s="470"/>
      <c r="D443" s="471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 ht="12.75" customHeight="1" outlineLevel="1">
      <c r="A444" s="472" t="s">
        <v>1432</v>
      </c>
      <c r="B444" s="473" t="s">
        <v>1372</v>
      </c>
      <c r="C444" s="474" t="s">
        <v>730</v>
      </c>
      <c r="D444" s="475">
        <v>355.44</v>
      </c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 ht="12.75" customHeight="1" outlineLevel="1">
      <c r="A445" s="476" t="s">
        <v>1433</v>
      </c>
      <c r="B445" s="477" t="s">
        <v>1389</v>
      </c>
      <c r="C445" s="478" t="s">
        <v>730</v>
      </c>
      <c r="D445" s="479">
        <v>2.88</v>
      </c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 ht="12.75" customHeight="1" outlineLevel="1">
      <c r="A446" s="468" t="s">
        <v>1434</v>
      </c>
      <c r="B446" s="469" t="s">
        <v>1000</v>
      </c>
      <c r="C446" s="470"/>
      <c r="D446" s="471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 ht="12.75" customHeight="1" outlineLevel="1">
      <c r="A447" s="472" t="s">
        <v>1435</v>
      </c>
      <c r="B447" s="473" t="s">
        <v>1372</v>
      </c>
      <c r="C447" s="474" t="s">
        <v>730</v>
      </c>
      <c r="D447" s="475">
        <v>355.44</v>
      </c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 ht="12.75" customHeight="1" outlineLevel="1">
      <c r="A448" s="476" t="s">
        <v>1436</v>
      </c>
      <c r="B448" s="477" t="s">
        <v>1389</v>
      </c>
      <c r="C448" s="478" t="s">
        <v>730</v>
      </c>
      <c r="D448" s="479">
        <v>2.88</v>
      </c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 ht="12.75" customHeight="1" outlineLevel="1">
      <c r="A449" s="468" t="s">
        <v>1437</v>
      </c>
      <c r="B449" s="469" t="s">
        <v>1004</v>
      </c>
      <c r="C449" s="470"/>
      <c r="D449" s="471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 ht="12.75" customHeight="1" outlineLevel="1">
      <c r="A450" s="472" t="s">
        <v>1438</v>
      </c>
      <c r="B450" s="473" t="s">
        <v>1372</v>
      </c>
      <c r="C450" s="474" t="s">
        <v>730</v>
      </c>
      <c r="D450" s="475">
        <v>355.44</v>
      </c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 ht="12.75" customHeight="1" outlineLevel="1">
      <c r="A451" s="476" t="s">
        <v>1439</v>
      </c>
      <c r="B451" s="477" t="s">
        <v>1389</v>
      </c>
      <c r="C451" s="478" t="s">
        <v>730</v>
      </c>
      <c r="D451" s="479">
        <v>2.88</v>
      </c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 ht="12.75" customHeight="1" outlineLevel="1">
      <c r="A452" s="468" t="s">
        <v>1440</v>
      </c>
      <c r="B452" s="469" t="s">
        <v>1008</v>
      </c>
      <c r="C452" s="470"/>
      <c r="D452" s="471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 ht="12.75" customHeight="1" outlineLevel="1">
      <c r="A453" s="472" t="s">
        <v>1441</v>
      </c>
      <c r="B453" s="473" t="s">
        <v>1372</v>
      </c>
      <c r="C453" s="474" t="s">
        <v>730</v>
      </c>
      <c r="D453" s="475">
        <v>355.44</v>
      </c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 ht="12.75" customHeight="1" outlineLevel="1">
      <c r="A454" s="476" t="s">
        <v>1442</v>
      </c>
      <c r="B454" s="477" t="s">
        <v>1389</v>
      </c>
      <c r="C454" s="478" t="s">
        <v>730</v>
      </c>
      <c r="D454" s="479">
        <v>2.88</v>
      </c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 ht="12.75" customHeight="1" outlineLevel="1">
      <c r="A455" s="468" t="s">
        <v>1443</v>
      </c>
      <c r="B455" s="469" t="s">
        <v>1012</v>
      </c>
      <c r="C455" s="470"/>
      <c r="D455" s="471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 ht="12.75" customHeight="1" outlineLevel="1">
      <c r="A456" s="472" t="s">
        <v>1444</v>
      </c>
      <c r="B456" s="473" t="s">
        <v>1372</v>
      </c>
      <c r="C456" s="474" t="s">
        <v>730</v>
      </c>
      <c r="D456" s="475">
        <v>355.44</v>
      </c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 ht="12.75" customHeight="1" outlineLevel="1">
      <c r="A457" s="476" t="s">
        <v>1445</v>
      </c>
      <c r="B457" s="477" t="s">
        <v>1389</v>
      </c>
      <c r="C457" s="478" t="s">
        <v>730</v>
      </c>
      <c r="D457" s="479">
        <v>2.88</v>
      </c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 ht="12.75" customHeight="1" outlineLevel="1">
      <c r="A458" s="468" t="s">
        <v>1446</v>
      </c>
      <c r="B458" s="469" t="s">
        <v>1016</v>
      </c>
      <c r="C458" s="470"/>
      <c r="D458" s="471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 ht="12.75" customHeight="1" outlineLevel="1">
      <c r="A459" s="472" t="s">
        <v>1447</v>
      </c>
      <c r="B459" s="473" t="s">
        <v>1372</v>
      </c>
      <c r="C459" s="474" t="s">
        <v>730</v>
      </c>
      <c r="D459" s="475">
        <v>355.44</v>
      </c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 ht="12.75" customHeight="1" outlineLevel="1">
      <c r="A460" s="476" t="s">
        <v>1448</v>
      </c>
      <c r="B460" s="477" t="s">
        <v>1389</v>
      </c>
      <c r="C460" s="478" t="s">
        <v>730</v>
      </c>
      <c r="D460" s="479">
        <v>2.88</v>
      </c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 ht="12.75" customHeight="1" outlineLevel="1">
      <c r="A461" s="468" t="s">
        <v>1449</v>
      </c>
      <c r="B461" s="469" t="s">
        <v>1020</v>
      </c>
      <c r="C461" s="470"/>
      <c r="D461" s="471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 ht="12.75" customHeight="1" outlineLevel="1">
      <c r="A462" s="472" t="s">
        <v>1450</v>
      </c>
      <c r="B462" s="473" t="s">
        <v>1372</v>
      </c>
      <c r="C462" s="474" t="s">
        <v>730</v>
      </c>
      <c r="D462" s="475">
        <v>355.44</v>
      </c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 ht="12.75" customHeight="1" outlineLevel="1">
      <c r="A463" s="476" t="s">
        <v>1451</v>
      </c>
      <c r="B463" s="477" t="s">
        <v>1389</v>
      </c>
      <c r="C463" s="478" t="s">
        <v>730</v>
      </c>
      <c r="D463" s="479">
        <v>2.88</v>
      </c>
      <c r="E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 ht="12.75" customHeight="1" outlineLevel="1">
      <c r="A464" s="468" t="s">
        <v>1452</v>
      </c>
      <c r="B464" s="469" t="s">
        <v>939</v>
      </c>
      <c r="C464" s="470"/>
      <c r="D464" s="471"/>
      <c r="E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 ht="12.75" customHeight="1" outlineLevel="1">
      <c r="A465" s="472" t="s">
        <v>1453</v>
      </c>
      <c r="B465" s="473" t="s">
        <v>1395</v>
      </c>
      <c r="C465" s="474" t="s">
        <v>730</v>
      </c>
      <c r="D465" s="475">
        <v>12.21</v>
      </c>
      <c r="E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 ht="12.75" customHeight="1" outlineLevel="1">
      <c r="A466" s="476" t="s">
        <v>1454</v>
      </c>
      <c r="B466" s="477" t="s">
        <v>1397</v>
      </c>
      <c r="C466" s="478" t="s">
        <v>730</v>
      </c>
      <c r="D466" s="479">
        <v>13.64</v>
      </c>
      <c r="E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 ht="12.75" customHeight="1" outlineLevel="1">
      <c r="A467" s="472" t="s">
        <v>1455</v>
      </c>
      <c r="B467" s="473" t="s">
        <v>1372</v>
      </c>
      <c r="C467" s="474" t="s">
        <v>730</v>
      </c>
      <c r="D467" s="475">
        <v>334.16</v>
      </c>
      <c r="E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 ht="12.75" customHeight="1" outlineLevel="1">
      <c r="A468" s="476" t="s">
        <v>1456</v>
      </c>
      <c r="B468" s="477" t="s">
        <v>1389</v>
      </c>
      <c r="C468" s="478" t="s">
        <v>730</v>
      </c>
      <c r="D468" s="479">
        <v>2.88</v>
      </c>
      <c r="E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 ht="12.75" customHeight="1" outlineLevel="1">
      <c r="A469" s="468" t="s">
        <v>1457</v>
      </c>
      <c r="B469" s="469" t="s">
        <v>1318</v>
      </c>
      <c r="C469" s="470"/>
      <c r="D469" s="471"/>
      <c r="E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 ht="12.75" customHeight="1" outlineLevel="1">
      <c r="A470" s="472" t="s">
        <v>1458</v>
      </c>
      <c r="B470" s="473" t="s">
        <v>1372</v>
      </c>
      <c r="C470" s="474" t="s">
        <v>730</v>
      </c>
      <c r="D470" s="475">
        <v>180.63</v>
      </c>
      <c r="E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 ht="12.75" customHeight="1" outlineLevel="1">
      <c r="A471" s="468" t="s">
        <v>1459</v>
      </c>
      <c r="B471" s="469" t="s">
        <v>1460</v>
      </c>
      <c r="C471" s="470"/>
      <c r="D471" s="471"/>
      <c r="E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 ht="12.75" customHeight="1" outlineLevel="1">
      <c r="A472" s="476" t="s">
        <v>1461</v>
      </c>
      <c r="B472" s="477" t="s">
        <v>1372</v>
      </c>
      <c r="C472" s="478" t="s">
        <v>730</v>
      </c>
      <c r="D472" s="479">
        <v>26.34</v>
      </c>
      <c r="E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 ht="12.75" customHeight="1" outlineLevel="1">
      <c r="A473" s="468" t="s">
        <v>1462</v>
      </c>
      <c r="B473" s="469" t="s">
        <v>1463</v>
      </c>
      <c r="C473" s="470"/>
      <c r="D473" s="471"/>
      <c r="E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 ht="12.75" customHeight="1" outlineLevel="1">
      <c r="A474" s="472" t="s">
        <v>1464</v>
      </c>
      <c r="B474" s="473" t="s">
        <v>1372</v>
      </c>
      <c r="C474" s="474" t="s">
        <v>730</v>
      </c>
      <c r="D474" s="475">
        <v>44.83</v>
      </c>
      <c r="E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 ht="12.75" customHeight="1" collapsed="1">
      <c r="A475" s="448" t="s">
        <v>1465</v>
      </c>
      <c r="B475" s="449" t="s">
        <v>1466</v>
      </c>
      <c r="C475" s="450"/>
      <c r="D475" s="451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 ht="12.75" hidden="1" customHeight="1" outlineLevel="2">
      <c r="A476" s="468" t="s">
        <v>1467</v>
      </c>
      <c r="B476" s="469" t="s">
        <v>1118</v>
      </c>
      <c r="C476" s="470"/>
      <c r="D476" s="471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 ht="12.75" hidden="1" customHeight="1" outlineLevel="2">
      <c r="A477" s="476" t="s">
        <v>1468</v>
      </c>
      <c r="B477" s="477" t="s">
        <v>1469</v>
      </c>
      <c r="C477" s="478" t="s">
        <v>730</v>
      </c>
      <c r="D477" s="479">
        <v>16.76</v>
      </c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 ht="12.75" hidden="1" customHeight="1" outlineLevel="2">
      <c r="A478" s="468" t="s">
        <v>1470</v>
      </c>
      <c r="B478" s="469" t="s">
        <v>945</v>
      </c>
      <c r="C478" s="470"/>
      <c r="D478" s="471"/>
      <c r="E478" s="47"/>
      <c r="F478" s="463" t="s">
        <v>946</v>
      </c>
      <c r="G478" s="463" t="s">
        <v>55</v>
      </c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 ht="12.75" hidden="1" customHeight="1" outlineLevel="2">
      <c r="A479" s="472" t="s">
        <v>1471</v>
      </c>
      <c r="B479" s="473" t="s">
        <v>1469</v>
      </c>
      <c r="C479" s="474" t="s">
        <v>730</v>
      </c>
      <c r="D479" s="475">
        <v>142.46</v>
      </c>
      <c r="E479" s="47"/>
      <c r="F479" s="477" t="s">
        <v>1469</v>
      </c>
      <c r="G479" s="466">
        <f t="shared" ref="G479:G481" si="6">SUMIF($B$476:$B$532,F479,$D$476:$D$532)</f>
        <v>937.44</v>
      </c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 ht="12.75" hidden="1" customHeight="1" outlineLevel="2">
      <c r="A480" s="468" t="s">
        <v>1472</v>
      </c>
      <c r="B480" s="469" t="s">
        <v>956</v>
      </c>
      <c r="C480" s="470"/>
      <c r="D480" s="471"/>
      <c r="E480" s="47"/>
      <c r="F480" s="477" t="s">
        <v>1473</v>
      </c>
      <c r="G480" s="466">
        <f t="shared" si="6"/>
        <v>69.76</v>
      </c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 ht="12.75" hidden="1" customHeight="1" outlineLevel="2">
      <c r="A481" s="476" t="s">
        <v>1474</v>
      </c>
      <c r="B481" s="477" t="s">
        <v>1469</v>
      </c>
      <c r="C481" s="478" t="s">
        <v>730</v>
      </c>
      <c r="D481" s="479">
        <v>48.26</v>
      </c>
      <c r="E481" s="47"/>
      <c r="F481" s="477" t="s">
        <v>1475</v>
      </c>
      <c r="G481" s="466">
        <f t="shared" si="6"/>
        <v>56.94</v>
      </c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 ht="12.75" hidden="1" customHeight="1" outlineLevel="2">
      <c r="A482" s="468" t="s">
        <v>1476</v>
      </c>
      <c r="B482" s="469" t="s">
        <v>934</v>
      </c>
      <c r="C482" s="470"/>
      <c r="D482" s="471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 ht="12.75" hidden="1" customHeight="1" outlineLevel="2">
      <c r="A483" s="472" t="s">
        <v>1477</v>
      </c>
      <c r="B483" s="473" t="s">
        <v>1469</v>
      </c>
      <c r="C483" s="474" t="s">
        <v>730</v>
      </c>
      <c r="D483" s="475">
        <v>40.28</v>
      </c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 ht="12.75" hidden="1" customHeight="1" outlineLevel="2">
      <c r="A484" s="476" t="s">
        <v>1478</v>
      </c>
      <c r="B484" s="477" t="s">
        <v>1473</v>
      </c>
      <c r="C484" s="478" t="s">
        <v>730</v>
      </c>
      <c r="D484" s="479">
        <v>4.36</v>
      </c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 ht="12.75" hidden="1" customHeight="1" outlineLevel="2">
      <c r="A485" s="468" t="s">
        <v>1479</v>
      </c>
      <c r="B485" s="469" t="s">
        <v>964</v>
      </c>
      <c r="C485" s="470"/>
      <c r="D485" s="471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 ht="12.75" hidden="1" customHeight="1" outlineLevel="2">
      <c r="A486" s="472" t="s">
        <v>1480</v>
      </c>
      <c r="B486" s="473" t="s">
        <v>1469</v>
      </c>
      <c r="C486" s="474" t="s">
        <v>730</v>
      </c>
      <c r="D486" s="475">
        <v>40.28</v>
      </c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 ht="12.75" hidden="1" customHeight="1" outlineLevel="2">
      <c r="A487" s="476" t="s">
        <v>1481</v>
      </c>
      <c r="B487" s="477" t="s">
        <v>1473</v>
      </c>
      <c r="C487" s="478" t="s">
        <v>730</v>
      </c>
      <c r="D487" s="479">
        <v>4.36</v>
      </c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 ht="12.75" hidden="1" customHeight="1" outlineLevel="2">
      <c r="A488" s="468" t="s">
        <v>1482</v>
      </c>
      <c r="B488" s="469" t="s">
        <v>968</v>
      </c>
      <c r="C488" s="470"/>
      <c r="D488" s="471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 ht="12.75" hidden="1" customHeight="1" outlineLevel="2">
      <c r="A489" s="472" t="s">
        <v>1483</v>
      </c>
      <c r="B489" s="473" t="s">
        <v>1469</v>
      </c>
      <c r="C489" s="474" t="s">
        <v>730</v>
      </c>
      <c r="D489" s="475">
        <v>40.28</v>
      </c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 ht="12.75" hidden="1" customHeight="1" outlineLevel="2">
      <c r="A490" s="476" t="s">
        <v>1484</v>
      </c>
      <c r="B490" s="477" t="s">
        <v>1473</v>
      </c>
      <c r="C490" s="478" t="s">
        <v>730</v>
      </c>
      <c r="D490" s="479">
        <v>4.36</v>
      </c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 ht="12.75" hidden="1" customHeight="1" outlineLevel="2">
      <c r="A491" s="468" t="s">
        <v>1485</v>
      </c>
      <c r="B491" s="469" t="s">
        <v>972</v>
      </c>
      <c r="C491" s="470"/>
      <c r="D491" s="471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 ht="12.75" hidden="1" customHeight="1" outlineLevel="2">
      <c r="A492" s="472" t="s">
        <v>1486</v>
      </c>
      <c r="B492" s="473" t="s">
        <v>1469</v>
      </c>
      <c r="C492" s="474" t="s">
        <v>730</v>
      </c>
      <c r="D492" s="475">
        <v>40.28</v>
      </c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 ht="12.75" hidden="1" customHeight="1" outlineLevel="2">
      <c r="A493" s="476" t="s">
        <v>1487</v>
      </c>
      <c r="B493" s="477" t="s">
        <v>1473</v>
      </c>
      <c r="C493" s="478" t="s">
        <v>730</v>
      </c>
      <c r="D493" s="479">
        <v>4.36</v>
      </c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 ht="12.75" hidden="1" customHeight="1" outlineLevel="2">
      <c r="A494" s="468" t="s">
        <v>1488</v>
      </c>
      <c r="B494" s="469" t="s">
        <v>976</v>
      </c>
      <c r="C494" s="470"/>
      <c r="D494" s="471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 ht="12.75" hidden="1" customHeight="1" outlineLevel="2">
      <c r="A495" s="472" t="s">
        <v>1489</v>
      </c>
      <c r="B495" s="473" t="s">
        <v>1469</v>
      </c>
      <c r="C495" s="474" t="s">
        <v>730</v>
      </c>
      <c r="D495" s="475">
        <v>40.28</v>
      </c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 ht="12.75" hidden="1" customHeight="1" outlineLevel="2">
      <c r="A496" s="476" t="s">
        <v>1490</v>
      </c>
      <c r="B496" s="477" t="s">
        <v>1473</v>
      </c>
      <c r="C496" s="478" t="s">
        <v>730</v>
      </c>
      <c r="D496" s="479">
        <v>4.36</v>
      </c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 ht="12.75" hidden="1" customHeight="1" outlineLevel="2">
      <c r="A497" s="468" t="s">
        <v>1491</v>
      </c>
      <c r="B497" s="469" t="s">
        <v>980</v>
      </c>
      <c r="C497" s="470"/>
      <c r="D497" s="471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 ht="12.75" hidden="1" customHeight="1" outlineLevel="2">
      <c r="A498" s="472" t="s">
        <v>1492</v>
      </c>
      <c r="B498" s="473" t="s">
        <v>1469</v>
      </c>
      <c r="C498" s="474" t="s">
        <v>730</v>
      </c>
      <c r="D498" s="475">
        <v>40.28</v>
      </c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 ht="12.75" hidden="1" customHeight="1" outlineLevel="2">
      <c r="A499" s="476" t="s">
        <v>1493</v>
      </c>
      <c r="B499" s="477" t="s">
        <v>1473</v>
      </c>
      <c r="C499" s="478" t="s">
        <v>730</v>
      </c>
      <c r="D499" s="479">
        <v>4.36</v>
      </c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 ht="12.75" hidden="1" customHeight="1" outlineLevel="2">
      <c r="A500" s="468" t="s">
        <v>1494</v>
      </c>
      <c r="B500" s="469" t="s">
        <v>984</v>
      </c>
      <c r="C500" s="470"/>
      <c r="D500" s="471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 ht="12.75" hidden="1" customHeight="1" outlineLevel="2">
      <c r="A501" s="472" t="s">
        <v>1495</v>
      </c>
      <c r="B501" s="473" t="s">
        <v>1469</v>
      </c>
      <c r="C501" s="474" t="s">
        <v>730</v>
      </c>
      <c r="D501" s="475">
        <v>40.28</v>
      </c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 ht="12.75" hidden="1" customHeight="1" outlineLevel="2">
      <c r="A502" s="476" t="s">
        <v>1496</v>
      </c>
      <c r="B502" s="477" t="s">
        <v>1473</v>
      </c>
      <c r="C502" s="478" t="s">
        <v>730</v>
      </c>
      <c r="D502" s="479">
        <v>4.36</v>
      </c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 ht="12.75" hidden="1" customHeight="1" outlineLevel="2">
      <c r="A503" s="468" t="s">
        <v>1497</v>
      </c>
      <c r="B503" s="469" t="s">
        <v>988</v>
      </c>
      <c r="C503" s="470"/>
      <c r="D503" s="471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 ht="12.75" hidden="1" customHeight="1" outlineLevel="2">
      <c r="A504" s="472" t="s">
        <v>1498</v>
      </c>
      <c r="B504" s="473" t="s">
        <v>1469</v>
      </c>
      <c r="C504" s="474" t="s">
        <v>730</v>
      </c>
      <c r="D504" s="475">
        <v>40.28</v>
      </c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 ht="12.75" hidden="1" customHeight="1" outlineLevel="2">
      <c r="A505" s="476" t="s">
        <v>1499</v>
      </c>
      <c r="B505" s="477" t="s">
        <v>1473</v>
      </c>
      <c r="C505" s="478" t="s">
        <v>730</v>
      </c>
      <c r="D505" s="479">
        <v>4.36</v>
      </c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 ht="12.75" hidden="1" customHeight="1" outlineLevel="2">
      <c r="A506" s="468" t="s">
        <v>1500</v>
      </c>
      <c r="B506" s="469" t="s">
        <v>992</v>
      </c>
      <c r="C506" s="470"/>
      <c r="D506" s="471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 ht="12.75" hidden="1" customHeight="1" outlineLevel="2">
      <c r="A507" s="472" t="s">
        <v>1501</v>
      </c>
      <c r="B507" s="473" t="s">
        <v>1469</v>
      </c>
      <c r="C507" s="474" t="s">
        <v>730</v>
      </c>
      <c r="D507" s="475">
        <v>40.28</v>
      </c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 ht="12.75" hidden="1" customHeight="1" outlineLevel="2">
      <c r="A508" s="476" t="s">
        <v>1502</v>
      </c>
      <c r="B508" s="477" t="s">
        <v>1473</v>
      </c>
      <c r="C508" s="478" t="s">
        <v>730</v>
      </c>
      <c r="D508" s="479">
        <v>4.36</v>
      </c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 ht="12.75" hidden="1" customHeight="1" outlineLevel="2">
      <c r="A509" s="468" t="s">
        <v>1503</v>
      </c>
      <c r="B509" s="469" t="s">
        <v>996</v>
      </c>
      <c r="C509" s="470"/>
      <c r="D509" s="471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 ht="12.75" hidden="1" customHeight="1" outlineLevel="2">
      <c r="A510" s="472" t="s">
        <v>1504</v>
      </c>
      <c r="B510" s="473" t="s">
        <v>1469</v>
      </c>
      <c r="C510" s="474" t="s">
        <v>730</v>
      </c>
      <c r="D510" s="475">
        <v>40.28</v>
      </c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 ht="12.75" hidden="1" customHeight="1" outlineLevel="2">
      <c r="A511" s="476" t="s">
        <v>1505</v>
      </c>
      <c r="B511" s="477" t="s">
        <v>1473</v>
      </c>
      <c r="C511" s="478" t="s">
        <v>730</v>
      </c>
      <c r="D511" s="479">
        <v>4.36</v>
      </c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 ht="12.75" hidden="1" customHeight="1" outlineLevel="2">
      <c r="A512" s="468" t="s">
        <v>1506</v>
      </c>
      <c r="B512" s="469" t="s">
        <v>1000</v>
      </c>
      <c r="C512" s="470"/>
      <c r="D512" s="471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 ht="12.75" hidden="1" customHeight="1" outlineLevel="2">
      <c r="A513" s="472" t="s">
        <v>1507</v>
      </c>
      <c r="B513" s="473" t="s">
        <v>1469</v>
      </c>
      <c r="C513" s="474" t="s">
        <v>730</v>
      </c>
      <c r="D513" s="475">
        <v>40.28</v>
      </c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 ht="12.75" hidden="1" customHeight="1" outlineLevel="2">
      <c r="A514" s="476" t="s">
        <v>1508</v>
      </c>
      <c r="B514" s="477" t="s">
        <v>1473</v>
      </c>
      <c r="C514" s="478" t="s">
        <v>730</v>
      </c>
      <c r="D514" s="479">
        <v>4.36</v>
      </c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 ht="12.75" hidden="1" customHeight="1" outlineLevel="2">
      <c r="A515" s="468" t="s">
        <v>1509</v>
      </c>
      <c r="B515" s="469" t="s">
        <v>1004</v>
      </c>
      <c r="C515" s="470"/>
      <c r="D515" s="471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 ht="12.75" hidden="1" customHeight="1" outlineLevel="2">
      <c r="A516" s="472" t="s">
        <v>1510</v>
      </c>
      <c r="B516" s="473" t="s">
        <v>1469</v>
      </c>
      <c r="C516" s="474" t="s">
        <v>730</v>
      </c>
      <c r="D516" s="475">
        <v>40.28</v>
      </c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 ht="12.75" hidden="1" customHeight="1" outlineLevel="2">
      <c r="A517" s="476" t="s">
        <v>1511</v>
      </c>
      <c r="B517" s="477" t="s">
        <v>1473</v>
      </c>
      <c r="C517" s="478" t="s">
        <v>730</v>
      </c>
      <c r="D517" s="479">
        <v>4.36</v>
      </c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 ht="12.75" hidden="1" customHeight="1" outlineLevel="2">
      <c r="A518" s="468" t="s">
        <v>1512</v>
      </c>
      <c r="B518" s="469" t="s">
        <v>1008</v>
      </c>
      <c r="C518" s="470"/>
      <c r="D518" s="471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 ht="12.75" hidden="1" customHeight="1" outlineLevel="2">
      <c r="A519" s="472" t="s">
        <v>1513</v>
      </c>
      <c r="B519" s="473" t="s">
        <v>1469</v>
      </c>
      <c r="C519" s="474" t="s">
        <v>730</v>
      </c>
      <c r="D519" s="475">
        <v>40.28</v>
      </c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 ht="12.75" hidden="1" customHeight="1" outlineLevel="2">
      <c r="A520" s="476" t="s">
        <v>1514</v>
      </c>
      <c r="B520" s="477" t="s">
        <v>1473</v>
      </c>
      <c r="C520" s="478" t="s">
        <v>730</v>
      </c>
      <c r="D520" s="479">
        <v>4.36</v>
      </c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 ht="12.75" hidden="1" customHeight="1" outlineLevel="2">
      <c r="A521" s="468" t="s">
        <v>1515</v>
      </c>
      <c r="B521" s="469" t="s">
        <v>1012</v>
      </c>
      <c r="C521" s="470"/>
      <c r="D521" s="471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 ht="12.75" hidden="1" customHeight="1" outlineLevel="2">
      <c r="A522" s="472" t="s">
        <v>1516</v>
      </c>
      <c r="B522" s="473" t="s">
        <v>1469</v>
      </c>
      <c r="C522" s="474" t="s">
        <v>730</v>
      </c>
      <c r="D522" s="475">
        <v>40.28</v>
      </c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 ht="12.75" hidden="1" customHeight="1" outlineLevel="2">
      <c r="A523" s="476" t="s">
        <v>1517</v>
      </c>
      <c r="B523" s="477" t="s">
        <v>1473</v>
      </c>
      <c r="C523" s="478" t="s">
        <v>730</v>
      </c>
      <c r="D523" s="479">
        <v>4.36</v>
      </c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 ht="12.75" hidden="1" customHeight="1" outlineLevel="2">
      <c r="A524" s="468" t="s">
        <v>1518</v>
      </c>
      <c r="B524" s="469" t="s">
        <v>1016</v>
      </c>
      <c r="C524" s="470"/>
      <c r="D524" s="471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 ht="12.75" hidden="1" customHeight="1" outlineLevel="2">
      <c r="A525" s="472" t="s">
        <v>1519</v>
      </c>
      <c r="B525" s="473" t="s">
        <v>1469</v>
      </c>
      <c r="C525" s="474" t="s">
        <v>730</v>
      </c>
      <c r="D525" s="475">
        <v>40.28</v>
      </c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 ht="12.75" hidden="1" customHeight="1" outlineLevel="2">
      <c r="A526" s="476" t="s">
        <v>1520</v>
      </c>
      <c r="B526" s="477" t="s">
        <v>1473</v>
      </c>
      <c r="C526" s="478" t="s">
        <v>730</v>
      </c>
      <c r="D526" s="479">
        <v>4.36</v>
      </c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 ht="12.75" hidden="1" customHeight="1" outlineLevel="2">
      <c r="A527" s="468" t="s">
        <v>1521</v>
      </c>
      <c r="B527" s="469" t="s">
        <v>1020</v>
      </c>
      <c r="C527" s="470"/>
      <c r="D527" s="471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 ht="12.75" hidden="1" customHeight="1" outlineLevel="2">
      <c r="A528" s="472" t="s">
        <v>1522</v>
      </c>
      <c r="B528" s="473" t="s">
        <v>1469</v>
      </c>
      <c r="C528" s="474" t="s">
        <v>730</v>
      </c>
      <c r="D528" s="475">
        <v>40.28</v>
      </c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 ht="12.75" hidden="1" customHeight="1" outlineLevel="2">
      <c r="A529" s="476" t="s">
        <v>1523</v>
      </c>
      <c r="B529" s="477" t="s">
        <v>1473</v>
      </c>
      <c r="C529" s="478" t="s">
        <v>730</v>
      </c>
      <c r="D529" s="479">
        <v>4.36</v>
      </c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 ht="12.75" hidden="1" customHeight="1" outlineLevel="2">
      <c r="A530" s="468" t="s">
        <v>1524</v>
      </c>
      <c r="B530" s="469" t="s">
        <v>939</v>
      </c>
      <c r="C530" s="470"/>
      <c r="D530" s="471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 ht="12.75" hidden="1" customHeight="1" outlineLevel="2">
      <c r="A531" s="472" t="s">
        <v>1525</v>
      </c>
      <c r="B531" s="473" t="s">
        <v>1469</v>
      </c>
      <c r="C531" s="474" t="s">
        <v>730</v>
      </c>
      <c r="D531" s="475">
        <v>85.48</v>
      </c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 ht="12.75" hidden="1" customHeight="1" outlineLevel="2">
      <c r="A532" s="476" t="s">
        <v>1526</v>
      </c>
      <c r="B532" s="477" t="s">
        <v>1475</v>
      </c>
      <c r="C532" s="478" t="s">
        <v>730</v>
      </c>
      <c r="D532" s="479">
        <v>56.94</v>
      </c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 ht="12.75" customHeight="1" collapsed="1">
      <c r="A533" s="448" t="s">
        <v>1527</v>
      </c>
      <c r="B533" s="449" t="s">
        <v>1528</v>
      </c>
      <c r="C533" s="450"/>
      <c r="D533" s="451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 ht="12.75" hidden="1" customHeight="1" outlineLevel="2">
      <c r="A534" s="452" t="s">
        <v>1529</v>
      </c>
      <c r="B534" s="453" t="s">
        <v>945</v>
      </c>
      <c r="C534" s="454"/>
      <c r="D534" s="455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 ht="12.75" hidden="1" customHeight="1" outlineLevel="2">
      <c r="A535" s="459" t="s">
        <v>1530</v>
      </c>
      <c r="B535" s="460" t="s">
        <v>1531</v>
      </c>
      <c r="C535" s="461" t="s">
        <v>298</v>
      </c>
      <c r="D535" s="462">
        <v>9.0</v>
      </c>
      <c r="E535" s="47"/>
      <c r="F535" s="463" t="s">
        <v>946</v>
      </c>
      <c r="G535" s="463" t="s">
        <v>55</v>
      </c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 ht="12.75" hidden="1" customHeight="1" outlineLevel="2">
      <c r="A536" s="456" t="s">
        <v>1532</v>
      </c>
      <c r="B536" s="464" t="s">
        <v>1533</v>
      </c>
      <c r="C536" s="457" t="s">
        <v>298</v>
      </c>
      <c r="D536" s="465">
        <v>2.0</v>
      </c>
      <c r="E536" s="47"/>
      <c r="F536" s="464" t="s">
        <v>1534</v>
      </c>
      <c r="G536" s="466">
        <f t="shared" ref="G536:G538" si="7">SUMIF($B$534:$B$594,F536,$D$534:$D$594)</f>
        <v>176</v>
      </c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 ht="12.75" hidden="1" customHeight="1" outlineLevel="2">
      <c r="A537" s="452" t="s">
        <v>1535</v>
      </c>
      <c r="B537" s="453" t="s">
        <v>952</v>
      </c>
      <c r="C537" s="454"/>
      <c r="D537" s="455"/>
      <c r="E537" s="47"/>
      <c r="F537" s="460" t="s">
        <v>1531</v>
      </c>
      <c r="G537" s="466">
        <f t="shared" si="7"/>
        <v>298</v>
      </c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 ht="12.75" hidden="1" customHeight="1" outlineLevel="2">
      <c r="A538" s="459" t="s">
        <v>1536</v>
      </c>
      <c r="B538" s="460" t="s">
        <v>1531</v>
      </c>
      <c r="C538" s="461" t="s">
        <v>298</v>
      </c>
      <c r="D538" s="462">
        <v>2.0</v>
      </c>
      <c r="E538" s="47"/>
      <c r="F538" s="464" t="s">
        <v>1533</v>
      </c>
      <c r="G538" s="466">
        <f t="shared" si="7"/>
        <v>2</v>
      </c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 ht="12.75" hidden="1" customHeight="1" outlineLevel="2">
      <c r="A539" s="452" t="s">
        <v>1537</v>
      </c>
      <c r="B539" s="453" t="s">
        <v>956</v>
      </c>
      <c r="C539" s="454"/>
      <c r="D539" s="455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 ht="12.75" hidden="1" customHeight="1" outlineLevel="2">
      <c r="A540" s="456" t="s">
        <v>1538</v>
      </c>
      <c r="B540" s="464" t="s">
        <v>1531</v>
      </c>
      <c r="C540" s="457" t="s">
        <v>298</v>
      </c>
      <c r="D540" s="465">
        <v>6.0</v>
      </c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 ht="12.75" hidden="1" customHeight="1" outlineLevel="2">
      <c r="A541" s="452" t="s">
        <v>1539</v>
      </c>
      <c r="B541" s="453" t="s">
        <v>959</v>
      </c>
      <c r="C541" s="454"/>
      <c r="D541" s="455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 ht="12.75" hidden="1" customHeight="1" outlineLevel="2">
      <c r="A542" s="459" t="s">
        <v>1540</v>
      </c>
      <c r="B542" s="460" t="s">
        <v>1531</v>
      </c>
      <c r="C542" s="461" t="s">
        <v>298</v>
      </c>
      <c r="D542" s="462">
        <v>1.0</v>
      </c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 ht="12.75" hidden="1" customHeight="1" outlineLevel="2">
      <c r="A543" s="452" t="s">
        <v>1541</v>
      </c>
      <c r="B543" s="453" t="s">
        <v>934</v>
      </c>
      <c r="C543" s="454"/>
      <c r="D543" s="455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 ht="12.75" hidden="1" customHeight="1" outlineLevel="2">
      <c r="A544" s="456" t="s">
        <v>1542</v>
      </c>
      <c r="B544" s="464" t="s">
        <v>1534</v>
      </c>
      <c r="C544" s="457" t="s">
        <v>298</v>
      </c>
      <c r="D544" s="465">
        <v>11.0</v>
      </c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 ht="12.75" hidden="1" customHeight="1" outlineLevel="2">
      <c r="A545" s="459" t="s">
        <v>1543</v>
      </c>
      <c r="B545" s="460" t="s">
        <v>1531</v>
      </c>
      <c r="C545" s="461" t="s">
        <v>298</v>
      </c>
      <c r="D545" s="462">
        <v>17.0</v>
      </c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 ht="12.75" hidden="1" customHeight="1" outlineLevel="2">
      <c r="A546" s="452" t="s">
        <v>1544</v>
      </c>
      <c r="B546" s="453" t="s">
        <v>964</v>
      </c>
      <c r="C546" s="454"/>
      <c r="D546" s="455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 ht="12.75" hidden="1" customHeight="1" outlineLevel="2">
      <c r="A547" s="456" t="s">
        <v>1545</v>
      </c>
      <c r="B547" s="464" t="s">
        <v>1534</v>
      </c>
      <c r="C547" s="457" t="s">
        <v>298</v>
      </c>
      <c r="D547" s="465">
        <v>11.0</v>
      </c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 ht="12.75" hidden="1" customHeight="1" outlineLevel="2">
      <c r="A548" s="459" t="s">
        <v>1546</v>
      </c>
      <c r="B548" s="460" t="s">
        <v>1531</v>
      </c>
      <c r="C548" s="461" t="s">
        <v>298</v>
      </c>
      <c r="D548" s="462">
        <v>17.0</v>
      </c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 ht="12.75" hidden="1" customHeight="1" outlineLevel="2">
      <c r="A549" s="452" t="s">
        <v>1547</v>
      </c>
      <c r="B549" s="453" t="s">
        <v>968</v>
      </c>
      <c r="C549" s="454"/>
      <c r="D549" s="455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 ht="12.75" hidden="1" customHeight="1" outlineLevel="2">
      <c r="A550" s="456" t="s">
        <v>1548</v>
      </c>
      <c r="B550" s="464" t="s">
        <v>1534</v>
      </c>
      <c r="C550" s="457" t="s">
        <v>298</v>
      </c>
      <c r="D550" s="465">
        <v>11.0</v>
      </c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 ht="12.75" hidden="1" customHeight="1" outlineLevel="2">
      <c r="A551" s="459" t="s">
        <v>1549</v>
      </c>
      <c r="B551" s="460" t="s">
        <v>1531</v>
      </c>
      <c r="C551" s="461" t="s">
        <v>298</v>
      </c>
      <c r="D551" s="462">
        <v>17.0</v>
      </c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 ht="12.75" hidden="1" customHeight="1" outlineLevel="2">
      <c r="A552" s="452" t="s">
        <v>1550</v>
      </c>
      <c r="B552" s="453" t="s">
        <v>972</v>
      </c>
      <c r="C552" s="454"/>
      <c r="D552" s="455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 ht="12.75" hidden="1" customHeight="1" outlineLevel="2">
      <c r="A553" s="456" t="s">
        <v>1551</v>
      </c>
      <c r="B553" s="464" t="s">
        <v>1534</v>
      </c>
      <c r="C553" s="457" t="s">
        <v>298</v>
      </c>
      <c r="D553" s="465">
        <v>11.0</v>
      </c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 ht="12.75" hidden="1" customHeight="1" outlineLevel="2">
      <c r="A554" s="459" t="s">
        <v>1552</v>
      </c>
      <c r="B554" s="460" t="s">
        <v>1531</v>
      </c>
      <c r="C554" s="461" t="s">
        <v>298</v>
      </c>
      <c r="D554" s="462">
        <v>17.0</v>
      </c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 ht="12.75" hidden="1" customHeight="1" outlineLevel="2">
      <c r="A555" s="452" t="s">
        <v>1553</v>
      </c>
      <c r="B555" s="453" t="s">
        <v>976</v>
      </c>
      <c r="C555" s="454"/>
      <c r="D555" s="455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 ht="12.75" hidden="1" customHeight="1" outlineLevel="2">
      <c r="A556" s="456" t="s">
        <v>1554</v>
      </c>
      <c r="B556" s="464" t="s">
        <v>1534</v>
      </c>
      <c r="C556" s="457" t="s">
        <v>298</v>
      </c>
      <c r="D556" s="465">
        <v>11.0</v>
      </c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 ht="12.75" hidden="1" customHeight="1" outlineLevel="2">
      <c r="A557" s="459" t="s">
        <v>1555</v>
      </c>
      <c r="B557" s="460" t="s">
        <v>1531</v>
      </c>
      <c r="C557" s="461" t="s">
        <v>298</v>
      </c>
      <c r="D557" s="462">
        <v>17.0</v>
      </c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 ht="12.75" hidden="1" customHeight="1" outlineLevel="2">
      <c r="A558" s="452" t="s">
        <v>1556</v>
      </c>
      <c r="B558" s="453" t="s">
        <v>980</v>
      </c>
      <c r="C558" s="454"/>
      <c r="D558" s="455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 ht="12.75" hidden="1" customHeight="1" outlineLevel="2">
      <c r="A559" s="456" t="s">
        <v>1557</v>
      </c>
      <c r="B559" s="464" t="s">
        <v>1534</v>
      </c>
      <c r="C559" s="457" t="s">
        <v>298</v>
      </c>
      <c r="D559" s="465">
        <v>11.0</v>
      </c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 ht="12.75" hidden="1" customHeight="1" outlineLevel="2">
      <c r="A560" s="459" t="s">
        <v>1558</v>
      </c>
      <c r="B560" s="460" t="s">
        <v>1531</v>
      </c>
      <c r="C560" s="461" t="s">
        <v>298</v>
      </c>
      <c r="D560" s="462">
        <v>17.0</v>
      </c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 ht="12.75" hidden="1" customHeight="1" outlineLevel="2">
      <c r="A561" s="452" t="s">
        <v>1559</v>
      </c>
      <c r="B561" s="453" t="s">
        <v>984</v>
      </c>
      <c r="C561" s="454"/>
      <c r="D561" s="455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 ht="12.75" hidden="1" customHeight="1" outlineLevel="2">
      <c r="A562" s="456" t="s">
        <v>1560</v>
      </c>
      <c r="B562" s="464" t="s">
        <v>1534</v>
      </c>
      <c r="C562" s="457" t="s">
        <v>298</v>
      </c>
      <c r="D562" s="465">
        <v>11.0</v>
      </c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 ht="12.75" hidden="1" customHeight="1" outlineLevel="2">
      <c r="A563" s="459" t="s">
        <v>1561</v>
      </c>
      <c r="B563" s="460" t="s">
        <v>1531</v>
      </c>
      <c r="C563" s="461" t="s">
        <v>298</v>
      </c>
      <c r="D563" s="462">
        <v>17.0</v>
      </c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 ht="12.75" hidden="1" customHeight="1" outlineLevel="2">
      <c r="A564" s="452" t="s">
        <v>1562</v>
      </c>
      <c r="B564" s="453" t="s">
        <v>988</v>
      </c>
      <c r="C564" s="454"/>
      <c r="D564" s="455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 ht="12.75" hidden="1" customHeight="1" outlineLevel="2">
      <c r="A565" s="456" t="s">
        <v>1563</v>
      </c>
      <c r="B565" s="464" t="s">
        <v>1534</v>
      </c>
      <c r="C565" s="457" t="s">
        <v>298</v>
      </c>
      <c r="D565" s="465">
        <v>11.0</v>
      </c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 ht="12.75" hidden="1" customHeight="1" outlineLevel="2">
      <c r="A566" s="459" t="s">
        <v>1564</v>
      </c>
      <c r="B566" s="460" t="s">
        <v>1531</v>
      </c>
      <c r="C566" s="461" t="s">
        <v>298</v>
      </c>
      <c r="D566" s="462">
        <v>17.0</v>
      </c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 ht="12.75" hidden="1" customHeight="1" outlineLevel="2">
      <c r="A567" s="452" t="s">
        <v>1565</v>
      </c>
      <c r="B567" s="453" t="s">
        <v>992</v>
      </c>
      <c r="C567" s="454"/>
      <c r="D567" s="455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 ht="12.75" hidden="1" customHeight="1" outlineLevel="2">
      <c r="A568" s="456" t="s">
        <v>1566</v>
      </c>
      <c r="B568" s="464" t="s">
        <v>1534</v>
      </c>
      <c r="C568" s="457" t="s">
        <v>298</v>
      </c>
      <c r="D568" s="465">
        <v>11.0</v>
      </c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 ht="12.75" hidden="1" customHeight="1" outlineLevel="2">
      <c r="A569" s="459" t="s">
        <v>1567</v>
      </c>
      <c r="B569" s="460" t="s">
        <v>1531</v>
      </c>
      <c r="C569" s="461" t="s">
        <v>298</v>
      </c>
      <c r="D569" s="462">
        <v>17.0</v>
      </c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 ht="12.75" hidden="1" customHeight="1" outlineLevel="2">
      <c r="A570" s="452" t="s">
        <v>1568</v>
      </c>
      <c r="B570" s="453" t="s">
        <v>996</v>
      </c>
      <c r="C570" s="454"/>
      <c r="D570" s="455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 ht="12.75" hidden="1" customHeight="1" outlineLevel="2">
      <c r="A571" s="456" t="s">
        <v>1569</v>
      </c>
      <c r="B571" s="464" t="s">
        <v>1534</v>
      </c>
      <c r="C571" s="457" t="s">
        <v>298</v>
      </c>
      <c r="D571" s="465">
        <v>11.0</v>
      </c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 ht="12.75" hidden="1" customHeight="1" outlineLevel="2">
      <c r="A572" s="459" t="s">
        <v>1570</v>
      </c>
      <c r="B572" s="460" t="s">
        <v>1531</v>
      </c>
      <c r="C572" s="461" t="s">
        <v>298</v>
      </c>
      <c r="D572" s="462">
        <v>17.0</v>
      </c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 ht="12.75" hidden="1" customHeight="1" outlineLevel="2">
      <c r="A573" s="452" t="s">
        <v>1571</v>
      </c>
      <c r="B573" s="453" t="s">
        <v>1000</v>
      </c>
      <c r="C573" s="454"/>
      <c r="D573" s="455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 ht="12.75" hidden="1" customHeight="1" outlineLevel="2">
      <c r="A574" s="456" t="s">
        <v>1572</v>
      </c>
      <c r="B574" s="464" t="s">
        <v>1534</v>
      </c>
      <c r="C574" s="457" t="s">
        <v>298</v>
      </c>
      <c r="D574" s="465">
        <v>11.0</v>
      </c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 ht="12.75" hidden="1" customHeight="1" outlineLevel="2">
      <c r="A575" s="459" t="s">
        <v>1573</v>
      </c>
      <c r="B575" s="460" t="s">
        <v>1531</v>
      </c>
      <c r="C575" s="461" t="s">
        <v>298</v>
      </c>
      <c r="D575" s="462">
        <v>17.0</v>
      </c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 ht="12.75" hidden="1" customHeight="1" outlineLevel="2">
      <c r="A576" s="452" t="s">
        <v>1574</v>
      </c>
      <c r="B576" s="453" t="s">
        <v>1004</v>
      </c>
      <c r="C576" s="454"/>
      <c r="D576" s="455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 ht="12.75" hidden="1" customHeight="1" outlineLevel="2">
      <c r="A577" s="456" t="s">
        <v>1575</v>
      </c>
      <c r="B577" s="464" t="s">
        <v>1534</v>
      </c>
      <c r="C577" s="457" t="s">
        <v>298</v>
      </c>
      <c r="D577" s="465">
        <v>11.0</v>
      </c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 ht="12.75" hidden="1" customHeight="1" outlineLevel="2">
      <c r="A578" s="459" t="s">
        <v>1576</v>
      </c>
      <c r="B578" s="460" t="s">
        <v>1531</v>
      </c>
      <c r="C578" s="461" t="s">
        <v>298</v>
      </c>
      <c r="D578" s="462">
        <v>17.0</v>
      </c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 ht="12.75" hidden="1" customHeight="1" outlineLevel="2">
      <c r="A579" s="452" t="s">
        <v>1577</v>
      </c>
      <c r="B579" s="453" t="s">
        <v>1008</v>
      </c>
      <c r="C579" s="454"/>
      <c r="D579" s="455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 ht="12.75" hidden="1" customHeight="1" outlineLevel="2">
      <c r="A580" s="456" t="s">
        <v>1578</v>
      </c>
      <c r="B580" s="464" t="s">
        <v>1534</v>
      </c>
      <c r="C580" s="457" t="s">
        <v>298</v>
      </c>
      <c r="D580" s="465">
        <v>11.0</v>
      </c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 ht="12.75" hidden="1" customHeight="1" outlineLevel="2">
      <c r="A581" s="459" t="s">
        <v>1579</v>
      </c>
      <c r="B581" s="460" t="s">
        <v>1531</v>
      </c>
      <c r="C581" s="461" t="s">
        <v>298</v>
      </c>
      <c r="D581" s="462">
        <v>17.0</v>
      </c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 ht="12.75" hidden="1" customHeight="1" outlineLevel="2">
      <c r="A582" s="452" t="s">
        <v>1580</v>
      </c>
      <c r="B582" s="453" t="s">
        <v>1012</v>
      </c>
      <c r="C582" s="454"/>
      <c r="D582" s="455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 ht="12.75" hidden="1" customHeight="1" outlineLevel="2">
      <c r="A583" s="456" t="s">
        <v>1581</v>
      </c>
      <c r="B583" s="464" t="s">
        <v>1534</v>
      </c>
      <c r="C583" s="457" t="s">
        <v>298</v>
      </c>
      <c r="D583" s="465">
        <v>11.0</v>
      </c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 ht="12.75" hidden="1" customHeight="1" outlineLevel="2">
      <c r="A584" s="459" t="s">
        <v>1582</v>
      </c>
      <c r="B584" s="460" t="s">
        <v>1531</v>
      </c>
      <c r="C584" s="461" t="s">
        <v>298</v>
      </c>
      <c r="D584" s="462">
        <v>17.0</v>
      </c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 ht="12.75" hidden="1" customHeight="1" outlineLevel="2">
      <c r="A585" s="452" t="s">
        <v>1583</v>
      </c>
      <c r="B585" s="453" t="s">
        <v>1016</v>
      </c>
      <c r="C585" s="454"/>
      <c r="D585" s="455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 ht="12.75" hidden="1" customHeight="1" outlineLevel="2">
      <c r="A586" s="456" t="s">
        <v>1584</v>
      </c>
      <c r="B586" s="464" t="s">
        <v>1534</v>
      </c>
      <c r="C586" s="457" t="s">
        <v>298</v>
      </c>
      <c r="D586" s="465">
        <v>11.0</v>
      </c>
      <c r="E586" s="47"/>
      <c r="F586" s="481">
        <f>D594+D592+D590+D587+D584+D581+D578+D575+D572+D569+D566+D563+D560+D557+D554+D551+D548+D545+D542+D540+D538+D535</f>
        <v>298</v>
      </c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 ht="12.75" hidden="1" customHeight="1" outlineLevel="2">
      <c r="A587" s="459" t="s">
        <v>1585</v>
      </c>
      <c r="B587" s="460" t="s">
        <v>1531</v>
      </c>
      <c r="C587" s="461" t="s">
        <v>298</v>
      </c>
      <c r="D587" s="462">
        <v>17.0</v>
      </c>
      <c r="E587" s="47"/>
      <c r="F587" s="481">
        <f>D544+D547+D550+D553+D556+D559+D562+D565+D568+D571+D574+D577+D580+D583+D586+D589</f>
        <v>176</v>
      </c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 ht="12.75" hidden="1" customHeight="1" outlineLevel="2">
      <c r="A588" s="452" t="s">
        <v>1586</v>
      </c>
      <c r="B588" s="453" t="s">
        <v>1020</v>
      </c>
      <c r="C588" s="454"/>
      <c r="D588" s="455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 ht="12.75" hidden="1" customHeight="1" outlineLevel="2">
      <c r="A589" s="456" t="s">
        <v>1587</v>
      </c>
      <c r="B589" s="464" t="s">
        <v>1534</v>
      </c>
      <c r="C589" s="457" t="s">
        <v>298</v>
      </c>
      <c r="D589" s="465">
        <v>11.0</v>
      </c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 ht="12.75" hidden="1" customHeight="1" outlineLevel="2">
      <c r="A590" s="459" t="s">
        <v>1588</v>
      </c>
      <c r="B590" s="460" t="s">
        <v>1531</v>
      </c>
      <c r="C590" s="461" t="s">
        <v>298</v>
      </c>
      <c r="D590" s="462">
        <v>17.0</v>
      </c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 ht="12.75" hidden="1" customHeight="1" outlineLevel="2">
      <c r="A591" s="452" t="s">
        <v>1589</v>
      </c>
      <c r="B591" s="453" t="s">
        <v>939</v>
      </c>
      <c r="C591" s="454"/>
      <c r="D591" s="455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 ht="12.75" hidden="1" customHeight="1" outlineLevel="2">
      <c r="A592" s="456" t="s">
        <v>1590</v>
      </c>
      <c r="B592" s="464" t="s">
        <v>1531</v>
      </c>
      <c r="C592" s="457" t="s">
        <v>298</v>
      </c>
      <c r="D592" s="465">
        <v>7.0</v>
      </c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 ht="12.75" hidden="1" customHeight="1" outlineLevel="2">
      <c r="A593" s="452" t="s">
        <v>1591</v>
      </c>
      <c r="B593" s="453" t="s">
        <v>1318</v>
      </c>
      <c r="C593" s="454"/>
      <c r="D593" s="455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 ht="12.75" hidden="1" customHeight="1" outlineLevel="2">
      <c r="A594" s="459" t="s">
        <v>1592</v>
      </c>
      <c r="B594" s="460" t="s">
        <v>1531</v>
      </c>
      <c r="C594" s="461" t="s">
        <v>298</v>
      </c>
      <c r="D594" s="462">
        <v>1.0</v>
      </c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 ht="12.75" customHeight="1">
      <c r="A595" s="486" t="s">
        <v>1593</v>
      </c>
      <c r="B595" s="487" t="s">
        <v>72</v>
      </c>
      <c r="C595" s="488"/>
      <c r="D595" s="489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 ht="12.75" customHeight="1" outlineLevel="1">
      <c r="A596" s="468" t="s">
        <v>1594</v>
      </c>
      <c r="B596" s="469" t="s">
        <v>945</v>
      </c>
      <c r="C596" s="470"/>
      <c r="D596" s="471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 ht="12.75" customHeight="1" outlineLevel="1">
      <c r="A597" s="476" t="s">
        <v>1595</v>
      </c>
      <c r="B597" s="477" t="s">
        <v>1596</v>
      </c>
      <c r="C597" s="478" t="s">
        <v>730</v>
      </c>
      <c r="D597" s="479">
        <v>14.46</v>
      </c>
      <c r="E597" s="47">
        <f t="shared" ref="E597:E639" si="8">D597/0.8</f>
        <v>18.075</v>
      </c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 ht="12.75" customHeight="1" outlineLevel="1">
      <c r="A598" s="468" t="s">
        <v>1597</v>
      </c>
      <c r="B598" s="469" t="s">
        <v>952</v>
      </c>
      <c r="C598" s="470"/>
      <c r="D598" s="471"/>
      <c r="E598" s="47">
        <f t="shared" si="8"/>
        <v>0</v>
      </c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 ht="12.75" customHeight="1" outlineLevel="1">
      <c r="A599" s="472" t="s">
        <v>1598</v>
      </c>
      <c r="B599" s="473" t="s">
        <v>1596</v>
      </c>
      <c r="C599" s="474" t="s">
        <v>730</v>
      </c>
      <c r="D599" s="475">
        <v>2.49</v>
      </c>
      <c r="E599" s="47">
        <f t="shared" si="8"/>
        <v>3.1125</v>
      </c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 ht="12.75" customHeight="1" outlineLevel="1">
      <c r="A600" s="468" t="s">
        <v>1599</v>
      </c>
      <c r="B600" s="469" t="s">
        <v>956</v>
      </c>
      <c r="C600" s="470"/>
      <c r="D600" s="471"/>
      <c r="E600" s="47">
        <f t="shared" si="8"/>
        <v>0</v>
      </c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 ht="12.75" customHeight="1" outlineLevel="1">
      <c r="A601" s="476" t="s">
        <v>1600</v>
      </c>
      <c r="B601" s="477" t="s">
        <v>1596</v>
      </c>
      <c r="C601" s="478" t="s">
        <v>730</v>
      </c>
      <c r="D601" s="479">
        <v>7.46</v>
      </c>
      <c r="E601" s="47">
        <f t="shared" si="8"/>
        <v>9.325</v>
      </c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 ht="12.75" customHeight="1" outlineLevel="1">
      <c r="A602" s="468" t="s">
        <v>1601</v>
      </c>
      <c r="B602" s="469" t="s">
        <v>959</v>
      </c>
      <c r="C602" s="470"/>
      <c r="D602" s="471"/>
      <c r="E602" s="47">
        <f t="shared" si="8"/>
        <v>0</v>
      </c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 ht="12.75" customHeight="1" outlineLevel="1">
      <c r="A603" s="472" t="s">
        <v>1602</v>
      </c>
      <c r="B603" s="473" t="s">
        <v>1596</v>
      </c>
      <c r="C603" s="474" t="s">
        <v>730</v>
      </c>
      <c r="D603" s="475">
        <v>1.24</v>
      </c>
      <c r="E603" s="47">
        <f t="shared" si="8"/>
        <v>1.55</v>
      </c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 ht="12.75" customHeight="1" outlineLevel="1">
      <c r="A604" s="468" t="s">
        <v>1603</v>
      </c>
      <c r="B604" s="469" t="s">
        <v>934</v>
      </c>
      <c r="C604" s="470"/>
      <c r="D604" s="471"/>
      <c r="E604" s="47">
        <f t="shared" si="8"/>
        <v>0</v>
      </c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 ht="12.75" customHeight="1" outlineLevel="1">
      <c r="A605" s="476" t="s">
        <v>1604</v>
      </c>
      <c r="B605" s="477" t="s">
        <v>1596</v>
      </c>
      <c r="C605" s="478" t="s">
        <v>730</v>
      </c>
      <c r="D605" s="479">
        <v>34.39</v>
      </c>
      <c r="E605" s="47">
        <f t="shared" si="8"/>
        <v>42.9875</v>
      </c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 ht="12.75" customHeight="1" outlineLevel="1">
      <c r="A606" s="468" t="s">
        <v>1605</v>
      </c>
      <c r="B606" s="469" t="s">
        <v>964</v>
      </c>
      <c r="C606" s="470"/>
      <c r="D606" s="471"/>
      <c r="E606" s="47">
        <f t="shared" si="8"/>
        <v>0</v>
      </c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 ht="12.75" customHeight="1" outlineLevel="1">
      <c r="A607" s="472" t="s">
        <v>1606</v>
      </c>
      <c r="B607" s="473" t="s">
        <v>1596</v>
      </c>
      <c r="C607" s="474" t="s">
        <v>730</v>
      </c>
      <c r="D607" s="475">
        <v>34.39</v>
      </c>
      <c r="E607" s="47">
        <f t="shared" si="8"/>
        <v>42.9875</v>
      </c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 ht="12.75" customHeight="1" outlineLevel="1">
      <c r="A608" s="468" t="s">
        <v>1607</v>
      </c>
      <c r="B608" s="469" t="s">
        <v>968</v>
      </c>
      <c r="C608" s="470"/>
      <c r="D608" s="471"/>
      <c r="E608" s="47">
        <f t="shared" si="8"/>
        <v>0</v>
      </c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 ht="12.75" customHeight="1" outlineLevel="1">
      <c r="A609" s="476" t="s">
        <v>1608</v>
      </c>
      <c r="B609" s="477" t="s">
        <v>1596</v>
      </c>
      <c r="C609" s="478" t="s">
        <v>730</v>
      </c>
      <c r="D609" s="479">
        <v>34.39</v>
      </c>
      <c r="E609" s="47">
        <f t="shared" si="8"/>
        <v>42.9875</v>
      </c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 ht="12.75" customHeight="1" outlineLevel="1">
      <c r="A610" s="468" t="s">
        <v>1609</v>
      </c>
      <c r="B610" s="469" t="s">
        <v>972</v>
      </c>
      <c r="C610" s="470"/>
      <c r="D610" s="471"/>
      <c r="E610" s="47">
        <f t="shared" si="8"/>
        <v>0</v>
      </c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 ht="12.75" customHeight="1" outlineLevel="1">
      <c r="A611" s="472" t="s">
        <v>1610</v>
      </c>
      <c r="B611" s="473" t="s">
        <v>1596</v>
      </c>
      <c r="C611" s="474" t="s">
        <v>730</v>
      </c>
      <c r="D611" s="475">
        <v>34.39</v>
      </c>
      <c r="E611" s="47">
        <f t="shared" si="8"/>
        <v>42.9875</v>
      </c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 ht="12.75" customHeight="1" outlineLevel="1">
      <c r="A612" s="468" t="s">
        <v>1611</v>
      </c>
      <c r="B612" s="469" t="s">
        <v>976</v>
      </c>
      <c r="C612" s="470"/>
      <c r="D612" s="471"/>
      <c r="E612" s="47">
        <f t="shared" si="8"/>
        <v>0</v>
      </c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 ht="12.75" customHeight="1" outlineLevel="1">
      <c r="A613" s="476" t="s">
        <v>1612</v>
      </c>
      <c r="B613" s="477" t="s">
        <v>1596</v>
      </c>
      <c r="C613" s="478" t="s">
        <v>730</v>
      </c>
      <c r="D613" s="479">
        <v>34.39</v>
      </c>
      <c r="E613" s="47">
        <f t="shared" si="8"/>
        <v>42.9875</v>
      </c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 ht="12.75" customHeight="1" outlineLevel="1">
      <c r="A614" s="468" t="s">
        <v>1613</v>
      </c>
      <c r="B614" s="469" t="s">
        <v>980</v>
      </c>
      <c r="C614" s="470"/>
      <c r="D614" s="471"/>
      <c r="E614" s="47">
        <f t="shared" si="8"/>
        <v>0</v>
      </c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 ht="12.75" customHeight="1" outlineLevel="1">
      <c r="A615" s="472" t="s">
        <v>1614</v>
      </c>
      <c r="B615" s="473" t="s">
        <v>1596</v>
      </c>
      <c r="C615" s="474" t="s">
        <v>730</v>
      </c>
      <c r="D615" s="475">
        <v>34.39</v>
      </c>
      <c r="E615" s="47">
        <f t="shared" si="8"/>
        <v>42.9875</v>
      </c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 ht="12.75" customHeight="1" outlineLevel="1">
      <c r="A616" s="468" t="s">
        <v>1615</v>
      </c>
      <c r="B616" s="469" t="s">
        <v>984</v>
      </c>
      <c r="C616" s="470"/>
      <c r="D616" s="471"/>
      <c r="E616" s="47">
        <f t="shared" si="8"/>
        <v>0</v>
      </c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 ht="12.75" customHeight="1" outlineLevel="1">
      <c r="A617" s="476" t="s">
        <v>1616</v>
      </c>
      <c r="B617" s="477" t="s">
        <v>1596</v>
      </c>
      <c r="C617" s="478" t="s">
        <v>730</v>
      </c>
      <c r="D617" s="479">
        <v>34.39</v>
      </c>
      <c r="E617" s="47">
        <f t="shared" si="8"/>
        <v>42.9875</v>
      </c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 ht="12.75" customHeight="1" outlineLevel="1">
      <c r="A618" s="468" t="s">
        <v>1617</v>
      </c>
      <c r="B618" s="469" t="s">
        <v>988</v>
      </c>
      <c r="C618" s="470"/>
      <c r="D618" s="471"/>
      <c r="E618" s="47">
        <f t="shared" si="8"/>
        <v>0</v>
      </c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 ht="12.75" customHeight="1" outlineLevel="1">
      <c r="A619" s="472" t="s">
        <v>1618</v>
      </c>
      <c r="B619" s="473" t="s">
        <v>1596</v>
      </c>
      <c r="C619" s="474" t="s">
        <v>730</v>
      </c>
      <c r="D619" s="475">
        <v>34.39</v>
      </c>
      <c r="E619" s="47">
        <f t="shared" si="8"/>
        <v>42.9875</v>
      </c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 ht="12.75" customHeight="1" outlineLevel="1">
      <c r="A620" s="468" t="s">
        <v>1619</v>
      </c>
      <c r="B620" s="469" t="s">
        <v>992</v>
      </c>
      <c r="C620" s="470"/>
      <c r="D620" s="471"/>
      <c r="E620" s="47">
        <f t="shared" si="8"/>
        <v>0</v>
      </c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 ht="12.75" customHeight="1" outlineLevel="1">
      <c r="A621" s="476" t="s">
        <v>1620</v>
      </c>
      <c r="B621" s="477" t="s">
        <v>1596</v>
      </c>
      <c r="C621" s="478" t="s">
        <v>730</v>
      </c>
      <c r="D621" s="479">
        <v>34.39</v>
      </c>
      <c r="E621" s="47">
        <f t="shared" si="8"/>
        <v>42.9875</v>
      </c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 ht="12.75" customHeight="1" outlineLevel="1">
      <c r="A622" s="468" t="s">
        <v>1621</v>
      </c>
      <c r="B622" s="469" t="s">
        <v>996</v>
      </c>
      <c r="C622" s="470"/>
      <c r="D622" s="471"/>
      <c r="E622" s="47">
        <f t="shared" si="8"/>
        <v>0</v>
      </c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 ht="12.75" customHeight="1" outlineLevel="1">
      <c r="A623" s="472" t="s">
        <v>1622</v>
      </c>
      <c r="B623" s="473" t="s">
        <v>1596</v>
      </c>
      <c r="C623" s="474" t="s">
        <v>730</v>
      </c>
      <c r="D623" s="475">
        <v>34.39</v>
      </c>
      <c r="E623" s="47">
        <f t="shared" si="8"/>
        <v>42.9875</v>
      </c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 ht="12.75" customHeight="1" outlineLevel="1">
      <c r="A624" s="468" t="s">
        <v>1623</v>
      </c>
      <c r="B624" s="469" t="s">
        <v>1000</v>
      </c>
      <c r="C624" s="470"/>
      <c r="D624" s="471"/>
      <c r="E624" s="47">
        <f t="shared" si="8"/>
        <v>0</v>
      </c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 ht="12.75" customHeight="1" outlineLevel="1">
      <c r="A625" s="476" t="s">
        <v>1624</v>
      </c>
      <c r="B625" s="477" t="s">
        <v>1596</v>
      </c>
      <c r="C625" s="478" t="s">
        <v>730</v>
      </c>
      <c r="D625" s="479">
        <v>34.39</v>
      </c>
      <c r="E625" s="47">
        <f t="shared" si="8"/>
        <v>42.9875</v>
      </c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 ht="12.75" customHeight="1" outlineLevel="1">
      <c r="A626" s="468" t="s">
        <v>1625</v>
      </c>
      <c r="B626" s="469" t="s">
        <v>1004</v>
      </c>
      <c r="C626" s="470"/>
      <c r="D626" s="471"/>
      <c r="E626" s="47">
        <f t="shared" si="8"/>
        <v>0</v>
      </c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 ht="12.75" customHeight="1" outlineLevel="1">
      <c r="A627" s="472" t="s">
        <v>1626</v>
      </c>
      <c r="B627" s="473" t="s">
        <v>1596</v>
      </c>
      <c r="C627" s="474" t="s">
        <v>730</v>
      </c>
      <c r="D627" s="475">
        <v>34.39</v>
      </c>
      <c r="E627" s="47">
        <f t="shared" si="8"/>
        <v>42.9875</v>
      </c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 ht="12.75" customHeight="1" outlineLevel="1">
      <c r="A628" s="468" t="s">
        <v>1627</v>
      </c>
      <c r="B628" s="469" t="s">
        <v>1008</v>
      </c>
      <c r="C628" s="470"/>
      <c r="D628" s="471"/>
      <c r="E628" s="47">
        <f t="shared" si="8"/>
        <v>0</v>
      </c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 ht="12.75" customHeight="1" outlineLevel="1">
      <c r="A629" s="476" t="s">
        <v>1628</v>
      </c>
      <c r="B629" s="477" t="s">
        <v>1596</v>
      </c>
      <c r="C629" s="478" t="s">
        <v>730</v>
      </c>
      <c r="D629" s="479">
        <v>34.39</v>
      </c>
      <c r="E629" s="47">
        <f t="shared" si="8"/>
        <v>42.9875</v>
      </c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 ht="12.75" customHeight="1" outlineLevel="1">
      <c r="A630" s="468" t="s">
        <v>1629</v>
      </c>
      <c r="B630" s="469" t="s">
        <v>1012</v>
      </c>
      <c r="C630" s="470"/>
      <c r="D630" s="471"/>
      <c r="E630" s="47">
        <f t="shared" si="8"/>
        <v>0</v>
      </c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 ht="12.75" customHeight="1" outlineLevel="1">
      <c r="A631" s="472" t="s">
        <v>1630</v>
      </c>
      <c r="B631" s="473" t="s">
        <v>1596</v>
      </c>
      <c r="C631" s="474" t="s">
        <v>730</v>
      </c>
      <c r="D631" s="475">
        <v>34.39</v>
      </c>
      <c r="E631" s="47">
        <f t="shared" si="8"/>
        <v>42.9875</v>
      </c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 ht="12.75" customHeight="1" outlineLevel="1">
      <c r="A632" s="468" t="s">
        <v>1631</v>
      </c>
      <c r="B632" s="469" t="s">
        <v>1016</v>
      </c>
      <c r="C632" s="470"/>
      <c r="D632" s="471"/>
      <c r="E632" s="47">
        <f t="shared" si="8"/>
        <v>0</v>
      </c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 ht="12.75" customHeight="1" outlineLevel="1">
      <c r="A633" s="476" t="s">
        <v>1632</v>
      </c>
      <c r="B633" s="477" t="s">
        <v>1596</v>
      </c>
      <c r="C633" s="478" t="s">
        <v>730</v>
      </c>
      <c r="D633" s="479">
        <v>34.39</v>
      </c>
      <c r="E633" s="47">
        <f t="shared" si="8"/>
        <v>42.9875</v>
      </c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 ht="12.75" customHeight="1" outlineLevel="1">
      <c r="A634" s="468" t="s">
        <v>1633</v>
      </c>
      <c r="B634" s="469" t="s">
        <v>1020</v>
      </c>
      <c r="C634" s="470"/>
      <c r="D634" s="471"/>
      <c r="E634" s="47">
        <f t="shared" si="8"/>
        <v>0</v>
      </c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 ht="12.75" customHeight="1" outlineLevel="1">
      <c r="A635" s="472" t="s">
        <v>1634</v>
      </c>
      <c r="B635" s="473" t="s">
        <v>1596</v>
      </c>
      <c r="C635" s="474" t="s">
        <v>730</v>
      </c>
      <c r="D635" s="475">
        <v>34.39</v>
      </c>
      <c r="E635" s="47">
        <f t="shared" si="8"/>
        <v>42.9875</v>
      </c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 ht="12.75" customHeight="1" outlineLevel="1">
      <c r="A636" s="468" t="s">
        <v>1635</v>
      </c>
      <c r="B636" s="469" t="s">
        <v>939</v>
      </c>
      <c r="C636" s="470"/>
      <c r="D636" s="471"/>
      <c r="E636" s="47">
        <f t="shared" si="8"/>
        <v>0</v>
      </c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 ht="12.75" customHeight="1" outlineLevel="1">
      <c r="A637" s="476" t="s">
        <v>1636</v>
      </c>
      <c r="B637" s="477" t="s">
        <v>1596</v>
      </c>
      <c r="C637" s="478" t="s">
        <v>730</v>
      </c>
      <c r="D637" s="479">
        <v>8.71</v>
      </c>
      <c r="E637" s="47">
        <f t="shared" si="8"/>
        <v>10.8875</v>
      </c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 ht="12.75" customHeight="1" outlineLevel="1">
      <c r="A638" s="468" t="s">
        <v>1637</v>
      </c>
      <c r="B638" s="469" t="s">
        <v>1318</v>
      </c>
      <c r="C638" s="470"/>
      <c r="D638" s="471"/>
      <c r="E638" s="47">
        <f t="shared" si="8"/>
        <v>0</v>
      </c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 ht="12.75" customHeight="1" outlineLevel="1">
      <c r="A639" s="472" t="s">
        <v>1638</v>
      </c>
      <c r="B639" s="473" t="s">
        <v>1596</v>
      </c>
      <c r="C639" s="474" t="s">
        <v>730</v>
      </c>
      <c r="D639" s="475">
        <v>1.24</v>
      </c>
      <c r="E639" s="47">
        <f t="shared" si="8"/>
        <v>1.55</v>
      </c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 ht="12.75" customHeight="1" collapsed="1">
      <c r="A640" s="486" t="s">
        <v>1639</v>
      </c>
      <c r="B640" s="487" t="s">
        <v>1640</v>
      </c>
      <c r="C640" s="488"/>
      <c r="D640" s="489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 ht="12.75" hidden="1" customHeight="1" outlineLevel="1">
      <c r="A641" s="468" t="s">
        <v>1641</v>
      </c>
      <c r="B641" s="469" t="s">
        <v>1118</v>
      </c>
      <c r="C641" s="470"/>
      <c r="D641" s="471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 ht="12.75" hidden="1" customHeight="1" outlineLevel="1">
      <c r="A642" s="476" t="s">
        <v>1642</v>
      </c>
      <c r="B642" s="477" t="s">
        <v>1643</v>
      </c>
      <c r="C642" s="478" t="s">
        <v>1644</v>
      </c>
      <c r="D642" s="479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 ht="12.75" hidden="1" customHeight="1" outlineLevel="1">
      <c r="A643" s="468" t="s">
        <v>1645</v>
      </c>
      <c r="B643" s="469" t="s">
        <v>1379</v>
      </c>
      <c r="C643" s="470"/>
      <c r="D643" s="471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 ht="12.75" hidden="1" customHeight="1" outlineLevel="1">
      <c r="A644" s="472" t="s">
        <v>1646</v>
      </c>
      <c r="B644" s="473" t="s">
        <v>1643</v>
      </c>
      <c r="C644" s="474" t="s">
        <v>1644</v>
      </c>
      <c r="D644" s="475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 ht="12.75" hidden="1" customHeight="1" outlineLevel="1">
      <c r="A645" s="468" t="s">
        <v>1647</v>
      </c>
      <c r="B645" s="469" t="s">
        <v>959</v>
      </c>
      <c r="C645" s="470"/>
      <c r="D645" s="471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 ht="12.75" hidden="1" customHeight="1" outlineLevel="1">
      <c r="A646" s="476" t="s">
        <v>1648</v>
      </c>
      <c r="B646" s="477" t="s">
        <v>1643</v>
      </c>
      <c r="C646" s="478" t="s">
        <v>1644</v>
      </c>
      <c r="D646" s="479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 ht="12.75" customHeight="1">
      <c r="A647" s="47"/>
      <c r="B647" s="47"/>
      <c r="C647" s="428"/>
      <c r="D647" s="481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 ht="12.75" customHeight="1">
      <c r="A648" s="47"/>
      <c r="B648" s="47"/>
      <c r="C648" s="428"/>
      <c r="D648" s="481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 ht="12.75" customHeight="1">
      <c r="A649" s="47"/>
      <c r="B649" s="47"/>
      <c r="D649" s="481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 ht="12.75" customHeight="1">
      <c r="A650" s="47"/>
      <c r="B650" s="47" t="s">
        <v>1649</v>
      </c>
      <c r="C650" s="428">
        <f>(9.2+3)*(93+3+45+3)</f>
        <v>1756.8</v>
      </c>
      <c r="D650" s="481">
        <f>(9.2)*(93+3+45+3)</f>
        <v>1324.8</v>
      </c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 ht="12.75" customHeight="1">
      <c r="A651" s="47"/>
      <c r="B651" s="47"/>
      <c r="C651" s="2">
        <f>(4.5+3)*2*(15+1)</f>
        <v>240</v>
      </c>
      <c r="D651" s="481">
        <f>(4.5)*2*(15+1)</f>
        <v>144</v>
      </c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 ht="12.75" customHeight="1">
      <c r="A652" s="47"/>
      <c r="B652" s="47"/>
      <c r="C652" s="428">
        <f>C650+C651</f>
        <v>1996.8</v>
      </c>
      <c r="D652" s="481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 ht="12.75" customHeight="1">
      <c r="A653" s="47"/>
      <c r="B653" s="47"/>
      <c r="C653" s="428"/>
      <c r="D653" s="481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 ht="12.75" customHeight="1">
      <c r="A654" s="47"/>
      <c r="B654" s="47" t="s">
        <v>1650</v>
      </c>
      <c r="C654" s="428">
        <f>(93+3+45+3)+2*(15+1)</f>
        <v>176</v>
      </c>
      <c r="D654" s="481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 ht="12.75" customHeight="1">
      <c r="A655" s="47"/>
      <c r="B655" s="47"/>
      <c r="C655" s="428"/>
      <c r="D655" s="481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 ht="12.75" customHeight="1">
      <c r="A656" s="47"/>
      <c r="B656" s="47"/>
      <c r="C656" s="428"/>
      <c r="D656" s="481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 ht="12.75" customHeight="1">
      <c r="A657" s="47"/>
      <c r="B657" s="47"/>
      <c r="C657" s="428"/>
      <c r="D657" s="481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 ht="12.75" customHeight="1">
      <c r="A658" s="47"/>
      <c r="B658" s="47"/>
      <c r="C658" s="428"/>
      <c r="D658" s="481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 ht="12.75" customHeight="1">
      <c r="A659" s="47"/>
      <c r="B659" s="47"/>
      <c r="C659" s="428"/>
      <c r="D659" s="481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 ht="12.75" customHeight="1">
      <c r="A660" s="47"/>
      <c r="B660" s="47"/>
      <c r="C660" s="428"/>
      <c r="D660" s="481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 ht="12.75" customHeight="1">
      <c r="A661" s="47"/>
      <c r="B661" s="47"/>
      <c r="C661" s="428"/>
      <c r="D661" s="481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 ht="12.75" customHeight="1">
      <c r="A662" s="47"/>
      <c r="B662" s="47"/>
      <c r="C662" s="428"/>
      <c r="D662" s="481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 ht="12.75" customHeight="1">
      <c r="A663" s="47"/>
      <c r="B663" s="47"/>
      <c r="C663" s="428"/>
      <c r="D663" s="481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 ht="12.75" customHeight="1">
      <c r="A664" s="47"/>
      <c r="B664" s="47"/>
      <c r="C664" s="428"/>
      <c r="D664" s="481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 ht="12.75" customHeight="1">
      <c r="A665" s="47"/>
      <c r="B665" s="47"/>
      <c r="C665" s="428"/>
      <c r="D665" s="481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 ht="12.75" customHeight="1">
      <c r="A666" s="47"/>
      <c r="B666" s="47"/>
      <c r="C666" s="428"/>
      <c r="D666" s="481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 ht="12.75" customHeight="1">
      <c r="A667" s="47"/>
      <c r="B667" s="47"/>
      <c r="C667" s="428"/>
      <c r="D667" s="481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 ht="12.75" customHeight="1">
      <c r="A668" s="47"/>
      <c r="B668" s="47"/>
      <c r="C668" s="428"/>
      <c r="D668" s="481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 ht="12.75" customHeight="1">
      <c r="A669" s="47"/>
      <c r="B669" s="47"/>
      <c r="C669" s="428"/>
      <c r="D669" s="481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 ht="12.75" customHeight="1">
      <c r="A670" s="47"/>
      <c r="B670" s="47"/>
      <c r="C670" s="428"/>
      <c r="D670" s="481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 ht="12.75" customHeight="1">
      <c r="A671" s="47"/>
      <c r="B671" s="47"/>
      <c r="C671" s="428"/>
      <c r="D671" s="481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 ht="12.75" customHeight="1">
      <c r="A672" s="47"/>
      <c r="B672" s="47"/>
      <c r="C672" s="428"/>
      <c r="D672" s="481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 ht="12.75" customHeight="1">
      <c r="A673" s="47"/>
      <c r="B673" s="47"/>
      <c r="C673" s="428"/>
      <c r="D673" s="481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 ht="12.75" customHeight="1">
      <c r="A674" s="47"/>
      <c r="B674" s="47"/>
      <c r="C674" s="428"/>
      <c r="D674" s="481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 ht="12.75" customHeight="1">
      <c r="A675" s="47"/>
      <c r="B675" s="47"/>
      <c r="C675" s="428"/>
      <c r="D675" s="481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 ht="12.75" customHeight="1">
      <c r="A676" s="47"/>
      <c r="B676" s="47"/>
      <c r="C676" s="428"/>
      <c r="D676" s="481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 ht="12.75" customHeight="1">
      <c r="A677" s="47"/>
      <c r="B677" s="47"/>
      <c r="C677" s="428"/>
      <c r="D677" s="481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 ht="12.75" customHeight="1">
      <c r="A678" s="47"/>
      <c r="B678" s="47"/>
      <c r="C678" s="428"/>
      <c r="D678" s="481"/>
      <c r="E678" s="47"/>
      <c r="F678" s="490"/>
      <c r="G678" s="491"/>
      <c r="H678" s="492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 ht="12.75" customHeight="1">
      <c r="A679" s="47"/>
      <c r="B679" s="47"/>
      <c r="C679" s="428"/>
      <c r="D679" s="481"/>
      <c r="E679" s="47"/>
      <c r="F679" s="490"/>
      <c r="G679" s="491"/>
      <c r="H679" s="492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 ht="12.75" customHeight="1">
      <c r="A680" s="47"/>
      <c r="B680" s="47"/>
      <c r="C680" s="428"/>
      <c r="D680" s="481"/>
      <c r="E680" s="47"/>
      <c r="F680" s="490"/>
      <c r="G680" s="491"/>
      <c r="H680" s="492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 ht="12.75" customHeight="1">
      <c r="A681" s="47"/>
      <c r="B681" s="47"/>
      <c r="C681" s="428"/>
      <c r="D681" s="481"/>
      <c r="E681" s="47"/>
      <c r="F681" s="490"/>
      <c r="G681" s="491"/>
      <c r="H681" s="492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 ht="12.75" customHeight="1">
      <c r="A682" s="47"/>
      <c r="B682" s="47"/>
      <c r="C682" s="428"/>
      <c r="D682" s="481"/>
      <c r="E682" s="47"/>
      <c r="F682" s="490"/>
      <c r="G682" s="491"/>
      <c r="H682" s="492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 ht="12.75" customHeight="1">
      <c r="A683" s="47"/>
      <c r="B683" s="47"/>
      <c r="C683" s="428"/>
      <c r="D683" s="481"/>
      <c r="E683" s="47"/>
      <c r="F683" s="490"/>
      <c r="G683" s="491"/>
      <c r="H683" s="492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 ht="12.75" customHeight="1">
      <c r="A684" s="47"/>
      <c r="B684" s="47"/>
      <c r="C684" s="428"/>
      <c r="D684" s="481"/>
      <c r="E684" s="47"/>
      <c r="F684" s="490"/>
      <c r="G684" s="491"/>
      <c r="H684" s="492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 ht="12.75" customHeight="1">
      <c r="A685" s="47"/>
      <c r="B685" s="47"/>
      <c r="C685" s="428"/>
      <c r="D685" s="481"/>
      <c r="E685" s="47"/>
      <c r="F685" s="490"/>
      <c r="G685" s="491"/>
      <c r="H685" s="492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 ht="12.75" customHeight="1">
      <c r="A686" s="47"/>
      <c r="B686" s="47"/>
      <c r="C686" s="428"/>
      <c r="D686" s="481"/>
      <c r="E686" s="47"/>
      <c r="F686" s="490"/>
      <c r="G686" s="491"/>
      <c r="H686" s="492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 ht="12.75" customHeight="1">
      <c r="A687" s="47"/>
      <c r="B687" s="47"/>
      <c r="C687" s="428"/>
      <c r="D687" s="481"/>
      <c r="E687" s="47"/>
      <c r="F687" s="490"/>
      <c r="G687" s="491"/>
      <c r="H687" s="492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 ht="12.75" customHeight="1">
      <c r="A688" s="47"/>
      <c r="B688" s="47"/>
      <c r="C688" s="428"/>
      <c r="D688" s="481"/>
      <c r="E688" s="47"/>
      <c r="F688" s="490"/>
      <c r="G688" s="491"/>
      <c r="H688" s="492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 ht="12.75" customHeight="1">
      <c r="A689" s="47"/>
      <c r="B689" s="47"/>
      <c r="C689" s="428"/>
      <c r="D689" s="481"/>
      <c r="E689" s="47"/>
      <c r="F689" s="490"/>
      <c r="G689" s="491"/>
      <c r="H689" s="492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 ht="12.75" customHeight="1">
      <c r="A690" s="47"/>
      <c r="B690" s="47"/>
      <c r="C690" s="428"/>
      <c r="D690" s="481"/>
      <c r="E690" s="47"/>
      <c r="F690" s="490"/>
      <c r="G690" s="491"/>
      <c r="H690" s="492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 ht="12.75" customHeight="1">
      <c r="A691" s="47"/>
      <c r="B691" s="47"/>
      <c r="C691" s="428"/>
      <c r="D691" s="481"/>
      <c r="E691" s="47"/>
      <c r="F691" s="490"/>
      <c r="G691" s="491"/>
      <c r="H691" s="492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 ht="12.75" customHeight="1">
      <c r="A692" s="47"/>
      <c r="B692" s="47"/>
      <c r="C692" s="428"/>
      <c r="D692" s="481"/>
      <c r="E692" s="47"/>
      <c r="F692" s="490"/>
      <c r="G692" s="491"/>
      <c r="H692" s="492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 ht="12.75" customHeight="1">
      <c r="A693" s="47"/>
      <c r="B693" s="47"/>
      <c r="C693" s="428"/>
      <c r="D693" s="481"/>
      <c r="E693" s="47"/>
      <c r="F693" s="490"/>
      <c r="G693" s="491"/>
      <c r="H693" s="492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 ht="12.75" customHeight="1">
      <c r="A694" s="47"/>
      <c r="B694" s="47"/>
      <c r="C694" s="428"/>
      <c r="D694" s="481"/>
      <c r="E694" s="47"/>
      <c r="F694" s="490"/>
      <c r="G694" s="491"/>
      <c r="H694" s="492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 ht="12.75" customHeight="1">
      <c r="A695" s="47"/>
      <c r="B695" s="47"/>
      <c r="C695" s="428"/>
      <c r="D695" s="481"/>
      <c r="E695" s="47"/>
      <c r="F695" s="490"/>
      <c r="G695" s="491"/>
      <c r="H695" s="492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 ht="12.75" customHeight="1">
      <c r="A696" s="47"/>
      <c r="B696" s="47"/>
      <c r="C696" s="428"/>
      <c r="D696" s="481"/>
      <c r="E696" s="47"/>
      <c r="F696" s="490"/>
      <c r="G696" s="491"/>
      <c r="H696" s="492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 ht="12.75" customHeight="1">
      <c r="A697" s="47"/>
      <c r="B697" s="47"/>
      <c r="C697" s="428"/>
      <c r="D697" s="481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 ht="12.75" customHeight="1">
      <c r="A698" s="47"/>
      <c r="B698" s="47"/>
      <c r="C698" s="428"/>
      <c r="D698" s="481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 ht="12.75" customHeight="1">
      <c r="A699" s="47"/>
      <c r="B699" s="47"/>
      <c r="C699" s="428"/>
      <c r="D699" s="481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 ht="12.75" customHeight="1">
      <c r="A700" s="47"/>
      <c r="B700" s="47"/>
      <c r="C700" s="428"/>
      <c r="D700" s="481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 ht="12.75" customHeight="1">
      <c r="A701" s="47"/>
      <c r="B701" s="47"/>
      <c r="C701" s="428"/>
      <c r="D701" s="481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 ht="12.75" customHeight="1">
      <c r="A702" s="47"/>
      <c r="B702" s="47"/>
      <c r="C702" s="428"/>
      <c r="D702" s="481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 ht="12.75" customHeight="1">
      <c r="A703" s="47"/>
      <c r="B703" s="47"/>
      <c r="C703" s="428"/>
      <c r="D703" s="481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 ht="12.75" customHeight="1">
      <c r="A704" s="47"/>
      <c r="B704" s="47"/>
      <c r="C704" s="428"/>
      <c r="D704" s="481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 ht="12.75" customHeight="1">
      <c r="A705" s="47"/>
      <c r="B705" s="47"/>
      <c r="C705" s="428"/>
      <c r="D705" s="481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 ht="12.75" customHeight="1">
      <c r="A706" s="47"/>
      <c r="B706" s="47"/>
      <c r="C706" s="428"/>
      <c r="D706" s="481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 ht="12.75" customHeight="1">
      <c r="A707" s="47"/>
      <c r="B707" s="47"/>
      <c r="C707" s="428"/>
      <c r="D707" s="481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 ht="12.75" customHeight="1">
      <c r="A708" s="47"/>
      <c r="B708" s="47"/>
      <c r="C708" s="428"/>
      <c r="D708" s="481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 ht="12.75" customHeight="1">
      <c r="A709" s="47"/>
      <c r="B709" s="47"/>
      <c r="C709" s="428"/>
      <c r="D709" s="481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 ht="12.75" customHeight="1">
      <c r="A710" s="47"/>
      <c r="B710" s="47"/>
      <c r="C710" s="428"/>
      <c r="D710" s="481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 ht="12.75" customHeight="1">
      <c r="A711" s="47"/>
      <c r="B711" s="47"/>
      <c r="C711" s="428"/>
      <c r="D711" s="481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 ht="12.75" customHeight="1">
      <c r="A712" s="47"/>
      <c r="B712" s="47"/>
      <c r="C712" s="428"/>
      <c r="D712" s="481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 ht="12.75" customHeight="1">
      <c r="A713" s="47"/>
      <c r="B713" s="47"/>
      <c r="C713" s="428"/>
      <c r="D713" s="481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 ht="12.75" customHeight="1">
      <c r="A714" s="47"/>
      <c r="B714" s="47"/>
      <c r="C714" s="428"/>
      <c r="D714" s="481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 ht="12.75" customHeight="1">
      <c r="A715" s="47"/>
      <c r="B715" s="47"/>
      <c r="C715" s="428"/>
      <c r="D715" s="481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 ht="12.75" customHeight="1">
      <c r="A716" s="47"/>
      <c r="B716" s="47"/>
      <c r="C716" s="428"/>
      <c r="D716" s="481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 ht="12.75" customHeight="1">
      <c r="A717" s="47"/>
      <c r="B717" s="47"/>
      <c r="C717" s="428"/>
      <c r="D717" s="481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 ht="12.75" customHeight="1">
      <c r="A718" s="47"/>
      <c r="B718" s="47"/>
      <c r="C718" s="428"/>
      <c r="D718" s="481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 ht="12.75" customHeight="1">
      <c r="A719" s="47"/>
      <c r="B719" s="47"/>
      <c r="C719" s="428"/>
      <c r="D719" s="481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 ht="12.75" customHeight="1">
      <c r="A720" s="47"/>
      <c r="B720" s="47"/>
      <c r="C720" s="428"/>
      <c r="D720" s="481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 ht="12.75" customHeight="1">
      <c r="A721" s="47"/>
      <c r="B721" s="47"/>
      <c r="C721" s="428"/>
      <c r="D721" s="481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 ht="12.75" customHeight="1">
      <c r="A722" s="47"/>
      <c r="B722" s="47"/>
      <c r="C722" s="428"/>
      <c r="D722" s="481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 ht="12.75" customHeight="1">
      <c r="A723" s="47"/>
      <c r="B723" s="47"/>
      <c r="C723" s="428"/>
      <c r="D723" s="481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 ht="12.75" customHeight="1">
      <c r="A724" s="47"/>
      <c r="B724" s="47"/>
      <c r="C724" s="428"/>
      <c r="D724" s="481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 ht="12.75" customHeight="1">
      <c r="A725" s="47"/>
      <c r="B725" s="47"/>
      <c r="C725" s="428"/>
      <c r="D725" s="481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 ht="12.75" customHeight="1">
      <c r="A726" s="47"/>
      <c r="B726" s="47"/>
      <c r="C726" s="428"/>
      <c r="D726" s="481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 ht="12.75" customHeight="1">
      <c r="A727" s="47"/>
      <c r="B727" s="47"/>
      <c r="C727" s="428"/>
      <c r="D727" s="481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 ht="12.75" customHeight="1">
      <c r="A728" s="47"/>
      <c r="B728" s="47"/>
      <c r="C728" s="428"/>
      <c r="D728" s="481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 ht="12.75" customHeight="1">
      <c r="A729" s="47"/>
      <c r="B729" s="47"/>
      <c r="C729" s="428"/>
      <c r="D729" s="481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 ht="12.75" customHeight="1">
      <c r="A730" s="47"/>
      <c r="B730" s="47"/>
      <c r="C730" s="428"/>
      <c r="D730" s="481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 ht="12.75" customHeight="1">
      <c r="A731" s="47"/>
      <c r="B731" s="47"/>
      <c r="C731" s="428"/>
      <c r="D731" s="481"/>
      <c r="E731" s="47"/>
      <c r="F731" s="463" t="s">
        <v>1651</v>
      </c>
      <c r="G731" s="493"/>
      <c r="H731" s="482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 ht="12.75" customHeight="1">
      <c r="A732" s="47"/>
      <c r="B732" s="47"/>
      <c r="C732" s="428"/>
      <c r="D732" s="481"/>
      <c r="E732" s="47"/>
      <c r="F732" s="494" t="s">
        <v>1652</v>
      </c>
      <c r="G732" s="495" t="s">
        <v>298</v>
      </c>
      <c r="H732" s="496">
        <f t="shared" ref="H732:H733" si="9">SUMIF($B$732:$B$778,F732,$D$732:$D$778)</f>
        <v>0</v>
      </c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 ht="12.75" customHeight="1">
      <c r="A733" s="47"/>
      <c r="B733" s="47"/>
      <c r="C733" s="428"/>
      <c r="D733" s="481"/>
      <c r="E733" s="47"/>
      <c r="F733" s="497" t="s">
        <v>1531</v>
      </c>
      <c r="G733" s="498" t="s">
        <v>298</v>
      </c>
      <c r="H733" s="499">
        <f t="shared" si="9"/>
        <v>0</v>
      </c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 ht="12.75" customHeight="1">
      <c r="A734" s="47"/>
      <c r="B734" s="47"/>
      <c r="C734" s="428"/>
      <c r="D734" s="481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 ht="12.75" customHeight="1">
      <c r="A735" s="47"/>
      <c r="B735" s="47"/>
      <c r="C735" s="428"/>
      <c r="D735" s="481"/>
      <c r="E735" s="47"/>
      <c r="F735" s="500" t="s">
        <v>1653</v>
      </c>
      <c r="G735" s="501" t="s">
        <v>298</v>
      </c>
      <c r="H735" s="502">
        <f t="shared" ref="H735:H736" si="10">SUMIF($B$732:$B$778,F735,$D$732:$D$778)</f>
        <v>0</v>
      </c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 ht="12.75" customHeight="1">
      <c r="A736" s="47"/>
      <c r="B736" s="47"/>
      <c r="C736" s="428"/>
      <c r="D736" s="481"/>
      <c r="E736" s="47"/>
      <c r="F736" s="466" t="s">
        <v>1654</v>
      </c>
      <c r="G736" s="503" t="s">
        <v>298</v>
      </c>
      <c r="H736" s="504">
        <f t="shared" si="10"/>
        <v>0</v>
      </c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 ht="12.75" customHeight="1">
      <c r="A737" s="47"/>
      <c r="B737" s="47"/>
      <c r="C737" s="428"/>
      <c r="D737" s="481"/>
      <c r="E737" s="47"/>
      <c r="F737" s="490"/>
      <c r="G737" s="491"/>
      <c r="H737" s="492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 ht="12.75" customHeight="1">
      <c r="A738" s="47"/>
      <c r="B738" s="47"/>
      <c r="C738" s="428"/>
      <c r="D738" s="481"/>
      <c r="E738" s="47"/>
      <c r="F738" s="505" t="s">
        <v>1655</v>
      </c>
      <c r="G738" s="506" t="s">
        <v>298</v>
      </c>
      <c r="H738" s="507">
        <f t="shared" ref="H738:H739" si="11">SUMIF($B$732:$B$778,F738,$D$732:$D$778)</f>
        <v>0</v>
      </c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 ht="12.75" customHeight="1">
      <c r="A739" s="47"/>
      <c r="B739" s="47"/>
      <c r="C739" s="428"/>
      <c r="D739" s="481"/>
      <c r="E739" s="47"/>
      <c r="F739" s="505" t="s">
        <v>1656</v>
      </c>
      <c r="G739" s="506" t="s">
        <v>298</v>
      </c>
      <c r="H739" s="507">
        <f t="shared" si="11"/>
        <v>0</v>
      </c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 ht="12.75" customHeight="1">
      <c r="A740" s="47"/>
      <c r="B740" s="47"/>
      <c r="C740" s="428"/>
      <c r="D740" s="481"/>
      <c r="E740" s="47"/>
      <c r="F740" s="490"/>
      <c r="G740" s="491"/>
      <c r="H740" s="492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 ht="12.75" customHeight="1">
      <c r="A741" s="47"/>
      <c r="B741" s="47"/>
      <c r="C741" s="428"/>
      <c r="D741" s="481"/>
      <c r="E741" s="47"/>
      <c r="F741" s="508" t="s">
        <v>1534</v>
      </c>
      <c r="G741" s="509" t="s">
        <v>298</v>
      </c>
      <c r="H741" s="510">
        <f t="shared" ref="H741:H745" si="12">SUMIF($B$732:$B$778,F741,$D$732:$D$778)</f>
        <v>0</v>
      </c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 ht="12.75" customHeight="1">
      <c r="A742" s="47"/>
      <c r="B742" s="47"/>
      <c r="C742" s="428"/>
      <c r="D742" s="481"/>
      <c r="E742" s="47"/>
      <c r="F742" s="511" t="s">
        <v>1657</v>
      </c>
      <c r="G742" s="512" t="s">
        <v>298</v>
      </c>
      <c r="H742" s="513">
        <f t="shared" si="12"/>
        <v>0</v>
      </c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 ht="12.75" customHeight="1">
      <c r="A743" s="47"/>
      <c r="B743" s="47"/>
      <c r="C743" s="428"/>
      <c r="D743" s="481"/>
      <c r="E743" s="47"/>
      <c r="F743" s="514" t="s">
        <v>1658</v>
      </c>
      <c r="G743" s="515" t="s">
        <v>298</v>
      </c>
      <c r="H743" s="516">
        <f t="shared" si="12"/>
        <v>0</v>
      </c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 ht="12.75" customHeight="1">
      <c r="A744" s="47"/>
      <c r="B744" s="47"/>
      <c r="C744" s="428"/>
      <c r="D744" s="481"/>
      <c r="E744" s="47"/>
      <c r="F744" s="517" t="s">
        <v>1659</v>
      </c>
      <c r="G744" s="518" t="s">
        <v>298</v>
      </c>
      <c r="H744" s="519">
        <f t="shared" si="12"/>
        <v>0</v>
      </c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 ht="12.75" customHeight="1">
      <c r="A745" s="47"/>
      <c r="B745" s="47"/>
      <c r="C745" s="428"/>
      <c r="D745" s="481"/>
      <c r="E745" s="47"/>
      <c r="F745" s="520" t="s">
        <v>1660</v>
      </c>
      <c r="G745" s="521" t="s">
        <v>298</v>
      </c>
      <c r="H745" s="522">
        <f t="shared" si="12"/>
        <v>0</v>
      </c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 ht="12.75" customHeight="1">
      <c r="A746" s="47"/>
      <c r="B746" s="47"/>
      <c r="C746" s="428"/>
      <c r="D746" s="481"/>
      <c r="E746" s="47"/>
      <c r="F746" s="490"/>
      <c r="G746" s="491"/>
      <c r="H746" s="492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 ht="12.75" customHeight="1">
      <c r="A747" s="47"/>
      <c r="B747" s="47"/>
      <c r="C747" s="428"/>
      <c r="D747" s="481"/>
      <c r="E747" s="47"/>
      <c r="F747" s="490"/>
      <c r="G747" s="491"/>
      <c r="H747" s="492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 ht="12.75" customHeight="1">
      <c r="A748" s="47"/>
      <c r="B748" s="47"/>
      <c r="C748" s="428"/>
      <c r="D748" s="481"/>
      <c r="E748" s="47"/>
      <c r="F748" s="490"/>
      <c r="G748" s="491"/>
      <c r="H748" s="492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 ht="12.75" customHeight="1">
      <c r="A749" s="47"/>
      <c r="B749" s="47"/>
      <c r="C749" s="428"/>
      <c r="D749" s="481"/>
      <c r="E749" s="47"/>
      <c r="F749" s="490"/>
      <c r="G749" s="491"/>
      <c r="H749" s="492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 ht="12.75" customHeight="1">
      <c r="A750" s="47"/>
      <c r="B750" s="47"/>
      <c r="C750" s="428"/>
      <c r="D750" s="481"/>
      <c r="E750" s="47"/>
      <c r="F750" s="490"/>
      <c r="G750" s="491"/>
      <c r="H750" s="492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 ht="12.75" customHeight="1">
      <c r="A751" s="47"/>
      <c r="B751" s="47"/>
      <c r="C751" s="428"/>
      <c r="D751" s="481"/>
      <c r="E751" s="47"/>
      <c r="F751" s="490"/>
      <c r="G751" s="491"/>
      <c r="H751" s="492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 ht="12.75" customHeight="1">
      <c r="A752" s="47"/>
      <c r="B752" s="47"/>
      <c r="C752" s="428"/>
      <c r="D752" s="481"/>
      <c r="E752" s="47"/>
      <c r="F752" s="490"/>
      <c r="G752" s="491"/>
      <c r="H752" s="492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 ht="12.75" customHeight="1">
      <c r="A753" s="47"/>
      <c r="B753" s="47"/>
      <c r="C753" s="428"/>
      <c r="D753" s="481"/>
      <c r="E753" s="47"/>
      <c r="F753" s="490"/>
      <c r="G753" s="491"/>
      <c r="H753" s="492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 ht="12.75" customHeight="1">
      <c r="A754" s="47"/>
      <c r="B754" s="47"/>
      <c r="C754" s="428"/>
      <c r="D754" s="481"/>
      <c r="E754" s="47"/>
      <c r="F754" s="490"/>
      <c r="G754" s="491"/>
      <c r="H754" s="492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 ht="12.75" customHeight="1">
      <c r="A755" s="47"/>
      <c r="B755" s="47"/>
      <c r="C755" s="428"/>
      <c r="D755" s="481"/>
      <c r="E755" s="47"/>
      <c r="F755" s="490"/>
      <c r="G755" s="491"/>
      <c r="H755" s="492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 ht="12.75" customHeight="1">
      <c r="A756" s="47"/>
      <c r="B756" s="47"/>
      <c r="C756" s="428"/>
      <c r="D756" s="481"/>
      <c r="E756" s="47"/>
      <c r="F756" s="490"/>
      <c r="G756" s="491"/>
      <c r="H756" s="492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 ht="12.75" customHeight="1">
      <c r="A757" s="47"/>
      <c r="B757" s="47"/>
      <c r="C757" s="428"/>
      <c r="D757" s="481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 ht="12.75" customHeight="1">
      <c r="A758" s="47"/>
      <c r="B758" s="47"/>
      <c r="C758" s="428"/>
      <c r="D758" s="481"/>
      <c r="E758" s="47"/>
      <c r="F758" s="490"/>
      <c r="G758" s="491"/>
      <c r="H758" s="492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 ht="12.75" customHeight="1">
      <c r="A759" s="47"/>
      <c r="B759" s="47"/>
      <c r="C759" s="428"/>
      <c r="D759" s="481"/>
      <c r="E759" s="47"/>
      <c r="F759" s="490"/>
      <c r="G759" s="491"/>
      <c r="H759" s="492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 ht="12.75" customHeight="1">
      <c r="A760" s="47"/>
      <c r="B760" s="47"/>
      <c r="C760" s="428"/>
      <c r="D760" s="481"/>
      <c r="E760" s="47"/>
      <c r="F760" s="490"/>
      <c r="G760" s="491"/>
      <c r="H760" s="492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 ht="12.75" customHeight="1">
      <c r="A761" s="47"/>
      <c r="B761" s="47"/>
      <c r="C761" s="428"/>
      <c r="D761" s="481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 ht="12.75" customHeight="1">
      <c r="A762" s="47"/>
      <c r="B762" s="47"/>
      <c r="C762" s="428"/>
      <c r="D762" s="481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 ht="12.75" customHeight="1">
      <c r="A763" s="47"/>
      <c r="B763" s="47"/>
      <c r="C763" s="428"/>
      <c r="D763" s="481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 ht="12.75" customHeight="1">
      <c r="A764" s="47"/>
      <c r="B764" s="47"/>
      <c r="C764" s="428"/>
      <c r="D764" s="481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 ht="12.75" customHeight="1">
      <c r="A765" s="47"/>
      <c r="B765" s="47"/>
      <c r="C765" s="428"/>
      <c r="D765" s="481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 ht="12.75" customHeight="1">
      <c r="A766" s="47"/>
      <c r="B766" s="47"/>
      <c r="C766" s="428"/>
      <c r="D766" s="481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 ht="12.75" customHeight="1">
      <c r="A767" s="47"/>
      <c r="B767" s="47"/>
      <c r="C767" s="428"/>
      <c r="D767" s="481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 ht="12.75" customHeight="1">
      <c r="A768" s="47"/>
      <c r="B768" s="47"/>
      <c r="C768" s="428"/>
      <c r="D768" s="481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 ht="12.75" customHeight="1">
      <c r="A769" s="47"/>
      <c r="B769" s="47"/>
      <c r="C769" s="428"/>
      <c r="D769" s="481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 ht="12.75" customHeight="1">
      <c r="A770" s="47"/>
      <c r="B770" s="47"/>
      <c r="C770" s="428"/>
      <c r="D770" s="481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 ht="12.75" customHeight="1">
      <c r="A771" s="47"/>
      <c r="B771" s="47"/>
      <c r="C771" s="428"/>
      <c r="D771" s="481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 ht="12.75" customHeight="1">
      <c r="A772" s="47"/>
      <c r="B772" s="47"/>
      <c r="C772" s="428"/>
      <c r="D772" s="481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 ht="12.75" customHeight="1">
      <c r="A773" s="47"/>
      <c r="B773" s="47"/>
      <c r="C773" s="428"/>
      <c r="D773" s="481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 ht="12.75" customHeight="1">
      <c r="A774" s="47"/>
      <c r="B774" s="47"/>
      <c r="C774" s="428"/>
      <c r="D774" s="481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 ht="12.75" customHeight="1">
      <c r="A775" s="47"/>
      <c r="B775" s="47"/>
      <c r="C775" s="428"/>
      <c r="D775" s="481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 ht="12.75" customHeight="1">
      <c r="A776" s="47"/>
      <c r="B776" s="47"/>
      <c r="C776" s="428"/>
      <c r="D776" s="481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 ht="12.75" customHeight="1">
      <c r="A777" s="47"/>
      <c r="B777" s="47"/>
      <c r="C777" s="428"/>
      <c r="D777" s="481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 ht="12.75" customHeight="1">
      <c r="A778" s="47"/>
      <c r="B778" s="47"/>
      <c r="C778" s="428"/>
      <c r="D778" s="481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 ht="12.75" customHeight="1">
      <c r="A779" s="47"/>
      <c r="B779" s="47"/>
      <c r="C779" s="428"/>
      <c r="D779" s="481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 ht="12.75" customHeight="1">
      <c r="A780" s="47"/>
      <c r="B780" s="47"/>
      <c r="C780" s="428"/>
      <c r="D780" s="481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 ht="12.75" customHeight="1">
      <c r="A781" s="47"/>
      <c r="B781" s="47"/>
      <c r="C781" s="428"/>
      <c r="D781" s="481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 ht="12.75" customHeight="1">
      <c r="A782" s="47"/>
      <c r="B782" s="47"/>
      <c r="C782" s="428"/>
      <c r="D782" s="481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 ht="12.75" customHeight="1">
      <c r="A783" s="47"/>
      <c r="B783" s="47"/>
      <c r="C783" s="428"/>
      <c r="D783" s="481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 ht="12.75" customHeight="1">
      <c r="A784" s="47"/>
      <c r="B784" s="47"/>
      <c r="C784" s="428"/>
      <c r="D784" s="481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 ht="12.75" customHeight="1">
      <c r="A785" s="47"/>
      <c r="B785" s="47"/>
      <c r="C785" s="428"/>
      <c r="D785" s="481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 ht="12.75" customHeight="1">
      <c r="A786" s="47"/>
      <c r="B786" s="47"/>
      <c r="C786" s="428"/>
      <c r="D786" s="481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 ht="12.75" customHeight="1">
      <c r="A787" s="47"/>
      <c r="B787" s="47"/>
      <c r="C787" s="428"/>
      <c r="D787" s="481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 ht="12.75" customHeight="1">
      <c r="A788" s="47"/>
      <c r="B788" s="47"/>
      <c r="C788" s="428"/>
      <c r="D788" s="481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 ht="12.75" customHeight="1">
      <c r="A789" s="47"/>
      <c r="B789" s="47"/>
      <c r="C789" s="428"/>
      <c r="D789" s="481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 ht="12.75" customHeight="1">
      <c r="A790" s="47"/>
      <c r="B790" s="47"/>
      <c r="C790" s="428"/>
      <c r="D790" s="481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 ht="12.75" customHeight="1">
      <c r="A791" s="47"/>
      <c r="B791" s="47"/>
      <c r="C791" s="428"/>
      <c r="D791" s="481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 ht="12.75" customHeight="1">
      <c r="A792" s="47"/>
      <c r="B792" s="47"/>
      <c r="C792" s="428"/>
      <c r="D792" s="481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 ht="12.75" customHeight="1">
      <c r="A793" s="47"/>
      <c r="B793" s="47"/>
      <c r="C793" s="428"/>
      <c r="D793" s="481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 ht="12.75" customHeight="1">
      <c r="A794" s="47"/>
      <c r="B794" s="47"/>
      <c r="C794" s="428"/>
      <c r="D794" s="481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 ht="12.75" customHeight="1">
      <c r="A795" s="47"/>
      <c r="B795" s="47"/>
      <c r="C795" s="428"/>
      <c r="D795" s="481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 ht="12.75" customHeight="1">
      <c r="A796" s="47"/>
      <c r="B796" s="47"/>
      <c r="C796" s="428"/>
      <c r="D796" s="481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 ht="12.75" customHeight="1">
      <c r="A797" s="47"/>
      <c r="B797" s="47"/>
      <c r="C797" s="428"/>
      <c r="D797" s="481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 ht="12.75" customHeight="1">
      <c r="A798" s="47"/>
      <c r="B798" s="47"/>
      <c r="C798" s="428"/>
      <c r="D798" s="481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 ht="12.75" customHeight="1">
      <c r="A799" s="47"/>
      <c r="B799" s="47"/>
      <c r="C799" s="428"/>
      <c r="D799" s="481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 ht="12.75" customHeight="1">
      <c r="A800" s="47"/>
      <c r="B800" s="47"/>
      <c r="C800" s="428"/>
      <c r="D800" s="481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 ht="12.75" customHeight="1">
      <c r="A801" s="47"/>
      <c r="B801" s="47"/>
      <c r="C801" s="428"/>
      <c r="D801" s="481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 ht="12.75" customHeight="1">
      <c r="A802" s="47"/>
      <c r="B802" s="47"/>
      <c r="C802" s="428"/>
      <c r="D802" s="481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 ht="12.75" customHeight="1">
      <c r="A803" s="47"/>
      <c r="B803" s="47"/>
      <c r="C803" s="428"/>
      <c r="D803" s="481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 ht="12.75" customHeight="1">
      <c r="A804" s="47"/>
      <c r="B804" s="47"/>
      <c r="C804" s="428"/>
      <c r="D804" s="481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 ht="12.75" customHeight="1">
      <c r="A805" s="47"/>
      <c r="B805" s="47"/>
      <c r="C805" s="428"/>
      <c r="D805" s="481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 ht="12.75" customHeight="1">
      <c r="A806" s="47"/>
      <c r="B806" s="47"/>
      <c r="C806" s="428"/>
      <c r="D806" s="481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 ht="12.75" customHeight="1">
      <c r="A807" s="47"/>
      <c r="B807" s="47"/>
      <c r="C807" s="428"/>
      <c r="D807" s="481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 ht="12.75" customHeight="1">
      <c r="A808" s="47"/>
      <c r="B808" s="47"/>
      <c r="C808" s="428"/>
      <c r="D808" s="481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 ht="12.75" customHeight="1">
      <c r="A809" s="47"/>
      <c r="B809" s="47"/>
      <c r="C809" s="428"/>
      <c r="D809" s="481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 ht="12.75" customHeight="1">
      <c r="A810" s="47"/>
      <c r="B810" s="47"/>
      <c r="C810" s="428"/>
      <c r="D810" s="481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 ht="12.75" customHeight="1">
      <c r="A811" s="47"/>
      <c r="B811" s="47"/>
      <c r="C811" s="428"/>
      <c r="D811" s="481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 ht="12.75" customHeight="1">
      <c r="A812" s="47"/>
      <c r="B812" s="47"/>
      <c r="C812" s="428"/>
      <c r="D812" s="481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 ht="12.75" customHeight="1">
      <c r="A813" s="47"/>
      <c r="B813" s="47"/>
      <c r="C813" s="428"/>
      <c r="D813" s="481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 ht="12.75" customHeight="1">
      <c r="A814" s="47"/>
      <c r="B814" s="47"/>
      <c r="C814" s="428"/>
      <c r="D814" s="481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 ht="12.75" customHeight="1">
      <c r="A815" s="47"/>
      <c r="B815" s="47"/>
      <c r="C815" s="428"/>
      <c r="D815" s="481"/>
      <c r="E815" s="47"/>
      <c r="F815" s="523" t="s">
        <v>1120</v>
      </c>
      <c r="G815" s="524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 ht="12.75" customHeight="1">
      <c r="A816" s="47"/>
      <c r="B816" s="47"/>
      <c r="C816" s="428"/>
      <c r="D816" s="481"/>
      <c r="E816" s="47"/>
      <c r="F816" s="463" t="s">
        <v>1661</v>
      </c>
      <c r="G816" s="493">
        <f>SUM(D809:D825)</f>
        <v>0</v>
      </c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 ht="12.75" customHeight="1">
      <c r="A817" s="47"/>
      <c r="B817" s="47"/>
      <c r="C817" s="428"/>
      <c r="D817" s="481"/>
      <c r="E817" s="47"/>
      <c r="F817" s="483" t="s">
        <v>1120</v>
      </c>
      <c r="G817" s="525">
        <f>SUM(D828:D866)</f>
        <v>0</v>
      </c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 ht="12.75" customHeight="1">
      <c r="A818" s="47"/>
      <c r="B818" s="47"/>
      <c r="C818" s="428"/>
      <c r="D818" s="481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 ht="12.75" customHeight="1">
      <c r="A819" s="47"/>
      <c r="B819" s="47"/>
      <c r="C819" s="428"/>
      <c r="D819" s="481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 ht="12.75" customHeight="1">
      <c r="A820" s="47"/>
      <c r="B820" s="47"/>
      <c r="C820" s="428"/>
      <c r="D820" s="481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 ht="12.75" customHeight="1">
      <c r="A821" s="47"/>
      <c r="B821" s="47"/>
      <c r="C821" s="428"/>
      <c r="D821" s="481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 ht="12.75" customHeight="1">
      <c r="A822" s="47"/>
      <c r="B822" s="47"/>
      <c r="C822" s="428"/>
      <c r="D822" s="481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 ht="12.75" customHeight="1">
      <c r="A823" s="47"/>
      <c r="B823" s="47"/>
      <c r="C823" s="428"/>
      <c r="D823" s="481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 ht="12.75" customHeight="1">
      <c r="A824" s="47"/>
      <c r="B824" s="47"/>
      <c r="C824" s="428"/>
      <c r="D824" s="481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 ht="12.75" customHeight="1">
      <c r="A825" s="47"/>
      <c r="B825" s="47"/>
      <c r="C825" s="428"/>
      <c r="D825" s="481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 ht="12.75" customHeight="1">
      <c r="A826" s="47"/>
      <c r="B826" s="47"/>
      <c r="C826" s="428"/>
      <c r="D826" s="481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 ht="12.75" customHeight="1">
      <c r="A827" s="47"/>
      <c r="B827" s="47"/>
      <c r="C827" s="428"/>
      <c r="D827" s="481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 ht="12.75" customHeight="1">
      <c r="A828" s="47"/>
      <c r="B828" s="47"/>
      <c r="C828" s="428"/>
      <c r="D828" s="481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 ht="12.75" customHeight="1">
      <c r="A829" s="47"/>
      <c r="B829" s="47"/>
      <c r="C829" s="428"/>
      <c r="D829" s="481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 ht="12.75" customHeight="1">
      <c r="A830" s="47"/>
      <c r="B830" s="47"/>
      <c r="C830" s="428"/>
      <c r="D830" s="481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 ht="12.75" customHeight="1">
      <c r="A831" s="47"/>
      <c r="B831" s="47"/>
      <c r="C831" s="428"/>
      <c r="D831" s="481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 ht="12.75" customHeight="1">
      <c r="A832" s="47"/>
      <c r="B832" s="47"/>
      <c r="C832" s="428"/>
      <c r="D832" s="481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 ht="12.75" customHeight="1">
      <c r="A833" s="47"/>
      <c r="B833" s="47"/>
      <c r="C833" s="428"/>
      <c r="D833" s="481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 ht="12.75" customHeight="1">
      <c r="A834" s="47"/>
      <c r="B834" s="47"/>
      <c r="C834" s="428"/>
      <c r="D834" s="481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 ht="12.75" customHeight="1">
      <c r="A835" s="47"/>
      <c r="B835" s="47"/>
      <c r="C835" s="428"/>
      <c r="D835" s="481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 ht="12.75" customHeight="1">
      <c r="A836" s="47"/>
      <c r="B836" s="47"/>
      <c r="C836" s="428"/>
      <c r="D836" s="481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 ht="12.75" customHeight="1">
      <c r="A837" s="47"/>
      <c r="B837" s="47"/>
      <c r="C837" s="428"/>
      <c r="D837" s="481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 ht="12.75" customHeight="1">
      <c r="A838" s="47"/>
      <c r="B838" s="47"/>
      <c r="C838" s="428"/>
      <c r="D838" s="481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 ht="12.75" customHeight="1">
      <c r="A839" s="47"/>
      <c r="B839" s="47"/>
      <c r="C839" s="428"/>
      <c r="D839" s="481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 ht="12.75" customHeight="1">
      <c r="A840" s="47"/>
      <c r="B840" s="47"/>
      <c r="C840" s="428"/>
      <c r="D840" s="481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 ht="12.75" customHeight="1">
      <c r="A841" s="47"/>
      <c r="B841" s="47"/>
      <c r="C841" s="428"/>
      <c r="D841" s="481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 ht="12.75" customHeight="1">
      <c r="A842" s="47"/>
      <c r="B842" s="47"/>
      <c r="C842" s="428"/>
      <c r="D842" s="481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 ht="12.75" customHeight="1">
      <c r="A843" s="47"/>
      <c r="B843" s="47"/>
      <c r="C843" s="428"/>
      <c r="D843" s="481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 ht="12.75" customHeight="1">
      <c r="A844" s="47"/>
      <c r="B844" s="47"/>
      <c r="C844" s="428"/>
      <c r="D844" s="481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 ht="12.75" customHeight="1">
      <c r="A845" s="47"/>
      <c r="B845" s="47"/>
      <c r="C845" s="428"/>
      <c r="D845" s="481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 ht="12.75" customHeight="1">
      <c r="A846" s="47"/>
      <c r="B846" s="47"/>
      <c r="C846" s="428"/>
      <c r="D846" s="481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 ht="12.75" customHeight="1">
      <c r="A847" s="47"/>
      <c r="B847" s="47"/>
      <c r="C847" s="428"/>
      <c r="D847" s="481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 ht="12.75" customHeight="1">
      <c r="A848" s="47"/>
      <c r="B848" s="47"/>
      <c r="C848" s="428"/>
      <c r="D848" s="481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 ht="12.75" customHeight="1">
      <c r="A849" s="47"/>
      <c r="B849" s="47"/>
      <c r="C849" s="428"/>
      <c r="D849" s="481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 ht="12.75" customHeight="1">
      <c r="A850" s="47"/>
      <c r="B850" s="47"/>
      <c r="C850" s="428"/>
      <c r="D850" s="481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 ht="12.75" customHeight="1">
      <c r="A851" s="47"/>
      <c r="B851" s="47"/>
      <c r="C851" s="428"/>
      <c r="D851" s="481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 ht="12.75" customHeight="1">
      <c r="A852" s="47"/>
      <c r="B852" s="47"/>
      <c r="C852" s="428"/>
      <c r="D852" s="481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 ht="12.75" customHeight="1">
      <c r="A853" s="47"/>
      <c r="B853" s="47"/>
      <c r="C853" s="428"/>
      <c r="D853" s="481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 ht="12.75" customHeight="1">
      <c r="A854" s="47"/>
      <c r="B854" s="47"/>
      <c r="C854" s="428"/>
      <c r="D854" s="481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 ht="12.75" customHeight="1">
      <c r="A855" s="47"/>
      <c r="B855" s="47"/>
      <c r="C855" s="428"/>
      <c r="D855" s="481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 ht="12.75" customHeight="1">
      <c r="A856" s="47"/>
      <c r="B856" s="47"/>
      <c r="C856" s="428"/>
      <c r="D856" s="481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 ht="12.75" customHeight="1">
      <c r="A857" s="47"/>
      <c r="B857" s="47"/>
      <c r="C857" s="428"/>
      <c r="D857" s="481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 ht="12.75" customHeight="1">
      <c r="A858" s="47"/>
      <c r="B858" s="47"/>
      <c r="C858" s="428"/>
      <c r="D858" s="481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 ht="12.75" customHeight="1">
      <c r="A859" s="47"/>
      <c r="B859" s="47"/>
      <c r="C859" s="428"/>
      <c r="D859" s="481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 ht="12.75" customHeight="1">
      <c r="A860" s="47"/>
      <c r="B860" s="47"/>
      <c r="C860" s="428"/>
      <c r="D860" s="481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 ht="12.75" customHeight="1">
      <c r="A861" s="47"/>
      <c r="B861" s="47"/>
      <c r="C861" s="428"/>
      <c r="D861" s="481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 ht="12.75" customHeight="1">
      <c r="A862" s="47"/>
      <c r="B862" s="47"/>
      <c r="C862" s="428"/>
      <c r="D862" s="481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 ht="12.75" customHeight="1">
      <c r="A863" s="47"/>
      <c r="B863" s="47"/>
      <c r="C863" s="428"/>
      <c r="D863" s="481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 ht="12.75" customHeight="1">
      <c r="A864" s="47"/>
      <c r="B864" s="47"/>
      <c r="C864" s="428"/>
      <c r="D864" s="481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 ht="12.75" customHeight="1">
      <c r="A865" s="47"/>
      <c r="B865" s="47"/>
      <c r="C865" s="428"/>
      <c r="D865" s="481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 ht="12.75" customHeight="1">
      <c r="A866" s="47"/>
      <c r="B866" s="47"/>
      <c r="C866" s="428"/>
      <c r="D866" s="481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 ht="12.75" customHeight="1">
      <c r="A867" s="47"/>
      <c r="B867" s="47"/>
      <c r="C867" s="428"/>
      <c r="D867" s="481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 ht="12.75" customHeight="1">
      <c r="A868" s="47"/>
      <c r="B868" s="47"/>
      <c r="C868" s="428"/>
      <c r="D868" s="481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 ht="12.75" customHeight="1">
      <c r="A869" s="47"/>
      <c r="B869" s="47"/>
      <c r="C869" s="428"/>
      <c r="D869" s="481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 ht="12.75" customHeight="1">
      <c r="A870" s="47"/>
      <c r="B870" s="47"/>
      <c r="C870" s="428"/>
      <c r="D870" s="481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 ht="12.75" customHeight="1">
      <c r="A871" s="47"/>
      <c r="B871" s="47"/>
      <c r="C871" s="428"/>
      <c r="D871" s="481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 ht="12.75" customHeight="1">
      <c r="A872" s="47"/>
      <c r="B872" s="47"/>
      <c r="C872" s="428"/>
      <c r="D872" s="481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 ht="12.75" customHeight="1">
      <c r="A873" s="47"/>
      <c r="B873" s="47"/>
      <c r="C873" s="428"/>
      <c r="D873" s="481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 ht="12.75" customHeight="1">
      <c r="A874" s="47"/>
      <c r="B874" s="47"/>
      <c r="C874" s="428"/>
      <c r="D874" s="481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 ht="12.75" customHeight="1">
      <c r="A875" s="47"/>
      <c r="B875" s="47"/>
      <c r="C875" s="428"/>
      <c r="D875" s="481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 ht="12.75" customHeight="1">
      <c r="A876" s="47"/>
      <c r="B876" s="47"/>
      <c r="C876" s="428"/>
      <c r="D876" s="481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 ht="12.75" customHeight="1">
      <c r="A877" s="47"/>
      <c r="B877" s="47"/>
      <c r="C877" s="428"/>
      <c r="D877" s="481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 ht="12.75" customHeight="1">
      <c r="A878" s="47"/>
      <c r="B878" s="47"/>
      <c r="C878" s="428"/>
      <c r="D878" s="481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 ht="12.75" customHeight="1">
      <c r="A879" s="47"/>
      <c r="B879" s="47"/>
      <c r="C879" s="428"/>
      <c r="D879" s="481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 ht="12.75" customHeight="1">
      <c r="A880" s="47"/>
      <c r="B880" s="47"/>
      <c r="C880" s="428"/>
      <c r="D880" s="481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 ht="12.75" customHeight="1">
      <c r="A881" s="47"/>
      <c r="B881" s="47"/>
      <c r="C881" s="428"/>
      <c r="D881" s="481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 ht="12.75" customHeight="1">
      <c r="A882" s="47"/>
      <c r="B882" s="47"/>
      <c r="C882" s="428"/>
      <c r="D882" s="481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 ht="12.75" customHeight="1">
      <c r="A883" s="47"/>
      <c r="B883" s="47"/>
      <c r="C883" s="428"/>
      <c r="D883" s="481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 ht="12.75" customHeight="1">
      <c r="A884" s="47"/>
      <c r="B884" s="47"/>
      <c r="C884" s="428"/>
      <c r="D884" s="481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 ht="12.75" customHeight="1">
      <c r="A885" s="47"/>
      <c r="B885" s="47"/>
      <c r="C885" s="428"/>
      <c r="D885" s="481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 ht="12.75" customHeight="1">
      <c r="A886" s="47"/>
      <c r="B886" s="47"/>
      <c r="C886" s="428"/>
      <c r="D886" s="481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 ht="12.75" customHeight="1">
      <c r="A887" s="47"/>
      <c r="B887" s="47"/>
      <c r="C887" s="428"/>
      <c r="D887" s="481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 ht="12.75" customHeight="1">
      <c r="A888" s="47"/>
      <c r="B888" s="47"/>
      <c r="C888" s="428"/>
      <c r="D888" s="481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 ht="12.75" customHeight="1">
      <c r="A889" s="47"/>
      <c r="B889" s="47"/>
      <c r="C889" s="428"/>
      <c r="D889" s="481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 ht="12.75" customHeight="1">
      <c r="A890" s="47"/>
      <c r="B890" s="47"/>
      <c r="C890" s="428"/>
      <c r="D890" s="481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 ht="12.75" customHeight="1">
      <c r="A891" s="47"/>
      <c r="B891" s="47"/>
      <c r="C891" s="428"/>
      <c r="D891" s="481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 ht="12.75" customHeight="1">
      <c r="A892" s="47"/>
      <c r="B892" s="47"/>
      <c r="C892" s="428"/>
      <c r="D892" s="481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 ht="12.75" customHeight="1">
      <c r="A893" s="47"/>
      <c r="B893" s="47"/>
      <c r="C893" s="428"/>
      <c r="D893" s="481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 ht="12.75" customHeight="1">
      <c r="A894" s="47"/>
      <c r="B894" s="47"/>
      <c r="C894" s="428"/>
      <c r="D894" s="481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 ht="12.75" customHeight="1">
      <c r="A895" s="47"/>
      <c r="B895" s="47"/>
      <c r="C895" s="428"/>
      <c r="D895" s="481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 ht="12.75" customHeight="1">
      <c r="A896" s="47"/>
      <c r="B896" s="47"/>
      <c r="C896" s="428"/>
      <c r="D896" s="481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 ht="12.75" customHeight="1">
      <c r="A897" s="47"/>
      <c r="B897" s="47"/>
      <c r="C897" s="428"/>
      <c r="D897" s="481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 ht="12.75" customHeight="1">
      <c r="A898" s="47"/>
      <c r="B898" s="47"/>
      <c r="C898" s="428"/>
      <c r="D898" s="481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 ht="12.75" customHeight="1">
      <c r="A899" s="47"/>
      <c r="B899" s="47"/>
      <c r="C899" s="428"/>
      <c r="D899" s="481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 ht="12.75" customHeight="1">
      <c r="A900" s="47"/>
      <c r="B900" s="47"/>
      <c r="C900" s="428"/>
      <c r="D900" s="481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 ht="12.75" customHeight="1">
      <c r="A901" s="47"/>
      <c r="B901" s="47"/>
      <c r="C901" s="428"/>
      <c r="D901" s="481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 ht="12.75" customHeight="1">
      <c r="A902" s="47"/>
      <c r="B902" s="47"/>
      <c r="C902" s="428"/>
      <c r="D902" s="481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 ht="12.75" customHeight="1">
      <c r="A903" s="47"/>
      <c r="B903" s="47"/>
      <c r="C903" s="428"/>
      <c r="D903" s="481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 ht="12.75" customHeight="1">
      <c r="A904" s="47"/>
      <c r="B904" s="47"/>
      <c r="C904" s="428"/>
      <c r="D904" s="481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 ht="12.75" customHeight="1">
      <c r="A905" s="47"/>
      <c r="B905" s="47"/>
      <c r="C905" s="428"/>
      <c r="D905" s="481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 ht="12.75" customHeight="1">
      <c r="A906" s="47"/>
      <c r="B906" s="47"/>
      <c r="C906" s="428"/>
      <c r="D906" s="481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 ht="12.75" customHeight="1">
      <c r="A907" s="47"/>
      <c r="B907" s="47"/>
      <c r="C907" s="428"/>
      <c r="D907" s="481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 ht="12.75" customHeight="1">
      <c r="A908" s="47"/>
      <c r="B908" s="47"/>
      <c r="C908" s="428"/>
      <c r="D908" s="481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 ht="12.75" customHeight="1">
      <c r="A909" s="47"/>
      <c r="B909" s="47"/>
      <c r="C909" s="428"/>
      <c r="D909" s="481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 ht="12.75" customHeight="1">
      <c r="A910" s="47"/>
      <c r="B910" s="47"/>
      <c r="C910" s="428"/>
      <c r="D910" s="481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 ht="12.75" customHeight="1">
      <c r="A911" s="47"/>
      <c r="B911" s="47"/>
      <c r="C911" s="428"/>
      <c r="D911" s="481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 ht="12.75" customHeight="1">
      <c r="A912" s="47"/>
      <c r="B912" s="47"/>
      <c r="C912" s="428"/>
      <c r="D912" s="481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 ht="12.75" customHeight="1">
      <c r="A913" s="47"/>
      <c r="B913" s="47"/>
      <c r="C913" s="428"/>
      <c r="D913" s="481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 ht="12.75" customHeight="1">
      <c r="A914" s="47"/>
      <c r="B914" s="47"/>
      <c r="C914" s="428"/>
      <c r="D914" s="481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 ht="12.75" customHeight="1">
      <c r="A915" s="47"/>
      <c r="B915" s="47"/>
      <c r="C915" s="428"/>
      <c r="D915" s="481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 ht="12.75" customHeight="1">
      <c r="A916" s="47"/>
      <c r="B916" s="47"/>
      <c r="C916" s="428"/>
      <c r="D916" s="481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 ht="12.75" customHeight="1">
      <c r="A917" s="47"/>
      <c r="B917" s="47"/>
      <c r="C917" s="428"/>
      <c r="D917" s="481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 ht="12.75" customHeight="1">
      <c r="A918" s="47"/>
      <c r="B918" s="47"/>
      <c r="C918" s="428"/>
      <c r="D918" s="481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 ht="12.75" customHeight="1">
      <c r="A919" s="47"/>
      <c r="B919" s="47"/>
      <c r="C919" s="428"/>
      <c r="D919" s="481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 ht="12.75" customHeight="1">
      <c r="A920" s="47"/>
      <c r="B920" s="47"/>
      <c r="C920" s="428"/>
      <c r="D920" s="481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 ht="12.75" customHeight="1">
      <c r="A921" s="47"/>
      <c r="B921" s="47"/>
      <c r="C921" s="428"/>
      <c r="D921" s="481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 ht="12.75" customHeight="1">
      <c r="A922" s="47"/>
      <c r="B922" s="47"/>
      <c r="C922" s="428"/>
      <c r="D922" s="481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 ht="12.75" customHeight="1">
      <c r="A923" s="47"/>
      <c r="B923" s="47"/>
      <c r="C923" s="428"/>
      <c r="D923" s="481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 ht="12.75" customHeight="1">
      <c r="A924" s="47"/>
      <c r="B924" s="47"/>
      <c r="C924" s="428"/>
      <c r="D924" s="481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 ht="12.75" customHeight="1">
      <c r="A925" s="47"/>
      <c r="B925" s="47"/>
      <c r="C925" s="428"/>
      <c r="D925" s="481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 ht="12.75" customHeight="1">
      <c r="A926" s="47"/>
      <c r="B926" s="47"/>
      <c r="C926" s="428"/>
      <c r="D926" s="481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 ht="12.75" customHeight="1">
      <c r="A927" s="47"/>
      <c r="B927" s="47"/>
      <c r="C927" s="428"/>
      <c r="D927" s="481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 ht="12.75" customHeight="1">
      <c r="A928" s="47"/>
      <c r="B928" s="47"/>
      <c r="C928" s="428"/>
      <c r="D928" s="481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 ht="12.75" customHeight="1">
      <c r="A929" s="47"/>
      <c r="B929" s="47"/>
      <c r="C929" s="428"/>
      <c r="D929" s="481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 ht="12.75" customHeight="1">
      <c r="A930" s="47"/>
      <c r="B930" s="47"/>
      <c r="C930" s="428"/>
      <c r="D930" s="481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 ht="12.75" customHeight="1">
      <c r="A931" s="47"/>
      <c r="B931" s="47"/>
      <c r="C931" s="428"/>
      <c r="D931" s="481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 ht="12.75" customHeight="1">
      <c r="A932" s="47"/>
      <c r="B932" s="47"/>
      <c r="C932" s="428"/>
      <c r="D932" s="481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 ht="12.75" customHeight="1">
      <c r="A933" s="47"/>
      <c r="B933" s="47"/>
      <c r="C933" s="428"/>
      <c r="D933" s="481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 ht="12.75" customHeight="1">
      <c r="A934" s="47"/>
      <c r="B934" s="47"/>
      <c r="C934" s="428"/>
      <c r="D934" s="481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 ht="12.75" customHeight="1">
      <c r="A935" s="47"/>
      <c r="B935" s="47"/>
      <c r="C935" s="428"/>
      <c r="D935" s="481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 ht="12.75" customHeight="1">
      <c r="A936" s="47"/>
      <c r="B936" s="47"/>
      <c r="C936" s="428"/>
      <c r="D936" s="481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 ht="12.75" customHeight="1">
      <c r="A937" s="47"/>
      <c r="B937" s="47"/>
      <c r="C937" s="428"/>
      <c r="D937" s="481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 ht="12.75" customHeight="1">
      <c r="A938" s="47"/>
      <c r="B938" s="47"/>
      <c r="C938" s="428"/>
      <c r="D938" s="481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 ht="12.75" customHeight="1">
      <c r="A939" s="47"/>
      <c r="B939" s="47"/>
      <c r="C939" s="428"/>
      <c r="D939" s="481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 ht="12.75" customHeight="1">
      <c r="A940" s="47"/>
      <c r="B940" s="47"/>
      <c r="C940" s="428"/>
      <c r="D940" s="481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 ht="12.75" customHeight="1">
      <c r="A941" s="47"/>
      <c r="B941" s="47"/>
      <c r="C941" s="428"/>
      <c r="D941" s="481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 ht="12.75" customHeight="1">
      <c r="A942" s="47"/>
      <c r="B942" s="47"/>
      <c r="C942" s="428"/>
      <c r="D942" s="481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 ht="12.75" customHeight="1">
      <c r="A943" s="47"/>
      <c r="B943" s="47"/>
      <c r="C943" s="428"/>
      <c r="D943" s="481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 ht="12.75" customHeight="1">
      <c r="A944" s="47"/>
      <c r="B944" s="47"/>
      <c r="C944" s="428"/>
      <c r="D944" s="481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 ht="12.75" customHeight="1">
      <c r="A945" s="47"/>
      <c r="B945" s="47"/>
      <c r="C945" s="428"/>
      <c r="D945" s="481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 ht="12.75" customHeight="1">
      <c r="A946" s="47"/>
      <c r="B946" s="47"/>
      <c r="C946" s="428"/>
      <c r="D946" s="481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 ht="12.75" customHeight="1">
      <c r="A947" s="47"/>
      <c r="B947" s="47"/>
      <c r="C947" s="428"/>
      <c r="D947" s="481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 ht="12.75" customHeight="1">
      <c r="A948" s="47"/>
      <c r="B948" s="47"/>
      <c r="C948" s="428"/>
      <c r="D948" s="481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 ht="12.75" customHeight="1">
      <c r="A949" s="47"/>
      <c r="B949" s="47"/>
      <c r="C949" s="428"/>
      <c r="D949" s="481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 ht="12.75" customHeight="1">
      <c r="A950" s="47"/>
      <c r="B950" s="47"/>
      <c r="C950" s="428"/>
      <c r="D950" s="481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 ht="12.75" customHeight="1">
      <c r="A951" s="47"/>
      <c r="B951" s="47"/>
      <c r="C951" s="428"/>
      <c r="D951" s="481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 ht="12.75" customHeight="1">
      <c r="A952" s="47"/>
      <c r="B952" s="47"/>
      <c r="C952" s="428"/>
      <c r="D952" s="481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 ht="12.75" customHeight="1">
      <c r="A953" s="47"/>
      <c r="B953" s="47"/>
      <c r="C953" s="428"/>
      <c r="D953" s="481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 ht="12.75" customHeight="1">
      <c r="A954" s="47"/>
      <c r="B954" s="47"/>
      <c r="C954" s="428"/>
      <c r="D954" s="481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 ht="12.75" customHeight="1">
      <c r="A955" s="47"/>
      <c r="B955" s="47"/>
      <c r="C955" s="428"/>
      <c r="D955" s="481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 ht="12.75" customHeight="1">
      <c r="A956" s="47"/>
      <c r="B956" s="47"/>
      <c r="C956" s="428"/>
      <c r="D956" s="481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 ht="12.75" customHeight="1">
      <c r="A957" s="47"/>
      <c r="B957" s="47"/>
      <c r="C957" s="428"/>
      <c r="D957" s="481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 ht="12.75" customHeight="1">
      <c r="A958" s="47"/>
      <c r="B958" s="47"/>
      <c r="C958" s="428"/>
      <c r="D958" s="481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 ht="12.75" customHeight="1">
      <c r="A959" s="47"/>
      <c r="B959" s="47"/>
      <c r="C959" s="428"/>
      <c r="D959" s="481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 ht="12.75" customHeight="1">
      <c r="A960" s="47"/>
      <c r="B960" s="47"/>
      <c r="C960" s="428"/>
      <c r="D960" s="481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 ht="12.75" customHeight="1">
      <c r="A961" s="47"/>
      <c r="B961" s="47"/>
      <c r="C961" s="428"/>
      <c r="D961" s="481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 ht="12.75" customHeight="1">
      <c r="A962" s="47"/>
      <c r="B962" s="47"/>
      <c r="C962" s="428"/>
      <c r="D962" s="481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 ht="12.75" customHeight="1">
      <c r="A963" s="47"/>
      <c r="B963" s="47"/>
      <c r="C963" s="428"/>
      <c r="D963" s="481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 ht="12.75" customHeight="1">
      <c r="A964" s="47"/>
      <c r="B964" s="47"/>
      <c r="C964" s="428"/>
      <c r="D964" s="481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 ht="12.75" customHeight="1">
      <c r="A965" s="47"/>
      <c r="B965" s="47"/>
      <c r="C965" s="428"/>
      <c r="D965" s="481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 ht="12.75" customHeight="1">
      <c r="A966" s="47"/>
      <c r="B966" s="47"/>
      <c r="C966" s="428"/>
      <c r="D966" s="481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 ht="12.75" customHeight="1">
      <c r="A967" s="47"/>
      <c r="B967" s="47"/>
      <c r="C967" s="428"/>
      <c r="D967" s="481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 ht="12.75" customHeight="1">
      <c r="A968" s="47"/>
      <c r="B968" s="47"/>
      <c r="C968" s="428"/>
      <c r="D968" s="481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 ht="12.75" customHeight="1">
      <c r="A969" s="47"/>
      <c r="B969" s="47"/>
      <c r="C969" s="428"/>
      <c r="D969" s="481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 ht="12.75" customHeight="1">
      <c r="A970" s="47"/>
      <c r="B970" s="47"/>
      <c r="C970" s="428"/>
      <c r="D970" s="481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 ht="12.75" customHeight="1">
      <c r="A971" s="47"/>
      <c r="B971" s="47"/>
      <c r="C971" s="428"/>
      <c r="D971" s="481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 ht="12.75" customHeight="1">
      <c r="A972" s="47"/>
      <c r="B972" s="47"/>
      <c r="C972" s="428"/>
      <c r="D972" s="481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 ht="12.75" customHeight="1">
      <c r="A973" s="47"/>
      <c r="B973" s="47"/>
      <c r="C973" s="428"/>
      <c r="D973" s="481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 ht="12.75" customHeight="1">
      <c r="A974" s="47"/>
      <c r="B974" s="47"/>
      <c r="C974" s="428"/>
      <c r="D974" s="481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 ht="12.75" customHeight="1">
      <c r="A975" s="47"/>
      <c r="B975" s="47"/>
      <c r="C975" s="428"/>
      <c r="D975" s="481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 ht="12.75" customHeight="1">
      <c r="A976" s="47"/>
      <c r="B976" s="47"/>
      <c r="C976" s="428"/>
      <c r="D976" s="481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 ht="12.75" customHeight="1">
      <c r="A977" s="47"/>
      <c r="B977" s="47"/>
      <c r="C977" s="428"/>
      <c r="D977" s="481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 ht="12.75" customHeight="1">
      <c r="A978" s="47"/>
      <c r="B978" s="47"/>
      <c r="C978" s="428"/>
      <c r="D978" s="481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 ht="12.75" customHeight="1">
      <c r="A979" s="47"/>
      <c r="B979" s="47"/>
      <c r="C979" s="428"/>
      <c r="D979" s="481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 ht="12.75" customHeight="1">
      <c r="A980" s="47"/>
      <c r="B980" s="47"/>
      <c r="C980" s="428"/>
      <c r="D980" s="481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 ht="12.75" customHeight="1">
      <c r="A981" s="47"/>
      <c r="B981" s="47"/>
      <c r="C981" s="428"/>
      <c r="D981" s="481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 ht="12.75" customHeight="1">
      <c r="A982" s="47"/>
      <c r="B982" s="47"/>
      <c r="C982" s="428"/>
      <c r="D982" s="481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 ht="12.75" customHeight="1">
      <c r="A983" s="47"/>
      <c r="B983" s="47"/>
      <c r="C983" s="428"/>
      <c r="D983" s="481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 ht="12.75" customHeight="1">
      <c r="A984" s="47"/>
      <c r="B984" s="47"/>
      <c r="C984" s="428"/>
      <c r="D984" s="481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 ht="12.75" customHeight="1">
      <c r="A985" s="47"/>
      <c r="B985" s="47"/>
      <c r="C985" s="428"/>
      <c r="D985" s="481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 ht="12.75" customHeight="1">
      <c r="A986" s="47"/>
      <c r="B986" s="47"/>
      <c r="C986" s="428"/>
      <c r="D986" s="481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 ht="12.75" customHeight="1">
      <c r="A987" s="47"/>
      <c r="B987" s="47"/>
      <c r="C987" s="428"/>
      <c r="D987" s="481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 ht="12.75" customHeight="1">
      <c r="A988" s="47"/>
      <c r="B988" s="47"/>
      <c r="C988" s="428"/>
      <c r="D988" s="481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 ht="12.75" customHeight="1">
      <c r="A989" s="47"/>
      <c r="B989" s="47"/>
      <c r="C989" s="428"/>
      <c r="D989" s="481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 ht="12.75" customHeight="1">
      <c r="A990" s="47"/>
      <c r="B990" s="47"/>
      <c r="C990" s="428"/>
      <c r="D990" s="481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 ht="12.75" customHeight="1">
      <c r="A991" s="47"/>
      <c r="B991" s="47"/>
      <c r="C991" s="428"/>
      <c r="D991" s="481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 ht="12.75" customHeight="1">
      <c r="A992" s="47"/>
      <c r="B992" s="47"/>
      <c r="C992" s="428"/>
      <c r="D992" s="481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 ht="12.75" customHeight="1">
      <c r="A993" s="47"/>
      <c r="B993" s="47"/>
      <c r="C993" s="428"/>
      <c r="D993" s="481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 ht="12.75" customHeight="1">
      <c r="A994" s="47"/>
      <c r="B994" s="47"/>
      <c r="C994" s="428"/>
      <c r="D994" s="481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 ht="12.75" customHeight="1">
      <c r="A995" s="47"/>
      <c r="B995" s="47"/>
      <c r="C995" s="428"/>
      <c r="D995" s="481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 ht="12.75" customHeight="1">
      <c r="A996" s="47"/>
      <c r="B996" s="47"/>
      <c r="C996" s="428"/>
      <c r="D996" s="481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 ht="12.75" customHeight="1">
      <c r="A997" s="47"/>
      <c r="B997" s="47"/>
      <c r="C997" s="428"/>
      <c r="D997" s="481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 ht="12.75" customHeight="1">
      <c r="A998" s="47"/>
      <c r="B998" s="47"/>
      <c r="C998" s="428"/>
      <c r="D998" s="481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 ht="12.75" customHeight="1">
      <c r="A999" s="47"/>
      <c r="B999" s="47"/>
      <c r="C999" s="428"/>
      <c r="D999" s="481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 ht="12.75" customHeight="1">
      <c r="A1000" s="47"/>
      <c r="B1000" s="47"/>
      <c r="C1000" s="428"/>
      <c r="D1000" s="481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  <row r="1001" ht="12.75" customHeight="1">
      <c r="A1001" s="47"/>
      <c r="B1001" s="47"/>
      <c r="C1001" s="428"/>
      <c r="D1001" s="481"/>
      <c r="E1001" s="47"/>
      <c r="F1001" s="47"/>
      <c r="G1001" s="47"/>
      <c r="H1001" s="47"/>
      <c r="I1001" s="47"/>
      <c r="J1001" s="47"/>
      <c r="K1001" s="47"/>
      <c r="L1001" s="47"/>
      <c r="M1001" s="47"/>
      <c r="N1001" s="47"/>
      <c r="O1001" s="47"/>
      <c r="P1001" s="47"/>
      <c r="Q1001" s="47"/>
      <c r="R1001" s="47"/>
      <c r="S1001" s="47"/>
      <c r="T1001" s="47"/>
      <c r="U1001" s="47"/>
      <c r="V1001" s="47"/>
      <c r="W1001" s="47"/>
      <c r="X1001" s="47"/>
      <c r="Y1001" s="47"/>
      <c r="Z1001" s="47"/>
    </row>
    <row r="1002" ht="12.75" customHeight="1">
      <c r="A1002" s="47"/>
      <c r="B1002" s="47"/>
      <c r="C1002" s="428"/>
      <c r="D1002" s="481"/>
      <c r="E1002" s="47"/>
      <c r="F1002" s="47"/>
      <c r="G1002" s="47"/>
      <c r="H1002" s="47"/>
      <c r="I1002" s="47"/>
      <c r="J1002" s="47"/>
      <c r="K1002" s="47"/>
      <c r="L1002" s="47"/>
      <c r="M1002" s="47"/>
      <c r="N1002" s="47"/>
      <c r="O1002" s="47"/>
      <c r="P1002" s="47"/>
      <c r="Q1002" s="47"/>
      <c r="R1002" s="47"/>
      <c r="S1002" s="47"/>
      <c r="T1002" s="47"/>
      <c r="U1002" s="47"/>
      <c r="V1002" s="47"/>
      <c r="W1002" s="47"/>
      <c r="X1002" s="47"/>
      <c r="Y1002" s="47"/>
      <c r="Z1002" s="47"/>
    </row>
    <row r="1003" ht="12.75" customHeight="1">
      <c r="A1003" s="47"/>
      <c r="B1003" s="47"/>
      <c r="C1003" s="428"/>
      <c r="D1003" s="481"/>
      <c r="E1003" s="47"/>
      <c r="F1003" s="47"/>
      <c r="G1003" s="47"/>
      <c r="H1003" s="47"/>
      <c r="I1003" s="47"/>
      <c r="J1003" s="47"/>
      <c r="K1003" s="47"/>
      <c r="L1003" s="47"/>
      <c r="M1003" s="47"/>
      <c r="N1003" s="47"/>
      <c r="O1003" s="47"/>
      <c r="P1003" s="47"/>
      <c r="Q1003" s="47"/>
      <c r="R1003" s="47"/>
      <c r="S1003" s="47"/>
      <c r="T1003" s="47"/>
      <c r="U1003" s="47"/>
      <c r="V1003" s="47"/>
      <c r="W1003" s="47"/>
      <c r="X1003" s="47"/>
      <c r="Y1003" s="47"/>
      <c r="Z1003" s="47"/>
    </row>
    <row r="1004" ht="12.75" customHeight="1">
      <c r="A1004" s="47"/>
      <c r="B1004" s="47"/>
      <c r="C1004" s="428"/>
      <c r="D1004" s="481"/>
      <c r="E1004" s="47"/>
      <c r="F1004" s="47"/>
      <c r="G1004" s="47"/>
      <c r="H1004" s="47"/>
      <c r="I1004" s="47"/>
      <c r="J1004" s="47"/>
      <c r="K1004" s="47"/>
      <c r="L1004" s="47"/>
      <c r="M1004" s="47"/>
      <c r="N1004" s="47"/>
      <c r="O1004" s="47"/>
      <c r="P1004" s="47"/>
      <c r="Q1004" s="47"/>
      <c r="R1004" s="47"/>
      <c r="S1004" s="47"/>
      <c r="T1004" s="47"/>
      <c r="U1004" s="47"/>
      <c r="V1004" s="47"/>
      <c r="W1004" s="47"/>
      <c r="X1004" s="47"/>
      <c r="Y1004" s="47"/>
      <c r="Z1004" s="47"/>
    </row>
    <row r="1005" ht="12.75" customHeight="1">
      <c r="A1005" s="47"/>
      <c r="B1005" s="47"/>
      <c r="C1005" s="428"/>
      <c r="D1005" s="481"/>
      <c r="E1005" s="47"/>
      <c r="F1005" s="47"/>
      <c r="G1005" s="47"/>
      <c r="H1005" s="47"/>
      <c r="I1005" s="47"/>
      <c r="J1005" s="47"/>
      <c r="K1005" s="47"/>
      <c r="L1005" s="47"/>
      <c r="M1005" s="47"/>
      <c r="N1005" s="47"/>
      <c r="O1005" s="47"/>
      <c r="P1005" s="47"/>
      <c r="Q1005" s="47"/>
      <c r="R1005" s="47"/>
      <c r="S1005" s="47"/>
      <c r="T1005" s="47"/>
      <c r="U1005" s="47"/>
      <c r="V1005" s="47"/>
      <c r="W1005" s="47"/>
      <c r="X1005" s="47"/>
      <c r="Y1005" s="47"/>
      <c r="Z1005" s="47"/>
    </row>
    <row r="1006" ht="12.75" customHeight="1">
      <c r="A1006" s="47"/>
      <c r="B1006" s="47"/>
      <c r="C1006" s="428"/>
      <c r="D1006" s="481"/>
      <c r="E1006" s="47"/>
      <c r="F1006" s="47"/>
      <c r="G1006" s="47"/>
      <c r="H1006" s="47"/>
      <c r="I1006" s="47"/>
      <c r="J1006" s="47"/>
      <c r="K1006" s="47"/>
      <c r="L1006" s="47"/>
      <c r="M1006" s="47"/>
      <c r="N1006" s="47"/>
      <c r="O1006" s="47"/>
      <c r="P1006" s="47"/>
      <c r="Q1006" s="47"/>
      <c r="R1006" s="47"/>
      <c r="S1006" s="47"/>
      <c r="T1006" s="47"/>
      <c r="U1006" s="47"/>
      <c r="V1006" s="47"/>
      <c r="W1006" s="47"/>
      <c r="X1006" s="47"/>
      <c r="Y1006" s="47"/>
      <c r="Z1006" s="47"/>
    </row>
    <row r="1007" ht="12.75" customHeight="1">
      <c r="A1007" s="47"/>
      <c r="B1007" s="47"/>
      <c r="C1007" s="428"/>
      <c r="D1007" s="481"/>
      <c r="E1007" s="47"/>
      <c r="F1007" s="47"/>
      <c r="G1007" s="47"/>
      <c r="H1007" s="47"/>
      <c r="I1007" s="47"/>
      <c r="J1007" s="47"/>
      <c r="K1007" s="47"/>
      <c r="L1007" s="47"/>
      <c r="M1007" s="47"/>
      <c r="N1007" s="47"/>
      <c r="O1007" s="47"/>
      <c r="P1007" s="47"/>
      <c r="Q1007" s="47"/>
      <c r="R1007" s="47"/>
      <c r="S1007" s="47"/>
      <c r="T1007" s="47"/>
      <c r="U1007" s="47"/>
      <c r="V1007" s="47"/>
      <c r="W1007" s="47"/>
      <c r="X1007" s="47"/>
      <c r="Y1007" s="47"/>
      <c r="Z1007" s="47"/>
    </row>
    <row r="1008" ht="12.75" customHeight="1">
      <c r="A1008" s="47"/>
      <c r="B1008" s="47"/>
      <c r="C1008" s="428"/>
      <c r="D1008" s="481"/>
      <c r="E1008" s="47"/>
      <c r="F1008" s="47"/>
      <c r="G1008" s="47"/>
      <c r="H1008" s="47"/>
      <c r="I1008" s="47"/>
      <c r="J1008" s="47"/>
      <c r="K1008" s="47"/>
      <c r="L1008" s="47"/>
      <c r="M1008" s="47"/>
      <c r="N1008" s="47"/>
      <c r="O1008" s="47"/>
      <c r="P1008" s="47"/>
      <c r="Q1008" s="47"/>
      <c r="R1008" s="47"/>
      <c r="S1008" s="47"/>
      <c r="T1008" s="47"/>
      <c r="U1008" s="47"/>
      <c r="V1008" s="47"/>
      <c r="W1008" s="47"/>
      <c r="X1008" s="47"/>
      <c r="Y1008" s="47"/>
      <c r="Z1008" s="47"/>
    </row>
    <row r="1009" ht="12.75" customHeight="1">
      <c r="A1009" s="47"/>
      <c r="B1009" s="47"/>
      <c r="C1009" s="428"/>
      <c r="D1009" s="481"/>
      <c r="E1009" s="47"/>
      <c r="F1009" s="47"/>
      <c r="G1009" s="47"/>
      <c r="H1009" s="47"/>
      <c r="I1009" s="47"/>
      <c r="J1009" s="47"/>
      <c r="K1009" s="47"/>
      <c r="L1009" s="47"/>
      <c r="M1009" s="47"/>
      <c r="N1009" s="47"/>
      <c r="O1009" s="47"/>
      <c r="P1009" s="47"/>
      <c r="Q1009" s="47"/>
      <c r="R1009" s="47"/>
      <c r="S1009" s="47"/>
      <c r="T1009" s="47"/>
      <c r="U1009" s="47"/>
      <c r="V1009" s="47"/>
      <c r="W1009" s="47"/>
      <c r="X1009" s="47"/>
      <c r="Y1009" s="47"/>
      <c r="Z1009" s="47"/>
    </row>
    <row r="1010" ht="12.75" customHeight="1">
      <c r="A1010" s="47"/>
      <c r="B1010" s="47"/>
      <c r="C1010" s="428"/>
      <c r="D1010" s="481"/>
      <c r="E1010" s="47"/>
      <c r="F1010" s="47"/>
      <c r="G1010" s="47"/>
      <c r="H1010" s="47"/>
      <c r="I1010" s="47"/>
      <c r="J1010" s="47"/>
      <c r="K1010" s="47"/>
      <c r="L1010" s="47"/>
      <c r="M1010" s="47"/>
      <c r="N1010" s="47"/>
      <c r="O1010" s="47"/>
      <c r="P1010" s="47"/>
      <c r="Q1010" s="47"/>
      <c r="R1010" s="47"/>
      <c r="S1010" s="47"/>
      <c r="T1010" s="47"/>
      <c r="U1010" s="47"/>
      <c r="V1010" s="47"/>
      <c r="W1010" s="47"/>
      <c r="X1010" s="47"/>
      <c r="Y1010" s="47"/>
      <c r="Z1010" s="47"/>
    </row>
    <row r="1011" ht="12.75" customHeight="1">
      <c r="A1011" s="47"/>
      <c r="B1011" s="47"/>
      <c r="C1011" s="428"/>
      <c r="D1011" s="481"/>
      <c r="E1011" s="47"/>
      <c r="F1011" s="47"/>
      <c r="G1011" s="47"/>
      <c r="H1011" s="47"/>
      <c r="I1011" s="47"/>
      <c r="J1011" s="47"/>
      <c r="K1011" s="47"/>
      <c r="L1011" s="47"/>
      <c r="M1011" s="47"/>
      <c r="N1011" s="47"/>
      <c r="O1011" s="47"/>
      <c r="P1011" s="47"/>
      <c r="Q1011" s="47"/>
      <c r="R1011" s="47"/>
      <c r="S1011" s="47"/>
      <c r="T1011" s="47"/>
      <c r="U1011" s="47"/>
      <c r="V1011" s="47"/>
      <c r="W1011" s="47"/>
      <c r="X1011" s="47"/>
      <c r="Y1011" s="47"/>
      <c r="Z1011" s="47"/>
    </row>
    <row r="1012" ht="12.75" customHeight="1">
      <c r="A1012" s="47"/>
      <c r="B1012" s="47"/>
      <c r="C1012" s="428"/>
      <c r="D1012" s="481"/>
      <c r="E1012" s="47"/>
      <c r="F1012" s="47"/>
      <c r="G1012" s="47"/>
      <c r="H1012" s="47"/>
      <c r="I1012" s="47"/>
      <c r="J1012" s="47"/>
      <c r="K1012" s="47"/>
      <c r="L1012" s="47"/>
      <c r="M1012" s="47"/>
      <c r="N1012" s="47"/>
      <c r="O1012" s="47"/>
      <c r="P1012" s="47"/>
      <c r="Q1012" s="47"/>
      <c r="R1012" s="47"/>
      <c r="S1012" s="47"/>
      <c r="T1012" s="47"/>
      <c r="U1012" s="47"/>
      <c r="V1012" s="47"/>
      <c r="W1012" s="47"/>
      <c r="X1012" s="47"/>
      <c r="Y1012" s="47"/>
      <c r="Z1012" s="47"/>
    </row>
    <row r="1013" ht="12.75" customHeight="1">
      <c r="A1013" s="47"/>
      <c r="B1013" s="47"/>
      <c r="C1013" s="428"/>
      <c r="D1013" s="481"/>
      <c r="E1013" s="47"/>
      <c r="F1013" s="47"/>
      <c r="G1013" s="47"/>
      <c r="H1013" s="47"/>
      <c r="I1013" s="47"/>
      <c r="J1013" s="47"/>
      <c r="K1013" s="47"/>
      <c r="L1013" s="47"/>
      <c r="M1013" s="47"/>
      <c r="N1013" s="47"/>
      <c r="O1013" s="47"/>
      <c r="P1013" s="47"/>
      <c r="Q1013" s="47"/>
      <c r="R1013" s="47"/>
      <c r="S1013" s="47"/>
      <c r="T1013" s="47"/>
      <c r="U1013" s="47"/>
      <c r="V1013" s="47"/>
      <c r="W1013" s="47"/>
      <c r="X1013" s="47"/>
      <c r="Y1013" s="47"/>
      <c r="Z1013" s="47"/>
    </row>
    <row r="1014" ht="12.75" customHeight="1">
      <c r="A1014" s="47"/>
      <c r="B1014" s="47"/>
      <c r="C1014" s="428"/>
      <c r="D1014" s="481"/>
      <c r="E1014" s="47"/>
      <c r="F1014" s="47"/>
      <c r="G1014" s="47"/>
      <c r="H1014" s="47"/>
      <c r="I1014" s="47"/>
      <c r="J1014" s="47"/>
      <c r="K1014" s="47"/>
      <c r="L1014" s="47"/>
      <c r="M1014" s="47"/>
      <c r="N1014" s="47"/>
      <c r="O1014" s="47"/>
      <c r="P1014" s="47"/>
      <c r="Q1014" s="47"/>
      <c r="R1014" s="47"/>
      <c r="S1014" s="47"/>
      <c r="T1014" s="47"/>
      <c r="U1014" s="47"/>
      <c r="V1014" s="47"/>
      <c r="W1014" s="47"/>
      <c r="X1014" s="47"/>
      <c r="Y1014" s="47"/>
      <c r="Z1014" s="47"/>
    </row>
    <row r="1015" ht="12.75" customHeight="1">
      <c r="A1015" s="47"/>
      <c r="B1015" s="47"/>
      <c r="C1015" s="428"/>
      <c r="D1015" s="481"/>
      <c r="E1015" s="47"/>
      <c r="F1015" s="47"/>
      <c r="G1015" s="47"/>
      <c r="H1015" s="47"/>
      <c r="I1015" s="47"/>
      <c r="J1015" s="47"/>
      <c r="K1015" s="47"/>
      <c r="L1015" s="47"/>
      <c r="M1015" s="47"/>
      <c r="N1015" s="47"/>
      <c r="O1015" s="47"/>
      <c r="P1015" s="47"/>
      <c r="Q1015" s="47"/>
      <c r="R1015" s="47"/>
      <c r="S1015" s="47"/>
      <c r="T1015" s="47"/>
      <c r="U1015" s="47"/>
      <c r="V1015" s="47"/>
      <c r="W1015" s="47"/>
      <c r="X1015" s="47"/>
      <c r="Y1015" s="47"/>
      <c r="Z1015" s="47"/>
    </row>
    <row r="1016" ht="12.75" customHeight="1">
      <c r="A1016" s="47"/>
      <c r="B1016" s="47"/>
      <c r="C1016" s="428"/>
      <c r="D1016" s="481"/>
      <c r="E1016" s="47"/>
      <c r="F1016" s="47"/>
      <c r="G1016" s="47"/>
      <c r="H1016" s="47"/>
      <c r="I1016" s="47"/>
      <c r="J1016" s="47"/>
      <c r="K1016" s="47"/>
      <c r="L1016" s="47"/>
      <c r="M1016" s="47"/>
      <c r="N1016" s="47"/>
      <c r="O1016" s="47"/>
      <c r="P1016" s="47"/>
      <c r="Q1016" s="47"/>
      <c r="R1016" s="47"/>
      <c r="S1016" s="47"/>
      <c r="T1016" s="47"/>
      <c r="U1016" s="47"/>
      <c r="V1016" s="47"/>
      <c r="W1016" s="47"/>
      <c r="X1016" s="47"/>
      <c r="Y1016" s="47"/>
      <c r="Z1016" s="47"/>
    </row>
    <row r="1017" ht="12.75" customHeight="1">
      <c r="A1017" s="47"/>
      <c r="B1017" s="47"/>
      <c r="C1017" s="428"/>
      <c r="D1017" s="481"/>
      <c r="E1017" s="47"/>
      <c r="F1017" s="47"/>
      <c r="G1017" s="47"/>
      <c r="H1017" s="47"/>
      <c r="I1017" s="47"/>
      <c r="J1017" s="47"/>
      <c r="K1017" s="47"/>
      <c r="L1017" s="47"/>
      <c r="M1017" s="47"/>
      <c r="N1017" s="47"/>
      <c r="O1017" s="47"/>
      <c r="P1017" s="47"/>
      <c r="Q1017" s="47"/>
      <c r="R1017" s="47"/>
      <c r="S1017" s="47"/>
      <c r="T1017" s="47"/>
      <c r="U1017" s="47"/>
      <c r="V1017" s="47"/>
      <c r="W1017" s="47"/>
      <c r="X1017" s="47"/>
      <c r="Y1017" s="47"/>
      <c r="Z1017" s="47"/>
    </row>
    <row r="1018" ht="12.75" customHeight="1">
      <c r="A1018" s="47"/>
      <c r="B1018" s="47"/>
      <c r="C1018" s="428"/>
      <c r="D1018" s="481"/>
      <c r="E1018" s="47"/>
      <c r="F1018" s="47"/>
      <c r="G1018" s="47"/>
      <c r="H1018" s="47"/>
      <c r="I1018" s="47"/>
      <c r="J1018" s="47"/>
      <c r="K1018" s="47"/>
      <c r="L1018" s="47"/>
      <c r="M1018" s="47"/>
      <c r="N1018" s="47"/>
      <c r="O1018" s="47"/>
      <c r="P1018" s="47"/>
      <c r="Q1018" s="47"/>
      <c r="R1018" s="47"/>
      <c r="S1018" s="47"/>
      <c r="T1018" s="47"/>
      <c r="U1018" s="47"/>
      <c r="V1018" s="47"/>
      <c r="W1018" s="47"/>
      <c r="X1018" s="47"/>
      <c r="Y1018" s="47"/>
      <c r="Z1018" s="47"/>
    </row>
    <row r="1019" ht="12.75" customHeight="1">
      <c r="A1019" s="47"/>
      <c r="B1019" s="47"/>
      <c r="C1019" s="428"/>
      <c r="D1019" s="481"/>
      <c r="E1019" s="47"/>
      <c r="F1019" s="47"/>
      <c r="G1019" s="47"/>
      <c r="H1019" s="47"/>
      <c r="I1019" s="47"/>
      <c r="J1019" s="47"/>
      <c r="K1019" s="47"/>
      <c r="L1019" s="47"/>
      <c r="M1019" s="47"/>
      <c r="N1019" s="47"/>
      <c r="O1019" s="47"/>
      <c r="P1019" s="47"/>
      <c r="Q1019" s="47"/>
      <c r="R1019" s="47"/>
      <c r="S1019" s="47"/>
      <c r="T1019" s="47"/>
      <c r="U1019" s="47"/>
      <c r="V1019" s="47"/>
      <c r="W1019" s="47"/>
      <c r="X1019" s="47"/>
      <c r="Y1019" s="47"/>
      <c r="Z1019" s="47"/>
    </row>
    <row r="1020" ht="12.75" customHeight="1">
      <c r="A1020" s="47"/>
      <c r="B1020" s="47"/>
      <c r="C1020" s="428"/>
      <c r="D1020" s="481"/>
      <c r="E1020" s="47"/>
      <c r="F1020" s="47"/>
      <c r="G1020" s="47"/>
      <c r="H1020" s="47"/>
      <c r="I1020" s="47"/>
      <c r="J1020" s="47"/>
      <c r="K1020" s="47"/>
      <c r="L1020" s="47"/>
      <c r="M1020" s="47"/>
      <c r="N1020" s="47"/>
      <c r="O1020" s="47"/>
      <c r="P1020" s="47"/>
      <c r="Q1020" s="47"/>
      <c r="R1020" s="47"/>
      <c r="S1020" s="47"/>
      <c r="T1020" s="47"/>
      <c r="U1020" s="47"/>
      <c r="V1020" s="47"/>
      <c r="W1020" s="47"/>
      <c r="X1020" s="47"/>
      <c r="Y1020" s="47"/>
      <c r="Z1020" s="47"/>
    </row>
    <row r="1021" ht="12.75" customHeight="1">
      <c r="A1021" s="47"/>
      <c r="B1021" s="47"/>
      <c r="C1021" s="428"/>
      <c r="D1021" s="481"/>
      <c r="E1021" s="47"/>
      <c r="F1021" s="47"/>
      <c r="G1021" s="47"/>
      <c r="H1021" s="47"/>
      <c r="I1021" s="47"/>
      <c r="J1021" s="47"/>
      <c r="K1021" s="47"/>
      <c r="L1021" s="47"/>
      <c r="M1021" s="47"/>
      <c r="N1021" s="47"/>
      <c r="O1021" s="47"/>
      <c r="P1021" s="47"/>
      <c r="Q1021" s="47"/>
      <c r="R1021" s="47"/>
      <c r="S1021" s="47"/>
      <c r="T1021" s="47"/>
      <c r="U1021" s="47"/>
      <c r="V1021" s="47"/>
      <c r="W1021" s="47"/>
      <c r="X1021" s="47"/>
      <c r="Y1021" s="47"/>
      <c r="Z1021" s="47"/>
    </row>
    <row r="1022" ht="12.75" customHeight="1">
      <c r="A1022" s="47"/>
      <c r="B1022" s="47"/>
      <c r="C1022" s="428"/>
      <c r="D1022" s="481"/>
      <c r="E1022" s="47"/>
      <c r="F1022" s="47"/>
      <c r="G1022" s="47"/>
      <c r="H1022" s="47"/>
      <c r="I1022" s="47"/>
      <c r="J1022" s="47"/>
      <c r="K1022" s="47"/>
      <c r="L1022" s="47"/>
      <c r="M1022" s="47"/>
      <c r="N1022" s="47"/>
      <c r="O1022" s="47"/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</row>
    <row r="1023" ht="12.75" customHeight="1">
      <c r="A1023" s="47"/>
      <c r="B1023" s="47"/>
      <c r="C1023" s="428"/>
      <c r="D1023" s="481"/>
      <c r="E1023" s="47"/>
      <c r="F1023" s="47"/>
      <c r="G1023" s="47"/>
      <c r="H1023" s="47"/>
      <c r="I1023" s="47"/>
      <c r="J1023" s="47"/>
      <c r="K1023" s="47"/>
      <c r="L1023" s="47"/>
      <c r="M1023" s="47"/>
      <c r="N1023" s="47"/>
      <c r="O1023" s="47"/>
      <c r="P1023" s="47"/>
      <c r="Q1023" s="47"/>
      <c r="R1023" s="47"/>
      <c r="S1023" s="47"/>
      <c r="T1023" s="47"/>
      <c r="U1023" s="47"/>
      <c r="V1023" s="47"/>
      <c r="W1023" s="47"/>
      <c r="X1023" s="47"/>
      <c r="Y1023" s="47"/>
      <c r="Z1023" s="47"/>
    </row>
    <row r="1024" ht="12.75" customHeight="1">
      <c r="A1024" s="47"/>
      <c r="B1024" s="47"/>
      <c r="C1024" s="428"/>
      <c r="D1024" s="481"/>
      <c r="E1024" s="47"/>
      <c r="F1024" s="47"/>
      <c r="G1024" s="47"/>
      <c r="H1024" s="47"/>
      <c r="I1024" s="47"/>
      <c r="J1024" s="47"/>
      <c r="K1024" s="47"/>
      <c r="L1024" s="47"/>
      <c r="M1024" s="47"/>
      <c r="N1024" s="47"/>
      <c r="O1024" s="47"/>
      <c r="P1024" s="47"/>
      <c r="Q1024" s="47"/>
      <c r="R1024" s="47"/>
      <c r="S1024" s="47"/>
      <c r="T1024" s="47"/>
      <c r="U1024" s="47"/>
      <c r="V1024" s="47"/>
      <c r="W1024" s="47"/>
      <c r="X1024" s="47"/>
      <c r="Y1024" s="47"/>
      <c r="Z1024" s="47"/>
    </row>
    <row r="1025" ht="12.75" customHeight="1">
      <c r="A1025" s="47"/>
      <c r="B1025" s="47"/>
      <c r="C1025" s="428"/>
      <c r="D1025" s="481"/>
      <c r="E1025" s="47"/>
      <c r="F1025" s="47"/>
      <c r="G1025" s="47"/>
      <c r="H1025" s="47"/>
      <c r="I1025" s="47"/>
      <c r="J1025" s="47"/>
      <c r="K1025" s="47"/>
      <c r="L1025" s="47"/>
      <c r="M1025" s="47"/>
      <c r="N1025" s="47"/>
      <c r="O1025" s="47"/>
      <c r="P1025" s="47"/>
      <c r="Q1025" s="47"/>
      <c r="R1025" s="47"/>
      <c r="S1025" s="47"/>
      <c r="T1025" s="47"/>
      <c r="U1025" s="47"/>
      <c r="V1025" s="47"/>
      <c r="W1025" s="47"/>
      <c r="X1025" s="47"/>
      <c r="Y1025" s="47"/>
      <c r="Z1025" s="47"/>
    </row>
    <row r="1026" ht="12.75" customHeight="1">
      <c r="A1026" s="47"/>
      <c r="B1026" s="47"/>
      <c r="C1026" s="428"/>
      <c r="D1026" s="481"/>
      <c r="E1026" s="47"/>
      <c r="F1026" s="47"/>
      <c r="G1026" s="47"/>
      <c r="H1026" s="47"/>
      <c r="I1026" s="47"/>
      <c r="J1026" s="47"/>
      <c r="K1026" s="47"/>
      <c r="L1026" s="47"/>
      <c r="M1026" s="47"/>
      <c r="N1026" s="47"/>
      <c r="O1026" s="47"/>
      <c r="P1026" s="47"/>
      <c r="Q1026" s="47"/>
      <c r="R1026" s="47"/>
      <c r="S1026" s="47"/>
      <c r="T1026" s="47"/>
      <c r="U1026" s="47"/>
      <c r="V1026" s="47"/>
      <c r="W1026" s="47"/>
      <c r="X1026" s="47"/>
      <c r="Y1026" s="47"/>
      <c r="Z1026" s="47"/>
    </row>
    <row r="1027" ht="12.75" customHeight="1">
      <c r="A1027" s="47"/>
      <c r="B1027" s="47"/>
      <c r="C1027" s="428"/>
      <c r="D1027" s="481"/>
      <c r="E1027" s="47"/>
      <c r="F1027" s="47"/>
      <c r="G1027" s="47"/>
      <c r="H1027" s="47"/>
      <c r="I1027" s="47"/>
      <c r="J1027" s="47"/>
      <c r="K1027" s="47"/>
      <c r="L1027" s="47"/>
      <c r="M1027" s="47"/>
      <c r="N1027" s="47"/>
      <c r="O1027" s="47"/>
      <c r="P1027" s="47"/>
      <c r="Q1027" s="47"/>
      <c r="R1027" s="47"/>
      <c r="S1027" s="47"/>
      <c r="T1027" s="47"/>
      <c r="U1027" s="47"/>
      <c r="V1027" s="47"/>
      <c r="W1027" s="47"/>
      <c r="X1027" s="47"/>
      <c r="Y1027" s="47"/>
      <c r="Z1027" s="47"/>
    </row>
    <row r="1028" ht="12.75" customHeight="1">
      <c r="A1028" s="47"/>
      <c r="B1028" s="47"/>
      <c r="C1028" s="428"/>
      <c r="D1028" s="481"/>
      <c r="E1028" s="47"/>
      <c r="F1028" s="47"/>
      <c r="G1028" s="47"/>
      <c r="H1028" s="47"/>
      <c r="I1028" s="47"/>
      <c r="J1028" s="47"/>
      <c r="K1028" s="47"/>
      <c r="L1028" s="47"/>
      <c r="M1028" s="47"/>
      <c r="N1028" s="47"/>
      <c r="O1028" s="47"/>
      <c r="P1028" s="47"/>
      <c r="Q1028" s="47"/>
      <c r="R1028" s="47"/>
      <c r="S1028" s="47"/>
      <c r="T1028" s="47"/>
      <c r="U1028" s="47"/>
      <c r="V1028" s="47"/>
      <c r="W1028" s="47"/>
      <c r="X1028" s="47"/>
      <c r="Y1028" s="47"/>
      <c r="Z1028" s="47"/>
    </row>
    <row r="1029" ht="12.75" customHeight="1">
      <c r="A1029" s="47"/>
      <c r="B1029" s="47"/>
      <c r="C1029" s="428"/>
      <c r="D1029" s="481"/>
      <c r="E1029" s="47"/>
      <c r="F1029" s="47"/>
      <c r="G1029" s="47"/>
      <c r="H1029" s="47"/>
      <c r="I1029" s="47"/>
      <c r="J1029" s="47"/>
      <c r="K1029" s="47"/>
      <c r="L1029" s="47"/>
      <c r="M1029" s="47"/>
      <c r="N1029" s="47"/>
      <c r="O1029" s="47"/>
      <c r="P1029" s="47"/>
      <c r="Q1029" s="47"/>
      <c r="R1029" s="47"/>
      <c r="S1029" s="47"/>
      <c r="T1029" s="47"/>
      <c r="U1029" s="47"/>
      <c r="V1029" s="47"/>
      <c r="W1029" s="47"/>
      <c r="X1029" s="47"/>
      <c r="Y1029" s="47"/>
      <c r="Z1029" s="47"/>
    </row>
    <row r="1030" ht="12.75" customHeight="1">
      <c r="A1030" s="47"/>
      <c r="B1030" s="47"/>
      <c r="C1030" s="428"/>
      <c r="D1030" s="481"/>
      <c r="E1030" s="47"/>
      <c r="F1030" s="47"/>
      <c r="G1030" s="47"/>
      <c r="H1030" s="47"/>
      <c r="I1030" s="47"/>
      <c r="J1030" s="47"/>
      <c r="K1030" s="47"/>
      <c r="L1030" s="47"/>
      <c r="M1030" s="47"/>
      <c r="N1030" s="47"/>
      <c r="O1030" s="47"/>
      <c r="P1030" s="47"/>
      <c r="Q1030" s="47"/>
      <c r="R1030" s="47"/>
      <c r="S1030" s="47"/>
      <c r="T1030" s="47"/>
      <c r="U1030" s="47"/>
      <c r="V1030" s="47"/>
      <c r="W1030" s="47"/>
      <c r="X1030" s="47"/>
      <c r="Y1030" s="47"/>
      <c r="Z1030" s="47"/>
    </row>
    <row r="1031" ht="12.75" customHeight="1">
      <c r="A1031" s="47"/>
      <c r="B1031" s="47"/>
      <c r="C1031" s="428"/>
      <c r="D1031" s="481"/>
      <c r="E1031" s="47"/>
      <c r="F1031" s="47"/>
      <c r="G1031" s="47"/>
      <c r="H1031" s="47"/>
      <c r="I1031" s="47"/>
      <c r="J1031" s="47"/>
      <c r="K1031" s="47"/>
      <c r="L1031" s="47"/>
      <c r="M1031" s="47"/>
      <c r="N1031" s="47"/>
      <c r="O1031" s="47"/>
      <c r="P1031" s="47"/>
      <c r="Q1031" s="47"/>
      <c r="R1031" s="47"/>
      <c r="S1031" s="47"/>
      <c r="T1031" s="47"/>
      <c r="U1031" s="47"/>
      <c r="V1031" s="47"/>
      <c r="W1031" s="47"/>
      <c r="X1031" s="47"/>
      <c r="Y1031" s="47"/>
      <c r="Z1031" s="47"/>
    </row>
    <row r="1032" ht="12.75" customHeight="1">
      <c r="A1032" s="47"/>
      <c r="B1032" s="47"/>
      <c r="C1032" s="428"/>
      <c r="D1032" s="481"/>
      <c r="E1032" s="47"/>
      <c r="F1032" s="47"/>
      <c r="G1032" s="47"/>
      <c r="H1032" s="47"/>
      <c r="I1032" s="47"/>
      <c r="J1032" s="47"/>
      <c r="K1032" s="47"/>
      <c r="L1032" s="47"/>
      <c r="M1032" s="47"/>
      <c r="N1032" s="47"/>
      <c r="O1032" s="47"/>
      <c r="P1032" s="47"/>
      <c r="Q1032" s="47"/>
      <c r="R1032" s="47"/>
      <c r="S1032" s="47"/>
      <c r="T1032" s="47"/>
      <c r="U1032" s="47"/>
      <c r="V1032" s="47"/>
      <c r="W1032" s="47"/>
      <c r="X1032" s="47"/>
      <c r="Y1032" s="47"/>
      <c r="Z1032" s="47"/>
    </row>
    <row r="1033" ht="12.75" customHeight="1">
      <c r="A1033" s="47"/>
      <c r="B1033" s="47"/>
      <c r="C1033" s="428"/>
      <c r="D1033" s="481"/>
      <c r="E1033" s="47"/>
      <c r="F1033" s="47"/>
      <c r="G1033" s="47"/>
      <c r="H1033" s="47"/>
      <c r="I1033" s="47"/>
      <c r="J1033" s="47"/>
      <c r="K1033" s="47"/>
      <c r="L1033" s="47"/>
      <c r="M1033" s="47"/>
      <c r="N1033" s="47"/>
      <c r="O1033" s="47"/>
      <c r="P1033" s="47"/>
      <c r="Q1033" s="47"/>
      <c r="R1033" s="47"/>
      <c r="S1033" s="47"/>
      <c r="T1033" s="47"/>
      <c r="U1033" s="47"/>
      <c r="V1033" s="47"/>
      <c r="W1033" s="47"/>
      <c r="X1033" s="47"/>
      <c r="Y1033" s="47"/>
      <c r="Z1033" s="47"/>
    </row>
    <row r="1034" ht="12.75" customHeight="1">
      <c r="A1034" s="47"/>
      <c r="B1034" s="47"/>
      <c r="C1034" s="428"/>
      <c r="D1034" s="481"/>
      <c r="E1034" s="47"/>
      <c r="F1034" s="47"/>
      <c r="G1034" s="47"/>
      <c r="H1034" s="47"/>
      <c r="I1034" s="47"/>
      <c r="J1034" s="47"/>
      <c r="K1034" s="47"/>
      <c r="L1034" s="47"/>
      <c r="M1034" s="47"/>
      <c r="N1034" s="47"/>
      <c r="O1034" s="47"/>
      <c r="P1034" s="47"/>
      <c r="Q1034" s="47"/>
      <c r="R1034" s="47"/>
      <c r="S1034" s="47"/>
      <c r="T1034" s="47"/>
      <c r="U1034" s="47"/>
      <c r="V1034" s="47"/>
      <c r="W1034" s="47"/>
      <c r="X1034" s="47"/>
      <c r="Y1034" s="47"/>
      <c r="Z1034" s="47"/>
    </row>
    <row r="1035" ht="12.75" customHeight="1">
      <c r="A1035" s="47"/>
      <c r="B1035" s="47"/>
      <c r="C1035" s="428"/>
      <c r="D1035" s="481"/>
      <c r="E1035" s="47"/>
      <c r="F1035" s="47"/>
      <c r="G1035" s="47"/>
      <c r="H1035" s="47"/>
      <c r="I1035" s="47"/>
      <c r="J1035" s="47"/>
      <c r="K1035" s="47"/>
      <c r="L1035" s="47"/>
      <c r="M1035" s="47"/>
      <c r="N1035" s="47"/>
      <c r="O1035" s="47"/>
      <c r="P1035" s="47"/>
      <c r="Q1035" s="47"/>
      <c r="R1035" s="47"/>
      <c r="S1035" s="47"/>
      <c r="T1035" s="47"/>
      <c r="U1035" s="47"/>
      <c r="V1035" s="47"/>
      <c r="W1035" s="47"/>
      <c r="X1035" s="47"/>
      <c r="Y1035" s="47"/>
      <c r="Z1035" s="47"/>
    </row>
    <row r="1036" ht="12.75" customHeight="1">
      <c r="A1036" s="47"/>
      <c r="B1036" s="47"/>
      <c r="C1036" s="428"/>
      <c r="D1036" s="481"/>
      <c r="E1036" s="47"/>
      <c r="F1036" s="47"/>
      <c r="G1036" s="47"/>
      <c r="H1036" s="47"/>
      <c r="I1036" s="47"/>
      <c r="J1036" s="47"/>
      <c r="K1036" s="47"/>
      <c r="L1036" s="47"/>
      <c r="M1036" s="47"/>
      <c r="N1036" s="47"/>
      <c r="O1036" s="47"/>
      <c r="P1036" s="47"/>
      <c r="Q1036" s="47"/>
      <c r="R1036" s="47"/>
      <c r="S1036" s="47"/>
      <c r="T1036" s="47"/>
      <c r="U1036" s="47"/>
      <c r="V1036" s="47"/>
      <c r="W1036" s="47"/>
      <c r="X1036" s="47"/>
      <c r="Y1036" s="47"/>
      <c r="Z1036" s="47"/>
    </row>
    <row r="1037" ht="12.75" customHeight="1">
      <c r="A1037" s="47"/>
      <c r="B1037" s="47"/>
      <c r="C1037" s="428"/>
      <c r="D1037" s="481"/>
      <c r="E1037" s="47"/>
      <c r="F1037" s="47"/>
      <c r="G1037" s="47"/>
      <c r="H1037" s="47"/>
      <c r="I1037" s="47"/>
      <c r="J1037" s="47"/>
      <c r="K1037" s="47"/>
      <c r="L1037" s="47"/>
      <c r="M1037" s="47"/>
      <c r="N1037" s="47"/>
      <c r="O1037" s="47"/>
      <c r="P1037" s="47"/>
      <c r="Q1037" s="47"/>
      <c r="R1037" s="47"/>
      <c r="S1037" s="47"/>
      <c r="T1037" s="47"/>
      <c r="U1037" s="47"/>
      <c r="V1037" s="47"/>
      <c r="W1037" s="47"/>
      <c r="X1037" s="47"/>
      <c r="Y1037" s="47"/>
      <c r="Z1037" s="47"/>
    </row>
    <row r="1038" ht="12.75" customHeight="1">
      <c r="A1038" s="47"/>
      <c r="B1038" s="47"/>
      <c r="C1038" s="428"/>
      <c r="D1038" s="481"/>
      <c r="E1038" s="47"/>
      <c r="F1038" s="47"/>
      <c r="G1038" s="47"/>
      <c r="H1038" s="47"/>
      <c r="I1038" s="47"/>
      <c r="J1038" s="47"/>
      <c r="K1038" s="47"/>
      <c r="L1038" s="47"/>
      <c r="M1038" s="47"/>
      <c r="N1038" s="47"/>
      <c r="O1038" s="47"/>
      <c r="P1038" s="47"/>
      <c r="Q1038" s="47"/>
      <c r="R1038" s="47"/>
      <c r="S1038" s="47"/>
      <c r="T1038" s="47"/>
      <c r="U1038" s="47"/>
      <c r="V1038" s="47"/>
      <c r="W1038" s="47"/>
      <c r="X1038" s="47"/>
      <c r="Y1038" s="47"/>
      <c r="Z1038" s="47"/>
    </row>
    <row r="1039" ht="12.75" customHeight="1">
      <c r="A1039" s="47"/>
      <c r="B1039" s="47"/>
      <c r="C1039" s="428"/>
      <c r="D1039" s="481"/>
      <c r="E1039" s="47"/>
      <c r="F1039" s="47"/>
      <c r="G1039" s="47"/>
      <c r="H1039" s="47"/>
      <c r="I1039" s="47"/>
      <c r="J1039" s="47"/>
      <c r="K1039" s="47"/>
      <c r="L1039" s="47"/>
      <c r="M1039" s="47"/>
      <c r="N1039" s="47"/>
      <c r="O1039" s="47"/>
      <c r="P1039" s="47"/>
      <c r="Q1039" s="47"/>
      <c r="R1039" s="47"/>
      <c r="S1039" s="47"/>
      <c r="T1039" s="47"/>
      <c r="U1039" s="47"/>
      <c r="V1039" s="47"/>
      <c r="W1039" s="47"/>
      <c r="X1039" s="47"/>
      <c r="Y1039" s="47"/>
      <c r="Z1039" s="47"/>
    </row>
    <row r="1040" ht="12.75" customHeight="1">
      <c r="A1040" s="47"/>
      <c r="B1040" s="47"/>
      <c r="C1040" s="428"/>
      <c r="D1040" s="481"/>
      <c r="E1040" s="47"/>
      <c r="F1040" s="47"/>
      <c r="G1040" s="47"/>
      <c r="H1040" s="47"/>
      <c r="I1040" s="47"/>
      <c r="J1040" s="47"/>
      <c r="K1040" s="47"/>
      <c r="L1040" s="47"/>
      <c r="M1040" s="47"/>
      <c r="N1040" s="47"/>
      <c r="O1040" s="47"/>
      <c r="P1040" s="47"/>
      <c r="Q1040" s="47"/>
      <c r="R1040" s="47"/>
      <c r="S1040" s="47"/>
      <c r="T1040" s="47"/>
      <c r="U1040" s="47"/>
      <c r="V1040" s="47"/>
      <c r="W1040" s="47"/>
      <c r="X1040" s="47"/>
      <c r="Y1040" s="47"/>
      <c r="Z1040" s="47"/>
    </row>
    <row r="1041" ht="12.75" customHeight="1">
      <c r="A1041" s="47"/>
      <c r="B1041" s="47"/>
      <c r="C1041" s="428"/>
      <c r="D1041" s="481"/>
      <c r="E1041" s="47"/>
      <c r="F1041" s="47"/>
      <c r="G1041" s="47"/>
      <c r="H1041" s="47"/>
      <c r="I1041" s="47"/>
      <c r="J1041" s="47"/>
      <c r="K1041" s="47"/>
      <c r="L1041" s="47"/>
      <c r="M1041" s="47"/>
      <c r="N1041" s="47"/>
      <c r="O1041" s="47"/>
      <c r="P1041" s="47"/>
      <c r="Q1041" s="47"/>
      <c r="R1041" s="47"/>
      <c r="S1041" s="47"/>
      <c r="T1041" s="47"/>
      <c r="U1041" s="47"/>
      <c r="V1041" s="47"/>
      <c r="W1041" s="47"/>
      <c r="X1041" s="47"/>
      <c r="Y1041" s="47"/>
      <c r="Z1041" s="47"/>
    </row>
    <row r="1042" ht="12.75" customHeight="1">
      <c r="A1042" s="47"/>
      <c r="B1042" s="47"/>
      <c r="C1042" s="428"/>
      <c r="D1042" s="481"/>
      <c r="E1042" s="47"/>
      <c r="F1042" s="47"/>
      <c r="G1042" s="47"/>
      <c r="H1042" s="47"/>
      <c r="I1042" s="47"/>
      <c r="J1042" s="47"/>
      <c r="K1042" s="47"/>
      <c r="L1042" s="47"/>
      <c r="M1042" s="47"/>
      <c r="N1042" s="47"/>
      <c r="O1042" s="47"/>
      <c r="P1042" s="47"/>
      <c r="Q1042" s="47"/>
      <c r="R1042" s="47"/>
      <c r="S1042" s="47"/>
      <c r="T1042" s="47"/>
      <c r="U1042" s="47"/>
      <c r="V1042" s="47"/>
      <c r="W1042" s="47"/>
      <c r="X1042" s="47"/>
      <c r="Y1042" s="47"/>
      <c r="Z1042" s="47"/>
    </row>
    <row r="1043" ht="12.75" customHeight="1">
      <c r="A1043" s="47"/>
      <c r="B1043" s="47"/>
      <c r="C1043" s="428"/>
      <c r="D1043" s="481"/>
      <c r="E1043" s="47"/>
      <c r="F1043" s="47"/>
      <c r="G1043" s="47"/>
      <c r="H1043" s="47"/>
      <c r="I1043" s="47"/>
      <c r="J1043" s="47"/>
      <c r="K1043" s="47"/>
      <c r="L1043" s="47"/>
      <c r="M1043" s="47"/>
      <c r="N1043" s="47"/>
      <c r="O1043" s="47"/>
      <c r="P1043" s="47"/>
      <c r="Q1043" s="47"/>
      <c r="R1043" s="47"/>
      <c r="S1043" s="47"/>
      <c r="T1043" s="47"/>
      <c r="U1043" s="47"/>
      <c r="V1043" s="47"/>
      <c r="W1043" s="47"/>
      <c r="X1043" s="47"/>
      <c r="Y1043" s="47"/>
      <c r="Z1043" s="47"/>
    </row>
    <row r="1044" ht="12.75" customHeight="1">
      <c r="A1044" s="47"/>
      <c r="B1044" s="47"/>
      <c r="C1044" s="428"/>
      <c r="D1044" s="481"/>
      <c r="E1044" s="47"/>
      <c r="F1044" s="47"/>
      <c r="G1044" s="47"/>
      <c r="H1044" s="47"/>
      <c r="I1044" s="47"/>
      <c r="J1044" s="47"/>
      <c r="K1044" s="47"/>
      <c r="L1044" s="47"/>
      <c r="M1044" s="47"/>
      <c r="N1044" s="47"/>
      <c r="O1044" s="47"/>
      <c r="P1044" s="47"/>
      <c r="Q1044" s="47"/>
      <c r="R1044" s="47"/>
      <c r="S1044" s="47"/>
      <c r="T1044" s="47"/>
      <c r="U1044" s="47"/>
      <c r="V1044" s="47"/>
      <c r="W1044" s="47"/>
      <c r="X1044" s="47"/>
      <c r="Y1044" s="47"/>
      <c r="Z1044" s="47"/>
    </row>
    <row r="1045" ht="12.75" customHeight="1">
      <c r="A1045" s="47"/>
      <c r="B1045" s="47"/>
      <c r="C1045" s="428"/>
      <c r="D1045" s="481"/>
      <c r="E1045" s="47"/>
      <c r="F1045" s="47"/>
      <c r="G1045" s="47"/>
      <c r="H1045" s="47"/>
      <c r="I1045" s="47"/>
      <c r="J1045" s="47"/>
      <c r="K1045" s="47"/>
      <c r="L1045" s="47"/>
      <c r="M1045" s="47"/>
      <c r="N1045" s="47"/>
      <c r="O1045" s="47"/>
      <c r="P1045" s="47"/>
      <c r="Q1045" s="47"/>
      <c r="R1045" s="47"/>
      <c r="S1045" s="47"/>
      <c r="T1045" s="47"/>
      <c r="U1045" s="47"/>
      <c r="V1045" s="47"/>
      <c r="W1045" s="47"/>
      <c r="X1045" s="47"/>
      <c r="Y1045" s="47"/>
      <c r="Z1045" s="47"/>
    </row>
    <row r="1046" ht="12.75" customHeight="1">
      <c r="A1046" s="47"/>
      <c r="B1046" s="47"/>
      <c r="C1046" s="428"/>
      <c r="D1046" s="481"/>
      <c r="E1046" s="47"/>
      <c r="F1046" s="47"/>
      <c r="G1046" s="47"/>
      <c r="H1046" s="47"/>
      <c r="I1046" s="47"/>
      <c r="J1046" s="47"/>
      <c r="K1046" s="47"/>
      <c r="L1046" s="47"/>
      <c r="M1046" s="47"/>
      <c r="N1046" s="47"/>
      <c r="O1046" s="47"/>
      <c r="P1046" s="47"/>
      <c r="Q1046" s="47"/>
      <c r="R1046" s="47"/>
      <c r="S1046" s="47"/>
      <c r="T1046" s="47"/>
      <c r="U1046" s="47"/>
      <c r="V1046" s="47"/>
      <c r="W1046" s="47"/>
      <c r="X1046" s="47"/>
      <c r="Y1046" s="47"/>
      <c r="Z1046" s="47"/>
    </row>
    <row r="1047" ht="12.75" customHeight="1">
      <c r="A1047" s="47"/>
      <c r="B1047" s="47"/>
      <c r="C1047" s="428"/>
      <c r="D1047" s="481"/>
      <c r="E1047" s="47"/>
      <c r="F1047" s="47"/>
      <c r="G1047" s="47"/>
      <c r="H1047" s="47"/>
      <c r="I1047" s="47"/>
      <c r="J1047" s="47"/>
      <c r="K1047" s="47"/>
      <c r="L1047" s="47"/>
      <c r="M1047" s="47"/>
      <c r="N1047" s="47"/>
      <c r="O1047" s="47"/>
      <c r="P1047" s="47"/>
      <c r="Q1047" s="47"/>
      <c r="R1047" s="47"/>
      <c r="S1047" s="47"/>
      <c r="T1047" s="47"/>
      <c r="U1047" s="47"/>
      <c r="V1047" s="47"/>
      <c r="W1047" s="47"/>
      <c r="X1047" s="47"/>
      <c r="Y1047" s="47"/>
      <c r="Z1047" s="47"/>
    </row>
    <row r="1048" ht="12.75" customHeight="1">
      <c r="A1048" s="47"/>
      <c r="B1048" s="47"/>
      <c r="C1048" s="428"/>
      <c r="D1048" s="481"/>
      <c r="E1048" s="47"/>
      <c r="F1048" s="47"/>
      <c r="G1048" s="47"/>
      <c r="H1048" s="47"/>
      <c r="I1048" s="47"/>
      <c r="J1048" s="47"/>
      <c r="K1048" s="47"/>
      <c r="L1048" s="47"/>
      <c r="M1048" s="47"/>
      <c r="N1048" s="47"/>
      <c r="O1048" s="47"/>
      <c r="P1048" s="47"/>
      <c r="Q1048" s="47"/>
      <c r="R1048" s="47"/>
      <c r="S1048" s="47"/>
      <c r="T1048" s="47"/>
      <c r="U1048" s="47"/>
      <c r="V1048" s="47"/>
      <c r="W1048" s="47"/>
      <c r="X1048" s="47"/>
      <c r="Y1048" s="47"/>
      <c r="Z1048" s="47"/>
    </row>
    <row r="1049" ht="12.75" customHeight="1">
      <c r="A1049" s="47"/>
      <c r="B1049" s="47"/>
      <c r="C1049" s="428"/>
      <c r="D1049" s="481"/>
      <c r="E1049" s="47"/>
      <c r="F1049" s="47"/>
      <c r="G1049" s="47"/>
      <c r="H1049" s="47"/>
      <c r="I1049" s="47"/>
      <c r="J1049" s="47"/>
      <c r="K1049" s="47"/>
      <c r="L1049" s="47"/>
      <c r="M1049" s="47"/>
      <c r="N1049" s="47"/>
      <c r="O1049" s="47"/>
      <c r="P1049" s="47"/>
      <c r="Q1049" s="47"/>
      <c r="R1049" s="47"/>
      <c r="S1049" s="47"/>
      <c r="T1049" s="47"/>
      <c r="U1049" s="47"/>
      <c r="V1049" s="47"/>
      <c r="W1049" s="47"/>
      <c r="X1049" s="47"/>
      <c r="Y1049" s="47"/>
      <c r="Z1049" s="47"/>
    </row>
    <row r="1050" ht="12.75" customHeight="1">
      <c r="A1050" s="47"/>
      <c r="B1050" s="47"/>
      <c r="C1050" s="428"/>
      <c r="D1050" s="481"/>
      <c r="E1050" s="47"/>
      <c r="F1050" s="47"/>
      <c r="G1050" s="47"/>
      <c r="H1050" s="47"/>
      <c r="I1050" s="47"/>
      <c r="J1050" s="47"/>
      <c r="K1050" s="47"/>
      <c r="L1050" s="47"/>
      <c r="M1050" s="47"/>
      <c r="N1050" s="47"/>
      <c r="O1050" s="47"/>
      <c r="P1050" s="47"/>
      <c r="Q1050" s="47"/>
      <c r="R1050" s="47"/>
      <c r="S1050" s="47"/>
      <c r="T1050" s="47"/>
      <c r="U1050" s="47"/>
      <c r="V1050" s="47"/>
      <c r="W1050" s="47"/>
      <c r="X1050" s="47"/>
      <c r="Y1050" s="47"/>
      <c r="Z1050" s="47"/>
    </row>
    <row r="1051" ht="12.75" customHeight="1">
      <c r="A1051" s="47"/>
      <c r="B1051" s="47"/>
      <c r="C1051" s="428"/>
      <c r="D1051" s="481"/>
      <c r="E1051" s="47"/>
      <c r="F1051" s="47"/>
      <c r="G1051" s="47"/>
      <c r="H1051" s="47"/>
      <c r="I1051" s="47"/>
      <c r="J1051" s="47"/>
      <c r="K1051" s="47"/>
      <c r="L1051" s="47"/>
      <c r="M1051" s="47"/>
      <c r="N1051" s="47"/>
      <c r="O1051" s="47"/>
      <c r="P1051" s="47"/>
      <c r="Q1051" s="47"/>
      <c r="R1051" s="47"/>
      <c r="S1051" s="47"/>
      <c r="T1051" s="47"/>
      <c r="U1051" s="47"/>
      <c r="V1051" s="47"/>
      <c r="W1051" s="47"/>
      <c r="X1051" s="47"/>
      <c r="Y1051" s="47"/>
      <c r="Z1051" s="47"/>
    </row>
    <row r="1052" ht="12.75" customHeight="1">
      <c r="A1052" s="47"/>
      <c r="B1052" s="47"/>
      <c r="C1052" s="428"/>
      <c r="D1052" s="481"/>
      <c r="E1052" s="47"/>
      <c r="F1052" s="47"/>
      <c r="G1052" s="47"/>
      <c r="H1052" s="47"/>
      <c r="I1052" s="47"/>
      <c r="J1052" s="47"/>
      <c r="K1052" s="47"/>
      <c r="L1052" s="47"/>
      <c r="M1052" s="47"/>
      <c r="N1052" s="47"/>
      <c r="O1052" s="47"/>
      <c r="P1052" s="47"/>
      <c r="Q1052" s="47"/>
      <c r="R1052" s="47"/>
      <c r="S1052" s="47"/>
      <c r="T1052" s="47"/>
      <c r="U1052" s="47"/>
      <c r="V1052" s="47"/>
      <c r="W1052" s="47"/>
      <c r="X1052" s="47"/>
      <c r="Y1052" s="47"/>
      <c r="Z1052" s="47"/>
    </row>
    <row r="1053" ht="12.75" customHeight="1">
      <c r="A1053" s="47"/>
      <c r="B1053" s="47"/>
      <c r="C1053" s="428"/>
      <c r="D1053" s="481"/>
      <c r="E1053" s="47"/>
      <c r="F1053" s="47"/>
      <c r="G1053" s="47"/>
      <c r="H1053" s="47"/>
      <c r="I1053" s="47"/>
      <c r="J1053" s="47"/>
      <c r="K1053" s="47"/>
      <c r="L1053" s="47"/>
      <c r="M1053" s="47"/>
      <c r="N1053" s="47"/>
      <c r="O1053" s="47"/>
      <c r="P1053" s="47"/>
      <c r="Q1053" s="47"/>
      <c r="R1053" s="47"/>
      <c r="S1053" s="47"/>
      <c r="T1053" s="47"/>
      <c r="U1053" s="47"/>
      <c r="V1053" s="47"/>
      <c r="W1053" s="47"/>
      <c r="X1053" s="47"/>
      <c r="Y1053" s="47"/>
      <c r="Z1053" s="47"/>
    </row>
    <row r="1054" ht="12.75" customHeight="1">
      <c r="A1054" s="47"/>
      <c r="B1054" s="47"/>
      <c r="C1054" s="428"/>
      <c r="D1054" s="481"/>
      <c r="E1054" s="47"/>
      <c r="F1054" s="47"/>
      <c r="G1054" s="47"/>
      <c r="H1054" s="47"/>
      <c r="I1054" s="47"/>
      <c r="J1054" s="47"/>
      <c r="K1054" s="47"/>
      <c r="L1054" s="47"/>
      <c r="M1054" s="47"/>
      <c r="N1054" s="47"/>
      <c r="O1054" s="47"/>
      <c r="P1054" s="47"/>
      <c r="Q1054" s="47"/>
      <c r="R1054" s="47"/>
      <c r="S1054" s="47"/>
      <c r="T1054" s="47"/>
      <c r="U1054" s="47"/>
      <c r="V1054" s="47"/>
      <c r="W1054" s="47"/>
      <c r="X1054" s="47"/>
      <c r="Y1054" s="47"/>
      <c r="Z1054" s="47"/>
    </row>
    <row r="1055" ht="12.75" customHeight="1">
      <c r="A1055" s="47"/>
      <c r="B1055" s="47"/>
      <c r="C1055" s="428"/>
      <c r="D1055" s="481"/>
      <c r="E1055" s="47"/>
      <c r="F1055" s="47"/>
      <c r="G1055" s="47"/>
      <c r="H1055" s="47"/>
      <c r="I1055" s="47"/>
      <c r="J1055" s="47"/>
      <c r="K1055" s="47"/>
      <c r="L1055" s="47"/>
      <c r="M1055" s="47"/>
      <c r="N1055" s="47"/>
      <c r="O1055" s="47"/>
      <c r="P1055" s="47"/>
      <c r="Q1055" s="47"/>
      <c r="R1055" s="47"/>
      <c r="S1055" s="47"/>
      <c r="T1055" s="47"/>
      <c r="U1055" s="47"/>
      <c r="V1055" s="47"/>
      <c r="W1055" s="47"/>
      <c r="X1055" s="47"/>
      <c r="Y1055" s="47"/>
      <c r="Z1055" s="47"/>
    </row>
    <row r="1056" ht="12.75" customHeight="1">
      <c r="A1056" s="47"/>
      <c r="B1056" s="47"/>
      <c r="C1056" s="428"/>
      <c r="D1056" s="481"/>
      <c r="E1056" s="47"/>
      <c r="F1056" s="47"/>
      <c r="G1056" s="47"/>
      <c r="H1056" s="47"/>
      <c r="I1056" s="47"/>
      <c r="J1056" s="47"/>
      <c r="K1056" s="47"/>
      <c r="L1056" s="47"/>
      <c r="M1056" s="47"/>
      <c r="N1056" s="47"/>
      <c r="O1056" s="47"/>
      <c r="P1056" s="47"/>
      <c r="Q1056" s="47"/>
      <c r="R1056" s="47"/>
      <c r="S1056" s="47"/>
      <c r="T1056" s="47"/>
      <c r="U1056" s="47"/>
      <c r="V1056" s="47"/>
      <c r="W1056" s="47"/>
      <c r="X1056" s="47"/>
      <c r="Y1056" s="47"/>
      <c r="Z1056" s="47"/>
    </row>
    <row r="1057" ht="12.75" customHeight="1">
      <c r="A1057" s="47"/>
      <c r="B1057" s="47"/>
      <c r="C1057" s="428"/>
      <c r="D1057" s="481"/>
      <c r="E1057" s="47"/>
      <c r="F1057" s="47"/>
      <c r="G1057" s="47"/>
      <c r="H1057" s="47"/>
      <c r="I1057" s="47"/>
      <c r="J1057" s="47"/>
      <c r="K1057" s="47"/>
      <c r="L1057" s="47"/>
      <c r="M1057" s="47"/>
      <c r="N1057" s="47"/>
      <c r="O1057" s="47"/>
      <c r="P1057" s="47"/>
      <c r="Q1057" s="47"/>
      <c r="R1057" s="47"/>
      <c r="S1057" s="47"/>
      <c r="T1057" s="47"/>
      <c r="U1057" s="47"/>
      <c r="V1057" s="47"/>
      <c r="W1057" s="47"/>
      <c r="X1057" s="47"/>
      <c r="Y1057" s="47"/>
      <c r="Z1057" s="47"/>
    </row>
    <row r="1058" ht="12.75" customHeight="1">
      <c r="A1058" s="47"/>
      <c r="B1058" s="47"/>
      <c r="C1058" s="428"/>
      <c r="D1058" s="481"/>
      <c r="E1058" s="47"/>
      <c r="F1058" s="47"/>
      <c r="G1058" s="47"/>
      <c r="H1058" s="47"/>
      <c r="I1058" s="47"/>
      <c r="J1058" s="47"/>
      <c r="K1058" s="47"/>
      <c r="L1058" s="47"/>
      <c r="M1058" s="47"/>
      <c r="N1058" s="47"/>
      <c r="O1058" s="47"/>
      <c r="P1058" s="47"/>
      <c r="Q1058" s="47"/>
      <c r="R1058" s="47"/>
      <c r="S1058" s="47"/>
      <c r="T1058" s="47"/>
      <c r="U1058" s="47"/>
      <c r="V1058" s="47"/>
      <c r="W1058" s="47"/>
      <c r="X1058" s="47"/>
      <c r="Y1058" s="47"/>
      <c r="Z1058" s="47"/>
    </row>
    <row r="1059" ht="12.75" customHeight="1">
      <c r="A1059" s="47"/>
      <c r="B1059" s="47"/>
      <c r="C1059" s="428"/>
      <c r="D1059" s="481"/>
      <c r="E1059" s="47"/>
      <c r="F1059" s="47"/>
      <c r="G1059" s="47"/>
      <c r="H1059" s="47"/>
      <c r="I1059" s="47"/>
      <c r="J1059" s="47"/>
      <c r="K1059" s="47"/>
      <c r="L1059" s="47"/>
      <c r="M1059" s="47"/>
      <c r="N1059" s="47"/>
      <c r="O1059" s="47"/>
      <c r="P1059" s="47"/>
      <c r="Q1059" s="47"/>
      <c r="R1059" s="47"/>
      <c r="S1059" s="47"/>
      <c r="T1059" s="47"/>
      <c r="U1059" s="47"/>
      <c r="V1059" s="47"/>
      <c r="W1059" s="47"/>
      <c r="X1059" s="47"/>
      <c r="Y1059" s="47"/>
      <c r="Z1059" s="47"/>
    </row>
    <row r="1060" ht="12.75" customHeight="1">
      <c r="A1060" s="47"/>
      <c r="B1060" s="47"/>
      <c r="C1060" s="428"/>
      <c r="D1060" s="481"/>
      <c r="E1060" s="47"/>
      <c r="F1060" s="47"/>
      <c r="G1060" s="47"/>
      <c r="H1060" s="47"/>
      <c r="I1060" s="47"/>
      <c r="J1060" s="47"/>
      <c r="K1060" s="47"/>
      <c r="L1060" s="47"/>
      <c r="M1060" s="47"/>
      <c r="N1060" s="47"/>
      <c r="O1060" s="47"/>
      <c r="P1060" s="47"/>
      <c r="Q1060" s="47"/>
      <c r="R1060" s="47"/>
      <c r="S1060" s="47"/>
      <c r="T1060" s="47"/>
      <c r="U1060" s="47"/>
      <c r="V1060" s="47"/>
      <c r="W1060" s="47"/>
      <c r="X1060" s="47"/>
      <c r="Y1060" s="47"/>
      <c r="Z1060" s="47"/>
    </row>
    <row r="1061" ht="12.75" customHeight="1">
      <c r="A1061" s="47"/>
      <c r="B1061" s="47"/>
      <c r="C1061" s="428"/>
      <c r="D1061" s="481"/>
      <c r="E1061" s="47"/>
      <c r="F1061" s="47"/>
      <c r="G1061" s="47"/>
      <c r="H1061" s="47"/>
      <c r="I1061" s="47"/>
      <c r="J1061" s="47"/>
      <c r="K1061" s="47"/>
      <c r="L1061" s="47"/>
      <c r="M1061" s="47"/>
      <c r="N1061" s="47"/>
      <c r="O1061" s="47"/>
      <c r="P1061" s="47"/>
      <c r="Q1061" s="47"/>
      <c r="R1061" s="47"/>
      <c r="S1061" s="47"/>
      <c r="T1061" s="47"/>
      <c r="U1061" s="47"/>
      <c r="V1061" s="47"/>
      <c r="W1061" s="47"/>
      <c r="X1061" s="47"/>
      <c r="Y1061" s="47"/>
      <c r="Z1061" s="47"/>
    </row>
    <row r="1062" ht="12.75" customHeight="1">
      <c r="A1062" s="47"/>
      <c r="B1062" s="47"/>
      <c r="C1062" s="428"/>
      <c r="D1062" s="481"/>
      <c r="E1062" s="47"/>
      <c r="F1062" s="47"/>
      <c r="G1062" s="47"/>
      <c r="H1062" s="47"/>
      <c r="I1062" s="47"/>
      <c r="J1062" s="47"/>
      <c r="K1062" s="47"/>
      <c r="L1062" s="47"/>
      <c r="M1062" s="47"/>
      <c r="N1062" s="47"/>
      <c r="O1062" s="47"/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</row>
    <row r="1063" ht="12.75" customHeight="1">
      <c r="A1063" s="47"/>
      <c r="B1063" s="47"/>
      <c r="C1063" s="428"/>
      <c r="D1063" s="481"/>
      <c r="E1063" s="47"/>
      <c r="F1063" s="47"/>
      <c r="G1063" s="47"/>
      <c r="H1063" s="47"/>
      <c r="I1063" s="47"/>
      <c r="J1063" s="47"/>
      <c r="K1063" s="47"/>
      <c r="L1063" s="47"/>
      <c r="M1063" s="47"/>
      <c r="N1063" s="47"/>
      <c r="O1063" s="47"/>
      <c r="P1063" s="47"/>
      <c r="Q1063" s="47"/>
      <c r="R1063" s="47"/>
      <c r="S1063" s="47"/>
      <c r="T1063" s="47"/>
      <c r="U1063" s="47"/>
      <c r="V1063" s="47"/>
      <c r="W1063" s="47"/>
      <c r="X1063" s="47"/>
      <c r="Y1063" s="47"/>
      <c r="Z1063" s="47"/>
    </row>
    <row r="1064" ht="12.75" customHeight="1">
      <c r="A1064" s="47"/>
      <c r="B1064" s="47"/>
      <c r="C1064" s="428"/>
      <c r="D1064" s="481"/>
      <c r="E1064" s="47"/>
      <c r="F1064" s="47"/>
      <c r="G1064" s="47"/>
      <c r="H1064" s="47"/>
      <c r="I1064" s="47"/>
      <c r="J1064" s="47"/>
      <c r="K1064" s="47"/>
      <c r="L1064" s="47"/>
      <c r="M1064" s="47"/>
      <c r="N1064" s="47"/>
      <c r="O1064" s="47"/>
      <c r="P1064" s="47"/>
      <c r="Q1064" s="47"/>
      <c r="R1064" s="47"/>
      <c r="S1064" s="47"/>
      <c r="T1064" s="47"/>
      <c r="U1064" s="47"/>
      <c r="V1064" s="47"/>
      <c r="W1064" s="47"/>
      <c r="X1064" s="47"/>
      <c r="Y1064" s="47"/>
      <c r="Z1064" s="47"/>
    </row>
    <row r="1065" ht="12.75" customHeight="1">
      <c r="A1065" s="47"/>
      <c r="B1065" s="47"/>
      <c r="C1065" s="428"/>
      <c r="D1065" s="481"/>
      <c r="E1065" s="47"/>
      <c r="F1065" s="47"/>
      <c r="G1065" s="47"/>
      <c r="H1065" s="47"/>
      <c r="I1065" s="47"/>
      <c r="J1065" s="47"/>
      <c r="K1065" s="47"/>
      <c r="L1065" s="47"/>
      <c r="M1065" s="47"/>
      <c r="N1065" s="47"/>
      <c r="O1065" s="47"/>
      <c r="P1065" s="47"/>
      <c r="Q1065" s="47"/>
      <c r="R1065" s="47"/>
      <c r="S1065" s="47"/>
      <c r="T1065" s="47"/>
      <c r="U1065" s="47"/>
      <c r="V1065" s="47"/>
      <c r="W1065" s="47"/>
      <c r="X1065" s="47"/>
      <c r="Y1065" s="47"/>
      <c r="Z1065" s="47"/>
    </row>
    <row r="1066" ht="12.75" customHeight="1">
      <c r="A1066" s="47"/>
      <c r="B1066" s="47"/>
      <c r="C1066" s="428"/>
      <c r="D1066" s="481"/>
      <c r="E1066" s="47"/>
      <c r="F1066" s="47"/>
      <c r="G1066" s="47"/>
      <c r="H1066" s="47"/>
      <c r="I1066" s="47"/>
      <c r="J1066" s="47"/>
      <c r="K1066" s="47"/>
      <c r="L1066" s="47"/>
      <c r="M1066" s="47"/>
      <c r="N1066" s="47"/>
      <c r="O1066" s="47"/>
      <c r="P1066" s="47"/>
      <c r="Q1066" s="47"/>
      <c r="R1066" s="47"/>
      <c r="S1066" s="47"/>
      <c r="T1066" s="47"/>
      <c r="U1066" s="47"/>
      <c r="V1066" s="47"/>
      <c r="W1066" s="47"/>
      <c r="X1066" s="47"/>
      <c r="Y1066" s="47"/>
      <c r="Z1066" s="47"/>
    </row>
    <row r="1067" ht="12.75" customHeight="1">
      <c r="A1067" s="47"/>
      <c r="B1067" s="47"/>
      <c r="C1067" s="47"/>
      <c r="D1067" s="47"/>
      <c r="E1067" s="47"/>
      <c r="F1067" s="47"/>
      <c r="G1067" s="47"/>
      <c r="H1067" s="47"/>
      <c r="I1067" s="47"/>
      <c r="J1067" s="47"/>
      <c r="K1067" s="47"/>
      <c r="L1067" s="47"/>
      <c r="M1067" s="47"/>
      <c r="N1067" s="47"/>
      <c r="O1067" s="47"/>
      <c r="P1067" s="47"/>
      <c r="Q1067" s="47"/>
      <c r="R1067" s="47"/>
      <c r="S1067" s="47"/>
      <c r="T1067" s="47"/>
      <c r="U1067" s="47"/>
      <c r="V1067" s="47"/>
      <c r="W1067" s="47"/>
      <c r="X1067" s="47"/>
      <c r="Y1067" s="47"/>
      <c r="Z1067" s="47"/>
    </row>
    <row r="1068" ht="12.75" customHeight="1">
      <c r="A1068" s="47"/>
      <c r="B1068" s="47"/>
      <c r="C1068" s="47"/>
      <c r="D1068" s="47"/>
      <c r="E1068" s="47"/>
      <c r="F1068" s="47"/>
      <c r="G1068" s="47"/>
      <c r="H1068" s="47"/>
      <c r="I1068" s="47"/>
      <c r="J1068" s="47"/>
      <c r="K1068" s="47"/>
      <c r="L1068" s="47"/>
      <c r="M1068" s="47"/>
      <c r="N1068" s="47"/>
      <c r="O1068" s="47"/>
      <c r="P1068" s="47"/>
      <c r="Q1068" s="47"/>
      <c r="R1068" s="47"/>
      <c r="S1068" s="47"/>
      <c r="T1068" s="47"/>
      <c r="U1068" s="47"/>
      <c r="V1068" s="47"/>
      <c r="W1068" s="47"/>
      <c r="X1068" s="47"/>
      <c r="Y1068" s="47"/>
      <c r="Z1068" s="47"/>
    </row>
    <row r="1069" ht="12.75" customHeight="1">
      <c r="A1069" s="47"/>
      <c r="B1069" s="47"/>
      <c r="C1069" s="47"/>
      <c r="D1069" s="47"/>
      <c r="E1069" s="526"/>
      <c r="F1069" s="526" t="s">
        <v>1662</v>
      </c>
      <c r="G1069" s="526"/>
      <c r="H1069" s="526"/>
      <c r="I1069" s="47"/>
      <c r="J1069" s="47"/>
      <c r="K1069" s="47"/>
      <c r="L1069" s="47"/>
      <c r="M1069" s="47"/>
      <c r="N1069" s="47"/>
      <c r="O1069" s="47"/>
      <c r="P1069" s="47"/>
      <c r="Q1069" s="47"/>
      <c r="R1069" s="47"/>
      <c r="S1069" s="47"/>
      <c r="T1069" s="47"/>
      <c r="U1069" s="47"/>
      <c r="V1069" s="47"/>
      <c r="W1069" s="47"/>
      <c r="X1069" s="47"/>
      <c r="Y1069" s="47"/>
      <c r="Z1069" s="47"/>
    </row>
    <row r="1070" ht="12.75" customHeight="1">
      <c r="A1070" s="47"/>
      <c r="B1070" s="47"/>
      <c r="C1070" s="47"/>
      <c r="D1070" s="47"/>
      <c r="E1070" s="526"/>
      <c r="F1070" s="526" t="s">
        <v>945</v>
      </c>
      <c r="G1070" s="526"/>
      <c r="H1070" s="526"/>
      <c r="I1070" s="47"/>
      <c r="J1070" s="47"/>
      <c r="K1070" s="47"/>
      <c r="L1070" s="47"/>
      <c r="M1070" s="47"/>
      <c r="N1070" s="47"/>
      <c r="O1070" s="47"/>
      <c r="P1070" s="47"/>
      <c r="Q1070" s="47"/>
      <c r="R1070" s="47"/>
      <c r="S1070" s="47"/>
      <c r="T1070" s="47"/>
      <c r="U1070" s="47"/>
      <c r="V1070" s="47"/>
      <c r="W1070" s="47"/>
      <c r="X1070" s="47"/>
      <c r="Y1070" s="47"/>
      <c r="Z1070" s="47"/>
    </row>
    <row r="1071" ht="12.75" customHeight="1">
      <c r="A1071" s="47"/>
      <c r="B1071" s="47"/>
      <c r="C1071" s="47"/>
      <c r="D1071" s="47"/>
      <c r="E1071" s="526"/>
      <c r="F1071" s="526" t="s">
        <v>1663</v>
      </c>
      <c r="G1071" s="526">
        <v>2.51</v>
      </c>
      <c r="H1071" s="526" t="s">
        <v>283</v>
      </c>
      <c r="I1071" s="47"/>
      <c r="J1071" s="47"/>
      <c r="K1071" s="47"/>
      <c r="L1071" s="47"/>
      <c r="M1071" s="47"/>
      <c r="N1071" s="47"/>
      <c r="O1071" s="47"/>
      <c r="P1071" s="47"/>
      <c r="Q1071" s="47"/>
      <c r="R1071" s="47"/>
      <c r="S1071" s="47"/>
      <c r="T1071" s="47"/>
      <c r="U1071" s="47"/>
      <c r="V1071" s="47"/>
      <c r="W1071" s="47"/>
      <c r="X1071" s="47"/>
      <c r="Y1071" s="47"/>
      <c r="Z1071" s="47"/>
    </row>
    <row r="1072" ht="12.75" customHeight="1">
      <c r="A1072" s="47"/>
      <c r="B1072" s="47"/>
      <c r="C1072" s="47"/>
      <c r="D1072" s="47"/>
      <c r="E1072" s="526"/>
      <c r="F1072" s="526" t="s">
        <v>1664</v>
      </c>
      <c r="G1072" s="526">
        <v>88.76</v>
      </c>
      <c r="H1072" s="526" t="s">
        <v>283</v>
      </c>
      <c r="I1072" s="47"/>
      <c r="J1072" s="47"/>
      <c r="K1072" s="47"/>
      <c r="L1072" s="47"/>
      <c r="M1072" s="47"/>
      <c r="N1072" s="47"/>
      <c r="O1072" s="47"/>
      <c r="P1072" s="47"/>
      <c r="Q1072" s="47"/>
      <c r="R1072" s="47"/>
      <c r="S1072" s="47"/>
      <c r="T1072" s="47"/>
      <c r="U1072" s="47"/>
      <c r="V1072" s="47"/>
      <c r="W1072" s="47"/>
      <c r="X1072" s="47"/>
      <c r="Y1072" s="47"/>
      <c r="Z1072" s="47"/>
    </row>
    <row r="1073" ht="12.75" customHeight="1">
      <c r="A1073" s="47"/>
      <c r="B1073" s="47"/>
      <c r="C1073" s="47"/>
      <c r="D1073" s="47"/>
      <c r="E1073" s="526"/>
      <c r="F1073" s="526" t="s">
        <v>956</v>
      </c>
      <c r="G1073" s="526"/>
      <c r="H1073" s="526"/>
      <c r="I1073" s="47"/>
      <c r="J1073" s="47"/>
      <c r="K1073" s="47"/>
      <c r="L1073" s="47"/>
      <c r="M1073" s="47"/>
      <c r="N1073" s="47"/>
      <c r="O1073" s="47"/>
      <c r="P1073" s="47"/>
      <c r="Q1073" s="47"/>
      <c r="R1073" s="47"/>
      <c r="S1073" s="47"/>
      <c r="T1073" s="47"/>
      <c r="U1073" s="47"/>
      <c r="V1073" s="47"/>
      <c r="W1073" s="47"/>
      <c r="X1073" s="47"/>
      <c r="Y1073" s="47"/>
      <c r="Z1073" s="47"/>
    </row>
    <row r="1074" ht="12.75" customHeight="1">
      <c r="A1074" s="47"/>
      <c r="B1074" s="47"/>
      <c r="C1074" s="47"/>
      <c r="D1074" s="47"/>
      <c r="E1074" s="526"/>
      <c r="F1074" s="526" t="s">
        <v>1665</v>
      </c>
      <c r="G1074" s="526">
        <v>147.15</v>
      </c>
      <c r="H1074" s="526" t="s">
        <v>283</v>
      </c>
      <c r="I1074" s="47"/>
      <c r="J1074" s="47"/>
      <c r="K1074" s="47"/>
      <c r="L1074" s="47"/>
      <c r="M1074" s="47"/>
      <c r="N1074" s="47"/>
      <c r="O1074" s="47"/>
      <c r="P1074" s="47"/>
      <c r="Q1074" s="47"/>
      <c r="R1074" s="47"/>
      <c r="S1074" s="47"/>
      <c r="T1074" s="47"/>
      <c r="U1074" s="47"/>
      <c r="V1074" s="47"/>
      <c r="W1074" s="47"/>
      <c r="X1074" s="47"/>
      <c r="Y1074" s="47"/>
      <c r="Z1074" s="47"/>
    </row>
    <row r="1075" ht="12.75" customHeight="1">
      <c r="A1075" s="47"/>
      <c r="B1075" s="47"/>
      <c r="C1075" s="47"/>
      <c r="D1075" s="47"/>
      <c r="E1075" s="526"/>
      <c r="F1075" s="526" t="s">
        <v>934</v>
      </c>
      <c r="G1075" s="526"/>
      <c r="H1075" s="526"/>
      <c r="I1075" s="47"/>
      <c r="J1075" s="47"/>
      <c r="K1075" s="47"/>
      <c r="L1075" s="47"/>
      <c r="M1075" s="47"/>
      <c r="N1075" s="47"/>
      <c r="O1075" s="47"/>
      <c r="P1075" s="47"/>
      <c r="Q1075" s="47"/>
      <c r="R1075" s="47"/>
      <c r="S1075" s="47"/>
      <c r="T1075" s="47"/>
      <c r="U1075" s="47"/>
      <c r="V1075" s="47"/>
      <c r="W1075" s="47"/>
      <c r="X1075" s="47"/>
      <c r="Y1075" s="47"/>
      <c r="Z1075" s="47"/>
    </row>
    <row r="1076" ht="12.75" customHeight="1">
      <c r="A1076" s="47"/>
      <c r="B1076" s="47"/>
      <c r="C1076" s="47"/>
      <c r="D1076" s="47"/>
      <c r="E1076" s="526"/>
      <c r="F1076" s="526" t="s">
        <v>1665</v>
      </c>
      <c r="G1076" s="526">
        <v>147.15</v>
      </c>
      <c r="H1076" s="526" t="s">
        <v>283</v>
      </c>
      <c r="I1076" s="47"/>
      <c r="J1076" s="47"/>
      <c r="K1076" s="47"/>
      <c r="L1076" s="47"/>
      <c r="M1076" s="47"/>
      <c r="N1076" s="47"/>
      <c r="O1076" s="47"/>
      <c r="P1076" s="47"/>
      <c r="Q1076" s="47"/>
      <c r="R1076" s="47"/>
      <c r="S1076" s="47"/>
      <c r="T1076" s="47"/>
      <c r="U1076" s="47"/>
      <c r="V1076" s="47"/>
      <c r="W1076" s="47"/>
      <c r="X1076" s="47"/>
      <c r="Y1076" s="47"/>
      <c r="Z1076" s="47"/>
    </row>
    <row r="1077" ht="12.75" customHeight="1">
      <c r="A1077" s="47"/>
      <c r="B1077" s="47"/>
      <c r="C1077" s="47"/>
      <c r="D1077" s="47"/>
      <c r="E1077" s="526"/>
      <c r="F1077" s="526" t="s">
        <v>964</v>
      </c>
      <c r="G1077" s="526"/>
      <c r="H1077" s="526"/>
      <c r="I1077" s="47"/>
      <c r="J1077" s="47"/>
      <c r="K1077" s="47"/>
      <c r="L1077" s="47"/>
      <c r="M1077" s="47"/>
      <c r="N1077" s="47"/>
      <c r="O1077" s="47"/>
      <c r="P1077" s="47"/>
      <c r="Q1077" s="47"/>
      <c r="R1077" s="47"/>
      <c r="S1077" s="47"/>
      <c r="T1077" s="47"/>
      <c r="U1077" s="47"/>
      <c r="V1077" s="47"/>
      <c r="W1077" s="47"/>
      <c r="X1077" s="47"/>
      <c r="Y1077" s="47"/>
      <c r="Z1077" s="47"/>
    </row>
    <row r="1078" ht="12.75" customHeight="1">
      <c r="A1078" s="47"/>
      <c r="B1078" s="47"/>
      <c r="C1078" s="47"/>
      <c r="D1078" s="47"/>
      <c r="E1078" s="526"/>
      <c r="F1078" s="526" t="s">
        <v>1665</v>
      </c>
      <c r="G1078" s="526">
        <v>147.15</v>
      </c>
      <c r="H1078" s="526" t="s">
        <v>283</v>
      </c>
      <c r="I1078" s="47"/>
      <c r="J1078" s="47"/>
      <c r="K1078" s="47"/>
      <c r="L1078" s="47"/>
      <c r="M1078" s="47"/>
      <c r="N1078" s="47"/>
      <c r="O1078" s="47"/>
      <c r="P1078" s="47"/>
      <c r="Q1078" s="47"/>
      <c r="R1078" s="47"/>
      <c r="S1078" s="47"/>
      <c r="T1078" s="47"/>
      <c r="U1078" s="47"/>
      <c r="V1078" s="47"/>
      <c r="W1078" s="47"/>
      <c r="X1078" s="47"/>
      <c r="Y1078" s="47"/>
      <c r="Z1078" s="47"/>
    </row>
    <row r="1079" ht="12.75" customHeight="1">
      <c r="A1079" s="47"/>
      <c r="B1079" s="47"/>
      <c r="C1079" s="47"/>
      <c r="D1079" s="47"/>
      <c r="E1079" s="526"/>
      <c r="F1079" s="526" t="s">
        <v>968</v>
      </c>
      <c r="G1079" s="526"/>
      <c r="H1079" s="526"/>
      <c r="I1079" s="47"/>
      <c r="J1079" s="47"/>
      <c r="K1079" s="47"/>
      <c r="L1079" s="47"/>
      <c r="M1079" s="47"/>
      <c r="N1079" s="47"/>
      <c r="O1079" s="47"/>
      <c r="P1079" s="47"/>
      <c r="Q1079" s="47"/>
      <c r="R1079" s="47"/>
      <c r="S1079" s="47"/>
      <c r="T1079" s="47"/>
      <c r="U1079" s="47"/>
      <c r="V1079" s="47"/>
      <c r="W1079" s="47"/>
      <c r="X1079" s="47"/>
      <c r="Y1079" s="47"/>
      <c r="Z1079" s="47"/>
    </row>
    <row r="1080" ht="12.75" customHeight="1">
      <c r="A1080" s="47"/>
      <c r="B1080" s="47"/>
      <c r="C1080" s="47"/>
      <c r="D1080" s="47"/>
      <c r="E1080" s="526"/>
      <c r="F1080" s="526" t="s">
        <v>1665</v>
      </c>
      <c r="G1080" s="526">
        <v>147.15</v>
      </c>
      <c r="H1080" s="526" t="s">
        <v>283</v>
      </c>
      <c r="I1080" s="47"/>
      <c r="J1080" s="47"/>
      <c r="K1080" s="47"/>
      <c r="L1080" s="47"/>
      <c r="M1080" s="47"/>
      <c r="N1080" s="47"/>
      <c r="O1080" s="47"/>
      <c r="P1080" s="47"/>
      <c r="Q1080" s="47"/>
      <c r="R1080" s="47"/>
      <c r="S1080" s="47"/>
      <c r="T1080" s="47"/>
      <c r="U1080" s="47"/>
      <c r="V1080" s="47"/>
      <c r="W1080" s="47"/>
      <c r="X1080" s="47"/>
      <c r="Y1080" s="47"/>
      <c r="Z1080" s="47"/>
    </row>
    <row r="1081" ht="12.75" customHeight="1">
      <c r="A1081" s="47"/>
      <c r="B1081" s="47"/>
      <c r="C1081" s="47"/>
      <c r="D1081" s="47"/>
      <c r="E1081" s="526"/>
      <c r="F1081" s="526" t="s">
        <v>972</v>
      </c>
      <c r="G1081" s="526"/>
      <c r="H1081" s="526"/>
      <c r="I1081" s="47"/>
      <c r="J1081" s="47"/>
      <c r="K1081" s="47"/>
      <c r="L1081" s="47"/>
      <c r="M1081" s="47"/>
      <c r="N1081" s="47"/>
      <c r="O1081" s="47"/>
      <c r="P1081" s="47"/>
      <c r="Q1081" s="47"/>
      <c r="R1081" s="47"/>
      <c r="S1081" s="47"/>
      <c r="T1081" s="47"/>
      <c r="U1081" s="47"/>
      <c r="V1081" s="47"/>
      <c r="W1081" s="47"/>
      <c r="X1081" s="47"/>
      <c r="Y1081" s="47"/>
      <c r="Z1081" s="47"/>
    </row>
    <row r="1082" ht="12.75" customHeight="1">
      <c r="A1082" s="47"/>
      <c r="B1082" s="47"/>
      <c r="C1082" s="47"/>
      <c r="D1082" s="47"/>
      <c r="E1082" s="526"/>
      <c r="F1082" s="526" t="s">
        <v>1665</v>
      </c>
      <c r="G1082" s="526">
        <v>147.15</v>
      </c>
      <c r="H1082" s="526" t="s">
        <v>283</v>
      </c>
      <c r="I1082" s="47"/>
      <c r="J1082" s="47"/>
      <c r="K1082" s="47"/>
      <c r="L1082" s="47"/>
      <c r="M1082" s="47"/>
      <c r="N1082" s="47"/>
      <c r="O1082" s="47"/>
      <c r="P1082" s="47"/>
      <c r="Q1082" s="47"/>
      <c r="R1082" s="47"/>
      <c r="S1082" s="47"/>
      <c r="T1082" s="47"/>
      <c r="U1082" s="47"/>
      <c r="V1082" s="47"/>
      <c r="W1082" s="47"/>
      <c r="X1082" s="47"/>
      <c r="Y1082" s="47"/>
      <c r="Z1082" s="47"/>
    </row>
    <row r="1083" ht="12.75" customHeight="1">
      <c r="A1083" s="47"/>
      <c r="B1083" s="47"/>
      <c r="C1083" s="117"/>
      <c r="D1083" s="527"/>
      <c r="E1083" s="526"/>
      <c r="F1083" s="526" t="s">
        <v>1666</v>
      </c>
      <c r="G1083" s="526"/>
      <c r="H1083" s="526"/>
      <c r="I1083" s="47"/>
      <c r="J1083" s="47"/>
      <c r="K1083" s="47"/>
      <c r="L1083" s="47"/>
      <c r="M1083" s="47"/>
      <c r="N1083" s="47"/>
      <c r="O1083" s="47"/>
      <c r="P1083" s="47"/>
      <c r="Q1083" s="47"/>
      <c r="R1083" s="47"/>
      <c r="S1083" s="47"/>
      <c r="T1083" s="47"/>
      <c r="U1083" s="47"/>
      <c r="V1083" s="47"/>
      <c r="W1083" s="47"/>
      <c r="X1083" s="47"/>
      <c r="Y1083" s="47"/>
      <c r="Z1083" s="47"/>
    </row>
    <row r="1084" ht="12.75" customHeight="1">
      <c r="A1084" s="47"/>
      <c r="B1084" s="47"/>
      <c r="C1084" s="117"/>
      <c r="D1084" s="527"/>
      <c r="E1084" s="526"/>
      <c r="F1084" s="526" t="s">
        <v>1667</v>
      </c>
      <c r="G1084" s="526">
        <v>25.34</v>
      </c>
      <c r="H1084" s="526" t="s">
        <v>283</v>
      </c>
      <c r="I1084" s="47"/>
      <c r="J1084" s="47"/>
      <c r="K1084" s="47"/>
      <c r="L1084" s="47"/>
      <c r="M1084" s="47"/>
      <c r="N1084" s="47"/>
      <c r="O1084" s="47"/>
      <c r="P1084" s="47"/>
      <c r="Q1084" s="47"/>
      <c r="R1084" s="47"/>
      <c r="S1084" s="47"/>
      <c r="T1084" s="47"/>
      <c r="U1084" s="47"/>
      <c r="V1084" s="47"/>
      <c r="W1084" s="47"/>
      <c r="X1084" s="47"/>
      <c r="Y1084" s="47"/>
      <c r="Z1084" s="47"/>
    </row>
    <row r="1085" ht="12.75" customHeight="1">
      <c r="A1085" s="47"/>
      <c r="B1085" s="47"/>
      <c r="C1085" s="117"/>
      <c r="D1085" s="527"/>
      <c r="E1085" s="47"/>
      <c r="F1085" s="47"/>
      <c r="G1085" s="47"/>
      <c r="H1085" s="47"/>
      <c r="I1085" s="47"/>
      <c r="J1085" s="47"/>
      <c r="K1085" s="47"/>
      <c r="L1085" s="47"/>
      <c r="M1085" s="47"/>
      <c r="N1085" s="47"/>
      <c r="O1085" s="47"/>
      <c r="P1085" s="47"/>
      <c r="Q1085" s="47"/>
      <c r="R1085" s="47"/>
      <c r="S1085" s="47"/>
      <c r="T1085" s="47"/>
      <c r="U1085" s="47"/>
      <c r="V1085" s="47"/>
      <c r="W1085" s="47"/>
      <c r="X1085" s="47"/>
      <c r="Y1085" s="47"/>
      <c r="Z1085" s="47"/>
    </row>
  </sheetData>
  <mergeCells count="7">
    <mergeCell ref="A1:D1"/>
    <mergeCell ref="A8:D8"/>
    <mergeCell ref="A9:D9"/>
    <mergeCell ref="A10:A11"/>
    <mergeCell ref="B10:B11"/>
    <mergeCell ref="C10:C11"/>
    <mergeCell ref="D10:D11"/>
  </mergeCells>
  <printOptions/>
  <pageMargins bottom="1.05277777777778" footer="0.0" header="0.0" left="0.7875" right="0.7875" top="1.05277777777778"/>
  <pageSetup paperSize="9" orientation="landscape"/>
  <headerFooter>
    <oddHeader>&amp;C&amp;A</oddHeader>
    <oddFooter>&amp;CPágina 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5A5A5"/>
    <pageSetUpPr fitToPage="1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23.63"/>
    <col customWidth="1" min="2" max="2" width="44.13"/>
    <col customWidth="1" min="3" max="4" width="11.13"/>
    <col customWidth="1" min="5" max="5" width="14.75"/>
    <col customWidth="1" min="6" max="6" width="16.38"/>
    <col customWidth="1" min="7" max="26" width="8.63"/>
  </cols>
  <sheetData>
    <row r="1" ht="15.0" customHeight="1">
      <c r="A1" s="528"/>
      <c r="B1" s="529"/>
      <c r="C1" s="7" t="s">
        <v>16</v>
      </c>
      <c r="D1" s="8" t="str">
        <f>'Obra '!D1</f>
        <v>PARKSIDE RIO BRANCO</v>
      </c>
      <c r="E1" s="8"/>
      <c r="F1" s="530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5.0" customHeight="1">
      <c r="A2" s="17"/>
      <c r="B2" s="531"/>
      <c r="C2" s="7" t="s">
        <v>18</v>
      </c>
      <c r="D2" s="8" t="str">
        <f>'Obra '!D2</f>
        <v>PARKSIDE</v>
      </c>
      <c r="E2" s="14"/>
      <c r="F2" s="532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1.25" customHeight="1">
      <c r="A3" s="17"/>
      <c r="B3" s="531"/>
      <c r="C3" s="7" t="s">
        <v>1668</v>
      </c>
      <c r="D3" s="533"/>
      <c r="E3" s="534"/>
      <c r="F3" s="532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15.0" customHeight="1">
      <c r="A4" s="535"/>
      <c r="B4" s="536"/>
      <c r="C4" s="7" t="s">
        <v>20</v>
      </c>
      <c r="D4" s="8"/>
      <c r="E4" s="8"/>
      <c r="F4" s="53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21.75" customHeight="1">
      <c r="A5" s="538" t="s">
        <v>80</v>
      </c>
      <c r="B5" s="24"/>
      <c r="C5" s="24"/>
      <c r="D5" s="24"/>
      <c r="E5" s="24"/>
      <c r="F5" s="539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35.25" customHeight="1">
      <c r="A6" s="540" t="s">
        <v>1669</v>
      </c>
      <c r="B6" s="541" t="s">
        <v>946</v>
      </c>
      <c r="C6" s="541" t="s">
        <v>1670</v>
      </c>
      <c r="D6" s="541" t="s">
        <v>1671</v>
      </c>
      <c r="E6" s="541" t="s">
        <v>1672</v>
      </c>
      <c r="F6" s="541" t="s">
        <v>55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5.75" customHeight="1">
      <c r="A7" s="542" t="s">
        <v>1673</v>
      </c>
      <c r="B7" s="542"/>
      <c r="C7" s="542"/>
      <c r="D7" s="542"/>
      <c r="E7" s="542"/>
      <c r="F7" s="543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5.0" customHeight="1">
      <c r="A8" s="544" t="s">
        <v>1674</v>
      </c>
      <c r="B8" s="545" t="s">
        <v>1675</v>
      </c>
      <c r="C8" s="545" t="s">
        <v>298</v>
      </c>
      <c r="D8" s="545">
        <v>1.0</v>
      </c>
      <c r="E8" s="545">
        <v>2.0</v>
      </c>
      <c r="F8" s="546">
        <f>E8*D8</f>
        <v>2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5.75" customHeight="1">
      <c r="A9" s="542" t="s">
        <v>1676</v>
      </c>
      <c r="B9" s="542"/>
      <c r="C9" s="542"/>
      <c r="D9" s="542"/>
      <c r="E9" s="542"/>
      <c r="F9" s="543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5.0" customHeight="1">
      <c r="A10" s="544" t="s">
        <v>1677</v>
      </c>
      <c r="B10" s="545" t="s">
        <v>1678</v>
      </c>
      <c r="C10" s="545" t="s">
        <v>298</v>
      </c>
      <c r="D10" s="545">
        <v>1.0</v>
      </c>
      <c r="E10" s="545">
        <v>1.0</v>
      </c>
      <c r="F10" s="546">
        <f t="shared" ref="F10:F42" si="1">E10*D10</f>
        <v>1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5.0" customHeight="1">
      <c r="A11" s="544" t="s">
        <v>1677</v>
      </c>
      <c r="B11" s="545" t="s">
        <v>619</v>
      </c>
      <c r="C11" s="545" t="s">
        <v>298</v>
      </c>
      <c r="D11" s="545">
        <v>1.0</v>
      </c>
      <c r="E11" s="545">
        <v>1.0</v>
      </c>
      <c r="F11" s="546">
        <f t="shared" si="1"/>
        <v>1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5.0" customHeight="1">
      <c r="A12" s="544" t="s">
        <v>1677</v>
      </c>
      <c r="B12" s="545" t="s">
        <v>1679</v>
      </c>
      <c r="C12" s="545" t="s">
        <v>298</v>
      </c>
      <c r="D12" s="545">
        <v>1.0</v>
      </c>
      <c r="E12" s="545">
        <v>1.0</v>
      </c>
      <c r="F12" s="546">
        <f t="shared" si="1"/>
        <v>1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5.0" customHeight="1">
      <c r="A13" s="544" t="s">
        <v>1677</v>
      </c>
      <c r="B13" s="545" t="s">
        <v>1680</v>
      </c>
      <c r="C13" s="545" t="s">
        <v>298</v>
      </c>
      <c r="D13" s="545">
        <v>1.0</v>
      </c>
      <c r="E13" s="545">
        <v>1.0</v>
      </c>
      <c r="F13" s="546">
        <f t="shared" si="1"/>
        <v>1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5.0" customHeight="1">
      <c r="A14" s="544" t="s">
        <v>1677</v>
      </c>
      <c r="B14" s="545" t="s">
        <v>1681</v>
      </c>
      <c r="C14" s="545" t="s">
        <v>298</v>
      </c>
      <c r="D14" s="545">
        <v>2.0</v>
      </c>
      <c r="E14" s="545">
        <v>1.0</v>
      </c>
      <c r="F14" s="546">
        <f t="shared" si="1"/>
        <v>2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5.0" customHeight="1">
      <c r="A15" s="544" t="s">
        <v>1677</v>
      </c>
      <c r="B15" s="545" t="s">
        <v>1682</v>
      </c>
      <c r="C15" s="545" t="s">
        <v>298</v>
      </c>
      <c r="D15" s="545">
        <v>2.0</v>
      </c>
      <c r="E15" s="545">
        <v>1.0</v>
      </c>
      <c r="F15" s="546">
        <f t="shared" si="1"/>
        <v>2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5.0" customHeight="1">
      <c r="A16" s="544" t="s">
        <v>1677</v>
      </c>
      <c r="B16" s="545" t="s">
        <v>1683</v>
      </c>
      <c r="C16" s="545" t="s">
        <v>298</v>
      </c>
      <c r="D16" s="545">
        <v>1.0</v>
      </c>
      <c r="E16" s="545">
        <v>1.0</v>
      </c>
      <c r="F16" s="546">
        <f t="shared" si="1"/>
        <v>1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5.0" customHeight="1">
      <c r="A17" s="544" t="s">
        <v>778</v>
      </c>
      <c r="B17" s="545" t="s">
        <v>1678</v>
      </c>
      <c r="C17" s="545" t="s">
        <v>298</v>
      </c>
      <c r="D17" s="545">
        <v>1.0</v>
      </c>
      <c r="E17" s="545">
        <v>1.0</v>
      </c>
      <c r="F17" s="546">
        <f t="shared" si="1"/>
        <v>1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5.0" customHeight="1">
      <c r="A18" s="544" t="s">
        <v>778</v>
      </c>
      <c r="B18" s="545" t="s">
        <v>619</v>
      </c>
      <c r="C18" s="545" t="s">
        <v>298</v>
      </c>
      <c r="D18" s="545">
        <v>1.0</v>
      </c>
      <c r="E18" s="545">
        <v>1.0</v>
      </c>
      <c r="F18" s="546">
        <f t="shared" si="1"/>
        <v>1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5.0" customHeight="1">
      <c r="A19" s="544" t="s">
        <v>778</v>
      </c>
      <c r="B19" s="545" t="s">
        <v>1679</v>
      </c>
      <c r="C19" s="545" t="s">
        <v>298</v>
      </c>
      <c r="D19" s="545">
        <v>1.0</v>
      </c>
      <c r="E19" s="545">
        <v>1.0</v>
      </c>
      <c r="F19" s="546">
        <f t="shared" si="1"/>
        <v>1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5.0" customHeight="1">
      <c r="A20" s="544" t="s">
        <v>778</v>
      </c>
      <c r="B20" s="545" t="s">
        <v>1680</v>
      </c>
      <c r="C20" s="545" t="s">
        <v>298</v>
      </c>
      <c r="D20" s="545">
        <v>1.0</v>
      </c>
      <c r="E20" s="545">
        <v>1.0</v>
      </c>
      <c r="F20" s="546">
        <f t="shared" si="1"/>
        <v>1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5.0" customHeight="1">
      <c r="A21" s="544" t="s">
        <v>778</v>
      </c>
      <c r="B21" s="545" t="s">
        <v>1681</v>
      </c>
      <c r="C21" s="545" t="s">
        <v>298</v>
      </c>
      <c r="D21" s="545">
        <v>3.0</v>
      </c>
      <c r="E21" s="545">
        <v>1.0</v>
      </c>
      <c r="F21" s="546">
        <f t="shared" si="1"/>
        <v>3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0" customHeight="1">
      <c r="A22" s="544" t="s">
        <v>778</v>
      </c>
      <c r="B22" s="545" t="s">
        <v>1682</v>
      </c>
      <c r="C22" s="545" t="s">
        <v>298</v>
      </c>
      <c r="D22" s="545">
        <v>2.0</v>
      </c>
      <c r="E22" s="545">
        <v>1.0</v>
      </c>
      <c r="F22" s="546">
        <f t="shared" si="1"/>
        <v>2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0" customHeight="1">
      <c r="A23" s="544" t="s">
        <v>778</v>
      </c>
      <c r="B23" s="545" t="s">
        <v>1683</v>
      </c>
      <c r="C23" s="545" t="s">
        <v>298</v>
      </c>
      <c r="D23" s="545">
        <v>1.0</v>
      </c>
      <c r="E23" s="545">
        <v>1.0</v>
      </c>
      <c r="F23" s="546">
        <f t="shared" si="1"/>
        <v>1</v>
      </c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0" customHeight="1">
      <c r="A24" s="544" t="s">
        <v>1684</v>
      </c>
      <c r="B24" s="545" t="s">
        <v>1685</v>
      </c>
      <c r="C24" s="545" t="s">
        <v>298</v>
      </c>
      <c r="D24" s="545">
        <v>1.0</v>
      </c>
      <c r="E24" s="545">
        <v>1.0</v>
      </c>
      <c r="F24" s="546">
        <f t="shared" si="1"/>
        <v>1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0" customHeight="1">
      <c r="A25" s="544" t="s">
        <v>1684</v>
      </c>
      <c r="B25" s="545" t="s">
        <v>1682</v>
      </c>
      <c r="C25" s="545" t="s">
        <v>298</v>
      </c>
      <c r="D25" s="545">
        <v>2.0</v>
      </c>
      <c r="E25" s="545">
        <v>1.0</v>
      </c>
      <c r="F25" s="546">
        <f t="shared" si="1"/>
        <v>2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0" customHeight="1">
      <c r="A26" s="544" t="s">
        <v>1684</v>
      </c>
      <c r="B26" s="545" t="s">
        <v>1680</v>
      </c>
      <c r="C26" s="545" t="s">
        <v>298</v>
      </c>
      <c r="D26" s="545">
        <v>2.0</v>
      </c>
      <c r="E26" s="545">
        <v>1.0</v>
      </c>
      <c r="F26" s="546">
        <f t="shared" si="1"/>
        <v>2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5.0" customHeight="1">
      <c r="A27" s="544" t="s">
        <v>1684</v>
      </c>
      <c r="B27" s="545" t="s">
        <v>623</v>
      </c>
      <c r="C27" s="545" t="s">
        <v>298</v>
      </c>
      <c r="D27" s="545">
        <v>1.0</v>
      </c>
      <c r="E27" s="545">
        <v>1.0</v>
      </c>
      <c r="F27" s="546">
        <f t="shared" si="1"/>
        <v>1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5.0" customHeight="1">
      <c r="A28" s="544" t="s">
        <v>1684</v>
      </c>
      <c r="B28" s="545" t="s">
        <v>621</v>
      </c>
      <c r="C28" s="545" t="s">
        <v>298</v>
      </c>
      <c r="D28" s="545">
        <v>1.0</v>
      </c>
      <c r="E28" s="545">
        <v>1.0</v>
      </c>
      <c r="F28" s="546">
        <f t="shared" si="1"/>
        <v>1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5.0" customHeight="1">
      <c r="A29" s="544" t="s">
        <v>1684</v>
      </c>
      <c r="B29" s="545" t="s">
        <v>1686</v>
      </c>
      <c r="C29" s="545" t="s">
        <v>298</v>
      </c>
      <c r="D29" s="545">
        <v>1.0</v>
      </c>
      <c r="E29" s="545">
        <v>1.0</v>
      </c>
      <c r="F29" s="546">
        <f t="shared" si="1"/>
        <v>1</v>
      </c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5.0" customHeight="1">
      <c r="A30" s="544" t="s">
        <v>1684</v>
      </c>
      <c r="B30" s="545" t="s">
        <v>1687</v>
      </c>
      <c r="C30" s="545" t="s">
        <v>298</v>
      </c>
      <c r="D30" s="545">
        <v>1.0</v>
      </c>
      <c r="E30" s="545">
        <v>1.0</v>
      </c>
      <c r="F30" s="546">
        <f t="shared" si="1"/>
        <v>1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5.0" customHeight="1">
      <c r="A31" s="544" t="s">
        <v>1684</v>
      </c>
      <c r="B31" s="545" t="s">
        <v>1688</v>
      </c>
      <c r="C31" s="545" t="s">
        <v>298</v>
      </c>
      <c r="D31" s="545">
        <v>1.0</v>
      </c>
      <c r="E31" s="545">
        <v>1.0</v>
      </c>
      <c r="F31" s="546">
        <f t="shared" si="1"/>
        <v>1</v>
      </c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5.0" customHeight="1">
      <c r="A32" s="544" t="s">
        <v>1684</v>
      </c>
      <c r="B32" s="545" t="s">
        <v>1683</v>
      </c>
      <c r="C32" s="545" t="s">
        <v>298</v>
      </c>
      <c r="D32" s="545">
        <v>1.0</v>
      </c>
      <c r="E32" s="545">
        <v>1.0</v>
      </c>
      <c r="F32" s="546">
        <f t="shared" si="1"/>
        <v>1</v>
      </c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5.0" customHeight="1">
      <c r="A33" s="544" t="s">
        <v>776</v>
      </c>
      <c r="B33" s="545" t="s">
        <v>1680</v>
      </c>
      <c r="C33" s="545" t="s">
        <v>298</v>
      </c>
      <c r="D33" s="545">
        <v>1.0</v>
      </c>
      <c r="E33" s="545">
        <v>1.0</v>
      </c>
      <c r="F33" s="546">
        <f t="shared" si="1"/>
        <v>1</v>
      </c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5.0" customHeight="1">
      <c r="A34" s="544" t="s">
        <v>776</v>
      </c>
      <c r="B34" s="545" t="s">
        <v>1682</v>
      </c>
      <c r="C34" s="545" t="s">
        <v>298</v>
      </c>
      <c r="D34" s="545">
        <v>1.0</v>
      </c>
      <c r="E34" s="545">
        <v>1.0</v>
      </c>
      <c r="F34" s="546">
        <f t="shared" si="1"/>
        <v>1</v>
      </c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5.0" customHeight="1">
      <c r="A35" s="544" t="s">
        <v>776</v>
      </c>
      <c r="B35" s="545" t="s">
        <v>1683</v>
      </c>
      <c r="C35" s="545" t="s">
        <v>298</v>
      </c>
      <c r="D35" s="545">
        <v>1.0</v>
      </c>
      <c r="E35" s="545">
        <v>1.0</v>
      </c>
      <c r="F35" s="546">
        <f t="shared" si="1"/>
        <v>1</v>
      </c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5.0" customHeight="1">
      <c r="A36" s="544" t="s">
        <v>776</v>
      </c>
      <c r="B36" s="545" t="s">
        <v>1689</v>
      </c>
      <c r="C36" s="545" t="s">
        <v>298</v>
      </c>
      <c r="D36" s="545">
        <v>1.0</v>
      </c>
      <c r="E36" s="545">
        <v>1.0</v>
      </c>
      <c r="F36" s="546">
        <f t="shared" si="1"/>
        <v>1</v>
      </c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5.0" customHeight="1">
      <c r="A37" s="544" t="s">
        <v>776</v>
      </c>
      <c r="B37" s="545" t="s">
        <v>1690</v>
      </c>
      <c r="C37" s="545" t="s">
        <v>298</v>
      </c>
      <c r="D37" s="545">
        <v>1.0</v>
      </c>
      <c r="E37" s="545">
        <v>1.0</v>
      </c>
      <c r="F37" s="546">
        <f t="shared" si="1"/>
        <v>1</v>
      </c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5.0" customHeight="1">
      <c r="A38" s="544" t="s">
        <v>788</v>
      </c>
      <c r="B38" s="545" t="s">
        <v>1683</v>
      </c>
      <c r="C38" s="545" t="s">
        <v>298</v>
      </c>
      <c r="D38" s="545">
        <v>2.0</v>
      </c>
      <c r="E38" s="545">
        <v>1.0</v>
      </c>
      <c r="F38" s="546">
        <f t="shared" si="1"/>
        <v>2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5.0" customHeight="1">
      <c r="A39" s="544" t="s">
        <v>788</v>
      </c>
      <c r="B39" s="545" t="s">
        <v>1680</v>
      </c>
      <c r="C39" s="545" t="s">
        <v>298</v>
      </c>
      <c r="D39" s="545">
        <v>1.0</v>
      </c>
      <c r="E39" s="545">
        <v>1.0</v>
      </c>
      <c r="F39" s="546">
        <f t="shared" si="1"/>
        <v>1</v>
      </c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5.0" customHeight="1">
      <c r="A40" s="544" t="s">
        <v>788</v>
      </c>
      <c r="B40" s="545" t="s">
        <v>1691</v>
      </c>
      <c r="C40" s="545" t="s">
        <v>298</v>
      </c>
      <c r="D40" s="545">
        <v>2.0</v>
      </c>
      <c r="E40" s="545">
        <v>1.0</v>
      </c>
      <c r="F40" s="546">
        <f t="shared" si="1"/>
        <v>2</v>
      </c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5.0" customHeight="1">
      <c r="A41" s="544" t="s">
        <v>788</v>
      </c>
      <c r="B41" s="545" t="s">
        <v>626</v>
      </c>
      <c r="C41" s="545" t="s">
        <v>298</v>
      </c>
      <c r="D41" s="545">
        <v>2.0</v>
      </c>
      <c r="E41" s="545">
        <v>1.0</v>
      </c>
      <c r="F41" s="546">
        <f t="shared" si="1"/>
        <v>2</v>
      </c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5.0" customHeight="1">
      <c r="A42" s="544" t="s">
        <v>1674</v>
      </c>
      <c r="B42" s="545" t="s">
        <v>1675</v>
      </c>
      <c r="C42" s="545" t="s">
        <v>298</v>
      </c>
      <c r="D42" s="545">
        <v>1.0</v>
      </c>
      <c r="E42" s="545">
        <v>1.0</v>
      </c>
      <c r="F42" s="546">
        <f t="shared" si="1"/>
        <v>1</v>
      </c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5.75" customHeight="1">
      <c r="A43" s="542" t="s">
        <v>709</v>
      </c>
      <c r="B43" s="542"/>
      <c r="C43" s="542"/>
      <c r="D43" s="542"/>
      <c r="E43" s="542"/>
      <c r="F43" s="54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5.0" customHeight="1">
      <c r="A44" s="544" t="s">
        <v>1677</v>
      </c>
      <c r="B44" s="545" t="s">
        <v>1678</v>
      </c>
      <c r="C44" s="545" t="s">
        <v>298</v>
      </c>
      <c r="D44" s="545">
        <v>1.0</v>
      </c>
      <c r="E44" s="545">
        <v>3.0</v>
      </c>
      <c r="F44" s="546">
        <f t="shared" ref="F44:F50" si="2">E44*D44</f>
        <v>3</v>
      </c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5.0" customHeight="1">
      <c r="A45" s="544" t="s">
        <v>1677</v>
      </c>
      <c r="B45" s="545" t="s">
        <v>619</v>
      </c>
      <c r="C45" s="545" t="s">
        <v>298</v>
      </c>
      <c r="D45" s="545">
        <v>1.0</v>
      </c>
      <c r="E45" s="545">
        <v>3.0</v>
      </c>
      <c r="F45" s="546">
        <f t="shared" si="2"/>
        <v>3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5.0" customHeight="1">
      <c r="A46" s="544" t="s">
        <v>1677</v>
      </c>
      <c r="B46" s="545" t="s">
        <v>1679</v>
      </c>
      <c r="C46" s="545" t="s">
        <v>298</v>
      </c>
      <c r="D46" s="545">
        <v>1.0</v>
      </c>
      <c r="E46" s="545">
        <v>3.0</v>
      </c>
      <c r="F46" s="546">
        <f t="shared" si="2"/>
        <v>3</v>
      </c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5.0" customHeight="1">
      <c r="A47" s="544" t="s">
        <v>1677</v>
      </c>
      <c r="B47" s="545" t="s">
        <v>1680</v>
      </c>
      <c r="C47" s="545" t="s">
        <v>298</v>
      </c>
      <c r="D47" s="545">
        <v>1.0</v>
      </c>
      <c r="E47" s="545">
        <v>3.0</v>
      </c>
      <c r="F47" s="546">
        <f t="shared" si="2"/>
        <v>3</v>
      </c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5.0" customHeight="1">
      <c r="A48" s="544" t="s">
        <v>1677</v>
      </c>
      <c r="B48" s="545" t="s">
        <v>1681</v>
      </c>
      <c r="C48" s="545" t="s">
        <v>298</v>
      </c>
      <c r="D48" s="545">
        <v>2.0</v>
      </c>
      <c r="E48" s="545">
        <v>3.0</v>
      </c>
      <c r="F48" s="546">
        <f t="shared" si="2"/>
        <v>6</v>
      </c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5.0" customHeight="1">
      <c r="A49" s="544" t="s">
        <v>1677</v>
      </c>
      <c r="B49" s="545" t="s">
        <v>1682</v>
      </c>
      <c r="C49" s="545" t="s">
        <v>298</v>
      </c>
      <c r="D49" s="545">
        <v>2.0</v>
      </c>
      <c r="E49" s="545">
        <v>3.0</v>
      </c>
      <c r="F49" s="546">
        <f t="shared" si="2"/>
        <v>6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5.0" customHeight="1">
      <c r="A50" s="544" t="s">
        <v>1677</v>
      </c>
      <c r="B50" s="545" t="s">
        <v>1683</v>
      </c>
      <c r="C50" s="545" t="s">
        <v>298</v>
      </c>
      <c r="D50" s="545">
        <v>1.0</v>
      </c>
      <c r="E50" s="545">
        <v>3.0</v>
      </c>
      <c r="F50" s="546">
        <f t="shared" si="2"/>
        <v>3</v>
      </c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5.0" customHeight="1">
      <c r="A51" s="542" t="s">
        <v>793</v>
      </c>
      <c r="B51" s="542"/>
      <c r="C51" s="542"/>
      <c r="D51" s="542"/>
      <c r="E51" s="542"/>
      <c r="F51" s="543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5.0" customHeight="1">
      <c r="A52" s="544" t="s">
        <v>803</v>
      </c>
      <c r="B52" s="545" t="s">
        <v>1685</v>
      </c>
      <c r="C52" s="545" t="s">
        <v>298</v>
      </c>
      <c r="D52" s="545">
        <v>1.0</v>
      </c>
      <c r="E52" s="545">
        <f t="shared" ref="E52:E60" si="3">11</f>
        <v>11</v>
      </c>
      <c r="F52" s="546">
        <f t="shared" ref="F52:F65" si="4">E52*D52</f>
        <v>11</v>
      </c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5.0" customHeight="1">
      <c r="A53" s="544" t="s">
        <v>803</v>
      </c>
      <c r="B53" s="545" t="s">
        <v>1682</v>
      </c>
      <c r="C53" s="545" t="s">
        <v>298</v>
      </c>
      <c r="D53" s="545">
        <v>2.0</v>
      </c>
      <c r="E53" s="545">
        <f t="shared" si="3"/>
        <v>11</v>
      </c>
      <c r="F53" s="546">
        <f t="shared" si="4"/>
        <v>22</v>
      </c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5.0" customHeight="1">
      <c r="A54" s="544" t="s">
        <v>803</v>
      </c>
      <c r="B54" s="545" t="s">
        <v>1680</v>
      </c>
      <c r="C54" s="545" t="s">
        <v>298</v>
      </c>
      <c r="D54" s="545">
        <v>2.0</v>
      </c>
      <c r="E54" s="545">
        <f t="shared" si="3"/>
        <v>11</v>
      </c>
      <c r="F54" s="546">
        <f t="shared" si="4"/>
        <v>22</v>
      </c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5.0" customHeight="1">
      <c r="A55" s="544" t="s">
        <v>803</v>
      </c>
      <c r="B55" s="545" t="s">
        <v>623</v>
      </c>
      <c r="C55" s="545" t="s">
        <v>298</v>
      </c>
      <c r="D55" s="545">
        <v>1.0</v>
      </c>
      <c r="E55" s="545">
        <f t="shared" si="3"/>
        <v>11</v>
      </c>
      <c r="F55" s="546">
        <f t="shared" si="4"/>
        <v>11</v>
      </c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5.0" customHeight="1">
      <c r="A56" s="544" t="s">
        <v>803</v>
      </c>
      <c r="B56" s="545" t="s">
        <v>621</v>
      </c>
      <c r="C56" s="545" t="s">
        <v>298</v>
      </c>
      <c r="D56" s="545">
        <v>1.0</v>
      </c>
      <c r="E56" s="545">
        <f t="shared" si="3"/>
        <v>11</v>
      </c>
      <c r="F56" s="546">
        <f t="shared" si="4"/>
        <v>11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5.0" customHeight="1">
      <c r="A57" s="544" t="s">
        <v>803</v>
      </c>
      <c r="B57" s="545" t="s">
        <v>1686</v>
      </c>
      <c r="C57" s="545" t="s">
        <v>298</v>
      </c>
      <c r="D57" s="545">
        <v>1.0</v>
      </c>
      <c r="E57" s="545">
        <f t="shared" si="3"/>
        <v>11</v>
      </c>
      <c r="F57" s="546">
        <f t="shared" si="4"/>
        <v>11</v>
      </c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5.0" customHeight="1">
      <c r="A58" s="544" t="s">
        <v>803</v>
      </c>
      <c r="B58" s="545" t="s">
        <v>1687</v>
      </c>
      <c r="C58" s="545" t="s">
        <v>298</v>
      </c>
      <c r="D58" s="545">
        <v>1.0</v>
      </c>
      <c r="E58" s="545">
        <f t="shared" si="3"/>
        <v>11</v>
      </c>
      <c r="F58" s="546">
        <f t="shared" si="4"/>
        <v>11</v>
      </c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5.0" customHeight="1">
      <c r="A59" s="544" t="s">
        <v>803</v>
      </c>
      <c r="B59" s="545" t="s">
        <v>1688</v>
      </c>
      <c r="C59" s="545" t="s">
        <v>298</v>
      </c>
      <c r="D59" s="545">
        <v>1.0</v>
      </c>
      <c r="E59" s="545">
        <f t="shared" si="3"/>
        <v>11</v>
      </c>
      <c r="F59" s="546">
        <f t="shared" si="4"/>
        <v>11</v>
      </c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5.0" customHeight="1">
      <c r="A60" s="544" t="s">
        <v>803</v>
      </c>
      <c r="B60" s="545" t="s">
        <v>1683</v>
      </c>
      <c r="C60" s="545" t="s">
        <v>298</v>
      </c>
      <c r="D60" s="545">
        <v>1.0</v>
      </c>
      <c r="E60" s="545">
        <f t="shared" si="3"/>
        <v>11</v>
      </c>
      <c r="F60" s="546">
        <f t="shared" si="4"/>
        <v>11</v>
      </c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5.0" customHeight="1">
      <c r="A61" s="544" t="s">
        <v>1692</v>
      </c>
      <c r="B61" s="545" t="s">
        <v>1680</v>
      </c>
      <c r="C61" s="545" t="s">
        <v>298</v>
      </c>
      <c r="D61" s="545">
        <v>1.0</v>
      </c>
      <c r="E61" s="545">
        <v>10.0</v>
      </c>
      <c r="F61" s="546">
        <f t="shared" si="4"/>
        <v>10</v>
      </c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5.0" customHeight="1">
      <c r="A62" s="544" t="s">
        <v>1692</v>
      </c>
      <c r="B62" s="545" t="s">
        <v>1682</v>
      </c>
      <c r="C62" s="545" t="s">
        <v>298</v>
      </c>
      <c r="D62" s="545">
        <v>1.0</v>
      </c>
      <c r="E62" s="545">
        <v>10.0</v>
      </c>
      <c r="F62" s="546">
        <f t="shared" si="4"/>
        <v>10</v>
      </c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5.0" customHeight="1">
      <c r="A63" s="544" t="s">
        <v>1692</v>
      </c>
      <c r="B63" s="545" t="s">
        <v>1683</v>
      </c>
      <c r="C63" s="545" t="s">
        <v>298</v>
      </c>
      <c r="D63" s="545">
        <v>1.0</v>
      </c>
      <c r="E63" s="545">
        <v>10.0</v>
      </c>
      <c r="F63" s="546">
        <f t="shared" si="4"/>
        <v>10</v>
      </c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5.0" customHeight="1">
      <c r="A64" s="544" t="s">
        <v>1692</v>
      </c>
      <c r="B64" s="545" t="s">
        <v>1689</v>
      </c>
      <c r="C64" s="545" t="s">
        <v>298</v>
      </c>
      <c r="D64" s="545">
        <v>1.0</v>
      </c>
      <c r="E64" s="545">
        <v>10.0</v>
      </c>
      <c r="F64" s="546">
        <f t="shared" si="4"/>
        <v>10</v>
      </c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5.0" customHeight="1">
      <c r="A65" s="544" t="s">
        <v>1692</v>
      </c>
      <c r="B65" s="545" t="s">
        <v>1690</v>
      </c>
      <c r="C65" s="545" t="s">
        <v>298</v>
      </c>
      <c r="D65" s="545">
        <v>1.0</v>
      </c>
      <c r="E65" s="545">
        <v>10.0</v>
      </c>
      <c r="F65" s="546">
        <f t="shared" si="4"/>
        <v>10</v>
      </c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5.0" customHeight="1">
      <c r="A66" s="542" t="s">
        <v>1693</v>
      </c>
      <c r="B66" s="542"/>
      <c r="C66" s="542"/>
      <c r="D66" s="542"/>
      <c r="E66" s="542"/>
      <c r="F66" s="543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5.0" customHeight="1">
      <c r="A67" s="544" t="s">
        <v>803</v>
      </c>
      <c r="B67" s="545" t="s">
        <v>1685</v>
      </c>
      <c r="C67" s="545" t="s">
        <v>298</v>
      </c>
      <c r="D67" s="545">
        <v>1.0</v>
      </c>
      <c r="E67" s="545">
        <f t="shared" ref="E67:E75" si="5">11*15</f>
        <v>165</v>
      </c>
      <c r="F67" s="546">
        <f t="shared" ref="F67:F80" si="6">E67*D67</f>
        <v>165</v>
      </c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5.0" customHeight="1">
      <c r="A68" s="544" t="s">
        <v>803</v>
      </c>
      <c r="B68" s="545" t="s">
        <v>1682</v>
      </c>
      <c r="C68" s="545" t="s">
        <v>298</v>
      </c>
      <c r="D68" s="545">
        <v>2.0</v>
      </c>
      <c r="E68" s="545">
        <f t="shared" si="5"/>
        <v>165</v>
      </c>
      <c r="F68" s="546">
        <f t="shared" si="6"/>
        <v>330</v>
      </c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5.0" customHeight="1">
      <c r="A69" s="544" t="s">
        <v>803</v>
      </c>
      <c r="B69" s="545" t="s">
        <v>1680</v>
      </c>
      <c r="C69" s="545" t="s">
        <v>298</v>
      </c>
      <c r="D69" s="545">
        <v>2.0</v>
      </c>
      <c r="E69" s="545">
        <f t="shared" si="5"/>
        <v>165</v>
      </c>
      <c r="F69" s="546">
        <f t="shared" si="6"/>
        <v>330</v>
      </c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5.0" customHeight="1">
      <c r="A70" s="544" t="s">
        <v>803</v>
      </c>
      <c r="B70" s="545" t="s">
        <v>623</v>
      </c>
      <c r="C70" s="545" t="s">
        <v>298</v>
      </c>
      <c r="D70" s="545">
        <v>1.0</v>
      </c>
      <c r="E70" s="545">
        <f t="shared" si="5"/>
        <v>165</v>
      </c>
      <c r="F70" s="546">
        <f t="shared" si="6"/>
        <v>165</v>
      </c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5.0" customHeight="1">
      <c r="A71" s="544" t="s">
        <v>803</v>
      </c>
      <c r="B71" s="545" t="s">
        <v>621</v>
      </c>
      <c r="C71" s="545" t="s">
        <v>298</v>
      </c>
      <c r="D71" s="545">
        <v>1.0</v>
      </c>
      <c r="E71" s="545">
        <f t="shared" si="5"/>
        <v>165</v>
      </c>
      <c r="F71" s="546">
        <f t="shared" si="6"/>
        <v>165</v>
      </c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5.0" customHeight="1">
      <c r="A72" s="544" t="s">
        <v>803</v>
      </c>
      <c r="B72" s="545" t="s">
        <v>1686</v>
      </c>
      <c r="C72" s="545" t="s">
        <v>298</v>
      </c>
      <c r="D72" s="545">
        <v>1.0</v>
      </c>
      <c r="E72" s="545">
        <f t="shared" si="5"/>
        <v>165</v>
      </c>
      <c r="F72" s="546">
        <f t="shared" si="6"/>
        <v>165</v>
      </c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5.0" customHeight="1">
      <c r="A73" s="544" t="s">
        <v>803</v>
      </c>
      <c r="B73" s="545" t="s">
        <v>1687</v>
      </c>
      <c r="C73" s="545" t="s">
        <v>298</v>
      </c>
      <c r="D73" s="545">
        <v>1.0</v>
      </c>
      <c r="E73" s="545">
        <f t="shared" si="5"/>
        <v>165</v>
      </c>
      <c r="F73" s="546">
        <f t="shared" si="6"/>
        <v>165</v>
      </c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5.0" customHeight="1">
      <c r="A74" s="544" t="s">
        <v>803</v>
      </c>
      <c r="B74" s="545" t="s">
        <v>1688</v>
      </c>
      <c r="C74" s="545" t="s">
        <v>298</v>
      </c>
      <c r="D74" s="545">
        <v>1.0</v>
      </c>
      <c r="E74" s="545">
        <f t="shared" si="5"/>
        <v>165</v>
      </c>
      <c r="F74" s="546">
        <f t="shared" si="6"/>
        <v>165</v>
      </c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5.0" customHeight="1">
      <c r="A75" s="544" t="s">
        <v>803</v>
      </c>
      <c r="B75" s="545" t="s">
        <v>1683</v>
      </c>
      <c r="C75" s="545" t="s">
        <v>298</v>
      </c>
      <c r="D75" s="545">
        <v>1.0</v>
      </c>
      <c r="E75" s="545">
        <f t="shared" si="5"/>
        <v>165</v>
      </c>
      <c r="F75" s="546">
        <f t="shared" si="6"/>
        <v>165</v>
      </c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5.0" customHeight="1">
      <c r="A76" s="544" t="s">
        <v>1692</v>
      </c>
      <c r="B76" s="545" t="s">
        <v>1680</v>
      </c>
      <c r="C76" s="545" t="s">
        <v>298</v>
      </c>
      <c r="D76" s="545">
        <v>1.0</v>
      </c>
      <c r="E76" s="545">
        <f t="shared" ref="E76:E80" si="7">10*15</f>
        <v>150</v>
      </c>
      <c r="F76" s="546">
        <f t="shared" si="6"/>
        <v>150</v>
      </c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5.0" customHeight="1">
      <c r="A77" s="544" t="s">
        <v>1692</v>
      </c>
      <c r="B77" s="545" t="s">
        <v>1682</v>
      </c>
      <c r="C77" s="545" t="s">
        <v>298</v>
      </c>
      <c r="D77" s="545">
        <v>1.0</v>
      </c>
      <c r="E77" s="545">
        <f t="shared" si="7"/>
        <v>150</v>
      </c>
      <c r="F77" s="546">
        <f t="shared" si="6"/>
        <v>150</v>
      </c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5.0" customHeight="1">
      <c r="A78" s="544" t="s">
        <v>1692</v>
      </c>
      <c r="B78" s="545" t="s">
        <v>1683</v>
      </c>
      <c r="C78" s="545" t="s">
        <v>298</v>
      </c>
      <c r="D78" s="545">
        <v>1.0</v>
      </c>
      <c r="E78" s="545">
        <f t="shared" si="7"/>
        <v>150</v>
      </c>
      <c r="F78" s="546">
        <f t="shared" si="6"/>
        <v>150</v>
      </c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5.0" customHeight="1">
      <c r="A79" s="544" t="s">
        <v>1692</v>
      </c>
      <c r="B79" s="545" t="s">
        <v>1689</v>
      </c>
      <c r="C79" s="545" t="s">
        <v>298</v>
      </c>
      <c r="D79" s="545">
        <v>1.0</v>
      </c>
      <c r="E79" s="545">
        <f t="shared" si="7"/>
        <v>150</v>
      </c>
      <c r="F79" s="546">
        <f t="shared" si="6"/>
        <v>150</v>
      </c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5.0" customHeight="1">
      <c r="A80" s="544" t="s">
        <v>1692</v>
      </c>
      <c r="B80" s="545" t="s">
        <v>1690</v>
      </c>
      <c r="C80" s="545" t="s">
        <v>298</v>
      </c>
      <c r="D80" s="545">
        <v>1.0</v>
      </c>
      <c r="E80" s="545">
        <f t="shared" si="7"/>
        <v>150</v>
      </c>
      <c r="F80" s="546">
        <f t="shared" si="6"/>
        <v>150</v>
      </c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5.0" customHeight="1">
      <c r="A81" s="542" t="s">
        <v>81</v>
      </c>
      <c r="B81" s="542"/>
      <c r="C81" s="542"/>
      <c r="D81" s="542"/>
      <c r="E81" s="542"/>
      <c r="F81" s="543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.0" customHeight="1">
      <c r="A82" s="544" t="s">
        <v>1694</v>
      </c>
      <c r="B82" s="545" t="s">
        <v>1680</v>
      </c>
      <c r="C82" s="545" t="s">
        <v>298</v>
      </c>
      <c r="D82" s="545">
        <v>1.0</v>
      </c>
      <c r="E82" s="545">
        <v>1.0</v>
      </c>
      <c r="F82" s="546">
        <f t="shared" ref="F82:F102" si="8">E82*D82</f>
        <v>1</v>
      </c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.0" customHeight="1">
      <c r="A83" s="544" t="s">
        <v>1694</v>
      </c>
      <c r="B83" s="545" t="s">
        <v>1695</v>
      </c>
      <c r="C83" s="545" t="s">
        <v>298</v>
      </c>
      <c r="D83" s="545">
        <v>1.0</v>
      </c>
      <c r="E83" s="545">
        <v>1.0</v>
      </c>
      <c r="F83" s="546">
        <f t="shared" si="8"/>
        <v>1</v>
      </c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.0" customHeight="1">
      <c r="A84" s="544" t="s">
        <v>1694</v>
      </c>
      <c r="B84" s="545" t="s">
        <v>1682</v>
      </c>
      <c r="C84" s="545" t="s">
        <v>298</v>
      </c>
      <c r="D84" s="545">
        <v>2.0</v>
      </c>
      <c r="E84" s="545">
        <v>1.0</v>
      </c>
      <c r="F84" s="546">
        <f t="shared" si="8"/>
        <v>2</v>
      </c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5.0" customHeight="1">
      <c r="A85" s="544" t="s">
        <v>1694</v>
      </c>
      <c r="B85" s="545" t="s">
        <v>1683</v>
      </c>
      <c r="C85" s="545" t="s">
        <v>298</v>
      </c>
      <c r="D85" s="545">
        <v>1.0</v>
      </c>
      <c r="E85" s="545">
        <v>1.0</v>
      </c>
      <c r="F85" s="546">
        <f t="shared" si="8"/>
        <v>1</v>
      </c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5.0" customHeight="1">
      <c r="A86" s="544" t="s">
        <v>1694</v>
      </c>
      <c r="B86" s="545" t="s">
        <v>1685</v>
      </c>
      <c r="C86" s="545" t="s">
        <v>298</v>
      </c>
      <c r="D86" s="545">
        <v>1.0</v>
      </c>
      <c r="E86" s="545">
        <v>1.0</v>
      </c>
      <c r="F86" s="546">
        <f t="shared" si="8"/>
        <v>1</v>
      </c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5.0" customHeight="1">
      <c r="A87" s="544" t="s">
        <v>1694</v>
      </c>
      <c r="B87" s="545" t="s">
        <v>1696</v>
      </c>
      <c r="C87" s="545" t="s">
        <v>298</v>
      </c>
      <c r="D87" s="545">
        <v>1.0</v>
      </c>
      <c r="E87" s="545">
        <v>1.0</v>
      </c>
      <c r="F87" s="546">
        <f t="shared" si="8"/>
        <v>1</v>
      </c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5.0" customHeight="1">
      <c r="A88" s="544" t="s">
        <v>1697</v>
      </c>
      <c r="B88" s="545" t="s">
        <v>1685</v>
      </c>
      <c r="C88" s="545" t="s">
        <v>298</v>
      </c>
      <c r="D88" s="545">
        <v>1.0</v>
      </c>
      <c r="E88" s="545">
        <v>1.0</v>
      </c>
      <c r="F88" s="546">
        <f t="shared" si="8"/>
        <v>1</v>
      </c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5.0" customHeight="1">
      <c r="A89" s="544" t="s">
        <v>1697</v>
      </c>
      <c r="B89" s="545" t="s">
        <v>1682</v>
      </c>
      <c r="C89" s="545" t="s">
        <v>298</v>
      </c>
      <c r="D89" s="545">
        <v>2.0</v>
      </c>
      <c r="E89" s="545">
        <v>1.0</v>
      </c>
      <c r="F89" s="546">
        <f t="shared" si="8"/>
        <v>2</v>
      </c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5.0" customHeight="1">
      <c r="A90" s="544" t="s">
        <v>1697</v>
      </c>
      <c r="B90" s="545" t="s">
        <v>1680</v>
      </c>
      <c r="C90" s="545" t="s">
        <v>298</v>
      </c>
      <c r="D90" s="545">
        <v>2.0</v>
      </c>
      <c r="E90" s="545">
        <v>1.0</v>
      </c>
      <c r="F90" s="546">
        <f t="shared" si="8"/>
        <v>2</v>
      </c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5.0" customHeight="1">
      <c r="A91" s="544" t="s">
        <v>1697</v>
      </c>
      <c r="B91" s="545" t="s">
        <v>623</v>
      </c>
      <c r="C91" s="545" t="s">
        <v>298</v>
      </c>
      <c r="D91" s="545">
        <v>1.0</v>
      </c>
      <c r="E91" s="545">
        <v>1.0</v>
      </c>
      <c r="F91" s="546">
        <f t="shared" si="8"/>
        <v>1</v>
      </c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5.0" customHeight="1">
      <c r="A92" s="544" t="s">
        <v>1697</v>
      </c>
      <c r="B92" s="545" t="s">
        <v>621</v>
      </c>
      <c r="C92" s="545" t="s">
        <v>298</v>
      </c>
      <c r="D92" s="545">
        <v>1.0</v>
      </c>
      <c r="E92" s="545">
        <v>1.0</v>
      </c>
      <c r="F92" s="546">
        <f t="shared" si="8"/>
        <v>1</v>
      </c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5.0" customHeight="1">
      <c r="A93" s="544" t="s">
        <v>1697</v>
      </c>
      <c r="B93" s="545" t="s">
        <v>1686</v>
      </c>
      <c r="C93" s="545" t="s">
        <v>298</v>
      </c>
      <c r="D93" s="545">
        <v>1.0</v>
      </c>
      <c r="E93" s="545">
        <v>1.0</v>
      </c>
      <c r="F93" s="546">
        <f t="shared" si="8"/>
        <v>1</v>
      </c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5.0" customHeight="1">
      <c r="A94" s="544" t="s">
        <v>1697</v>
      </c>
      <c r="B94" s="545" t="s">
        <v>1687</v>
      </c>
      <c r="C94" s="545" t="s">
        <v>298</v>
      </c>
      <c r="D94" s="545">
        <v>1.0</v>
      </c>
      <c r="E94" s="545">
        <v>1.0</v>
      </c>
      <c r="F94" s="546">
        <f t="shared" si="8"/>
        <v>1</v>
      </c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5.0" customHeight="1">
      <c r="A95" s="544" t="s">
        <v>1697</v>
      </c>
      <c r="B95" s="545" t="s">
        <v>1688</v>
      </c>
      <c r="C95" s="545" t="s">
        <v>298</v>
      </c>
      <c r="D95" s="545">
        <v>1.0</v>
      </c>
      <c r="E95" s="545">
        <v>1.0</v>
      </c>
      <c r="F95" s="546">
        <f t="shared" si="8"/>
        <v>1</v>
      </c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5.0" customHeight="1">
      <c r="A96" s="544" t="s">
        <v>1697</v>
      </c>
      <c r="B96" s="545" t="s">
        <v>1683</v>
      </c>
      <c r="C96" s="545" t="s">
        <v>298</v>
      </c>
      <c r="D96" s="545">
        <v>1.0</v>
      </c>
      <c r="E96" s="545">
        <v>1.0</v>
      </c>
      <c r="F96" s="546">
        <f t="shared" si="8"/>
        <v>1</v>
      </c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5.0" customHeight="1">
      <c r="A97" s="544" t="s">
        <v>1698</v>
      </c>
      <c r="B97" s="545" t="s">
        <v>1680</v>
      </c>
      <c r="C97" s="545" t="s">
        <v>298</v>
      </c>
      <c r="D97" s="545">
        <v>1.0</v>
      </c>
      <c r="E97" s="545">
        <v>1.0</v>
      </c>
      <c r="F97" s="546">
        <f t="shared" si="8"/>
        <v>1</v>
      </c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0" customHeight="1">
      <c r="A98" s="544" t="s">
        <v>1698</v>
      </c>
      <c r="B98" s="545" t="s">
        <v>1682</v>
      </c>
      <c r="C98" s="545" t="s">
        <v>298</v>
      </c>
      <c r="D98" s="545">
        <v>1.0</v>
      </c>
      <c r="E98" s="545">
        <v>1.0</v>
      </c>
      <c r="F98" s="546">
        <f t="shared" si="8"/>
        <v>1</v>
      </c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0" customHeight="1">
      <c r="A99" s="544" t="s">
        <v>1698</v>
      </c>
      <c r="B99" s="545" t="s">
        <v>1683</v>
      </c>
      <c r="C99" s="545" t="s">
        <v>298</v>
      </c>
      <c r="D99" s="545">
        <v>1.0</v>
      </c>
      <c r="E99" s="545">
        <v>1.0</v>
      </c>
      <c r="F99" s="546">
        <f t="shared" si="8"/>
        <v>1</v>
      </c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0" customHeight="1">
      <c r="A100" s="544" t="s">
        <v>1698</v>
      </c>
      <c r="B100" s="545" t="s">
        <v>1689</v>
      </c>
      <c r="C100" s="545" t="s">
        <v>298</v>
      </c>
      <c r="D100" s="545">
        <v>1.0</v>
      </c>
      <c r="E100" s="545">
        <v>1.0</v>
      </c>
      <c r="F100" s="546">
        <f t="shared" si="8"/>
        <v>1</v>
      </c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5.0" customHeight="1">
      <c r="A101" s="544" t="s">
        <v>1698</v>
      </c>
      <c r="B101" s="545" t="s">
        <v>1690</v>
      </c>
      <c r="C101" s="545" t="s">
        <v>298</v>
      </c>
      <c r="D101" s="545">
        <v>1.0</v>
      </c>
      <c r="E101" s="545">
        <v>1.0</v>
      </c>
      <c r="F101" s="546">
        <f t="shared" si="8"/>
        <v>1</v>
      </c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5.0" customHeight="1">
      <c r="A102" s="544" t="s">
        <v>1699</v>
      </c>
      <c r="B102" s="545" t="s">
        <v>1675</v>
      </c>
      <c r="C102" s="545" t="s">
        <v>298</v>
      </c>
      <c r="D102" s="545">
        <v>1.0</v>
      </c>
      <c r="E102" s="545">
        <v>1.0</v>
      </c>
      <c r="F102" s="546">
        <f t="shared" si="8"/>
        <v>1</v>
      </c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1.25" customHeight="1">
      <c r="A103" s="547"/>
      <c r="B103" s="547" t="s">
        <v>55</v>
      </c>
      <c r="C103" s="547"/>
      <c r="D103" s="547"/>
      <c r="E103" s="547"/>
      <c r="F103" s="547">
        <f>SUM(F8:F102)</f>
        <v>2832</v>
      </c>
      <c r="G103" s="175"/>
      <c r="H103" s="175"/>
      <c r="I103" s="175"/>
      <c r="J103" s="175"/>
      <c r="K103" s="175"/>
      <c r="L103" s="175"/>
      <c r="M103" s="175"/>
      <c r="N103" s="175"/>
      <c r="O103" s="175"/>
      <c r="P103" s="175"/>
      <c r="Q103" s="175"/>
      <c r="R103" s="175"/>
      <c r="S103" s="175"/>
      <c r="T103" s="175"/>
      <c r="U103" s="175"/>
      <c r="V103" s="175"/>
      <c r="W103" s="175"/>
      <c r="X103" s="175"/>
      <c r="Y103" s="175"/>
      <c r="Z103" s="175"/>
    </row>
    <row r="104" ht="11.25" customHeight="1">
      <c r="A104" s="548"/>
      <c r="B104" s="548"/>
      <c r="C104" s="548"/>
      <c r="D104" s="548"/>
      <c r="E104" s="548"/>
      <c r="F104" s="175"/>
      <c r="G104" s="175"/>
      <c r="H104" s="175"/>
      <c r="I104" s="175"/>
      <c r="J104" s="175"/>
      <c r="K104" s="175"/>
      <c r="L104" s="175"/>
      <c r="M104" s="175"/>
      <c r="N104" s="175"/>
      <c r="O104" s="175"/>
      <c r="P104" s="175"/>
      <c r="Q104" s="175"/>
      <c r="R104" s="175"/>
      <c r="S104" s="175"/>
      <c r="T104" s="175"/>
      <c r="U104" s="175"/>
      <c r="V104" s="175"/>
      <c r="W104" s="175"/>
      <c r="X104" s="175"/>
      <c r="Y104" s="175"/>
      <c r="Z104" s="175"/>
    </row>
    <row r="105" ht="11.25" customHeight="1">
      <c r="A105" s="548"/>
      <c r="B105" s="548"/>
      <c r="C105" s="548"/>
      <c r="D105" s="548"/>
      <c r="E105" s="548"/>
      <c r="F105" s="175"/>
      <c r="G105" s="175"/>
      <c r="H105" s="175"/>
      <c r="I105" s="175"/>
      <c r="J105" s="175"/>
      <c r="K105" s="175"/>
      <c r="L105" s="175"/>
      <c r="M105" s="175"/>
      <c r="N105" s="175"/>
      <c r="O105" s="175"/>
      <c r="P105" s="175"/>
      <c r="Q105" s="175"/>
      <c r="R105" s="175"/>
      <c r="S105" s="175"/>
      <c r="T105" s="175"/>
      <c r="U105" s="175"/>
      <c r="V105" s="175"/>
      <c r="W105" s="175"/>
      <c r="X105" s="175"/>
      <c r="Y105" s="175"/>
      <c r="Z105" s="175"/>
    </row>
    <row r="106" ht="11.25" customHeight="1">
      <c r="A106" s="540" t="s">
        <v>1700</v>
      </c>
      <c r="B106" s="541" t="s">
        <v>946</v>
      </c>
      <c r="C106" s="541" t="s">
        <v>1670</v>
      </c>
      <c r="D106" s="541" t="s">
        <v>1671</v>
      </c>
      <c r="E106" s="541" t="s">
        <v>1701</v>
      </c>
      <c r="F106" s="541" t="s">
        <v>1702</v>
      </c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1.25" customHeight="1">
      <c r="A107" s="544" t="s">
        <v>1703</v>
      </c>
      <c r="B107" s="545" t="s">
        <v>1704</v>
      </c>
      <c r="C107" s="545" t="s">
        <v>298</v>
      </c>
      <c r="D107" s="545">
        <f t="shared" ref="D107:D114" si="9">SUMIF($B$8:$B$102,B107,$F$8:$F$102)</f>
        <v>0</v>
      </c>
      <c r="E107" s="549"/>
      <c r="F107" s="549">
        <f t="shared" ref="F107:F114" si="10">E107*D107</f>
        <v>0</v>
      </c>
      <c r="G107" s="175"/>
      <c r="H107" s="175"/>
      <c r="I107" s="175"/>
      <c r="J107" s="175"/>
      <c r="K107" s="175"/>
      <c r="L107" s="175"/>
      <c r="M107" s="175"/>
      <c r="N107" s="175"/>
      <c r="O107" s="175"/>
      <c r="P107" s="175"/>
      <c r="Q107" s="175"/>
      <c r="R107" s="175"/>
      <c r="S107" s="175"/>
      <c r="T107" s="175"/>
      <c r="U107" s="175"/>
      <c r="V107" s="175"/>
      <c r="W107" s="175"/>
      <c r="X107" s="175"/>
      <c r="Y107" s="175"/>
      <c r="Z107" s="175"/>
    </row>
    <row r="108" ht="11.25" customHeight="1">
      <c r="A108" s="544"/>
      <c r="B108" s="545" t="s">
        <v>1695</v>
      </c>
      <c r="C108" s="545" t="s">
        <v>298</v>
      </c>
      <c r="D108" s="545">
        <f t="shared" si="9"/>
        <v>1</v>
      </c>
      <c r="E108" s="549"/>
      <c r="F108" s="549">
        <f t="shared" si="10"/>
        <v>0</v>
      </c>
      <c r="G108" s="175"/>
      <c r="H108" s="175"/>
      <c r="I108" s="175"/>
      <c r="J108" s="175"/>
      <c r="K108" s="175"/>
      <c r="L108" s="175"/>
      <c r="M108" s="175"/>
      <c r="N108" s="175"/>
      <c r="O108" s="175"/>
      <c r="P108" s="175"/>
      <c r="Q108" s="175"/>
      <c r="R108" s="175"/>
      <c r="S108" s="175"/>
      <c r="T108" s="175"/>
      <c r="U108" s="175"/>
      <c r="V108" s="175"/>
      <c r="W108" s="175"/>
      <c r="X108" s="175"/>
      <c r="Y108" s="175"/>
      <c r="Z108" s="175"/>
    </row>
    <row r="109" ht="11.25" customHeight="1">
      <c r="A109" s="544"/>
      <c r="B109" s="545" t="s">
        <v>623</v>
      </c>
      <c r="C109" s="545" t="s">
        <v>298</v>
      </c>
      <c r="D109" s="545">
        <f t="shared" si="9"/>
        <v>178</v>
      </c>
      <c r="E109" s="549"/>
      <c r="F109" s="549">
        <f t="shared" si="10"/>
        <v>0</v>
      </c>
      <c r="G109" s="175"/>
      <c r="H109" s="175"/>
      <c r="I109" s="175"/>
      <c r="J109" s="175"/>
      <c r="K109" s="175"/>
      <c r="L109" s="175"/>
      <c r="M109" s="175"/>
      <c r="N109" s="175"/>
      <c r="O109" s="175"/>
      <c r="P109" s="175"/>
      <c r="Q109" s="175"/>
      <c r="R109" s="175"/>
      <c r="S109" s="175"/>
      <c r="T109" s="175"/>
      <c r="U109" s="175"/>
      <c r="V109" s="175"/>
      <c r="W109" s="175"/>
      <c r="X109" s="175"/>
      <c r="Y109" s="175"/>
      <c r="Z109" s="175"/>
    </row>
    <row r="110" ht="11.25" customHeight="1">
      <c r="A110" s="544"/>
      <c r="B110" s="545" t="s">
        <v>619</v>
      </c>
      <c r="C110" s="545" t="s">
        <v>298</v>
      </c>
      <c r="D110" s="545">
        <f t="shared" si="9"/>
        <v>5</v>
      </c>
      <c r="E110" s="549"/>
      <c r="F110" s="549">
        <f t="shared" si="10"/>
        <v>0</v>
      </c>
      <c r="G110" s="175"/>
      <c r="H110" s="175"/>
      <c r="I110" s="175"/>
      <c r="J110" s="175"/>
      <c r="K110" s="175"/>
      <c r="L110" s="175"/>
      <c r="M110" s="175"/>
      <c r="N110" s="175"/>
      <c r="O110" s="175"/>
      <c r="P110" s="175"/>
      <c r="Q110" s="175"/>
      <c r="R110" s="175"/>
      <c r="S110" s="175"/>
      <c r="T110" s="175"/>
      <c r="U110" s="175"/>
      <c r="V110" s="175"/>
      <c r="W110" s="175"/>
      <c r="X110" s="175"/>
      <c r="Y110" s="175"/>
      <c r="Z110" s="175"/>
    </row>
    <row r="111" ht="11.25" customHeight="1">
      <c r="A111" s="544"/>
      <c r="B111" s="545" t="s">
        <v>1685</v>
      </c>
      <c r="C111" s="545" t="s">
        <v>298</v>
      </c>
      <c r="D111" s="545">
        <f t="shared" si="9"/>
        <v>179</v>
      </c>
      <c r="E111" s="549"/>
      <c r="F111" s="549">
        <f t="shared" si="10"/>
        <v>0</v>
      </c>
      <c r="G111" s="175"/>
      <c r="H111" s="175"/>
      <c r="I111" s="175"/>
      <c r="J111" s="175"/>
      <c r="K111" s="175"/>
      <c r="L111" s="175"/>
      <c r="M111" s="175"/>
      <c r="N111" s="175"/>
      <c r="O111" s="175"/>
      <c r="P111" s="175"/>
      <c r="Q111" s="175"/>
      <c r="R111" s="175"/>
      <c r="S111" s="175"/>
      <c r="T111" s="175"/>
      <c r="U111" s="175"/>
      <c r="V111" s="175"/>
      <c r="W111" s="175"/>
      <c r="X111" s="175"/>
      <c r="Y111" s="175"/>
      <c r="Z111" s="175"/>
    </row>
    <row r="112" ht="11.25" customHeight="1">
      <c r="A112" s="544"/>
      <c r="B112" s="545" t="s">
        <v>1678</v>
      </c>
      <c r="C112" s="545" t="s">
        <v>298</v>
      </c>
      <c r="D112" s="545">
        <f t="shared" si="9"/>
        <v>5</v>
      </c>
      <c r="E112" s="549"/>
      <c r="F112" s="549">
        <f t="shared" si="10"/>
        <v>0</v>
      </c>
      <c r="G112" s="175"/>
      <c r="H112" s="175"/>
      <c r="I112" s="175"/>
      <c r="J112" s="175"/>
      <c r="K112" s="175"/>
      <c r="L112" s="175"/>
      <c r="M112" s="175"/>
      <c r="N112" s="175"/>
      <c r="O112" s="175"/>
      <c r="P112" s="175"/>
      <c r="Q112" s="175"/>
      <c r="R112" s="175"/>
      <c r="S112" s="175"/>
      <c r="T112" s="175"/>
      <c r="U112" s="175"/>
      <c r="V112" s="175"/>
      <c r="W112" s="175"/>
      <c r="X112" s="175"/>
      <c r="Y112" s="175"/>
      <c r="Z112" s="175"/>
    </row>
    <row r="113" ht="11.25" customHeight="1">
      <c r="A113" s="544"/>
      <c r="B113" s="545" t="s">
        <v>1690</v>
      </c>
      <c r="C113" s="545" t="s">
        <v>298</v>
      </c>
      <c r="D113" s="545">
        <f t="shared" si="9"/>
        <v>162</v>
      </c>
      <c r="E113" s="549"/>
      <c r="F113" s="549">
        <f t="shared" si="10"/>
        <v>0</v>
      </c>
      <c r="G113" s="175"/>
      <c r="H113" s="175"/>
      <c r="I113" s="175"/>
      <c r="J113" s="175"/>
      <c r="K113" s="175"/>
      <c r="L113" s="175"/>
      <c r="M113" s="175"/>
      <c r="N113" s="175"/>
      <c r="O113" s="175"/>
      <c r="P113" s="175"/>
      <c r="Q113" s="175"/>
      <c r="R113" s="175"/>
      <c r="S113" s="175"/>
      <c r="T113" s="175"/>
      <c r="U113" s="175"/>
      <c r="V113" s="175"/>
      <c r="W113" s="175"/>
      <c r="X113" s="175"/>
      <c r="Y113" s="175"/>
      <c r="Z113" s="175"/>
    </row>
    <row r="114" ht="11.25" customHeight="1">
      <c r="A114" s="544"/>
      <c r="B114" s="545" t="s">
        <v>626</v>
      </c>
      <c r="C114" s="545" t="s">
        <v>298</v>
      </c>
      <c r="D114" s="545">
        <f t="shared" si="9"/>
        <v>2</v>
      </c>
      <c r="E114" s="549"/>
      <c r="F114" s="549">
        <f t="shared" si="10"/>
        <v>0</v>
      </c>
      <c r="G114" s="175"/>
      <c r="H114" s="175"/>
      <c r="I114" s="175"/>
      <c r="J114" s="175"/>
      <c r="K114" s="175"/>
      <c r="L114" s="175"/>
      <c r="M114" s="175"/>
      <c r="N114" s="175"/>
      <c r="O114" s="175"/>
      <c r="P114" s="175"/>
      <c r="Q114" s="175"/>
      <c r="R114" s="175"/>
      <c r="S114" s="175"/>
      <c r="T114" s="175"/>
      <c r="U114" s="175"/>
      <c r="V114" s="175"/>
      <c r="W114" s="175"/>
      <c r="X114" s="175"/>
      <c r="Y114" s="175"/>
      <c r="Z114" s="175"/>
    </row>
    <row r="115" ht="11.25" customHeight="1">
      <c r="A115" s="547"/>
      <c r="B115" s="547" t="s">
        <v>55</v>
      </c>
      <c r="C115" s="547"/>
      <c r="D115" s="547"/>
      <c r="E115" s="547"/>
      <c r="F115" s="550">
        <f>SUM(F107:F112)</f>
        <v>0</v>
      </c>
      <c r="G115" s="175"/>
      <c r="H115" s="175"/>
      <c r="I115" s="175"/>
      <c r="J115" s="175"/>
      <c r="K115" s="175"/>
      <c r="L115" s="175"/>
      <c r="M115" s="175"/>
      <c r="N115" s="175"/>
      <c r="O115" s="175"/>
      <c r="P115" s="175"/>
      <c r="Q115" s="175"/>
      <c r="R115" s="175"/>
      <c r="S115" s="175"/>
      <c r="T115" s="175"/>
      <c r="U115" s="175"/>
      <c r="V115" s="175"/>
      <c r="W115" s="175"/>
      <c r="X115" s="175"/>
      <c r="Y115" s="175"/>
      <c r="Z115" s="175"/>
    </row>
    <row r="116" ht="11.25" customHeight="1">
      <c r="A116" s="544" t="s">
        <v>1705</v>
      </c>
      <c r="B116" s="545" t="s">
        <v>1680</v>
      </c>
      <c r="C116" s="545" t="s">
        <v>298</v>
      </c>
      <c r="D116" s="545">
        <f t="shared" ref="D116:D128" si="11">SUMIF($B$8:$B$102,B116,$F$8:$F$102)</f>
        <v>525</v>
      </c>
      <c r="E116" s="549"/>
      <c r="F116" s="549">
        <f t="shared" ref="F116:F128" si="12">E116*D116</f>
        <v>0</v>
      </c>
      <c r="G116" s="175"/>
      <c r="H116" s="175"/>
      <c r="I116" s="175"/>
      <c r="J116" s="175"/>
      <c r="K116" s="175"/>
      <c r="L116" s="175"/>
      <c r="M116" s="175"/>
      <c r="N116" s="175"/>
      <c r="O116" s="175"/>
      <c r="P116" s="175"/>
      <c r="Q116" s="175"/>
      <c r="R116" s="175"/>
      <c r="S116" s="175"/>
      <c r="T116" s="175"/>
      <c r="U116" s="175"/>
      <c r="V116" s="175"/>
      <c r="W116" s="175"/>
      <c r="X116" s="175"/>
      <c r="Y116" s="175"/>
      <c r="Z116" s="175"/>
    </row>
    <row r="117" ht="11.25" customHeight="1">
      <c r="A117" s="544"/>
      <c r="B117" s="545" t="s">
        <v>1681</v>
      </c>
      <c r="C117" s="545" t="s">
        <v>298</v>
      </c>
      <c r="D117" s="545">
        <f t="shared" si="11"/>
        <v>11</v>
      </c>
      <c r="E117" s="549"/>
      <c r="F117" s="549">
        <f t="shared" si="12"/>
        <v>0</v>
      </c>
      <c r="G117" s="175"/>
      <c r="H117" s="175"/>
      <c r="I117" s="175"/>
      <c r="J117" s="175"/>
      <c r="K117" s="175"/>
      <c r="L117" s="175"/>
      <c r="M117" s="175"/>
      <c r="N117" s="175"/>
      <c r="O117" s="175"/>
      <c r="P117" s="175"/>
      <c r="Q117" s="175"/>
      <c r="R117" s="175"/>
      <c r="S117" s="175"/>
      <c r="T117" s="175"/>
      <c r="U117" s="175"/>
      <c r="V117" s="175"/>
      <c r="W117" s="175"/>
      <c r="X117" s="175"/>
      <c r="Y117" s="175"/>
      <c r="Z117" s="175"/>
    </row>
    <row r="118" ht="11.25" customHeight="1">
      <c r="A118" s="544"/>
      <c r="B118" s="545" t="s">
        <v>1682</v>
      </c>
      <c r="C118" s="545" t="s">
        <v>298</v>
      </c>
      <c r="D118" s="545">
        <f t="shared" si="11"/>
        <v>530</v>
      </c>
      <c r="E118" s="549"/>
      <c r="F118" s="549">
        <f t="shared" si="12"/>
        <v>0</v>
      </c>
      <c r="G118" s="175"/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</row>
    <row r="119" ht="11.25" customHeight="1">
      <c r="A119" s="544"/>
      <c r="B119" s="545" t="s">
        <v>1683</v>
      </c>
      <c r="C119" s="545" t="s">
        <v>298</v>
      </c>
      <c r="D119" s="545">
        <f t="shared" si="11"/>
        <v>348</v>
      </c>
      <c r="E119" s="549"/>
      <c r="F119" s="549">
        <f t="shared" si="12"/>
        <v>0</v>
      </c>
      <c r="G119" s="175"/>
      <c r="H119" s="175"/>
      <c r="I119" s="175"/>
      <c r="J119" s="175"/>
      <c r="K119" s="175"/>
      <c r="L119" s="175"/>
      <c r="M119" s="175"/>
      <c r="N119" s="175"/>
      <c r="O119" s="175"/>
      <c r="P119" s="175"/>
      <c r="Q119" s="175"/>
      <c r="R119" s="175"/>
      <c r="S119" s="175"/>
      <c r="T119" s="175"/>
      <c r="U119" s="175"/>
      <c r="V119" s="175"/>
      <c r="W119" s="175"/>
      <c r="X119" s="175"/>
      <c r="Y119" s="175"/>
      <c r="Z119" s="175"/>
    </row>
    <row r="120" ht="11.25" customHeight="1">
      <c r="A120" s="544"/>
      <c r="B120" s="545" t="s">
        <v>1696</v>
      </c>
      <c r="C120" s="545" t="s">
        <v>298</v>
      </c>
      <c r="D120" s="545">
        <f t="shared" si="11"/>
        <v>1</v>
      </c>
      <c r="E120" s="549"/>
      <c r="F120" s="549">
        <f t="shared" si="12"/>
        <v>0</v>
      </c>
      <c r="G120" s="175"/>
      <c r="H120" s="175"/>
      <c r="I120" s="175"/>
      <c r="J120" s="175"/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  <c r="Y120" s="175"/>
      <c r="Z120" s="175"/>
    </row>
    <row r="121" ht="11.25" customHeight="1">
      <c r="A121" s="544"/>
      <c r="B121" s="545" t="s">
        <v>1675</v>
      </c>
      <c r="C121" s="545" t="s">
        <v>298</v>
      </c>
      <c r="D121" s="545">
        <f t="shared" si="11"/>
        <v>4</v>
      </c>
      <c r="E121" s="549"/>
      <c r="F121" s="549">
        <f t="shared" si="12"/>
        <v>0</v>
      </c>
      <c r="G121" s="175"/>
      <c r="H121" s="175"/>
      <c r="I121" s="175"/>
      <c r="J121" s="175"/>
      <c r="K121" s="175"/>
      <c r="L121" s="175"/>
      <c r="M121" s="175"/>
      <c r="N121" s="175"/>
      <c r="O121" s="175"/>
      <c r="P121" s="175"/>
      <c r="Q121" s="175"/>
      <c r="R121" s="175"/>
      <c r="S121" s="175"/>
      <c r="T121" s="175"/>
      <c r="U121" s="175"/>
      <c r="V121" s="175"/>
      <c r="W121" s="175"/>
      <c r="X121" s="175"/>
      <c r="Y121" s="175"/>
      <c r="Z121" s="175"/>
    </row>
    <row r="122" ht="11.25" customHeight="1">
      <c r="A122" s="544"/>
      <c r="B122" s="545" t="s">
        <v>1691</v>
      </c>
      <c r="C122" s="545" t="s">
        <v>298</v>
      </c>
      <c r="D122" s="545">
        <f t="shared" si="11"/>
        <v>2</v>
      </c>
      <c r="E122" s="549"/>
      <c r="F122" s="549">
        <f t="shared" si="12"/>
        <v>0</v>
      </c>
      <c r="G122" s="175"/>
      <c r="H122" s="175"/>
      <c r="I122" s="175"/>
      <c r="J122" s="175"/>
      <c r="K122" s="175"/>
      <c r="L122" s="175"/>
      <c r="M122" s="175"/>
      <c r="N122" s="175"/>
      <c r="O122" s="175"/>
      <c r="P122" s="175"/>
      <c r="Q122" s="175"/>
      <c r="R122" s="175"/>
      <c r="S122" s="175"/>
      <c r="T122" s="175"/>
      <c r="U122" s="175"/>
      <c r="V122" s="175"/>
      <c r="W122" s="175"/>
      <c r="X122" s="175"/>
      <c r="Y122" s="175"/>
      <c r="Z122" s="175"/>
    </row>
    <row r="123" ht="11.25" customHeight="1">
      <c r="A123" s="544"/>
      <c r="B123" s="545" t="s">
        <v>1679</v>
      </c>
      <c r="C123" s="545" t="s">
        <v>298</v>
      </c>
      <c r="D123" s="545">
        <f t="shared" si="11"/>
        <v>5</v>
      </c>
      <c r="E123" s="549"/>
      <c r="F123" s="549">
        <f t="shared" si="12"/>
        <v>0</v>
      </c>
      <c r="G123" s="175"/>
      <c r="H123" s="175"/>
      <c r="I123" s="175"/>
      <c r="J123" s="175"/>
      <c r="K123" s="175"/>
      <c r="L123" s="175"/>
      <c r="M123" s="175"/>
      <c r="N123" s="175"/>
      <c r="O123" s="175"/>
      <c r="P123" s="175"/>
      <c r="Q123" s="175"/>
      <c r="R123" s="175"/>
      <c r="S123" s="175"/>
      <c r="T123" s="175"/>
      <c r="U123" s="175"/>
      <c r="V123" s="175"/>
      <c r="W123" s="175"/>
      <c r="X123" s="175"/>
      <c r="Y123" s="175"/>
      <c r="Z123" s="175"/>
    </row>
    <row r="124" ht="11.25" customHeight="1">
      <c r="A124" s="544"/>
      <c r="B124" s="545" t="s">
        <v>621</v>
      </c>
      <c r="C124" s="545" t="s">
        <v>298</v>
      </c>
      <c r="D124" s="545">
        <f t="shared" si="11"/>
        <v>178</v>
      </c>
      <c r="E124" s="549"/>
      <c r="F124" s="549">
        <f t="shared" si="12"/>
        <v>0</v>
      </c>
      <c r="G124" s="175"/>
      <c r="H124" s="175"/>
      <c r="I124" s="175"/>
      <c r="J124" s="175"/>
      <c r="K124" s="175"/>
      <c r="L124" s="175"/>
      <c r="M124" s="175"/>
      <c r="N124" s="175"/>
      <c r="O124" s="175"/>
      <c r="P124" s="175"/>
      <c r="Q124" s="175"/>
      <c r="R124" s="175"/>
      <c r="S124" s="175"/>
      <c r="T124" s="175"/>
      <c r="U124" s="175"/>
      <c r="V124" s="175"/>
      <c r="W124" s="175"/>
      <c r="X124" s="175"/>
      <c r="Y124" s="175"/>
      <c r="Z124" s="175"/>
    </row>
    <row r="125" ht="11.25" customHeight="1">
      <c r="A125" s="544"/>
      <c r="B125" s="545" t="s">
        <v>1687</v>
      </c>
      <c r="C125" s="545" t="s">
        <v>298</v>
      </c>
      <c r="D125" s="545">
        <f t="shared" si="11"/>
        <v>178</v>
      </c>
      <c r="E125" s="549"/>
      <c r="F125" s="549">
        <f t="shared" si="12"/>
        <v>0</v>
      </c>
      <c r="G125" s="175"/>
      <c r="H125" s="175"/>
      <c r="I125" s="175"/>
      <c r="J125" s="175"/>
      <c r="K125" s="175"/>
      <c r="L125" s="175"/>
      <c r="M125" s="175"/>
      <c r="N125" s="175"/>
      <c r="O125" s="175"/>
      <c r="P125" s="175"/>
      <c r="Q125" s="175"/>
      <c r="R125" s="175"/>
      <c r="S125" s="175"/>
      <c r="T125" s="175"/>
      <c r="U125" s="175"/>
      <c r="V125" s="175"/>
      <c r="W125" s="175"/>
      <c r="X125" s="175"/>
      <c r="Y125" s="175"/>
      <c r="Z125" s="175"/>
    </row>
    <row r="126" ht="11.25" customHeight="1">
      <c r="A126" s="544"/>
      <c r="B126" s="545" t="s">
        <v>1688</v>
      </c>
      <c r="C126" s="545" t="s">
        <v>298</v>
      </c>
      <c r="D126" s="545">
        <f t="shared" si="11"/>
        <v>178</v>
      </c>
      <c r="E126" s="549"/>
      <c r="F126" s="549">
        <f t="shared" si="12"/>
        <v>0</v>
      </c>
      <c r="G126" s="175"/>
      <c r="H126" s="175"/>
      <c r="J126" s="175"/>
      <c r="K126" s="175"/>
      <c r="L126" s="175"/>
      <c r="M126" s="175"/>
      <c r="N126" s="175"/>
      <c r="O126" s="175"/>
      <c r="P126" s="175"/>
      <c r="Q126" s="175"/>
      <c r="R126" s="175"/>
      <c r="S126" s="175"/>
      <c r="T126" s="175"/>
      <c r="U126" s="175"/>
      <c r="V126" s="175"/>
      <c r="W126" s="175"/>
      <c r="X126" s="175"/>
      <c r="Y126" s="175"/>
      <c r="Z126" s="175"/>
    </row>
    <row r="127" ht="11.25" customHeight="1">
      <c r="A127" s="544"/>
      <c r="B127" s="545" t="s">
        <v>1689</v>
      </c>
      <c r="C127" s="545" t="s">
        <v>298</v>
      </c>
      <c r="D127" s="545">
        <f t="shared" si="11"/>
        <v>162</v>
      </c>
      <c r="E127" s="549"/>
      <c r="F127" s="549">
        <f t="shared" si="12"/>
        <v>0</v>
      </c>
      <c r="G127" s="175"/>
      <c r="H127" s="175"/>
      <c r="J127" s="175"/>
      <c r="K127" s="175"/>
      <c r="L127" s="175"/>
      <c r="M127" s="175"/>
      <c r="N127" s="175"/>
      <c r="O127" s="175"/>
      <c r="P127" s="175"/>
      <c r="Q127" s="175"/>
      <c r="R127" s="175"/>
      <c r="S127" s="175"/>
      <c r="T127" s="175"/>
      <c r="U127" s="175"/>
      <c r="V127" s="175"/>
      <c r="W127" s="175"/>
      <c r="X127" s="175"/>
      <c r="Y127" s="175"/>
      <c r="Z127" s="175"/>
    </row>
    <row r="128" ht="11.25" customHeight="1">
      <c r="A128" s="544"/>
      <c r="B128" s="545" t="s">
        <v>1686</v>
      </c>
      <c r="C128" s="545" t="s">
        <v>298</v>
      </c>
      <c r="D128" s="545">
        <f t="shared" si="11"/>
        <v>178</v>
      </c>
      <c r="E128" s="549"/>
      <c r="F128" s="549">
        <f t="shared" si="12"/>
        <v>0</v>
      </c>
      <c r="G128" s="175"/>
      <c r="H128" s="175"/>
      <c r="J128" s="175"/>
      <c r="K128" s="175"/>
      <c r="L128" s="175"/>
      <c r="M128" s="175"/>
      <c r="N128" s="175"/>
      <c r="O128" s="175"/>
      <c r="P128" s="175"/>
      <c r="Q128" s="175"/>
      <c r="R128" s="175"/>
      <c r="S128" s="175"/>
      <c r="T128" s="175"/>
      <c r="U128" s="175"/>
      <c r="V128" s="175"/>
      <c r="W128" s="175"/>
      <c r="X128" s="175"/>
      <c r="Y128" s="175"/>
      <c r="Z128" s="175"/>
    </row>
    <row r="129" ht="11.25" customHeight="1">
      <c r="A129" s="547"/>
      <c r="B129" s="547" t="s">
        <v>55</v>
      </c>
      <c r="C129" s="547"/>
      <c r="D129" s="547"/>
      <c r="E129" s="547"/>
      <c r="F129" s="550">
        <f>SUM(F116:F124)</f>
        <v>0</v>
      </c>
      <c r="G129" s="175"/>
      <c r="H129" s="175"/>
      <c r="J129" s="175"/>
      <c r="K129" s="175"/>
      <c r="L129" s="175"/>
      <c r="M129" s="175"/>
      <c r="N129" s="175"/>
      <c r="O129" s="175"/>
      <c r="P129" s="175"/>
      <c r="Q129" s="175"/>
      <c r="R129" s="175"/>
      <c r="S129" s="175"/>
      <c r="T129" s="175"/>
      <c r="U129" s="175"/>
      <c r="V129" s="175"/>
      <c r="W129" s="175"/>
      <c r="X129" s="175"/>
      <c r="Y129" s="175"/>
      <c r="Z129" s="175"/>
    </row>
    <row r="130" ht="11.25" customHeight="1">
      <c r="A130" s="544" t="s">
        <v>1706</v>
      </c>
      <c r="B130" s="545" t="s">
        <v>1707</v>
      </c>
      <c r="C130" s="545" t="s">
        <v>145</v>
      </c>
      <c r="D130" s="545">
        <f>SUMIF($B$10:$B$102,B130,$F$10:$F$102)</f>
        <v>0</v>
      </c>
      <c r="E130" s="549">
        <v>835.0</v>
      </c>
      <c r="F130" s="549">
        <f>E130*D130</f>
        <v>0</v>
      </c>
      <c r="G130" s="175"/>
      <c r="H130" s="175"/>
      <c r="I130" s="175"/>
      <c r="J130" s="175"/>
      <c r="K130" s="175"/>
      <c r="L130" s="175"/>
      <c r="M130" s="175"/>
      <c r="N130" s="175"/>
      <c r="O130" s="175"/>
      <c r="P130" s="175"/>
      <c r="Q130" s="175"/>
      <c r="R130" s="175"/>
      <c r="S130" s="175"/>
      <c r="T130" s="175"/>
      <c r="U130" s="175"/>
      <c r="V130" s="175"/>
      <c r="W130" s="175"/>
      <c r="X130" s="175"/>
      <c r="Y130" s="175"/>
      <c r="Z130" s="175"/>
    </row>
    <row r="131" ht="11.25" customHeight="1">
      <c r="A131" s="547"/>
      <c r="B131" s="547" t="s">
        <v>55</v>
      </c>
      <c r="C131" s="547"/>
      <c r="D131" s="547"/>
      <c r="E131" s="550"/>
      <c r="F131" s="550">
        <f>SUM(F124:F130)</f>
        <v>0</v>
      </c>
      <c r="G131" s="175"/>
      <c r="H131" s="175"/>
      <c r="I131" s="175"/>
      <c r="J131" s="175"/>
      <c r="K131" s="175"/>
      <c r="L131" s="175"/>
      <c r="M131" s="175"/>
      <c r="N131" s="175"/>
      <c r="O131" s="175"/>
      <c r="P131" s="175"/>
      <c r="Q131" s="175"/>
      <c r="R131" s="175"/>
      <c r="S131" s="175"/>
      <c r="T131" s="175"/>
      <c r="U131" s="175"/>
      <c r="V131" s="175"/>
      <c r="W131" s="175"/>
      <c r="X131" s="175"/>
      <c r="Y131" s="175"/>
      <c r="Z131" s="175"/>
    </row>
    <row r="132" ht="24.75" customHeight="1">
      <c r="A132" s="548"/>
      <c r="B132" s="548"/>
      <c r="C132" s="548"/>
      <c r="D132" s="548"/>
      <c r="E132" s="548"/>
      <c r="F132" s="175"/>
      <c r="G132" s="175"/>
      <c r="H132" s="175"/>
      <c r="I132" s="175"/>
      <c r="J132" s="175"/>
      <c r="K132" s="175"/>
      <c r="L132" s="175"/>
      <c r="M132" s="175"/>
      <c r="N132" s="175"/>
      <c r="O132" s="175"/>
      <c r="P132" s="175"/>
      <c r="Q132" s="175"/>
      <c r="R132" s="175"/>
      <c r="S132" s="175"/>
      <c r="T132" s="175"/>
      <c r="U132" s="175"/>
      <c r="V132" s="175"/>
      <c r="W132" s="175"/>
      <c r="X132" s="175"/>
      <c r="Y132" s="175"/>
      <c r="Z132" s="175"/>
    </row>
    <row r="133" ht="24.75" customHeight="1">
      <c r="A133" s="548"/>
      <c r="B133" s="548"/>
      <c r="C133" s="548"/>
      <c r="D133" s="548"/>
      <c r="E133" s="548"/>
      <c r="F133" s="175"/>
      <c r="G133" s="175"/>
      <c r="H133" s="175"/>
      <c r="I133" s="175"/>
      <c r="J133" s="175"/>
      <c r="K133" s="175"/>
      <c r="L133" s="175"/>
      <c r="M133" s="175"/>
      <c r="N133" s="175"/>
      <c r="O133" s="175"/>
      <c r="P133" s="175"/>
      <c r="Q133" s="175"/>
      <c r="R133" s="175"/>
      <c r="S133" s="175"/>
      <c r="T133" s="175"/>
      <c r="U133" s="175"/>
      <c r="V133" s="175"/>
      <c r="W133" s="175"/>
      <c r="X133" s="175"/>
      <c r="Y133" s="175"/>
      <c r="Z133" s="175"/>
    </row>
    <row r="134" ht="11.25" customHeight="1">
      <c r="A134" s="175"/>
      <c r="B134" s="175"/>
      <c r="C134" s="175"/>
      <c r="D134" s="175"/>
      <c r="E134" s="175"/>
      <c r="F134" s="175"/>
      <c r="G134" s="175"/>
      <c r="H134" s="175"/>
      <c r="I134" s="175"/>
      <c r="J134" s="175"/>
      <c r="K134" s="175"/>
      <c r="L134" s="175"/>
      <c r="M134" s="175"/>
      <c r="N134" s="175"/>
      <c r="O134" s="175"/>
      <c r="P134" s="175"/>
      <c r="Q134" s="175"/>
      <c r="R134" s="175"/>
      <c r="S134" s="175"/>
      <c r="T134" s="175"/>
      <c r="U134" s="175"/>
      <c r="V134" s="175"/>
      <c r="W134" s="175"/>
      <c r="X134" s="175"/>
      <c r="Y134" s="175"/>
      <c r="Z134" s="175"/>
    </row>
    <row r="135" ht="11.25" customHeight="1">
      <c r="A135" s="175"/>
      <c r="B135" s="175"/>
      <c r="C135" s="175"/>
      <c r="D135" s="175"/>
      <c r="E135" s="175"/>
      <c r="F135" s="175"/>
      <c r="G135" s="175"/>
      <c r="H135" s="175"/>
      <c r="I135" s="175"/>
      <c r="J135" s="175"/>
      <c r="K135" s="175"/>
      <c r="L135" s="175"/>
      <c r="M135" s="175"/>
      <c r="N135" s="175"/>
      <c r="O135" s="175"/>
      <c r="P135" s="175"/>
      <c r="Q135" s="175"/>
      <c r="R135" s="175"/>
      <c r="S135" s="175"/>
      <c r="T135" s="175"/>
      <c r="U135" s="175"/>
      <c r="V135" s="175"/>
      <c r="W135" s="175"/>
      <c r="X135" s="175"/>
      <c r="Y135" s="175"/>
      <c r="Z135" s="175"/>
    </row>
    <row r="136" ht="11.25" customHeight="1">
      <c r="A136" s="175"/>
      <c r="B136" s="175"/>
      <c r="C136" s="175"/>
      <c r="D136" s="175"/>
      <c r="E136" s="175"/>
      <c r="F136" s="175"/>
      <c r="G136" s="175"/>
      <c r="H136" s="175"/>
      <c r="I136" s="175"/>
      <c r="J136" s="175"/>
      <c r="K136" s="175"/>
      <c r="L136" s="175"/>
      <c r="M136" s="175"/>
      <c r="N136" s="175"/>
      <c r="O136" s="175"/>
      <c r="P136" s="175"/>
      <c r="Q136" s="175"/>
      <c r="R136" s="175"/>
      <c r="S136" s="175"/>
      <c r="T136" s="175"/>
      <c r="U136" s="175"/>
      <c r="V136" s="175"/>
      <c r="W136" s="175"/>
      <c r="X136" s="175"/>
      <c r="Y136" s="175"/>
      <c r="Z136" s="175"/>
    </row>
    <row r="137" ht="11.25" customHeight="1">
      <c r="A137" s="175"/>
      <c r="B137" s="175"/>
      <c r="C137" s="175"/>
      <c r="D137" s="175"/>
      <c r="E137" s="175"/>
      <c r="F137" s="175"/>
      <c r="G137" s="175"/>
      <c r="H137" s="175"/>
      <c r="I137" s="175"/>
      <c r="J137" s="175"/>
      <c r="K137" s="175"/>
      <c r="L137" s="175"/>
      <c r="M137" s="175"/>
      <c r="N137" s="175"/>
      <c r="O137" s="175"/>
      <c r="P137" s="175"/>
      <c r="Q137" s="175"/>
      <c r="R137" s="175"/>
      <c r="S137" s="175"/>
      <c r="T137" s="175"/>
      <c r="U137" s="175"/>
      <c r="V137" s="175"/>
      <c r="W137" s="175"/>
      <c r="X137" s="175"/>
      <c r="Y137" s="175"/>
      <c r="Z137" s="175"/>
    </row>
    <row r="138" ht="11.25" customHeight="1">
      <c r="A138" s="175"/>
      <c r="B138" s="175"/>
      <c r="C138" s="175"/>
      <c r="D138" s="175"/>
      <c r="E138" s="175"/>
      <c r="F138" s="175"/>
      <c r="G138" s="175"/>
      <c r="H138" s="175"/>
      <c r="I138" s="175"/>
      <c r="J138" s="175"/>
      <c r="K138" s="175"/>
      <c r="L138" s="175"/>
      <c r="M138" s="175"/>
      <c r="N138" s="175"/>
      <c r="O138" s="175"/>
      <c r="P138" s="175"/>
      <c r="Q138" s="175"/>
      <c r="R138" s="175"/>
      <c r="S138" s="175"/>
      <c r="T138" s="175"/>
      <c r="U138" s="175"/>
      <c r="V138" s="175"/>
      <c r="W138" s="175"/>
      <c r="X138" s="175"/>
      <c r="Y138" s="175"/>
      <c r="Z138" s="175"/>
    </row>
    <row r="139" ht="11.25" customHeight="1">
      <c r="A139" s="175"/>
      <c r="B139" s="175"/>
      <c r="C139" s="175"/>
      <c r="D139" s="175"/>
      <c r="E139" s="175"/>
      <c r="F139" s="175"/>
      <c r="G139" s="175"/>
      <c r="H139" s="175"/>
      <c r="I139" s="175"/>
      <c r="J139" s="175"/>
      <c r="K139" s="175"/>
      <c r="L139" s="175"/>
      <c r="M139" s="175"/>
      <c r="N139" s="175"/>
      <c r="O139" s="175"/>
      <c r="P139" s="175"/>
      <c r="Q139" s="175"/>
      <c r="R139" s="175"/>
      <c r="S139" s="175"/>
      <c r="T139" s="175"/>
      <c r="U139" s="175"/>
      <c r="V139" s="175"/>
      <c r="W139" s="175"/>
      <c r="X139" s="175"/>
      <c r="Y139" s="175"/>
      <c r="Z139" s="175"/>
    </row>
    <row r="140" ht="11.25" customHeight="1">
      <c r="A140" s="175"/>
      <c r="B140" s="175"/>
      <c r="C140" s="175"/>
      <c r="D140" s="175"/>
      <c r="E140" s="175"/>
      <c r="F140" s="175"/>
      <c r="G140" s="175"/>
      <c r="H140" s="175"/>
      <c r="I140" s="175"/>
      <c r="J140" s="175"/>
      <c r="K140" s="175"/>
      <c r="L140" s="175"/>
      <c r="M140" s="175"/>
      <c r="N140" s="175"/>
      <c r="O140" s="175"/>
      <c r="P140" s="175"/>
      <c r="Q140" s="175"/>
      <c r="R140" s="175"/>
      <c r="S140" s="175"/>
      <c r="T140" s="175"/>
      <c r="U140" s="175"/>
      <c r="V140" s="175"/>
      <c r="W140" s="175"/>
      <c r="X140" s="175"/>
      <c r="Y140" s="175"/>
      <c r="Z140" s="175"/>
    </row>
    <row r="141" ht="11.25" customHeight="1">
      <c r="A141" s="175"/>
      <c r="B141" s="175"/>
      <c r="C141" s="175"/>
      <c r="D141" s="175"/>
      <c r="E141" s="175"/>
      <c r="F141" s="175"/>
      <c r="G141" s="175"/>
      <c r="H141" s="175"/>
      <c r="I141" s="175"/>
      <c r="J141" s="175"/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5"/>
      <c r="Z141" s="175"/>
    </row>
    <row r="142" ht="11.25" customHeight="1">
      <c r="A142" s="175"/>
      <c r="B142" s="175"/>
      <c r="C142" s="175"/>
      <c r="D142" s="175"/>
      <c r="E142" s="175"/>
      <c r="F142" s="175"/>
      <c r="G142" s="175"/>
      <c r="H142" s="175"/>
      <c r="I142" s="175"/>
      <c r="J142" s="175"/>
      <c r="K142" s="175"/>
      <c r="L142" s="175"/>
      <c r="M142" s="175"/>
      <c r="N142" s="175"/>
      <c r="O142" s="175"/>
      <c r="P142" s="175"/>
      <c r="Q142" s="175"/>
      <c r="R142" s="175"/>
      <c r="S142" s="175"/>
      <c r="T142" s="175"/>
      <c r="U142" s="175"/>
      <c r="V142" s="175"/>
      <c r="W142" s="175"/>
      <c r="X142" s="175"/>
      <c r="Y142" s="175"/>
      <c r="Z142" s="175"/>
    </row>
    <row r="143" ht="11.25" customHeight="1">
      <c r="A143" s="175"/>
      <c r="B143" s="175"/>
      <c r="C143" s="175"/>
      <c r="D143" s="175"/>
      <c r="E143" s="175"/>
      <c r="F143" s="175"/>
      <c r="G143" s="175"/>
      <c r="H143" s="175"/>
      <c r="I143" s="175"/>
      <c r="J143" s="175"/>
      <c r="K143" s="175"/>
      <c r="L143" s="175"/>
      <c r="M143" s="175"/>
      <c r="N143" s="175"/>
      <c r="O143" s="175"/>
      <c r="P143" s="175"/>
      <c r="Q143" s="175"/>
      <c r="R143" s="175"/>
      <c r="S143" s="175"/>
      <c r="T143" s="175"/>
      <c r="U143" s="175"/>
      <c r="V143" s="175"/>
      <c r="W143" s="175"/>
      <c r="X143" s="175"/>
      <c r="Y143" s="175"/>
      <c r="Z143" s="175"/>
    </row>
    <row r="144" ht="11.25" customHeight="1">
      <c r="A144" s="175"/>
      <c r="B144" s="175"/>
      <c r="C144" s="175"/>
      <c r="D144" s="175"/>
      <c r="E144" s="175"/>
      <c r="F144" s="175"/>
      <c r="G144" s="175"/>
      <c r="H144" s="175"/>
      <c r="I144" s="175"/>
      <c r="J144" s="175"/>
      <c r="K144" s="175"/>
      <c r="L144" s="175"/>
      <c r="M144" s="175"/>
      <c r="N144" s="175"/>
      <c r="O144" s="175"/>
      <c r="P144" s="175"/>
      <c r="Q144" s="175"/>
      <c r="R144" s="175"/>
      <c r="S144" s="175"/>
      <c r="T144" s="175"/>
      <c r="U144" s="175"/>
      <c r="V144" s="175"/>
      <c r="W144" s="175"/>
      <c r="X144" s="175"/>
      <c r="Y144" s="175"/>
      <c r="Z144" s="175"/>
    </row>
    <row r="145" ht="11.25" customHeight="1">
      <c r="A145" s="175"/>
      <c r="B145" s="175"/>
      <c r="C145" s="175"/>
      <c r="D145" s="175"/>
      <c r="E145" s="175"/>
      <c r="F145" s="175"/>
      <c r="G145" s="175"/>
      <c r="H145" s="175"/>
      <c r="I145" s="175"/>
      <c r="J145" s="175"/>
      <c r="K145" s="175"/>
      <c r="L145" s="175"/>
      <c r="M145" s="175"/>
      <c r="N145" s="175"/>
      <c r="O145" s="175"/>
      <c r="P145" s="175"/>
      <c r="Q145" s="175"/>
      <c r="R145" s="175"/>
      <c r="S145" s="175"/>
      <c r="T145" s="175"/>
      <c r="U145" s="175"/>
      <c r="V145" s="175"/>
      <c r="W145" s="175"/>
      <c r="X145" s="175"/>
      <c r="Y145" s="175"/>
      <c r="Z145" s="175"/>
    </row>
    <row r="146" ht="11.25" customHeight="1">
      <c r="A146" s="175"/>
      <c r="B146" s="175"/>
      <c r="C146" s="175"/>
      <c r="D146" s="175"/>
      <c r="E146" s="175"/>
      <c r="F146" s="175"/>
      <c r="G146" s="175"/>
      <c r="H146" s="175"/>
      <c r="I146" s="175"/>
      <c r="J146" s="175"/>
      <c r="K146" s="175"/>
      <c r="L146" s="175"/>
      <c r="M146" s="175"/>
      <c r="N146" s="175"/>
      <c r="O146" s="175"/>
      <c r="P146" s="175"/>
      <c r="Q146" s="175"/>
      <c r="R146" s="175"/>
      <c r="S146" s="175"/>
      <c r="T146" s="175"/>
      <c r="U146" s="175"/>
      <c r="V146" s="175"/>
      <c r="W146" s="175"/>
      <c r="X146" s="175"/>
      <c r="Y146" s="175"/>
      <c r="Z146" s="175"/>
    </row>
    <row r="147" ht="11.25" customHeight="1">
      <c r="A147" s="175"/>
      <c r="B147" s="175"/>
      <c r="C147" s="175"/>
      <c r="D147" s="175"/>
      <c r="E147" s="175"/>
      <c r="F147" s="175"/>
      <c r="G147" s="175"/>
      <c r="H147" s="175"/>
      <c r="I147" s="175"/>
      <c r="J147" s="175"/>
      <c r="K147" s="175"/>
      <c r="L147" s="175"/>
      <c r="M147" s="175"/>
      <c r="N147" s="175"/>
      <c r="O147" s="175"/>
      <c r="P147" s="175"/>
      <c r="Q147" s="175"/>
      <c r="R147" s="175"/>
      <c r="S147" s="175"/>
      <c r="T147" s="175"/>
      <c r="U147" s="175"/>
      <c r="V147" s="175"/>
      <c r="W147" s="175"/>
      <c r="X147" s="175"/>
      <c r="Y147" s="175"/>
      <c r="Z147" s="175"/>
    </row>
    <row r="148" ht="11.25" customHeight="1">
      <c r="A148" s="175"/>
      <c r="B148" s="175"/>
      <c r="C148" s="175"/>
      <c r="D148" s="175"/>
      <c r="E148" s="175"/>
      <c r="F148" s="175"/>
      <c r="G148" s="175"/>
      <c r="H148" s="175"/>
      <c r="I148" s="175"/>
      <c r="J148" s="175"/>
      <c r="K148" s="175"/>
      <c r="L148" s="175"/>
      <c r="M148" s="175"/>
      <c r="N148" s="175"/>
      <c r="O148" s="175"/>
      <c r="P148" s="175"/>
      <c r="Q148" s="175"/>
      <c r="R148" s="175"/>
      <c r="S148" s="175"/>
      <c r="T148" s="175"/>
      <c r="U148" s="175"/>
      <c r="V148" s="175"/>
      <c r="W148" s="175"/>
      <c r="X148" s="175"/>
      <c r="Y148" s="175"/>
      <c r="Z148" s="175"/>
    </row>
    <row r="149" ht="11.25" customHeight="1">
      <c r="A149" s="175"/>
      <c r="B149" s="175"/>
      <c r="C149" s="175"/>
      <c r="D149" s="175"/>
      <c r="E149" s="175"/>
      <c r="F149" s="175"/>
      <c r="G149" s="175"/>
      <c r="H149" s="175"/>
      <c r="I149" s="175"/>
      <c r="J149" s="175"/>
      <c r="K149" s="175"/>
      <c r="L149" s="175"/>
      <c r="M149" s="175"/>
      <c r="N149" s="175"/>
      <c r="O149" s="175"/>
      <c r="P149" s="175"/>
      <c r="Q149" s="175"/>
      <c r="R149" s="175"/>
      <c r="S149" s="175"/>
      <c r="T149" s="175"/>
      <c r="U149" s="175"/>
      <c r="V149" s="175"/>
      <c r="W149" s="175"/>
      <c r="X149" s="175"/>
      <c r="Y149" s="175"/>
      <c r="Z149" s="175"/>
    </row>
    <row r="150" ht="11.25" customHeight="1">
      <c r="A150" s="175"/>
      <c r="B150" s="175"/>
      <c r="C150" s="175"/>
      <c r="D150" s="175"/>
      <c r="E150" s="175"/>
      <c r="F150" s="175"/>
      <c r="G150" s="175"/>
      <c r="H150" s="175"/>
      <c r="I150" s="175"/>
      <c r="J150" s="175"/>
      <c r="K150" s="175"/>
      <c r="L150" s="175"/>
      <c r="M150" s="175"/>
      <c r="N150" s="175"/>
      <c r="O150" s="175"/>
      <c r="P150" s="175"/>
      <c r="Q150" s="175"/>
      <c r="R150" s="175"/>
      <c r="S150" s="175"/>
      <c r="T150" s="175"/>
      <c r="U150" s="175"/>
      <c r="V150" s="175"/>
      <c r="W150" s="175"/>
      <c r="X150" s="175"/>
      <c r="Y150" s="175"/>
      <c r="Z150" s="175"/>
    </row>
    <row r="151" ht="11.25" customHeight="1">
      <c r="A151" s="175"/>
      <c r="B151" s="175"/>
      <c r="C151" s="175"/>
      <c r="D151" s="175"/>
      <c r="E151" s="175"/>
      <c r="F151" s="175"/>
      <c r="G151" s="175"/>
      <c r="H151" s="175"/>
      <c r="I151" s="175"/>
      <c r="J151" s="175"/>
      <c r="K151" s="175"/>
      <c r="L151" s="175"/>
      <c r="M151" s="175"/>
      <c r="N151" s="175"/>
      <c r="O151" s="175"/>
      <c r="P151" s="175"/>
      <c r="Q151" s="175"/>
      <c r="R151" s="175"/>
      <c r="S151" s="175"/>
      <c r="T151" s="175"/>
      <c r="U151" s="175"/>
      <c r="V151" s="175"/>
      <c r="W151" s="175"/>
      <c r="X151" s="175"/>
      <c r="Y151" s="175"/>
      <c r="Z151" s="175"/>
    </row>
    <row r="152" ht="11.25" customHeight="1">
      <c r="A152" s="175"/>
      <c r="B152" s="175"/>
      <c r="C152" s="175"/>
      <c r="D152" s="175"/>
      <c r="E152" s="175"/>
      <c r="F152" s="175"/>
      <c r="G152" s="175"/>
      <c r="H152" s="175"/>
      <c r="I152" s="175"/>
      <c r="J152" s="175"/>
      <c r="K152" s="175"/>
      <c r="L152" s="175"/>
      <c r="M152" s="175"/>
      <c r="N152" s="175"/>
      <c r="O152" s="175"/>
      <c r="P152" s="175"/>
      <c r="Q152" s="175"/>
      <c r="R152" s="175"/>
      <c r="S152" s="175"/>
      <c r="T152" s="175"/>
      <c r="U152" s="175"/>
      <c r="V152" s="175"/>
      <c r="W152" s="175"/>
      <c r="X152" s="175"/>
      <c r="Y152" s="175"/>
      <c r="Z152" s="175"/>
    </row>
    <row r="153" ht="11.25" customHeight="1">
      <c r="A153" s="175"/>
      <c r="B153" s="175"/>
      <c r="C153" s="175"/>
      <c r="D153" s="175"/>
      <c r="E153" s="175"/>
      <c r="F153" s="175"/>
      <c r="G153" s="175"/>
      <c r="H153" s="175"/>
      <c r="I153" s="175"/>
      <c r="J153" s="175"/>
      <c r="K153" s="175"/>
      <c r="L153" s="175"/>
      <c r="M153" s="175"/>
      <c r="N153" s="175"/>
      <c r="O153" s="175"/>
      <c r="P153" s="175"/>
      <c r="Q153" s="175"/>
      <c r="R153" s="175"/>
      <c r="S153" s="175"/>
      <c r="T153" s="175"/>
      <c r="U153" s="175"/>
      <c r="V153" s="175"/>
      <c r="W153" s="175"/>
      <c r="X153" s="175"/>
      <c r="Y153" s="175"/>
      <c r="Z153" s="175"/>
    </row>
    <row r="154" ht="11.25" customHeight="1">
      <c r="A154" s="175"/>
      <c r="B154" s="175"/>
      <c r="C154" s="175"/>
      <c r="D154" s="175"/>
      <c r="E154" s="175"/>
      <c r="F154" s="175"/>
      <c r="G154" s="175"/>
      <c r="H154" s="175"/>
      <c r="I154" s="175"/>
      <c r="J154" s="175"/>
      <c r="K154" s="175"/>
      <c r="L154" s="175"/>
      <c r="M154" s="175"/>
      <c r="N154" s="175"/>
      <c r="O154" s="175"/>
      <c r="P154" s="175"/>
      <c r="Q154" s="175"/>
      <c r="R154" s="175"/>
      <c r="S154" s="175"/>
      <c r="T154" s="175"/>
      <c r="U154" s="175"/>
      <c r="V154" s="175"/>
      <c r="W154" s="175"/>
      <c r="X154" s="175"/>
      <c r="Y154" s="175"/>
      <c r="Z154" s="175"/>
    </row>
    <row r="155" ht="11.25" customHeight="1">
      <c r="A155" s="175"/>
      <c r="B155" s="175"/>
      <c r="C155" s="175"/>
      <c r="D155" s="175"/>
      <c r="E155" s="175"/>
      <c r="F155" s="175"/>
      <c r="G155" s="175"/>
      <c r="H155" s="175"/>
      <c r="I155" s="175"/>
      <c r="J155" s="175"/>
      <c r="K155" s="175"/>
      <c r="L155" s="175"/>
      <c r="M155" s="175"/>
      <c r="N155" s="175"/>
      <c r="O155" s="175"/>
      <c r="P155" s="175"/>
      <c r="Q155" s="175"/>
      <c r="R155" s="175"/>
      <c r="S155" s="175"/>
      <c r="T155" s="175"/>
      <c r="U155" s="175"/>
      <c r="V155" s="175"/>
      <c r="W155" s="175"/>
      <c r="X155" s="175"/>
      <c r="Y155" s="175"/>
      <c r="Z155" s="175"/>
    </row>
    <row r="156" ht="11.25" customHeight="1">
      <c r="A156" s="175"/>
      <c r="B156" s="175"/>
      <c r="C156" s="175"/>
      <c r="D156" s="175"/>
      <c r="E156" s="175"/>
      <c r="F156" s="175"/>
      <c r="G156" s="175"/>
      <c r="H156" s="175"/>
      <c r="I156" s="175"/>
      <c r="J156" s="175"/>
      <c r="K156" s="175"/>
      <c r="L156" s="175"/>
      <c r="M156" s="175"/>
      <c r="N156" s="175"/>
      <c r="O156" s="175"/>
      <c r="P156" s="175"/>
      <c r="Q156" s="175"/>
      <c r="R156" s="175"/>
      <c r="S156" s="175"/>
      <c r="T156" s="175"/>
      <c r="U156" s="175"/>
      <c r="V156" s="175"/>
      <c r="W156" s="175"/>
      <c r="X156" s="175"/>
      <c r="Y156" s="175"/>
      <c r="Z156" s="175"/>
    </row>
    <row r="157" ht="11.25" customHeight="1">
      <c r="A157" s="175"/>
      <c r="B157" s="175"/>
      <c r="C157" s="175"/>
      <c r="D157" s="175"/>
      <c r="E157" s="175"/>
      <c r="F157" s="175"/>
      <c r="G157" s="175"/>
      <c r="H157" s="175"/>
      <c r="I157" s="175"/>
      <c r="J157" s="175"/>
      <c r="K157" s="175"/>
      <c r="L157" s="175"/>
      <c r="M157" s="175"/>
      <c r="N157" s="175"/>
      <c r="O157" s="175"/>
      <c r="P157" s="175"/>
      <c r="Q157" s="175"/>
      <c r="R157" s="175"/>
      <c r="S157" s="175"/>
      <c r="T157" s="175"/>
      <c r="U157" s="175"/>
      <c r="V157" s="175"/>
      <c r="W157" s="175"/>
      <c r="X157" s="175"/>
      <c r="Y157" s="175"/>
      <c r="Z157" s="175"/>
    </row>
    <row r="158" ht="11.25" customHeight="1">
      <c r="A158" s="175"/>
      <c r="B158" s="175"/>
      <c r="C158" s="175"/>
      <c r="D158" s="175"/>
      <c r="E158" s="175"/>
      <c r="F158" s="175"/>
      <c r="G158" s="175"/>
      <c r="H158" s="175"/>
      <c r="I158" s="175"/>
      <c r="J158" s="175"/>
      <c r="K158" s="175"/>
      <c r="L158" s="175"/>
      <c r="M158" s="175"/>
      <c r="N158" s="175"/>
      <c r="O158" s="175"/>
      <c r="P158" s="175"/>
      <c r="Q158" s="175"/>
      <c r="R158" s="175"/>
      <c r="S158" s="175"/>
      <c r="T158" s="175"/>
      <c r="U158" s="175"/>
      <c r="V158" s="175"/>
      <c r="W158" s="175"/>
      <c r="X158" s="175"/>
      <c r="Y158" s="175"/>
      <c r="Z158" s="175"/>
    </row>
    <row r="159" ht="11.25" customHeight="1">
      <c r="A159" s="175"/>
      <c r="B159" s="175"/>
      <c r="C159" s="175"/>
      <c r="D159" s="175"/>
      <c r="E159" s="175"/>
      <c r="F159" s="175"/>
      <c r="G159" s="175"/>
      <c r="H159" s="175"/>
      <c r="I159" s="175"/>
      <c r="J159" s="175"/>
      <c r="K159" s="175"/>
      <c r="L159" s="175"/>
      <c r="M159" s="175"/>
      <c r="N159" s="175"/>
      <c r="O159" s="175"/>
      <c r="P159" s="175"/>
      <c r="Q159" s="175"/>
      <c r="R159" s="175"/>
      <c r="S159" s="175"/>
      <c r="T159" s="175"/>
      <c r="U159" s="175"/>
      <c r="V159" s="175"/>
      <c r="W159" s="175"/>
      <c r="X159" s="175"/>
      <c r="Y159" s="175"/>
      <c r="Z159" s="175"/>
    </row>
    <row r="160" ht="11.25" customHeight="1">
      <c r="A160" s="175"/>
      <c r="B160" s="175"/>
      <c r="C160" s="175"/>
      <c r="D160" s="175"/>
      <c r="E160" s="175"/>
      <c r="F160" s="175"/>
      <c r="G160" s="175"/>
      <c r="H160" s="175"/>
      <c r="I160" s="175"/>
      <c r="J160" s="175"/>
      <c r="K160" s="175"/>
      <c r="L160" s="175"/>
      <c r="M160" s="175"/>
      <c r="N160" s="175"/>
      <c r="O160" s="175"/>
      <c r="P160" s="175"/>
      <c r="Q160" s="175"/>
      <c r="R160" s="175"/>
      <c r="S160" s="175"/>
      <c r="T160" s="175"/>
      <c r="U160" s="175"/>
      <c r="V160" s="175"/>
      <c r="W160" s="175"/>
      <c r="X160" s="175"/>
      <c r="Y160" s="175"/>
      <c r="Z160" s="175"/>
    </row>
    <row r="161" ht="11.25" customHeight="1">
      <c r="A161" s="175"/>
      <c r="B161" s="175"/>
      <c r="C161" s="175"/>
      <c r="D161" s="175"/>
      <c r="E161" s="175"/>
      <c r="F161" s="175"/>
      <c r="G161" s="175"/>
      <c r="H161" s="175"/>
      <c r="I161" s="175"/>
      <c r="J161" s="175"/>
      <c r="K161" s="175"/>
      <c r="L161" s="175"/>
      <c r="M161" s="175"/>
      <c r="N161" s="175"/>
      <c r="O161" s="175"/>
      <c r="P161" s="175"/>
      <c r="Q161" s="175"/>
      <c r="R161" s="175"/>
      <c r="S161" s="175"/>
      <c r="T161" s="175"/>
      <c r="U161" s="175"/>
      <c r="V161" s="175"/>
      <c r="W161" s="175"/>
      <c r="X161" s="175"/>
      <c r="Y161" s="175"/>
      <c r="Z161" s="175"/>
    </row>
    <row r="162" ht="11.25" customHeight="1">
      <c r="A162" s="175"/>
      <c r="B162" s="175"/>
      <c r="C162" s="175"/>
      <c r="D162" s="175"/>
      <c r="E162" s="175"/>
      <c r="F162" s="175"/>
      <c r="G162" s="175"/>
      <c r="H162" s="175"/>
      <c r="I162" s="175"/>
      <c r="J162" s="175"/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  <c r="Y162" s="175"/>
      <c r="Z162" s="175"/>
    </row>
    <row r="163" ht="11.25" customHeight="1">
      <c r="A163" s="175"/>
      <c r="B163" s="175"/>
      <c r="C163" s="175"/>
      <c r="D163" s="175"/>
      <c r="E163" s="175"/>
      <c r="F163" s="175"/>
      <c r="G163" s="175"/>
      <c r="H163" s="175"/>
      <c r="I163" s="175"/>
      <c r="J163" s="175"/>
      <c r="K163" s="175"/>
      <c r="L163" s="175"/>
      <c r="M163" s="175"/>
      <c r="N163" s="175"/>
      <c r="O163" s="175"/>
      <c r="P163" s="175"/>
      <c r="Q163" s="175"/>
      <c r="R163" s="175"/>
      <c r="S163" s="175"/>
      <c r="T163" s="175"/>
      <c r="U163" s="175"/>
      <c r="V163" s="175"/>
      <c r="W163" s="175"/>
      <c r="X163" s="175"/>
      <c r="Y163" s="175"/>
      <c r="Z163" s="175"/>
    </row>
    <row r="164" ht="11.25" customHeight="1">
      <c r="A164" s="175"/>
      <c r="B164" s="175"/>
      <c r="C164" s="175"/>
      <c r="D164" s="175"/>
      <c r="E164" s="175"/>
      <c r="F164" s="175"/>
      <c r="G164" s="175"/>
      <c r="H164" s="175"/>
      <c r="I164" s="175"/>
      <c r="J164" s="175"/>
      <c r="K164" s="175"/>
      <c r="L164" s="175"/>
      <c r="M164" s="175"/>
      <c r="N164" s="175"/>
      <c r="O164" s="175"/>
      <c r="P164" s="175"/>
      <c r="Q164" s="175"/>
      <c r="R164" s="175"/>
      <c r="S164" s="175"/>
      <c r="T164" s="175"/>
      <c r="U164" s="175"/>
      <c r="V164" s="175"/>
      <c r="W164" s="175"/>
      <c r="X164" s="175"/>
      <c r="Y164" s="175"/>
      <c r="Z164" s="175"/>
    </row>
    <row r="165" ht="11.25" customHeight="1">
      <c r="A165" s="175"/>
      <c r="B165" s="175"/>
      <c r="C165" s="175"/>
      <c r="D165" s="175"/>
      <c r="E165" s="175"/>
      <c r="F165" s="175"/>
      <c r="G165" s="175"/>
      <c r="H165" s="175"/>
      <c r="I165" s="175"/>
      <c r="J165" s="175"/>
      <c r="K165" s="175"/>
      <c r="L165" s="175"/>
      <c r="M165" s="175"/>
      <c r="N165" s="175"/>
      <c r="O165" s="175"/>
      <c r="P165" s="175"/>
      <c r="Q165" s="175"/>
      <c r="R165" s="175"/>
      <c r="S165" s="175"/>
      <c r="T165" s="175"/>
      <c r="U165" s="175"/>
      <c r="V165" s="175"/>
      <c r="W165" s="175"/>
      <c r="X165" s="175"/>
      <c r="Y165" s="175"/>
      <c r="Z165" s="175"/>
    </row>
    <row r="166" ht="11.25" customHeight="1">
      <c r="A166" s="175"/>
      <c r="B166" s="175"/>
      <c r="C166" s="175"/>
      <c r="D166" s="175"/>
      <c r="E166" s="175"/>
      <c r="F166" s="175"/>
      <c r="G166" s="175"/>
      <c r="H166" s="175"/>
      <c r="I166" s="175"/>
      <c r="J166" s="175"/>
      <c r="K166" s="175"/>
      <c r="L166" s="175"/>
      <c r="M166" s="175"/>
      <c r="N166" s="175"/>
      <c r="O166" s="175"/>
      <c r="P166" s="175"/>
      <c r="Q166" s="175"/>
      <c r="R166" s="175"/>
      <c r="S166" s="175"/>
      <c r="T166" s="175"/>
      <c r="U166" s="175"/>
      <c r="V166" s="175"/>
      <c r="W166" s="175"/>
      <c r="X166" s="175"/>
      <c r="Y166" s="175"/>
      <c r="Z166" s="175"/>
    </row>
    <row r="167" ht="11.25" customHeight="1">
      <c r="A167" s="175"/>
      <c r="B167" s="175"/>
      <c r="C167" s="175"/>
      <c r="D167" s="175"/>
      <c r="E167" s="175"/>
      <c r="F167" s="175"/>
      <c r="G167" s="175"/>
      <c r="H167" s="175"/>
      <c r="I167" s="175"/>
      <c r="J167" s="175"/>
      <c r="K167" s="175"/>
      <c r="L167" s="175"/>
      <c r="M167" s="175"/>
      <c r="N167" s="175"/>
      <c r="O167" s="175"/>
      <c r="P167" s="175"/>
      <c r="Q167" s="175"/>
      <c r="R167" s="175"/>
      <c r="S167" s="175"/>
      <c r="T167" s="175"/>
      <c r="U167" s="175"/>
      <c r="V167" s="175"/>
      <c r="W167" s="175"/>
      <c r="X167" s="175"/>
      <c r="Y167" s="175"/>
      <c r="Z167" s="175"/>
    </row>
    <row r="168" ht="11.25" customHeight="1">
      <c r="A168" s="175"/>
      <c r="B168" s="175"/>
      <c r="C168" s="175"/>
      <c r="D168" s="175"/>
      <c r="E168" s="175"/>
      <c r="F168" s="175"/>
      <c r="G168" s="175"/>
      <c r="H168" s="175"/>
      <c r="I168" s="175"/>
      <c r="J168" s="175"/>
      <c r="K168" s="175"/>
      <c r="L168" s="175"/>
      <c r="M168" s="175"/>
      <c r="N168" s="175"/>
      <c r="O168" s="175"/>
      <c r="P168" s="175"/>
      <c r="Q168" s="175"/>
      <c r="R168" s="175"/>
      <c r="S168" s="175"/>
      <c r="T168" s="175"/>
      <c r="U168" s="175"/>
      <c r="V168" s="175"/>
      <c r="W168" s="175"/>
      <c r="X168" s="175"/>
      <c r="Y168" s="175"/>
      <c r="Z168" s="175"/>
    </row>
    <row r="169" ht="11.25" customHeight="1">
      <c r="A169" s="175"/>
      <c r="B169" s="175"/>
      <c r="C169" s="175"/>
      <c r="D169" s="175"/>
      <c r="E169" s="175"/>
      <c r="F169" s="175"/>
      <c r="G169" s="175"/>
      <c r="H169" s="175"/>
      <c r="I169" s="175"/>
      <c r="J169" s="175"/>
      <c r="K169" s="175"/>
      <c r="L169" s="175"/>
      <c r="M169" s="175"/>
      <c r="N169" s="175"/>
      <c r="O169" s="175"/>
      <c r="P169" s="175"/>
      <c r="Q169" s="175"/>
      <c r="R169" s="175"/>
      <c r="S169" s="175"/>
      <c r="T169" s="175"/>
      <c r="U169" s="175"/>
      <c r="V169" s="175"/>
      <c r="W169" s="175"/>
      <c r="X169" s="175"/>
      <c r="Y169" s="175"/>
      <c r="Z169" s="175"/>
    </row>
    <row r="170" ht="11.25" customHeight="1">
      <c r="A170" s="175"/>
      <c r="B170" s="175"/>
      <c r="C170" s="175"/>
      <c r="D170" s="175"/>
      <c r="E170" s="175"/>
      <c r="F170" s="175"/>
      <c r="G170" s="175"/>
      <c r="H170" s="175"/>
      <c r="I170" s="175"/>
      <c r="J170" s="175"/>
      <c r="K170" s="175"/>
      <c r="L170" s="175"/>
      <c r="M170" s="175"/>
      <c r="N170" s="175"/>
      <c r="O170" s="175"/>
      <c r="P170" s="175"/>
      <c r="Q170" s="175"/>
      <c r="R170" s="175"/>
      <c r="S170" s="175"/>
      <c r="T170" s="175"/>
      <c r="U170" s="175"/>
      <c r="V170" s="175"/>
      <c r="W170" s="175"/>
      <c r="X170" s="175"/>
      <c r="Y170" s="175"/>
      <c r="Z170" s="175"/>
    </row>
    <row r="171" ht="11.25" customHeight="1">
      <c r="A171" s="175"/>
      <c r="B171" s="175"/>
      <c r="C171" s="175"/>
      <c r="D171" s="175"/>
      <c r="E171" s="175"/>
      <c r="F171" s="175"/>
      <c r="G171" s="175"/>
      <c r="H171" s="175"/>
      <c r="I171" s="175"/>
      <c r="J171" s="175"/>
      <c r="K171" s="175"/>
      <c r="L171" s="175"/>
      <c r="M171" s="175"/>
      <c r="N171" s="175"/>
      <c r="O171" s="175"/>
      <c r="P171" s="175"/>
      <c r="Q171" s="175"/>
      <c r="R171" s="175"/>
      <c r="S171" s="175"/>
      <c r="T171" s="175"/>
      <c r="U171" s="175"/>
      <c r="V171" s="175"/>
      <c r="W171" s="175"/>
      <c r="X171" s="175"/>
      <c r="Y171" s="175"/>
      <c r="Z171" s="175"/>
    </row>
    <row r="172" ht="11.25" customHeight="1">
      <c r="A172" s="175"/>
      <c r="B172" s="175"/>
      <c r="C172" s="175"/>
      <c r="D172" s="175"/>
      <c r="E172" s="175"/>
      <c r="F172" s="175"/>
      <c r="G172" s="175"/>
      <c r="H172" s="175"/>
      <c r="I172" s="175"/>
      <c r="J172" s="175"/>
      <c r="K172" s="175"/>
      <c r="L172" s="175"/>
      <c r="M172" s="175"/>
      <c r="N172" s="175"/>
      <c r="O172" s="175"/>
      <c r="P172" s="175"/>
      <c r="Q172" s="175"/>
      <c r="R172" s="175"/>
      <c r="S172" s="175"/>
      <c r="T172" s="175"/>
      <c r="U172" s="175"/>
      <c r="V172" s="175"/>
      <c r="W172" s="175"/>
      <c r="X172" s="175"/>
      <c r="Y172" s="175"/>
      <c r="Z172" s="175"/>
    </row>
    <row r="173" ht="11.25" customHeight="1">
      <c r="A173" s="175"/>
      <c r="B173" s="175"/>
      <c r="C173" s="175"/>
      <c r="D173" s="175"/>
      <c r="E173" s="175"/>
      <c r="F173" s="175"/>
      <c r="G173" s="175"/>
      <c r="H173" s="175"/>
      <c r="I173" s="175"/>
      <c r="J173" s="175"/>
      <c r="K173" s="175"/>
      <c r="L173" s="175"/>
      <c r="M173" s="175"/>
      <c r="N173" s="175"/>
      <c r="O173" s="175"/>
      <c r="P173" s="175"/>
      <c r="Q173" s="175"/>
      <c r="R173" s="175"/>
      <c r="S173" s="175"/>
      <c r="T173" s="175"/>
      <c r="U173" s="175"/>
      <c r="V173" s="175"/>
      <c r="W173" s="175"/>
      <c r="X173" s="175"/>
      <c r="Y173" s="175"/>
      <c r="Z173" s="175"/>
    </row>
    <row r="174" ht="11.25" customHeight="1">
      <c r="A174" s="175"/>
      <c r="B174" s="175"/>
      <c r="C174" s="175"/>
      <c r="D174" s="175"/>
      <c r="E174" s="175"/>
      <c r="F174" s="175"/>
      <c r="G174" s="175"/>
      <c r="H174" s="175"/>
      <c r="I174" s="175"/>
      <c r="J174" s="175"/>
      <c r="K174" s="175"/>
      <c r="L174" s="175"/>
      <c r="M174" s="175"/>
      <c r="N174" s="175"/>
      <c r="O174" s="175"/>
      <c r="P174" s="175"/>
      <c r="Q174" s="175"/>
      <c r="R174" s="175"/>
      <c r="S174" s="175"/>
      <c r="T174" s="175"/>
      <c r="U174" s="175"/>
      <c r="V174" s="175"/>
      <c r="W174" s="175"/>
      <c r="X174" s="175"/>
      <c r="Y174" s="175"/>
      <c r="Z174" s="175"/>
    </row>
    <row r="175" ht="11.25" customHeight="1">
      <c r="A175" s="175"/>
      <c r="B175" s="175"/>
      <c r="C175" s="175"/>
      <c r="D175" s="175"/>
      <c r="E175" s="175"/>
      <c r="F175" s="175"/>
      <c r="G175" s="175"/>
      <c r="H175" s="175"/>
      <c r="I175" s="175"/>
      <c r="J175" s="175"/>
      <c r="K175" s="175"/>
      <c r="L175" s="175"/>
      <c r="M175" s="175"/>
      <c r="N175" s="175"/>
      <c r="O175" s="175"/>
      <c r="P175" s="175"/>
      <c r="Q175" s="175"/>
      <c r="R175" s="175"/>
      <c r="S175" s="175"/>
      <c r="T175" s="175"/>
      <c r="U175" s="175"/>
      <c r="V175" s="175"/>
      <c r="W175" s="175"/>
      <c r="X175" s="175"/>
      <c r="Y175" s="175"/>
      <c r="Z175" s="175"/>
    </row>
    <row r="176" ht="11.25" customHeight="1">
      <c r="A176" s="175"/>
      <c r="B176" s="175"/>
      <c r="C176" s="175"/>
      <c r="D176" s="175"/>
      <c r="E176" s="175"/>
      <c r="F176" s="175"/>
      <c r="G176" s="175"/>
      <c r="H176" s="175"/>
      <c r="I176" s="175"/>
      <c r="J176" s="175"/>
      <c r="K176" s="175"/>
      <c r="L176" s="175"/>
      <c r="M176" s="175"/>
      <c r="N176" s="175"/>
      <c r="O176" s="175"/>
      <c r="P176" s="175"/>
      <c r="Q176" s="175"/>
      <c r="R176" s="175"/>
      <c r="S176" s="175"/>
      <c r="T176" s="175"/>
      <c r="U176" s="175"/>
      <c r="V176" s="175"/>
      <c r="W176" s="175"/>
      <c r="X176" s="175"/>
      <c r="Y176" s="175"/>
      <c r="Z176" s="175"/>
    </row>
    <row r="177" ht="11.25" customHeight="1">
      <c r="A177" s="175"/>
      <c r="B177" s="175"/>
      <c r="C177" s="175"/>
      <c r="D177" s="175"/>
      <c r="E177" s="175"/>
      <c r="F177" s="175"/>
      <c r="G177" s="175"/>
      <c r="H177" s="175"/>
      <c r="I177" s="175"/>
      <c r="J177" s="175"/>
      <c r="K177" s="175"/>
      <c r="L177" s="175"/>
      <c r="M177" s="175"/>
      <c r="N177" s="175"/>
      <c r="O177" s="175"/>
      <c r="P177" s="175"/>
      <c r="Q177" s="175"/>
      <c r="R177" s="175"/>
      <c r="S177" s="175"/>
      <c r="T177" s="175"/>
      <c r="U177" s="175"/>
      <c r="V177" s="175"/>
      <c r="W177" s="175"/>
      <c r="X177" s="175"/>
      <c r="Y177" s="175"/>
      <c r="Z177" s="175"/>
    </row>
    <row r="178" ht="11.25" customHeight="1">
      <c r="A178" s="175"/>
      <c r="B178" s="175"/>
      <c r="C178" s="175"/>
      <c r="D178" s="175"/>
      <c r="E178" s="175"/>
      <c r="F178" s="175"/>
      <c r="G178" s="175"/>
      <c r="H178" s="175"/>
      <c r="I178" s="175"/>
      <c r="J178" s="175"/>
      <c r="K178" s="175"/>
      <c r="L178" s="175"/>
      <c r="M178" s="175"/>
      <c r="N178" s="175"/>
      <c r="O178" s="175"/>
      <c r="P178" s="175"/>
      <c r="Q178" s="175"/>
      <c r="R178" s="175"/>
      <c r="S178" s="175"/>
      <c r="T178" s="175"/>
      <c r="U178" s="175"/>
      <c r="V178" s="175"/>
      <c r="W178" s="175"/>
      <c r="X178" s="175"/>
      <c r="Y178" s="175"/>
      <c r="Z178" s="175"/>
    </row>
    <row r="179" ht="11.25" customHeight="1">
      <c r="A179" s="175"/>
      <c r="B179" s="175"/>
      <c r="C179" s="175"/>
      <c r="D179" s="175"/>
      <c r="E179" s="175"/>
      <c r="F179" s="175"/>
      <c r="G179" s="175"/>
      <c r="H179" s="175"/>
      <c r="I179" s="175"/>
      <c r="J179" s="175"/>
      <c r="K179" s="175"/>
      <c r="L179" s="175"/>
      <c r="M179" s="175"/>
      <c r="N179" s="175"/>
      <c r="O179" s="175"/>
      <c r="P179" s="175"/>
      <c r="Q179" s="175"/>
      <c r="R179" s="175"/>
      <c r="S179" s="175"/>
      <c r="T179" s="175"/>
      <c r="U179" s="175"/>
      <c r="V179" s="175"/>
      <c r="W179" s="175"/>
      <c r="X179" s="175"/>
      <c r="Y179" s="175"/>
      <c r="Z179" s="175"/>
    </row>
    <row r="180" ht="11.25" customHeight="1">
      <c r="A180" s="175"/>
      <c r="B180" s="175"/>
      <c r="C180" s="175"/>
      <c r="D180" s="175"/>
      <c r="E180" s="175"/>
      <c r="F180" s="175"/>
      <c r="G180" s="175"/>
      <c r="H180" s="175"/>
      <c r="I180" s="175"/>
      <c r="J180" s="175"/>
      <c r="K180" s="175"/>
      <c r="L180" s="175"/>
      <c r="M180" s="175"/>
      <c r="N180" s="175"/>
      <c r="O180" s="175"/>
      <c r="P180" s="175"/>
      <c r="Q180" s="175"/>
      <c r="R180" s="175"/>
      <c r="S180" s="175"/>
      <c r="T180" s="175"/>
      <c r="U180" s="175"/>
      <c r="V180" s="175"/>
      <c r="W180" s="175"/>
      <c r="X180" s="175"/>
      <c r="Y180" s="175"/>
      <c r="Z180" s="175"/>
    </row>
    <row r="181" ht="11.25" customHeight="1">
      <c r="A181" s="175"/>
      <c r="B181" s="175"/>
      <c r="C181" s="175"/>
      <c r="D181" s="175"/>
      <c r="E181" s="175"/>
      <c r="F181" s="175"/>
      <c r="G181" s="175"/>
      <c r="H181" s="175"/>
      <c r="I181" s="175"/>
      <c r="J181" s="175"/>
      <c r="K181" s="175"/>
      <c r="L181" s="175"/>
      <c r="M181" s="175"/>
      <c r="N181" s="175"/>
      <c r="O181" s="175"/>
      <c r="P181" s="175"/>
      <c r="Q181" s="175"/>
      <c r="R181" s="175"/>
      <c r="S181" s="175"/>
      <c r="T181" s="175"/>
      <c r="U181" s="175"/>
      <c r="V181" s="175"/>
      <c r="W181" s="175"/>
      <c r="X181" s="175"/>
      <c r="Y181" s="175"/>
      <c r="Z181" s="175"/>
    </row>
    <row r="182" ht="11.25" customHeight="1">
      <c r="A182" s="175"/>
      <c r="B182" s="175"/>
      <c r="C182" s="175"/>
      <c r="D182" s="175"/>
      <c r="E182" s="175"/>
      <c r="F182" s="175"/>
      <c r="G182" s="175"/>
      <c r="H182" s="175"/>
      <c r="I182" s="175"/>
      <c r="J182" s="175"/>
      <c r="K182" s="175"/>
      <c r="L182" s="175"/>
      <c r="M182" s="175"/>
      <c r="N182" s="175"/>
      <c r="O182" s="175"/>
      <c r="P182" s="175"/>
      <c r="Q182" s="175"/>
      <c r="R182" s="175"/>
      <c r="S182" s="175"/>
      <c r="T182" s="175"/>
      <c r="U182" s="175"/>
      <c r="V182" s="175"/>
      <c r="W182" s="175"/>
      <c r="X182" s="175"/>
      <c r="Y182" s="175"/>
      <c r="Z182" s="175"/>
    </row>
    <row r="183" ht="11.25" customHeight="1">
      <c r="A183" s="175"/>
      <c r="B183" s="175"/>
      <c r="C183" s="175"/>
      <c r="D183" s="175"/>
      <c r="E183" s="175"/>
      <c r="F183" s="175"/>
      <c r="G183" s="175"/>
      <c r="H183" s="175"/>
      <c r="I183" s="175"/>
      <c r="J183" s="175"/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5"/>
      <c r="V183" s="175"/>
      <c r="W183" s="175"/>
      <c r="X183" s="175"/>
      <c r="Y183" s="175"/>
      <c r="Z183" s="175"/>
    </row>
    <row r="184" ht="11.25" customHeight="1">
      <c r="A184" s="175"/>
      <c r="B184" s="175"/>
      <c r="C184" s="175"/>
      <c r="D184" s="175"/>
      <c r="E184" s="175"/>
      <c r="F184" s="175"/>
      <c r="G184" s="175"/>
      <c r="H184" s="175"/>
      <c r="I184" s="175"/>
      <c r="J184" s="175"/>
      <c r="K184" s="175"/>
      <c r="L184" s="175"/>
      <c r="M184" s="175"/>
      <c r="N184" s="175"/>
      <c r="O184" s="175"/>
      <c r="P184" s="175"/>
      <c r="Q184" s="175"/>
      <c r="R184" s="175"/>
      <c r="S184" s="175"/>
      <c r="T184" s="175"/>
      <c r="U184" s="175"/>
      <c r="V184" s="175"/>
      <c r="W184" s="175"/>
      <c r="X184" s="175"/>
      <c r="Y184" s="175"/>
      <c r="Z184" s="175"/>
    </row>
    <row r="185" ht="11.25" customHeight="1">
      <c r="A185" s="175"/>
      <c r="B185" s="175"/>
      <c r="C185" s="175"/>
      <c r="D185" s="175"/>
      <c r="E185" s="175"/>
      <c r="F185" s="175"/>
      <c r="G185" s="175"/>
      <c r="H185" s="175"/>
      <c r="I185" s="175"/>
      <c r="J185" s="175"/>
      <c r="K185" s="175"/>
      <c r="L185" s="175"/>
      <c r="M185" s="175"/>
      <c r="N185" s="175"/>
      <c r="O185" s="175"/>
      <c r="P185" s="175"/>
      <c r="Q185" s="175"/>
      <c r="R185" s="175"/>
      <c r="S185" s="175"/>
      <c r="T185" s="175"/>
      <c r="U185" s="175"/>
      <c r="V185" s="175"/>
      <c r="W185" s="175"/>
      <c r="X185" s="175"/>
      <c r="Y185" s="175"/>
      <c r="Z185" s="175"/>
    </row>
    <row r="186" ht="11.25" customHeight="1">
      <c r="A186" s="175"/>
      <c r="B186" s="175"/>
      <c r="C186" s="175"/>
      <c r="D186" s="175"/>
      <c r="E186" s="175"/>
      <c r="F186" s="175"/>
      <c r="G186" s="175"/>
      <c r="H186" s="175"/>
      <c r="I186" s="175"/>
      <c r="J186" s="175"/>
      <c r="K186" s="175"/>
      <c r="L186" s="175"/>
      <c r="M186" s="175"/>
      <c r="N186" s="175"/>
      <c r="O186" s="175"/>
      <c r="P186" s="175"/>
      <c r="Q186" s="175"/>
      <c r="R186" s="175"/>
      <c r="S186" s="175"/>
      <c r="T186" s="175"/>
      <c r="U186" s="175"/>
      <c r="V186" s="175"/>
      <c r="W186" s="175"/>
      <c r="X186" s="175"/>
      <c r="Y186" s="175"/>
      <c r="Z186" s="175"/>
    </row>
    <row r="187" ht="11.25" customHeight="1">
      <c r="A187" s="175"/>
      <c r="B187" s="175"/>
      <c r="C187" s="175"/>
      <c r="D187" s="175"/>
      <c r="E187" s="175"/>
      <c r="F187" s="175"/>
      <c r="G187" s="175"/>
      <c r="H187" s="175"/>
      <c r="I187" s="175"/>
      <c r="J187" s="175"/>
      <c r="K187" s="175"/>
      <c r="L187" s="175"/>
      <c r="M187" s="175"/>
      <c r="N187" s="175"/>
      <c r="O187" s="175"/>
      <c r="P187" s="175"/>
      <c r="Q187" s="175"/>
      <c r="R187" s="175"/>
      <c r="S187" s="175"/>
      <c r="T187" s="175"/>
      <c r="U187" s="175"/>
      <c r="V187" s="175"/>
      <c r="W187" s="175"/>
      <c r="X187" s="175"/>
      <c r="Y187" s="175"/>
      <c r="Z187" s="175"/>
    </row>
    <row r="188" ht="11.25" customHeight="1">
      <c r="A188" s="175"/>
      <c r="B188" s="175"/>
      <c r="C188" s="175"/>
      <c r="D188" s="175"/>
      <c r="E188" s="175"/>
      <c r="F188" s="175"/>
      <c r="G188" s="175"/>
      <c r="H188" s="175"/>
      <c r="I188" s="175"/>
      <c r="J188" s="175"/>
      <c r="K188" s="175"/>
      <c r="L188" s="175"/>
      <c r="M188" s="175"/>
      <c r="N188" s="175"/>
      <c r="O188" s="175"/>
      <c r="P188" s="175"/>
      <c r="Q188" s="175"/>
      <c r="R188" s="175"/>
      <c r="S188" s="175"/>
      <c r="T188" s="175"/>
      <c r="U188" s="175"/>
      <c r="V188" s="175"/>
      <c r="W188" s="175"/>
      <c r="X188" s="175"/>
      <c r="Y188" s="175"/>
      <c r="Z188" s="175"/>
    </row>
    <row r="189" ht="11.25" customHeight="1">
      <c r="A189" s="175"/>
      <c r="B189" s="175"/>
      <c r="C189" s="175"/>
      <c r="D189" s="175"/>
      <c r="E189" s="175"/>
      <c r="F189" s="175"/>
      <c r="G189" s="175"/>
      <c r="H189" s="175"/>
      <c r="I189" s="175"/>
      <c r="J189" s="175"/>
      <c r="K189" s="175"/>
      <c r="L189" s="175"/>
      <c r="M189" s="175"/>
      <c r="N189" s="175"/>
      <c r="O189" s="175"/>
      <c r="P189" s="175"/>
      <c r="Q189" s="175"/>
      <c r="R189" s="175"/>
      <c r="S189" s="175"/>
      <c r="T189" s="175"/>
      <c r="U189" s="175"/>
      <c r="V189" s="175"/>
      <c r="W189" s="175"/>
      <c r="X189" s="175"/>
      <c r="Y189" s="175"/>
      <c r="Z189" s="175"/>
    </row>
    <row r="190" ht="11.25" customHeight="1">
      <c r="A190" s="175"/>
      <c r="B190" s="175"/>
      <c r="C190" s="175"/>
      <c r="D190" s="175"/>
      <c r="E190" s="175"/>
      <c r="F190" s="175"/>
      <c r="G190" s="175"/>
      <c r="H190" s="175"/>
      <c r="I190" s="175"/>
      <c r="J190" s="175"/>
      <c r="K190" s="175"/>
      <c r="L190" s="175"/>
      <c r="M190" s="175"/>
      <c r="N190" s="175"/>
      <c r="O190" s="175"/>
      <c r="P190" s="175"/>
      <c r="Q190" s="175"/>
      <c r="R190" s="175"/>
      <c r="S190" s="175"/>
      <c r="T190" s="175"/>
      <c r="U190" s="175"/>
      <c r="V190" s="175"/>
      <c r="W190" s="175"/>
      <c r="X190" s="175"/>
      <c r="Y190" s="175"/>
      <c r="Z190" s="175"/>
    </row>
    <row r="191" ht="11.25" customHeight="1">
      <c r="A191" s="175"/>
      <c r="B191" s="175"/>
      <c r="C191" s="175"/>
      <c r="D191" s="175"/>
      <c r="E191" s="175"/>
      <c r="F191" s="175"/>
      <c r="G191" s="175"/>
      <c r="H191" s="175"/>
      <c r="I191" s="175"/>
      <c r="J191" s="175"/>
      <c r="K191" s="175"/>
      <c r="L191" s="175"/>
      <c r="M191" s="175"/>
      <c r="N191" s="175"/>
      <c r="O191" s="175"/>
      <c r="P191" s="175"/>
      <c r="Q191" s="175"/>
      <c r="R191" s="175"/>
      <c r="S191" s="175"/>
      <c r="T191" s="175"/>
      <c r="U191" s="175"/>
      <c r="V191" s="175"/>
      <c r="W191" s="175"/>
      <c r="X191" s="175"/>
      <c r="Y191" s="175"/>
      <c r="Z191" s="175"/>
    </row>
    <row r="192" ht="11.25" customHeight="1">
      <c r="A192" s="175"/>
      <c r="B192" s="175"/>
      <c r="C192" s="175"/>
      <c r="D192" s="175"/>
      <c r="E192" s="175"/>
      <c r="F192" s="175"/>
      <c r="G192" s="175"/>
      <c r="H192" s="175"/>
      <c r="I192" s="175"/>
      <c r="J192" s="175"/>
      <c r="K192" s="175"/>
      <c r="L192" s="175"/>
      <c r="M192" s="175"/>
      <c r="N192" s="175"/>
      <c r="O192" s="175"/>
      <c r="P192" s="175"/>
      <c r="Q192" s="175"/>
      <c r="R192" s="175"/>
      <c r="S192" s="175"/>
      <c r="T192" s="175"/>
      <c r="U192" s="175"/>
      <c r="V192" s="175"/>
      <c r="W192" s="175"/>
      <c r="X192" s="175"/>
      <c r="Y192" s="175"/>
      <c r="Z192" s="175"/>
    </row>
    <row r="193" ht="11.25" customHeight="1">
      <c r="A193" s="175"/>
      <c r="B193" s="175"/>
      <c r="C193" s="175"/>
      <c r="D193" s="175"/>
      <c r="E193" s="175"/>
      <c r="F193" s="175"/>
      <c r="G193" s="175"/>
      <c r="H193" s="175"/>
      <c r="I193" s="175"/>
      <c r="J193" s="175"/>
      <c r="K193" s="175"/>
      <c r="L193" s="175"/>
      <c r="M193" s="175"/>
      <c r="N193" s="175"/>
      <c r="O193" s="175"/>
      <c r="P193" s="175"/>
      <c r="Q193" s="175"/>
      <c r="R193" s="175"/>
      <c r="S193" s="175"/>
      <c r="T193" s="175"/>
      <c r="U193" s="175"/>
      <c r="V193" s="175"/>
      <c r="W193" s="175"/>
      <c r="X193" s="175"/>
      <c r="Y193" s="175"/>
      <c r="Z193" s="175"/>
    </row>
    <row r="194" ht="11.25" customHeight="1">
      <c r="A194" s="175"/>
      <c r="B194" s="175"/>
      <c r="C194" s="175"/>
      <c r="D194" s="175"/>
      <c r="E194" s="175"/>
      <c r="F194" s="175"/>
      <c r="G194" s="175"/>
      <c r="H194" s="175"/>
      <c r="I194" s="175"/>
      <c r="J194" s="175"/>
      <c r="K194" s="175"/>
      <c r="L194" s="175"/>
      <c r="M194" s="175"/>
      <c r="N194" s="175"/>
      <c r="O194" s="175"/>
      <c r="P194" s="175"/>
      <c r="Q194" s="175"/>
      <c r="R194" s="175"/>
      <c r="S194" s="175"/>
      <c r="T194" s="175"/>
      <c r="U194" s="175"/>
      <c r="V194" s="175"/>
      <c r="W194" s="175"/>
      <c r="X194" s="175"/>
      <c r="Y194" s="175"/>
      <c r="Z194" s="175"/>
    </row>
    <row r="195" ht="11.25" customHeight="1">
      <c r="A195" s="175"/>
      <c r="B195" s="175"/>
      <c r="C195" s="175"/>
      <c r="D195" s="175"/>
      <c r="E195" s="175"/>
      <c r="F195" s="175"/>
      <c r="G195" s="175"/>
      <c r="H195" s="175"/>
      <c r="I195" s="175"/>
      <c r="J195" s="175"/>
      <c r="K195" s="175"/>
      <c r="L195" s="175"/>
      <c r="M195" s="175"/>
      <c r="N195" s="175"/>
      <c r="O195" s="175"/>
      <c r="P195" s="175"/>
      <c r="Q195" s="175"/>
      <c r="R195" s="175"/>
      <c r="S195" s="175"/>
      <c r="T195" s="175"/>
      <c r="U195" s="175"/>
      <c r="V195" s="175"/>
      <c r="W195" s="175"/>
      <c r="X195" s="175"/>
      <c r="Y195" s="175"/>
      <c r="Z195" s="175"/>
    </row>
    <row r="196" ht="11.25" customHeight="1">
      <c r="A196" s="175"/>
      <c r="B196" s="175"/>
      <c r="C196" s="175"/>
      <c r="D196" s="175"/>
      <c r="E196" s="175"/>
      <c r="F196" s="175"/>
      <c r="G196" s="175"/>
      <c r="H196" s="175"/>
      <c r="I196" s="175"/>
      <c r="J196" s="175"/>
      <c r="K196" s="175"/>
      <c r="L196" s="175"/>
      <c r="M196" s="175"/>
      <c r="N196" s="175"/>
      <c r="O196" s="175"/>
      <c r="P196" s="175"/>
      <c r="Q196" s="175"/>
      <c r="R196" s="175"/>
      <c r="S196" s="175"/>
      <c r="T196" s="175"/>
      <c r="U196" s="175"/>
      <c r="V196" s="175"/>
      <c r="W196" s="175"/>
      <c r="X196" s="175"/>
      <c r="Y196" s="175"/>
      <c r="Z196" s="175"/>
    </row>
    <row r="197" ht="11.25" customHeight="1">
      <c r="A197" s="175"/>
      <c r="B197" s="175"/>
      <c r="C197" s="175"/>
      <c r="D197" s="175"/>
      <c r="E197" s="175"/>
      <c r="F197" s="175"/>
      <c r="G197" s="175"/>
      <c r="H197" s="175"/>
      <c r="I197" s="175"/>
      <c r="J197" s="175"/>
      <c r="K197" s="175"/>
      <c r="L197" s="175"/>
      <c r="M197" s="175"/>
      <c r="N197" s="175"/>
      <c r="O197" s="175"/>
      <c r="P197" s="175"/>
      <c r="Q197" s="175"/>
      <c r="R197" s="175"/>
      <c r="S197" s="175"/>
      <c r="T197" s="175"/>
      <c r="U197" s="175"/>
      <c r="V197" s="175"/>
      <c r="W197" s="175"/>
      <c r="X197" s="175"/>
      <c r="Y197" s="175"/>
      <c r="Z197" s="175"/>
    </row>
    <row r="198" ht="11.25" customHeight="1">
      <c r="A198" s="175"/>
      <c r="B198" s="175"/>
      <c r="C198" s="175"/>
      <c r="D198" s="175"/>
      <c r="E198" s="175"/>
      <c r="F198" s="175"/>
      <c r="G198" s="175"/>
      <c r="H198" s="175"/>
      <c r="I198" s="175"/>
      <c r="J198" s="175"/>
      <c r="K198" s="175"/>
      <c r="L198" s="175"/>
      <c r="M198" s="175"/>
      <c r="N198" s="175"/>
      <c r="O198" s="175"/>
      <c r="P198" s="175"/>
      <c r="Q198" s="175"/>
      <c r="R198" s="175"/>
      <c r="S198" s="175"/>
      <c r="T198" s="175"/>
      <c r="U198" s="175"/>
      <c r="V198" s="175"/>
      <c r="W198" s="175"/>
      <c r="X198" s="175"/>
      <c r="Y198" s="175"/>
      <c r="Z198" s="175"/>
    </row>
    <row r="199" ht="11.25" customHeight="1">
      <c r="A199" s="175"/>
      <c r="B199" s="175"/>
      <c r="C199" s="175"/>
      <c r="D199" s="175"/>
      <c r="E199" s="175"/>
      <c r="F199" s="175"/>
      <c r="G199" s="175"/>
      <c r="H199" s="175"/>
      <c r="I199" s="175"/>
      <c r="J199" s="175"/>
      <c r="K199" s="175"/>
      <c r="L199" s="175"/>
      <c r="M199" s="175"/>
      <c r="N199" s="175"/>
      <c r="O199" s="175"/>
      <c r="P199" s="175"/>
      <c r="Q199" s="175"/>
      <c r="R199" s="175"/>
      <c r="S199" s="175"/>
      <c r="T199" s="175"/>
      <c r="U199" s="175"/>
      <c r="V199" s="175"/>
      <c r="W199" s="175"/>
      <c r="X199" s="175"/>
      <c r="Y199" s="175"/>
      <c r="Z199" s="175"/>
    </row>
    <row r="200" ht="11.25" customHeight="1">
      <c r="A200" s="175"/>
      <c r="B200" s="175"/>
      <c r="C200" s="175"/>
      <c r="D200" s="175"/>
      <c r="E200" s="175"/>
      <c r="F200" s="175"/>
      <c r="G200" s="175"/>
      <c r="H200" s="175"/>
      <c r="I200" s="175"/>
      <c r="J200" s="175"/>
      <c r="K200" s="175"/>
      <c r="L200" s="175"/>
      <c r="M200" s="175"/>
      <c r="N200" s="175"/>
      <c r="O200" s="175"/>
      <c r="P200" s="175"/>
      <c r="Q200" s="175"/>
      <c r="R200" s="175"/>
      <c r="S200" s="175"/>
      <c r="T200" s="175"/>
      <c r="U200" s="175"/>
      <c r="V200" s="175"/>
      <c r="W200" s="175"/>
      <c r="X200" s="175"/>
      <c r="Y200" s="175"/>
      <c r="Z200" s="175"/>
    </row>
    <row r="201" ht="11.25" customHeight="1">
      <c r="A201" s="175"/>
      <c r="B201" s="175"/>
      <c r="C201" s="175"/>
      <c r="D201" s="175"/>
      <c r="E201" s="175"/>
      <c r="F201" s="175"/>
      <c r="G201" s="175"/>
      <c r="H201" s="175"/>
      <c r="I201" s="175"/>
      <c r="J201" s="175"/>
      <c r="K201" s="175"/>
      <c r="L201" s="175"/>
      <c r="M201" s="175"/>
      <c r="N201" s="175"/>
      <c r="O201" s="175"/>
      <c r="P201" s="175"/>
      <c r="Q201" s="175"/>
      <c r="R201" s="175"/>
      <c r="S201" s="175"/>
      <c r="T201" s="175"/>
      <c r="U201" s="175"/>
      <c r="V201" s="175"/>
      <c r="W201" s="175"/>
      <c r="X201" s="175"/>
      <c r="Y201" s="175"/>
      <c r="Z201" s="175"/>
    </row>
    <row r="202" ht="11.25" customHeight="1">
      <c r="A202" s="175"/>
      <c r="B202" s="175"/>
      <c r="C202" s="175"/>
      <c r="D202" s="175"/>
      <c r="E202" s="175"/>
      <c r="F202" s="175"/>
      <c r="G202" s="175"/>
      <c r="H202" s="175"/>
      <c r="I202" s="175"/>
      <c r="J202" s="175"/>
      <c r="K202" s="175"/>
      <c r="L202" s="175"/>
      <c r="M202" s="175"/>
      <c r="N202" s="175"/>
      <c r="O202" s="175"/>
      <c r="P202" s="175"/>
      <c r="Q202" s="175"/>
      <c r="R202" s="175"/>
      <c r="S202" s="175"/>
      <c r="T202" s="175"/>
      <c r="U202" s="175"/>
      <c r="V202" s="175"/>
      <c r="W202" s="175"/>
      <c r="X202" s="175"/>
      <c r="Y202" s="175"/>
      <c r="Z202" s="175"/>
    </row>
    <row r="203" ht="11.25" customHeight="1">
      <c r="A203" s="175"/>
      <c r="B203" s="175"/>
      <c r="C203" s="175"/>
      <c r="D203" s="175"/>
      <c r="E203" s="175"/>
      <c r="F203" s="175"/>
      <c r="G203" s="175"/>
      <c r="H203" s="175"/>
      <c r="I203" s="175"/>
      <c r="J203" s="175"/>
      <c r="K203" s="175"/>
      <c r="L203" s="175"/>
      <c r="M203" s="175"/>
      <c r="N203" s="175"/>
      <c r="O203" s="175"/>
      <c r="P203" s="175"/>
      <c r="Q203" s="175"/>
      <c r="R203" s="175"/>
      <c r="S203" s="175"/>
      <c r="T203" s="175"/>
      <c r="U203" s="175"/>
      <c r="V203" s="175"/>
      <c r="W203" s="175"/>
      <c r="X203" s="175"/>
      <c r="Y203" s="175"/>
      <c r="Z203" s="175"/>
    </row>
    <row r="204" ht="11.25" customHeight="1">
      <c r="A204" s="175"/>
      <c r="B204" s="175"/>
      <c r="C204" s="175"/>
      <c r="D204" s="175"/>
      <c r="E204" s="175"/>
      <c r="F204" s="175"/>
      <c r="G204" s="175"/>
      <c r="H204" s="175"/>
      <c r="I204" s="175"/>
      <c r="J204" s="175"/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5"/>
      <c r="V204" s="175"/>
      <c r="W204" s="175"/>
      <c r="X204" s="175"/>
      <c r="Y204" s="175"/>
      <c r="Z204" s="175"/>
    </row>
    <row r="205" ht="11.25" customHeight="1">
      <c r="A205" s="175"/>
      <c r="B205" s="175"/>
      <c r="C205" s="175"/>
      <c r="D205" s="175"/>
      <c r="E205" s="175"/>
      <c r="F205" s="175"/>
      <c r="G205" s="175"/>
      <c r="H205" s="175"/>
      <c r="I205" s="175"/>
      <c r="J205" s="175"/>
      <c r="K205" s="175"/>
      <c r="L205" s="175"/>
      <c r="M205" s="175"/>
      <c r="N205" s="175"/>
      <c r="O205" s="175"/>
      <c r="P205" s="175"/>
      <c r="Q205" s="175"/>
      <c r="R205" s="175"/>
      <c r="S205" s="175"/>
      <c r="T205" s="175"/>
      <c r="U205" s="175"/>
      <c r="V205" s="175"/>
      <c r="W205" s="175"/>
      <c r="X205" s="175"/>
      <c r="Y205" s="175"/>
      <c r="Z205" s="175"/>
    </row>
    <row r="206" ht="11.25" customHeight="1">
      <c r="A206" s="175"/>
      <c r="B206" s="175"/>
      <c r="C206" s="175"/>
      <c r="D206" s="175"/>
      <c r="E206" s="175"/>
      <c r="F206" s="175"/>
      <c r="G206" s="175"/>
      <c r="H206" s="175"/>
      <c r="I206" s="175"/>
      <c r="J206" s="175"/>
      <c r="K206" s="175"/>
      <c r="L206" s="175"/>
      <c r="M206" s="175"/>
      <c r="N206" s="175"/>
      <c r="O206" s="175"/>
      <c r="P206" s="175"/>
      <c r="Q206" s="175"/>
      <c r="R206" s="175"/>
      <c r="S206" s="175"/>
      <c r="T206" s="175"/>
      <c r="U206" s="175"/>
      <c r="V206" s="175"/>
      <c r="W206" s="175"/>
      <c r="X206" s="175"/>
      <c r="Y206" s="175"/>
      <c r="Z206" s="175"/>
    </row>
    <row r="207" ht="11.25" customHeight="1">
      <c r="A207" s="175"/>
      <c r="B207" s="175"/>
      <c r="C207" s="175"/>
      <c r="D207" s="175"/>
      <c r="E207" s="175"/>
      <c r="F207" s="175"/>
      <c r="G207" s="175"/>
      <c r="H207" s="175"/>
      <c r="I207" s="175"/>
      <c r="J207" s="175"/>
      <c r="K207" s="175"/>
      <c r="L207" s="175"/>
      <c r="M207" s="175"/>
      <c r="N207" s="175"/>
      <c r="O207" s="175"/>
      <c r="P207" s="175"/>
      <c r="Q207" s="175"/>
      <c r="R207" s="175"/>
      <c r="S207" s="175"/>
      <c r="T207" s="175"/>
      <c r="U207" s="175"/>
      <c r="V207" s="175"/>
      <c r="W207" s="175"/>
      <c r="X207" s="175"/>
      <c r="Y207" s="175"/>
      <c r="Z207" s="175"/>
    </row>
    <row r="208" ht="11.25" customHeight="1">
      <c r="A208" s="175"/>
      <c r="B208" s="175"/>
      <c r="C208" s="175"/>
      <c r="D208" s="175"/>
      <c r="E208" s="175"/>
      <c r="F208" s="175"/>
      <c r="G208" s="175"/>
      <c r="H208" s="175"/>
      <c r="I208" s="175"/>
      <c r="J208" s="175"/>
      <c r="K208" s="175"/>
      <c r="L208" s="175"/>
      <c r="M208" s="175"/>
      <c r="N208" s="175"/>
      <c r="O208" s="175"/>
      <c r="P208" s="175"/>
      <c r="Q208" s="175"/>
      <c r="R208" s="175"/>
      <c r="S208" s="175"/>
      <c r="T208" s="175"/>
      <c r="U208" s="175"/>
      <c r="V208" s="175"/>
      <c r="W208" s="175"/>
      <c r="X208" s="175"/>
      <c r="Y208" s="175"/>
      <c r="Z208" s="175"/>
    </row>
    <row r="209" ht="11.25" customHeight="1">
      <c r="A209" s="175"/>
      <c r="B209" s="175"/>
      <c r="C209" s="175"/>
      <c r="D209" s="175"/>
      <c r="E209" s="175"/>
      <c r="F209" s="175"/>
      <c r="G209" s="175"/>
      <c r="H209" s="175"/>
      <c r="I209" s="175"/>
      <c r="J209" s="175"/>
      <c r="K209" s="175"/>
      <c r="L209" s="175"/>
      <c r="M209" s="175"/>
      <c r="N209" s="175"/>
      <c r="O209" s="175"/>
      <c r="P209" s="175"/>
      <c r="Q209" s="175"/>
      <c r="R209" s="175"/>
      <c r="S209" s="175"/>
      <c r="T209" s="175"/>
      <c r="U209" s="175"/>
      <c r="V209" s="175"/>
      <c r="W209" s="175"/>
      <c r="X209" s="175"/>
      <c r="Y209" s="175"/>
      <c r="Z209" s="175"/>
    </row>
    <row r="210" ht="11.25" customHeight="1">
      <c r="A210" s="175"/>
      <c r="B210" s="175"/>
      <c r="C210" s="175"/>
      <c r="D210" s="175"/>
      <c r="E210" s="175"/>
      <c r="F210" s="175"/>
      <c r="G210" s="175"/>
      <c r="H210" s="175"/>
      <c r="I210" s="175"/>
      <c r="J210" s="175"/>
      <c r="K210" s="175"/>
      <c r="L210" s="175"/>
      <c r="M210" s="175"/>
      <c r="N210" s="175"/>
      <c r="O210" s="175"/>
      <c r="P210" s="175"/>
      <c r="Q210" s="175"/>
      <c r="R210" s="175"/>
      <c r="S210" s="175"/>
      <c r="T210" s="175"/>
      <c r="U210" s="175"/>
      <c r="V210" s="175"/>
      <c r="W210" s="175"/>
      <c r="X210" s="175"/>
      <c r="Y210" s="175"/>
      <c r="Z210" s="175"/>
    </row>
    <row r="211" ht="11.25" customHeight="1">
      <c r="A211" s="175"/>
      <c r="B211" s="175"/>
      <c r="C211" s="175"/>
      <c r="D211" s="175"/>
      <c r="E211" s="175"/>
      <c r="F211" s="175"/>
      <c r="G211" s="175"/>
      <c r="H211" s="175"/>
      <c r="I211" s="175"/>
      <c r="J211" s="175"/>
      <c r="K211" s="175"/>
      <c r="L211" s="175"/>
      <c r="M211" s="175"/>
      <c r="N211" s="175"/>
      <c r="O211" s="175"/>
      <c r="P211" s="175"/>
      <c r="Q211" s="175"/>
      <c r="R211" s="175"/>
      <c r="S211" s="175"/>
      <c r="T211" s="175"/>
      <c r="U211" s="175"/>
      <c r="V211" s="175"/>
      <c r="W211" s="175"/>
      <c r="X211" s="175"/>
      <c r="Y211" s="175"/>
      <c r="Z211" s="175"/>
    </row>
    <row r="212" ht="11.25" customHeight="1">
      <c r="A212" s="175"/>
      <c r="B212" s="175"/>
      <c r="C212" s="175"/>
      <c r="D212" s="175"/>
      <c r="E212" s="175"/>
      <c r="F212" s="175"/>
      <c r="G212" s="175"/>
      <c r="H212" s="175"/>
      <c r="I212" s="175"/>
      <c r="J212" s="175"/>
      <c r="K212" s="175"/>
      <c r="L212" s="175"/>
      <c r="M212" s="175"/>
      <c r="N212" s="175"/>
      <c r="O212" s="175"/>
      <c r="P212" s="175"/>
      <c r="Q212" s="175"/>
      <c r="R212" s="175"/>
      <c r="S212" s="175"/>
      <c r="T212" s="175"/>
      <c r="U212" s="175"/>
      <c r="V212" s="175"/>
      <c r="W212" s="175"/>
      <c r="X212" s="175"/>
      <c r="Y212" s="175"/>
      <c r="Z212" s="175"/>
    </row>
    <row r="213" ht="11.25" customHeight="1">
      <c r="A213" s="175"/>
      <c r="B213" s="175"/>
      <c r="C213" s="175"/>
      <c r="D213" s="175"/>
      <c r="E213" s="175"/>
      <c r="F213" s="175"/>
      <c r="G213" s="175"/>
      <c r="H213" s="175"/>
      <c r="I213" s="175"/>
      <c r="J213" s="175"/>
      <c r="K213" s="175"/>
      <c r="L213" s="175"/>
      <c r="M213" s="175"/>
      <c r="N213" s="175"/>
      <c r="O213" s="175"/>
      <c r="P213" s="175"/>
      <c r="Q213" s="175"/>
      <c r="R213" s="175"/>
      <c r="S213" s="175"/>
      <c r="T213" s="175"/>
      <c r="U213" s="175"/>
      <c r="V213" s="175"/>
      <c r="W213" s="175"/>
      <c r="X213" s="175"/>
      <c r="Y213" s="175"/>
      <c r="Z213" s="175"/>
    </row>
    <row r="214" ht="11.25" customHeight="1">
      <c r="A214" s="175"/>
      <c r="B214" s="175"/>
      <c r="C214" s="175"/>
      <c r="D214" s="175"/>
      <c r="E214" s="175"/>
      <c r="F214" s="175"/>
      <c r="G214" s="175"/>
      <c r="H214" s="175"/>
      <c r="I214" s="175"/>
      <c r="J214" s="175"/>
      <c r="K214" s="175"/>
      <c r="L214" s="175"/>
      <c r="M214" s="175"/>
      <c r="N214" s="175"/>
      <c r="O214" s="175"/>
      <c r="P214" s="175"/>
      <c r="Q214" s="175"/>
      <c r="R214" s="175"/>
      <c r="S214" s="175"/>
      <c r="T214" s="175"/>
      <c r="U214" s="175"/>
      <c r="V214" s="175"/>
      <c r="W214" s="175"/>
      <c r="X214" s="175"/>
      <c r="Y214" s="175"/>
      <c r="Z214" s="175"/>
    </row>
    <row r="215" ht="11.25" customHeight="1">
      <c r="A215" s="175"/>
      <c r="B215" s="175"/>
      <c r="C215" s="175"/>
      <c r="D215" s="175"/>
      <c r="E215" s="175"/>
      <c r="F215" s="175"/>
      <c r="G215" s="175"/>
      <c r="H215" s="175"/>
      <c r="I215" s="175"/>
      <c r="J215" s="175"/>
      <c r="K215" s="175"/>
      <c r="L215" s="175"/>
      <c r="M215" s="175"/>
      <c r="N215" s="175"/>
      <c r="O215" s="175"/>
      <c r="P215" s="175"/>
      <c r="Q215" s="175"/>
      <c r="R215" s="175"/>
      <c r="S215" s="175"/>
      <c r="T215" s="175"/>
      <c r="U215" s="175"/>
      <c r="V215" s="175"/>
      <c r="W215" s="175"/>
      <c r="X215" s="175"/>
      <c r="Y215" s="175"/>
      <c r="Z215" s="175"/>
    </row>
    <row r="216" ht="11.25" customHeight="1">
      <c r="A216" s="175"/>
      <c r="B216" s="175"/>
      <c r="C216" s="175"/>
      <c r="D216" s="175"/>
      <c r="E216" s="175"/>
      <c r="F216" s="175"/>
      <c r="G216" s="175"/>
      <c r="H216" s="175"/>
      <c r="I216" s="175"/>
      <c r="J216" s="175"/>
      <c r="K216" s="175"/>
      <c r="L216" s="175"/>
      <c r="M216" s="175"/>
      <c r="N216" s="175"/>
      <c r="O216" s="175"/>
      <c r="P216" s="175"/>
      <c r="Q216" s="175"/>
      <c r="R216" s="175"/>
      <c r="S216" s="175"/>
      <c r="T216" s="175"/>
      <c r="U216" s="175"/>
      <c r="V216" s="175"/>
      <c r="W216" s="175"/>
      <c r="X216" s="175"/>
      <c r="Y216" s="175"/>
      <c r="Z216" s="175"/>
    </row>
    <row r="217" ht="11.25" customHeight="1">
      <c r="A217" s="175"/>
      <c r="B217" s="175"/>
      <c r="C217" s="175"/>
      <c r="D217" s="175"/>
      <c r="E217" s="175"/>
      <c r="F217" s="175"/>
      <c r="G217" s="175"/>
      <c r="H217" s="175"/>
      <c r="I217" s="175"/>
      <c r="J217" s="175"/>
      <c r="K217" s="175"/>
      <c r="L217" s="175"/>
      <c r="M217" s="175"/>
      <c r="N217" s="175"/>
      <c r="O217" s="175"/>
      <c r="P217" s="175"/>
      <c r="Q217" s="175"/>
      <c r="R217" s="175"/>
      <c r="S217" s="175"/>
      <c r="T217" s="175"/>
      <c r="U217" s="175"/>
      <c r="V217" s="175"/>
      <c r="W217" s="175"/>
      <c r="X217" s="175"/>
      <c r="Y217" s="175"/>
      <c r="Z217" s="175"/>
    </row>
    <row r="218" ht="11.25" customHeight="1">
      <c r="A218" s="175"/>
      <c r="B218" s="175"/>
      <c r="C218" s="175"/>
      <c r="D218" s="175"/>
      <c r="E218" s="175"/>
      <c r="F218" s="175"/>
      <c r="G218" s="175"/>
      <c r="H218" s="175"/>
      <c r="I218" s="175"/>
      <c r="J218" s="175"/>
      <c r="K218" s="175"/>
      <c r="L218" s="175"/>
      <c r="M218" s="175"/>
      <c r="N218" s="175"/>
      <c r="O218" s="175"/>
      <c r="P218" s="175"/>
      <c r="Q218" s="175"/>
      <c r="R218" s="175"/>
      <c r="S218" s="175"/>
      <c r="T218" s="175"/>
      <c r="U218" s="175"/>
      <c r="V218" s="175"/>
      <c r="W218" s="175"/>
      <c r="X218" s="175"/>
      <c r="Y218" s="175"/>
      <c r="Z218" s="175"/>
    </row>
    <row r="219" ht="11.25" customHeight="1">
      <c r="A219" s="175"/>
      <c r="B219" s="175"/>
      <c r="C219" s="175"/>
      <c r="D219" s="175"/>
      <c r="E219" s="175"/>
      <c r="F219" s="175"/>
      <c r="G219" s="175"/>
      <c r="H219" s="175"/>
      <c r="I219" s="175"/>
      <c r="J219" s="175"/>
      <c r="K219" s="175"/>
      <c r="L219" s="175"/>
      <c r="M219" s="175"/>
      <c r="N219" s="175"/>
      <c r="O219" s="175"/>
      <c r="P219" s="175"/>
      <c r="Q219" s="175"/>
      <c r="R219" s="175"/>
      <c r="S219" s="175"/>
      <c r="T219" s="175"/>
      <c r="U219" s="175"/>
      <c r="V219" s="175"/>
      <c r="W219" s="175"/>
      <c r="X219" s="175"/>
      <c r="Y219" s="175"/>
      <c r="Z219" s="175"/>
    </row>
    <row r="220" ht="11.25" customHeight="1">
      <c r="A220" s="175"/>
      <c r="B220" s="175"/>
      <c r="C220" s="175"/>
      <c r="D220" s="175"/>
      <c r="E220" s="175"/>
      <c r="F220" s="175"/>
      <c r="G220" s="175"/>
      <c r="H220" s="175"/>
      <c r="I220" s="175"/>
      <c r="J220" s="175"/>
      <c r="K220" s="175"/>
      <c r="L220" s="175"/>
      <c r="M220" s="175"/>
      <c r="N220" s="175"/>
      <c r="O220" s="175"/>
      <c r="P220" s="175"/>
      <c r="Q220" s="175"/>
      <c r="R220" s="175"/>
      <c r="S220" s="175"/>
      <c r="T220" s="175"/>
      <c r="U220" s="175"/>
      <c r="V220" s="175"/>
      <c r="W220" s="175"/>
      <c r="X220" s="175"/>
      <c r="Y220" s="175"/>
      <c r="Z220" s="175"/>
    </row>
    <row r="221" ht="11.25" customHeight="1">
      <c r="A221" s="175"/>
      <c r="B221" s="175"/>
      <c r="C221" s="175"/>
      <c r="D221" s="175"/>
      <c r="E221" s="175"/>
      <c r="F221" s="175"/>
      <c r="G221" s="175"/>
      <c r="H221" s="175"/>
      <c r="I221" s="175"/>
      <c r="J221" s="175"/>
      <c r="K221" s="175"/>
      <c r="L221" s="175"/>
      <c r="M221" s="175"/>
      <c r="N221" s="175"/>
      <c r="O221" s="175"/>
      <c r="P221" s="175"/>
      <c r="Q221" s="175"/>
      <c r="R221" s="175"/>
      <c r="S221" s="175"/>
      <c r="T221" s="175"/>
      <c r="U221" s="175"/>
      <c r="V221" s="175"/>
      <c r="W221" s="175"/>
      <c r="X221" s="175"/>
      <c r="Y221" s="175"/>
      <c r="Z221" s="175"/>
    </row>
    <row r="222" ht="11.25" customHeight="1">
      <c r="A222" s="175"/>
      <c r="B222" s="175"/>
      <c r="C222" s="175"/>
      <c r="D222" s="175"/>
      <c r="E222" s="175"/>
      <c r="F222" s="175"/>
      <c r="G222" s="175"/>
      <c r="H222" s="175"/>
      <c r="I222" s="175"/>
      <c r="J222" s="175"/>
      <c r="K222" s="175"/>
      <c r="L222" s="175"/>
      <c r="M222" s="175"/>
      <c r="N222" s="175"/>
      <c r="O222" s="175"/>
      <c r="P222" s="175"/>
      <c r="Q222" s="175"/>
      <c r="R222" s="175"/>
      <c r="S222" s="175"/>
      <c r="T222" s="175"/>
      <c r="U222" s="175"/>
      <c r="V222" s="175"/>
      <c r="W222" s="175"/>
      <c r="X222" s="175"/>
      <c r="Y222" s="175"/>
      <c r="Z222" s="175"/>
    </row>
    <row r="223" ht="11.25" customHeight="1">
      <c r="A223" s="175"/>
      <c r="B223" s="175"/>
      <c r="C223" s="175"/>
      <c r="D223" s="175"/>
      <c r="E223" s="175"/>
      <c r="F223" s="175"/>
      <c r="G223" s="175"/>
      <c r="H223" s="175"/>
      <c r="I223" s="175"/>
      <c r="J223" s="175"/>
      <c r="K223" s="175"/>
      <c r="L223" s="175"/>
      <c r="M223" s="175"/>
      <c r="N223" s="175"/>
      <c r="O223" s="175"/>
      <c r="P223" s="175"/>
      <c r="Q223" s="175"/>
      <c r="R223" s="175"/>
      <c r="S223" s="175"/>
      <c r="T223" s="175"/>
      <c r="U223" s="175"/>
      <c r="V223" s="175"/>
      <c r="W223" s="175"/>
      <c r="X223" s="175"/>
      <c r="Y223" s="175"/>
      <c r="Z223" s="175"/>
    </row>
    <row r="224" ht="11.25" customHeight="1">
      <c r="A224" s="175"/>
      <c r="B224" s="175"/>
      <c r="C224" s="175"/>
      <c r="D224" s="175"/>
      <c r="E224" s="175"/>
      <c r="F224" s="175"/>
      <c r="G224" s="175"/>
      <c r="H224" s="175"/>
      <c r="I224" s="175"/>
      <c r="J224" s="175"/>
      <c r="K224" s="175"/>
      <c r="L224" s="175"/>
      <c r="M224" s="175"/>
      <c r="N224" s="175"/>
      <c r="O224" s="175"/>
      <c r="P224" s="175"/>
      <c r="Q224" s="175"/>
      <c r="R224" s="175"/>
      <c r="S224" s="175"/>
      <c r="T224" s="175"/>
      <c r="U224" s="175"/>
      <c r="V224" s="175"/>
      <c r="W224" s="175"/>
      <c r="X224" s="175"/>
      <c r="Y224" s="175"/>
      <c r="Z224" s="175"/>
    </row>
    <row r="225" ht="11.25" customHeight="1">
      <c r="A225" s="175"/>
      <c r="B225" s="175"/>
      <c r="C225" s="175"/>
      <c r="D225" s="175"/>
      <c r="E225" s="175"/>
      <c r="F225" s="175"/>
      <c r="G225" s="175"/>
      <c r="H225" s="175"/>
      <c r="I225" s="175"/>
      <c r="J225" s="175"/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5"/>
      <c r="V225" s="175"/>
      <c r="W225" s="175"/>
      <c r="X225" s="175"/>
      <c r="Y225" s="175"/>
      <c r="Z225" s="175"/>
    </row>
    <row r="226" ht="11.25" customHeight="1">
      <c r="A226" s="175"/>
      <c r="B226" s="175"/>
      <c r="C226" s="175"/>
      <c r="D226" s="175"/>
      <c r="E226" s="175"/>
      <c r="F226" s="175"/>
      <c r="G226" s="175"/>
      <c r="H226" s="175"/>
      <c r="I226" s="175"/>
      <c r="J226" s="175"/>
      <c r="K226" s="175"/>
      <c r="L226" s="175"/>
      <c r="M226" s="175"/>
      <c r="N226" s="175"/>
      <c r="O226" s="175"/>
      <c r="P226" s="175"/>
      <c r="Q226" s="175"/>
      <c r="R226" s="175"/>
      <c r="S226" s="175"/>
      <c r="T226" s="175"/>
      <c r="U226" s="175"/>
      <c r="V226" s="175"/>
      <c r="W226" s="175"/>
      <c r="X226" s="175"/>
      <c r="Y226" s="175"/>
      <c r="Z226" s="175"/>
    </row>
    <row r="227" ht="11.25" customHeight="1">
      <c r="A227" s="175"/>
      <c r="B227" s="175"/>
      <c r="C227" s="175"/>
      <c r="D227" s="175"/>
      <c r="E227" s="175"/>
      <c r="F227" s="175"/>
      <c r="G227" s="175"/>
      <c r="H227" s="175"/>
      <c r="I227" s="175"/>
      <c r="J227" s="175"/>
      <c r="K227" s="175"/>
      <c r="L227" s="175"/>
      <c r="M227" s="175"/>
      <c r="N227" s="175"/>
      <c r="O227" s="175"/>
      <c r="P227" s="175"/>
      <c r="Q227" s="175"/>
      <c r="R227" s="175"/>
      <c r="S227" s="175"/>
      <c r="T227" s="175"/>
      <c r="U227" s="175"/>
      <c r="V227" s="175"/>
      <c r="W227" s="175"/>
      <c r="X227" s="175"/>
      <c r="Y227" s="175"/>
      <c r="Z227" s="175"/>
    </row>
    <row r="228" ht="11.25" customHeight="1">
      <c r="A228" s="175"/>
      <c r="B228" s="175"/>
      <c r="C228" s="175"/>
      <c r="D228" s="175"/>
      <c r="E228" s="175"/>
      <c r="F228" s="175"/>
      <c r="G228" s="175"/>
      <c r="H228" s="175"/>
      <c r="I228" s="175"/>
      <c r="J228" s="175"/>
      <c r="K228" s="175"/>
      <c r="L228" s="175"/>
      <c r="M228" s="175"/>
      <c r="N228" s="175"/>
      <c r="O228" s="175"/>
      <c r="P228" s="175"/>
      <c r="Q228" s="175"/>
      <c r="R228" s="175"/>
      <c r="S228" s="175"/>
      <c r="T228" s="175"/>
      <c r="U228" s="175"/>
      <c r="V228" s="175"/>
      <c r="W228" s="175"/>
      <c r="X228" s="175"/>
      <c r="Y228" s="175"/>
      <c r="Z228" s="175"/>
    </row>
    <row r="229" ht="11.25" customHeight="1">
      <c r="A229" s="175"/>
      <c r="B229" s="175"/>
      <c r="C229" s="175"/>
      <c r="D229" s="175"/>
      <c r="E229" s="175"/>
      <c r="F229" s="175"/>
      <c r="G229" s="175"/>
      <c r="H229" s="175"/>
      <c r="I229" s="175"/>
      <c r="J229" s="175"/>
      <c r="K229" s="175"/>
      <c r="L229" s="175"/>
      <c r="M229" s="175"/>
      <c r="N229" s="175"/>
      <c r="O229" s="175"/>
      <c r="P229" s="175"/>
      <c r="Q229" s="175"/>
      <c r="R229" s="175"/>
      <c r="S229" s="175"/>
      <c r="T229" s="175"/>
      <c r="U229" s="175"/>
      <c r="V229" s="175"/>
      <c r="W229" s="175"/>
      <c r="X229" s="175"/>
      <c r="Y229" s="175"/>
      <c r="Z229" s="175"/>
    </row>
    <row r="230" ht="11.25" customHeight="1">
      <c r="A230" s="175"/>
      <c r="B230" s="175"/>
      <c r="C230" s="175"/>
      <c r="D230" s="175"/>
      <c r="E230" s="175"/>
      <c r="F230" s="175"/>
      <c r="G230" s="175"/>
      <c r="H230" s="175"/>
      <c r="I230" s="175"/>
      <c r="J230" s="175"/>
      <c r="K230" s="175"/>
      <c r="L230" s="175"/>
      <c r="M230" s="175"/>
      <c r="N230" s="175"/>
      <c r="O230" s="175"/>
      <c r="P230" s="175"/>
      <c r="Q230" s="175"/>
      <c r="R230" s="175"/>
      <c r="S230" s="175"/>
      <c r="T230" s="175"/>
      <c r="U230" s="175"/>
      <c r="V230" s="175"/>
      <c r="W230" s="175"/>
      <c r="X230" s="175"/>
      <c r="Y230" s="175"/>
      <c r="Z230" s="175"/>
    </row>
    <row r="231" ht="11.25" customHeight="1">
      <c r="A231" s="175"/>
      <c r="B231" s="175"/>
      <c r="C231" s="175"/>
      <c r="D231" s="175"/>
      <c r="E231" s="175"/>
      <c r="F231" s="175"/>
      <c r="G231" s="175"/>
      <c r="H231" s="175"/>
      <c r="I231" s="175"/>
      <c r="J231" s="175"/>
      <c r="K231" s="175"/>
      <c r="L231" s="175"/>
      <c r="M231" s="175"/>
      <c r="N231" s="175"/>
      <c r="O231" s="175"/>
      <c r="P231" s="175"/>
      <c r="Q231" s="175"/>
      <c r="R231" s="175"/>
      <c r="S231" s="175"/>
      <c r="T231" s="175"/>
      <c r="U231" s="175"/>
      <c r="V231" s="175"/>
      <c r="W231" s="175"/>
      <c r="X231" s="175"/>
      <c r="Y231" s="175"/>
      <c r="Z231" s="175"/>
    </row>
    <row r="232" ht="11.25" customHeight="1">
      <c r="A232" s="175"/>
      <c r="B232" s="175"/>
      <c r="C232" s="175"/>
      <c r="D232" s="175"/>
      <c r="E232" s="175"/>
      <c r="F232" s="175"/>
      <c r="G232" s="175"/>
      <c r="H232" s="175"/>
      <c r="I232" s="175"/>
      <c r="J232" s="175"/>
      <c r="K232" s="175"/>
      <c r="L232" s="175"/>
      <c r="M232" s="175"/>
      <c r="N232" s="175"/>
      <c r="O232" s="175"/>
      <c r="P232" s="175"/>
      <c r="Q232" s="175"/>
      <c r="R232" s="175"/>
      <c r="S232" s="175"/>
      <c r="T232" s="175"/>
      <c r="U232" s="175"/>
      <c r="V232" s="175"/>
      <c r="W232" s="175"/>
      <c r="X232" s="175"/>
      <c r="Y232" s="175"/>
      <c r="Z232" s="175"/>
    </row>
    <row r="233" ht="11.25" customHeight="1">
      <c r="A233" s="175"/>
      <c r="B233" s="175"/>
      <c r="C233" s="175"/>
      <c r="D233" s="175"/>
      <c r="E233" s="175"/>
      <c r="F233" s="175"/>
      <c r="G233" s="175"/>
      <c r="H233" s="175"/>
      <c r="I233" s="175"/>
      <c r="J233" s="175"/>
      <c r="K233" s="175"/>
      <c r="L233" s="175"/>
      <c r="M233" s="175"/>
      <c r="N233" s="175"/>
      <c r="O233" s="175"/>
      <c r="P233" s="175"/>
      <c r="Q233" s="175"/>
      <c r="R233" s="175"/>
      <c r="S233" s="175"/>
      <c r="T233" s="175"/>
      <c r="U233" s="175"/>
      <c r="V233" s="175"/>
      <c r="W233" s="175"/>
      <c r="X233" s="175"/>
      <c r="Y233" s="175"/>
      <c r="Z233" s="175"/>
    </row>
    <row r="234" ht="11.25" customHeight="1">
      <c r="A234" s="175"/>
      <c r="B234" s="175"/>
      <c r="C234" s="175"/>
      <c r="D234" s="175"/>
      <c r="E234" s="175"/>
      <c r="F234" s="175"/>
      <c r="G234" s="175"/>
      <c r="H234" s="175"/>
      <c r="I234" s="175"/>
      <c r="J234" s="175"/>
      <c r="K234" s="175"/>
      <c r="L234" s="175"/>
      <c r="M234" s="175"/>
      <c r="N234" s="175"/>
      <c r="O234" s="175"/>
      <c r="P234" s="175"/>
      <c r="Q234" s="175"/>
      <c r="R234" s="175"/>
      <c r="S234" s="175"/>
      <c r="T234" s="175"/>
      <c r="U234" s="175"/>
      <c r="V234" s="175"/>
      <c r="W234" s="175"/>
      <c r="X234" s="175"/>
      <c r="Y234" s="175"/>
      <c r="Z234" s="175"/>
    </row>
    <row r="235" ht="11.25" customHeight="1">
      <c r="A235" s="175"/>
      <c r="B235" s="175"/>
      <c r="C235" s="175"/>
      <c r="D235" s="175"/>
      <c r="E235" s="175"/>
      <c r="F235" s="175"/>
      <c r="G235" s="175"/>
      <c r="H235" s="175"/>
      <c r="I235" s="175"/>
      <c r="J235" s="175"/>
      <c r="K235" s="175"/>
      <c r="L235" s="175"/>
      <c r="M235" s="175"/>
      <c r="N235" s="175"/>
      <c r="O235" s="175"/>
      <c r="P235" s="175"/>
      <c r="Q235" s="175"/>
      <c r="R235" s="175"/>
      <c r="S235" s="175"/>
      <c r="T235" s="175"/>
      <c r="U235" s="175"/>
      <c r="V235" s="175"/>
      <c r="W235" s="175"/>
      <c r="X235" s="175"/>
      <c r="Y235" s="175"/>
      <c r="Z235" s="175"/>
    </row>
    <row r="236" ht="11.25" customHeight="1">
      <c r="A236" s="175"/>
      <c r="B236" s="175"/>
      <c r="C236" s="175"/>
      <c r="D236" s="175"/>
      <c r="E236" s="175"/>
      <c r="F236" s="175"/>
      <c r="G236" s="175"/>
      <c r="H236" s="175"/>
      <c r="I236" s="175"/>
      <c r="J236" s="175"/>
      <c r="K236" s="175"/>
      <c r="L236" s="175"/>
      <c r="M236" s="175"/>
      <c r="N236" s="175"/>
      <c r="O236" s="175"/>
      <c r="P236" s="175"/>
      <c r="Q236" s="175"/>
      <c r="R236" s="175"/>
      <c r="S236" s="175"/>
      <c r="T236" s="175"/>
      <c r="U236" s="175"/>
      <c r="V236" s="175"/>
      <c r="W236" s="175"/>
      <c r="X236" s="175"/>
      <c r="Y236" s="175"/>
      <c r="Z236" s="175"/>
    </row>
    <row r="237" ht="11.25" customHeight="1">
      <c r="A237" s="175"/>
      <c r="B237" s="175"/>
      <c r="C237" s="175"/>
      <c r="D237" s="175"/>
      <c r="E237" s="175"/>
      <c r="F237" s="175"/>
      <c r="G237" s="175"/>
      <c r="H237" s="175"/>
      <c r="I237" s="175"/>
      <c r="J237" s="175"/>
      <c r="K237" s="175"/>
      <c r="L237" s="175"/>
      <c r="M237" s="175"/>
      <c r="N237" s="175"/>
      <c r="O237" s="175"/>
      <c r="P237" s="175"/>
      <c r="Q237" s="175"/>
      <c r="R237" s="175"/>
      <c r="S237" s="175"/>
      <c r="T237" s="175"/>
      <c r="U237" s="175"/>
      <c r="V237" s="175"/>
      <c r="W237" s="175"/>
      <c r="X237" s="175"/>
      <c r="Y237" s="175"/>
      <c r="Z237" s="175"/>
    </row>
    <row r="238" ht="11.25" customHeight="1">
      <c r="A238" s="175"/>
      <c r="B238" s="175"/>
      <c r="C238" s="175"/>
      <c r="D238" s="175"/>
      <c r="E238" s="175"/>
      <c r="F238" s="175"/>
      <c r="G238" s="175"/>
      <c r="H238" s="175"/>
      <c r="I238" s="175"/>
      <c r="J238" s="175"/>
      <c r="K238" s="175"/>
      <c r="L238" s="175"/>
      <c r="M238" s="175"/>
      <c r="N238" s="175"/>
      <c r="O238" s="175"/>
      <c r="P238" s="175"/>
      <c r="Q238" s="175"/>
      <c r="R238" s="175"/>
      <c r="S238" s="175"/>
      <c r="T238" s="175"/>
      <c r="U238" s="175"/>
      <c r="V238" s="175"/>
      <c r="W238" s="175"/>
      <c r="X238" s="175"/>
      <c r="Y238" s="175"/>
      <c r="Z238" s="175"/>
    </row>
    <row r="239" ht="11.25" customHeight="1">
      <c r="A239" s="175"/>
      <c r="B239" s="175"/>
      <c r="C239" s="175"/>
      <c r="D239" s="175"/>
      <c r="E239" s="175"/>
      <c r="F239" s="175"/>
      <c r="G239" s="175"/>
      <c r="H239" s="175"/>
      <c r="I239" s="175"/>
      <c r="J239" s="175"/>
      <c r="K239" s="175"/>
      <c r="L239" s="175"/>
      <c r="M239" s="175"/>
      <c r="N239" s="175"/>
      <c r="O239" s="175"/>
      <c r="P239" s="175"/>
      <c r="Q239" s="175"/>
      <c r="R239" s="175"/>
      <c r="S239" s="175"/>
      <c r="T239" s="175"/>
      <c r="U239" s="175"/>
      <c r="V239" s="175"/>
      <c r="W239" s="175"/>
      <c r="X239" s="175"/>
      <c r="Y239" s="175"/>
      <c r="Z239" s="175"/>
    </row>
    <row r="240" ht="11.25" customHeight="1">
      <c r="A240" s="175"/>
      <c r="B240" s="175"/>
      <c r="C240" s="175"/>
      <c r="D240" s="175"/>
      <c r="E240" s="175"/>
      <c r="F240" s="175"/>
      <c r="G240" s="175"/>
      <c r="H240" s="175"/>
      <c r="I240" s="175"/>
      <c r="J240" s="175"/>
      <c r="K240" s="175"/>
      <c r="L240" s="175"/>
      <c r="M240" s="175"/>
      <c r="N240" s="175"/>
      <c r="O240" s="175"/>
      <c r="P240" s="175"/>
      <c r="Q240" s="175"/>
      <c r="R240" s="175"/>
      <c r="S240" s="175"/>
      <c r="T240" s="175"/>
      <c r="U240" s="175"/>
      <c r="V240" s="175"/>
      <c r="W240" s="175"/>
      <c r="X240" s="175"/>
      <c r="Y240" s="175"/>
      <c r="Z240" s="175"/>
    </row>
    <row r="241" ht="11.25" customHeight="1">
      <c r="A241" s="175"/>
      <c r="B241" s="175"/>
      <c r="C241" s="175"/>
      <c r="D241" s="175"/>
      <c r="E241" s="175"/>
      <c r="F241" s="175"/>
      <c r="G241" s="175"/>
      <c r="H241" s="175"/>
      <c r="I241" s="175"/>
      <c r="J241" s="175"/>
      <c r="K241" s="175"/>
      <c r="L241" s="175"/>
      <c r="M241" s="175"/>
      <c r="N241" s="175"/>
      <c r="O241" s="175"/>
      <c r="P241" s="175"/>
      <c r="Q241" s="175"/>
      <c r="R241" s="175"/>
      <c r="S241" s="175"/>
      <c r="T241" s="175"/>
      <c r="U241" s="175"/>
      <c r="V241" s="175"/>
      <c r="W241" s="175"/>
      <c r="X241" s="175"/>
      <c r="Y241" s="175"/>
      <c r="Z241" s="175"/>
    </row>
    <row r="242" ht="11.25" customHeight="1">
      <c r="A242" s="175"/>
      <c r="B242" s="175"/>
      <c r="C242" s="175"/>
      <c r="D242" s="175"/>
      <c r="E242" s="175"/>
      <c r="F242" s="175"/>
      <c r="G242" s="175"/>
      <c r="H242" s="175"/>
      <c r="I242" s="175"/>
      <c r="J242" s="175"/>
      <c r="K242" s="175"/>
      <c r="L242" s="175"/>
      <c r="M242" s="175"/>
      <c r="N242" s="175"/>
      <c r="O242" s="175"/>
      <c r="P242" s="175"/>
      <c r="Q242" s="175"/>
      <c r="R242" s="175"/>
      <c r="S242" s="175"/>
      <c r="T242" s="175"/>
      <c r="U242" s="175"/>
      <c r="V242" s="175"/>
      <c r="W242" s="175"/>
      <c r="X242" s="175"/>
      <c r="Y242" s="175"/>
      <c r="Z242" s="175"/>
    </row>
    <row r="243" ht="11.25" customHeight="1">
      <c r="A243" s="175"/>
      <c r="B243" s="175"/>
      <c r="C243" s="175"/>
      <c r="D243" s="175"/>
      <c r="E243" s="175"/>
      <c r="F243" s="175"/>
      <c r="G243" s="175"/>
      <c r="H243" s="175"/>
      <c r="I243" s="175"/>
      <c r="J243" s="175"/>
      <c r="K243" s="175"/>
      <c r="L243" s="175"/>
      <c r="M243" s="175"/>
      <c r="N243" s="175"/>
      <c r="O243" s="175"/>
      <c r="P243" s="175"/>
      <c r="Q243" s="175"/>
      <c r="R243" s="175"/>
      <c r="S243" s="175"/>
      <c r="T243" s="175"/>
      <c r="U243" s="175"/>
      <c r="V243" s="175"/>
      <c r="W243" s="175"/>
      <c r="X243" s="175"/>
      <c r="Y243" s="175"/>
      <c r="Z243" s="175"/>
    </row>
    <row r="244" ht="11.25" customHeight="1">
      <c r="A244" s="175"/>
      <c r="B244" s="175"/>
      <c r="C244" s="175"/>
      <c r="D244" s="175"/>
      <c r="E244" s="175"/>
      <c r="F244" s="175"/>
      <c r="G244" s="175"/>
      <c r="H244" s="175"/>
      <c r="I244" s="175"/>
      <c r="J244" s="175"/>
      <c r="K244" s="175"/>
      <c r="L244" s="175"/>
      <c r="M244" s="175"/>
      <c r="N244" s="175"/>
      <c r="O244" s="175"/>
      <c r="P244" s="175"/>
      <c r="Q244" s="175"/>
      <c r="R244" s="175"/>
      <c r="S244" s="175"/>
      <c r="T244" s="175"/>
      <c r="U244" s="175"/>
      <c r="V244" s="175"/>
      <c r="W244" s="175"/>
      <c r="X244" s="175"/>
      <c r="Y244" s="175"/>
      <c r="Z244" s="175"/>
    </row>
    <row r="245" ht="11.25" customHeight="1">
      <c r="A245" s="175"/>
      <c r="B245" s="175"/>
      <c r="C245" s="175"/>
      <c r="D245" s="175"/>
      <c r="E245" s="175"/>
      <c r="F245" s="175"/>
      <c r="G245" s="175"/>
      <c r="H245" s="175"/>
      <c r="I245" s="175"/>
      <c r="J245" s="175"/>
      <c r="K245" s="175"/>
      <c r="L245" s="175"/>
      <c r="M245" s="175"/>
      <c r="N245" s="175"/>
      <c r="O245" s="175"/>
      <c r="P245" s="175"/>
      <c r="Q245" s="175"/>
      <c r="R245" s="175"/>
      <c r="S245" s="175"/>
      <c r="T245" s="175"/>
      <c r="U245" s="175"/>
      <c r="V245" s="175"/>
      <c r="W245" s="175"/>
      <c r="X245" s="175"/>
      <c r="Y245" s="175"/>
      <c r="Z245" s="175"/>
    </row>
    <row r="246" ht="11.25" customHeight="1">
      <c r="A246" s="175"/>
      <c r="B246" s="175"/>
      <c r="C246" s="175"/>
      <c r="D246" s="175"/>
      <c r="E246" s="175"/>
      <c r="F246" s="175"/>
      <c r="G246" s="175"/>
      <c r="H246" s="175"/>
      <c r="I246" s="175"/>
      <c r="J246" s="175"/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5"/>
      <c r="V246" s="175"/>
      <c r="W246" s="175"/>
      <c r="X246" s="175"/>
      <c r="Y246" s="175"/>
      <c r="Z246" s="175"/>
    </row>
    <row r="247" ht="11.25" customHeight="1">
      <c r="A247" s="175"/>
      <c r="B247" s="175"/>
      <c r="C247" s="175"/>
      <c r="D247" s="175"/>
      <c r="E247" s="175"/>
      <c r="F247" s="175"/>
      <c r="G247" s="175"/>
      <c r="H247" s="175"/>
      <c r="I247" s="175"/>
      <c r="J247" s="175"/>
      <c r="K247" s="175"/>
      <c r="L247" s="175"/>
      <c r="M247" s="175"/>
      <c r="N247" s="175"/>
      <c r="O247" s="175"/>
      <c r="P247" s="175"/>
      <c r="Q247" s="175"/>
      <c r="R247" s="175"/>
      <c r="S247" s="175"/>
      <c r="T247" s="175"/>
      <c r="U247" s="175"/>
      <c r="V247" s="175"/>
      <c r="W247" s="175"/>
      <c r="X247" s="175"/>
      <c r="Y247" s="175"/>
      <c r="Z247" s="175"/>
    </row>
    <row r="248" ht="11.25" customHeight="1">
      <c r="A248" s="175"/>
      <c r="B248" s="175"/>
      <c r="C248" s="175"/>
      <c r="D248" s="175"/>
      <c r="E248" s="175"/>
      <c r="F248" s="175"/>
      <c r="G248" s="175"/>
      <c r="H248" s="175"/>
      <c r="I248" s="175"/>
      <c r="J248" s="175"/>
      <c r="K248" s="175"/>
      <c r="L248" s="175"/>
      <c r="M248" s="175"/>
      <c r="N248" s="175"/>
      <c r="O248" s="175"/>
      <c r="P248" s="175"/>
      <c r="Q248" s="175"/>
      <c r="R248" s="175"/>
      <c r="S248" s="175"/>
      <c r="T248" s="175"/>
      <c r="U248" s="175"/>
      <c r="V248" s="175"/>
      <c r="W248" s="175"/>
      <c r="X248" s="175"/>
      <c r="Y248" s="175"/>
      <c r="Z248" s="175"/>
    </row>
    <row r="249" ht="11.25" customHeight="1">
      <c r="A249" s="175"/>
      <c r="B249" s="175"/>
      <c r="C249" s="175"/>
      <c r="D249" s="175"/>
      <c r="E249" s="175"/>
      <c r="F249" s="175"/>
      <c r="G249" s="175"/>
      <c r="H249" s="175"/>
      <c r="I249" s="175"/>
      <c r="J249" s="175"/>
      <c r="K249" s="175"/>
      <c r="L249" s="175"/>
      <c r="M249" s="175"/>
      <c r="N249" s="175"/>
      <c r="O249" s="175"/>
      <c r="P249" s="175"/>
      <c r="Q249" s="175"/>
      <c r="R249" s="175"/>
      <c r="S249" s="175"/>
      <c r="T249" s="175"/>
      <c r="U249" s="175"/>
      <c r="V249" s="175"/>
      <c r="W249" s="175"/>
      <c r="X249" s="175"/>
      <c r="Y249" s="175"/>
      <c r="Z249" s="175"/>
    </row>
    <row r="250" ht="11.25" customHeight="1">
      <c r="A250" s="175"/>
      <c r="B250" s="175"/>
      <c r="C250" s="175"/>
      <c r="D250" s="175"/>
      <c r="E250" s="175"/>
      <c r="F250" s="175"/>
      <c r="G250" s="175"/>
      <c r="H250" s="175"/>
      <c r="I250" s="175"/>
      <c r="J250" s="175"/>
      <c r="K250" s="175"/>
      <c r="L250" s="175"/>
      <c r="M250" s="175"/>
      <c r="N250" s="175"/>
      <c r="O250" s="175"/>
      <c r="P250" s="175"/>
      <c r="Q250" s="175"/>
      <c r="R250" s="175"/>
      <c r="S250" s="175"/>
      <c r="T250" s="175"/>
      <c r="U250" s="175"/>
      <c r="V250" s="175"/>
      <c r="W250" s="175"/>
      <c r="X250" s="175"/>
      <c r="Y250" s="175"/>
      <c r="Z250" s="175"/>
    </row>
    <row r="251" ht="11.25" customHeight="1">
      <c r="A251" s="175"/>
      <c r="B251" s="175"/>
      <c r="C251" s="175"/>
      <c r="D251" s="175"/>
      <c r="E251" s="175"/>
      <c r="F251" s="175"/>
      <c r="G251" s="175"/>
      <c r="H251" s="175"/>
      <c r="I251" s="175"/>
      <c r="J251" s="175"/>
      <c r="K251" s="175"/>
      <c r="L251" s="175"/>
      <c r="M251" s="175"/>
      <c r="N251" s="175"/>
      <c r="O251" s="175"/>
      <c r="P251" s="175"/>
      <c r="Q251" s="175"/>
      <c r="R251" s="175"/>
      <c r="S251" s="175"/>
      <c r="T251" s="175"/>
      <c r="U251" s="175"/>
      <c r="V251" s="175"/>
      <c r="W251" s="175"/>
      <c r="X251" s="175"/>
      <c r="Y251" s="175"/>
      <c r="Z251" s="175"/>
    </row>
    <row r="252" ht="11.25" customHeight="1">
      <c r="A252" s="175"/>
      <c r="B252" s="175"/>
      <c r="C252" s="175"/>
      <c r="D252" s="175"/>
      <c r="E252" s="175"/>
      <c r="F252" s="175"/>
      <c r="G252" s="175"/>
      <c r="H252" s="175"/>
      <c r="I252" s="175"/>
      <c r="J252" s="175"/>
      <c r="K252" s="175"/>
      <c r="L252" s="175"/>
      <c r="M252" s="175"/>
      <c r="N252" s="175"/>
      <c r="O252" s="175"/>
      <c r="P252" s="175"/>
      <c r="Q252" s="175"/>
      <c r="R252" s="175"/>
      <c r="S252" s="175"/>
      <c r="T252" s="175"/>
      <c r="U252" s="175"/>
      <c r="V252" s="175"/>
      <c r="W252" s="175"/>
      <c r="X252" s="175"/>
      <c r="Y252" s="175"/>
      <c r="Z252" s="175"/>
    </row>
    <row r="253" ht="11.25" customHeight="1">
      <c r="A253" s="175"/>
      <c r="B253" s="175"/>
      <c r="C253" s="175"/>
      <c r="D253" s="175"/>
      <c r="E253" s="175"/>
      <c r="F253" s="175"/>
      <c r="G253" s="175"/>
      <c r="H253" s="175"/>
      <c r="I253" s="175"/>
      <c r="J253" s="175"/>
      <c r="K253" s="175"/>
      <c r="L253" s="175"/>
      <c r="M253" s="175"/>
      <c r="N253" s="175"/>
      <c r="O253" s="175"/>
      <c r="P253" s="175"/>
      <c r="Q253" s="175"/>
      <c r="R253" s="175"/>
      <c r="S253" s="175"/>
      <c r="T253" s="175"/>
      <c r="U253" s="175"/>
      <c r="V253" s="175"/>
      <c r="W253" s="175"/>
      <c r="X253" s="175"/>
      <c r="Y253" s="175"/>
      <c r="Z253" s="175"/>
    </row>
    <row r="254" ht="11.25" customHeight="1">
      <c r="A254" s="175"/>
      <c r="B254" s="175"/>
      <c r="C254" s="175"/>
      <c r="D254" s="175"/>
      <c r="E254" s="175"/>
      <c r="F254" s="175"/>
      <c r="G254" s="175"/>
      <c r="H254" s="175"/>
      <c r="I254" s="175"/>
      <c r="J254" s="175"/>
      <c r="K254" s="175"/>
      <c r="L254" s="175"/>
      <c r="M254" s="175"/>
      <c r="N254" s="175"/>
      <c r="O254" s="175"/>
      <c r="P254" s="175"/>
      <c r="Q254" s="175"/>
      <c r="R254" s="175"/>
      <c r="S254" s="175"/>
      <c r="T254" s="175"/>
      <c r="U254" s="175"/>
      <c r="V254" s="175"/>
      <c r="W254" s="175"/>
      <c r="X254" s="175"/>
      <c r="Y254" s="175"/>
      <c r="Z254" s="175"/>
    </row>
    <row r="255" ht="11.25" customHeight="1">
      <c r="A255" s="175"/>
      <c r="B255" s="175"/>
      <c r="C255" s="175"/>
      <c r="D255" s="175"/>
      <c r="E255" s="175"/>
      <c r="F255" s="175"/>
      <c r="G255" s="175"/>
      <c r="H255" s="175"/>
      <c r="I255" s="175"/>
      <c r="J255" s="175"/>
      <c r="K255" s="175"/>
      <c r="L255" s="175"/>
      <c r="M255" s="175"/>
      <c r="N255" s="175"/>
      <c r="O255" s="175"/>
      <c r="P255" s="175"/>
      <c r="Q255" s="175"/>
      <c r="R255" s="175"/>
      <c r="S255" s="175"/>
      <c r="T255" s="175"/>
      <c r="U255" s="175"/>
      <c r="V255" s="175"/>
      <c r="W255" s="175"/>
      <c r="X255" s="175"/>
      <c r="Y255" s="175"/>
      <c r="Z255" s="175"/>
    </row>
    <row r="256" ht="11.25" customHeight="1">
      <c r="A256" s="175"/>
      <c r="B256" s="175"/>
      <c r="C256" s="175"/>
      <c r="D256" s="175"/>
      <c r="E256" s="175"/>
      <c r="F256" s="175"/>
      <c r="G256" s="175"/>
      <c r="H256" s="175"/>
      <c r="I256" s="175"/>
      <c r="J256" s="175"/>
      <c r="K256" s="175"/>
      <c r="L256" s="175"/>
      <c r="M256" s="175"/>
      <c r="N256" s="175"/>
      <c r="O256" s="175"/>
      <c r="P256" s="175"/>
      <c r="Q256" s="175"/>
      <c r="R256" s="175"/>
      <c r="S256" s="175"/>
      <c r="T256" s="175"/>
      <c r="U256" s="175"/>
      <c r="V256" s="175"/>
      <c r="W256" s="175"/>
      <c r="X256" s="175"/>
      <c r="Y256" s="175"/>
      <c r="Z256" s="175"/>
    </row>
    <row r="257" ht="11.25" customHeight="1">
      <c r="A257" s="175"/>
      <c r="B257" s="175"/>
      <c r="C257" s="175"/>
      <c r="D257" s="175"/>
      <c r="E257" s="175"/>
      <c r="F257" s="175"/>
      <c r="G257" s="175"/>
      <c r="H257" s="175"/>
      <c r="I257" s="175"/>
      <c r="J257" s="175"/>
      <c r="K257" s="175"/>
      <c r="L257" s="175"/>
      <c r="M257" s="175"/>
      <c r="N257" s="175"/>
      <c r="O257" s="175"/>
      <c r="P257" s="175"/>
      <c r="Q257" s="175"/>
      <c r="R257" s="175"/>
      <c r="S257" s="175"/>
      <c r="T257" s="175"/>
      <c r="U257" s="175"/>
      <c r="V257" s="175"/>
      <c r="W257" s="175"/>
      <c r="X257" s="175"/>
      <c r="Y257" s="175"/>
      <c r="Z257" s="175"/>
    </row>
    <row r="258" ht="11.25" customHeight="1">
      <c r="A258" s="175"/>
      <c r="B258" s="175"/>
      <c r="C258" s="175"/>
      <c r="D258" s="175"/>
      <c r="E258" s="175"/>
      <c r="F258" s="175"/>
      <c r="G258" s="175"/>
      <c r="H258" s="175"/>
      <c r="I258" s="175"/>
      <c r="J258" s="175"/>
      <c r="K258" s="175"/>
      <c r="L258" s="175"/>
      <c r="M258" s="175"/>
      <c r="N258" s="175"/>
      <c r="O258" s="175"/>
      <c r="P258" s="175"/>
      <c r="Q258" s="175"/>
      <c r="R258" s="175"/>
      <c r="S258" s="175"/>
      <c r="T258" s="175"/>
      <c r="U258" s="175"/>
      <c r="V258" s="175"/>
      <c r="W258" s="175"/>
      <c r="X258" s="175"/>
      <c r="Y258" s="175"/>
      <c r="Z258" s="175"/>
    </row>
    <row r="259" ht="11.25" customHeight="1">
      <c r="A259" s="175"/>
      <c r="B259" s="175"/>
      <c r="C259" s="175"/>
      <c r="D259" s="175"/>
      <c r="E259" s="175"/>
      <c r="F259" s="175"/>
      <c r="G259" s="175"/>
      <c r="H259" s="175"/>
      <c r="I259" s="175"/>
      <c r="J259" s="175"/>
      <c r="K259" s="175"/>
      <c r="L259" s="175"/>
      <c r="M259" s="175"/>
      <c r="N259" s="175"/>
      <c r="O259" s="175"/>
      <c r="P259" s="175"/>
      <c r="Q259" s="175"/>
      <c r="R259" s="175"/>
      <c r="S259" s="175"/>
      <c r="T259" s="175"/>
      <c r="U259" s="175"/>
      <c r="V259" s="175"/>
      <c r="W259" s="175"/>
      <c r="X259" s="175"/>
      <c r="Y259" s="175"/>
      <c r="Z259" s="175"/>
    </row>
    <row r="260" ht="11.25" customHeight="1">
      <c r="A260" s="175"/>
      <c r="B260" s="175"/>
      <c r="C260" s="175"/>
      <c r="D260" s="175"/>
      <c r="E260" s="175"/>
      <c r="F260" s="175"/>
      <c r="G260" s="175"/>
      <c r="H260" s="175"/>
      <c r="I260" s="175"/>
      <c r="J260" s="175"/>
      <c r="K260" s="175"/>
      <c r="L260" s="175"/>
      <c r="M260" s="175"/>
      <c r="N260" s="175"/>
      <c r="O260" s="175"/>
      <c r="P260" s="175"/>
      <c r="Q260" s="175"/>
      <c r="R260" s="175"/>
      <c r="S260" s="175"/>
      <c r="T260" s="175"/>
      <c r="U260" s="175"/>
      <c r="V260" s="175"/>
      <c r="W260" s="175"/>
      <c r="X260" s="175"/>
      <c r="Y260" s="175"/>
      <c r="Z260" s="175"/>
    </row>
    <row r="261" ht="11.25" customHeight="1">
      <c r="A261" s="175"/>
      <c r="B261" s="175"/>
      <c r="C261" s="175"/>
      <c r="D261" s="175"/>
      <c r="E261" s="175"/>
      <c r="F261" s="175"/>
      <c r="G261" s="175"/>
      <c r="H261" s="175"/>
      <c r="I261" s="175"/>
      <c r="J261" s="175"/>
      <c r="K261" s="175"/>
      <c r="L261" s="175"/>
      <c r="M261" s="175"/>
      <c r="N261" s="175"/>
      <c r="O261" s="175"/>
      <c r="P261" s="175"/>
      <c r="Q261" s="175"/>
      <c r="R261" s="175"/>
      <c r="S261" s="175"/>
      <c r="T261" s="175"/>
      <c r="U261" s="175"/>
      <c r="V261" s="175"/>
      <c r="W261" s="175"/>
      <c r="X261" s="175"/>
      <c r="Y261" s="175"/>
      <c r="Z261" s="175"/>
    </row>
    <row r="262" ht="11.25" customHeight="1">
      <c r="A262" s="175"/>
      <c r="B262" s="175"/>
      <c r="C262" s="175"/>
      <c r="D262" s="175"/>
      <c r="E262" s="175"/>
      <c r="F262" s="175"/>
      <c r="G262" s="175"/>
      <c r="H262" s="175"/>
      <c r="I262" s="175"/>
      <c r="J262" s="175"/>
      <c r="K262" s="175"/>
      <c r="L262" s="175"/>
      <c r="M262" s="175"/>
      <c r="N262" s="175"/>
      <c r="O262" s="175"/>
      <c r="P262" s="175"/>
      <c r="Q262" s="175"/>
      <c r="R262" s="175"/>
      <c r="S262" s="175"/>
      <c r="T262" s="175"/>
      <c r="U262" s="175"/>
      <c r="V262" s="175"/>
      <c r="W262" s="175"/>
      <c r="X262" s="175"/>
      <c r="Y262" s="175"/>
      <c r="Z262" s="175"/>
    </row>
    <row r="263" ht="11.25" customHeight="1">
      <c r="A263" s="175"/>
      <c r="B263" s="175"/>
      <c r="C263" s="175"/>
      <c r="D263" s="175"/>
      <c r="E263" s="175"/>
      <c r="F263" s="175"/>
      <c r="G263" s="175"/>
      <c r="H263" s="175"/>
      <c r="I263" s="175"/>
      <c r="J263" s="175"/>
      <c r="K263" s="175"/>
      <c r="L263" s="175"/>
      <c r="M263" s="175"/>
      <c r="N263" s="175"/>
      <c r="O263" s="175"/>
      <c r="P263" s="175"/>
      <c r="Q263" s="175"/>
      <c r="R263" s="175"/>
      <c r="S263" s="175"/>
      <c r="T263" s="175"/>
      <c r="U263" s="175"/>
      <c r="V263" s="175"/>
      <c r="W263" s="175"/>
      <c r="X263" s="175"/>
      <c r="Y263" s="175"/>
      <c r="Z263" s="175"/>
    </row>
    <row r="264" ht="11.25" customHeight="1">
      <c r="A264" s="175"/>
      <c r="B264" s="175"/>
      <c r="C264" s="175"/>
      <c r="D264" s="175"/>
      <c r="E264" s="175"/>
      <c r="F264" s="175"/>
      <c r="G264" s="175"/>
      <c r="H264" s="175"/>
      <c r="I264" s="175"/>
      <c r="J264" s="175"/>
      <c r="K264" s="175"/>
      <c r="L264" s="175"/>
      <c r="M264" s="175"/>
      <c r="N264" s="175"/>
      <c r="O264" s="175"/>
      <c r="P264" s="175"/>
      <c r="Q264" s="175"/>
      <c r="R264" s="175"/>
      <c r="S264" s="175"/>
      <c r="T264" s="175"/>
      <c r="U264" s="175"/>
      <c r="V264" s="175"/>
      <c r="W264" s="175"/>
      <c r="X264" s="175"/>
      <c r="Y264" s="175"/>
      <c r="Z264" s="175"/>
    </row>
    <row r="265" ht="11.25" customHeight="1">
      <c r="A265" s="175"/>
      <c r="B265" s="175"/>
      <c r="C265" s="175"/>
      <c r="D265" s="175"/>
      <c r="E265" s="175"/>
      <c r="F265" s="175"/>
      <c r="G265" s="175"/>
      <c r="H265" s="175"/>
      <c r="I265" s="175"/>
      <c r="J265" s="175"/>
      <c r="K265" s="175"/>
      <c r="L265" s="175"/>
      <c r="M265" s="175"/>
      <c r="N265" s="175"/>
      <c r="O265" s="175"/>
      <c r="P265" s="175"/>
      <c r="Q265" s="175"/>
      <c r="R265" s="175"/>
      <c r="S265" s="175"/>
      <c r="T265" s="175"/>
      <c r="U265" s="175"/>
      <c r="V265" s="175"/>
      <c r="W265" s="175"/>
      <c r="X265" s="175"/>
      <c r="Y265" s="175"/>
      <c r="Z265" s="175"/>
    </row>
    <row r="266" ht="11.25" customHeight="1">
      <c r="A266" s="175"/>
      <c r="B266" s="175"/>
      <c r="C266" s="175"/>
      <c r="D266" s="175"/>
      <c r="E266" s="175"/>
      <c r="F266" s="175"/>
      <c r="G266" s="175"/>
      <c r="H266" s="175"/>
      <c r="I266" s="175"/>
      <c r="J266" s="175"/>
      <c r="K266" s="175"/>
      <c r="L266" s="175"/>
      <c r="M266" s="175"/>
      <c r="N266" s="175"/>
      <c r="O266" s="175"/>
      <c r="P266" s="175"/>
      <c r="Q266" s="175"/>
      <c r="R266" s="175"/>
      <c r="S266" s="175"/>
      <c r="T266" s="175"/>
      <c r="U266" s="175"/>
      <c r="V266" s="175"/>
      <c r="W266" s="175"/>
      <c r="X266" s="175"/>
      <c r="Y266" s="175"/>
      <c r="Z266" s="175"/>
    </row>
    <row r="267" ht="11.25" customHeight="1">
      <c r="A267" s="175"/>
      <c r="B267" s="175"/>
      <c r="C267" s="175"/>
      <c r="D267" s="175"/>
      <c r="E267" s="175"/>
      <c r="F267" s="175"/>
      <c r="G267" s="175"/>
      <c r="H267" s="175"/>
      <c r="I267" s="175"/>
      <c r="J267" s="175"/>
      <c r="K267" s="175"/>
      <c r="L267" s="175"/>
      <c r="M267" s="175"/>
      <c r="N267" s="175"/>
      <c r="O267" s="175"/>
      <c r="P267" s="175"/>
      <c r="Q267" s="175"/>
      <c r="R267" s="175"/>
      <c r="S267" s="175"/>
      <c r="T267" s="175"/>
      <c r="U267" s="175"/>
      <c r="V267" s="175"/>
      <c r="W267" s="175"/>
      <c r="X267" s="175"/>
      <c r="Y267" s="175"/>
      <c r="Z267" s="175"/>
    </row>
    <row r="268" ht="11.25" customHeight="1">
      <c r="A268" s="175"/>
      <c r="B268" s="175"/>
      <c r="C268" s="175"/>
      <c r="D268" s="175"/>
      <c r="E268" s="175"/>
      <c r="F268" s="175"/>
      <c r="G268" s="175"/>
      <c r="H268" s="175"/>
      <c r="I268" s="175"/>
      <c r="J268" s="175"/>
      <c r="K268" s="175"/>
      <c r="L268" s="175"/>
      <c r="M268" s="175"/>
      <c r="N268" s="175"/>
      <c r="O268" s="175"/>
      <c r="P268" s="175"/>
      <c r="Q268" s="175"/>
      <c r="R268" s="175"/>
      <c r="S268" s="175"/>
      <c r="T268" s="175"/>
      <c r="U268" s="175"/>
      <c r="V268" s="175"/>
      <c r="W268" s="175"/>
      <c r="X268" s="175"/>
      <c r="Y268" s="175"/>
      <c r="Z268" s="175"/>
    </row>
    <row r="269" ht="11.25" customHeight="1">
      <c r="A269" s="175"/>
      <c r="B269" s="175"/>
      <c r="C269" s="175"/>
      <c r="D269" s="175"/>
      <c r="E269" s="175"/>
      <c r="F269" s="175"/>
      <c r="G269" s="175"/>
      <c r="H269" s="175"/>
      <c r="I269" s="175"/>
      <c r="J269" s="175"/>
      <c r="K269" s="175"/>
      <c r="L269" s="175"/>
      <c r="M269" s="175"/>
      <c r="N269" s="175"/>
      <c r="O269" s="175"/>
      <c r="P269" s="175"/>
      <c r="Q269" s="175"/>
      <c r="R269" s="175"/>
      <c r="S269" s="175"/>
      <c r="T269" s="175"/>
      <c r="U269" s="175"/>
      <c r="V269" s="175"/>
      <c r="W269" s="175"/>
      <c r="X269" s="175"/>
      <c r="Y269" s="175"/>
      <c r="Z269" s="175"/>
    </row>
    <row r="270" ht="11.25" customHeight="1">
      <c r="A270" s="175"/>
      <c r="B270" s="175"/>
      <c r="C270" s="175"/>
      <c r="D270" s="175"/>
      <c r="E270" s="175"/>
      <c r="F270" s="175"/>
      <c r="G270" s="175"/>
      <c r="H270" s="175"/>
      <c r="I270" s="175"/>
      <c r="J270" s="175"/>
      <c r="K270" s="175"/>
      <c r="L270" s="175"/>
      <c r="M270" s="175"/>
      <c r="N270" s="175"/>
      <c r="O270" s="175"/>
      <c r="P270" s="175"/>
      <c r="Q270" s="175"/>
      <c r="R270" s="175"/>
      <c r="S270" s="175"/>
      <c r="T270" s="175"/>
      <c r="U270" s="175"/>
      <c r="V270" s="175"/>
      <c r="W270" s="175"/>
      <c r="X270" s="175"/>
      <c r="Y270" s="175"/>
      <c r="Z270" s="175"/>
    </row>
    <row r="271" ht="11.25" customHeight="1">
      <c r="A271" s="175"/>
      <c r="B271" s="175"/>
      <c r="C271" s="175"/>
      <c r="D271" s="175"/>
      <c r="E271" s="175"/>
      <c r="F271" s="175"/>
      <c r="G271" s="175"/>
      <c r="H271" s="175"/>
      <c r="I271" s="175"/>
      <c r="J271" s="175"/>
      <c r="K271" s="175"/>
      <c r="L271" s="175"/>
      <c r="M271" s="175"/>
      <c r="N271" s="175"/>
      <c r="O271" s="175"/>
      <c r="P271" s="175"/>
      <c r="Q271" s="175"/>
      <c r="R271" s="175"/>
      <c r="S271" s="175"/>
      <c r="T271" s="175"/>
      <c r="U271" s="175"/>
      <c r="V271" s="175"/>
      <c r="W271" s="175"/>
      <c r="X271" s="175"/>
      <c r="Y271" s="175"/>
      <c r="Z271" s="175"/>
    </row>
    <row r="272" ht="11.25" customHeight="1">
      <c r="A272" s="175"/>
      <c r="B272" s="175"/>
      <c r="C272" s="175"/>
      <c r="D272" s="175"/>
      <c r="E272" s="175"/>
      <c r="F272" s="175"/>
      <c r="G272" s="175"/>
      <c r="H272" s="175"/>
      <c r="I272" s="175"/>
      <c r="J272" s="175"/>
      <c r="K272" s="175"/>
      <c r="L272" s="175"/>
      <c r="M272" s="175"/>
      <c r="N272" s="175"/>
      <c r="O272" s="175"/>
      <c r="P272" s="175"/>
      <c r="Q272" s="175"/>
      <c r="R272" s="175"/>
      <c r="S272" s="175"/>
      <c r="T272" s="175"/>
      <c r="U272" s="175"/>
      <c r="V272" s="175"/>
      <c r="W272" s="175"/>
      <c r="X272" s="175"/>
      <c r="Y272" s="175"/>
      <c r="Z272" s="175"/>
    </row>
    <row r="273" ht="11.25" customHeight="1">
      <c r="A273" s="175"/>
      <c r="B273" s="175"/>
      <c r="C273" s="175"/>
      <c r="D273" s="175"/>
      <c r="E273" s="175"/>
      <c r="F273" s="175"/>
      <c r="G273" s="175"/>
      <c r="H273" s="175"/>
      <c r="I273" s="175"/>
      <c r="J273" s="175"/>
      <c r="K273" s="175"/>
      <c r="L273" s="175"/>
      <c r="M273" s="175"/>
      <c r="N273" s="175"/>
      <c r="O273" s="175"/>
      <c r="P273" s="175"/>
      <c r="Q273" s="175"/>
      <c r="R273" s="175"/>
      <c r="S273" s="175"/>
      <c r="T273" s="175"/>
      <c r="U273" s="175"/>
      <c r="V273" s="175"/>
      <c r="W273" s="175"/>
      <c r="X273" s="175"/>
      <c r="Y273" s="175"/>
      <c r="Z273" s="175"/>
    </row>
    <row r="274" ht="11.25" customHeight="1">
      <c r="A274" s="175"/>
      <c r="B274" s="175"/>
      <c r="C274" s="175"/>
      <c r="D274" s="175"/>
      <c r="E274" s="175"/>
      <c r="F274" s="175"/>
      <c r="G274" s="175"/>
      <c r="H274" s="175"/>
      <c r="I274" s="175"/>
      <c r="J274" s="175"/>
      <c r="K274" s="175"/>
      <c r="L274" s="175"/>
      <c r="M274" s="175"/>
      <c r="N274" s="175"/>
      <c r="O274" s="175"/>
      <c r="P274" s="175"/>
      <c r="Q274" s="175"/>
      <c r="R274" s="175"/>
      <c r="S274" s="175"/>
      <c r="T274" s="175"/>
      <c r="U274" s="175"/>
      <c r="V274" s="175"/>
      <c r="W274" s="175"/>
      <c r="X274" s="175"/>
      <c r="Y274" s="175"/>
      <c r="Z274" s="175"/>
    </row>
    <row r="275" ht="11.25" customHeight="1">
      <c r="A275" s="175"/>
      <c r="B275" s="175"/>
      <c r="C275" s="175"/>
      <c r="D275" s="175"/>
      <c r="E275" s="175"/>
      <c r="F275" s="175"/>
      <c r="G275" s="175"/>
      <c r="H275" s="175"/>
      <c r="I275" s="175"/>
      <c r="J275" s="175"/>
      <c r="K275" s="175"/>
      <c r="L275" s="175"/>
      <c r="M275" s="175"/>
      <c r="N275" s="175"/>
      <c r="O275" s="175"/>
      <c r="P275" s="175"/>
      <c r="Q275" s="175"/>
      <c r="R275" s="175"/>
      <c r="S275" s="175"/>
      <c r="T275" s="175"/>
      <c r="U275" s="175"/>
      <c r="V275" s="175"/>
      <c r="W275" s="175"/>
      <c r="X275" s="175"/>
      <c r="Y275" s="175"/>
      <c r="Z275" s="175"/>
    </row>
    <row r="276" ht="11.25" customHeight="1">
      <c r="A276" s="175"/>
      <c r="B276" s="175"/>
      <c r="C276" s="175"/>
      <c r="D276" s="175"/>
      <c r="E276" s="175"/>
      <c r="F276" s="175"/>
      <c r="G276" s="175"/>
      <c r="H276" s="175"/>
      <c r="I276" s="175"/>
      <c r="J276" s="175"/>
      <c r="K276" s="175"/>
      <c r="L276" s="175"/>
      <c r="M276" s="175"/>
      <c r="N276" s="175"/>
      <c r="O276" s="175"/>
      <c r="P276" s="175"/>
      <c r="Q276" s="175"/>
      <c r="R276" s="175"/>
      <c r="S276" s="175"/>
      <c r="T276" s="175"/>
      <c r="U276" s="175"/>
      <c r="V276" s="175"/>
      <c r="W276" s="175"/>
      <c r="X276" s="175"/>
      <c r="Y276" s="175"/>
      <c r="Z276" s="175"/>
    </row>
    <row r="277" ht="11.25" customHeight="1">
      <c r="A277" s="175"/>
      <c r="B277" s="175"/>
      <c r="C277" s="175"/>
      <c r="D277" s="175"/>
      <c r="E277" s="175"/>
      <c r="F277" s="175"/>
      <c r="G277" s="175"/>
      <c r="H277" s="175"/>
      <c r="I277" s="175"/>
      <c r="J277" s="175"/>
      <c r="K277" s="175"/>
      <c r="L277" s="175"/>
      <c r="M277" s="175"/>
      <c r="N277" s="175"/>
      <c r="O277" s="175"/>
      <c r="P277" s="175"/>
      <c r="Q277" s="175"/>
      <c r="R277" s="175"/>
      <c r="S277" s="175"/>
      <c r="T277" s="175"/>
      <c r="U277" s="175"/>
      <c r="V277" s="175"/>
      <c r="W277" s="175"/>
      <c r="X277" s="175"/>
      <c r="Y277" s="175"/>
      <c r="Z277" s="175"/>
    </row>
    <row r="278" ht="11.25" customHeight="1">
      <c r="A278" s="175"/>
      <c r="B278" s="175"/>
      <c r="C278" s="175"/>
      <c r="D278" s="175"/>
      <c r="E278" s="175"/>
      <c r="F278" s="175"/>
      <c r="G278" s="175"/>
      <c r="H278" s="175"/>
      <c r="I278" s="175"/>
      <c r="J278" s="175"/>
      <c r="K278" s="175"/>
      <c r="L278" s="175"/>
      <c r="M278" s="175"/>
      <c r="N278" s="175"/>
      <c r="O278" s="175"/>
      <c r="P278" s="175"/>
      <c r="Q278" s="175"/>
      <c r="R278" s="175"/>
      <c r="S278" s="175"/>
      <c r="T278" s="175"/>
      <c r="U278" s="175"/>
      <c r="V278" s="175"/>
      <c r="W278" s="175"/>
      <c r="X278" s="175"/>
      <c r="Y278" s="175"/>
      <c r="Z278" s="175"/>
    </row>
    <row r="279" ht="11.25" customHeight="1">
      <c r="A279" s="175"/>
      <c r="B279" s="175"/>
      <c r="C279" s="175"/>
      <c r="D279" s="175"/>
      <c r="E279" s="175"/>
      <c r="F279" s="175"/>
      <c r="G279" s="175"/>
      <c r="H279" s="175"/>
      <c r="I279" s="175"/>
      <c r="J279" s="175"/>
      <c r="K279" s="175"/>
      <c r="L279" s="175"/>
      <c r="M279" s="175"/>
      <c r="N279" s="175"/>
      <c r="O279" s="175"/>
      <c r="P279" s="175"/>
      <c r="Q279" s="175"/>
      <c r="R279" s="175"/>
      <c r="S279" s="175"/>
      <c r="T279" s="175"/>
      <c r="U279" s="175"/>
      <c r="V279" s="175"/>
      <c r="W279" s="175"/>
      <c r="X279" s="175"/>
      <c r="Y279" s="175"/>
      <c r="Z279" s="175"/>
    </row>
    <row r="280" ht="11.25" customHeight="1">
      <c r="A280" s="175"/>
      <c r="B280" s="175"/>
      <c r="C280" s="175"/>
      <c r="D280" s="175"/>
      <c r="E280" s="175"/>
      <c r="F280" s="175"/>
      <c r="G280" s="175"/>
      <c r="H280" s="175"/>
      <c r="I280" s="175"/>
      <c r="J280" s="175"/>
      <c r="K280" s="175"/>
      <c r="L280" s="175"/>
      <c r="M280" s="175"/>
      <c r="N280" s="175"/>
      <c r="O280" s="175"/>
      <c r="P280" s="175"/>
      <c r="Q280" s="175"/>
      <c r="R280" s="175"/>
      <c r="S280" s="175"/>
      <c r="T280" s="175"/>
      <c r="U280" s="175"/>
      <c r="V280" s="175"/>
      <c r="W280" s="175"/>
      <c r="X280" s="175"/>
      <c r="Y280" s="175"/>
      <c r="Z280" s="175"/>
    </row>
    <row r="281" ht="11.25" customHeight="1">
      <c r="A281" s="175"/>
      <c r="B281" s="175"/>
      <c r="C281" s="175"/>
      <c r="D281" s="175"/>
      <c r="E281" s="175"/>
      <c r="F281" s="175"/>
      <c r="G281" s="175"/>
      <c r="H281" s="175"/>
      <c r="I281" s="175"/>
      <c r="J281" s="175"/>
      <c r="K281" s="175"/>
      <c r="L281" s="175"/>
      <c r="M281" s="175"/>
      <c r="N281" s="175"/>
      <c r="O281" s="175"/>
      <c r="P281" s="175"/>
      <c r="Q281" s="175"/>
      <c r="R281" s="175"/>
      <c r="S281" s="175"/>
      <c r="T281" s="175"/>
      <c r="U281" s="175"/>
      <c r="V281" s="175"/>
      <c r="W281" s="175"/>
      <c r="X281" s="175"/>
      <c r="Y281" s="175"/>
      <c r="Z281" s="175"/>
    </row>
    <row r="282" ht="11.25" customHeight="1">
      <c r="A282" s="175"/>
      <c r="B282" s="175"/>
      <c r="C282" s="175"/>
      <c r="D282" s="175"/>
      <c r="E282" s="175"/>
      <c r="F282" s="175"/>
      <c r="G282" s="175"/>
      <c r="H282" s="175"/>
      <c r="I282" s="175"/>
      <c r="J282" s="175"/>
      <c r="K282" s="175"/>
      <c r="L282" s="175"/>
      <c r="M282" s="175"/>
      <c r="N282" s="175"/>
      <c r="O282" s="175"/>
      <c r="P282" s="175"/>
      <c r="Q282" s="175"/>
      <c r="R282" s="175"/>
      <c r="S282" s="175"/>
      <c r="T282" s="175"/>
      <c r="U282" s="175"/>
      <c r="V282" s="175"/>
      <c r="W282" s="175"/>
      <c r="X282" s="175"/>
      <c r="Y282" s="175"/>
      <c r="Z282" s="175"/>
    </row>
    <row r="283" ht="11.25" customHeight="1">
      <c r="A283" s="175"/>
      <c r="B283" s="175"/>
      <c r="C283" s="175"/>
      <c r="D283" s="175"/>
      <c r="E283" s="175"/>
      <c r="F283" s="175"/>
      <c r="G283" s="175"/>
      <c r="H283" s="175"/>
      <c r="I283" s="175"/>
      <c r="J283" s="175"/>
      <c r="K283" s="175"/>
      <c r="L283" s="175"/>
      <c r="M283" s="175"/>
      <c r="N283" s="175"/>
      <c r="O283" s="175"/>
      <c r="P283" s="175"/>
      <c r="Q283" s="175"/>
      <c r="R283" s="175"/>
      <c r="S283" s="175"/>
      <c r="T283" s="175"/>
      <c r="U283" s="175"/>
      <c r="V283" s="175"/>
      <c r="W283" s="175"/>
      <c r="X283" s="175"/>
      <c r="Y283" s="175"/>
      <c r="Z283" s="175"/>
    </row>
    <row r="284" ht="11.25" customHeight="1">
      <c r="A284" s="175"/>
      <c r="B284" s="175"/>
      <c r="C284" s="175"/>
      <c r="D284" s="175"/>
      <c r="E284" s="175"/>
      <c r="F284" s="175"/>
      <c r="G284" s="175"/>
      <c r="H284" s="175"/>
      <c r="I284" s="175"/>
      <c r="J284" s="175"/>
      <c r="K284" s="175"/>
      <c r="L284" s="175"/>
      <c r="M284" s="175"/>
      <c r="N284" s="175"/>
      <c r="O284" s="175"/>
      <c r="P284" s="175"/>
      <c r="Q284" s="175"/>
      <c r="R284" s="175"/>
      <c r="S284" s="175"/>
      <c r="T284" s="175"/>
      <c r="U284" s="175"/>
      <c r="V284" s="175"/>
      <c r="W284" s="175"/>
      <c r="X284" s="175"/>
      <c r="Y284" s="175"/>
      <c r="Z284" s="175"/>
    </row>
    <row r="285" ht="11.25" customHeight="1">
      <c r="A285" s="175"/>
      <c r="B285" s="175"/>
      <c r="C285" s="175"/>
      <c r="D285" s="175"/>
      <c r="E285" s="175"/>
      <c r="F285" s="175"/>
      <c r="G285" s="175"/>
      <c r="H285" s="175"/>
      <c r="I285" s="175"/>
      <c r="J285" s="175"/>
      <c r="K285" s="175"/>
      <c r="L285" s="175"/>
      <c r="M285" s="175"/>
      <c r="N285" s="175"/>
      <c r="O285" s="175"/>
      <c r="P285" s="175"/>
      <c r="Q285" s="175"/>
      <c r="R285" s="175"/>
      <c r="S285" s="175"/>
      <c r="T285" s="175"/>
      <c r="U285" s="175"/>
      <c r="V285" s="175"/>
      <c r="W285" s="175"/>
      <c r="X285" s="175"/>
      <c r="Y285" s="175"/>
      <c r="Z285" s="175"/>
    </row>
    <row r="286" ht="11.25" customHeight="1">
      <c r="A286" s="175"/>
      <c r="B286" s="175"/>
      <c r="C286" s="175"/>
      <c r="D286" s="175"/>
      <c r="E286" s="175"/>
      <c r="F286" s="175"/>
      <c r="G286" s="175"/>
      <c r="H286" s="175"/>
      <c r="I286" s="175"/>
      <c r="J286" s="175"/>
      <c r="K286" s="175"/>
      <c r="L286" s="175"/>
      <c r="M286" s="175"/>
      <c r="N286" s="175"/>
      <c r="O286" s="175"/>
      <c r="P286" s="175"/>
      <c r="Q286" s="175"/>
      <c r="R286" s="175"/>
      <c r="S286" s="175"/>
      <c r="T286" s="175"/>
      <c r="U286" s="175"/>
      <c r="V286" s="175"/>
      <c r="W286" s="175"/>
      <c r="X286" s="175"/>
      <c r="Y286" s="175"/>
      <c r="Z286" s="175"/>
    </row>
    <row r="287" ht="11.25" customHeight="1">
      <c r="A287" s="175"/>
      <c r="B287" s="175"/>
      <c r="C287" s="175"/>
      <c r="D287" s="175"/>
      <c r="E287" s="175"/>
      <c r="F287" s="175"/>
      <c r="G287" s="175"/>
      <c r="H287" s="175"/>
      <c r="I287" s="175"/>
      <c r="J287" s="175"/>
      <c r="K287" s="175"/>
      <c r="L287" s="175"/>
      <c r="M287" s="175"/>
      <c r="N287" s="175"/>
      <c r="O287" s="175"/>
      <c r="P287" s="175"/>
      <c r="Q287" s="175"/>
      <c r="R287" s="175"/>
      <c r="S287" s="175"/>
      <c r="T287" s="175"/>
      <c r="U287" s="175"/>
      <c r="V287" s="175"/>
      <c r="W287" s="175"/>
      <c r="X287" s="175"/>
      <c r="Y287" s="175"/>
      <c r="Z287" s="175"/>
    </row>
    <row r="288" ht="11.25" customHeight="1">
      <c r="A288" s="175"/>
      <c r="B288" s="175"/>
      <c r="C288" s="175"/>
      <c r="D288" s="175"/>
      <c r="E288" s="175"/>
      <c r="F288" s="175"/>
      <c r="G288" s="175"/>
      <c r="H288" s="175"/>
      <c r="I288" s="175"/>
      <c r="J288" s="175"/>
      <c r="K288" s="175"/>
      <c r="L288" s="175"/>
      <c r="M288" s="175"/>
      <c r="N288" s="175"/>
      <c r="O288" s="175"/>
      <c r="P288" s="175"/>
      <c r="Q288" s="175"/>
      <c r="R288" s="175"/>
      <c r="S288" s="175"/>
      <c r="T288" s="175"/>
      <c r="U288" s="175"/>
      <c r="V288" s="175"/>
      <c r="W288" s="175"/>
      <c r="X288" s="175"/>
      <c r="Y288" s="175"/>
      <c r="Z288" s="175"/>
    </row>
    <row r="289" ht="11.25" customHeight="1">
      <c r="A289" s="175"/>
      <c r="B289" s="175"/>
      <c r="C289" s="175"/>
      <c r="D289" s="175"/>
      <c r="E289" s="175"/>
      <c r="F289" s="175"/>
      <c r="G289" s="175"/>
      <c r="H289" s="175"/>
      <c r="I289" s="175"/>
      <c r="J289" s="175"/>
      <c r="K289" s="175"/>
      <c r="L289" s="175"/>
      <c r="M289" s="175"/>
      <c r="N289" s="175"/>
      <c r="O289" s="175"/>
      <c r="P289" s="175"/>
      <c r="Q289" s="175"/>
      <c r="R289" s="175"/>
      <c r="S289" s="175"/>
      <c r="T289" s="175"/>
      <c r="U289" s="175"/>
      <c r="V289" s="175"/>
      <c r="W289" s="175"/>
      <c r="X289" s="175"/>
      <c r="Y289" s="175"/>
      <c r="Z289" s="175"/>
    </row>
    <row r="290" ht="11.25" customHeight="1">
      <c r="A290" s="175"/>
      <c r="B290" s="175"/>
      <c r="C290" s="175"/>
      <c r="D290" s="175"/>
      <c r="E290" s="175"/>
      <c r="F290" s="175"/>
      <c r="G290" s="175"/>
      <c r="H290" s="175"/>
      <c r="I290" s="175"/>
      <c r="J290" s="175"/>
      <c r="K290" s="175"/>
      <c r="L290" s="175"/>
      <c r="M290" s="175"/>
      <c r="N290" s="175"/>
      <c r="O290" s="175"/>
      <c r="P290" s="175"/>
      <c r="Q290" s="175"/>
      <c r="R290" s="175"/>
      <c r="S290" s="175"/>
      <c r="T290" s="175"/>
      <c r="U290" s="175"/>
      <c r="V290" s="175"/>
      <c r="W290" s="175"/>
      <c r="X290" s="175"/>
      <c r="Y290" s="175"/>
      <c r="Z290" s="175"/>
    </row>
    <row r="291" ht="11.25" customHeight="1">
      <c r="A291" s="175"/>
      <c r="B291" s="175"/>
      <c r="C291" s="175"/>
      <c r="D291" s="175"/>
      <c r="E291" s="175"/>
      <c r="F291" s="175"/>
      <c r="G291" s="175"/>
      <c r="H291" s="175"/>
      <c r="I291" s="175"/>
      <c r="J291" s="175"/>
      <c r="K291" s="175"/>
      <c r="L291" s="175"/>
      <c r="M291" s="175"/>
      <c r="N291" s="175"/>
      <c r="O291" s="175"/>
      <c r="P291" s="175"/>
      <c r="Q291" s="175"/>
      <c r="R291" s="175"/>
      <c r="S291" s="175"/>
      <c r="T291" s="175"/>
      <c r="U291" s="175"/>
      <c r="V291" s="175"/>
      <c r="W291" s="175"/>
      <c r="X291" s="175"/>
      <c r="Y291" s="175"/>
      <c r="Z291" s="175"/>
    </row>
    <row r="292" ht="11.25" customHeight="1">
      <c r="A292" s="175"/>
      <c r="B292" s="175"/>
      <c r="C292" s="175"/>
      <c r="D292" s="175"/>
      <c r="E292" s="175"/>
      <c r="F292" s="175"/>
      <c r="G292" s="175"/>
      <c r="H292" s="175"/>
      <c r="I292" s="175"/>
      <c r="J292" s="175"/>
      <c r="K292" s="175"/>
      <c r="L292" s="175"/>
      <c r="M292" s="175"/>
      <c r="N292" s="175"/>
      <c r="O292" s="175"/>
      <c r="P292" s="175"/>
      <c r="Q292" s="175"/>
      <c r="R292" s="175"/>
      <c r="S292" s="175"/>
      <c r="T292" s="175"/>
      <c r="U292" s="175"/>
      <c r="V292" s="175"/>
      <c r="W292" s="175"/>
      <c r="X292" s="175"/>
      <c r="Y292" s="175"/>
      <c r="Z292" s="175"/>
    </row>
    <row r="293" ht="11.25" customHeight="1">
      <c r="A293" s="175"/>
      <c r="B293" s="175"/>
      <c r="C293" s="175"/>
      <c r="D293" s="175"/>
      <c r="E293" s="175"/>
      <c r="F293" s="175"/>
      <c r="G293" s="175"/>
      <c r="H293" s="175"/>
      <c r="I293" s="175"/>
      <c r="J293" s="175"/>
      <c r="K293" s="175"/>
      <c r="L293" s="175"/>
      <c r="M293" s="175"/>
      <c r="N293" s="175"/>
      <c r="O293" s="175"/>
      <c r="P293" s="175"/>
      <c r="Q293" s="175"/>
      <c r="R293" s="175"/>
      <c r="S293" s="175"/>
      <c r="T293" s="175"/>
      <c r="U293" s="175"/>
      <c r="V293" s="175"/>
      <c r="W293" s="175"/>
      <c r="X293" s="175"/>
      <c r="Y293" s="175"/>
      <c r="Z293" s="175"/>
    </row>
    <row r="294" ht="11.25" customHeight="1">
      <c r="A294" s="175"/>
      <c r="B294" s="175"/>
      <c r="C294" s="175"/>
      <c r="D294" s="175"/>
      <c r="E294" s="175"/>
      <c r="F294" s="175"/>
      <c r="G294" s="175"/>
      <c r="H294" s="175"/>
      <c r="I294" s="175"/>
      <c r="J294" s="175"/>
      <c r="K294" s="175"/>
      <c r="L294" s="175"/>
      <c r="M294" s="175"/>
      <c r="N294" s="175"/>
      <c r="O294" s="175"/>
      <c r="P294" s="175"/>
      <c r="Q294" s="175"/>
      <c r="R294" s="175"/>
      <c r="S294" s="175"/>
      <c r="T294" s="175"/>
      <c r="U294" s="175"/>
      <c r="V294" s="175"/>
      <c r="W294" s="175"/>
      <c r="X294" s="175"/>
      <c r="Y294" s="175"/>
      <c r="Z294" s="175"/>
    </row>
    <row r="295" ht="11.25" customHeight="1">
      <c r="A295" s="175"/>
      <c r="B295" s="175"/>
      <c r="C295" s="175"/>
      <c r="D295" s="175"/>
      <c r="E295" s="175"/>
      <c r="F295" s="175"/>
      <c r="G295" s="175"/>
      <c r="H295" s="175"/>
      <c r="I295" s="175"/>
      <c r="J295" s="175"/>
      <c r="K295" s="175"/>
      <c r="L295" s="175"/>
      <c r="M295" s="175"/>
      <c r="N295" s="175"/>
      <c r="O295" s="175"/>
      <c r="P295" s="175"/>
      <c r="Q295" s="175"/>
      <c r="R295" s="175"/>
      <c r="S295" s="175"/>
      <c r="T295" s="175"/>
      <c r="U295" s="175"/>
      <c r="V295" s="175"/>
      <c r="W295" s="175"/>
      <c r="X295" s="175"/>
      <c r="Y295" s="175"/>
      <c r="Z295" s="175"/>
    </row>
    <row r="296" ht="11.25" customHeight="1">
      <c r="A296" s="175"/>
      <c r="B296" s="175"/>
      <c r="C296" s="175"/>
      <c r="D296" s="175"/>
      <c r="E296" s="175"/>
      <c r="F296" s="175"/>
      <c r="G296" s="175"/>
      <c r="H296" s="175"/>
      <c r="I296" s="175"/>
      <c r="J296" s="175"/>
      <c r="K296" s="175"/>
      <c r="L296" s="175"/>
      <c r="M296" s="175"/>
      <c r="N296" s="175"/>
      <c r="O296" s="175"/>
      <c r="P296" s="175"/>
      <c r="Q296" s="175"/>
      <c r="R296" s="175"/>
      <c r="S296" s="175"/>
      <c r="T296" s="175"/>
      <c r="U296" s="175"/>
      <c r="V296" s="175"/>
      <c r="W296" s="175"/>
      <c r="X296" s="175"/>
      <c r="Y296" s="175"/>
      <c r="Z296" s="175"/>
    </row>
    <row r="297" ht="11.25" customHeight="1">
      <c r="A297" s="175"/>
      <c r="B297" s="175"/>
      <c r="C297" s="175"/>
      <c r="D297" s="175"/>
      <c r="E297" s="175"/>
      <c r="F297" s="175"/>
      <c r="G297" s="175"/>
      <c r="H297" s="175"/>
      <c r="I297" s="175"/>
      <c r="J297" s="175"/>
      <c r="K297" s="175"/>
      <c r="L297" s="175"/>
      <c r="M297" s="175"/>
      <c r="N297" s="175"/>
      <c r="O297" s="175"/>
      <c r="P297" s="175"/>
      <c r="Q297" s="175"/>
      <c r="R297" s="175"/>
      <c r="S297" s="175"/>
      <c r="T297" s="175"/>
      <c r="U297" s="175"/>
      <c r="V297" s="175"/>
      <c r="W297" s="175"/>
      <c r="X297" s="175"/>
      <c r="Y297" s="175"/>
      <c r="Z297" s="175"/>
    </row>
    <row r="298" ht="11.25" customHeight="1">
      <c r="A298" s="175"/>
      <c r="B298" s="175"/>
      <c r="C298" s="175"/>
      <c r="D298" s="175"/>
      <c r="E298" s="175"/>
      <c r="F298" s="175"/>
      <c r="G298" s="175"/>
      <c r="H298" s="175"/>
      <c r="I298" s="175"/>
      <c r="J298" s="175"/>
      <c r="K298" s="175"/>
      <c r="L298" s="175"/>
      <c r="M298" s="175"/>
      <c r="N298" s="175"/>
      <c r="O298" s="175"/>
      <c r="P298" s="175"/>
      <c r="Q298" s="175"/>
      <c r="R298" s="175"/>
      <c r="S298" s="175"/>
      <c r="T298" s="175"/>
      <c r="U298" s="175"/>
      <c r="V298" s="175"/>
      <c r="W298" s="175"/>
      <c r="X298" s="175"/>
      <c r="Y298" s="175"/>
      <c r="Z298" s="175"/>
    </row>
    <row r="299" ht="11.25" customHeight="1">
      <c r="A299" s="175"/>
      <c r="B299" s="175"/>
      <c r="C299" s="175"/>
      <c r="D299" s="175"/>
      <c r="E299" s="175"/>
      <c r="F299" s="175"/>
      <c r="G299" s="175"/>
      <c r="H299" s="175"/>
      <c r="I299" s="175"/>
      <c r="J299" s="175"/>
      <c r="K299" s="175"/>
      <c r="L299" s="175"/>
      <c r="M299" s="175"/>
      <c r="N299" s="175"/>
      <c r="O299" s="175"/>
      <c r="P299" s="175"/>
      <c r="Q299" s="175"/>
      <c r="R299" s="175"/>
      <c r="S299" s="175"/>
      <c r="T299" s="175"/>
      <c r="U299" s="175"/>
      <c r="V299" s="175"/>
      <c r="W299" s="175"/>
      <c r="X299" s="175"/>
      <c r="Y299" s="175"/>
      <c r="Z299" s="175"/>
    </row>
    <row r="300" ht="11.25" customHeight="1">
      <c r="A300" s="175"/>
      <c r="B300" s="175"/>
      <c r="C300" s="175"/>
      <c r="D300" s="175"/>
      <c r="E300" s="175"/>
      <c r="F300" s="175"/>
      <c r="G300" s="175"/>
      <c r="H300" s="175"/>
      <c r="I300" s="175"/>
      <c r="J300" s="175"/>
      <c r="K300" s="175"/>
      <c r="L300" s="175"/>
      <c r="M300" s="175"/>
      <c r="N300" s="175"/>
      <c r="O300" s="175"/>
      <c r="P300" s="175"/>
      <c r="Q300" s="175"/>
      <c r="R300" s="175"/>
      <c r="S300" s="175"/>
      <c r="T300" s="175"/>
      <c r="U300" s="175"/>
      <c r="V300" s="175"/>
      <c r="W300" s="175"/>
      <c r="X300" s="175"/>
      <c r="Y300" s="175"/>
      <c r="Z300" s="175"/>
    </row>
    <row r="301" ht="11.25" customHeight="1">
      <c r="A301" s="175"/>
      <c r="B301" s="175"/>
      <c r="C301" s="175"/>
      <c r="D301" s="175"/>
      <c r="E301" s="175"/>
      <c r="F301" s="175"/>
      <c r="G301" s="175"/>
      <c r="H301" s="175"/>
      <c r="I301" s="175"/>
      <c r="J301" s="175"/>
      <c r="K301" s="175"/>
      <c r="L301" s="175"/>
      <c r="M301" s="175"/>
      <c r="N301" s="175"/>
      <c r="O301" s="175"/>
      <c r="P301" s="175"/>
      <c r="Q301" s="175"/>
      <c r="R301" s="175"/>
      <c r="S301" s="175"/>
      <c r="T301" s="175"/>
      <c r="U301" s="175"/>
      <c r="V301" s="175"/>
      <c r="W301" s="175"/>
      <c r="X301" s="175"/>
      <c r="Y301" s="175"/>
      <c r="Z301" s="175"/>
    </row>
    <row r="302" ht="11.25" customHeight="1">
      <c r="A302" s="175"/>
      <c r="B302" s="175"/>
      <c r="C302" s="175"/>
      <c r="D302" s="175"/>
      <c r="E302" s="175"/>
      <c r="F302" s="175"/>
      <c r="G302" s="175"/>
      <c r="H302" s="175"/>
      <c r="I302" s="175"/>
      <c r="J302" s="175"/>
      <c r="K302" s="175"/>
      <c r="L302" s="175"/>
      <c r="M302" s="175"/>
      <c r="N302" s="175"/>
      <c r="O302" s="175"/>
      <c r="P302" s="175"/>
      <c r="Q302" s="175"/>
      <c r="R302" s="175"/>
      <c r="S302" s="175"/>
      <c r="T302" s="175"/>
      <c r="U302" s="175"/>
      <c r="V302" s="175"/>
      <c r="W302" s="175"/>
      <c r="X302" s="175"/>
      <c r="Y302" s="175"/>
      <c r="Z302" s="175"/>
    </row>
    <row r="303" ht="11.25" customHeight="1">
      <c r="A303" s="175"/>
      <c r="B303" s="175"/>
      <c r="C303" s="175"/>
      <c r="D303" s="175"/>
      <c r="E303" s="175"/>
      <c r="F303" s="175"/>
      <c r="G303" s="175"/>
      <c r="H303" s="175"/>
      <c r="I303" s="175"/>
      <c r="J303" s="175"/>
      <c r="K303" s="175"/>
      <c r="L303" s="175"/>
      <c r="M303" s="175"/>
      <c r="N303" s="175"/>
      <c r="O303" s="175"/>
      <c r="P303" s="175"/>
      <c r="Q303" s="175"/>
      <c r="R303" s="175"/>
      <c r="S303" s="175"/>
      <c r="T303" s="175"/>
      <c r="U303" s="175"/>
      <c r="V303" s="175"/>
      <c r="W303" s="175"/>
      <c r="X303" s="175"/>
      <c r="Y303" s="175"/>
      <c r="Z303" s="175"/>
    </row>
    <row r="304" ht="11.25" customHeight="1">
      <c r="A304" s="175"/>
      <c r="B304" s="175"/>
      <c r="C304" s="175"/>
      <c r="D304" s="175"/>
      <c r="E304" s="175"/>
      <c r="F304" s="175"/>
      <c r="G304" s="175"/>
      <c r="H304" s="175"/>
      <c r="I304" s="175"/>
      <c r="J304" s="175"/>
      <c r="K304" s="175"/>
      <c r="L304" s="175"/>
      <c r="M304" s="175"/>
      <c r="N304" s="175"/>
      <c r="O304" s="175"/>
      <c r="P304" s="175"/>
      <c r="Q304" s="175"/>
      <c r="R304" s="175"/>
      <c r="S304" s="175"/>
      <c r="T304" s="175"/>
      <c r="U304" s="175"/>
      <c r="V304" s="175"/>
      <c r="W304" s="175"/>
      <c r="X304" s="175"/>
      <c r="Y304" s="175"/>
      <c r="Z304" s="175"/>
    </row>
    <row r="305" ht="11.25" customHeight="1">
      <c r="A305" s="175"/>
      <c r="B305" s="175"/>
      <c r="C305" s="175"/>
      <c r="D305" s="175"/>
      <c r="E305" s="175"/>
      <c r="F305" s="175"/>
      <c r="G305" s="175"/>
      <c r="H305" s="175"/>
      <c r="I305" s="175"/>
      <c r="J305" s="175"/>
      <c r="K305" s="175"/>
      <c r="L305" s="175"/>
      <c r="M305" s="175"/>
      <c r="N305" s="175"/>
      <c r="O305" s="175"/>
      <c r="P305" s="175"/>
      <c r="Q305" s="175"/>
      <c r="R305" s="175"/>
      <c r="S305" s="175"/>
      <c r="T305" s="175"/>
      <c r="U305" s="175"/>
      <c r="V305" s="175"/>
      <c r="W305" s="175"/>
      <c r="X305" s="175"/>
      <c r="Y305" s="175"/>
      <c r="Z305" s="175"/>
    </row>
    <row r="306" ht="11.25" customHeight="1">
      <c r="A306" s="175"/>
      <c r="B306" s="175"/>
      <c r="C306" s="175"/>
      <c r="D306" s="175"/>
      <c r="E306" s="175"/>
      <c r="F306" s="175"/>
      <c r="G306" s="175"/>
      <c r="H306" s="175"/>
      <c r="I306" s="175"/>
      <c r="J306" s="175"/>
      <c r="K306" s="175"/>
      <c r="L306" s="175"/>
      <c r="M306" s="175"/>
      <c r="N306" s="175"/>
      <c r="O306" s="175"/>
      <c r="P306" s="175"/>
      <c r="Q306" s="175"/>
      <c r="R306" s="175"/>
      <c r="S306" s="175"/>
      <c r="T306" s="175"/>
      <c r="U306" s="175"/>
      <c r="V306" s="175"/>
      <c r="W306" s="175"/>
      <c r="X306" s="175"/>
      <c r="Y306" s="175"/>
      <c r="Z306" s="175"/>
    </row>
    <row r="307" ht="11.25" customHeight="1">
      <c r="A307" s="175"/>
      <c r="B307" s="175"/>
      <c r="C307" s="175"/>
      <c r="D307" s="175"/>
      <c r="E307" s="175"/>
      <c r="F307" s="175"/>
      <c r="G307" s="175"/>
      <c r="H307" s="175"/>
      <c r="I307" s="175"/>
      <c r="J307" s="175"/>
      <c r="K307" s="175"/>
      <c r="L307" s="175"/>
      <c r="M307" s="175"/>
      <c r="N307" s="175"/>
      <c r="O307" s="175"/>
      <c r="P307" s="175"/>
      <c r="Q307" s="175"/>
      <c r="R307" s="175"/>
      <c r="S307" s="175"/>
      <c r="T307" s="175"/>
      <c r="U307" s="175"/>
      <c r="V307" s="175"/>
      <c r="W307" s="175"/>
      <c r="X307" s="175"/>
      <c r="Y307" s="175"/>
      <c r="Z307" s="175"/>
    </row>
    <row r="308" ht="11.25" customHeight="1">
      <c r="A308" s="175"/>
      <c r="B308" s="175"/>
      <c r="C308" s="175"/>
      <c r="D308" s="175"/>
      <c r="E308" s="175"/>
      <c r="F308" s="175"/>
      <c r="G308" s="175"/>
      <c r="H308" s="175"/>
      <c r="I308" s="175"/>
      <c r="J308" s="175"/>
      <c r="K308" s="175"/>
      <c r="L308" s="175"/>
      <c r="M308" s="175"/>
      <c r="N308" s="175"/>
      <c r="O308" s="175"/>
      <c r="P308" s="175"/>
      <c r="Q308" s="175"/>
      <c r="R308" s="175"/>
      <c r="S308" s="175"/>
      <c r="T308" s="175"/>
      <c r="U308" s="175"/>
      <c r="V308" s="175"/>
      <c r="W308" s="175"/>
      <c r="X308" s="175"/>
      <c r="Y308" s="175"/>
      <c r="Z308" s="175"/>
    </row>
    <row r="309" ht="11.25" customHeight="1">
      <c r="A309" s="175"/>
      <c r="B309" s="175"/>
      <c r="C309" s="175"/>
      <c r="D309" s="175"/>
      <c r="E309" s="175"/>
      <c r="F309" s="175"/>
      <c r="G309" s="175"/>
      <c r="H309" s="175"/>
      <c r="I309" s="175"/>
      <c r="J309" s="175"/>
      <c r="K309" s="175"/>
      <c r="L309" s="175"/>
      <c r="M309" s="175"/>
      <c r="N309" s="175"/>
      <c r="O309" s="175"/>
      <c r="P309" s="175"/>
      <c r="Q309" s="175"/>
      <c r="R309" s="175"/>
      <c r="S309" s="175"/>
      <c r="T309" s="175"/>
      <c r="U309" s="175"/>
      <c r="V309" s="175"/>
      <c r="W309" s="175"/>
      <c r="X309" s="175"/>
      <c r="Y309" s="175"/>
      <c r="Z309" s="175"/>
    </row>
    <row r="310" ht="11.25" customHeight="1">
      <c r="A310" s="175"/>
      <c r="B310" s="175"/>
      <c r="C310" s="175"/>
      <c r="D310" s="175"/>
      <c r="E310" s="175"/>
      <c r="F310" s="175"/>
      <c r="G310" s="175"/>
      <c r="H310" s="175"/>
      <c r="I310" s="175"/>
      <c r="J310" s="175"/>
      <c r="K310" s="175"/>
      <c r="L310" s="175"/>
      <c r="M310" s="175"/>
      <c r="N310" s="175"/>
      <c r="O310" s="175"/>
      <c r="P310" s="175"/>
      <c r="Q310" s="175"/>
      <c r="R310" s="175"/>
      <c r="S310" s="175"/>
      <c r="T310" s="175"/>
      <c r="U310" s="175"/>
      <c r="V310" s="175"/>
      <c r="W310" s="175"/>
      <c r="X310" s="175"/>
      <c r="Y310" s="175"/>
      <c r="Z310" s="175"/>
    </row>
    <row r="311" ht="11.25" customHeight="1">
      <c r="A311" s="175"/>
      <c r="B311" s="175"/>
      <c r="C311" s="175"/>
      <c r="D311" s="175"/>
      <c r="E311" s="175"/>
      <c r="F311" s="175"/>
      <c r="G311" s="175"/>
      <c r="H311" s="175"/>
      <c r="I311" s="175"/>
      <c r="J311" s="175"/>
      <c r="K311" s="175"/>
      <c r="L311" s="175"/>
      <c r="M311" s="175"/>
      <c r="N311" s="175"/>
      <c r="O311" s="175"/>
      <c r="P311" s="175"/>
      <c r="Q311" s="175"/>
      <c r="R311" s="175"/>
      <c r="S311" s="175"/>
      <c r="T311" s="175"/>
      <c r="U311" s="175"/>
      <c r="V311" s="175"/>
      <c r="W311" s="175"/>
      <c r="X311" s="175"/>
      <c r="Y311" s="175"/>
      <c r="Z311" s="175"/>
    </row>
    <row r="312" ht="11.25" customHeight="1">
      <c r="A312" s="175"/>
      <c r="B312" s="175"/>
      <c r="C312" s="175"/>
      <c r="D312" s="175"/>
      <c r="E312" s="175"/>
      <c r="F312" s="175"/>
      <c r="G312" s="175"/>
      <c r="H312" s="175"/>
      <c r="I312" s="175"/>
      <c r="J312" s="175"/>
      <c r="K312" s="175"/>
      <c r="L312" s="175"/>
      <c r="M312" s="175"/>
      <c r="N312" s="175"/>
      <c r="O312" s="175"/>
      <c r="P312" s="175"/>
      <c r="Q312" s="175"/>
      <c r="R312" s="175"/>
      <c r="S312" s="175"/>
      <c r="T312" s="175"/>
      <c r="U312" s="175"/>
      <c r="V312" s="175"/>
      <c r="W312" s="175"/>
      <c r="X312" s="175"/>
      <c r="Y312" s="175"/>
      <c r="Z312" s="175"/>
    </row>
    <row r="313" ht="11.25" customHeight="1">
      <c r="A313" s="175"/>
      <c r="B313" s="175"/>
      <c r="C313" s="175"/>
      <c r="D313" s="175"/>
      <c r="E313" s="175"/>
      <c r="F313" s="175"/>
      <c r="G313" s="175"/>
      <c r="H313" s="175"/>
      <c r="I313" s="175"/>
      <c r="J313" s="175"/>
      <c r="K313" s="175"/>
      <c r="L313" s="175"/>
      <c r="M313" s="175"/>
      <c r="N313" s="175"/>
      <c r="O313" s="175"/>
      <c r="P313" s="175"/>
      <c r="Q313" s="175"/>
      <c r="R313" s="175"/>
      <c r="S313" s="175"/>
      <c r="T313" s="175"/>
      <c r="U313" s="175"/>
      <c r="V313" s="175"/>
      <c r="W313" s="175"/>
      <c r="X313" s="175"/>
      <c r="Y313" s="175"/>
      <c r="Z313" s="175"/>
    </row>
    <row r="314" ht="11.25" customHeight="1">
      <c r="A314" s="175"/>
      <c r="B314" s="175"/>
      <c r="C314" s="175"/>
      <c r="D314" s="175"/>
      <c r="E314" s="175"/>
      <c r="F314" s="175"/>
      <c r="G314" s="175"/>
      <c r="H314" s="175"/>
      <c r="I314" s="175"/>
      <c r="J314" s="175"/>
      <c r="K314" s="175"/>
      <c r="L314" s="175"/>
      <c r="M314" s="175"/>
      <c r="N314" s="175"/>
      <c r="O314" s="175"/>
      <c r="P314" s="175"/>
      <c r="Q314" s="175"/>
      <c r="R314" s="175"/>
      <c r="S314" s="175"/>
      <c r="T314" s="175"/>
      <c r="U314" s="175"/>
      <c r="V314" s="175"/>
      <c r="W314" s="175"/>
      <c r="X314" s="175"/>
      <c r="Y314" s="175"/>
      <c r="Z314" s="175"/>
    </row>
    <row r="315" ht="11.25" customHeight="1">
      <c r="A315" s="175"/>
      <c r="B315" s="175"/>
      <c r="C315" s="175"/>
      <c r="D315" s="175"/>
      <c r="E315" s="175"/>
      <c r="F315" s="175"/>
      <c r="G315" s="175"/>
      <c r="H315" s="175"/>
      <c r="I315" s="175"/>
      <c r="J315" s="175"/>
      <c r="K315" s="175"/>
      <c r="L315" s="175"/>
      <c r="M315" s="175"/>
      <c r="N315" s="175"/>
      <c r="O315" s="175"/>
      <c r="P315" s="175"/>
      <c r="Q315" s="175"/>
      <c r="R315" s="175"/>
      <c r="S315" s="175"/>
      <c r="T315" s="175"/>
      <c r="U315" s="175"/>
      <c r="V315" s="175"/>
      <c r="W315" s="175"/>
      <c r="X315" s="175"/>
      <c r="Y315" s="175"/>
      <c r="Z315" s="175"/>
    </row>
    <row r="316" ht="11.25" customHeight="1">
      <c r="A316" s="175"/>
      <c r="B316" s="175"/>
      <c r="C316" s="175"/>
      <c r="D316" s="175"/>
      <c r="E316" s="175"/>
      <c r="F316" s="175"/>
      <c r="G316" s="175"/>
      <c r="H316" s="175"/>
      <c r="I316" s="175"/>
      <c r="J316" s="175"/>
      <c r="K316" s="175"/>
      <c r="L316" s="175"/>
      <c r="M316" s="175"/>
      <c r="N316" s="175"/>
      <c r="O316" s="175"/>
      <c r="P316" s="175"/>
      <c r="Q316" s="175"/>
      <c r="R316" s="175"/>
      <c r="S316" s="175"/>
      <c r="T316" s="175"/>
      <c r="U316" s="175"/>
      <c r="V316" s="175"/>
      <c r="W316" s="175"/>
      <c r="X316" s="175"/>
      <c r="Y316" s="175"/>
      <c r="Z316" s="175"/>
    </row>
    <row r="317" ht="11.25" customHeight="1">
      <c r="A317" s="175"/>
      <c r="B317" s="175"/>
      <c r="C317" s="175"/>
      <c r="D317" s="175"/>
      <c r="E317" s="175"/>
      <c r="F317" s="175"/>
      <c r="G317" s="175"/>
      <c r="H317" s="175"/>
      <c r="I317" s="175"/>
      <c r="J317" s="175"/>
      <c r="K317" s="175"/>
      <c r="L317" s="175"/>
      <c r="M317" s="175"/>
      <c r="N317" s="175"/>
      <c r="O317" s="175"/>
      <c r="P317" s="175"/>
      <c r="Q317" s="175"/>
      <c r="R317" s="175"/>
      <c r="S317" s="175"/>
      <c r="T317" s="175"/>
      <c r="U317" s="175"/>
      <c r="V317" s="175"/>
      <c r="W317" s="175"/>
      <c r="X317" s="175"/>
      <c r="Y317" s="175"/>
      <c r="Z317" s="175"/>
    </row>
    <row r="318" ht="11.25" customHeight="1">
      <c r="A318" s="175"/>
      <c r="B318" s="175"/>
      <c r="C318" s="175"/>
      <c r="D318" s="175"/>
      <c r="E318" s="175"/>
      <c r="F318" s="175"/>
      <c r="G318" s="175"/>
      <c r="H318" s="175"/>
      <c r="I318" s="175"/>
      <c r="J318" s="175"/>
      <c r="K318" s="175"/>
      <c r="L318" s="175"/>
      <c r="M318" s="175"/>
      <c r="N318" s="175"/>
      <c r="O318" s="175"/>
      <c r="P318" s="175"/>
      <c r="Q318" s="175"/>
      <c r="R318" s="175"/>
      <c r="S318" s="175"/>
      <c r="T318" s="175"/>
      <c r="U318" s="175"/>
      <c r="V318" s="175"/>
      <c r="W318" s="175"/>
      <c r="X318" s="175"/>
      <c r="Y318" s="175"/>
      <c r="Z318" s="175"/>
    </row>
    <row r="319" ht="11.25" customHeight="1">
      <c r="A319" s="175"/>
      <c r="B319" s="175"/>
      <c r="C319" s="175"/>
      <c r="D319" s="175"/>
      <c r="E319" s="175"/>
      <c r="F319" s="175"/>
      <c r="G319" s="175"/>
      <c r="H319" s="175"/>
      <c r="I319" s="175"/>
      <c r="J319" s="175"/>
      <c r="K319" s="175"/>
      <c r="L319" s="175"/>
      <c r="M319" s="175"/>
      <c r="N319" s="175"/>
      <c r="O319" s="175"/>
      <c r="P319" s="175"/>
      <c r="Q319" s="175"/>
      <c r="R319" s="175"/>
      <c r="S319" s="175"/>
      <c r="T319" s="175"/>
      <c r="U319" s="175"/>
      <c r="V319" s="175"/>
      <c r="W319" s="175"/>
      <c r="X319" s="175"/>
      <c r="Y319" s="175"/>
      <c r="Z319" s="175"/>
    </row>
    <row r="320" ht="11.25" customHeight="1">
      <c r="A320" s="175"/>
      <c r="B320" s="175"/>
      <c r="C320" s="175"/>
      <c r="D320" s="175"/>
      <c r="E320" s="175"/>
      <c r="F320" s="175"/>
      <c r="G320" s="175"/>
      <c r="H320" s="175"/>
      <c r="I320" s="175"/>
      <c r="J320" s="175"/>
      <c r="K320" s="175"/>
      <c r="L320" s="175"/>
      <c r="M320" s="175"/>
      <c r="N320" s="175"/>
      <c r="O320" s="175"/>
      <c r="P320" s="175"/>
      <c r="Q320" s="175"/>
      <c r="R320" s="175"/>
      <c r="S320" s="175"/>
      <c r="T320" s="175"/>
      <c r="U320" s="175"/>
      <c r="V320" s="175"/>
      <c r="W320" s="175"/>
      <c r="X320" s="175"/>
      <c r="Y320" s="175"/>
      <c r="Z320" s="175"/>
    </row>
    <row r="321" ht="11.25" customHeight="1">
      <c r="A321" s="175"/>
      <c r="B321" s="175"/>
      <c r="C321" s="175"/>
      <c r="D321" s="175"/>
      <c r="E321" s="175"/>
      <c r="F321" s="175"/>
      <c r="G321" s="175"/>
      <c r="H321" s="175"/>
      <c r="I321" s="175"/>
      <c r="J321" s="175"/>
      <c r="K321" s="175"/>
      <c r="L321" s="175"/>
      <c r="M321" s="175"/>
      <c r="N321" s="175"/>
      <c r="O321" s="175"/>
      <c r="P321" s="175"/>
      <c r="Q321" s="175"/>
      <c r="R321" s="175"/>
      <c r="S321" s="175"/>
      <c r="T321" s="175"/>
      <c r="U321" s="175"/>
      <c r="V321" s="175"/>
      <c r="W321" s="175"/>
      <c r="X321" s="175"/>
      <c r="Y321" s="175"/>
      <c r="Z321" s="175"/>
    </row>
    <row r="322" ht="11.25" customHeight="1">
      <c r="A322" s="175"/>
      <c r="B322" s="175"/>
      <c r="C322" s="175"/>
      <c r="D322" s="175"/>
      <c r="E322" s="175"/>
      <c r="F322" s="175"/>
      <c r="G322" s="175"/>
      <c r="H322" s="175"/>
      <c r="I322" s="175"/>
      <c r="J322" s="175"/>
      <c r="K322" s="175"/>
      <c r="L322" s="175"/>
      <c r="M322" s="175"/>
      <c r="N322" s="175"/>
      <c r="O322" s="175"/>
      <c r="P322" s="175"/>
      <c r="Q322" s="175"/>
      <c r="R322" s="175"/>
      <c r="S322" s="175"/>
      <c r="T322" s="175"/>
      <c r="U322" s="175"/>
      <c r="V322" s="175"/>
      <c r="W322" s="175"/>
      <c r="X322" s="175"/>
      <c r="Y322" s="175"/>
      <c r="Z322" s="175"/>
    </row>
    <row r="323" ht="11.25" customHeight="1">
      <c r="A323" s="175"/>
      <c r="B323" s="175"/>
      <c r="C323" s="175"/>
      <c r="D323" s="175"/>
      <c r="E323" s="175"/>
      <c r="F323" s="175"/>
      <c r="G323" s="175"/>
      <c r="H323" s="175"/>
      <c r="I323" s="175"/>
      <c r="J323" s="175"/>
      <c r="K323" s="175"/>
      <c r="L323" s="175"/>
      <c r="M323" s="175"/>
      <c r="N323" s="175"/>
      <c r="O323" s="175"/>
      <c r="P323" s="175"/>
      <c r="Q323" s="175"/>
      <c r="R323" s="175"/>
      <c r="S323" s="175"/>
      <c r="T323" s="175"/>
      <c r="U323" s="175"/>
      <c r="V323" s="175"/>
      <c r="W323" s="175"/>
      <c r="X323" s="175"/>
      <c r="Y323" s="175"/>
      <c r="Z323" s="175"/>
    </row>
    <row r="324" ht="11.25" customHeight="1">
      <c r="A324" s="175"/>
      <c r="B324" s="175"/>
      <c r="C324" s="175"/>
      <c r="D324" s="175"/>
      <c r="E324" s="175"/>
      <c r="F324" s="175"/>
      <c r="G324" s="175"/>
      <c r="H324" s="175"/>
      <c r="I324" s="175"/>
      <c r="J324" s="175"/>
      <c r="K324" s="175"/>
      <c r="L324" s="175"/>
      <c r="M324" s="175"/>
      <c r="N324" s="175"/>
      <c r="O324" s="175"/>
      <c r="P324" s="175"/>
      <c r="Q324" s="175"/>
      <c r="R324" s="175"/>
      <c r="S324" s="175"/>
      <c r="T324" s="175"/>
      <c r="U324" s="175"/>
      <c r="V324" s="175"/>
      <c r="W324" s="175"/>
      <c r="X324" s="175"/>
      <c r="Y324" s="175"/>
      <c r="Z324" s="175"/>
    </row>
    <row r="325" ht="11.25" customHeight="1">
      <c r="A325" s="175"/>
      <c r="B325" s="175"/>
      <c r="C325" s="175"/>
      <c r="D325" s="175"/>
      <c r="E325" s="175"/>
      <c r="F325" s="175"/>
      <c r="G325" s="175"/>
      <c r="H325" s="175"/>
      <c r="I325" s="175"/>
      <c r="J325" s="175"/>
      <c r="K325" s="175"/>
      <c r="L325" s="175"/>
      <c r="M325" s="175"/>
      <c r="N325" s="175"/>
      <c r="O325" s="175"/>
      <c r="P325" s="175"/>
      <c r="Q325" s="175"/>
      <c r="R325" s="175"/>
      <c r="S325" s="175"/>
      <c r="T325" s="175"/>
      <c r="U325" s="175"/>
      <c r="V325" s="175"/>
      <c r="W325" s="175"/>
      <c r="X325" s="175"/>
      <c r="Y325" s="175"/>
      <c r="Z325" s="175"/>
    </row>
    <row r="326" ht="11.25" customHeight="1">
      <c r="A326" s="175"/>
      <c r="B326" s="175"/>
      <c r="C326" s="175"/>
      <c r="D326" s="175"/>
      <c r="E326" s="175"/>
      <c r="F326" s="175"/>
      <c r="G326" s="175"/>
      <c r="H326" s="175"/>
      <c r="I326" s="175"/>
      <c r="J326" s="175"/>
      <c r="K326" s="175"/>
      <c r="L326" s="175"/>
      <c r="M326" s="175"/>
      <c r="N326" s="175"/>
      <c r="O326" s="175"/>
      <c r="P326" s="175"/>
      <c r="Q326" s="175"/>
      <c r="R326" s="175"/>
      <c r="S326" s="175"/>
      <c r="T326" s="175"/>
      <c r="U326" s="175"/>
      <c r="V326" s="175"/>
      <c r="W326" s="175"/>
      <c r="X326" s="175"/>
      <c r="Y326" s="175"/>
      <c r="Z326" s="175"/>
    </row>
    <row r="327" ht="11.25" customHeight="1">
      <c r="A327" s="175"/>
      <c r="B327" s="175"/>
      <c r="C327" s="175"/>
      <c r="D327" s="175"/>
      <c r="E327" s="175"/>
      <c r="F327" s="175"/>
      <c r="G327" s="175"/>
      <c r="H327" s="175"/>
      <c r="I327" s="175"/>
      <c r="J327" s="175"/>
      <c r="K327" s="175"/>
      <c r="L327" s="175"/>
      <c r="M327" s="175"/>
      <c r="N327" s="175"/>
      <c r="O327" s="175"/>
      <c r="P327" s="175"/>
      <c r="Q327" s="175"/>
      <c r="R327" s="175"/>
      <c r="S327" s="175"/>
      <c r="T327" s="175"/>
      <c r="U327" s="175"/>
      <c r="V327" s="175"/>
      <c r="W327" s="175"/>
      <c r="X327" s="175"/>
      <c r="Y327" s="175"/>
      <c r="Z327" s="175"/>
    </row>
    <row r="328" ht="11.25" customHeight="1">
      <c r="A328" s="175"/>
      <c r="B328" s="175"/>
      <c r="C328" s="175"/>
      <c r="D328" s="175"/>
      <c r="E328" s="175"/>
      <c r="F328" s="175"/>
      <c r="G328" s="175"/>
      <c r="H328" s="175"/>
      <c r="I328" s="175"/>
      <c r="J328" s="175"/>
      <c r="K328" s="175"/>
      <c r="L328" s="175"/>
      <c r="M328" s="175"/>
      <c r="N328" s="175"/>
      <c r="O328" s="175"/>
      <c r="P328" s="175"/>
      <c r="Q328" s="175"/>
      <c r="R328" s="175"/>
      <c r="S328" s="175"/>
      <c r="T328" s="175"/>
      <c r="U328" s="175"/>
      <c r="V328" s="175"/>
      <c r="W328" s="175"/>
      <c r="X328" s="175"/>
      <c r="Y328" s="175"/>
      <c r="Z328" s="175"/>
    </row>
    <row r="329" ht="11.25" customHeight="1">
      <c r="A329" s="175"/>
      <c r="B329" s="175"/>
      <c r="C329" s="175"/>
      <c r="D329" s="175"/>
      <c r="E329" s="175"/>
      <c r="F329" s="175"/>
      <c r="G329" s="175"/>
      <c r="H329" s="175"/>
      <c r="I329" s="175"/>
      <c r="J329" s="175"/>
      <c r="K329" s="175"/>
      <c r="L329" s="175"/>
      <c r="M329" s="175"/>
      <c r="N329" s="175"/>
      <c r="O329" s="175"/>
      <c r="P329" s="175"/>
      <c r="Q329" s="175"/>
      <c r="R329" s="175"/>
      <c r="S329" s="175"/>
      <c r="T329" s="175"/>
      <c r="U329" s="175"/>
      <c r="V329" s="175"/>
      <c r="W329" s="175"/>
      <c r="X329" s="175"/>
      <c r="Y329" s="175"/>
      <c r="Z329" s="175"/>
    </row>
    <row r="330" ht="11.25" customHeight="1">
      <c r="A330" s="175"/>
      <c r="B330" s="175"/>
      <c r="C330" s="175"/>
      <c r="D330" s="175"/>
      <c r="E330" s="175"/>
      <c r="F330" s="175"/>
      <c r="G330" s="175"/>
      <c r="H330" s="175"/>
      <c r="I330" s="175"/>
      <c r="J330" s="175"/>
      <c r="K330" s="175"/>
      <c r="L330" s="175"/>
      <c r="M330" s="175"/>
      <c r="N330" s="175"/>
      <c r="O330" s="175"/>
      <c r="P330" s="175"/>
      <c r="Q330" s="175"/>
      <c r="R330" s="175"/>
      <c r="S330" s="175"/>
      <c r="T330" s="175"/>
      <c r="U330" s="175"/>
      <c r="V330" s="175"/>
      <c r="W330" s="175"/>
      <c r="X330" s="175"/>
      <c r="Y330" s="175"/>
      <c r="Z330" s="175"/>
    </row>
    <row r="331" ht="11.25" customHeight="1">
      <c r="A331" s="175"/>
      <c r="B331" s="175"/>
      <c r="C331" s="175"/>
      <c r="D331" s="175"/>
      <c r="E331" s="175"/>
      <c r="F331" s="175"/>
      <c r="G331" s="175"/>
      <c r="H331" s="175"/>
      <c r="I331" s="175"/>
      <c r="J331" s="175"/>
      <c r="K331" s="175"/>
      <c r="L331" s="175"/>
      <c r="M331" s="175"/>
      <c r="N331" s="175"/>
      <c r="O331" s="175"/>
      <c r="P331" s="175"/>
      <c r="Q331" s="175"/>
      <c r="R331" s="175"/>
      <c r="S331" s="175"/>
      <c r="T331" s="175"/>
      <c r="U331" s="175"/>
      <c r="V331" s="175"/>
      <c r="W331" s="175"/>
      <c r="X331" s="175"/>
      <c r="Y331" s="175"/>
      <c r="Z331" s="175"/>
    </row>
    <row r="332" ht="11.25" customHeight="1">
      <c r="A332" s="175"/>
      <c r="B332" s="175"/>
      <c r="C332" s="175"/>
      <c r="D332" s="175"/>
      <c r="E332" s="175"/>
      <c r="F332" s="175"/>
      <c r="G332" s="175"/>
      <c r="H332" s="175"/>
      <c r="I332" s="175"/>
      <c r="J332" s="175"/>
      <c r="K332" s="175"/>
      <c r="L332" s="175"/>
      <c r="M332" s="175"/>
      <c r="N332" s="175"/>
      <c r="O332" s="175"/>
      <c r="P332" s="175"/>
      <c r="Q332" s="175"/>
      <c r="R332" s="175"/>
      <c r="S332" s="175"/>
      <c r="T332" s="175"/>
      <c r="U332" s="175"/>
      <c r="V332" s="175"/>
      <c r="W332" s="175"/>
      <c r="X332" s="175"/>
      <c r="Y332" s="175"/>
      <c r="Z332" s="175"/>
    </row>
    <row r="333" ht="11.25" customHeight="1">
      <c r="A333" s="175"/>
      <c r="B333" s="175"/>
      <c r="C333" s="175"/>
      <c r="D333" s="175"/>
      <c r="E333" s="175"/>
      <c r="F333" s="175"/>
      <c r="G333" s="175"/>
      <c r="H333" s="175"/>
      <c r="I333" s="175"/>
      <c r="J333" s="175"/>
      <c r="K333" s="175"/>
      <c r="L333" s="175"/>
      <c r="M333" s="175"/>
      <c r="N333" s="175"/>
      <c r="O333" s="175"/>
      <c r="P333" s="175"/>
      <c r="Q333" s="175"/>
      <c r="R333" s="175"/>
      <c r="S333" s="175"/>
      <c r="T333" s="175"/>
      <c r="U333" s="175"/>
      <c r="V333" s="175"/>
      <c r="W333" s="175"/>
      <c r="X333" s="175"/>
      <c r="Y333" s="175"/>
      <c r="Z333" s="175"/>
    </row>
    <row r="334" ht="11.25" customHeight="1">
      <c r="A334" s="175"/>
      <c r="B334" s="175"/>
      <c r="C334" s="175"/>
      <c r="D334" s="175"/>
      <c r="E334" s="175"/>
      <c r="F334" s="175"/>
      <c r="G334" s="175"/>
      <c r="H334" s="175"/>
      <c r="I334" s="175"/>
      <c r="J334" s="175"/>
      <c r="K334" s="175"/>
      <c r="L334" s="175"/>
      <c r="M334" s="175"/>
      <c r="N334" s="175"/>
      <c r="O334" s="175"/>
      <c r="P334" s="175"/>
      <c r="Q334" s="175"/>
      <c r="R334" s="175"/>
      <c r="S334" s="175"/>
      <c r="T334" s="175"/>
      <c r="U334" s="175"/>
      <c r="V334" s="175"/>
      <c r="W334" s="175"/>
      <c r="X334" s="175"/>
      <c r="Y334" s="175"/>
      <c r="Z334" s="175"/>
    </row>
    <row r="335" ht="11.25" customHeight="1">
      <c r="A335" s="175"/>
      <c r="B335" s="175"/>
      <c r="C335" s="175"/>
      <c r="D335" s="175"/>
      <c r="E335" s="175"/>
      <c r="F335" s="175"/>
      <c r="G335" s="175"/>
      <c r="H335" s="175"/>
      <c r="I335" s="175"/>
      <c r="J335" s="175"/>
      <c r="K335" s="175"/>
      <c r="L335" s="175"/>
      <c r="M335" s="175"/>
      <c r="N335" s="175"/>
      <c r="O335" s="175"/>
      <c r="P335" s="175"/>
      <c r="Q335" s="175"/>
      <c r="R335" s="175"/>
      <c r="S335" s="175"/>
      <c r="T335" s="175"/>
      <c r="U335" s="175"/>
      <c r="V335" s="175"/>
      <c r="W335" s="175"/>
      <c r="X335" s="175"/>
      <c r="Y335" s="175"/>
      <c r="Z335" s="175"/>
    </row>
    <row r="336" ht="11.25" customHeight="1">
      <c r="A336" s="175"/>
      <c r="B336" s="175"/>
      <c r="C336" s="175"/>
      <c r="D336" s="175"/>
      <c r="E336" s="175"/>
      <c r="F336" s="175"/>
      <c r="G336" s="175"/>
      <c r="H336" s="175"/>
      <c r="I336" s="175"/>
      <c r="J336" s="175"/>
      <c r="K336" s="175"/>
      <c r="L336" s="175"/>
      <c r="M336" s="175"/>
      <c r="N336" s="175"/>
      <c r="O336" s="175"/>
      <c r="P336" s="175"/>
      <c r="Q336" s="175"/>
      <c r="R336" s="175"/>
      <c r="S336" s="175"/>
      <c r="T336" s="175"/>
      <c r="U336" s="175"/>
      <c r="V336" s="175"/>
      <c r="W336" s="175"/>
      <c r="X336" s="175"/>
      <c r="Y336" s="175"/>
      <c r="Z336" s="175"/>
    </row>
    <row r="337" ht="11.25" customHeight="1">
      <c r="A337" s="175"/>
      <c r="B337" s="175"/>
      <c r="C337" s="175"/>
      <c r="D337" s="175"/>
      <c r="E337" s="175"/>
      <c r="F337" s="175"/>
      <c r="G337" s="175"/>
      <c r="H337" s="175"/>
      <c r="I337" s="175"/>
      <c r="J337" s="175"/>
      <c r="K337" s="175"/>
      <c r="L337" s="175"/>
      <c r="M337" s="175"/>
      <c r="N337" s="175"/>
      <c r="O337" s="175"/>
      <c r="P337" s="175"/>
      <c r="Q337" s="175"/>
      <c r="R337" s="175"/>
      <c r="S337" s="175"/>
      <c r="T337" s="175"/>
      <c r="U337" s="175"/>
      <c r="V337" s="175"/>
      <c r="W337" s="175"/>
      <c r="X337" s="175"/>
      <c r="Y337" s="175"/>
      <c r="Z337" s="175"/>
    </row>
    <row r="338" ht="11.25" customHeight="1">
      <c r="A338" s="175"/>
      <c r="B338" s="175"/>
      <c r="C338" s="175"/>
      <c r="D338" s="175"/>
      <c r="E338" s="175"/>
      <c r="F338" s="175"/>
      <c r="G338" s="175"/>
      <c r="H338" s="175"/>
      <c r="I338" s="175"/>
      <c r="J338" s="175"/>
      <c r="K338" s="175"/>
      <c r="L338" s="175"/>
      <c r="M338" s="175"/>
      <c r="N338" s="175"/>
      <c r="O338" s="175"/>
      <c r="P338" s="175"/>
      <c r="Q338" s="175"/>
      <c r="R338" s="175"/>
      <c r="S338" s="175"/>
      <c r="T338" s="175"/>
      <c r="U338" s="175"/>
      <c r="V338" s="175"/>
      <c r="W338" s="175"/>
      <c r="X338" s="175"/>
      <c r="Y338" s="175"/>
      <c r="Z338" s="175"/>
    </row>
    <row r="339" ht="11.25" customHeight="1">
      <c r="A339" s="175"/>
      <c r="B339" s="175"/>
      <c r="C339" s="175"/>
      <c r="D339" s="175"/>
      <c r="E339" s="175"/>
      <c r="F339" s="175"/>
      <c r="G339" s="175"/>
      <c r="H339" s="175"/>
      <c r="I339" s="175"/>
      <c r="J339" s="175"/>
      <c r="K339" s="175"/>
      <c r="L339" s="175"/>
      <c r="M339" s="175"/>
      <c r="N339" s="175"/>
      <c r="O339" s="175"/>
      <c r="P339" s="175"/>
      <c r="Q339" s="175"/>
      <c r="R339" s="175"/>
      <c r="S339" s="175"/>
      <c r="T339" s="175"/>
      <c r="U339" s="175"/>
      <c r="V339" s="175"/>
      <c r="W339" s="175"/>
      <c r="X339" s="175"/>
      <c r="Y339" s="175"/>
      <c r="Z339" s="175"/>
    </row>
    <row r="340" ht="11.25" customHeight="1">
      <c r="A340" s="175"/>
      <c r="B340" s="175"/>
      <c r="C340" s="175"/>
      <c r="D340" s="175"/>
      <c r="E340" s="175"/>
      <c r="F340" s="175"/>
      <c r="G340" s="175"/>
      <c r="H340" s="175"/>
      <c r="I340" s="175"/>
      <c r="J340" s="175"/>
      <c r="K340" s="175"/>
      <c r="L340" s="175"/>
      <c r="M340" s="175"/>
      <c r="N340" s="175"/>
      <c r="O340" s="175"/>
      <c r="P340" s="175"/>
      <c r="Q340" s="175"/>
      <c r="R340" s="175"/>
      <c r="S340" s="175"/>
      <c r="T340" s="175"/>
      <c r="U340" s="175"/>
      <c r="V340" s="175"/>
      <c r="W340" s="175"/>
      <c r="X340" s="175"/>
      <c r="Y340" s="175"/>
      <c r="Z340" s="175"/>
    </row>
    <row r="341" ht="11.25" customHeight="1">
      <c r="A341" s="175"/>
      <c r="B341" s="175"/>
      <c r="C341" s="175"/>
      <c r="D341" s="175"/>
      <c r="E341" s="175"/>
      <c r="F341" s="175"/>
      <c r="G341" s="175"/>
      <c r="H341" s="175"/>
      <c r="I341" s="175"/>
      <c r="J341" s="175"/>
      <c r="K341" s="175"/>
      <c r="L341" s="175"/>
      <c r="M341" s="175"/>
      <c r="N341" s="175"/>
      <c r="O341" s="175"/>
      <c r="P341" s="175"/>
      <c r="Q341" s="175"/>
      <c r="R341" s="175"/>
      <c r="S341" s="175"/>
      <c r="T341" s="175"/>
      <c r="U341" s="175"/>
      <c r="V341" s="175"/>
      <c r="W341" s="175"/>
      <c r="X341" s="175"/>
      <c r="Y341" s="175"/>
      <c r="Z341" s="175"/>
    </row>
    <row r="342" ht="11.25" customHeight="1">
      <c r="A342" s="175"/>
      <c r="B342" s="175"/>
      <c r="C342" s="175"/>
      <c r="D342" s="175"/>
      <c r="E342" s="175"/>
      <c r="F342" s="175"/>
      <c r="G342" s="175"/>
      <c r="H342" s="175"/>
      <c r="I342" s="175"/>
      <c r="J342" s="175"/>
      <c r="K342" s="175"/>
      <c r="L342" s="175"/>
      <c r="M342" s="175"/>
      <c r="N342" s="175"/>
      <c r="O342" s="175"/>
      <c r="P342" s="175"/>
      <c r="Q342" s="175"/>
      <c r="R342" s="175"/>
      <c r="S342" s="175"/>
      <c r="T342" s="175"/>
      <c r="U342" s="175"/>
      <c r="V342" s="175"/>
      <c r="W342" s="175"/>
      <c r="X342" s="175"/>
      <c r="Y342" s="175"/>
      <c r="Z342" s="175"/>
    </row>
    <row r="343" ht="11.25" customHeight="1">
      <c r="A343" s="175"/>
      <c r="B343" s="175"/>
      <c r="C343" s="175"/>
      <c r="D343" s="175"/>
      <c r="E343" s="175"/>
      <c r="F343" s="175"/>
      <c r="G343" s="175"/>
      <c r="H343" s="175"/>
      <c r="I343" s="175"/>
      <c r="J343" s="175"/>
      <c r="K343" s="175"/>
      <c r="L343" s="175"/>
      <c r="M343" s="175"/>
      <c r="N343" s="175"/>
      <c r="O343" s="175"/>
      <c r="P343" s="175"/>
      <c r="Q343" s="175"/>
      <c r="R343" s="175"/>
      <c r="S343" s="175"/>
      <c r="T343" s="175"/>
      <c r="U343" s="175"/>
      <c r="V343" s="175"/>
      <c r="W343" s="175"/>
      <c r="X343" s="175"/>
      <c r="Y343" s="175"/>
      <c r="Z343" s="175"/>
    </row>
    <row r="344" ht="11.25" customHeight="1">
      <c r="A344" s="175"/>
      <c r="B344" s="175"/>
      <c r="C344" s="175"/>
      <c r="D344" s="175"/>
      <c r="E344" s="175"/>
      <c r="F344" s="175"/>
      <c r="G344" s="175"/>
      <c r="H344" s="175"/>
      <c r="I344" s="175"/>
      <c r="J344" s="175"/>
      <c r="K344" s="175"/>
      <c r="L344" s="175"/>
      <c r="M344" s="175"/>
      <c r="N344" s="175"/>
      <c r="O344" s="175"/>
      <c r="P344" s="175"/>
      <c r="Q344" s="175"/>
      <c r="R344" s="175"/>
      <c r="S344" s="175"/>
      <c r="T344" s="175"/>
      <c r="U344" s="175"/>
      <c r="V344" s="175"/>
      <c r="W344" s="175"/>
      <c r="X344" s="175"/>
      <c r="Y344" s="175"/>
      <c r="Z344" s="175"/>
    </row>
    <row r="345" ht="11.25" customHeight="1">
      <c r="A345" s="175"/>
      <c r="B345" s="175"/>
      <c r="C345" s="175"/>
      <c r="D345" s="175"/>
      <c r="E345" s="175"/>
      <c r="F345" s="175"/>
      <c r="G345" s="175"/>
      <c r="H345" s="175"/>
      <c r="I345" s="175"/>
      <c r="J345" s="175"/>
      <c r="K345" s="175"/>
      <c r="L345" s="175"/>
      <c r="M345" s="175"/>
      <c r="N345" s="175"/>
      <c r="O345" s="175"/>
      <c r="P345" s="175"/>
      <c r="Q345" s="175"/>
      <c r="R345" s="175"/>
      <c r="S345" s="175"/>
      <c r="T345" s="175"/>
      <c r="U345" s="175"/>
      <c r="V345" s="175"/>
      <c r="W345" s="175"/>
      <c r="X345" s="175"/>
      <c r="Y345" s="175"/>
      <c r="Z345" s="175"/>
    </row>
    <row r="346" ht="11.25" customHeight="1">
      <c r="A346" s="175"/>
      <c r="B346" s="175"/>
      <c r="C346" s="175"/>
      <c r="D346" s="175"/>
      <c r="E346" s="175"/>
      <c r="F346" s="175"/>
      <c r="G346" s="175"/>
      <c r="H346" s="175"/>
      <c r="I346" s="175"/>
      <c r="J346" s="175"/>
      <c r="K346" s="175"/>
      <c r="L346" s="175"/>
      <c r="M346" s="175"/>
      <c r="N346" s="175"/>
      <c r="O346" s="175"/>
      <c r="P346" s="175"/>
      <c r="Q346" s="175"/>
      <c r="R346" s="175"/>
      <c r="S346" s="175"/>
      <c r="T346" s="175"/>
      <c r="U346" s="175"/>
      <c r="V346" s="175"/>
      <c r="W346" s="175"/>
      <c r="X346" s="175"/>
      <c r="Y346" s="175"/>
      <c r="Z346" s="175"/>
    </row>
    <row r="347" ht="11.25" customHeight="1">
      <c r="A347" s="175"/>
      <c r="B347" s="175"/>
      <c r="C347" s="175"/>
      <c r="D347" s="175"/>
      <c r="E347" s="175"/>
      <c r="F347" s="175"/>
      <c r="G347" s="175"/>
      <c r="H347" s="175"/>
      <c r="I347" s="175"/>
      <c r="J347" s="175"/>
      <c r="K347" s="175"/>
      <c r="L347" s="175"/>
      <c r="M347" s="175"/>
      <c r="N347" s="175"/>
      <c r="O347" s="175"/>
      <c r="P347" s="175"/>
      <c r="Q347" s="175"/>
      <c r="R347" s="175"/>
      <c r="S347" s="175"/>
      <c r="T347" s="175"/>
      <c r="U347" s="175"/>
      <c r="V347" s="175"/>
      <c r="W347" s="175"/>
      <c r="X347" s="175"/>
      <c r="Y347" s="175"/>
      <c r="Z347" s="175"/>
    </row>
    <row r="348" ht="11.25" customHeight="1">
      <c r="A348" s="175"/>
      <c r="B348" s="175"/>
      <c r="C348" s="175"/>
      <c r="D348" s="175"/>
      <c r="E348" s="175"/>
      <c r="F348" s="175"/>
      <c r="G348" s="175"/>
      <c r="H348" s="175"/>
      <c r="I348" s="175"/>
      <c r="J348" s="175"/>
      <c r="K348" s="175"/>
      <c r="L348" s="175"/>
      <c r="M348" s="175"/>
      <c r="N348" s="175"/>
      <c r="O348" s="175"/>
      <c r="P348" s="175"/>
      <c r="Q348" s="175"/>
      <c r="R348" s="175"/>
      <c r="S348" s="175"/>
      <c r="T348" s="175"/>
      <c r="U348" s="175"/>
      <c r="V348" s="175"/>
      <c r="W348" s="175"/>
      <c r="X348" s="175"/>
      <c r="Y348" s="175"/>
      <c r="Z348" s="175"/>
    </row>
    <row r="349" ht="11.25" customHeight="1">
      <c r="A349" s="175"/>
      <c r="B349" s="175"/>
      <c r="C349" s="175"/>
      <c r="D349" s="175"/>
      <c r="E349" s="175"/>
      <c r="F349" s="175"/>
      <c r="G349" s="175"/>
      <c r="H349" s="175"/>
      <c r="I349" s="175"/>
      <c r="J349" s="175"/>
      <c r="K349" s="175"/>
      <c r="L349" s="175"/>
      <c r="M349" s="175"/>
      <c r="N349" s="175"/>
      <c r="O349" s="175"/>
      <c r="P349" s="175"/>
      <c r="Q349" s="175"/>
      <c r="R349" s="175"/>
      <c r="S349" s="175"/>
      <c r="T349" s="175"/>
      <c r="U349" s="175"/>
      <c r="V349" s="175"/>
      <c r="W349" s="175"/>
      <c r="X349" s="175"/>
      <c r="Y349" s="175"/>
      <c r="Z349" s="175"/>
    </row>
    <row r="350" ht="11.25" customHeight="1">
      <c r="A350" s="175"/>
      <c r="B350" s="175"/>
      <c r="C350" s="175"/>
      <c r="D350" s="175"/>
      <c r="E350" s="175"/>
      <c r="F350" s="175"/>
      <c r="G350" s="175"/>
      <c r="H350" s="175"/>
      <c r="I350" s="175"/>
      <c r="J350" s="175"/>
      <c r="K350" s="175"/>
      <c r="L350" s="175"/>
      <c r="M350" s="175"/>
      <c r="N350" s="175"/>
      <c r="O350" s="175"/>
      <c r="P350" s="175"/>
      <c r="Q350" s="175"/>
      <c r="R350" s="175"/>
      <c r="S350" s="175"/>
      <c r="T350" s="175"/>
      <c r="U350" s="175"/>
      <c r="V350" s="175"/>
      <c r="W350" s="175"/>
      <c r="X350" s="175"/>
      <c r="Y350" s="175"/>
      <c r="Z350" s="175"/>
    </row>
    <row r="351" ht="11.25" customHeight="1">
      <c r="A351" s="175"/>
      <c r="B351" s="175"/>
      <c r="C351" s="175"/>
      <c r="D351" s="175"/>
      <c r="E351" s="175"/>
      <c r="F351" s="175"/>
      <c r="G351" s="175"/>
      <c r="H351" s="175"/>
      <c r="I351" s="175"/>
      <c r="J351" s="175"/>
      <c r="K351" s="175"/>
      <c r="L351" s="175"/>
      <c r="M351" s="175"/>
      <c r="N351" s="175"/>
      <c r="O351" s="175"/>
      <c r="P351" s="175"/>
      <c r="Q351" s="175"/>
      <c r="R351" s="175"/>
      <c r="S351" s="175"/>
      <c r="T351" s="175"/>
      <c r="U351" s="175"/>
      <c r="V351" s="175"/>
      <c r="W351" s="175"/>
      <c r="X351" s="175"/>
      <c r="Y351" s="175"/>
      <c r="Z351" s="175"/>
    </row>
    <row r="352" ht="11.25" customHeight="1">
      <c r="A352" s="175"/>
      <c r="B352" s="175"/>
      <c r="C352" s="175"/>
      <c r="D352" s="175"/>
      <c r="E352" s="175"/>
      <c r="F352" s="175"/>
      <c r="G352" s="175"/>
      <c r="H352" s="175"/>
      <c r="I352" s="175"/>
      <c r="J352" s="175"/>
      <c r="K352" s="175"/>
      <c r="L352" s="175"/>
      <c r="M352" s="175"/>
      <c r="N352" s="175"/>
      <c r="O352" s="175"/>
      <c r="P352" s="175"/>
      <c r="Q352" s="175"/>
      <c r="R352" s="175"/>
      <c r="S352" s="175"/>
      <c r="T352" s="175"/>
      <c r="U352" s="175"/>
      <c r="V352" s="175"/>
      <c r="W352" s="175"/>
      <c r="X352" s="175"/>
      <c r="Y352" s="175"/>
      <c r="Z352" s="175"/>
    </row>
    <row r="353" ht="11.25" customHeight="1">
      <c r="A353" s="175"/>
      <c r="B353" s="175"/>
      <c r="C353" s="175"/>
      <c r="D353" s="175"/>
      <c r="E353" s="175"/>
      <c r="F353" s="175"/>
      <c r="G353" s="175"/>
      <c r="H353" s="175"/>
      <c r="I353" s="175"/>
      <c r="J353" s="175"/>
      <c r="K353" s="175"/>
      <c r="L353" s="175"/>
      <c r="M353" s="175"/>
      <c r="N353" s="175"/>
      <c r="O353" s="175"/>
      <c r="P353" s="175"/>
      <c r="Q353" s="175"/>
      <c r="R353" s="175"/>
      <c r="S353" s="175"/>
      <c r="T353" s="175"/>
      <c r="U353" s="175"/>
      <c r="V353" s="175"/>
      <c r="W353" s="175"/>
      <c r="X353" s="175"/>
      <c r="Y353" s="175"/>
      <c r="Z353" s="175"/>
    </row>
    <row r="354" ht="11.25" customHeight="1">
      <c r="A354" s="175"/>
      <c r="B354" s="175"/>
      <c r="C354" s="175"/>
      <c r="D354" s="175"/>
      <c r="E354" s="175"/>
      <c r="F354" s="175"/>
      <c r="G354" s="175"/>
      <c r="H354" s="175"/>
      <c r="I354" s="175"/>
      <c r="J354" s="175"/>
      <c r="K354" s="175"/>
      <c r="L354" s="175"/>
      <c r="M354" s="175"/>
      <c r="N354" s="175"/>
      <c r="O354" s="175"/>
      <c r="P354" s="175"/>
      <c r="Q354" s="175"/>
      <c r="R354" s="175"/>
      <c r="S354" s="175"/>
      <c r="T354" s="175"/>
      <c r="U354" s="175"/>
      <c r="V354" s="175"/>
      <c r="W354" s="175"/>
      <c r="X354" s="175"/>
      <c r="Y354" s="175"/>
      <c r="Z354" s="175"/>
    </row>
    <row r="355" ht="11.25" customHeight="1">
      <c r="A355" s="175"/>
      <c r="B355" s="175"/>
      <c r="C355" s="175"/>
      <c r="D355" s="175"/>
      <c r="E355" s="175"/>
      <c r="F355" s="175"/>
      <c r="G355" s="175"/>
      <c r="H355" s="175"/>
      <c r="I355" s="175"/>
      <c r="J355" s="175"/>
      <c r="K355" s="175"/>
      <c r="L355" s="175"/>
      <c r="M355" s="175"/>
      <c r="N355" s="175"/>
      <c r="O355" s="175"/>
      <c r="P355" s="175"/>
      <c r="Q355" s="175"/>
      <c r="R355" s="175"/>
      <c r="S355" s="175"/>
      <c r="T355" s="175"/>
      <c r="U355" s="175"/>
      <c r="V355" s="175"/>
      <c r="W355" s="175"/>
      <c r="X355" s="175"/>
      <c r="Y355" s="175"/>
      <c r="Z355" s="175"/>
    </row>
    <row r="356" ht="11.25" customHeight="1">
      <c r="A356" s="175"/>
      <c r="B356" s="175"/>
      <c r="C356" s="175"/>
      <c r="D356" s="175"/>
      <c r="E356" s="175"/>
      <c r="F356" s="175"/>
      <c r="G356" s="175"/>
      <c r="H356" s="175"/>
      <c r="I356" s="175"/>
      <c r="J356" s="175"/>
      <c r="K356" s="175"/>
      <c r="L356" s="175"/>
      <c r="M356" s="175"/>
      <c r="N356" s="175"/>
      <c r="O356" s="175"/>
      <c r="P356" s="175"/>
      <c r="Q356" s="175"/>
      <c r="R356" s="175"/>
      <c r="S356" s="175"/>
      <c r="T356" s="175"/>
      <c r="U356" s="175"/>
      <c r="V356" s="175"/>
      <c r="W356" s="175"/>
      <c r="X356" s="175"/>
      <c r="Y356" s="175"/>
      <c r="Z356" s="175"/>
    </row>
    <row r="357" ht="11.25" customHeight="1">
      <c r="A357" s="175"/>
      <c r="B357" s="175"/>
      <c r="C357" s="175"/>
      <c r="D357" s="175"/>
      <c r="E357" s="175"/>
      <c r="F357" s="175"/>
      <c r="G357" s="175"/>
      <c r="H357" s="175"/>
      <c r="I357" s="175"/>
      <c r="J357" s="175"/>
      <c r="K357" s="175"/>
      <c r="L357" s="175"/>
      <c r="M357" s="175"/>
      <c r="N357" s="175"/>
      <c r="O357" s="175"/>
      <c r="P357" s="175"/>
      <c r="Q357" s="175"/>
      <c r="R357" s="175"/>
      <c r="S357" s="175"/>
      <c r="T357" s="175"/>
      <c r="U357" s="175"/>
      <c r="V357" s="175"/>
      <c r="W357" s="175"/>
      <c r="X357" s="175"/>
      <c r="Y357" s="175"/>
      <c r="Z357" s="175"/>
    </row>
    <row r="358" ht="11.25" customHeight="1">
      <c r="A358" s="175"/>
      <c r="B358" s="175"/>
      <c r="C358" s="175"/>
      <c r="D358" s="175"/>
      <c r="E358" s="175"/>
      <c r="F358" s="175"/>
      <c r="G358" s="175"/>
      <c r="H358" s="175"/>
      <c r="I358" s="175"/>
      <c r="J358" s="175"/>
      <c r="K358" s="175"/>
      <c r="L358" s="175"/>
      <c r="M358" s="175"/>
      <c r="N358" s="175"/>
      <c r="O358" s="175"/>
      <c r="P358" s="175"/>
      <c r="Q358" s="175"/>
      <c r="R358" s="175"/>
      <c r="S358" s="175"/>
      <c r="T358" s="175"/>
      <c r="U358" s="175"/>
      <c r="V358" s="175"/>
      <c r="W358" s="175"/>
      <c r="X358" s="175"/>
      <c r="Y358" s="175"/>
      <c r="Z358" s="175"/>
    </row>
    <row r="359" ht="11.25" customHeight="1">
      <c r="A359" s="175"/>
      <c r="B359" s="175"/>
      <c r="C359" s="175"/>
      <c r="D359" s="175"/>
      <c r="E359" s="175"/>
      <c r="F359" s="175"/>
      <c r="G359" s="175"/>
      <c r="H359" s="175"/>
      <c r="I359" s="175"/>
      <c r="J359" s="175"/>
      <c r="K359" s="175"/>
      <c r="L359" s="175"/>
      <c r="M359" s="175"/>
      <c r="N359" s="175"/>
      <c r="O359" s="175"/>
      <c r="P359" s="175"/>
      <c r="Q359" s="175"/>
      <c r="R359" s="175"/>
      <c r="S359" s="175"/>
      <c r="T359" s="175"/>
      <c r="U359" s="175"/>
      <c r="V359" s="175"/>
      <c r="W359" s="175"/>
      <c r="X359" s="175"/>
      <c r="Y359" s="175"/>
      <c r="Z359" s="175"/>
    </row>
    <row r="360" ht="11.25" customHeight="1">
      <c r="A360" s="175"/>
      <c r="B360" s="175"/>
      <c r="C360" s="175"/>
      <c r="D360" s="175"/>
      <c r="E360" s="175"/>
      <c r="F360" s="175"/>
      <c r="G360" s="175"/>
      <c r="H360" s="175"/>
      <c r="I360" s="175"/>
      <c r="J360" s="175"/>
      <c r="K360" s="175"/>
      <c r="L360" s="175"/>
      <c r="M360" s="175"/>
      <c r="N360" s="175"/>
      <c r="O360" s="175"/>
      <c r="P360" s="175"/>
      <c r="Q360" s="175"/>
      <c r="R360" s="175"/>
      <c r="S360" s="175"/>
      <c r="T360" s="175"/>
      <c r="U360" s="175"/>
      <c r="V360" s="175"/>
      <c r="W360" s="175"/>
      <c r="X360" s="175"/>
      <c r="Y360" s="175"/>
      <c r="Z360" s="175"/>
    </row>
    <row r="361" ht="11.25" customHeight="1">
      <c r="A361" s="175"/>
      <c r="B361" s="175"/>
      <c r="C361" s="175"/>
      <c r="D361" s="175"/>
      <c r="E361" s="175"/>
      <c r="F361" s="175"/>
      <c r="G361" s="175"/>
      <c r="H361" s="175"/>
      <c r="I361" s="175"/>
      <c r="J361" s="175"/>
      <c r="K361" s="175"/>
      <c r="L361" s="175"/>
      <c r="M361" s="175"/>
      <c r="N361" s="175"/>
      <c r="O361" s="175"/>
      <c r="P361" s="175"/>
      <c r="Q361" s="175"/>
      <c r="R361" s="175"/>
      <c r="S361" s="175"/>
      <c r="T361" s="175"/>
      <c r="U361" s="175"/>
      <c r="V361" s="175"/>
      <c r="W361" s="175"/>
      <c r="X361" s="175"/>
      <c r="Y361" s="175"/>
      <c r="Z361" s="175"/>
    </row>
    <row r="362" ht="11.25" customHeight="1">
      <c r="A362" s="175"/>
      <c r="B362" s="175"/>
      <c r="C362" s="175"/>
      <c r="D362" s="175"/>
      <c r="E362" s="175"/>
      <c r="F362" s="175"/>
      <c r="G362" s="175"/>
      <c r="H362" s="175"/>
      <c r="I362" s="175"/>
      <c r="J362" s="175"/>
      <c r="K362" s="175"/>
      <c r="L362" s="175"/>
      <c r="M362" s="175"/>
      <c r="N362" s="175"/>
      <c r="O362" s="175"/>
      <c r="P362" s="175"/>
      <c r="Q362" s="175"/>
      <c r="R362" s="175"/>
      <c r="S362" s="175"/>
      <c r="T362" s="175"/>
      <c r="U362" s="175"/>
      <c r="V362" s="175"/>
      <c r="W362" s="175"/>
      <c r="X362" s="175"/>
      <c r="Y362" s="175"/>
      <c r="Z362" s="175"/>
    </row>
    <row r="363" ht="11.25" customHeight="1">
      <c r="A363" s="175"/>
      <c r="B363" s="175"/>
      <c r="C363" s="175"/>
      <c r="D363" s="175"/>
      <c r="E363" s="175"/>
      <c r="F363" s="175"/>
      <c r="G363" s="175"/>
      <c r="H363" s="175"/>
      <c r="I363" s="175"/>
      <c r="J363" s="175"/>
      <c r="K363" s="175"/>
      <c r="L363" s="175"/>
      <c r="M363" s="175"/>
      <c r="N363" s="175"/>
      <c r="O363" s="175"/>
      <c r="P363" s="175"/>
      <c r="Q363" s="175"/>
      <c r="R363" s="175"/>
      <c r="S363" s="175"/>
      <c r="T363" s="175"/>
      <c r="U363" s="175"/>
      <c r="V363" s="175"/>
      <c r="W363" s="175"/>
      <c r="X363" s="175"/>
      <c r="Y363" s="175"/>
      <c r="Z363" s="175"/>
    </row>
    <row r="364" ht="11.25" customHeight="1">
      <c r="A364" s="175"/>
      <c r="B364" s="175"/>
      <c r="C364" s="175"/>
      <c r="D364" s="175"/>
      <c r="E364" s="175"/>
      <c r="F364" s="175"/>
      <c r="G364" s="175"/>
      <c r="H364" s="175"/>
      <c r="I364" s="175"/>
      <c r="J364" s="175"/>
      <c r="K364" s="175"/>
      <c r="L364" s="175"/>
      <c r="M364" s="175"/>
      <c r="N364" s="175"/>
      <c r="O364" s="175"/>
      <c r="P364" s="175"/>
      <c r="Q364" s="175"/>
      <c r="R364" s="175"/>
      <c r="S364" s="175"/>
      <c r="T364" s="175"/>
      <c r="U364" s="175"/>
      <c r="V364" s="175"/>
      <c r="W364" s="175"/>
      <c r="X364" s="175"/>
      <c r="Y364" s="175"/>
      <c r="Z364" s="175"/>
    </row>
    <row r="365" ht="11.25" customHeight="1">
      <c r="A365" s="175"/>
      <c r="B365" s="175"/>
      <c r="C365" s="175"/>
      <c r="D365" s="175"/>
      <c r="E365" s="175"/>
      <c r="F365" s="175"/>
      <c r="G365" s="175"/>
      <c r="H365" s="175"/>
      <c r="I365" s="175"/>
      <c r="J365" s="175"/>
      <c r="K365" s="175"/>
      <c r="L365" s="175"/>
      <c r="M365" s="175"/>
      <c r="N365" s="175"/>
      <c r="O365" s="175"/>
      <c r="P365" s="175"/>
      <c r="Q365" s="175"/>
      <c r="R365" s="175"/>
      <c r="S365" s="175"/>
      <c r="T365" s="175"/>
      <c r="U365" s="175"/>
      <c r="V365" s="175"/>
      <c r="W365" s="175"/>
      <c r="X365" s="175"/>
      <c r="Y365" s="175"/>
      <c r="Z365" s="175"/>
    </row>
    <row r="366" ht="11.25" customHeight="1">
      <c r="A366" s="175"/>
      <c r="B366" s="175"/>
      <c r="C366" s="175"/>
      <c r="D366" s="175"/>
      <c r="E366" s="175"/>
      <c r="F366" s="175"/>
      <c r="G366" s="175"/>
      <c r="H366" s="175"/>
      <c r="I366" s="175"/>
      <c r="J366" s="175"/>
      <c r="K366" s="175"/>
      <c r="L366" s="175"/>
      <c r="M366" s="175"/>
      <c r="N366" s="175"/>
      <c r="O366" s="175"/>
      <c r="P366" s="175"/>
      <c r="Q366" s="175"/>
      <c r="R366" s="175"/>
      <c r="S366" s="175"/>
      <c r="T366" s="175"/>
      <c r="U366" s="175"/>
      <c r="V366" s="175"/>
      <c r="W366" s="175"/>
      <c r="X366" s="175"/>
      <c r="Y366" s="175"/>
      <c r="Z366" s="175"/>
    </row>
    <row r="367" ht="11.25" customHeight="1">
      <c r="A367" s="175"/>
      <c r="B367" s="175"/>
      <c r="C367" s="175"/>
      <c r="D367" s="175"/>
      <c r="E367" s="175"/>
      <c r="F367" s="175"/>
      <c r="G367" s="175"/>
      <c r="H367" s="175"/>
      <c r="I367" s="175"/>
      <c r="J367" s="175"/>
      <c r="K367" s="175"/>
      <c r="L367" s="175"/>
      <c r="M367" s="175"/>
      <c r="N367" s="175"/>
      <c r="O367" s="175"/>
      <c r="P367" s="175"/>
      <c r="Q367" s="175"/>
      <c r="R367" s="175"/>
      <c r="S367" s="175"/>
      <c r="T367" s="175"/>
      <c r="U367" s="175"/>
      <c r="V367" s="175"/>
      <c r="W367" s="175"/>
      <c r="X367" s="175"/>
      <c r="Y367" s="175"/>
      <c r="Z367" s="175"/>
    </row>
    <row r="368" ht="11.25" customHeight="1">
      <c r="A368" s="175"/>
      <c r="B368" s="175"/>
      <c r="C368" s="175"/>
      <c r="D368" s="175"/>
      <c r="E368" s="175"/>
      <c r="F368" s="175"/>
      <c r="G368" s="175"/>
      <c r="H368" s="175"/>
      <c r="I368" s="175"/>
      <c r="J368" s="175"/>
      <c r="K368" s="175"/>
      <c r="L368" s="175"/>
      <c r="M368" s="175"/>
      <c r="N368" s="175"/>
      <c r="O368" s="175"/>
      <c r="P368" s="175"/>
      <c r="Q368" s="175"/>
      <c r="R368" s="175"/>
      <c r="S368" s="175"/>
      <c r="T368" s="175"/>
      <c r="U368" s="175"/>
      <c r="V368" s="175"/>
      <c r="W368" s="175"/>
      <c r="X368" s="175"/>
      <c r="Y368" s="175"/>
      <c r="Z368" s="175"/>
    </row>
    <row r="369" ht="11.25" customHeight="1">
      <c r="A369" s="175"/>
      <c r="B369" s="175"/>
      <c r="C369" s="175"/>
      <c r="D369" s="175"/>
      <c r="E369" s="175"/>
      <c r="F369" s="175"/>
      <c r="G369" s="175"/>
      <c r="H369" s="175"/>
      <c r="I369" s="175"/>
      <c r="J369" s="175"/>
      <c r="K369" s="175"/>
      <c r="L369" s="175"/>
      <c r="M369" s="175"/>
      <c r="N369" s="175"/>
      <c r="O369" s="175"/>
      <c r="P369" s="175"/>
      <c r="Q369" s="175"/>
      <c r="R369" s="175"/>
      <c r="S369" s="175"/>
      <c r="T369" s="175"/>
      <c r="U369" s="175"/>
      <c r="V369" s="175"/>
      <c r="W369" s="175"/>
      <c r="X369" s="175"/>
      <c r="Y369" s="175"/>
      <c r="Z369" s="175"/>
    </row>
    <row r="370" ht="11.25" customHeight="1">
      <c r="A370" s="175"/>
      <c r="B370" s="175"/>
      <c r="C370" s="175"/>
      <c r="D370" s="175"/>
      <c r="E370" s="175"/>
      <c r="F370" s="175"/>
      <c r="G370" s="175"/>
      <c r="H370" s="175"/>
      <c r="I370" s="175"/>
      <c r="J370" s="175"/>
      <c r="K370" s="175"/>
      <c r="L370" s="175"/>
      <c r="M370" s="175"/>
      <c r="N370" s="175"/>
      <c r="O370" s="175"/>
      <c r="P370" s="175"/>
      <c r="Q370" s="175"/>
      <c r="R370" s="175"/>
      <c r="S370" s="175"/>
      <c r="T370" s="175"/>
      <c r="U370" s="175"/>
      <c r="V370" s="175"/>
      <c r="W370" s="175"/>
      <c r="X370" s="175"/>
      <c r="Y370" s="175"/>
      <c r="Z370" s="175"/>
    </row>
    <row r="371" ht="11.25" customHeight="1">
      <c r="A371" s="175"/>
      <c r="B371" s="175"/>
      <c r="C371" s="175"/>
      <c r="D371" s="175"/>
      <c r="E371" s="175"/>
      <c r="F371" s="175"/>
      <c r="G371" s="175"/>
      <c r="H371" s="175"/>
      <c r="I371" s="175"/>
      <c r="J371" s="175"/>
      <c r="K371" s="175"/>
      <c r="L371" s="175"/>
      <c r="M371" s="175"/>
      <c r="N371" s="175"/>
      <c r="O371" s="175"/>
      <c r="P371" s="175"/>
      <c r="Q371" s="175"/>
      <c r="R371" s="175"/>
      <c r="S371" s="175"/>
      <c r="T371" s="175"/>
      <c r="U371" s="175"/>
      <c r="V371" s="175"/>
      <c r="W371" s="175"/>
      <c r="X371" s="175"/>
      <c r="Y371" s="175"/>
      <c r="Z371" s="175"/>
    </row>
    <row r="372" ht="11.25" customHeight="1">
      <c r="A372" s="175"/>
      <c r="B372" s="175"/>
      <c r="C372" s="175"/>
      <c r="D372" s="175"/>
      <c r="E372" s="175"/>
      <c r="F372" s="175"/>
      <c r="G372" s="175"/>
      <c r="H372" s="175"/>
      <c r="I372" s="175"/>
      <c r="J372" s="175"/>
      <c r="K372" s="175"/>
      <c r="L372" s="175"/>
      <c r="M372" s="175"/>
      <c r="N372" s="175"/>
      <c r="O372" s="175"/>
      <c r="P372" s="175"/>
      <c r="Q372" s="175"/>
      <c r="R372" s="175"/>
      <c r="S372" s="175"/>
      <c r="T372" s="175"/>
      <c r="U372" s="175"/>
      <c r="V372" s="175"/>
      <c r="W372" s="175"/>
      <c r="X372" s="175"/>
      <c r="Y372" s="175"/>
      <c r="Z372" s="175"/>
    </row>
    <row r="373" ht="11.25" customHeight="1">
      <c r="A373" s="175"/>
      <c r="B373" s="175"/>
      <c r="C373" s="175"/>
      <c r="D373" s="175"/>
      <c r="E373" s="175"/>
      <c r="F373" s="175"/>
      <c r="G373" s="175"/>
      <c r="H373" s="175"/>
      <c r="I373" s="175"/>
      <c r="J373" s="175"/>
      <c r="K373" s="175"/>
      <c r="L373" s="175"/>
      <c r="M373" s="175"/>
      <c r="N373" s="175"/>
      <c r="O373" s="175"/>
      <c r="P373" s="175"/>
      <c r="Q373" s="175"/>
      <c r="R373" s="175"/>
      <c r="S373" s="175"/>
      <c r="T373" s="175"/>
      <c r="U373" s="175"/>
      <c r="V373" s="175"/>
      <c r="W373" s="175"/>
      <c r="X373" s="175"/>
      <c r="Y373" s="175"/>
      <c r="Z373" s="175"/>
    </row>
    <row r="374" ht="11.25" customHeight="1">
      <c r="A374" s="175"/>
      <c r="B374" s="175"/>
      <c r="C374" s="175"/>
      <c r="D374" s="175"/>
      <c r="E374" s="175"/>
      <c r="F374" s="175"/>
      <c r="G374" s="175"/>
      <c r="H374" s="175"/>
      <c r="I374" s="175"/>
      <c r="J374" s="175"/>
      <c r="K374" s="175"/>
      <c r="L374" s="175"/>
      <c r="M374" s="175"/>
      <c r="N374" s="175"/>
      <c r="O374" s="175"/>
      <c r="P374" s="175"/>
      <c r="Q374" s="175"/>
      <c r="R374" s="175"/>
      <c r="S374" s="175"/>
      <c r="T374" s="175"/>
      <c r="U374" s="175"/>
      <c r="V374" s="175"/>
      <c r="W374" s="175"/>
      <c r="X374" s="175"/>
      <c r="Y374" s="175"/>
      <c r="Z374" s="175"/>
    </row>
    <row r="375" ht="11.25" customHeight="1">
      <c r="A375" s="175"/>
      <c r="B375" s="175"/>
      <c r="C375" s="175"/>
      <c r="D375" s="175"/>
      <c r="E375" s="175"/>
      <c r="F375" s="175"/>
      <c r="G375" s="175"/>
      <c r="H375" s="175"/>
      <c r="I375" s="175"/>
      <c r="J375" s="175"/>
      <c r="K375" s="175"/>
      <c r="L375" s="175"/>
      <c r="M375" s="175"/>
      <c r="N375" s="175"/>
      <c r="O375" s="175"/>
      <c r="P375" s="175"/>
      <c r="Q375" s="175"/>
      <c r="R375" s="175"/>
      <c r="S375" s="175"/>
      <c r="T375" s="175"/>
      <c r="U375" s="175"/>
      <c r="V375" s="175"/>
      <c r="W375" s="175"/>
      <c r="X375" s="175"/>
      <c r="Y375" s="175"/>
      <c r="Z375" s="175"/>
    </row>
    <row r="376" ht="11.25" customHeight="1">
      <c r="A376" s="175"/>
      <c r="B376" s="175"/>
      <c r="C376" s="175"/>
      <c r="D376" s="175"/>
      <c r="E376" s="175"/>
      <c r="F376" s="175"/>
      <c r="G376" s="175"/>
      <c r="H376" s="175"/>
      <c r="I376" s="175"/>
      <c r="J376" s="175"/>
      <c r="K376" s="175"/>
      <c r="L376" s="175"/>
      <c r="M376" s="175"/>
      <c r="N376" s="175"/>
      <c r="O376" s="175"/>
      <c r="P376" s="175"/>
      <c r="Q376" s="175"/>
      <c r="R376" s="175"/>
      <c r="S376" s="175"/>
      <c r="T376" s="175"/>
      <c r="U376" s="175"/>
      <c r="V376" s="175"/>
      <c r="W376" s="175"/>
      <c r="X376" s="175"/>
      <c r="Y376" s="175"/>
      <c r="Z376" s="175"/>
    </row>
    <row r="377" ht="11.25" customHeight="1">
      <c r="A377" s="175"/>
      <c r="B377" s="175"/>
      <c r="C377" s="175"/>
      <c r="D377" s="175"/>
      <c r="E377" s="175"/>
      <c r="F377" s="175"/>
      <c r="G377" s="175"/>
      <c r="H377" s="175"/>
      <c r="I377" s="175"/>
      <c r="J377" s="175"/>
      <c r="K377" s="175"/>
      <c r="L377" s="175"/>
      <c r="M377" s="175"/>
      <c r="N377" s="175"/>
      <c r="O377" s="175"/>
      <c r="P377" s="175"/>
      <c r="Q377" s="175"/>
      <c r="R377" s="175"/>
      <c r="S377" s="175"/>
      <c r="T377" s="175"/>
      <c r="U377" s="175"/>
      <c r="V377" s="175"/>
      <c r="W377" s="175"/>
      <c r="X377" s="175"/>
      <c r="Y377" s="175"/>
      <c r="Z377" s="175"/>
    </row>
    <row r="378" ht="11.25" customHeight="1">
      <c r="A378" s="175"/>
      <c r="B378" s="175"/>
      <c r="C378" s="175"/>
      <c r="D378" s="175"/>
      <c r="E378" s="175"/>
      <c r="F378" s="175"/>
      <c r="G378" s="175"/>
      <c r="H378" s="175"/>
      <c r="I378" s="175"/>
      <c r="J378" s="175"/>
      <c r="K378" s="175"/>
      <c r="L378" s="175"/>
      <c r="M378" s="175"/>
      <c r="N378" s="175"/>
      <c r="O378" s="175"/>
      <c r="P378" s="175"/>
      <c r="Q378" s="175"/>
      <c r="R378" s="175"/>
      <c r="S378" s="175"/>
      <c r="T378" s="175"/>
      <c r="U378" s="175"/>
      <c r="V378" s="175"/>
      <c r="W378" s="175"/>
      <c r="X378" s="175"/>
      <c r="Y378" s="175"/>
      <c r="Z378" s="175"/>
    </row>
    <row r="379" ht="11.25" customHeight="1">
      <c r="A379" s="175"/>
      <c r="B379" s="175"/>
      <c r="C379" s="175"/>
      <c r="D379" s="175"/>
      <c r="E379" s="175"/>
      <c r="F379" s="175"/>
      <c r="G379" s="175"/>
      <c r="H379" s="175"/>
      <c r="I379" s="175"/>
      <c r="J379" s="175"/>
      <c r="K379" s="175"/>
      <c r="L379" s="175"/>
      <c r="M379" s="175"/>
      <c r="N379" s="175"/>
      <c r="O379" s="175"/>
      <c r="P379" s="175"/>
      <c r="Q379" s="175"/>
      <c r="R379" s="175"/>
      <c r="S379" s="175"/>
      <c r="T379" s="175"/>
      <c r="U379" s="175"/>
      <c r="V379" s="175"/>
      <c r="W379" s="175"/>
      <c r="X379" s="175"/>
      <c r="Y379" s="175"/>
      <c r="Z379" s="175"/>
    </row>
    <row r="380" ht="11.25" customHeight="1">
      <c r="A380" s="175"/>
      <c r="B380" s="175"/>
      <c r="C380" s="175"/>
      <c r="D380" s="175"/>
      <c r="E380" s="175"/>
      <c r="F380" s="175"/>
      <c r="G380" s="175"/>
      <c r="H380" s="175"/>
      <c r="I380" s="175"/>
      <c r="J380" s="175"/>
      <c r="K380" s="175"/>
      <c r="L380" s="175"/>
      <c r="M380" s="175"/>
      <c r="N380" s="175"/>
      <c r="O380" s="175"/>
      <c r="P380" s="175"/>
      <c r="Q380" s="175"/>
      <c r="R380" s="175"/>
      <c r="S380" s="175"/>
      <c r="T380" s="175"/>
      <c r="U380" s="175"/>
      <c r="V380" s="175"/>
      <c r="W380" s="175"/>
      <c r="X380" s="175"/>
      <c r="Y380" s="175"/>
      <c r="Z380" s="175"/>
    </row>
    <row r="381" ht="11.25" customHeight="1">
      <c r="A381" s="175"/>
      <c r="B381" s="175"/>
      <c r="C381" s="175"/>
      <c r="D381" s="175"/>
      <c r="E381" s="175"/>
      <c r="F381" s="175"/>
      <c r="G381" s="175"/>
      <c r="H381" s="175"/>
      <c r="I381" s="175"/>
      <c r="J381" s="175"/>
      <c r="K381" s="175"/>
      <c r="L381" s="175"/>
      <c r="M381" s="175"/>
      <c r="N381" s="175"/>
      <c r="O381" s="175"/>
      <c r="P381" s="175"/>
      <c r="Q381" s="175"/>
      <c r="R381" s="175"/>
      <c r="S381" s="175"/>
      <c r="T381" s="175"/>
      <c r="U381" s="175"/>
      <c r="V381" s="175"/>
      <c r="W381" s="175"/>
      <c r="X381" s="175"/>
      <c r="Y381" s="175"/>
      <c r="Z381" s="175"/>
    </row>
    <row r="382" ht="11.25" customHeight="1">
      <c r="A382" s="175"/>
      <c r="B382" s="175"/>
      <c r="C382" s="175"/>
      <c r="D382" s="175"/>
      <c r="E382" s="175"/>
      <c r="F382" s="175"/>
      <c r="G382" s="175"/>
      <c r="H382" s="175"/>
      <c r="I382" s="175"/>
      <c r="J382" s="175"/>
      <c r="K382" s="175"/>
      <c r="L382" s="175"/>
      <c r="M382" s="175"/>
      <c r="N382" s="175"/>
      <c r="O382" s="175"/>
      <c r="P382" s="175"/>
      <c r="Q382" s="175"/>
      <c r="R382" s="175"/>
      <c r="S382" s="175"/>
      <c r="T382" s="175"/>
      <c r="U382" s="175"/>
      <c r="V382" s="175"/>
      <c r="W382" s="175"/>
      <c r="X382" s="175"/>
      <c r="Y382" s="175"/>
      <c r="Z382" s="175"/>
    </row>
    <row r="383" ht="11.25" customHeight="1">
      <c r="A383" s="175"/>
      <c r="B383" s="175"/>
      <c r="C383" s="175"/>
      <c r="D383" s="175"/>
      <c r="E383" s="175"/>
      <c r="F383" s="175"/>
      <c r="G383" s="175"/>
      <c r="H383" s="175"/>
      <c r="I383" s="175"/>
      <c r="J383" s="175"/>
      <c r="K383" s="175"/>
      <c r="L383" s="175"/>
      <c r="M383" s="175"/>
      <c r="N383" s="175"/>
      <c r="O383" s="175"/>
      <c r="P383" s="175"/>
      <c r="Q383" s="175"/>
      <c r="R383" s="175"/>
      <c r="S383" s="175"/>
      <c r="T383" s="175"/>
      <c r="U383" s="175"/>
      <c r="V383" s="175"/>
      <c r="W383" s="175"/>
      <c r="X383" s="175"/>
      <c r="Y383" s="175"/>
      <c r="Z383" s="175"/>
    </row>
    <row r="384" ht="11.25" customHeight="1">
      <c r="A384" s="175"/>
      <c r="B384" s="175"/>
      <c r="C384" s="175"/>
      <c r="D384" s="175"/>
      <c r="E384" s="175"/>
      <c r="F384" s="175"/>
      <c r="G384" s="175"/>
      <c r="H384" s="175"/>
      <c r="I384" s="175"/>
      <c r="J384" s="175"/>
      <c r="K384" s="175"/>
      <c r="L384" s="175"/>
      <c r="M384" s="175"/>
      <c r="N384" s="175"/>
      <c r="O384" s="175"/>
      <c r="P384" s="175"/>
      <c r="Q384" s="175"/>
      <c r="R384" s="175"/>
      <c r="S384" s="175"/>
      <c r="T384" s="175"/>
      <c r="U384" s="175"/>
      <c r="V384" s="175"/>
      <c r="W384" s="175"/>
      <c r="X384" s="175"/>
      <c r="Y384" s="175"/>
      <c r="Z384" s="175"/>
    </row>
    <row r="385" ht="11.25" customHeight="1">
      <c r="A385" s="175"/>
      <c r="B385" s="175"/>
      <c r="C385" s="175"/>
      <c r="D385" s="175"/>
      <c r="E385" s="175"/>
      <c r="F385" s="175"/>
      <c r="G385" s="175"/>
      <c r="H385" s="175"/>
      <c r="I385" s="175"/>
      <c r="J385" s="175"/>
      <c r="K385" s="175"/>
      <c r="L385" s="175"/>
      <c r="M385" s="175"/>
      <c r="N385" s="175"/>
      <c r="O385" s="175"/>
      <c r="P385" s="175"/>
      <c r="Q385" s="175"/>
      <c r="R385" s="175"/>
      <c r="S385" s="175"/>
      <c r="T385" s="175"/>
      <c r="U385" s="175"/>
      <c r="V385" s="175"/>
      <c r="W385" s="175"/>
      <c r="X385" s="175"/>
      <c r="Y385" s="175"/>
      <c r="Z385" s="175"/>
    </row>
    <row r="386" ht="11.25" customHeight="1">
      <c r="A386" s="175"/>
      <c r="B386" s="175"/>
      <c r="C386" s="175"/>
      <c r="D386" s="175"/>
      <c r="E386" s="175"/>
      <c r="F386" s="175"/>
      <c r="G386" s="175"/>
      <c r="H386" s="175"/>
      <c r="I386" s="175"/>
      <c r="J386" s="175"/>
      <c r="K386" s="175"/>
      <c r="L386" s="175"/>
      <c r="M386" s="175"/>
      <c r="N386" s="175"/>
      <c r="O386" s="175"/>
      <c r="P386" s="175"/>
      <c r="Q386" s="175"/>
      <c r="R386" s="175"/>
      <c r="S386" s="175"/>
      <c r="T386" s="175"/>
      <c r="U386" s="175"/>
      <c r="V386" s="175"/>
      <c r="W386" s="175"/>
      <c r="X386" s="175"/>
      <c r="Y386" s="175"/>
      <c r="Z386" s="175"/>
    </row>
    <row r="387" ht="11.25" customHeight="1">
      <c r="A387" s="175"/>
      <c r="B387" s="175"/>
      <c r="C387" s="175"/>
      <c r="D387" s="175"/>
      <c r="E387" s="175"/>
      <c r="F387" s="175"/>
      <c r="G387" s="175"/>
      <c r="H387" s="175"/>
      <c r="I387" s="175"/>
      <c r="J387" s="175"/>
      <c r="K387" s="175"/>
      <c r="L387" s="175"/>
      <c r="M387" s="175"/>
      <c r="N387" s="175"/>
      <c r="O387" s="175"/>
      <c r="P387" s="175"/>
      <c r="Q387" s="175"/>
      <c r="R387" s="175"/>
      <c r="S387" s="175"/>
      <c r="T387" s="175"/>
      <c r="U387" s="175"/>
      <c r="V387" s="175"/>
      <c r="W387" s="175"/>
      <c r="X387" s="175"/>
      <c r="Y387" s="175"/>
      <c r="Z387" s="175"/>
    </row>
    <row r="388" ht="11.25" customHeight="1">
      <c r="A388" s="175"/>
      <c r="B388" s="175"/>
      <c r="C388" s="175"/>
      <c r="D388" s="175"/>
      <c r="E388" s="175"/>
      <c r="F388" s="175"/>
      <c r="G388" s="175"/>
      <c r="H388" s="175"/>
      <c r="I388" s="175"/>
      <c r="J388" s="175"/>
      <c r="K388" s="175"/>
      <c r="L388" s="175"/>
      <c r="M388" s="175"/>
      <c r="N388" s="175"/>
      <c r="O388" s="175"/>
      <c r="P388" s="175"/>
      <c r="Q388" s="175"/>
      <c r="R388" s="175"/>
      <c r="S388" s="175"/>
      <c r="T388" s="175"/>
      <c r="U388" s="175"/>
      <c r="V388" s="175"/>
      <c r="W388" s="175"/>
      <c r="X388" s="175"/>
      <c r="Y388" s="175"/>
      <c r="Z388" s="175"/>
    </row>
    <row r="389" ht="11.25" customHeight="1">
      <c r="A389" s="175"/>
      <c r="B389" s="175"/>
      <c r="C389" s="175"/>
      <c r="D389" s="175"/>
      <c r="E389" s="175"/>
      <c r="F389" s="175"/>
      <c r="G389" s="175"/>
      <c r="H389" s="175"/>
      <c r="I389" s="175"/>
      <c r="J389" s="175"/>
      <c r="K389" s="175"/>
      <c r="L389" s="175"/>
      <c r="M389" s="175"/>
      <c r="N389" s="175"/>
      <c r="O389" s="175"/>
      <c r="P389" s="175"/>
      <c r="Q389" s="175"/>
      <c r="R389" s="175"/>
      <c r="S389" s="175"/>
      <c r="T389" s="175"/>
      <c r="U389" s="175"/>
      <c r="V389" s="175"/>
      <c r="W389" s="175"/>
      <c r="X389" s="175"/>
      <c r="Y389" s="175"/>
      <c r="Z389" s="175"/>
    </row>
    <row r="390" ht="11.25" customHeight="1">
      <c r="A390" s="175"/>
      <c r="B390" s="175"/>
      <c r="C390" s="175"/>
      <c r="D390" s="175"/>
      <c r="E390" s="175"/>
      <c r="F390" s="175"/>
      <c r="G390" s="175"/>
      <c r="H390" s="175"/>
      <c r="I390" s="175"/>
      <c r="J390" s="175"/>
      <c r="K390" s="175"/>
      <c r="L390" s="175"/>
      <c r="M390" s="175"/>
      <c r="N390" s="175"/>
      <c r="O390" s="175"/>
      <c r="P390" s="175"/>
      <c r="Q390" s="175"/>
      <c r="R390" s="175"/>
      <c r="S390" s="175"/>
      <c r="T390" s="175"/>
      <c r="U390" s="175"/>
      <c r="V390" s="175"/>
      <c r="W390" s="175"/>
      <c r="X390" s="175"/>
      <c r="Y390" s="175"/>
      <c r="Z390" s="175"/>
    </row>
    <row r="391" ht="11.25" customHeight="1">
      <c r="A391" s="175"/>
      <c r="B391" s="175"/>
      <c r="C391" s="175"/>
      <c r="D391" s="175"/>
      <c r="E391" s="175"/>
      <c r="F391" s="175"/>
      <c r="G391" s="175"/>
      <c r="H391" s="175"/>
      <c r="I391" s="175"/>
      <c r="J391" s="175"/>
      <c r="K391" s="175"/>
      <c r="L391" s="175"/>
      <c r="M391" s="175"/>
      <c r="N391" s="175"/>
      <c r="O391" s="175"/>
      <c r="P391" s="175"/>
      <c r="Q391" s="175"/>
      <c r="R391" s="175"/>
      <c r="S391" s="175"/>
      <c r="T391" s="175"/>
      <c r="U391" s="175"/>
      <c r="V391" s="175"/>
      <c r="W391" s="175"/>
      <c r="X391" s="175"/>
      <c r="Y391" s="175"/>
      <c r="Z391" s="175"/>
    </row>
    <row r="392" ht="11.25" customHeight="1">
      <c r="A392" s="175"/>
      <c r="B392" s="175"/>
      <c r="C392" s="175"/>
      <c r="D392" s="175"/>
      <c r="E392" s="175"/>
      <c r="F392" s="175"/>
      <c r="G392" s="175"/>
      <c r="H392" s="175"/>
      <c r="I392" s="175"/>
      <c r="J392" s="175"/>
      <c r="K392" s="175"/>
      <c r="L392" s="175"/>
      <c r="M392" s="175"/>
      <c r="N392" s="175"/>
      <c r="O392" s="175"/>
      <c r="P392" s="175"/>
      <c r="Q392" s="175"/>
      <c r="R392" s="175"/>
      <c r="S392" s="175"/>
      <c r="T392" s="175"/>
      <c r="U392" s="175"/>
      <c r="V392" s="175"/>
      <c r="W392" s="175"/>
      <c r="X392" s="175"/>
      <c r="Y392" s="175"/>
      <c r="Z392" s="175"/>
    </row>
    <row r="393" ht="11.25" customHeight="1">
      <c r="A393" s="175"/>
      <c r="B393" s="175"/>
      <c r="C393" s="175"/>
      <c r="D393" s="175"/>
      <c r="E393" s="175"/>
      <c r="F393" s="175"/>
      <c r="G393" s="175"/>
      <c r="H393" s="175"/>
      <c r="I393" s="175"/>
      <c r="J393" s="175"/>
      <c r="K393" s="175"/>
      <c r="L393" s="175"/>
      <c r="M393" s="175"/>
      <c r="N393" s="175"/>
      <c r="O393" s="175"/>
      <c r="P393" s="175"/>
      <c r="Q393" s="175"/>
      <c r="R393" s="175"/>
      <c r="S393" s="175"/>
      <c r="T393" s="175"/>
      <c r="U393" s="175"/>
      <c r="V393" s="175"/>
      <c r="W393" s="175"/>
      <c r="X393" s="175"/>
      <c r="Y393" s="175"/>
      <c r="Z393" s="175"/>
    </row>
    <row r="394" ht="11.25" customHeight="1">
      <c r="A394" s="175"/>
      <c r="B394" s="175"/>
      <c r="C394" s="175"/>
      <c r="D394" s="175"/>
      <c r="E394" s="175"/>
      <c r="F394" s="175"/>
      <c r="G394" s="175"/>
      <c r="H394" s="175"/>
      <c r="I394" s="175"/>
      <c r="J394" s="175"/>
      <c r="K394" s="175"/>
      <c r="L394" s="175"/>
      <c r="M394" s="175"/>
      <c r="N394" s="175"/>
      <c r="O394" s="175"/>
      <c r="P394" s="175"/>
      <c r="Q394" s="175"/>
      <c r="R394" s="175"/>
      <c r="S394" s="175"/>
      <c r="T394" s="175"/>
      <c r="U394" s="175"/>
      <c r="V394" s="175"/>
      <c r="W394" s="175"/>
      <c r="X394" s="175"/>
      <c r="Y394" s="175"/>
      <c r="Z394" s="175"/>
    </row>
    <row r="395" ht="11.25" customHeight="1">
      <c r="A395" s="175"/>
      <c r="B395" s="175"/>
      <c r="C395" s="175"/>
      <c r="D395" s="175"/>
      <c r="E395" s="175"/>
      <c r="F395" s="175"/>
      <c r="G395" s="175"/>
      <c r="H395" s="175"/>
      <c r="I395" s="175"/>
      <c r="J395" s="175"/>
      <c r="K395" s="175"/>
      <c r="L395" s="175"/>
      <c r="M395" s="175"/>
      <c r="N395" s="175"/>
      <c r="O395" s="175"/>
      <c r="P395" s="175"/>
      <c r="Q395" s="175"/>
      <c r="R395" s="175"/>
      <c r="S395" s="175"/>
      <c r="T395" s="175"/>
      <c r="U395" s="175"/>
      <c r="V395" s="175"/>
      <c r="W395" s="175"/>
      <c r="X395" s="175"/>
      <c r="Y395" s="175"/>
      <c r="Z395" s="175"/>
    </row>
    <row r="396" ht="11.25" customHeight="1">
      <c r="A396" s="175"/>
      <c r="B396" s="175"/>
      <c r="C396" s="175"/>
      <c r="D396" s="175"/>
      <c r="E396" s="175"/>
      <c r="F396" s="175"/>
      <c r="G396" s="175"/>
      <c r="H396" s="175"/>
      <c r="I396" s="175"/>
      <c r="J396" s="175"/>
      <c r="K396" s="175"/>
      <c r="L396" s="175"/>
      <c r="M396" s="175"/>
      <c r="N396" s="175"/>
      <c r="O396" s="175"/>
      <c r="P396" s="175"/>
      <c r="Q396" s="175"/>
      <c r="R396" s="175"/>
      <c r="S396" s="175"/>
      <c r="T396" s="175"/>
      <c r="U396" s="175"/>
      <c r="V396" s="175"/>
      <c r="W396" s="175"/>
      <c r="X396" s="175"/>
      <c r="Y396" s="175"/>
      <c r="Z396" s="175"/>
    </row>
    <row r="397" ht="11.25" customHeight="1">
      <c r="A397" s="175"/>
      <c r="B397" s="175"/>
      <c r="C397" s="175"/>
      <c r="D397" s="175"/>
      <c r="E397" s="175"/>
      <c r="F397" s="175"/>
      <c r="G397" s="175"/>
      <c r="H397" s="175"/>
      <c r="I397" s="175"/>
      <c r="J397" s="175"/>
      <c r="K397" s="175"/>
      <c r="L397" s="175"/>
      <c r="M397" s="175"/>
      <c r="N397" s="175"/>
      <c r="O397" s="175"/>
      <c r="P397" s="175"/>
      <c r="Q397" s="175"/>
      <c r="R397" s="175"/>
      <c r="S397" s="175"/>
      <c r="T397" s="175"/>
      <c r="U397" s="175"/>
      <c r="V397" s="175"/>
      <c r="W397" s="175"/>
      <c r="X397" s="175"/>
      <c r="Y397" s="175"/>
      <c r="Z397" s="175"/>
    </row>
    <row r="398" ht="11.25" customHeight="1">
      <c r="A398" s="175"/>
      <c r="B398" s="175"/>
      <c r="C398" s="175"/>
      <c r="D398" s="175"/>
      <c r="E398" s="175"/>
      <c r="F398" s="175"/>
      <c r="G398" s="175"/>
      <c r="H398" s="175"/>
      <c r="I398" s="175"/>
      <c r="J398" s="175"/>
      <c r="K398" s="175"/>
      <c r="L398" s="175"/>
      <c r="M398" s="175"/>
      <c r="N398" s="175"/>
      <c r="O398" s="175"/>
      <c r="P398" s="175"/>
      <c r="Q398" s="175"/>
      <c r="R398" s="175"/>
      <c r="S398" s="175"/>
      <c r="T398" s="175"/>
      <c r="U398" s="175"/>
      <c r="V398" s="175"/>
      <c r="W398" s="175"/>
      <c r="X398" s="175"/>
      <c r="Y398" s="175"/>
      <c r="Z398" s="175"/>
    </row>
    <row r="399" ht="11.25" customHeight="1">
      <c r="A399" s="175"/>
      <c r="B399" s="175"/>
      <c r="C399" s="175"/>
      <c r="D399" s="175"/>
      <c r="E399" s="175"/>
      <c r="F399" s="175"/>
      <c r="G399" s="175"/>
      <c r="H399" s="175"/>
      <c r="I399" s="175"/>
      <c r="J399" s="175"/>
      <c r="K399" s="175"/>
      <c r="L399" s="175"/>
      <c r="M399" s="175"/>
      <c r="N399" s="175"/>
      <c r="O399" s="175"/>
      <c r="P399" s="175"/>
      <c r="Q399" s="175"/>
      <c r="R399" s="175"/>
      <c r="S399" s="175"/>
      <c r="T399" s="175"/>
      <c r="U399" s="175"/>
      <c r="V399" s="175"/>
      <c r="W399" s="175"/>
      <c r="X399" s="175"/>
      <c r="Y399" s="175"/>
      <c r="Z399" s="175"/>
    </row>
    <row r="400" ht="11.25" customHeight="1">
      <c r="A400" s="175"/>
      <c r="B400" s="175"/>
      <c r="C400" s="175"/>
      <c r="D400" s="175"/>
      <c r="E400" s="175"/>
      <c r="F400" s="175"/>
      <c r="G400" s="175"/>
      <c r="H400" s="175"/>
      <c r="I400" s="175"/>
      <c r="J400" s="175"/>
      <c r="K400" s="175"/>
      <c r="L400" s="175"/>
      <c r="M400" s="175"/>
      <c r="N400" s="175"/>
      <c r="O400" s="175"/>
      <c r="P400" s="175"/>
      <c r="Q400" s="175"/>
      <c r="R400" s="175"/>
      <c r="S400" s="175"/>
      <c r="T400" s="175"/>
      <c r="U400" s="175"/>
      <c r="V400" s="175"/>
      <c r="W400" s="175"/>
      <c r="X400" s="175"/>
      <c r="Y400" s="175"/>
      <c r="Z400" s="175"/>
    </row>
    <row r="401" ht="11.25" customHeight="1">
      <c r="A401" s="175"/>
      <c r="B401" s="175"/>
      <c r="C401" s="175"/>
      <c r="D401" s="175"/>
      <c r="E401" s="175"/>
      <c r="F401" s="175"/>
      <c r="G401" s="175"/>
      <c r="H401" s="175"/>
      <c r="I401" s="175"/>
      <c r="J401" s="175"/>
      <c r="K401" s="175"/>
      <c r="L401" s="175"/>
      <c r="M401" s="175"/>
      <c r="N401" s="175"/>
      <c r="O401" s="175"/>
      <c r="P401" s="175"/>
      <c r="Q401" s="175"/>
      <c r="R401" s="175"/>
      <c r="S401" s="175"/>
      <c r="T401" s="175"/>
      <c r="U401" s="175"/>
      <c r="V401" s="175"/>
      <c r="W401" s="175"/>
      <c r="X401" s="175"/>
      <c r="Y401" s="175"/>
      <c r="Z401" s="175"/>
    </row>
    <row r="402" ht="11.25" customHeight="1">
      <c r="A402" s="175"/>
      <c r="B402" s="175"/>
      <c r="C402" s="175"/>
      <c r="D402" s="175"/>
      <c r="E402" s="175"/>
      <c r="F402" s="175"/>
      <c r="G402" s="175"/>
      <c r="H402" s="175"/>
      <c r="I402" s="175"/>
      <c r="J402" s="175"/>
      <c r="K402" s="175"/>
      <c r="L402" s="175"/>
      <c r="M402" s="175"/>
      <c r="N402" s="175"/>
      <c r="O402" s="175"/>
      <c r="P402" s="175"/>
      <c r="Q402" s="175"/>
      <c r="R402" s="175"/>
      <c r="S402" s="175"/>
      <c r="T402" s="175"/>
      <c r="U402" s="175"/>
      <c r="V402" s="175"/>
      <c r="W402" s="175"/>
      <c r="X402" s="175"/>
      <c r="Y402" s="175"/>
      <c r="Z402" s="175"/>
    </row>
    <row r="403" ht="11.25" customHeight="1">
      <c r="A403" s="175"/>
      <c r="B403" s="175"/>
      <c r="C403" s="175"/>
      <c r="D403" s="175"/>
      <c r="E403" s="175"/>
      <c r="F403" s="175"/>
      <c r="G403" s="175"/>
      <c r="H403" s="175"/>
      <c r="I403" s="175"/>
      <c r="J403" s="175"/>
      <c r="K403" s="175"/>
      <c r="L403" s="175"/>
      <c r="M403" s="175"/>
      <c r="N403" s="175"/>
      <c r="O403" s="175"/>
      <c r="P403" s="175"/>
      <c r="Q403" s="175"/>
      <c r="R403" s="175"/>
      <c r="S403" s="175"/>
      <c r="T403" s="175"/>
      <c r="U403" s="175"/>
      <c r="V403" s="175"/>
      <c r="W403" s="175"/>
      <c r="X403" s="175"/>
      <c r="Y403" s="175"/>
      <c r="Z403" s="175"/>
    </row>
    <row r="404" ht="11.25" customHeight="1">
      <c r="A404" s="175"/>
      <c r="B404" s="175"/>
      <c r="C404" s="175"/>
      <c r="D404" s="175"/>
      <c r="E404" s="175"/>
      <c r="F404" s="175"/>
      <c r="G404" s="175"/>
      <c r="H404" s="175"/>
      <c r="I404" s="175"/>
      <c r="J404" s="175"/>
      <c r="K404" s="175"/>
      <c r="L404" s="175"/>
      <c r="M404" s="175"/>
      <c r="N404" s="175"/>
      <c r="O404" s="175"/>
      <c r="P404" s="175"/>
      <c r="Q404" s="175"/>
      <c r="R404" s="175"/>
      <c r="S404" s="175"/>
      <c r="T404" s="175"/>
      <c r="U404" s="175"/>
      <c r="V404" s="175"/>
      <c r="W404" s="175"/>
      <c r="X404" s="175"/>
      <c r="Y404" s="175"/>
      <c r="Z404" s="175"/>
    </row>
    <row r="405" ht="11.25" customHeight="1">
      <c r="A405" s="175"/>
      <c r="B405" s="175"/>
      <c r="C405" s="175"/>
      <c r="D405" s="175"/>
      <c r="E405" s="175"/>
      <c r="F405" s="175"/>
      <c r="G405" s="175"/>
      <c r="H405" s="175"/>
      <c r="I405" s="175"/>
      <c r="J405" s="175"/>
      <c r="K405" s="175"/>
      <c r="L405" s="175"/>
      <c r="M405" s="175"/>
      <c r="N405" s="175"/>
      <c r="O405" s="175"/>
      <c r="P405" s="175"/>
      <c r="Q405" s="175"/>
      <c r="R405" s="175"/>
      <c r="S405" s="175"/>
      <c r="T405" s="175"/>
      <c r="U405" s="175"/>
      <c r="V405" s="175"/>
      <c r="W405" s="175"/>
      <c r="X405" s="175"/>
      <c r="Y405" s="175"/>
      <c r="Z405" s="175"/>
    </row>
    <row r="406" ht="11.25" customHeight="1">
      <c r="A406" s="175"/>
      <c r="B406" s="175"/>
      <c r="C406" s="175"/>
      <c r="D406" s="175"/>
      <c r="E406" s="175"/>
      <c r="F406" s="175"/>
      <c r="G406" s="175"/>
      <c r="H406" s="175"/>
      <c r="I406" s="175"/>
      <c r="J406" s="175"/>
      <c r="K406" s="175"/>
      <c r="L406" s="175"/>
      <c r="M406" s="175"/>
      <c r="N406" s="175"/>
      <c r="O406" s="175"/>
      <c r="P406" s="175"/>
      <c r="Q406" s="175"/>
      <c r="R406" s="175"/>
      <c r="S406" s="175"/>
      <c r="T406" s="175"/>
      <c r="U406" s="175"/>
      <c r="V406" s="175"/>
      <c r="W406" s="175"/>
      <c r="X406" s="175"/>
      <c r="Y406" s="175"/>
      <c r="Z406" s="175"/>
    </row>
    <row r="407" ht="11.25" customHeight="1">
      <c r="A407" s="175"/>
      <c r="B407" s="175"/>
      <c r="C407" s="175"/>
      <c r="D407" s="175"/>
      <c r="E407" s="175"/>
      <c r="F407" s="175"/>
      <c r="G407" s="175"/>
      <c r="H407" s="175"/>
      <c r="I407" s="175"/>
      <c r="J407" s="175"/>
      <c r="K407" s="175"/>
      <c r="L407" s="175"/>
      <c r="M407" s="175"/>
      <c r="N407" s="175"/>
      <c r="O407" s="175"/>
      <c r="P407" s="175"/>
      <c r="Q407" s="175"/>
      <c r="R407" s="175"/>
      <c r="S407" s="175"/>
      <c r="T407" s="175"/>
      <c r="U407" s="175"/>
      <c r="V407" s="175"/>
      <c r="W407" s="175"/>
      <c r="X407" s="175"/>
      <c r="Y407" s="175"/>
      <c r="Z407" s="175"/>
    </row>
    <row r="408" ht="11.25" customHeight="1">
      <c r="A408" s="175"/>
      <c r="B408" s="175"/>
      <c r="C408" s="175"/>
      <c r="D408" s="175"/>
      <c r="E408" s="175"/>
      <c r="F408" s="175"/>
      <c r="G408" s="175"/>
      <c r="H408" s="175"/>
      <c r="I408" s="175"/>
      <c r="J408" s="175"/>
      <c r="K408" s="175"/>
      <c r="L408" s="175"/>
      <c r="M408" s="175"/>
      <c r="N408" s="175"/>
      <c r="O408" s="175"/>
      <c r="P408" s="175"/>
      <c r="Q408" s="175"/>
      <c r="R408" s="175"/>
      <c r="S408" s="175"/>
      <c r="T408" s="175"/>
      <c r="U408" s="175"/>
      <c r="V408" s="175"/>
      <c r="W408" s="175"/>
      <c r="X408" s="175"/>
      <c r="Y408" s="175"/>
      <c r="Z408" s="175"/>
    </row>
    <row r="409" ht="11.25" customHeight="1">
      <c r="A409" s="175"/>
      <c r="B409" s="175"/>
      <c r="C409" s="175"/>
      <c r="D409" s="175"/>
      <c r="E409" s="175"/>
      <c r="F409" s="175"/>
      <c r="G409" s="175"/>
      <c r="H409" s="175"/>
      <c r="I409" s="175"/>
      <c r="J409" s="175"/>
      <c r="K409" s="175"/>
      <c r="L409" s="175"/>
      <c r="M409" s="175"/>
      <c r="N409" s="175"/>
      <c r="O409" s="175"/>
      <c r="P409" s="175"/>
      <c r="Q409" s="175"/>
      <c r="R409" s="175"/>
      <c r="S409" s="175"/>
      <c r="T409" s="175"/>
      <c r="U409" s="175"/>
      <c r="V409" s="175"/>
      <c r="W409" s="175"/>
      <c r="X409" s="175"/>
      <c r="Y409" s="175"/>
      <c r="Z409" s="175"/>
    </row>
    <row r="410" ht="11.25" customHeight="1">
      <c r="A410" s="175"/>
      <c r="B410" s="175"/>
      <c r="C410" s="175"/>
      <c r="D410" s="175"/>
      <c r="E410" s="175"/>
      <c r="F410" s="175"/>
      <c r="G410" s="175"/>
      <c r="H410" s="175"/>
      <c r="I410" s="175"/>
      <c r="J410" s="175"/>
      <c r="K410" s="175"/>
      <c r="L410" s="175"/>
      <c r="M410" s="175"/>
      <c r="N410" s="175"/>
      <c r="O410" s="175"/>
      <c r="P410" s="175"/>
      <c r="Q410" s="175"/>
      <c r="R410" s="175"/>
      <c r="S410" s="175"/>
      <c r="T410" s="175"/>
      <c r="U410" s="175"/>
      <c r="V410" s="175"/>
      <c r="W410" s="175"/>
      <c r="X410" s="175"/>
      <c r="Y410" s="175"/>
      <c r="Z410" s="175"/>
    </row>
    <row r="411" ht="11.25" customHeight="1">
      <c r="A411" s="175"/>
      <c r="B411" s="175"/>
      <c r="C411" s="175"/>
      <c r="D411" s="175"/>
      <c r="E411" s="175"/>
      <c r="F411" s="175"/>
      <c r="G411" s="175"/>
      <c r="H411" s="175"/>
      <c r="I411" s="175"/>
      <c r="J411" s="175"/>
      <c r="K411" s="175"/>
      <c r="L411" s="175"/>
      <c r="M411" s="175"/>
      <c r="N411" s="175"/>
      <c r="O411" s="175"/>
      <c r="P411" s="175"/>
      <c r="Q411" s="175"/>
      <c r="R411" s="175"/>
      <c r="S411" s="175"/>
      <c r="T411" s="175"/>
      <c r="U411" s="175"/>
      <c r="V411" s="175"/>
      <c r="W411" s="175"/>
      <c r="X411" s="175"/>
      <c r="Y411" s="175"/>
      <c r="Z411" s="175"/>
    </row>
    <row r="412" ht="11.25" customHeight="1">
      <c r="A412" s="175"/>
      <c r="B412" s="175"/>
      <c r="C412" s="175"/>
      <c r="D412" s="175"/>
      <c r="E412" s="175"/>
      <c r="F412" s="175"/>
      <c r="G412" s="175"/>
      <c r="H412" s="175"/>
      <c r="I412" s="175"/>
      <c r="J412" s="175"/>
      <c r="K412" s="175"/>
      <c r="L412" s="175"/>
      <c r="M412" s="175"/>
      <c r="N412" s="175"/>
      <c r="O412" s="175"/>
      <c r="P412" s="175"/>
      <c r="Q412" s="175"/>
      <c r="R412" s="175"/>
      <c r="S412" s="175"/>
      <c r="T412" s="175"/>
      <c r="U412" s="175"/>
      <c r="V412" s="175"/>
      <c r="W412" s="175"/>
      <c r="X412" s="175"/>
      <c r="Y412" s="175"/>
      <c r="Z412" s="175"/>
    </row>
    <row r="413" ht="11.25" customHeight="1">
      <c r="A413" s="175"/>
      <c r="B413" s="175"/>
      <c r="C413" s="175"/>
      <c r="D413" s="175"/>
      <c r="E413" s="175"/>
      <c r="F413" s="175"/>
      <c r="G413" s="175"/>
      <c r="H413" s="175"/>
      <c r="I413" s="175"/>
      <c r="J413" s="175"/>
      <c r="K413" s="175"/>
      <c r="L413" s="175"/>
      <c r="M413" s="175"/>
      <c r="N413" s="175"/>
      <c r="O413" s="175"/>
      <c r="P413" s="175"/>
      <c r="Q413" s="175"/>
      <c r="R413" s="175"/>
      <c r="S413" s="175"/>
      <c r="T413" s="175"/>
      <c r="U413" s="175"/>
      <c r="V413" s="175"/>
      <c r="W413" s="175"/>
      <c r="X413" s="175"/>
      <c r="Y413" s="175"/>
      <c r="Z413" s="175"/>
    </row>
    <row r="414" ht="11.25" customHeight="1">
      <c r="A414" s="175"/>
      <c r="B414" s="175"/>
      <c r="C414" s="175"/>
      <c r="D414" s="175"/>
      <c r="E414" s="175"/>
      <c r="F414" s="175"/>
      <c r="G414" s="175"/>
      <c r="H414" s="175"/>
      <c r="I414" s="175"/>
      <c r="J414" s="175"/>
      <c r="K414" s="175"/>
      <c r="L414" s="175"/>
      <c r="M414" s="175"/>
      <c r="N414" s="175"/>
      <c r="O414" s="175"/>
      <c r="P414" s="175"/>
      <c r="Q414" s="175"/>
      <c r="R414" s="175"/>
      <c r="S414" s="175"/>
      <c r="T414" s="175"/>
      <c r="U414" s="175"/>
      <c r="V414" s="175"/>
      <c r="W414" s="175"/>
      <c r="X414" s="175"/>
      <c r="Y414" s="175"/>
      <c r="Z414" s="175"/>
    </row>
    <row r="415" ht="11.25" customHeight="1">
      <c r="A415" s="175"/>
      <c r="B415" s="175"/>
      <c r="C415" s="175"/>
      <c r="D415" s="175"/>
      <c r="E415" s="175"/>
      <c r="F415" s="175"/>
      <c r="G415" s="175"/>
      <c r="H415" s="175"/>
      <c r="I415" s="175"/>
      <c r="J415" s="175"/>
      <c r="K415" s="175"/>
      <c r="L415" s="175"/>
      <c r="M415" s="175"/>
      <c r="N415" s="175"/>
      <c r="O415" s="175"/>
      <c r="P415" s="175"/>
      <c r="Q415" s="175"/>
      <c r="R415" s="175"/>
      <c r="S415" s="175"/>
      <c r="T415" s="175"/>
      <c r="U415" s="175"/>
      <c r="V415" s="175"/>
      <c r="W415" s="175"/>
      <c r="X415" s="175"/>
      <c r="Y415" s="175"/>
      <c r="Z415" s="175"/>
    </row>
    <row r="416" ht="11.25" customHeight="1">
      <c r="A416" s="175"/>
      <c r="B416" s="175"/>
      <c r="C416" s="175"/>
      <c r="D416" s="175"/>
      <c r="E416" s="175"/>
      <c r="F416" s="175"/>
      <c r="G416" s="175"/>
      <c r="H416" s="175"/>
      <c r="I416" s="175"/>
      <c r="J416" s="175"/>
      <c r="K416" s="175"/>
      <c r="L416" s="175"/>
      <c r="M416" s="175"/>
      <c r="N416" s="175"/>
      <c r="O416" s="175"/>
      <c r="P416" s="175"/>
      <c r="Q416" s="175"/>
      <c r="R416" s="175"/>
      <c r="S416" s="175"/>
      <c r="T416" s="175"/>
      <c r="U416" s="175"/>
      <c r="V416" s="175"/>
      <c r="W416" s="175"/>
      <c r="X416" s="175"/>
      <c r="Y416" s="175"/>
      <c r="Z416" s="175"/>
    </row>
    <row r="417" ht="11.25" customHeight="1">
      <c r="A417" s="175"/>
      <c r="B417" s="175"/>
      <c r="C417" s="175"/>
      <c r="D417" s="175"/>
      <c r="E417" s="175"/>
      <c r="F417" s="175"/>
      <c r="G417" s="175"/>
      <c r="H417" s="175"/>
      <c r="I417" s="175"/>
      <c r="J417" s="175"/>
      <c r="K417" s="175"/>
      <c r="L417" s="175"/>
      <c r="M417" s="175"/>
      <c r="N417" s="175"/>
      <c r="O417" s="175"/>
      <c r="P417" s="175"/>
      <c r="Q417" s="175"/>
      <c r="R417" s="175"/>
      <c r="S417" s="175"/>
      <c r="T417" s="175"/>
      <c r="U417" s="175"/>
      <c r="V417" s="175"/>
      <c r="W417" s="175"/>
      <c r="X417" s="175"/>
      <c r="Y417" s="175"/>
      <c r="Z417" s="175"/>
    </row>
    <row r="418" ht="11.25" customHeight="1">
      <c r="A418" s="175"/>
      <c r="B418" s="175"/>
      <c r="C418" s="175"/>
      <c r="D418" s="175"/>
      <c r="E418" s="175"/>
      <c r="F418" s="175"/>
      <c r="G418" s="175"/>
      <c r="H418" s="175"/>
      <c r="I418" s="175"/>
      <c r="J418" s="175"/>
      <c r="K418" s="175"/>
      <c r="L418" s="175"/>
      <c r="M418" s="175"/>
      <c r="N418" s="175"/>
      <c r="O418" s="175"/>
      <c r="P418" s="175"/>
      <c r="Q418" s="175"/>
      <c r="R418" s="175"/>
      <c r="S418" s="175"/>
      <c r="T418" s="175"/>
      <c r="U418" s="175"/>
      <c r="V418" s="175"/>
      <c r="W418" s="175"/>
      <c r="X418" s="175"/>
      <c r="Y418" s="175"/>
      <c r="Z418" s="175"/>
    </row>
    <row r="419" ht="11.25" customHeight="1">
      <c r="A419" s="175"/>
      <c r="B419" s="175"/>
      <c r="C419" s="175"/>
      <c r="D419" s="175"/>
      <c r="E419" s="175"/>
      <c r="F419" s="175"/>
      <c r="G419" s="175"/>
      <c r="H419" s="175"/>
      <c r="I419" s="175"/>
      <c r="J419" s="175"/>
      <c r="K419" s="175"/>
      <c r="L419" s="175"/>
      <c r="M419" s="175"/>
      <c r="N419" s="175"/>
      <c r="O419" s="175"/>
      <c r="P419" s="175"/>
      <c r="Q419" s="175"/>
      <c r="R419" s="175"/>
      <c r="S419" s="175"/>
      <c r="T419" s="175"/>
      <c r="U419" s="175"/>
      <c r="V419" s="175"/>
      <c r="W419" s="175"/>
      <c r="X419" s="175"/>
      <c r="Y419" s="175"/>
      <c r="Z419" s="175"/>
    </row>
    <row r="420" ht="11.25" customHeight="1">
      <c r="A420" s="175"/>
      <c r="B420" s="175"/>
      <c r="C420" s="175"/>
      <c r="D420" s="175"/>
      <c r="E420" s="175"/>
      <c r="F420" s="175"/>
      <c r="G420" s="175"/>
      <c r="H420" s="175"/>
      <c r="I420" s="175"/>
      <c r="J420" s="175"/>
      <c r="K420" s="175"/>
      <c r="L420" s="175"/>
      <c r="M420" s="175"/>
      <c r="N420" s="175"/>
      <c r="O420" s="175"/>
      <c r="P420" s="175"/>
      <c r="Q420" s="175"/>
      <c r="R420" s="175"/>
      <c r="S420" s="175"/>
      <c r="T420" s="175"/>
      <c r="U420" s="175"/>
      <c r="V420" s="175"/>
      <c r="W420" s="175"/>
      <c r="X420" s="175"/>
      <c r="Y420" s="175"/>
      <c r="Z420" s="175"/>
    </row>
    <row r="421" ht="11.25" customHeight="1">
      <c r="A421" s="175"/>
      <c r="B421" s="175"/>
      <c r="C421" s="175"/>
      <c r="D421" s="175"/>
      <c r="E421" s="175"/>
      <c r="F421" s="175"/>
      <c r="G421" s="175"/>
      <c r="H421" s="175"/>
      <c r="I421" s="175"/>
      <c r="J421" s="175"/>
      <c r="K421" s="175"/>
      <c r="L421" s="175"/>
      <c r="M421" s="175"/>
      <c r="N421" s="175"/>
      <c r="O421" s="175"/>
      <c r="P421" s="175"/>
      <c r="Q421" s="175"/>
      <c r="R421" s="175"/>
      <c r="S421" s="175"/>
      <c r="T421" s="175"/>
      <c r="U421" s="175"/>
      <c r="V421" s="175"/>
      <c r="W421" s="175"/>
      <c r="X421" s="175"/>
      <c r="Y421" s="175"/>
      <c r="Z421" s="175"/>
    </row>
    <row r="422" ht="11.25" customHeight="1">
      <c r="A422" s="175"/>
      <c r="B422" s="175"/>
      <c r="C422" s="175"/>
      <c r="D422" s="175"/>
      <c r="E422" s="175"/>
      <c r="F422" s="175"/>
      <c r="G422" s="175"/>
      <c r="H422" s="175"/>
      <c r="I422" s="175"/>
      <c r="J422" s="175"/>
      <c r="K422" s="175"/>
      <c r="L422" s="175"/>
      <c r="M422" s="175"/>
      <c r="N422" s="175"/>
      <c r="O422" s="175"/>
      <c r="P422" s="175"/>
      <c r="Q422" s="175"/>
      <c r="R422" s="175"/>
      <c r="S422" s="175"/>
      <c r="T422" s="175"/>
      <c r="U422" s="175"/>
      <c r="V422" s="175"/>
      <c r="W422" s="175"/>
      <c r="X422" s="175"/>
      <c r="Y422" s="175"/>
      <c r="Z422" s="175"/>
    </row>
    <row r="423" ht="11.25" customHeight="1">
      <c r="A423" s="175"/>
      <c r="B423" s="175"/>
      <c r="C423" s="175"/>
      <c r="D423" s="175"/>
      <c r="E423" s="175"/>
      <c r="F423" s="175"/>
      <c r="G423" s="175"/>
      <c r="H423" s="175"/>
      <c r="I423" s="175"/>
      <c r="J423" s="175"/>
      <c r="K423" s="175"/>
      <c r="L423" s="175"/>
      <c r="M423" s="175"/>
      <c r="N423" s="175"/>
      <c r="O423" s="175"/>
      <c r="P423" s="175"/>
      <c r="Q423" s="175"/>
      <c r="R423" s="175"/>
      <c r="S423" s="175"/>
      <c r="T423" s="175"/>
      <c r="U423" s="175"/>
      <c r="V423" s="175"/>
      <c r="W423" s="175"/>
      <c r="X423" s="175"/>
      <c r="Y423" s="175"/>
      <c r="Z423" s="175"/>
    </row>
    <row r="424" ht="11.25" customHeight="1">
      <c r="A424" s="175"/>
      <c r="B424" s="175"/>
      <c r="C424" s="175"/>
      <c r="D424" s="175"/>
      <c r="E424" s="175"/>
      <c r="F424" s="175"/>
      <c r="G424" s="175"/>
      <c r="H424" s="175"/>
      <c r="I424" s="175"/>
      <c r="J424" s="175"/>
      <c r="K424" s="175"/>
      <c r="L424" s="175"/>
      <c r="M424" s="175"/>
      <c r="N424" s="175"/>
      <c r="O424" s="175"/>
      <c r="P424" s="175"/>
      <c r="Q424" s="175"/>
      <c r="R424" s="175"/>
      <c r="S424" s="175"/>
      <c r="T424" s="175"/>
      <c r="U424" s="175"/>
      <c r="V424" s="175"/>
      <c r="W424" s="175"/>
      <c r="X424" s="175"/>
      <c r="Y424" s="175"/>
      <c r="Z424" s="175"/>
    </row>
    <row r="425" ht="11.25" customHeight="1">
      <c r="A425" s="175"/>
      <c r="B425" s="175"/>
      <c r="C425" s="175"/>
      <c r="D425" s="175"/>
      <c r="E425" s="175"/>
      <c r="F425" s="175"/>
      <c r="G425" s="175"/>
      <c r="H425" s="175"/>
      <c r="I425" s="175"/>
      <c r="J425" s="175"/>
      <c r="K425" s="175"/>
      <c r="L425" s="175"/>
      <c r="M425" s="175"/>
      <c r="N425" s="175"/>
      <c r="O425" s="175"/>
      <c r="P425" s="175"/>
      <c r="Q425" s="175"/>
      <c r="R425" s="175"/>
      <c r="S425" s="175"/>
      <c r="T425" s="175"/>
      <c r="U425" s="175"/>
      <c r="V425" s="175"/>
      <c r="W425" s="175"/>
      <c r="X425" s="175"/>
      <c r="Y425" s="175"/>
      <c r="Z425" s="175"/>
    </row>
    <row r="426" ht="11.25" customHeight="1">
      <c r="A426" s="175"/>
      <c r="B426" s="175"/>
      <c r="C426" s="175"/>
      <c r="D426" s="175"/>
      <c r="E426" s="175"/>
      <c r="F426" s="175"/>
      <c r="G426" s="175"/>
      <c r="H426" s="175"/>
      <c r="I426" s="175"/>
      <c r="J426" s="175"/>
      <c r="K426" s="175"/>
      <c r="L426" s="175"/>
      <c r="M426" s="175"/>
      <c r="N426" s="175"/>
      <c r="O426" s="175"/>
      <c r="P426" s="175"/>
      <c r="Q426" s="175"/>
      <c r="R426" s="175"/>
      <c r="S426" s="175"/>
      <c r="T426" s="175"/>
      <c r="U426" s="175"/>
      <c r="V426" s="175"/>
      <c r="W426" s="175"/>
      <c r="X426" s="175"/>
      <c r="Y426" s="175"/>
      <c r="Z426" s="175"/>
    </row>
    <row r="427" ht="11.25" customHeight="1">
      <c r="A427" s="175"/>
      <c r="B427" s="175"/>
      <c r="C427" s="175"/>
      <c r="D427" s="175"/>
      <c r="E427" s="175"/>
      <c r="F427" s="175"/>
      <c r="G427" s="175"/>
      <c r="H427" s="175"/>
      <c r="I427" s="175"/>
      <c r="J427" s="175"/>
      <c r="K427" s="175"/>
      <c r="L427" s="175"/>
      <c r="M427" s="175"/>
      <c r="N427" s="175"/>
      <c r="O427" s="175"/>
      <c r="P427" s="175"/>
      <c r="Q427" s="175"/>
      <c r="R427" s="175"/>
      <c r="S427" s="175"/>
      <c r="T427" s="175"/>
      <c r="U427" s="175"/>
      <c r="V427" s="175"/>
      <c r="W427" s="175"/>
      <c r="X427" s="175"/>
      <c r="Y427" s="175"/>
      <c r="Z427" s="175"/>
    </row>
    <row r="428" ht="11.25" customHeight="1">
      <c r="A428" s="175"/>
      <c r="B428" s="175"/>
      <c r="C428" s="175"/>
      <c r="D428" s="175"/>
      <c r="E428" s="175"/>
      <c r="F428" s="175"/>
      <c r="G428" s="175"/>
      <c r="H428" s="175"/>
      <c r="I428" s="175"/>
      <c r="J428" s="175"/>
      <c r="K428" s="175"/>
      <c r="L428" s="175"/>
      <c r="M428" s="175"/>
      <c r="N428" s="175"/>
      <c r="O428" s="175"/>
      <c r="P428" s="175"/>
      <c r="Q428" s="175"/>
      <c r="R428" s="175"/>
      <c r="S428" s="175"/>
      <c r="T428" s="175"/>
      <c r="U428" s="175"/>
      <c r="V428" s="175"/>
      <c r="W428" s="175"/>
      <c r="X428" s="175"/>
      <c r="Y428" s="175"/>
      <c r="Z428" s="175"/>
    </row>
    <row r="429" ht="11.25" customHeight="1">
      <c r="A429" s="175"/>
      <c r="B429" s="175"/>
      <c r="C429" s="175"/>
      <c r="D429" s="175"/>
      <c r="E429" s="175"/>
      <c r="F429" s="175"/>
      <c r="G429" s="175"/>
      <c r="H429" s="175"/>
      <c r="I429" s="175"/>
      <c r="J429" s="175"/>
      <c r="K429" s="175"/>
      <c r="L429" s="175"/>
      <c r="M429" s="175"/>
      <c r="N429" s="175"/>
      <c r="O429" s="175"/>
      <c r="P429" s="175"/>
      <c r="Q429" s="175"/>
      <c r="R429" s="175"/>
      <c r="S429" s="175"/>
      <c r="T429" s="175"/>
      <c r="U429" s="175"/>
      <c r="V429" s="175"/>
      <c r="W429" s="175"/>
      <c r="X429" s="175"/>
      <c r="Y429" s="175"/>
      <c r="Z429" s="175"/>
    </row>
    <row r="430" ht="11.25" customHeight="1">
      <c r="A430" s="175"/>
      <c r="B430" s="175"/>
      <c r="C430" s="175"/>
      <c r="D430" s="175"/>
      <c r="E430" s="175"/>
      <c r="F430" s="175"/>
      <c r="G430" s="175"/>
      <c r="H430" s="175"/>
      <c r="I430" s="175"/>
      <c r="J430" s="175"/>
      <c r="K430" s="175"/>
      <c r="L430" s="175"/>
      <c r="M430" s="175"/>
      <c r="N430" s="175"/>
      <c r="O430" s="175"/>
      <c r="P430" s="175"/>
      <c r="Q430" s="175"/>
      <c r="R430" s="175"/>
      <c r="S430" s="175"/>
      <c r="T430" s="175"/>
      <c r="U430" s="175"/>
      <c r="V430" s="175"/>
      <c r="W430" s="175"/>
      <c r="X430" s="175"/>
      <c r="Y430" s="175"/>
      <c r="Z430" s="175"/>
    </row>
    <row r="431" ht="11.25" customHeight="1">
      <c r="A431" s="175"/>
      <c r="B431" s="175"/>
      <c r="C431" s="175"/>
      <c r="D431" s="175"/>
      <c r="E431" s="175"/>
      <c r="F431" s="175"/>
      <c r="G431" s="175"/>
      <c r="H431" s="175"/>
      <c r="I431" s="175"/>
      <c r="J431" s="175"/>
      <c r="K431" s="175"/>
      <c r="L431" s="175"/>
      <c r="M431" s="175"/>
      <c r="N431" s="175"/>
      <c r="O431" s="175"/>
      <c r="P431" s="175"/>
      <c r="Q431" s="175"/>
      <c r="R431" s="175"/>
      <c r="S431" s="175"/>
      <c r="T431" s="175"/>
      <c r="U431" s="175"/>
      <c r="V431" s="175"/>
      <c r="W431" s="175"/>
      <c r="X431" s="175"/>
      <c r="Y431" s="175"/>
      <c r="Z431" s="175"/>
    </row>
    <row r="432" ht="11.25" customHeight="1">
      <c r="A432" s="175"/>
      <c r="B432" s="175"/>
      <c r="C432" s="175"/>
      <c r="D432" s="175"/>
      <c r="E432" s="175"/>
      <c r="F432" s="175"/>
      <c r="G432" s="175"/>
      <c r="H432" s="175"/>
      <c r="I432" s="175"/>
      <c r="J432" s="175"/>
      <c r="K432" s="175"/>
      <c r="L432" s="175"/>
      <c r="M432" s="175"/>
      <c r="N432" s="175"/>
      <c r="O432" s="175"/>
      <c r="P432" s="175"/>
      <c r="Q432" s="175"/>
      <c r="R432" s="175"/>
      <c r="S432" s="175"/>
      <c r="T432" s="175"/>
      <c r="U432" s="175"/>
      <c r="V432" s="175"/>
      <c r="W432" s="175"/>
      <c r="X432" s="175"/>
      <c r="Y432" s="175"/>
      <c r="Z432" s="175"/>
    </row>
    <row r="433" ht="11.25" customHeight="1">
      <c r="A433" s="175"/>
      <c r="B433" s="175"/>
      <c r="C433" s="175"/>
      <c r="D433" s="175"/>
      <c r="E433" s="175"/>
      <c r="F433" s="175"/>
      <c r="G433" s="175"/>
      <c r="H433" s="175"/>
      <c r="I433" s="175"/>
      <c r="J433" s="175"/>
      <c r="K433" s="175"/>
      <c r="L433" s="175"/>
      <c r="M433" s="175"/>
      <c r="N433" s="175"/>
      <c r="O433" s="175"/>
      <c r="P433" s="175"/>
      <c r="Q433" s="175"/>
      <c r="R433" s="175"/>
      <c r="S433" s="175"/>
      <c r="T433" s="175"/>
      <c r="U433" s="175"/>
      <c r="V433" s="175"/>
      <c r="W433" s="175"/>
      <c r="X433" s="175"/>
      <c r="Y433" s="175"/>
      <c r="Z433" s="175"/>
    </row>
    <row r="434" ht="11.25" customHeight="1">
      <c r="A434" s="175"/>
      <c r="B434" s="175"/>
      <c r="C434" s="175"/>
      <c r="D434" s="175"/>
      <c r="E434" s="175"/>
      <c r="F434" s="175"/>
      <c r="G434" s="175"/>
      <c r="H434" s="175"/>
      <c r="I434" s="175"/>
      <c r="J434" s="175"/>
      <c r="K434" s="175"/>
      <c r="L434" s="175"/>
      <c r="M434" s="175"/>
      <c r="N434" s="175"/>
      <c r="O434" s="175"/>
      <c r="P434" s="175"/>
      <c r="Q434" s="175"/>
      <c r="R434" s="175"/>
      <c r="S434" s="175"/>
      <c r="T434" s="175"/>
      <c r="U434" s="175"/>
      <c r="V434" s="175"/>
      <c r="W434" s="175"/>
      <c r="X434" s="175"/>
      <c r="Y434" s="175"/>
      <c r="Z434" s="175"/>
    </row>
    <row r="435" ht="11.25" customHeight="1">
      <c r="A435" s="175"/>
      <c r="B435" s="175"/>
      <c r="C435" s="175"/>
      <c r="D435" s="175"/>
      <c r="E435" s="175"/>
      <c r="F435" s="175"/>
      <c r="G435" s="175"/>
      <c r="H435" s="175"/>
      <c r="I435" s="175"/>
      <c r="J435" s="175"/>
      <c r="K435" s="175"/>
      <c r="L435" s="175"/>
      <c r="M435" s="175"/>
      <c r="N435" s="175"/>
      <c r="O435" s="175"/>
      <c r="P435" s="175"/>
      <c r="Q435" s="175"/>
      <c r="R435" s="175"/>
      <c r="S435" s="175"/>
      <c r="T435" s="175"/>
      <c r="U435" s="175"/>
      <c r="V435" s="175"/>
      <c r="W435" s="175"/>
      <c r="X435" s="175"/>
      <c r="Y435" s="175"/>
      <c r="Z435" s="175"/>
    </row>
    <row r="436" ht="11.25" customHeight="1">
      <c r="A436" s="175"/>
      <c r="B436" s="175"/>
      <c r="C436" s="175"/>
      <c r="D436" s="175"/>
      <c r="E436" s="175"/>
      <c r="F436" s="175"/>
      <c r="G436" s="175"/>
      <c r="H436" s="175"/>
      <c r="I436" s="175"/>
      <c r="J436" s="175"/>
      <c r="K436" s="175"/>
      <c r="L436" s="175"/>
      <c r="M436" s="175"/>
      <c r="N436" s="175"/>
      <c r="O436" s="175"/>
      <c r="P436" s="175"/>
      <c r="Q436" s="175"/>
      <c r="R436" s="175"/>
      <c r="S436" s="175"/>
      <c r="T436" s="175"/>
      <c r="U436" s="175"/>
      <c r="V436" s="175"/>
      <c r="W436" s="175"/>
      <c r="X436" s="175"/>
      <c r="Y436" s="175"/>
      <c r="Z436" s="175"/>
    </row>
    <row r="437" ht="11.25" customHeight="1">
      <c r="A437" s="175"/>
      <c r="B437" s="175"/>
      <c r="C437" s="175"/>
      <c r="D437" s="175"/>
      <c r="E437" s="175"/>
      <c r="F437" s="175"/>
      <c r="G437" s="175"/>
      <c r="H437" s="175"/>
      <c r="I437" s="175"/>
      <c r="J437" s="175"/>
      <c r="K437" s="175"/>
      <c r="L437" s="175"/>
      <c r="M437" s="175"/>
      <c r="N437" s="175"/>
      <c r="O437" s="175"/>
      <c r="P437" s="175"/>
      <c r="Q437" s="175"/>
      <c r="R437" s="175"/>
      <c r="S437" s="175"/>
      <c r="T437" s="175"/>
      <c r="U437" s="175"/>
      <c r="V437" s="175"/>
      <c r="W437" s="175"/>
      <c r="X437" s="175"/>
      <c r="Y437" s="175"/>
      <c r="Z437" s="175"/>
    </row>
    <row r="438" ht="11.25" customHeight="1">
      <c r="A438" s="175"/>
      <c r="B438" s="175"/>
      <c r="C438" s="175"/>
      <c r="D438" s="175"/>
      <c r="E438" s="175"/>
      <c r="F438" s="175"/>
      <c r="G438" s="175"/>
      <c r="H438" s="175"/>
      <c r="I438" s="175"/>
      <c r="J438" s="175"/>
      <c r="K438" s="175"/>
      <c r="L438" s="175"/>
      <c r="M438" s="175"/>
      <c r="N438" s="175"/>
      <c r="O438" s="175"/>
      <c r="P438" s="175"/>
      <c r="Q438" s="175"/>
      <c r="R438" s="175"/>
      <c r="S438" s="175"/>
      <c r="T438" s="175"/>
      <c r="U438" s="175"/>
      <c r="V438" s="175"/>
      <c r="W438" s="175"/>
      <c r="X438" s="175"/>
      <c r="Y438" s="175"/>
      <c r="Z438" s="175"/>
    </row>
    <row r="439" ht="11.25" customHeight="1">
      <c r="A439" s="175"/>
      <c r="B439" s="175"/>
      <c r="C439" s="175"/>
      <c r="D439" s="175"/>
      <c r="E439" s="175"/>
      <c r="F439" s="175"/>
      <c r="G439" s="175"/>
      <c r="H439" s="175"/>
      <c r="I439" s="175"/>
      <c r="J439" s="175"/>
      <c r="K439" s="175"/>
      <c r="L439" s="175"/>
      <c r="M439" s="175"/>
      <c r="N439" s="175"/>
      <c r="O439" s="175"/>
      <c r="P439" s="175"/>
      <c r="Q439" s="175"/>
      <c r="R439" s="175"/>
      <c r="S439" s="175"/>
      <c r="T439" s="175"/>
      <c r="U439" s="175"/>
      <c r="V439" s="175"/>
      <c r="W439" s="175"/>
      <c r="X439" s="175"/>
      <c r="Y439" s="175"/>
      <c r="Z439" s="175"/>
    </row>
    <row r="440" ht="11.25" customHeight="1">
      <c r="A440" s="175"/>
      <c r="B440" s="175"/>
      <c r="C440" s="175"/>
      <c r="D440" s="175"/>
      <c r="E440" s="175"/>
      <c r="F440" s="175"/>
      <c r="G440" s="175"/>
      <c r="H440" s="175"/>
      <c r="I440" s="175"/>
      <c r="J440" s="175"/>
      <c r="K440" s="175"/>
      <c r="L440" s="175"/>
      <c r="M440" s="175"/>
      <c r="N440" s="175"/>
      <c r="O440" s="175"/>
      <c r="P440" s="175"/>
      <c r="Q440" s="175"/>
      <c r="R440" s="175"/>
      <c r="S440" s="175"/>
      <c r="T440" s="175"/>
      <c r="U440" s="175"/>
      <c r="V440" s="175"/>
      <c r="W440" s="175"/>
      <c r="X440" s="175"/>
      <c r="Y440" s="175"/>
      <c r="Z440" s="175"/>
    </row>
    <row r="441" ht="11.25" customHeight="1">
      <c r="A441" s="175"/>
      <c r="B441" s="175"/>
      <c r="C441" s="175"/>
      <c r="D441" s="175"/>
      <c r="E441" s="175"/>
      <c r="F441" s="175"/>
      <c r="G441" s="175"/>
      <c r="H441" s="175"/>
      <c r="I441" s="175"/>
      <c r="J441" s="175"/>
      <c r="K441" s="175"/>
      <c r="L441" s="175"/>
      <c r="M441" s="175"/>
      <c r="N441" s="175"/>
      <c r="O441" s="175"/>
      <c r="P441" s="175"/>
      <c r="Q441" s="175"/>
      <c r="R441" s="175"/>
      <c r="S441" s="175"/>
      <c r="T441" s="175"/>
      <c r="U441" s="175"/>
      <c r="V441" s="175"/>
      <c r="W441" s="175"/>
      <c r="X441" s="175"/>
      <c r="Y441" s="175"/>
      <c r="Z441" s="175"/>
    </row>
    <row r="442" ht="11.25" customHeight="1">
      <c r="A442" s="175"/>
      <c r="B442" s="175"/>
      <c r="C442" s="175"/>
      <c r="D442" s="175"/>
      <c r="E442" s="175"/>
      <c r="F442" s="175"/>
      <c r="G442" s="175"/>
      <c r="H442" s="175"/>
      <c r="I442" s="175"/>
      <c r="J442" s="175"/>
      <c r="K442" s="175"/>
      <c r="L442" s="175"/>
      <c r="M442" s="175"/>
      <c r="N442" s="175"/>
      <c r="O442" s="175"/>
      <c r="P442" s="175"/>
      <c r="Q442" s="175"/>
      <c r="R442" s="175"/>
      <c r="S442" s="175"/>
      <c r="T442" s="175"/>
      <c r="U442" s="175"/>
      <c r="V442" s="175"/>
      <c r="W442" s="175"/>
      <c r="X442" s="175"/>
      <c r="Y442" s="175"/>
      <c r="Z442" s="175"/>
    </row>
    <row r="443" ht="11.25" customHeight="1">
      <c r="A443" s="175"/>
      <c r="B443" s="175"/>
      <c r="C443" s="175"/>
      <c r="D443" s="175"/>
      <c r="E443" s="175"/>
      <c r="F443" s="175"/>
      <c r="G443" s="175"/>
      <c r="H443" s="175"/>
      <c r="I443" s="175"/>
      <c r="J443" s="175"/>
      <c r="K443" s="175"/>
      <c r="L443" s="175"/>
      <c r="M443" s="175"/>
      <c r="N443" s="175"/>
      <c r="O443" s="175"/>
      <c r="P443" s="175"/>
      <c r="Q443" s="175"/>
      <c r="R443" s="175"/>
      <c r="S443" s="175"/>
      <c r="T443" s="175"/>
      <c r="U443" s="175"/>
      <c r="V443" s="175"/>
      <c r="W443" s="175"/>
      <c r="X443" s="175"/>
      <c r="Y443" s="175"/>
      <c r="Z443" s="175"/>
    </row>
    <row r="444" ht="11.25" customHeight="1">
      <c r="A444" s="175"/>
      <c r="B444" s="175"/>
      <c r="C444" s="175"/>
      <c r="D444" s="175"/>
      <c r="E444" s="175"/>
      <c r="F444" s="175"/>
      <c r="G444" s="175"/>
      <c r="H444" s="175"/>
      <c r="I444" s="175"/>
      <c r="J444" s="175"/>
      <c r="K444" s="175"/>
      <c r="L444" s="175"/>
      <c r="M444" s="175"/>
      <c r="N444" s="175"/>
      <c r="O444" s="175"/>
      <c r="P444" s="175"/>
      <c r="Q444" s="175"/>
      <c r="R444" s="175"/>
      <c r="S444" s="175"/>
      <c r="T444" s="175"/>
      <c r="U444" s="175"/>
      <c r="V444" s="175"/>
      <c r="W444" s="175"/>
      <c r="X444" s="175"/>
      <c r="Y444" s="175"/>
      <c r="Z444" s="175"/>
    </row>
    <row r="445" ht="11.25" customHeight="1">
      <c r="A445" s="175"/>
      <c r="B445" s="175"/>
      <c r="C445" s="175"/>
      <c r="D445" s="175"/>
      <c r="E445" s="175"/>
      <c r="F445" s="175"/>
      <c r="G445" s="175"/>
      <c r="H445" s="175"/>
      <c r="I445" s="175"/>
      <c r="J445" s="175"/>
      <c r="K445" s="175"/>
      <c r="L445" s="175"/>
      <c r="M445" s="175"/>
      <c r="N445" s="175"/>
      <c r="O445" s="175"/>
      <c r="P445" s="175"/>
      <c r="Q445" s="175"/>
      <c r="R445" s="175"/>
      <c r="S445" s="175"/>
      <c r="T445" s="175"/>
      <c r="U445" s="175"/>
      <c r="V445" s="175"/>
      <c r="W445" s="175"/>
      <c r="X445" s="175"/>
      <c r="Y445" s="175"/>
      <c r="Z445" s="175"/>
    </row>
    <row r="446" ht="11.25" customHeight="1">
      <c r="A446" s="175"/>
      <c r="B446" s="175"/>
      <c r="C446" s="175"/>
      <c r="D446" s="175"/>
      <c r="E446" s="175"/>
      <c r="F446" s="175"/>
      <c r="G446" s="175"/>
      <c r="H446" s="175"/>
      <c r="I446" s="175"/>
      <c r="J446" s="175"/>
      <c r="K446" s="175"/>
      <c r="L446" s="175"/>
      <c r="M446" s="175"/>
      <c r="N446" s="175"/>
      <c r="O446" s="175"/>
      <c r="P446" s="175"/>
      <c r="Q446" s="175"/>
      <c r="R446" s="175"/>
      <c r="S446" s="175"/>
      <c r="T446" s="175"/>
      <c r="U446" s="175"/>
      <c r="V446" s="175"/>
      <c r="W446" s="175"/>
      <c r="X446" s="175"/>
      <c r="Y446" s="175"/>
      <c r="Z446" s="175"/>
    </row>
    <row r="447" ht="11.25" customHeight="1">
      <c r="A447" s="175"/>
      <c r="B447" s="175"/>
      <c r="C447" s="175"/>
      <c r="D447" s="175"/>
      <c r="E447" s="175"/>
      <c r="F447" s="175"/>
      <c r="G447" s="175"/>
      <c r="H447" s="175"/>
      <c r="I447" s="175"/>
      <c r="J447" s="175"/>
      <c r="K447" s="175"/>
      <c r="L447" s="175"/>
      <c r="M447" s="175"/>
      <c r="N447" s="175"/>
      <c r="O447" s="175"/>
      <c r="P447" s="175"/>
      <c r="Q447" s="175"/>
      <c r="R447" s="175"/>
      <c r="S447" s="175"/>
      <c r="T447" s="175"/>
      <c r="U447" s="175"/>
      <c r="V447" s="175"/>
      <c r="W447" s="175"/>
      <c r="X447" s="175"/>
      <c r="Y447" s="175"/>
      <c r="Z447" s="175"/>
    </row>
    <row r="448" ht="11.25" customHeight="1">
      <c r="A448" s="175"/>
      <c r="B448" s="175"/>
      <c r="C448" s="175"/>
      <c r="D448" s="175"/>
      <c r="E448" s="175"/>
      <c r="F448" s="175"/>
      <c r="G448" s="175"/>
      <c r="H448" s="175"/>
      <c r="I448" s="175"/>
      <c r="J448" s="175"/>
      <c r="K448" s="175"/>
      <c r="L448" s="175"/>
      <c r="M448" s="175"/>
      <c r="N448" s="175"/>
      <c r="O448" s="175"/>
      <c r="P448" s="175"/>
      <c r="Q448" s="175"/>
      <c r="R448" s="175"/>
      <c r="S448" s="175"/>
      <c r="T448" s="175"/>
      <c r="U448" s="175"/>
      <c r="V448" s="175"/>
      <c r="W448" s="175"/>
      <c r="X448" s="175"/>
      <c r="Y448" s="175"/>
      <c r="Z448" s="175"/>
    </row>
    <row r="449" ht="11.25" customHeight="1">
      <c r="A449" s="175"/>
      <c r="B449" s="175"/>
      <c r="C449" s="175"/>
      <c r="D449" s="175"/>
      <c r="E449" s="175"/>
      <c r="F449" s="175"/>
      <c r="G449" s="175"/>
      <c r="H449" s="175"/>
      <c r="I449" s="175"/>
      <c r="J449" s="175"/>
      <c r="K449" s="175"/>
      <c r="L449" s="175"/>
      <c r="M449" s="175"/>
      <c r="N449" s="175"/>
      <c r="O449" s="175"/>
      <c r="P449" s="175"/>
      <c r="Q449" s="175"/>
      <c r="R449" s="175"/>
      <c r="S449" s="175"/>
      <c r="T449" s="175"/>
      <c r="U449" s="175"/>
      <c r="V449" s="175"/>
      <c r="W449" s="175"/>
      <c r="X449" s="175"/>
      <c r="Y449" s="175"/>
      <c r="Z449" s="175"/>
    </row>
    <row r="450" ht="11.25" customHeight="1">
      <c r="A450" s="175"/>
      <c r="B450" s="175"/>
      <c r="C450" s="175"/>
      <c r="D450" s="175"/>
      <c r="E450" s="175"/>
      <c r="F450" s="175"/>
      <c r="G450" s="175"/>
      <c r="H450" s="175"/>
      <c r="I450" s="175"/>
      <c r="J450" s="175"/>
      <c r="K450" s="175"/>
      <c r="L450" s="175"/>
      <c r="M450" s="175"/>
      <c r="N450" s="175"/>
      <c r="O450" s="175"/>
      <c r="P450" s="175"/>
      <c r="Q450" s="175"/>
      <c r="R450" s="175"/>
      <c r="S450" s="175"/>
      <c r="T450" s="175"/>
      <c r="U450" s="175"/>
      <c r="V450" s="175"/>
      <c r="W450" s="175"/>
      <c r="X450" s="175"/>
      <c r="Y450" s="175"/>
      <c r="Z450" s="175"/>
    </row>
    <row r="451" ht="11.25" customHeight="1">
      <c r="A451" s="175"/>
      <c r="B451" s="175"/>
      <c r="C451" s="175"/>
      <c r="D451" s="175"/>
      <c r="E451" s="175"/>
      <c r="F451" s="175"/>
      <c r="G451" s="175"/>
      <c r="H451" s="175"/>
      <c r="I451" s="175"/>
      <c r="J451" s="175"/>
      <c r="K451" s="175"/>
      <c r="L451" s="175"/>
      <c r="M451" s="175"/>
      <c r="N451" s="175"/>
      <c r="O451" s="175"/>
      <c r="P451" s="175"/>
      <c r="Q451" s="175"/>
      <c r="R451" s="175"/>
      <c r="S451" s="175"/>
      <c r="T451" s="175"/>
      <c r="U451" s="175"/>
      <c r="V451" s="175"/>
      <c r="W451" s="175"/>
      <c r="X451" s="175"/>
      <c r="Y451" s="175"/>
      <c r="Z451" s="175"/>
    </row>
    <row r="452" ht="11.25" customHeight="1">
      <c r="A452" s="175"/>
      <c r="B452" s="175"/>
      <c r="C452" s="175"/>
      <c r="D452" s="175"/>
      <c r="E452" s="175"/>
      <c r="F452" s="175"/>
      <c r="G452" s="175"/>
      <c r="H452" s="175"/>
      <c r="I452" s="175"/>
      <c r="J452" s="175"/>
      <c r="K452" s="175"/>
      <c r="L452" s="175"/>
      <c r="M452" s="175"/>
      <c r="N452" s="175"/>
      <c r="O452" s="175"/>
      <c r="P452" s="175"/>
      <c r="Q452" s="175"/>
      <c r="R452" s="175"/>
      <c r="S452" s="175"/>
      <c r="T452" s="175"/>
      <c r="U452" s="175"/>
      <c r="V452" s="175"/>
      <c r="W452" s="175"/>
      <c r="X452" s="175"/>
      <c r="Y452" s="175"/>
      <c r="Z452" s="175"/>
    </row>
    <row r="453" ht="11.25" customHeight="1">
      <c r="A453" s="175"/>
      <c r="B453" s="175"/>
      <c r="C453" s="175"/>
      <c r="D453" s="175"/>
      <c r="E453" s="175"/>
      <c r="F453" s="175"/>
      <c r="G453" s="175"/>
      <c r="H453" s="175"/>
      <c r="I453" s="175"/>
      <c r="J453" s="175"/>
      <c r="K453" s="175"/>
      <c r="L453" s="175"/>
      <c r="M453" s="175"/>
      <c r="N453" s="175"/>
      <c r="O453" s="175"/>
      <c r="P453" s="175"/>
      <c r="Q453" s="175"/>
      <c r="R453" s="175"/>
      <c r="S453" s="175"/>
      <c r="T453" s="175"/>
      <c r="U453" s="175"/>
      <c r="V453" s="175"/>
      <c r="W453" s="175"/>
      <c r="X453" s="175"/>
      <c r="Y453" s="175"/>
      <c r="Z453" s="175"/>
    </row>
    <row r="454" ht="11.25" customHeight="1">
      <c r="A454" s="175"/>
      <c r="B454" s="175"/>
      <c r="C454" s="175"/>
      <c r="D454" s="175"/>
      <c r="E454" s="175"/>
      <c r="F454" s="175"/>
      <c r="G454" s="175"/>
      <c r="H454" s="175"/>
      <c r="I454" s="175"/>
      <c r="J454" s="175"/>
      <c r="K454" s="175"/>
      <c r="L454" s="175"/>
      <c r="M454" s="175"/>
      <c r="N454" s="175"/>
      <c r="O454" s="175"/>
      <c r="P454" s="175"/>
      <c r="Q454" s="175"/>
      <c r="R454" s="175"/>
      <c r="S454" s="175"/>
      <c r="T454" s="175"/>
      <c r="U454" s="175"/>
      <c r="V454" s="175"/>
      <c r="W454" s="175"/>
      <c r="X454" s="175"/>
      <c r="Y454" s="175"/>
      <c r="Z454" s="175"/>
    </row>
    <row r="455" ht="11.25" customHeight="1">
      <c r="A455" s="175"/>
      <c r="B455" s="175"/>
      <c r="C455" s="175"/>
      <c r="D455" s="175"/>
      <c r="E455" s="175"/>
      <c r="F455" s="175"/>
      <c r="G455" s="175"/>
      <c r="H455" s="175"/>
      <c r="I455" s="175"/>
      <c r="J455" s="175"/>
      <c r="K455" s="175"/>
      <c r="L455" s="175"/>
      <c r="M455" s="175"/>
      <c r="N455" s="175"/>
      <c r="O455" s="175"/>
      <c r="P455" s="175"/>
      <c r="Q455" s="175"/>
      <c r="R455" s="175"/>
      <c r="S455" s="175"/>
      <c r="T455" s="175"/>
      <c r="U455" s="175"/>
      <c r="V455" s="175"/>
      <c r="W455" s="175"/>
      <c r="X455" s="175"/>
      <c r="Y455" s="175"/>
      <c r="Z455" s="175"/>
    </row>
    <row r="456" ht="11.25" customHeight="1">
      <c r="A456" s="175"/>
      <c r="B456" s="175"/>
      <c r="C456" s="175"/>
      <c r="D456" s="175"/>
      <c r="E456" s="175"/>
      <c r="F456" s="175"/>
      <c r="G456" s="175"/>
      <c r="H456" s="175"/>
      <c r="I456" s="175"/>
      <c r="J456" s="175"/>
      <c r="K456" s="175"/>
      <c r="L456" s="175"/>
      <c r="M456" s="175"/>
      <c r="N456" s="175"/>
      <c r="O456" s="175"/>
      <c r="P456" s="175"/>
      <c r="Q456" s="175"/>
      <c r="R456" s="175"/>
      <c r="S456" s="175"/>
      <c r="T456" s="175"/>
      <c r="U456" s="175"/>
      <c r="V456" s="175"/>
      <c r="W456" s="175"/>
      <c r="X456" s="175"/>
      <c r="Y456" s="175"/>
      <c r="Z456" s="175"/>
    </row>
    <row r="457" ht="11.25" customHeight="1">
      <c r="A457" s="175"/>
      <c r="B457" s="175"/>
      <c r="C457" s="175"/>
      <c r="D457" s="175"/>
      <c r="E457" s="175"/>
      <c r="F457" s="175"/>
      <c r="G457" s="175"/>
      <c r="H457" s="175"/>
      <c r="I457" s="175"/>
      <c r="J457" s="175"/>
      <c r="K457" s="175"/>
      <c r="L457" s="175"/>
      <c r="M457" s="175"/>
      <c r="N457" s="175"/>
      <c r="O457" s="175"/>
      <c r="P457" s="175"/>
      <c r="Q457" s="175"/>
      <c r="R457" s="175"/>
      <c r="S457" s="175"/>
      <c r="T457" s="175"/>
      <c r="U457" s="175"/>
      <c r="V457" s="175"/>
      <c r="W457" s="175"/>
      <c r="X457" s="175"/>
      <c r="Y457" s="175"/>
      <c r="Z457" s="175"/>
    </row>
    <row r="458" ht="11.25" customHeight="1">
      <c r="A458" s="175"/>
      <c r="B458" s="175"/>
      <c r="C458" s="175"/>
      <c r="D458" s="175"/>
      <c r="E458" s="175"/>
      <c r="F458" s="175"/>
      <c r="G458" s="175"/>
      <c r="H458" s="175"/>
      <c r="I458" s="175"/>
      <c r="J458" s="175"/>
      <c r="K458" s="175"/>
      <c r="L458" s="175"/>
      <c r="M458" s="175"/>
      <c r="N458" s="175"/>
      <c r="O458" s="175"/>
      <c r="P458" s="175"/>
      <c r="Q458" s="175"/>
      <c r="R458" s="175"/>
      <c r="S458" s="175"/>
      <c r="T458" s="175"/>
      <c r="U458" s="175"/>
      <c r="V458" s="175"/>
      <c r="W458" s="175"/>
      <c r="X458" s="175"/>
      <c r="Y458" s="175"/>
      <c r="Z458" s="175"/>
    </row>
    <row r="459" ht="11.25" customHeight="1">
      <c r="A459" s="175"/>
      <c r="B459" s="175"/>
      <c r="C459" s="175"/>
      <c r="D459" s="175"/>
      <c r="E459" s="175"/>
      <c r="F459" s="175"/>
      <c r="G459" s="175"/>
      <c r="H459" s="175"/>
      <c r="I459" s="175"/>
      <c r="J459" s="175"/>
      <c r="K459" s="175"/>
      <c r="L459" s="175"/>
      <c r="M459" s="175"/>
      <c r="N459" s="175"/>
      <c r="O459" s="175"/>
      <c r="P459" s="175"/>
      <c r="Q459" s="175"/>
      <c r="R459" s="175"/>
      <c r="S459" s="175"/>
      <c r="T459" s="175"/>
      <c r="U459" s="175"/>
      <c r="V459" s="175"/>
      <c r="W459" s="175"/>
      <c r="X459" s="175"/>
      <c r="Y459" s="175"/>
      <c r="Z459" s="175"/>
    </row>
    <row r="460" ht="11.25" customHeight="1">
      <c r="A460" s="175"/>
      <c r="B460" s="175"/>
      <c r="C460" s="175"/>
      <c r="D460" s="175"/>
      <c r="E460" s="175"/>
      <c r="F460" s="175"/>
      <c r="G460" s="175"/>
      <c r="H460" s="175"/>
      <c r="I460" s="175"/>
      <c r="J460" s="175"/>
      <c r="K460" s="175"/>
      <c r="L460" s="175"/>
      <c r="M460" s="175"/>
      <c r="N460" s="175"/>
      <c r="O460" s="175"/>
      <c r="P460" s="175"/>
      <c r="Q460" s="175"/>
      <c r="R460" s="175"/>
      <c r="S460" s="175"/>
      <c r="T460" s="175"/>
      <c r="U460" s="175"/>
      <c r="V460" s="175"/>
      <c r="W460" s="175"/>
      <c r="X460" s="175"/>
      <c r="Y460" s="175"/>
      <c r="Z460" s="175"/>
    </row>
    <row r="461" ht="11.25" customHeight="1">
      <c r="A461" s="175"/>
      <c r="B461" s="175"/>
      <c r="C461" s="175"/>
      <c r="D461" s="175"/>
      <c r="E461" s="175"/>
      <c r="F461" s="175"/>
      <c r="G461" s="175"/>
      <c r="H461" s="175"/>
      <c r="I461" s="175"/>
      <c r="J461" s="175"/>
      <c r="K461" s="175"/>
      <c r="L461" s="175"/>
      <c r="M461" s="175"/>
      <c r="N461" s="175"/>
      <c r="O461" s="175"/>
      <c r="P461" s="175"/>
      <c r="Q461" s="175"/>
      <c r="R461" s="175"/>
      <c r="S461" s="175"/>
      <c r="T461" s="175"/>
      <c r="U461" s="175"/>
      <c r="V461" s="175"/>
      <c r="W461" s="175"/>
      <c r="X461" s="175"/>
      <c r="Y461" s="175"/>
      <c r="Z461" s="175"/>
    </row>
    <row r="462" ht="11.25" customHeight="1">
      <c r="A462" s="175"/>
      <c r="B462" s="175"/>
      <c r="C462" s="175"/>
      <c r="D462" s="175"/>
      <c r="E462" s="175"/>
      <c r="F462" s="175"/>
      <c r="G462" s="175"/>
      <c r="H462" s="175"/>
      <c r="I462" s="175"/>
      <c r="J462" s="175"/>
      <c r="K462" s="175"/>
      <c r="L462" s="175"/>
      <c r="M462" s="175"/>
      <c r="N462" s="175"/>
      <c r="O462" s="175"/>
      <c r="P462" s="175"/>
      <c r="Q462" s="175"/>
      <c r="R462" s="175"/>
      <c r="S462" s="175"/>
      <c r="T462" s="175"/>
      <c r="U462" s="175"/>
      <c r="V462" s="175"/>
      <c r="W462" s="175"/>
      <c r="X462" s="175"/>
      <c r="Y462" s="175"/>
      <c r="Z462" s="175"/>
    </row>
    <row r="463" ht="11.25" customHeight="1">
      <c r="A463" s="175"/>
      <c r="B463" s="175"/>
      <c r="C463" s="175"/>
      <c r="D463" s="175"/>
      <c r="E463" s="175"/>
      <c r="F463" s="175"/>
      <c r="G463" s="175"/>
      <c r="H463" s="175"/>
      <c r="I463" s="175"/>
      <c r="J463" s="175"/>
      <c r="K463" s="175"/>
      <c r="L463" s="175"/>
      <c r="M463" s="175"/>
      <c r="N463" s="175"/>
      <c r="O463" s="175"/>
      <c r="P463" s="175"/>
      <c r="Q463" s="175"/>
      <c r="R463" s="175"/>
      <c r="S463" s="175"/>
      <c r="T463" s="175"/>
      <c r="U463" s="175"/>
      <c r="V463" s="175"/>
      <c r="W463" s="175"/>
      <c r="X463" s="175"/>
      <c r="Y463" s="175"/>
      <c r="Z463" s="175"/>
    </row>
    <row r="464" ht="11.25" customHeight="1">
      <c r="A464" s="175"/>
      <c r="B464" s="175"/>
      <c r="C464" s="175"/>
      <c r="D464" s="175"/>
      <c r="E464" s="175"/>
      <c r="F464" s="175"/>
      <c r="G464" s="175"/>
      <c r="H464" s="175"/>
      <c r="I464" s="175"/>
      <c r="J464" s="175"/>
      <c r="K464" s="175"/>
      <c r="L464" s="175"/>
      <c r="M464" s="175"/>
      <c r="N464" s="175"/>
      <c r="O464" s="175"/>
      <c r="P464" s="175"/>
      <c r="Q464" s="175"/>
      <c r="R464" s="175"/>
      <c r="S464" s="175"/>
      <c r="T464" s="175"/>
      <c r="U464" s="175"/>
      <c r="V464" s="175"/>
      <c r="W464" s="175"/>
      <c r="X464" s="175"/>
      <c r="Y464" s="175"/>
      <c r="Z464" s="175"/>
    </row>
    <row r="465" ht="11.25" customHeight="1">
      <c r="A465" s="175"/>
      <c r="B465" s="175"/>
      <c r="C465" s="175"/>
      <c r="D465" s="175"/>
      <c r="E465" s="175"/>
      <c r="F465" s="175"/>
      <c r="G465" s="175"/>
      <c r="H465" s="175"/>
      <c r="I465" s="175"/>
      <c r="J465" s="175"/>
      <c r="K465" s="175"/>
      <c r="L465" s="175"/>
      <c r="M465" s="175"/>
      <c r="N465" s="175"/>
      <c r="O465" s="175"/>
      <c r="P465" s="175"/>
      <c r="Q465" s="175"/>
      <c r="R465" s="175"/>
      <c r="S465" s="175"/>
      <c r="T465" s="175"/>
      <c r="U465" s="175"/>
      <c r="V465" s="175"/>
      <c r="W465" s="175"/>
      <c r="X465" s="175"/>
      <c r="Y465" s="175"/>
      <c r="Z465" s="175"/>
    </row>
    <row r="466" ht="11.25" customHeight="1">
      <c r="A466" s="175"/>
      <c r="B466" s="175"/>
      <c r="C466" s="175"/>
      <c r="D466" s="175"/>
      <c r="E466" s="175"/>
      <c r="F466" s="175"/>
      <c r="G466" s="175"/>
      <c r="H466" s="175"/>
      <c r="I466" s="175"/>
      <c r="J466" s="175"/>
      <c r="K466" s="175"/>
      <c r="L466" s="175"/>
      <c r="M466" s="175"/>
      <c r="N466" s="175"/>
      <c r="O466" s="175"/>
      <c r="P466" s="175"/>
      <c r="Q466" s="175"/>
      <c r="R466" s="175"/>
      <c r="S466" s="175"/>
      <c r="T466" s="175"/>
      <c r="U466" s="175"/>
      <c r="V466" s="175"/>
      <c r="W466" s="175"/>
      <c r="X466" s="175"/>
      <c r="Y466" s="175"/>
      <c r="Z466" s="175"/>
    </row>
    <row r="467" ht="11.25" customHeight="1">
      <c r="A467" s="175"/>
      <c r="B467" s="175"/>
      <c r="C467" s="175"/>
      <c r="D467" s="175"/>
      <c r="E467" s="175"/>
      <c r="F467" s="175"/>
      <c r="G467" s="175"/>
      <c r="H467" s="175"/>
      <c r="I467" s="175"/>
      <c r="J467" s="175"/>
      <c r="K467" s="175"/>
      <c r="L467" s="175"/>
      <c r="M467" s="175"/>
      <c r="N467" s="175"/>
      <c r="O467" s="175"/>
      <c r="P467" s="175"/>
      <c r="Q467" s="175"/>
      <c r="R467" s="175"/>
      <c r="S467" s="175"/>
      <c r="T467" s="175"/>
      <c r="U467" s="175"/>
      <c r="V467" s="175"/>
      <c r="W467" s="175"/>
      <c r="X467" s="175"/>
      <c r="Y467" s="175"/>
      <c r="Z467" s="175"/>
    </row>
    <row r="468" ht="11.25" customHeight="1">
      <c r="A468" s="175"/>
      <c r="B468" s="175"/>
      <c r="C468" s="175"/>
      <c r="D468" s="175"/>
      <c r="E468" s="175"/>
      <c r="F468" s="175"/>
      <c r="G468" s="175"/>
      <c r="H468" s="175"/>
      <c r="I468" s="175"/>
      <c r="J468" s="175"/>
      <c r="K468" s="175"/>
      <c r="L468" s="175"/>
      <c r="M468" s="175"/>
      <c r="N468" s="175"/>
      <c r="O468" s="175"/>
      <c r="P468" s="175"/>
      <c r="Q468" s="175"/>
      <c r="R468" s="175"/>
      <c r="S468" s="175"/>
      <c r="T468" s="175"/>
      <c r="U468" s="175"/>
      <c r="V468" s="175"/>
      <c r="W468" s="175"/>
      <c r="X468" s="175"/>
      <c r="Y468" s="175"/>
      <c r="Z468" s="175"/>
    </row>
    <row r="469" ht="11.25" customHeight="1">
      <c r="A469" s="175"/>
      <c r="B469" s="175"/>
      <c r="C469" s="175"/>
      <c r="D469" s="175"/>
      <c r="E469" s="175"/>
      <c r="F469" s="175"/>
      <c r="G469" s="175"/>
      <c r="H469" s="175"/>
      <c r="I469" s="175"/>
      <c r="J469" s="175"/>
      <c r="K469" s="175"/>
      <c r="L469" s="175"/>
      <c r="M469" s="175"/>
      <c r="N469" s="175"/>
      <c r="O469" s="175"/>
      <c r="P469" s="175"/>
      <c r="Q469" s="175"/>
      <c r="R469" s="175"/>
      <c r="S469" s="175"/>
      <c r="T469" s="175"/>
      <c r="U469" s="175"/>
      <c r="V469" s="175"/>
      <c r="W469" s="175"/>
      <c r="X469" s="175"/>
      <c r="Y469" s="175"/>
      <c r="Z469" s="175"/>
    </row>
    <row r="470" ht="11.25" customHeight="1">
      <c r="A470" s="175"/>
      <c r="B470" s="175"/>
      <c r="C470" s="175"/>
      <c r="D470" s="175"/>
      <c r="E470" s="175"/>
      <c r="F470" s="175"/>
      <c r="G470" s="175"/>
      <c r="H470" s="175"/>
      <c r="I470" s="175"/>
      <c r="J470" s="175"/>
      <c r="K470" s="175"/>
      <c r="L470" s="175"/>
      <c r="M470" s="175"/>
      <c r="N470" s="175"/>
      <c r="O470" s="175"/>
      <c r="P470" s="175"/>
      <c r="Q470" s="175"/>
      <c r="R470" s="175"/>
      <c r="S470" s="175"/>
      <c r="T470" s="175"/>
      <c r="U470" s="175"/>
      <c r="V470" s="175"/>
      <c r="W470" s="175"/>
      <c r="X470" s="175"/>
      <c r="Y470" s="175"/>
      <c r="Z470" s="175"/>
    </row>
    <row r="471" ht="11.25" customHeight="1">
      <c r="A471" s="175"/>
      <c r="B471" s="175"/>
      <c r="C471" s="175"/>
      <c r="D471" s="175"/>
      <c r="E471" s="175"/>
      <c r="F471" s="175"/>
      <c r="G471" s="175"/>
      <c r="H471" s="175"/>
      <c r="I471" s="175"/>
      <c r="J471" s="175"/>
      <c r="K471" s="175"/>
      <c r="L471" s="175"/>
      <c r="M471" s="175"/>
      <c r="N471" s="175"/>
      <c r="O471" s="175"/>
      <c r="P471" s="175"/>
      <c r="Q471" s="175"/>
      <c r="R471" s="175"/>
      <c r="S471" s="175"/>
      <c r="T471" s="175"/>
      <c r="U471" s="175"/>
      <c r="V471" s="175"/>
      <c r="W471" s="175"/>
      <c r="X471" s="175"/>
      <c r="Y471" s="175"/>
      <c r="Z471" s="175"/>
    </row>
    <row r="472" ht="11.25" customHeight="1">
      <c r="A472" s="175"/>
      <c r="B472" s="175"/>
      <c r="C472" s="175"/>
      <c r="D472" s="175"/>
      <c r="E472" s="175"/>
      <c r="F472" s="175"/>
      <c r="G472" s="175"/>
      <c r="H472" s="175"/>
      <c r="I472" s="175"/>
      <c r="J472" s="175"/>
      <c r="K472" s="175"/>
      <c r="L472" s="175"/>
      <c r="M472" s="175"/>
      <c r="N472" s="175"/>
      <c r="O472" s="175"/>
      <c r="P472" s="175"/>
      <c r="Q472" s="175"/>
      <c r="R472" s="175"/>
      <c r="S472" s="175"/>
      <c r="T472" s="175"/>
      <c r="U472" s="175"/>
      <c r="V472" s="175"/>
      <c r="W472" s="175"/>
      <c r="X472" s="175"/>
      <c r="Y472" s="175"/>
      <c r="Z472" s="175"/>
    </row>
    <row r="473" ht="11.25" customHeight="1">
      <c r="A473" s="175"/>
      <c r="B473" s="175"/>
      <c r="C473" s="175"/>
      <c r="D473" s="175"/>
      <c r="E473" s="175"/>
      <c r="F473" s="175"/>
      <c r="G473" s="175"/>
      <c r="H473" s="175"/>
      <c r="I473" s="175"/>
      <c r="J473" s="175"/>
      <c r="K473" s="175"/>
      <c r="L473" s="175"/>
      <c r="M473" s="175"/>
      <c r="N473" s="175"/>
      <c r="O473" s="175"/>
      <c r="P473" s="175"/>
      <c r="Q473" s="175"/>
      <c r="R473" s="175"/>
      <c r="S473" s="175"/>
      <c r="T473" s="175"/>
      <c r="U473" s="175"/>
      <c r="V473" s="175"/>
      <c r="W473" s="175"/>
      <c r="X473" s="175"/>
      <c r="Y473" s="175"/>
      <c r="Z473" s="175"/>
    </row>
    <row r="474" ht="11.25" customHeight="1">
      <c r="A474" s="175"/>
      <c r="B474" s="175"/>
      <c r="C474" s="175"/>
      <c r="D474" s="175"/>
      <c r="E474" s="175"/>
      <c r="F474" s="175"/>
      <c r="G474" s="175"/>
      <c r="H474" s="175"/>
      <c r="I474" s="175"/>
      <c r="J474" s="175"/>
      <c r="K474" s="175"/>
      <c r="L474" s="175"/>
      <c r="M474" s="175"/>
      <c r="N474" s="175"/>
      <c r="O474" s="175"/>
      <c r="P474" s="175"/>
      <c r="Q474" s="175"/>
      <c r="R474" s="175"/>
      <c r="S474" s="175"/>
      <c r="T474" s="175"/>
      <c r="U474" s="175"/>
      <c r="V474" s="175"/>
      <c r="W474" s="175"/>
      <c r="X474" s="175"/>
      <c r="Y474" s="175"/>
      <c r="Z474" s="175"/>
    </row>
    <row r="475" ht="11.25" customHeight="1">
      <c r="A475" s="175"/>
      <c r="B475" s="175"/>
      <c r="C475" s="175"/>
      <c r="D475" s="175"/>
      <c r="E475" s="175"/>
      <c r="F475" s="175"/>
      <c r="G475" s="175"/>
      <c r="H475" s="175"/>
      <c r="I475" s="175"/>
      <c r="J475" s="175"/>
      <c r="K475" s="175"/>
      <c r="L475" s="175"/>
      <c r="M475" s="175"/>
      <c r="N475" s="175"/>
      <c r="O475" s="175"/>
      <c r="P475" s="175"/>
      <c r="Q475" s="175"/>
      <c r="R475" s="175"/>
      <c r="S475" s="175"/>
      <c r="T475" s="175"/>
      <c r="U475" s="175"/>
      <c r="V475" s="175"/>
      <c r="W475" s="175"/>
      <c r="X475" s="175"/>
      <c r="Y475" s="175"/>
      <c r="Z475" s="175"/>
    </row>
    <row r="476" ht="11.25" customHeight="1">
      <c r="A476" s="175"/>
      <c r="B476" s="175"/>
      <c r="C476" s="175"/>
      <c r="D476" s="175"/>
      <c r="E476" s="175"/>
      <c r="F476" s="175"/>
      <c r="G476" s="175"/>
      <c r="H476" s="175"/>
      <c r="I476" s="175"/>
      <c r="J476" s="175"/>
      <c r="K476" s="175"/>
      <c r="L476" s="175"/>
      <c r="M476" s="175"/>
      <c r="N476" s="175"/>
      <c r="O476" s="175"/>
      <c r="P476" s="175"/>
      <c r="Q476" s="175"/>
      <c r="R476" s="175"/>
      <c r="S476" s="175"/>
      <c r="T476" s="175"/>
      <c r="U476" s="175"/>
      <c r="V476" s="175"/>
      <c r="W476" s="175"/>
      <c r="X476" s="175"/>
      <c r="Y476" s="175"/>
      <c r="Z476" s="175"/>
    </row>
    <row r="477" ht="11.25" customHeight="1">
      <c r="A477" s="175"/>
      <c r="B477" s="175"/>
      <c r="C477" s="175"/>
      <c r="D477" s="175"/>
      <c r="E477" s="175"/>
      <c r="F477" s="175"/>
      <c r="G477" s="175"/>
      <c r="H477" s="175"/>
      <c r="I477" s="175"/>
      <c r="J477" s="175"/>
      <c r="K477" s="175"/>
      <c r="L477" s="175"/>
      <c r="M477" s="175"/>
      <c r="N477" s="175"/>
      <c r="O477" s="175"/>
      <c r="P477" s="175"/>
      <c r="Q477" s="175"/>
      <c r="R477" s="175"/>
      <c r="S477" s="175"/>
      <c r="T477" s="175"/>
      <c r="U477" s="175"/>
      <c r="V477" s="175"/>
      <c r="W477" s="175"/>
      <c r="X477" s="175"/>
      <c r="Y477" s="175"/>
      <c r="Z477" s="175"/>
    </row>
    <row r="478" ht="11.25" customHeight="1">
      <c r="A478" s="175"/>
      <c r="B478" s="175"/>
      <c r="C478" s="175"/>
      <c r="D478" s="175"/>
      <c r="E478" s="175"/>
      <c r="F478" s="175"/>
      <c r="G478" s="175"/>
      <c r="H478" s="175"/>
      <c r="I478" s="175"/>
      <c r="J478" s="175"/>
      <c r="K478" s="175"/>
      <c r="L478" s="175"/>
      <c r="M478" s="175"/>
      <c r="N478" s="175"/>
      <c r="O478" s="175"/>
      <c r="P478" s="175"/>
      <c r="Q478" s="175"/>
      <c r="R478" s="175"/>
      <c r="S478" s="175"/>
      <c r="T478" s="175"/>
      <c r="U478" s="175"/>
      <c r="V478" s="175"/>
      <c r="W478" s="175"/>
      <c r="X478" s="175"/>
      <c r="Y478" s="175"/>
      <c r="Z478" s="175"/>
    </row>
    <row r="479" ht="11.25" customHeight="1">
      <c r="A479" s="175"/>
      <c r="B479" s="175"/>
      <c r="C479" s="175"/>
      <c r="D479" s="175"/>
      <c r="E479" s="175"/>
      <c r="F479" s="175"/>
      <c r="G479" s="175"/>
      <c r="H479" s="175"/>
      <c r="I479" s="175"/>
      <c r="J479" s="175"/>
      <c r="K479" s="175"/>
      <c r="L479" s="175"/>
      <c r="M479" s="175"/>
      <c r="N479" s="175"/>
      <c r="O479" s="175"/>
      <c r="P479" s="175"/>
      <c r="Q479" s="175"/>
      <c r="R479" s="175"/>
      <c r="S479" s="175"/>
      <c r="T479" s="175"/>
      <c r="U479" s="175"/>
      <c r="V479" s="175"/>
      <c r="W479" s="175"/>
      <c r="X479" s="175"/>
      <c r="Y479" s="175"/>
      <c r="Z479" s="175"/>
    </row>
    <row r="480" ht="11.25" customHeight="1">
      <c r="A480" s="175"/>
      <c r="B480" s="175"/>
      <c r="C480" s="175"/>
      <c r="D480" s="175"/>
      <c r="E480" s="175"/>
      <c r="F480" s="175"/>
      <c r="G480" s="175"/>
      <c r="H480" s="175"/>
      <c r="I480" s="175"/>
      <c r="J480" s="175"/>
      <c r="K480" s="175"/>
      <c r="L480" s="175"/>
      <c r="M480" s="175"/>
      <c r="N480" s="175"/>
      <c r="O480" s="175"/>
      <c r="P480" s="175"/>
      <c r="Q480" s="175"/>
      <c r="R480" s="175"/>
      <c r="S480" s="175"/>
      <c r="T480" s="175"/>
      <c r="U480" s="175"/>
      <c r="V480" s="175"/>
      <c r="W480" s="175"/>
      <c r="X480" s="175"/>
      <c r="Y480" s="175"/>
      <c r="Z480" s="175"/>
    </row>
    <row r="481" ht="11.25" customHeight="1">
      <c r="A481" s="175"/>
      <c r="B481" s="175"/>
      <c r="C481" s="175"/>
      <c r="D481" s="175"/>
      <c r="E481" s="175"/>
      <c r="F481" s="175"/>
      <c r="G481" s="175"/>
      <c r="H481" s="175"/>
      <c r="I481" s="175"/>
      <c r="J481" s="175"/>
      <c r="K481" s="175"/>
      <c r="L481" s="175"/>
      <c r="M481" s="175"/>
      <c r="N481" s="175"/>
      <c r="O481" s="175"/>
      <c r="P481" s="175"/>
      <c r="Q481" s="175"/>
      <c r="R481" s="175"/>
      <c r="S481" s="175"/>
      <c r="T481" s="175"/>
      <c r="U481" s="175"/>
      <c r="V481" s="175"/>
      <c r="W481" s="175"/>
      <c r="X481" s="175"/>
      <c r="Y481" s="175"/>
      <c r="Z481" s="175"/>
    </row>
    <row r="482" ht="11.25" customHeight="1">
      <c r="A482" s="175"/>
      <c r="B482" s="175"/>
      <c r="C482" s="175"/>
      <c r="D482" s="175"/>
      <c r="E482" s="175"/>
      <c r="F482" s="175"/>
      <c r="G482" s="175"/>
      <c r="H482" s="175"/>
      <c r="I482" s="175"/>
      <c r="J482" s="175"/>
      <c r="K482" s="175"/>
      <c r="L482" s="175"/>
      <c r="M482" s="175"/>
      <c r="N482" s="175"/>
      <c r="O482" s="175"/>
      <c r="P482" s="175"/>
      <c r="Q482" s="175"/>
      <c r="R482" s="175"/>
      <c r="S482" s="175"/>
      <c r="T482" s="175"/>
      <c r="U482" s="175"/>
      <c r="V482" s="175"/>
      <c r="W482" s="175"/>
      <c r="X482" s="175"/>
      <c r="Y482" s="175"/>
      <c r="Z482" s="175"/>
    </row>
    <row r="483" ht="11.25" customHeight="1">
      <c r="A483" s="175"/>
      <c r="B483" s="175"/>
      <c r="C483" s="175"/>
      <c r="D483" s="175"/>
      <c r="E483" s="175"/>
      <c r="F483" s="175"/>
      <c r="G483" s="175"/>
      <c r="H483" s="175"/>
      <c r="I483" s="175"/>
      <c r="J483" s="175"/>
      <c r="K483" s="175"/>
      <c r="L483" s="175"/>
      <c r="M483" s="175"/>
      <c r="N483" s="175"/>
      <c r="O483" s="175"/>
      <c r="P483" s="175"/>
      <c r="Q483" s="175"/>
      <c r="R483" s="175"/>
      <c r="S483" s="175"/>
      <c r="T483" s="175"/>
      <c r="U483" s="175"/>
      <c r="V483" s="175"/>
      <c r="W483" s="175"/>
      <c r="X483" s="175"/>
      <c r="Y483" s="175"/>
      <c r="Z483" s="175"/>
    </row>
    <row r="484" ht="11.25" customHeight="1">
      <c r="A484" s="175"/>
      <c r="B484" s="175"/>
      <c r="C484" s="175"/>
      <c r="D484" s="175"/>
      <c r="E484" s="175"/>
      <c r="F484" s="175"/>
      <c r="G484" s="175"/>
      <c r="H484" s="175"/>
      <c r="I484" s="175"/>
      <c r="J484" s="175"/>
      <c r="K484" s="175"/>
      <c r="L484" s="175"/>
      <c r="M484" s="175"/>
      <c r="N484" s="175"/>
      <c r="O484" s="175"/>
      <c r="P484" s="175"/>
      <c r="Q484" s="175"/>
      <c r="R484" s="175"/>
      <c r="S484" s="175"/>
      <c r="T484" s="175"/>
      <c r="U484" s="175"/>
      <c r="V484" s="175"/>
      <c r="W484" s="175"/>
      <c r="X484" s="175"/>
      <c r="Y484" s="175"/>
      <c r="Z484" s="175"/>
    </row>
    <row r="485" ht="11.25" customHeight="1">
      <c r="A485" s="175"/>
      <c r="B485" s="175"/>
      <c r="C485" s="175"/>
      <c r="D485" s="175"/>
      <c r="E485" s="175"/>
      <c r="F485" s="175"/>
      <c r="G485" s="175"/>
      <c r="H485" s="175"/>
      <c r="I485" s="175"/>
      <c r="J485" s="175"/>
      <c r="K485" s="175"/>
      <c r="L485" s="175"/>
      <c r="M485" s="175"/>
      <c r="N485" s="175"/>
      <c r="O485" s="175"/>
      <c r="P485" s="175"/>
      <c r="Q485" s="175"/>
      <c r="R485" s="175"/>
      <c r="S485" s="175"/>
      <c r="T485" s="175"/>
      <c r="U485" s="175"/>
      <c r="V485" s="175"/>
      <c r="W485" s="175"/>
      <c r="X485" s="175"/>
      <c r="Y485" s="175"/>
      <c r="Z485" s="175"/>
    </row>
    <row r="486" ht="11.25" customHeight="1">
      <c r="A486" s="175"/>
      <c r="B486" s="175"/>
      <c r="C486" s="175"/>
      <c r="D486" s="175"/>
      <c r="E486" s="175"/>
      <c r="F486" s="175"/>
      <c r="G486" s="175"/>
      <c r="H486" s="175"/>
      <c r="I486" s="175"/>
      <c r="J486" s="175"/>
      <c r="K486" s="175"/>
      <c r="L486" s="175"/>
      <c r="M486" s="175"/>
      <c r="N486" s="175"/>
      <c r="O486" s="175"/>
      <c r="P486" s="175"/>
      <c r="Q486" s="175"/>
      <c r="R486" s="175"/>
      <c r="S486" s="175"/>
      <c r="T486" s="175"/>
      <c r="U486" s="175"/>
      <c r="V486" s="175"/>
      <c r="W486" s="175"/>
      <c r="X486" s="175"/>
      <c r="Y486" s="175"/>
      <c r="Z486" s="175"/>
    </row>
    <row r="487" ht="11.25" customHeight="1">
      <c r="A487" s="175"/>
      <c r="B487" s="175"/>
      <c r="C487" s="175"/>
      <c r="D487" s="175"/>
      <c r="E487" s="175"/>
      <c r="F487" s="175"/>
      <c r="G487" s="175"/>
      <c r="H487" s="175"/>
      <c r="I487" s="175"/>
      <c r="J487" s="175"/>
      <c r="K487" s="175"/>
      <c r="L487" s="175"/>
      <c r="M487" s="175"/>
      <c r="N487" s="175"/>
      <c r="O487" s="175"/>
      <c r="P487" s="175"/>
      <c r="Q487" s="175"/>
      <c r="R487" s="175"/>
      <c r="S487" s="175"/>
      <c r="T487" s="175"/>
      <c r="U487" s="175"/>
      <c r="V487" s="175"/>
      <c r="W487" s="175"/>
      <c r="X487" s="175"/>
      <c r="Y487" s="175"/>
      <c r="Z487" s="175"/>
    </row>
    <row r="488" ht="11.25" customHeight="1">
      <c r="A488" s="175"/>
      <c r="B488" s="175"/>
      <c r="C488" s="175"/>
      <c r="D488" s="175"/>
      <c r="E488" s="175"/>
      <c r="F488" s="175"/>
      <c r="G488" s="175"/>
      <c r="H488" s="175"/>
      <c r="I488" s="175"/>
      <c r="J488" s="175"/>
      <c r="K488" s="175"/>
      <c r="L488" s="175"/>
      <c r="M488" s="175"/>
      <c r="N488" s="175"/>
      <c r="O488" s="175"/>
      <c r="P488" s="175"/>
      <c r="Q488" s="175"/>
      <c r="R488" s="175"/>
      <c r="S488" s="175"/>
      <c r="T488" s="175"/>
      <c r="U488" s="175"/>
      <c r="V488" s="175"/>
      <c r="W488" s="175"/>
      <c r="X488" s="175"/>
      <c r="Y488" s="175"/>
      <c r="Z488" s="175"/>
    </row>
    <row r="489" ht="11.25" customHeight="1">
      <c r="A489" s="175"/>
      <c r="B489" s="175"/>
      <c r="C489" s="175"/>
      <c r="D489" s="175"/>
      <c r="E489" s="175"/>
      <c r="F489" s="175"/>
      <c r="G489" s="175"/>
      <c r="H489" s="175"/>
      <c r="I489" s="175"/>
      <c r="J489" s="175"/>
      <c r="K489" s="175"/>
      <c r="L489" s="175"/>
      <c r="M489" s="175"/>
      <c r="N489" s="175"/>
      <c r="O489" s="175"/>
      <c r="P489" s="175"/>
      <c r="Q489" s="175"/>
      <c r="R489" s="175"/>
      <c r="S489" s="175"/>
      <c r="T489" s="175"/>
      <c r="U489" s="175"/>
      <c r="V489" s="175"/>
      <c r="W489" s="175"/>
      <c r="X489" s="175"/>
      <c r="Y489" s="175"/>
      <c r="Z489" s="175"/>
    </row>
    <row r="490" ht="11.25" customHeight="1">
      <c r="A490" s="175"/>
      <c r="B490" s="175"/>
      <c r="C490" s="175"/>
      <c r="D490" s="175"/>
      <c r="E490" s="175"/>
      <c r="F490" s="175"/>
      <c r="G490" s="175"/>
      <c r="H490" s="175"/>
      <c r="I490" s="175"/>
      <c r="J490" s="175"/>
      <c r="K490" s="175"/>
      <c r="L490" s="175"/>
      <c r="M490" s="175"/>
      <c r="N490" s="175"/>
      <c r="O490" s="175"/>
      <c r="P490" s="175"/>
      <c r="Q490" s="175"/>
      <c r="R490" s="175"/>
      <c r="S490" s="175"/>
      <c r="T490" s="175"/>
      <c r="U490" s="175"/>
      <c r="V490" s="175"/>
      <c r="W490" s="175"/>
      <c r="X490" s="175"/>
      <c r="Y490" s="175"/>
      <c r="Z490" s="175"/>
    </row>
    <row r="491" ht="11.25" customHeight="1">
      <c r="A491" s="175"/>
      <c r="B491" s="175"/>
      <c r="C491" s="175"/>
      <c r="D491" s="175"/>
      <c r="E491" s="175"/>
      <c r="F491" s="175"/>
      <c r="G491" s="175"/>
      <c r="H491" s="175"/>
      <c r="I491" s="175"/>
      <c r="J491" s="175"/>
      <c r="K491" s="175"/>
      <c r="L491" s="175"/>
      <c r="M491" s="175"/>
      <c r="N491" s="175"/>
      <c r="O491" s="175"/>
      <c r="P491" s="175"/>
      <c r="Q491" s="175"/>
      <c r="R491" s="175"/>
      <c r="S491" s="175"/>
      <c r="T491" s="175"/>
      <c r="U491" s="175"/>
      <c r="V491" s="175"/>
      <c r="W491" s="175"/>
      <c r="X491" s="175"/>
      <c r="Y491" s="175"/>
      <c r="Z491" s="175"/>
    </row>
    <row r="492" ht="11.25" customHeight="1">
      <c r="A492" s="175"/>
      <c r="B492" s="175"/>
      <c r="C492" s="175"/>
      <c r="D492" s="175"/>
      <c r="E492" s="175"/>
      <c r="F492" s="175"/>
      <c r="G492" s="175"/>
      <c r="H492" s="175"/>
      <c r="I492" s="175"/>
      <c r="J492" s="175"/>
      <c r="K492" s="175"/>
      <c r="L492" s="175"/>
      <c r="M492" s="175"/>
      <c r="N492" s="175"/>
      <c r="O492" s="175"/>
      <c r="P492" s="175"/>
      <c r="Q492" s="175"/>
      <c r="R492" s="175"/>
      <c r="S492" s="175"/>
      <c r="T492" s="175"/>
      <c r="U492" s="175"/>
      <c r="V492" s="175"/>
      <c r="W492" s="175"/>
      <c r="X492" s="175"/>
      <c r="Y492" s="175"/>
      <c r="Z492" s="175"/>
    </row>
    <row r="493" ht="11.25" customHeight="1">
      <c r="A493" s="175"/>
      <c r="B493" s="175"/>
      <c r="C493" s="175"/>
      <c r="D493" s="175"/>
      <c r="E493" s="175"/>
      <c r="F493" s="175"/>
      <c r="G493" s="175"/>
      <c r="H493" s="175"/>
      <c r="I493" s="175"/>
      <c r="J493" s="175"/>
      <c r="K493" s="175"/>
      <c r="L493" s="175"/>
      <c r="M493" s="175"/>
      <c r="N493" s="175"/>
      <c r="O493" s="175"/>
      <c r="P493" s="175"/>
      <c r="Q493" s="175"/>
      <c r="R493" s="175"/>
      <c r="S493" s="175"/>
      <c r="T493" s="175"/>
      <c r="U493" s="175"/>
      <c r="V493" s="175"/>
      <c r="W493" s="175"/>
      <c r="X493" s="175"/>
      <c r="Y493" s="175"/>
      <c r="Z493" s="175"/>
    </row>
    <row r="494" ht="11.25" customHeight="1">
      <c r="A494" s="175"/>
      <c r="B494" s="175"/>
      <c r="C494" s="175"/>
      <c r="D494" s="175"/>
      <c r="E494" s="175"/>
      <c r="F494" s="175"/>
      <c r="G494" s="175"/>
      <c r="H494" s="175"/>
      <c r="I494" s="175"/>
      <c r="J494" s="175"/>
      <c r="K494" s="175"/>
      <c r="L494" s="175"/>
      <c r="M494" s="175"/>
      <c r="N494" s="175"/>
      <c r="O494" s="175"/>
      <c r="P494" s="175"/>
      <c r="Q494" s="175"/>
      <c r="R494" s="175"/>
      <c r="S494" s="175"/>
      <c r="T494" s="175"/>
      <c r="U494" s="175"/>
      <c r="V494" s="175"/>
      <c r="W494" s="175"/>
      <c r="X494" s="175"/>
      <c r="Y494" s="175"/>
      <c r="Z494" s="175"/>
    </row>
    <row r="495" ht="11.25" customHeight="1">
      <c r="A495" s="175"/>
      <c r="B495" s="175"/>
      <c r="C495" s="175"/>
      <c r="D495" s="175"/>
      <c r="E495" s="175"/>
      <c r="F495" s="175"/>
      <c r="G495" s="175"/>
      <c r="H495" s="175"/>
      <c r="I495" s="175"/>
      <c r="J495" s="175"/>
      <c r="K495" s="175"/>
      <c r="L495" s="175"/>
      <c r="M495" s="175"/>
      <c r="N495" s="175"/>
      <c r="O495" s="175"/>
      <c r="P495" s="175"/>
      <c r="Q495" s="175"/>
      <c r="R495" s="175"/>
      <c r="S495" s="175"/>
      <c r="T495" s="175"/>
      <c r="U495" s="175"/>
      <c r="V495" s="175"/>
      <c r="W495" s="175"/>
      <c r="X495" s="175"/>
      <c r="Y495" s="175"/>
      <c r="Z495" s="175"/>
    </row>
    <row r="496" ht="11.25" customHeight="1">
      <c r="A496" s="175"/>
      <c r="B496" s="175"/>
      <c r="C496" s="175"/>
      <c r="D496" s="175"/>
      <c r="E496" s="175"/>
      <c r="F496" s="175"/>
      <c r="G496" s="175"/>
      <c r="H496" s="175"/>
      <c r="I496" s="175"/>
      <c r="J496" s="175"/>
      <c r="K496" s="175"/>
      <c r="L496" s="175"/>
      <c r="M496" s="175"/>
      <c r="N496" s="175"/>
      <c r="O496" s="175"/>
      <c r="P496" s="175"/>
      <c r="Q496" s="175"/>
      <c r="R496" s="175"/>
      <c r="S496" s="175"/>
      <c r="T496" s="175"/>
      <c r="U496" s="175"/>
      <c r="V496" s="175"/>
      <c r="W496" s="175"/>
      <c r="X496" s="175"/>
      <c r="Y496" s="175"/>
      <c r="Z496" s="175"/>
    </row>
    <row r="497" ht="11.25" customHeight="1">
      <c r="A497" s="175"/>
      <c r="B497" s="175"/>
      <c r="C497" s="175"/>
      <c r="D497" s="175"/>
      <c r="E497" s="175"/>
      <c r="F497" s="175"/>
      <c r="G497" s="175"/>
      <c r="H497" s="175"/>
      <c r="I497" s="175"/>
      <c r="J497" s="175"/>
      <c r="K497" s="175"/>
      <c r="L497" s="175"/>
      <c r="M497" s="175"/>
      <c r="N497" s="175"/>
      <c r="O497" s="175"/>
      <c r="P497" s="175"/>
      <c r="Q497" s="175"/>
      <c r="R497" s="175"/>
      <c r="S497" s="175"/>
      <c r="T497" s="175"/>
      <c r="U497" s="175"/>
      <c r="V497" s="175"/>
      <c r="W497" s="175"/>
      <c r="X497" s="175"/>
      <c r="Y497" s="175"/>
      <c r="Z497" s="175"/>
    </row>
    <row r="498" ht="11.25" customHeight="1">
      <c r="A498" s="175"/>
      <c r="B498" s="175"/>
      <c r="C498" s="175"/>
      <c r="D498" s="175"/>
      <c r="E498" s="175"/>
      <c r="F498" s="175"/>
      <c r="G498" s="175"/>
      <c r="H498" s="175"/>
      <c r="I498" s="175"/>
      <c r="J498" s="175"/>
      <c r="K498" s="175"/>
      <c r="L498" s="175"/>
      <c r="M498" s="175"/>
      <c r="N498" s="175"/>
      <c r="O498" s="175"/>
      <c r="P498" s="175"/>
      <c r="Q498" s="175"/>
      <c r="R498" s="175"/>
      <c r="S498" s="175"/>
      <c r="T498" s="175"/>
      <c r="U498" s="175"/>
      <c r="V498" s="175"/>
      <c r="W498" s="175"/>
      <c r="X498" s="175"/>
      <c r="Y498" s="175"/>
      <c r="Z498" s="175"/>
    </row>
    <row r="499" ht="11.25" customHeight="1">
      <c r="A499" s="175"/>
      <c r="B499" s="175"/>
      <c r="C499" s="175"/>
      <c r="D499" s="175"/>
      <c r="E499" s="175"/>
      <c r="F499" s="175"/>
      <c r="G499" s="175"/>
      <c r="H499" s="175"/>
      <c r="I499" s="175"/>
      <c r="J499" s="175"/>
      <c r="K499" s="175"/>
      <c r="L499" s="175"/>
      <c r="M499" s="175"/>
      <c r="N499" s="175"/>
      <c r="O499" s="175"/>
      <c r="P499" s="175"/>
      <c r="Q499" s="175"/>
      <c r="R499" s="175"/>
      <c r="S499" s="175"/>
      <c r="T499" s="175"/>
      <c r="U499" s="175"/>
      <c r="V499" s="175"/>
      <c r="W499" s="175"/>
      <c r="X499" s="175"/>
      <c r="Y499" s="175"/>
      <c r="Z499" s="175"/>
    </row>
    <row r="500" ht="11.25" customHeight="1">
      <c r="A500" s="175"/>
      <c r="B500" s="175"/>
      <c r="C500" s="175"/>
      <c r="D500" s="175"/>
      <c r="E500" s="175"/>
      <c r="F500" s="175"/>
      <c r="G500" s="175"/>
      <c r="H500" s="175"/>
      <c r="I500" s="175"/>
      <c r="J500" s="175"/>
      <c r="K500" s="175"/>
      <c r="L500" s="175"/>
      <c r="M500" s="175"/>
      <c r="N500" s="175"/>
      <c r="O500" s="175"/>
      <c r="P500" s="175"/>
      <c r="Q500" s="175"/>
      <c r="R500" s="175"/>
      <c r="S500" s="175"/>
      <c r="T500" s="175"/>
      <c r="U500" s="175"/>
      <c r="V500" s="175"/>
      <c r="W500" s="175"/>
      <c r="X500" s="175"/>
      <c r="Y500" s="175"/>
      <c r="Z500" s="175"/>
    </row>
    <row r="501" ht="11.25" customHeight="1">
      <c r="A501" s="175"/>
      <c r="B501" s="175"/>
      <c r="C501" s="175"/>
      <c r="D501" s="175"/>
      <c r="E501" s="175"/>
      <c r="F501" s="175"/>
      <c r="G501" s="175"/>
      <c r="H501" s="175"/>
      <c r="I501" s="175"/>
      <c r="J501" s="175"/>
      <c r="K501" s="175"/>
      <c r="L501" s="175"/>
      <c r="M501" s="175"/>
      <c r="N501" s="175"/>
      <c r="O501" s="175"/>
      <c r="P501" s="175"/>
      <c r="Q501" s="175"/>
      <c r="R501" s="175"/>
      <c r="S501" s="175"/>
      <c r="T501" s="175"/>
      <c r="U501" s="175"/>
      <c r="V501" s="175"/>
      <c r="W501" s="175"/>
      <c r="X501" s="175"/>
      <c r="Y501" s="175"/>
      <c r="Z501" s="175"/>
    </row>
    <row r="502" ht="11.25" customHeight="1">
      <c r="A502" s="175"/>
      <c r="B502" s="175"/>
      <c r="C502" s="175"/>
      <c r="D502" s="175"/>
      <c r="E502" s="175"/>
      <c r="F502" s="175"/>
      <c r="G502" s="175"/>
      <c r="H502" s="175"/>
      <c r="I502" s="175"/>
      <c r="J502" s="175"/>
      <c r="K502" s="175"/>
      <c r="L502" s="175"/>
      <c r="M502" s="175"/>
      <c r="N502" s="175"/>
      <c r="O502" s="175"/>
      <c r="P502" s="175"/>
      <c r="Q502" s="175"/>
      <c r="R502" s="175"/>
      <c r="S502" s="175"/>
      <c r="T502" s="175"/>
      <c r="U502" s="175"/>
      <c r="V502" s="175"/>
      <c r="W502" s="175"/>
      <c r="X502" s="175"/>
      <c r="Y502" s="175"/>
      <c r="Z502" s="175"/>
    </row>
    <row r="503" ht="11.25" customHeight="1">
      <c r="A503" s="175"/>
      <c r="B503" s="175"/>
      <c r="C503" s="175"/>
      <c r="D503" s="175"/>
      <c r="E503" s="175"/>
      <c r="F503" s="175"/>
      <c r="G503" s="175"/>
      <c r="H503" s="175"/>
      <c r="I503" s="175"/>
      <c r="J503" s="175"/>
      <c r="K503" s="175"/>
      <c r="L503" s="175"/>
      <c r="M503" s="175"/>
      <c r="N503" s="175"/>
      <c r="O503" s="175"/>
      <c r="P503" s="175"/>
      <c r="Q503" s="175"/>
      <c r="R503" s="175"/>
      <c r="S503" s="175"/>
      <c r="T503" s="175"/>
      <c r="U503" s="175"/>
      <c r="V503" s="175"/>
      <c r="W503" s="175"/>
      <c r="X503" s="175"/>
      <c r="Y503" s="175"/>
      <c r="Z503" s="175"/>
    </row>
    <row r="504" ht="11.25" customHeight="1">
      <c r="A504" s="175"/>
      <c r="B504" s="175"/>
      <c r="C504" s="175"/>
      <c r="D504" s="175"/>
      <c r="E504" s="175"/>
      <c r="F504" s="175"/>
      <c r="G504" s="175"/>
      <c r="H504" s="175"/>
      <c r="I504" s="175"/>
      <c r="J504" s="175"/>
      <c r="K504" s="175"/>
      <c r="L504" s="175"/>
      <c r="M504" s="175"/>
      <c r="N504" s="175"/>
      <c r="O504" s="175"/>
      <c r="P504" s="175"/>
      <c r="Q504" s="175"/>
      <c r="R504" s="175"/>
      <c r="S504" s="175"/>
      <c r="T504" s="175"/>
      <c r="U504" s="175"/>
      <c r="V504" s="175"/>
      <c r="W504" s="175"/>
      <c r="X504" s="175"/>
      <c r="Y504" s="175"/>
      <c r="Z504" s="175"/>
    </row>
    <row r="505" ht="11.25" customHeight="1">
      <c r="A505" s="175"/>
      <c r="B505" s="175"/>
      <c r="C505" s="175"/>
      <c r="D505" s="175"/>
      <c r="E505" s="175"/>
      <c r="F505" s="175"/>
      <c r="G505" s="175"/>
      <c r="H505" s="175"/>
      <c r="I505" s="175"/>
      <c r="J505" s="175"/>
      <c r="K505" s="175"/>
      <c r="L505" s="175"/>
      <c r="M505" s="175"/>
      <c r="N505" s="175"/>
      <c r="O505" s="175"/>
      <c r="P505" s="175"/>
      <c r="Q505" s="175"/>
      <c r="R505" s="175"/>
      <c r="S505" s="175"/>
      <c r="T505" s="175"/>
      <c r="U505" s="175"/>
      <c r="V505" s="175"/>
      <c r="W505" s="175"/>
      <c r="X505" s="175"/>
      <c r="Y505" s="175"/>
      <c r="Z505" s="175"/>
    </row>
    <row r="506" ht="11.25" customHeight="1">
      <c r="A506" s="175"/>
      <c r="B506" s="175"/>
      <c r="C506" s="175"/>
      <c r="D506" s="175"/>
      <c r="E506" s="175"/>
      <c r="F506" s="175"/>
      <c r="G506" s="175"/>
      <c r="H506" s="175"/>
      <c r="I506" s="175"/>
      <c r="J506" s="175"/>
      <c r="K506" s="175"/>
      <c r="L506" s="175"/>
      <c r="M506" s="175"/>
      <c r="N506" s="175"/>
      <c r="O506" s="175"/>
      <c r="P506" s="175"/>
      <c r="Q506" s="175"/>
      <c r="R506" s="175"/>
      <c r="S506" s="175"/>
      <c r="T506" s="175"/>
      <c r="U506" s="175"/>
      <c r="V506" s="175"/>
      <c r="W506" s="175"/>
      <c r="X506" s="175"/>
      <c r="Y506" s="175"/>
      <c r="Z506" s="175"/>
    </row>
    <row r="507" ht="11.25" customHeight="1">
      <c r="A507" s="175"/>
      <c r="B507" s="175"/>
      <c r="C507" s="175"/>
      <c r="D507" s="175"/>
      <c r="E507" s="175"/>
      <c r="F507" s="175"/>
      <c r="G507" s="175"/>
      <c r="H507" s="175"/>
      <c r="I507" s="175"/>
      <c r="J507" s="175"/>
      <c r="K507" s="175"/>
      <c r="L507" s="175"/>
      <c r="M507" s="175"/>
      <c r="N507" s="175"/>
      <c r="O507" s="175"/>
      <c r="P507" s="175"/>
      <c r="Q507" s="175"/>
      <c r="R507" s="175"/>
      <c r="S507" s="175"/>
      <c r="T507" s="175"/>
      <c r="U507" s="175"/>
      <c r="V507" s="175"/>
      <c r="W507" s="175"/>
      <c r="X507" s="175"/>
      <c r="Y507" s="175"/>
      <c r="Z507" s="175"/>
    </row>
    <row r="508" ht="11.25" customHeight="1">
      <c r="A508" s="175"/>
      <c r="B508" s="175"/>
      <c r="C508" s="175"/>
      <c r="D508" s="175"/>
      <c r="E508" s="175"/>
      <c r="F508" s="175"/>
      <c r="G508" s="175"/>
      <c r="H508" s="175"/>
      <c r="I508" s="175"/>
      <c r="J508" s="175"/>
      <c r="K508" s="175"/>
      <c r="L508" s="175"/>
      <c r="M508" s="175"/>
      <c r="N508" s="175"/>
      <c r="O508" s="175"/>
      <c r="P508" s="175"/>
      <c r="Q508" s="175"/>
      <c r="R508" s="175"/>
      <c r="S508" s="175"/>
      <c r="T508" s="175"/>
      <c r="U508" s="175"/>
      <c r="V508" s="175"/>
      <c r="W508" s="175"/>
      <c r="X508" s="175"/>
      <c r="Y508" s="175"/>
      <c r="Z508" s="175"/>
    </row>
    <row r="509" ht="11.25" customHeight="1">
      <c r="A509" s="175"/>
      <c r="B509" s="175"/>
      <c r="C509" s="175"/>
      <c r="D509" s="175"/>
      <c r="E509" s="175"/>
      <c r="F509" s="175"/>
      <c r="G509" s="175"/>
      <c r="H509" s="175"/>
      <c r="I509" s="175"/>
      <c r="J509" s="175"/>
      <c r="K509" s="175"/>
      <c r="L509" s="175"/>
      <c r="M509" s="175"/>
      <c r="N509" s="175"/>
      <c r="O509" s="175"/>
      <c r="P509" s="175"/>
      <c r="Q509" s="175"/>
      <c r="R509" s="175"/>
      <c r="S509" s="175"/>
      <c r="T509" s="175"/>
      <c r="U509" s="175"/>
      <c r="V509" s="175"/>
      <c r="W509" s="175"/>
      <c r="X509" s="175"/>
      <c r="Y509" s="175"/>
      <c r="Z509" s="175"/>
    </row>
    <row r="510" ht="11.25" customHeight="1">
      <c r="A510" s="175"/>
      <c r="B510" s="175"/>
      <c r="C510" s="175"/>
      <c r="D510" s="175"/>
      <c r="E510" s="175"/>
      <c r="F510" s="175"/>
      <c r="G510" s="175"/>
      <c r="H510" s="175"/>
      <c r="I510" s="175"/>
      <c r="J510" s="175"/>
      <c r="K510" s="175"/>
      <c r="L510" s="175"/>
      <c r="M510" s="175"/>
      <c r="N510" s="175"/>
      <c r="O510" s="175"/>
      <c r="P510" s="175"/>
      <c r="Q510" s="175"/>
      <c r="R510" s="175"/>
      <c r="S510" s="175"/>
      <c r="T510" s="175"/>
      <c r="U510" s="175"/>
      <c r="V510" s="175"/>
      <c r="W510" s="175"/>
      <c r="X510" s="175"/>
      <c r="Y510" s="175"/>
      <c r="Z510" s="175"/>
    </row>
    <row r="511" ht="11.25" customHeight="1">
      <c r="A511" s="175"/>
      <c r="B511" s="175"/>
      <c r="C511" s="175"/>
      <c r="D511" s="175"/>
      <c r="E511" s="175"/>
      <c r="F511" s="175"/>
      <c r="G511" s="175"/>
      <c r="H511" s="175"/>
      <c r="I511" s="175"/>
      <c r="J511" s="175"/>
      <c r="K511" s="175"/>
      <c r="L511" s="175"/>
      <c r="M511" s="175"/>
      <c r="N511" s="175"/>
      <c r="O511" s="175"/>
      <c r="P511" s="175"/>
      <c r="Q511" s="175"/>
      <c r="R511" s="175"/>
      <c r="S511" s="175"/>
      <c r="T511" s="175"/>
      <c r="U511" s="175"/>
      <c r="V511" s="175"/>
      <c r="W511" s="175"/>
      <c r="X511" s="175"/>
      <c r="Y511" s="175"/>
      <c r="Z511" s="175"/>
    </row>
    <row r="512" ht="11.25" customHeight="1">
      <c r="A512" s="175"/>
      <c r="B512" s="175"/>
      <c r="C512" s="175"/>
      <c r="D512" s="175"/>
      <c r="E512" s="175"/>
      <c r="F512" s="175"/>
      <c r="G512" s="175"/>
      <c r="H512" s="175"/>
      <c r="I512" s="175"/>
      <c r="J512" s="175"/>
      <c r="K512" s="175"/>
      <c r="L512" s="175"/>
      <c r="M512" s="175"/>
      <c r="N512" s="175"/>
      <c r="O512" s="175"/>
      <c r="P512" s="175"/>
      <c r="Q512" s="175"/>
      <c r="R512" s="175"/>
      <c r="S512" s="175"/>
      <c r="T512" s="175"/>
      <c r="U512" s="175"/>
      <c r="V512" s="175"/>
      <c r="W512" s="175"/>
      <c r="X512" s="175"/>
      <c r="Y512" s="175"/>
      <c r="Z512" s="175"/>
    </row>
    <row r="513" ht="11.25" customHeight="1">
      <c r="A513" s="175"/>
      <c r="B513" s="175"/>
      <c r="C513" s="175"/>
      <c r="D513" s="175"/>
      <c r="E513" s="175"/>
      <c r="F513" s="175"/>
      <c r="G513" s="175"/>
      <c r="H513" s="175"/>
      <c r="I513" s="175"/>
      <c r="J513" s="175"/>
      <c r="K513" s="175"/>
      <c r="L513" s="175"/>
      <c r="M513" s="175"/>
      <c r="N513" s="175"/>
      <c r="O513" s="175"/>
      <c r="P513" s="175"/>
      <c r="Q513" s="175"/>
      <c r="R513" s="175"/>
      <c r="S513" s="175"/>
      <c r="T513" s="175"/>
      <c r="U513" s="175"/>
      <c r="V513" s="175"/>
      <c r="W513" s="175"/>
      <c r="X513" s="175"/>
      <c r="Y513" s="175"/>
      <c r="Z513" s="175"/>
    </row>
    <row r="514" ht="11.25" customHeight="1">
      <c r="A514" s="175"/>
      <c r="B514" s="175"/>
      <c r="C514" s="175"/>
      <c r="D514" s="175"/>
      <c r="E514" s="175"/>
      <c r="F514" s="175"/>
      <c r="G514" s="175"/>
      <c r="H514" s="175"/>
      <c r="I514" s="175"/>
      <c r="J514" s="175"/>
      <c r="K514" s="175"/>
      <c r="L514" s="175"/>
      <c r="M514" s="175"/>
      <c r="N514" s="175"/>
      <c r="O514" s="175"/>
      <c r="P514" s="175"/>
      <c r="Q514" s="175"/>
      <c r="R514" s="175"/>
      <c r="S514" s="175"/>
      <c r="T514" s="175"/>
      <c r="U514" s="175"/>
      <c r="V514" s="175"/>
      <c r="W514" s="175"/>
      <c r="X514" s="175"/>
      <c r="Y514" s="175"/>
      <c r="Z514" s="175"/>
    </row>
    <row r="515" ht="11.25" customHeight="1">
      <c r="A515" s="175"/>
      <c r="B515" s="175"/>
      <c r="C515" s="175"/>
      <c r="D515" s="175"/>
      <c r="E515" s="175"/>
      <c r="F515" s="175"/>
      <c r="G515" s="175"/>
      <c r="H515" s="175"/>
      <c r="I515" s="175"/>
      <c r="J515" s="175"/>
      <c r="K515" s="175"/>
      <c r="L515" s="175"/>
      <c r="M515" s="175"/>
      <c r="N515" s="175"/>
      <c r="O515" s="175"/>
      <c r="P515" s="175"/>
      <c r="Q515" s="175"/>
      <c r="R515" s="175"/>
      <c r="S515" s="175"/>
      <c r="T515" s="175"/>
      <c r="U515" s="175"/>
      <c r="V515" s="175"/>
      <c r="W515" s="175"/>
      <c r="X515" s="175"/>
      <c r="Y515" s="175"/>
      <c r="Z515" s="175"/>
    </row>
    <row r="516" ht="11.25" customHeight="1">
      <c r="A516" s="175"/>
      <c r="B516" s="175"/>
      <c r="C516" s="175"/>
      <c r="D516" s="175"/>
      <c r="E516" s="175"/>
      <c r="F516" s="175"/>
      <c r="G516" s="175"/>
      <c r="H516" s="175"/>
      <c r="I516" s="175"/>
      <c r="J516" s="175"/>
      <c r="K516" s="175"/>
      <c r="L516" s="175"/>
      <c r="M516" s="175"/>
      <c r="N516" s="175"/>
      <c r="O516" s="175"/>
      <c r="P516" s="175"/>
      <c r="Q516" s="175"/>
      <c r="R516" s="175"/>
      <c r="S516" s="175"/>
      <c r="T516" s="175"/>
      <c r="U516" s="175"/>
      <c r="V516" s="175"/>
      <c r="W516" s="175"/>
      <c r="X516" s="175"/>
      <c r="Y516" s="175"/>
      <c r="Z516" s="175"/>
    </row>
    <row r="517" ht="11.25" customHeight="1">
      <c r="A517" s="175"/>
      <c r="B517" s="175"/>
      <c r="C517" s="175"/>
      <c r="D517" s="175"/>
      <c r="E517" s="175"/>
      <c r="F517" s="175"/>
      <c r="G517" s="175"/>
      <c r="H517" s="175"/>
      <c r="I517" s="175"/>
      <c r="J517" s="175"/>
      <c r="K517" s="175"/>
      <c r="L517" s="175"/>
      <c r="M517" s="175"/>
      <c r="N517" s="175"/>
      <c r="O517" s="175"/>
      <c r="P517" s="175"/>
      <c r="Q517" s="175"/>
      <c r="R517" s="175"/>
      <c r="S517" s="175"/>
      <c r="T517" s="175"/>
      <c r="U517" s="175"/>
      <c r="V517" s="175"/>
      <c r="W517" s="175"/>
      <c r="X517" s="175"/>
      <c r="Y517" s="175"/>
      <c r="Z517" s="175"/>
    </row>
    <row r="518" ht="11.25" customHeight="1">
      <c r="A518" s="175"/>
      <c r="B518" s="175"/>
      <c r="C518" s="175"/>
      <c r="D518" s="175"/>
      <c r="E518" s="175"/>
      <c r="F518" s="175"/>
      <c r="G518" s="175"/>
      <c r="H518" s="175"/>
      <c r="I518" s="175"/>
      <c r="J518" s="175"/>
      <c r="K518" s="175"/>
      <c r="L518" s="175"/>
      <c r="M518" s="175"/>
      <c r="N518" s="175"/>
      <c r="O518" s="175"/>
      <c r="P518" s="175"/>
      <c r="Q518" s="175"/>
      <c r="R518" s="175"/>
      <c r="S518" s="175"/>
      <c r="T518" s="175"/>
      <c r="U518" s="175"/>
      <c r="V518" s="175"/>
      <c r="W518" s="175"/>
      <c r="X518" s="175"/>
      <c r="Y518" s="175"/>
      <c r="Z518" s="175"/>
    </row>
    <row r="519" ht="11.25" customHeight="1">
      <c r="A519" s="175"/>
      <c r="B519" s="175"/>
      <c r="C519" s="175"/>
      <c r="D519" s="175"/>
      <c r="E519" s="175"/>
      <c r="F519" s="175"/>
      <c r="G519" s="175"/>
      <c r="H519" s="175"/>
      <c r="I519" s="175"/>
      <c r="J519" s="175"/>
      <c r="K519" s="175"/>
      <c r="L519" s="175"/>
      <c r="M519" s="175"/>
      <c r="N519" s="175"/>
      <c r="O519" s="175"/>
      <c r="P519" s="175"/>
      <c r="Q519" s="175"/>
      <c r="R519" s="175"/>
      <c r="S519" s="175"/>
      <c r="T519" s="175"/>
      <c r="U519" s="175"/>
      <c r="V519" s="175"/>
      <c r="W519" s="175"/>
      <c r="X519" s="175"/>
      <c r="Y519" s="175"/>
      <c r="Z519" s="175"/>
    </row>
    <row r="520" ht="11.25" customHeight="1">
      <c r="A520" s="175"/>
      <c r="B520" s="175"/>
      <c r="C520" s="175"/>
      <c r="D520" s="175"/>
      <c r="E520" s="175"/>
      <c r="F520" s="175"/>
      <c r="G520" s="175"/>
      <c r="H520" s="175"/>
      <c r="I520" s="175"/>
      <c r="J520" s="175"/>
      <c r="K520" s="175"/>
      <c r="L520" s="175"/>
      <c r="M520" s="175"/>
      <c r="N520" s="175"/>
      <c r="O520" s="175"/>
      <c r="P520" s="175"/>
      <c r="Q520" s="175"/>
      <c r="R520" s="175"/>
      <c r="S520" s="175"/>
      <c r="T520" s="175"/>
      <c r="U520" s="175"/>
      <c r="V520" s="175"/>
      <c r="W520" s="175"/>
      <c r="X520" s="175"/>
      <c r="Y520" s="175"/>
      <c r="Z520" s="175"/>
    </row>
    <row r="521" ht="11.25" customHeight="1">
      <c r="A521" s="175"/>
      <c r="B521" s="175"/>
      <c r="C521" s="175"/>
      <c r="D521" s="175"/>
      <c r="E521" s="175"/>
      <c r="F521" s="175"/>
      <c r="G521" s="175"/>
      <c r="H521" s="175"/>
      <c r="I521" s="175"/>
      <c r="J521" s="175"/>
      <c r="K521" s="175"/>
      <c r="L521" s="175"/>
      <c r="M521" s="175"/>
      <c r="N521" s="175"/>
      <c r="O521" s="175"/>
      <c r="P521" s="175"/>
      <c r="Q521" s="175"/>
      <c r="R521" s="175"/>
      <c r="S521" s="175"/>
      <c r="T521" s="175"/>
      <c r="U521" s="175"/>
      <c r="V521" s="175"/>
      <c r="W521" s="175"/>
      <c r="X521" s="175"/>
      <c r="Y521" s="175"/>
      <c r="Z521" s="175"/>
    </row>
    <row r="522" ht="11.25" customHeight="1">
      <c r="A522" s="175"/>
      <c r="B522" s="175"/>
      <c r="C522" s="175"/>
      <c r="D522" s="175"/>
      <c r="E522" s="175"/>
      <c r="F522" s="175"/>
      <c r="G522" s="175"/>
      <c r="H522" s="175"/>
      <c r="I522" s="175"/>
      <c r="J522" s="175"/>
      <c r="K522" s="175"/>
      <c r="L522" s="175"/>
      <c r="M522" s="175"/>
      <c r="N522" s="175"/>
      <c r="O522" s="175"/>
      <c r="P522" s="175"/>
      <c r="Q522" s="175"/>
      <c r="R522" s="175"/>
      <c r="S522" s="175"/>
      <c r="T522" s="175"/>
      <c r="U522" s="175"/>
      <c r="V522" s="175"/>
      <c r="W522" s="175"/>
      <c r="X522" s="175"/>
      <c r="Y522" s="175"/>
      <c r="Z522" s="175"/>
    </row>
    <row r="523" ht="11.25" customHeight="1">
      <c r="A523" s="175"/>
      <c r="B523" s="175"/>
      <c r="C523" s="175"/>
      <c r="D523" s="175"/>
      <c r="E523" s="175"/>
      <c r="F523" s="175"/>
      <c r="G523" s="175"/>
      <c r="H523" s="175"/>
      <c r="I523" s="175"/>
      <c r="J523" s="175"/>
      <c r="K523" s="175"/>
      <c r="L523" s="175"/>
      <c r="M523" s="175"/>
      <c r="N523" s="175"/>
      <c r="O523" s="175"/>
      <c r="P523" s="175"/>
      <c r="Q523" s="175"/>
      <c r="R523" s="175"/>
      <c r="S523" s="175"/>
      <c r="T523" s="175"/>
      <c r="U523" s="175"/>
      <c r="V523" s="175"/>
      <c r="W523" s="175"/>
      <c r="X523" s="175"/>
      <c r="Y523" s="175"/>
      <c r="Z523" s="175"/>
    </row>
    <row r="524" ht="11.25" customHeight="1">
      <c r="A524" s="175"/>
      <c r="B524" s="175"/>
      <c r="C524" s="175"/>
      <c r="D524" s="175"/>
      <c r="E524" s="175"/>
      <c r="F524" s="175"/>
      <c r="G524" s="175"/>
      <c r="H524" s="175"/>
      <c r="I524" s="175"/>
      <c r="J524" s="175"/>
      <c r="K524" s="175"/>
      <c r="L524" s="175"/>
      <c r="M524" s="175"/>
      <c r="N524" s="175"/>
      <c r="O524" s="175"/>
      <c r="P524" s="175"/>
      <c r="Q524" s="175"/>
      <c r="R524" s="175"/>
      <c r="S524" s="175"/>
      <c r="T524" s="175"/>
      <c r="U524" s="175"/>
      <c r="V524" s="175"/>
      <c r="W524" s="175"/>
      <c r="X524" s="175"/>
      <c r="Y524" s="175"/>
      <c r="Z524" s="175"/>
    </row>
    <row r="525" ht="11.25" customHeight="1">
      <c r="A525" s="175"/>
      <c r="B525" s="175"/>
      <c r="C525" s="175"/>
      <c r="D525" s="175"/>
      <c r="E525" s="175"/>
      <c r="F525" s="175"/>
      <c r="G525" s="175"/>
      <c r="H525" s="175"/>
      <c r="I525" s="175"/>
      <c r="J525" s="175"/>
      <c r="K525" s="175"/>
      <c r="L525" s="175"/>
      <c r="M525" s="175"/>
      <c r="N525" s="175"/>
      <c r="O525" s="175"/>
      <c r="P525" s="175"/>
      <c r="Q525" s="175"/>
      <c r="R525" s="175"/>
      <c r="S525" s="175"/>
      <c r="T525" s="175"/>
      <c r="U525" s="175"/>
      <c r="V525" s="175"/>
      <c r="W525" s="175"/>
      <c r="X525" s="175"/>
      <c r="Y525" s="175"/>
      <c r="Z525" s="175"/>
    </row>
    <row r="526" ht="11.25" customHeight="1">
      <c r="A526" s="175"/>
      <c r="B526" s="175"/>
      <c r="C526" s="175"/>
      <c r="D526" s="175"/>
      <c r="E526" s="175"/>
      <c r="F526" s="175"/>
      <c r="G526" s="175"/>
      <c r="H526" s="175"/>
      <c r="I526" s="175"/>
      <c r="J526" s="175"/>
      <c r="K526" s="175"/>
      <c r="L526" s="175"/>
      <c r="M526" s="175"/>
      <c r="N526" s="175"/>
      <c r="O526" s="175"/>
      <c r="P526" s="175"/>
      <c r="Q526" s="175"/>
      <c r="R526" s="175"/>
      <c r="S526" s="175"/>
      <c r="T526" s="175"/>
      <c r="U526" s="175"/>
      <c r="V526" s="175"/>
      <c r="W526" s="175"/>
      <c r="X526" s="175"/>
      <c r="Y526" s="175"/>
      <c r="Z526" s="175"/>
    </row>
    <row r="527" ht="11.25" customHeight="1">
      <c r="A527" s="175"/>
      <c r="B527" s="175"/>
      <c r="C527" s="175"/>
      <c r="D527" s="175"/>
      <c r="E527" s="175"/>
      <c r="F527" s="175"/>
      <c r="G527" s="175"/>
      <c r="H527" s="175"/>
      <c r="I527" s="175"/>
      <c r="J527" s="175"/>
      <c r="K527" s="175"/>
      <c r="L527" s="175"/>
      <c r="M527" s="175"/>
      <c r="N527" s="175"/>
      <c r="O527" s="175"/>
      <c r="P527" s="175"/>
      <c r="Q527" s="175"/>
      <c r="R527" s="175"/>
      <c r="S527" s="175"/>
      <c r="T527" s="175"/>
      <c r="U527" s="175"/>
      <c r="V527" s="175"/>
      <c r="W527" s="175"/>
      <c r="X527" s="175"/>
      <c r="Y527" s="175"/>
      <c r="Z527" s="175"/>
    </row>
    <row r="528" ht="11.25" customHeight="1">
      <c r="A528" s="175"/>
      <c r="B528" s="175"/>
      <c r="C528" s="175"/>
      <c r="D528" s="175"/>
      <c r="E528" s="175"/>
      <c r="F528" s="175"/>
      <c r="G528" s="175"/>
      <c r="H528" s="175"/>
      <c r="I528" s="175"/>
      <c r="J528" s="175"/>
      <c r="K528" s="175"/>
      <c r="L528" s="175"/>
      <c r="M528" s="175"/>
      <c r="N528" s="175"/>
      <c r="O528" s="175"/>
      <c r="P528" s="175"/>
      <c r="Q528" s="175"/>
      <c r="R528" s="175"/>
      <c r="S528" s="175"/>
      <c r="T528" s="175"/>
      <c r="U528" s="175"/>
      <c r="V528" s="175"/>
      <c r="W528" s="175"/>
      <c r="X528" s="175"/>
      <c r="Y528" s="175"/>
      <c r="Z528" s="175"/>
    </row>
    <row r="529" ht="11.25" customHeight="1">
      <c r="A529" s="175"/>
      <c r="B529" s="175"/>
      <c r="C529" s="175"/>
      <c r="D529" s="175"/>
      <c r="E529" s="175"/>
      <c r="F529" s="175"/>
      <c r="G529" s="175"/>
      <c r="H529" s="175"/>
      <c r="I529" s="175"/>
      <c r="J529" s="175"/>
      <c r="K529" s="175"/>
      <c r="L529" s="175"/>
      <c r="M529" s="175"/>
      <c r="N529" s="175"/>
      <c r="O529" s="175"/>
      <c r="P529" s="175"/>
      <c r="Q529" s="175"/>
      <c r="R529" s="175"/>
      <c r="S529" s="175"/>
      <c r="T529" s="175"/>
      <c r="U529" s="175"/>
      <c r="V529" s="175"/>
      <c r="W529" s="175"/>
      <c r="X529" s="175"/>
      <c r="Y529" s="175"/>
      <c r="Z529" s="175"/>
    </row>
    <row r="530" ht="11.25" customHeight="1">
      <c r="A530" s="175"/>
      <c r="B530" s="175"/>
      <c r="C530" s="175"/>
      <c r="D530" s="175"/>
      <c r="E530" s="175"/>
      <c r="F530" s="175"/>
      <c r="G530" s="175"/>
      <c r="H530" s="175"/>
      <c r="I530" s="175"/>
      <c r="J530" s="175"/>
      <c r="K530" s="175"/>
      <c r="L530" s="175"/>
      <c r="M530" s="175"/>
      <c r="N530" s="175"/>
      <c r="O530" s="175"/>
      <c r="P530" s="175"/>
      <c r="Q530" s="175"/>
      <c r="R530" s="175"/>
      <c r="S530" s="175"/>
      <c r="T530" s="175"/>
      <c r="U530" s="175"/>
      <c r="V530" s="175"/>
      <c r="W530" s="175"/>
      <c r="X530" s="175"/>
      <c r="Y530" s="175"/>
      <c r="Z530" s="175"/>
    </row>
    <row r="531" ht="11.25" customHeight="1">
      <c r="A531" s="175"/>
      <c r="B531" s="175"/>
      <c r="C531" s="175"/>
      <c r="D531" s="175"/>
      <c r="E531" s="175"/>
      <c r="F531" s="175"/>
      <c r="G531" s="175"/>
      <c r="H531" s="175"/>
      <c r="I531" s="175"/>
      <c r="J531" s="175"/>
      <c r="K531" s="175"/>
      <c r="L531" s="175"/>
      <c r="M531" s="175"/>
      <c r="N531" s="175"/>
      <c r="O531" s="175"/>
      <c r="P531" s="175"/>
      <c r="Q531" s="175"/>
      <c r="R531" s="175"/>
      <c r="S531" s="175"/>
      <c r="T531" s="175"/>
      <c r="U531" s="175"/>
      <c r="V531" s="175"/>
      <c r="W531" s="175"/>
      <c r="X531" s="175"/>
      <c r="Y531" s="175"/>
      <c r="Z531" s="175"/>
    </row>
    <row r="532" ht="11.25" customHeight="1">
      <c r="A532" s="175"/>
      <c r="B532" s="175"/>
      <c r="C532" s="175"/>
      <c r="D532" s="175"/>
      <c r="E532" s="175"/>
      <c r="F532" s="175"/>
      <c r="G532" s="175"/>
      <c r="H532" s="175"/>
      <c r="I532" s="175"/>
      <c r="J532" s="175"/>
      <c r="K532" s="175"/>
      <c r="L532" s="175"/>
      <c r="M532" s="175"/>
      <c r="N532" s="175"/>
      <c r="O532" s="175"/>
      <c r="P532" s="175"/>
      <c r="Q532" s="175"/>
      <c r="R532" s="175"/>
      <c r="S532" s="175"/>
      <c r="T532" s="175"/>
      <c r="U532" s="175"/>
      <c r="V532" s="175"/>
      <c r="W532" s="175"/>
      <c r="X532" s="175"/>
      <c r="Y532" s="175"/>
      <c r="Z532" s="175"/>
    </row>
    <row r="533" ht="11.25" customHeight="1">
      <c r="A533" s="175"/>
      <c r="B533" s="175"/>
      <c r="C533" s="175"/>
      <c r="D533" s="175"/>
      <c r="E533" s="175"/>
      <c r="F533" s="175"/>
      <c r="G533" s="175"/>
      <c r="H533" s="175"/>
      <c r="I533" s="175"/>
      <c r="J533" s="175"/>
      <c r="K533" s="175"/>
      <c r="L533" s="175"/>
      <c r="M533" s="175"/>
      <c r="N533" s="175"/>
      <c r="O533" s="175"/>
      <c r="P533" s="175"/>
      <c r="Q533" s="175"/>
      <c r="R533" s="175"/>
      <c r="S533" s="175"/>
      <c r="T533" s="175"/>
      <c r="U533" s="175"/>
      <c r="V533" s="175"/>
      <c r="W533" s="175"/>
      <c r="X533" s="175"/>
      <c r="Y533" s="175"/>
      <c r="Z533" s="175"/>
    </row>
    <row r="534" ht="11.25" customHeight="1">
      <c r="A534" s="175"/>
      <c r="B534" s="175"/>
      <c r="C534" s="175"/>
      <c r="D534" s="175"/>
      <c r="E534" s="175"/>
      <c r="F534" s="175"/>
      <c r="G534" s="175"/>
      <c r="H534" s="175"/>
      <c r="I534" s="175"/>
      <c r="J534" s="175"/>
      <c r="K534" s="175"/>
      <c r="L534" s="175"/>
      <c r="M534" s="175"/>
      <c r="N534" s="175"/>
      <c r="O534" s="175"/>
      <c r="P534" s="175"/>
      <c r="Q534" s="175"/>
      <c r="R534" s="175"/>
      <c r="S534" s="175"/>
      <c r="T534" s="175"/>
      <c r="U534" s="175"/>
      <c r="V534" s="175"/>
      <c r="W534" s="175"/>
      <c r="X534" s="175"/>
      <c r="Y534" s="175"/>
      <c r="Z534" s="175"/>
    </row>
    <row r="535" ht="11.25" customHeight="1">
      <c r="A535" s="175"/>
      <c r="B535" s="175"/>
      <c r="C535" s="175"/>
      <c r="D535" s="175"/>
      <c r="E535" s="175"/>
      <c r="F535" s="175"/>
      <c r="G535" s="175"/>
      <c r="H535" s="175"/>
      <c r="I535" s="175"/>
      <c r="J535" s="175"/>
      <c r="K535" s="175"/>
      <c r="L535" s="175"/>
      <c r="M535" s="175"/>
      <c r="N535" s="175"/>
      <c r="O535" s="175"/>
      <c r="P535" s="175"/>
      <c r="Q535" s="175"/>
      <c r="R535" s="175"/>
      <c r="S535" s="175"/>
      <c r="T535" s="175"/>
      <c r="U535" s="175"/>
      <c r="V535" s="175"/>
      <c r="W535" s="175"/>
      <c r="X535" s="175"/>
      <c r="Y535" s="175"/>
      <c r="Z535" s="175"/>
    </row>
    <row r="536" ht="11.25" customHeight="1">
      <c r="A536" s="175"/>
      <c r="B536" s="175"/>
      <c r="C536" s="175"/>
      <c r="D536" s="175"/>
      <c r="E536" s="175"/>
      <c r="F536" s="175"/>
      <c r="G536" s="175"/>
      <c r="H536" s="175"/>
      <c r="I536" s="175"/>
      <c r="J536" s="175"/>
      <c r="K536" s="175"/>
      <c r="L536" s="175"/>
      <c r="M536" s="175"/>
      <c r="N536" s="175"/>
      <c r="O536" s="175"/>
      <c r="P536" s="175"/>
      <c r="Q536" s="175"/>
      <c r="R536" s="175"/>
      <c r="S536" s="175"/>
      <c r="T536" s="175"/>
      <c r="U536" s="175"/>
      <c r="V536" s="175"/>
      <c r="W536" s="175"/>
      <c r="X536" s="175"/>
      <c r="Y536" s="175"/>
      <c r="Z536" s="175"/>
    </row>
    <row r="537" ht="11.25" customHeight="1">
      <c r="A537" s="175"/>
      <c r="B537" s="175"/>
      <c r="C537" s="175"/>
      <c r="D537" s="175"/>
      <c r="E537" s="175"/>
      <c r="F537" s="175"/>
      <c r="G537" s="175"/>
      <c r="H537" s="175"/>
      <c r="I537" s="175"/>
      <c r="J537" s="175"/>
      <c r="K537" s="175"/>
      <c r="L537" s="175"/>
      <c r="M537" s="175"/>
      <c r="N537" s="175"/>
      <c r="O537" s="175"/>
      <c r="P537" s="175"/>
      <c r="Q537" s="175"/>
      <c r="R537" s="175"/>
      <c r="S537" s="175"/>
      <c r="T537" s="175"/>
      <c r="U537" s="175"/>
      <c r="V537" s="175"/>
      <c r="W537" s="175"/>
      <c r="X537" s="175"/>
      <c r="Y537" s="175"/>
      <c r="Z537" s="175"/>
    </row>
    <row r="538" ht="11.25" customHeight="1">
      <c r="A538" s="175"/>
      <c r="B538" s="175"/>
      <c r="C538" s="175"/>
      <c r="D538" s="175"/>
      <c r="E538" s="175"/>
      <c r="F538" s="175"/>
      <c r="G538" s="175"/>
      <c r="H538" s="175"/>
      <c r="I538" s="175"/>
      <c r="J538" s="175"/>
      <c r="K538" s="175"/>
      <c r="L538" s="175"/>
      <c r="M538" s="175"/>
      <c r="N538" s="175"/>
      <c r="O538" s="175"/>
      <c r="P538" s="175"/>
      <c r="Q538" s="175"/>
      <c r="R538" s="175"/>
      <c r="S538" s="175"/>
      <c r="T538" s="175"/>
      <c r="U538" s="175"/>
      <c r="V538" s="175"/>
      <c r="W538" s="175"/>
      <c r="X538" s="175"/>
      <c r="Y538" s="175"/>
      <c r="Z538" s="175"/>
    </row>
    <row r="539" ht="11.25" customHeight="1">
      <c r="A539" s="175"/>
      <c r="B539" s="175"/>
      <c r="C539" s="175"/>
      <c r="D539" s="175"/>
      <c r="E539" s="175"/>
      <c r="F539" s="175"/>
      <c r="G539" s="175"/>
      <c r="H539" s="175"/>
      <c r="I539" s="175"/>
      <c r="J539" s="175"/>
      <c r="K539" s="175"/>
      <c r="L539" s="175"/>
      <c r="M539" s="175"/>
      <c r="N539" s="175"/>
      <c r="O539" s="175"/>
      <c r="P539" s="175"/>
      <c r="Q539" s="175"/>
      <c r="R539" s="175"/>
      <c r="S539" s="175"/>
      <c r="T539" s="175"/>
      <c r="U539" s="175"/>
      <c r="V539" s="175"/>
      <c r="W539" s="175"/>
      <c r="X539" s="175"/>
      <c r="Y539" s="175"/>
      <c r="Z539" s="175"/>
    </row>
    <row r="540" ht="11.25" customHeight="1">
      <c r="A540" s="175"/>
      <c r="B540" s="175"/>
      <c r="C540" s="175"/>
      <c r="D540" s="175"/>
      <c r="E540" s="175"/>
      <c r="F540" s="175"/>
      <c r="G540" s="175"/>
      <c r="H540" s="175"/>
      <c r="I540" s="175"/>
      <c r="J540" s="175"/>
      <c r="K540" s="175"/>
      <c r="L540" s="175"/>
      <c r="M540" s="175"/>
      <c r="N540" s="175"/>
      <c r="O540" s="175"/>
      <c r="P540" s="175"/>
      <c r="Q540" s="175"/>
      <c r="R540" s="175"/>
      <c r="S540" s="175"/>
      <c r="T540" s="175"/>
      <c r="U540" s="175"/>
      <c r="V540" s="175"/>
      <c r="W540" s="175"/>
      <c r="X540" s="175"/>
      <c r="Y540" s="175"/>
      <c r="Z540" s="175"/>
    </row>
    <row r="541" ht="11.25" customHeight="1">
      <c r="A541" s="175"/>
      <c r="B541" s="175"/>
      <c r="C541" s="175"/>
      <c r="D541" s="175"/>
      <c r="E541" s="175"/>
      <c r="F541" s="175"/>
      <c r="G541" s="175"/>
      <c r="H541" s="175"/>
      <c r="I541" s="175"/>
      <c r="J541" s="175"/>
      <c r="K541" s="175"/>
      <c r="L541" s="175"/>
      <c r="M541" s="175"/>
      <c r="N541" s="175"/>
      <c r="O541" s="175"/>
      <c r="P541" s="175"/>
      <c r="Q541" s="175"/>
      <c r="R541" s="175"/>
      <c r="S541" s="175"/>
      <c r="T541" s="175"/>
      <c r="U541" s="175"/>
      <c r="V541" s="175"/>
      <c r="W541" s="175"/>
      <c r="X541" s="175"/>
      <c r="Y541" s="175"/>
      <c r="Z541" s="175"/>
    </row>
    <row r="542" ht="11.25" customHeight="1">
      <c r="A542" s="175"/>
      <c r="B542" s="175"/>
      <c r="C542" s="175"/>
      <c r="D542" s="175"/>
      <c r="E542" s="175"/>
      <c r="F542" s="175"/>
      <c r="G542" s="175"/>
      <c r="H542" s="175"/>
      <c r="I542" s="175"/>
      <c r="J542" s="175"/>
      <c r="K542" s="175"/>
      <c r="L542" s="175"/>
      <c r="M542" s="175"/>
      <c r="N542" s="175"/>
      <c r="O542" s="175"/>
      <c r="P542" s="175"/>
      <c r="Q542" s="175"/>
      <c r="R542" s="175"/>
      <c r="S542" s="175"/>
      <c r="T542" s="175"/>
      <c r="U542" s="175"/>
      <c r="V542" s="175"/>
      <c r="W542" s="175"/>
      <c r="X542" s="175"/>
      <c r="Y542" s="175"/>
      <c r="Z542" s="175"/>
    </row>
    <row r="543" ht="11.25" customHeight="1">
      <c r="A543" s="175"/>
      <c r="B543" s="175"/>
      <c r="C543" s="175"/>
      <c r="D543" s="175"/>
      <c r="E543" s="175"/>
      <c r="F543" s="175"/>
      <c r="G543" s="175"/>
      <c r="H543" s="175"/>
      <c r="I543" s="175"/>
      <c r="J543" s="175"/>
      <c r="K543" s="175"/>
      <c r="L543" s="175"/>
      <c r="M543" s="175"/>
      <c r="N543" s="175"/>
      <c r="O543" s="175"/>
      <c r="P543" s="175"/>
      <c r="Q543" s="175"/>
      <c r="R543" s="175"/>
      <c r="S543" s="175"/>
      <c r="T543" s="175"/>
      <c r="U543" s="175"/>
      <c r="V543" s="175"/>
      <c r="W543" s="175"/>
      <c r="X543" s="175"/>
      <c r="Y543" s="175"/>
      <c r="Z543" s="175"/>
    </row>
    <row r="544" ht="11.25" customHeight="1">
      <c r="A544" s="175"/>
      <c r="B544" s="175"/>
      <c r="C544" s="175"/>
      <c r="D544" s="175"/>
      <c r="E544" s="175"/>
      <c r="F544" s="175"/>
      <c r="G544" s="175"/>
      <c r="H544" s="175"/>
      <c r="I544" s="175"/>
      <c r="J544" s="175"/>
      <c r="K544" s="175"/>
      <c r="L544" s="175"/>
      <c r="M544" s="175"/>
      <c r="N544" s="175"/>
      <c r="O544" s="175"/>
      <c r="P544" s="175"/>
      <c r="Q544" s="175"/>
      <c r="R544" s="175"/>
      <c r="S544" s="175"/>
      <c r="T544" s="175"/>
      <c r="U544" s="175"/>
      <c r="V544" s="175"/>
      <c r="W544" s="175"/>
      <c r="X544" s="175"/>
      <c r="Y544" s="175"/>
      <c r="Z544" s="175"/>
    </row>
    <row r="545" ht="11.25" customHeight="1">
      <c r="A545" s="175"/>
      <c r="B545" s="175"/>
      <c r="C545" s="175"/>
      <c r="D545" s="175"/>
      <c r="E545" s="175"/>
      <c r="F545" s="175"/>
      <c r="G545" s="175"/>
      <c r="H545" s="175"/>
      <c r="I545" s="175"/>
      <c r="J545" s="175"/>
      <c r="K545" s="175"/>
      <c r="L545" s="175"/>
      <c r="M545" s="175"/>
      <c r="N545" s="175"/>
      <c r="O545" s="175"/>
      <c r="P545" s="175"/>
      <c r="Q545" s="175"/>
      <c r="R545" s="175"/>
      <c r="S545" s="175"/>
      <c r="T545" s="175"/>
      <c r="U545" s="175"/>
      <c r="V545" s="175"/>
      <c r="W545" s="175"/>
      <c r="X545" s="175"/>
      <c r="Y545" s="175"/>
      <c r="Z545" s="175"/>
    </row>
    <row r="546" ht="11.25" customHeight="1">
      <c r="A546" s="175"/>
      <c r="B546" s="175"/>
      <c r="C546" s="175"/>
      <c r="D546" s="175"/>
      <c r="E546" s="175"/>
      <c r="F546" s="175"/>
      <c r="G546" s="175"/>
      <c r="H546" s="175"/>
      <c r="I546" s="175"/>
      <c r="J546" s="175"/>
      <c r="K546" s="175"/>
      <c r="L546" s="175"/>
      <c r="M546" s="175"/>
      <c r="N546" s="175"/>
      <c r="O546" s="175"/>
      <c r="P546" s="175"/>
      <c r="Q546" s="175"/>
      <c r="R546" s="175"/>
      <c r="S546" s="175"/>
      <c r="T546" s="175"/>
      <c r="U546" s="175"/>
      <c r="V546" s="175"/>
      <c r="W546" s="175"/>
      <c r="X546" s="175"/>
      <c r="Y546" s="175"/>
      <c r="Z546" s="175"/>
    </row>
    <row r="547" ht="11.25" customHeight="1">
      <c r="A547" s="175"/>
      <c r="B547" s="175"/>
      <c r="C547" s="175"/>
      <c r="D547" s="175"/>
      <c r="E547" s="175"/>
      <c r="F547" s="175"/>
      <c r="G547" s="175"/>
      <c r="H547" s="175"/>
      <c r="I547" s="175"/>
      <c r="J547" s="175"/>
      <c r="K547" s="175"/>
      <c r="L547" s="175"/>
      <c r="M547" s="175"/>
      <c r="N547" s="175"/>
      <c r="O547" s="175"/>
      <c r="P547" s="175"/>
      <c r="Q547" s="175"/>
      <c r="R547" s="175"/>
      <c r="S547" s="175"/>
      <c r="T547" s="175"/>
      <c r="U547" s="175"/>
      <c r="V547" s="175"/>
      <c r="W547" s="175"/>
      <c r="X547" s="175"/>
      <c r="Y547" s="175"/>
      <c r="Z547" s="175"/>
    </row>
    <row r="548" ht="11.25" customHeight="1">
      <c r="A548" s="175"/>
      <c r="B548" s="175"/>
      <c r="C548" s="175"/>
      <c r="D548" s="175"/>
      <c r="E548" s="175"/>
      <c r="F548" s="175"/>
      <c r="G548" s="175"/>
      <c r="H548" s="175"/>
      <c r="I548" s="175"/>
      <c r="J548" s="175"/>
      <c r="K548" s="175"/>
      <c r="L548" s="175"/>
      <c r="M548" s="175"/>
      <c r="N548" s="175"/>
      <c r="O548" s="175"/>
      <c r="P548" s="175"/>
      <c r="Q548" s="175"/>
      <c r="R548" s="175"/>
      <c r="S548" s="175"/>
      <c r="T548" s="175"/>
      <c r="U548" s="175"/>
      <c r="V548" s="175"/>
      <c r="W548" s="175"/>
      <c r="X548" s="175"/>
      <c r="Y548" s="175"/>
      <c r="Z548" s="175"/>
    </row>
    <row r="549" ht="11.25" customHeight="1">
      <c r="A549" s="175"/>
      <c r="B549" s="175"/>
      <c r="C549" s="175"/>
      <c r="D549" s="175"/>
      <c r="E549" s="175"/>
      <c r="F549" s="175"/>
      <c r="G549" s="175"/>
      <c r="H549" s="175"/>
      <c r="I549" s="175"/>
      <c r="J549" s="175"/>
      <c r="K549" s="175"/>
      <c r="L549" s="175"/>
      <c r="M549" s="175"/>
      <c r="N549" s="175"/>
      <c r="O549" s="175"/>
      <c r="P549" s="175"/>
      <c r="Q549" s="175"/>
      <c r="R549" s="175"/>
      <c r="S549" s="175"/>
      <c r="T549" s="175"/>
      <c r="U549" s="175"/>
      <c r="V549" s="175"/>
      <c r="W549" s="175"/>
      <c r="X549" s="175"/>
      <c r="Y549" s="175"/>
      <c r="Z549" s="175"/>
    </row>
    <row r="550" ht="11.25" customHeight="1">
      <c r="A550" s="175"/>
      <c r="B550" s="175"/>
      <c r="C550" s="175"/>
      <c r="D550" s="175"/>
      <c r="E550" s="175"/>
      <c r="F550" s="175"/>
      <c r="G550" s="175"/>
      <c r="H550" s="175"/>
      <c r="I550" s="175"/>
      <c r="J550" s="175"/>
      <c r="K550" s="175"/>
      <c r="L550" s="175"/>
      <c r="M550" s="175"/>
      <c r="N550" s="175"/>
      <c r="O550" s="175"/>
      <c r="P550" s="175"/>
      <c r="Q550" s="175"/>
      <c r="R550" s="175"/>
      <c r="S550" s="175"/>
      <c r="T550" s="175"/>
      <c r="U550" s="175"/>
      <c r="V550" s="175"/>
      <c r="W550" s="175"/>
      <c r="X550" s="175"/>
      <c r="Y550" s="175"/>
      <c r="Z550" s="175"/>
    </row>
    <row r="551" ht="11.25" customHeight="1">
      <c r="A551" s="175"/>
      <c r="B551" s="175"/>
      <c r="C551" s="175"/>
      <c r="D551" s="175"/>
      <c r="E551" s="175"/>
      <c r="F551" s="175"/>
      <c r="G551" s="175"/>
      <c r="H551" s="175"/>
      <c r="I551" s="175"/>
      <c r="J551" s="175"/>
      <c r="K551" s="175"/>
      <c r="L551" s="175"/>
      <c r="M551" s="175"/>
      <c r="N551" s="175"/>
      <c r="O551" s="175"/>
      <c r="P551" s="175"/>
      <c r="Q551" s="175"/>
      <c r="R551" s="175"/>
      <c r="S551" s="175"/>
      <c r="T551" s="175"/>
      <c r="U551" s="175"/>
      <c r="V551" s="175"/>
      <c r="W551" s="175"/>
      <c r="X551" s="175"/>
      <c r="Y551" s="175"/>
      <c r="Z551" s="175"/>
    </row>
    <row r="552" ht="11.25" customHeight="1">
      <c r="A552" s="175"/>
      <c r="B552" s="175"/>
      <c r="C552" s="175"/>
      <c r="D552" s="175"/>
      <c r="E552" s="175"/>
      <c r="F552" s="175"/>
      <c r="G552" s="175"/>
      <c r="H552" s="175"/>
      <c r="I552" s="175"/>
      <c r="J552" s="175"/>
      <c r="K552" s="175"/>
      <c r="L552" s="175"/>
      <c r="M552" s="175"/>
      <c r="N552" s="175"/>
      <c r="O552" s="175"/>
      <c r="P552" s="175"/>
      <c r="Q552" s="175"/>
      <c r="R552" s="175"/>
      <c r="S552" s="175"/>
      <c r="T552" s="175"/>
      <c r="U552" s="175"/>
      <c r="V552" s="175"/>
      <c r="W552" s="175"/>
      <c r="X552" s="175"/>
      <c r="Y552" s="175"/>
      <c r="Z552" s="175"/>
    </row>
    <row r="553" ht="11.25" customHeight="1">
      <c r="A553" s="175"/>
      <c r="B553" s="175"/>
      <c r="C553" s="175"/>
      <c r="D553" s="175"/>
      <c r="E553" s="175"/>
      <c r="F553" s="175"/>
      <c r="G553" s="175"/>
      <c r="H553" s="175"/>
      <c r="I553" s="175"/>
      <c r="J553" s="175"/>
      <c r="K553" s="175"/>
      <c r="L553" s="175"/>
      <c r="M553" s="175"/>
      <c r="N553" s="175"/>
      <c r="O553" s="175"/>
      <c r="P553" s="175"/>
      <c r="Q553" s="175"/>
      <c r="R553" s="175"/>
      <c r="S553" s="175"/>
      <c r="T553" s="175"/>
      <c r="U553" s="175"/>
      <c r="V553" s="175"/>
      <c r="W553" s="175"/>
      <c r="X553" s="175"/>
      <c r="Y553" s="175"/>
      <c r="Z553" s="175"/>
    </row>
    <row r="554" ht="11.25" customHeight="1">
      <c r="A554" s="175"/>
      <c r="B554" s="175"/>
      <c r="C554" s="175"/>
      <c r="D554" s="175"/>
      <c r="E554" s="175"/>
      <c r="F554" s="175"/>
      <c r="G554" s="175"/>
      <c r="H554" s="175"/>
      <c r="I554" s="175"/>
      <c r="J554" s="175"/>
      <c r="K554" s="175"/>
      <c r="L554" s="175"/>
      <c r="M554" s="175"/>
      <c r="N554" s="175"/>
      <c r="O554" s="175"/>
      <c r="P554" s="175"/>
      <c r="Q554" s="175"/>
      <c r="R554" s="175"/>
      <c r="S554" s="175"/>
      <c r="T554" s="175"/>
      <c r="U554" s="175"/>
      <c r="V554" s="175"/>
      <c r="W554" s="175"/>
      <c r="X554" s="175"/>
      <c r="Y554" s="175"/>
      <c r="Z554" s="175"/>
    </row>
    <row r="555" ht="11.25" customHeight="1">
      <c r="A555" s="175"/>
      <c r="B555" s="175"/>
      <c r="C555" s="175"/>
      <c r="D555" s="175"/>
      <c r="E555" s="175"/>
      <c r="F555" s="175"/>
      <c r="G555" s="175"/>
      <c r="H555" s="175"/>
      <c r="I555" s="175"/>
      <c r="J555" s="175"/>
      <c r="K555" s="175"/>
      <c r="L555" s="175"/>
      <c r="M555" s="175"/>
      <c r="N555" s="175"/>
      <c r="O555" s="175"/>
      <c r="P555" s="175"/>
      <c r="Q555" s="175"/>
      <c r="R555" s="175"/>
      <c r="S555" s="175"/>
      <c r="T555" s="175"/>
      <c r="U555" s="175"/>
      <c r="V555" s="175"/>
      <c r="W555" s="175"/>
      <c r="X555" s="175"/>
      <c r="Y555" s="175"/>
      <c r="Z555" s="175"/>
    </row>
    <row r="556" ht="11.25" customHeight="1">
      <c r="A556" s="175"/>
      <c r="B556" s="175"/>
      <c r="C556" s="175"/>
      <c r="D556" s="175"/>
      <c r="E556" s="175"/>
      <c r="F556" s="175"/>
      <c r="G556" s="175"/>
      <c r="H556" s="175"/>
      <c r="I556" s="175"/>
      <c r="J556" s="175"/>
      <c r="K556" s="175"/>
      <c r="L556" s="175"/>
      <c r="M556" s="175"/>
      <c r="N556" s="175"/>
      <c r="O556" s="175"/>
      <c r="P556" s="175"/>
      <c r="Q556" s="175"/>
      <c r="R556" s="175"/>
      <c r="S556" s="175"/>
      <c r="T556" s="175"/>
      <c r="U556" s="175"/>
      <c r="V556" s="175"/>
      <c r="W556" s="175"/>
      <c r="X556" s="175"/>
      <c r="Y556" s="175"/>
      <c r="Z556" s="175"/>
    </row>
    <row r="557" ht="11.25" customHeight="1">
      <c r="A557" s="175"/>
      <c r="B557" s="175"/>
      <c r="C557" s="175"/>
      <c r="D557" s="175"/>
      <c r="E557" s="175"/>
      <c r="F557" s="175"/>
      <c r="G557" s="175"/>
      <c r="H557" s="175"/>
      <c r="I557" s="175"/>
      <c r="J557" s="175"/>
      <c r="K557" s="175"/>
      <c r="L557" s="175"/>
      <c r="M557" s="175"/>
      <c r="N557" s="175"/>
      <c r="O557" s="175"/>
      <c r="P557" s="175"/>
      <c r="Q557" s="175"/>
      <c r="R557" s="175"/>
      <c r="S557" s="175"/>
      <c r="T557" s="175"/>
      <c r="U557" s="175"/>
      <c r="V557" s="175"/>
      <c r="W557" s="175"/>
      <c r="X557" s="175"/>
      <c r="Y557" s="175"/>
      <c r="Z557" s="175"/>
    </row>
    <row r="558" ht="11.25" customHeight="1">
      <c r="A558" s="175"/>
      <c r="B558" s="175"/>
      <c r="C558" s="175"/>
      <c r="D558" s="175"/>
      <c r="E558" s="175"/>
      <c r="F558" s="175"/>
      <c r="G558" s="175"/>
      <c r="H558" s="175"/>
      <c r="I558" s="175"/>
      <c r="J558" s="175"/>
      <c r="K558" s="175"/>
      <c r="L558" s="175"/>
      <c r="M558" s="175"/>
      <c r="N558" s="175"/>
      <c r="O558" s="175"/>
      <c r="P558" s="175"/>
      <c r="Q558" s="175"/>
      <c r="R558" s="175"/>
      <c r="S558" s="175"/>
      <c r="T558" s="175"/>
      <c r="U558" s="175"/>
      <c r="V558" s="175"/>
      <c r="W558" s="175"/>
      <c r="X558" s="175"/>
      <c r="Y558" s="175"/>
      <c r="Z558" s="175"/>
    </row>
    <row r="559" ht="11.25" customHeight="1">
      <c r="A559" s="175"/>
      <c r="B559" s="175"/>
      <c r="C559" s="175"/>
      <c r="D559" s="175"/>
      <c r="E559" s="175"/>
      <c r="F559" s="175"/>
      <c r="G559" s="175"/>
      <c r="H559" s="175"/>
      <c r="I559" s="175"/>
      <c r="J559" s="175"/>
      <c r="K559" s="175"/>
      <c r="L559" s="175"/>
      <c r="M559" s="175"/>
      <c r="N559" s="175"/>
      <c r="O559" s="175"/>
      <c r="P559" s="175"/>
      <c r="Q559" s="175"/>
      <c r="R559" s="175"/>
      <c r="S559" s="175"/>
      <c r="T559" s="175"/>
      <c r="U559" s="175"/>
      <c r="V559" s="175"/>
      <c r="W559" s="175"/>
      <c r="X559" s="175"/>
      <c r="Y559" s="175"/>
      <c r="Z559" s="175"/>
    </row>
    <row r="560" ht="11.25" customHeight="1">
      <c r="A560" s="175"/>
      <c r="B560" s="175"/>
      <c r="C560" s="175"/>
      <c r="D560" s="175"/>
      <c r="E560" s="175"/>
      <c r="F560" s="175"/>
      <c r="G560" s="175"/>
      <c r="H560" s="175"/>
      <c r="I560" s="175"/>
      <c r="J560" s="175"/>
      <c r="K560" s="175"/>
      <c r="L560" s="175"/>
      <c r="M560" s="175"/>
      <c r="N560" s="175"/>
      <c r="O560" s="175"/>
      <c r="P560" s="175"/>
      <c r="Q560" s="175"/>
      <c r="R560" s="175"/>
      <c r="S560" s="175"/>
      <c r="T560" s="175"/>
      <c r="U560" s="175"/>
      <c r="V560" s="175"/>
      <c r="W560" s="175"/>
      <c r="X560" s="175"/>
      <c r="Y560" s="175"/>
      <c r="Z560" s="175"/>
    </row>
    <row r="561" ht="11.25" customHeight="1">
      <c r="A561" s="175"/>
      <c r="B561" s="175"/>
      <c r="C561" s="175"/>
      <c r="D561" s="175"/>
      <c r="E561" s="175"/>
      <c r="F561" s="175"/>
      <c r="G561" s="175"/>
      <c r="H561" s="175"/>
      <c r="I561" s="175"/>
      <c r="J561" s="175"/>
      <c r="K561" s="175"/>
      <c r="L561" s="175"/>
      <c r="M561" s="175"/>
      <c r="N561" s="175"/>
      <c r="O561" s="175"/>
      <c r="P561" s="175"/>
      <c r="Q561" s="175"/>
      <c r="R561" s="175"/>
      <c r="S561" s="175"/>
      <c r="T561" s="175"/>
      <c r="U561" s="175"/>
      <c r="V561" s="175"/>
      <c r="W561" s="175"/>
      <c r="X561" s="175"/>
      <c r="Y561" s="175"/>
      <c r="Z561" s="175"/>
    </row>
    <row r="562" ht="11.25" customHeight="1">
      <c r="A562" s="175"/>
      <c r="B562" s="175"/>
      <c r="C562" s="175"/>
      <c r="D562" s="175"/>
      <c r="E562" s="175"/>
      <c r="F562" s="175"/>
      <c r="G562" s="175"/>
      <c r="H562" s="175"/>
      <c r="I562" s="175"/>
      <c r="J562" s="175"/>
      <c r="K562" s="175"/>
      <c r="L562" s="175"/>
      <c r="M562" s="175"/>
      <c r="N562" s="175"/>
      <c r="O562" s="175"/>
      <c r="P562" s="175"/>
      <c r="Q562" s="175"/>
      <c r="R562" s="175"/>
      <c r="S562" s="175"/>
      <c r="T562" s="175"/>
      <c r="U562" s="175"/>
      <c r="V562" s="175"/>
      <c r="W562" s="175"/>
      <c r="X562" s="175"/>
      <c r="Y562" s="175"/>
      <c r="Z562" s="175"/>
    </row>
    <row r="563" ht="11.25" customHeight="1">
      <c r="A563" s="175"/>
      <c r="B563" s="175"/>
      <c r="C563" s="175"/>
      <c r="D563" s="175"/>
      <c r="E563" s="175"/>
      <c r="F563" s="175"/>
      <c r="G563" s="175"/>
      <c r="H563" s="175"/>
      <c r="I563" s="175"/>
      <c r="J563" s="175"/>
      <c r="K563" s="175"/>
      <c r="L563" s="175"/>
      <c r="M563" s="175"/>
      <c r="N563" s="175"/>
      <c r="O563" s="175"/>
      <c r="P563" s="175"/>
      <c r="Q563" s="175"/>
      <c r="R563" s="175"/>
      <c r="S563" s="175"/>
      <c r="T563" s="175"/>
      <c r="U563" s="175"/>
      <c r="V563" s="175"/>
      <c r="W563" s="175"/>
      <c r="X563" s="175"/>
      <c r="Y563" s="175"/>
      <c r="Z563" s="175"/>
    </row>
    <row r="564" ht="11.25" customHeight="1">
      <c r="A564" s="175"/>
      <c r="B564" s="175"/>
      <c r="C564" s="175"/>
      <c r="D564" s="175"/>
      <c r="E564" s="175"/>
      <c r="F564" s="175"/>
      <c r="G564" s="175"/>
      <c r="H564" s="175"/>
      <c r="I564" s="175"/>
      <c r="J564" s="175"/>
      <c r="K564" s="175"/>
      <c r="L564" s="175"/>
      <c r="M564" s="175"/>
      <c r="N564" s="175"/>
      <c r="O564" s="175"/>
      <c r="P564" s="175"/>
      <c r="Q564" s="175"/>
      <c r="R564" s="175"/>
      <c r="S564" s="175"/>
      <c r="T564" s="175"/>
      <c r="U564" s="175"/>
      <c r="V564" s="175"/>
      <c r="W564" s="175"/>
      <c r="X564" s="175"/>
      <c r="Y564" s="175"/>
      <c r="Z564" s="175"/>
    </row>
    <row r="565" ht="11.25" customHeight="1">
      <c r="A565" s="175"/>
      <c r="B565" s="175"/>
      <c r="C565" s="175"/>
      <c r="D565" s="175"/>
      <c r="E565" s="175"/>
      <c r="F565" s="175"/>
      <c r="G565" s="175"/>
      <c r="H565" s="175"/>
      <c r="I565" s="175"/>
      <c r="J565" s="175"/>
      <c r="K565" s="175"/>
      <c r="L565" s="175"/>
      <c r="M565" s="175"/>
      <c r="N565" s="175"/>
      <c r="O565" s="175"/>
      <c r="P565" s="175"/>
      <c r="Q565" s="175"/>
      <c r="R565" s="175"/>
      <c r="S565" s="175"/>
      <c r="T565" s="175"/>
      <c r="U565" s="175"/>
      <c r="V565" s="175"/>
      <c r="W565" s="175"/>
      <c r="X565" s="175"/>
      <c r="Y565" s="175"/>
      <c r="Z565" s="175"/>
    </row>
    <row r="566" ht="11.25" customHeight="1">
      <c r="A566" s="175"/>
      <c r="B566" s="175"/>
      <c r="C566" s="175"/>
      <c r="D566" s="175"/>
      <c r="E566" s="175"/>
      <c r="F566" s="175"/>
      <c r="G566" s="175"/>
      <c r="H566" s="175"/>
      <c r="I566" s="175"/>
      <c r="J566" s="175"/>
      <c r="K566" s="175"/>
      <c r="L566" s="175"/>
      <c r="M566" s="175"/>
      <c r="N566" s="175"/>
      <c r="O566" s="175"/>
      <c r="P566" s="175"/>
      <c r="Q566" s="175"/>
      <c r="R566" s="175"/>
      <c r="S566" s="175"/>
      <c r="T566" s="175"/>
      <c r="U566" s="175"/>
      <c r="V566" s="175"/>
      <c r="W566" s="175"/>
      <c r="X566" s="175"/>
      <c r="Y566" s="175"/>
      <c r="Z566" s="175"/>
    </row>
    <row r="567" ht="11.25" customHeight="1">
      <c r="A567" s="175"/>
      <c r="B567" s="175"/>
      <c r="C567" s="175"/>
      <c r="D567" s="175"/>
      <c r="E567" s="175"/>
      <c r="F567" s="175"/>
      <c r="G567" s="175"/>
      <c r="H567" s="175"/>
      <c r="I567" s="175"/>
      <c r="J567" s="175"/>
      <c r="K567" s="175"/>
      <c r="L567" s="175"/>
      <c r="M567" s="175"/>
      <c r="N567" s="175"/>
      <c r="O567" s="175"/>
      <c r="P567" s="175"/>
      <c r="Q567" s="175"/>
      <c r="R567" s="175"/>
      <c r="S567" s="175"/>
      <c r="T567" s="175"/>
      <c r="U567" s="175"/>
      <c r="V567" s="175"/>
      <c r="W567" s="175"/>
      <c r="X567" s="175"/>
      <c r="Y567" s="175"/>
      <c r="Z567" s="175"/>
    </row>
    <row r="568" ht="11.25" customHeight="1">
      <c r="A568" s="175"/>
      <c r="B568" s="175"/>
      <c r="C568" s="175"/>
      <c r="D568" s="175"/>
      <c r="E568" s="175"/>
      <c r="F568" s="175"/>
      <c r="G568" s="175"/>
      <c r="H568" s="175"/>
      <c r="I568" s="175"/>
      <c r="J568" s="175"/>
      <c r="K568" s="175"/>
      <c r="L568" s="175"/>
      <c r="M568" s="175"/>
      <c r="N568" s="175"/>
      <c r="O568" s="175"/>
      <c r="P568" s="175"/>
      <c r="Q568" s="175"/>
      <c r="R568" s="175"/>
      <c r="S568" s="175"/>
      <c r="T568" s="175"/>
      <c r="U568" s="175"/>
      <c r="V568" s="175"/>
      <c r="W568" s="175"/>
      <c r="X568" s="175"/>
      <c r="Y568" s="175"/>
      <c r="Z568" s="175"/>
    </row>
    <row r="569" ht="11.25" customHeight="1">
      <c r="A569" s="175"/>
      <c r="B569" s="175"/>
      <c r="C569" s="175"/>
      <c r="D569" s="175"/>
      <c r="E569" s="175"/>
      <c r="F569" s="175"/>
      <c r="G569" s="175"/>
      <c r="H569" s="175"/>
      <c r="I569" s="175"/>
      <c r="J569" s="175"/>
      <c r="K569" s="175"/>
      <c r="L569" s="175"/>
      <c r="M569" s="175"/>
      <c r="N569" s="175"/>
      <c r="O569" s="175"/>
      <c r="P569" s="175"/>
      <c r="Q569" s="175"/>
      <c r="R569" s="175"/>
      <c r="S569" s="175"/>
      <c r="T569" s="175"/>
      <c r="U569" s="175"/>
      <c r="V569" s="175"/>
      <c r="W569" s="175"/>
      <c r="X569" s="175"/>
      <c r="Y569" s="175"/>
      <c r="Z569" s="175"/>
    </row>
    <row r="570" ht="11.25" customHeight="1">
      <c r="A570" s="175"/>
      <c r="B570" s="175"/>
      <c r="C570" s="175"/>
      <c r="D570" s="175"/>
      <c r="E570" s="175"/>
      <c r="F570" s="175"/>
      <c r="G570" s="175"/>
      <c r="H570" s="175"/>
      <c r="I570" s="175"/>
      <c r="J570" s="175"/>
      <c r="K570" s="175"/>
      <c r="L570" s="175"/>
      <c r="M570" s="175"/>
      <c r="N570" s="175"/>
      <c r="O570" s="175"/>
      <c r="P570" s="175"/>
      <c r="Q570" s="175"/>
      <c r="R570" s="175"/>
      <c r="S570" s="175"/>
      <c r="T570" s="175"/>
      <c r="U570" s="175"/>
      <c r="V570" s="175"/>
      <c r="W570" s="175"/>
      <c r="X570" s="175"/>
      <c r="Y570" s="175"/>
      <c r="Z570" s="175"/>
    </row>
    <row r="571" ht="11.25" customHeight="1">
      <c r="A571" s="175"/>
      <c r="B571" s="175"/>
      <c r="C571" s="175"/>
      <c r="D571" s="175"/>
      <c r="E571" s="175"/>
      <c r="F571" s="175"/>
      <c r="G571" s="175"/>
      <c r="H571" s="175"/>
      <c r="I571" s="175"/>
      <c r="J571" s="175"/>
      <c r="K571" s="175"/>
      <c r="L571" s="175"/>
      <c r="M571" s="175"/>
      <c r="N571" s="175"/>
      <c r="O571" s="175"/>
      <c r="P571" s="175"/>
      <c r="Q571" s="175"/>
      <c r="R571" s="175"/>
      <c r="S571" s="175"/>
      <c r="T571" s="175"/>
      <c r="U571" s="175"/>
      <c r="V571" s="175"/>
      <c r="W571" s="175"/>
      <c r="X571" s="175"/>
      <c r="Y571" s="175"/>
      <c r="Z571" s="175"/>
    </row>
    <row r="572" ht="11.25" customHeight="1">
      <c r="A572" s="175"/>
      <c r="B572" s="175"/>
      <c r="C572" s="175"/>
      <c r="D572" s="175"/>
      <c r="E572" s="175"/>
      <c r="F572" s="175"/>
      <c r="G572" s="175"/>
      <c r="H572" s="175"/>
      <c r="I572" s="175"/>
      <c r="J572" s="175"/>
      <c r="K572" s="175"/>
      <c r="L572" s="175"/>
      <c r="M572" s="175"/>
      <c r="N572" s="175"/>
      <c r="O572" s="175"/>
      <c r="P572" s="175"/>
      <c r="Q572" s="175"/>
      <c r="R572" s="175"/>
      <c r="S572" s="175"/>
      <c r="T572" s="175"/>
      <c r="U572" s="175"/>
      <c r="V572" s="175"/>
      <c r="W572" s="175"/>
      <c r="X572" s="175"/>
      <c r="Y572" s="175"/>
      <c r="Z572" s="175"/>
    </row>
    <row r="573" ht="11.25" customHeight="1">
      <c r="A573" s="175"/>
      <c r="B573" s="175"/>
      <c r="C573" s="175"/>
      <c r="D573" s="175"/>
      <c r="E573" s="175"/>
      <c r="F573" s="175"/>
      <c r="G573" s="175"/>
      <c r="H573" s="175"/>
      <c r="I573" s="175"/>
      <c r="J573" s="175"/>
      <c r="K573" s="175"/>
      <c r="L573" s="175"/>
      <c r="M573" s="175"/>
      <c r="N573" s="175"/>
      <c r="O573" s="175"/>
      <c r="P573" s="175"/>
      <c r="Q573" s="175"/>
      <c r="R573" s="175"/>
      <c r="S573" s="175"/>
      <c r="T573" s="175"/>
      <c r="U573" s="175"/>
      <c r="V573" s="175"/>
      <c r="W573" s="175"/>
      <c r="X573" s="175"/>
      <c r="Y573" s="175"/>
      <c r="Z573" s="175"/>
    </row>
    <row r="574" ht="11.25" customHeight="1">
      <c r="A574" s="175"/>
      <c r="B574" s="175"/>
      <c r="C574" s="175"/>
      <c r="D574" s="175"/>
      <c r="E574" s="175"/>
      <c r="F574" s="175"/>
      <c r="G574" s="175"/>
      <c r="H574" s="175"/>
      <c r="I574" s="175"/>
      <c r="J574" s="175"/>
      <c r="K574" s="175"/>
      <c r="L574" s="175"/>
      <c r="M574" s="175"/>
      <c r="N574" s="175"/>
      <c r="O574" s="175"/>
      <c r="P574" s="175"/>
      <c r="Q574" s="175"/>
      <c r="R574" s="175"/>
      <c r="S574" s="175"/>
      <c r="T574" s="175"/>
      <c r="U574" s="175"/>
      <c r="V574" s="175"/>
      <c r="W574" s="175"/>
      <c r="X574" s="175"/>
      <c r="Y574" s="175"/>
      <c r="Z574" s="175"/>
    </row>
    <row r="575" ht="11.25" customHeight="1">
      <c r="A575" s="175"/>
      <c r="B575" s="175"/>
      <c r="C575" s="175"/>
      <c r="D575" s="175"/>
      <c r="E575" s="175"/>
      <c r="F575" s="175"/>
      <c r="G575" s="175"/>
      <c r="H575" s="175"/>
      <c r="I575" s="175"/>
      <c r="J575" s="175"/>
      <c r="K575" s="175"/>
      <c r="L575" s="175"/>
      <c r="M575" s="175"/>
      <c r="N575" s="175"/>
      <c r="O575" s="175"/>
      <c r="P575" s="175"/>
      <c r="Q575" s="175"/>
      <c r="R575" s="175"/>
      <c r="S575" s="175"/>
      <c r="T575" s="175"/>
      <c r="U575" s="175"/>
      <c r="V575" s="175"/>
      <c r="W575" s="175"/>
      <c r="X575" s="175"/>
      <c r="Y575" s="175"/>
      <c r="Z575" s="175"/>
    </row>
    <row r="576" ht="11.25" customHeight="1">
      <c r="A576" s="175"/>
      <c r="B576" s="175"/>
      <c r="C576" s="175"/>
      <c r="D576" s="175"/>
      <c r="E576" s="175"/>
      <c r="F576" s="175"/>
      <c r="G576" s="175"/>
      <c r="H576" s="175"/>
      <c r="I576" s="175"/>
      <c r="J576" s="175"/>
      <c r="K576" s="175"/>
      <c r="L576" s="175"/>
      <c r="M576" s="175"/>
      <c r="N576" s="175"/>
      <c r="O576" s="175"/>
      <c r="P576" s="175"/>
      <c r="Q576" s="175"/>
      <c r="R576" s="175"/>
      <c r="S576" s="175"/>
      <c r="T576" s="175"/>
      <c r="U576" s="175"/>
      <c r="V576" s="175"/>
      <c r="W576" s="175"/>
      <c r="X576" s="175"/>
      <c r="Y576" s="175"/>
      <c r="Z576" s="175"/>
    </row>
    <row r="577" ht="11.25" customHeight="1">
      <c r="A577" s="175"/>
      <c r="B577" s="175"/>
      <c r="C577" s="175"/>
      <c r="D577" s="175"/>
      <c r="E577" s="175"/>
      <c r="F577" s="175"/>
      <c r="G577" s="175"/>
      <c r="H577" s="175"/>
      <c r="I577" s="175"/>
      <c r="J577" s="175"/>
      <c r="K577" s="175"/>
      <c r="L577" s="175"/>
      <c r="M577" s="175"/>
      <c r="N577" s="175"/>
      <c r="O577" s="175"/>
      <c r="P577" s="175"/>
      <c r="Q577" s="175"/>
      <c r="R577" s="175"/>
      <c r="S577" s="175"/>
      <c r="T577" s="175"/>
      <c r="U577" s="175"/>
      <c r="V577" s="175"/>
      <c r="W577" s="175"/>
      <c r="X577" s="175"/>
      <c r="Y577" s="175"/>
      <c r="Z577" s="175"/>
    </row>
    <row r="578" ht="11.25" customHeight="1">
      <c r="A578" s="175"/>
      <c r="B578" s="175"/>
      <c r="C578" s="175"/>
      <c r="D578" s="175"/>
      <c r="E578" s="175"/>
      <c r="F578" s="175"/>
      <c r="G578" s="175"/>
      <c r="H578" s="175"/>
      <c r="I578" s="175"/>
      <c r="J578" s="175"/>
      <c r="K578" s="175"/>
      <c r="L578" s="175"/>
      <c r="M578" s="175"/>
      <c r="N578" s="175"/>
      <c r="O578" s="175"/>
      <c r="P578" s="175"/>
      <c r="Q578" s="175"/>
      <c r="R578" s="175"/>
      <c r="S578" s="175"/>
      <c r="T578" s="175"/>
      <c r="U578" s="175"/>
      <c r="V578" s="175"/>
      <c r="W578" s="175"/>
      <c r="X578" s="175"/>
      <c r="Y578" s="175"/>
      <c r="Z578" s="175"/>
    </row>
    <row r="579" ht="11.25" customHeight="1">
      <c r="A579" s="175"/>
      <c r="B579" s="175"/>
      <c r="C579" s="175"/>
      <c r="D579" s="175"/>
      <c r="E579" s="175"/>
      <c r="F579" s="175"/>
      <c r="G579" s="175"/>
      <c r="H579" s="175"/>
      <c r="I579" s="175"/>
      <c r="J579" s="175"/>
      <c r="K579" s="175"/>
      <c r="L579" s="175"/>
      <c r="M579" s="175"/>
      <c r="N579" s="175"/>
      <c r="O579" s="175"/>
      <c r="P579" s="175"/>
      <c r="Q579" s="175"/>
      <c r="R579" s="175"/>
      <c r="S579" s="175"/>
      <c r="T579" s="175"/>
      <c r="U579" s="175"/>
      <c r="V579" s="175"/>
      <c r="W579" s="175"/>
      <c r="X579" s="175"/>
      <c r="Y579" s="175"/>
      <c r="Z579" s="175"/>
    </row>
    <row r="580" ht="11.25" customHeight="1">
      <c r="A580" s="175"/>
      <c r="B580" s="175"/>
      <c r="C580" s="175"/>
      <c r="D580" s="175"/>
      <c r="E580" s="175"/>
      <c r="F580" s="175"/>
      <c r="G580" s="175"/>
      <c r="H580" s="175"/>
      <c r="I580" s="175"/>
      <c r="J580" s="175"/>
      <c r="K580" s="175"/>
      <c r="L580" s="175"/>
      <c r="M580" s="175"/>
      <c r="N580" s="175"/>
      <c r="O580" s="175"/>
      <c r="P580" s="175"/>
      <c r="Q580" s="175"/>
      <c r="R580" s="175"/>
      <c r="S580" s="175"/>
      <c r="T580" s="175"/>
      <c r="U580" s="175"/>
      <c r="V580" s="175"/>
      <c r="W580" s="175"/>
      <c r="X580" s="175"/>
      <c r="Y580" s="175"/>
      <c r="Z580" s="175"/>
    </row>
    <row r="581" ht="11.25" customHeight="1">
      <c r="A581" s="175"/>
      <c r="B581" s="175"/>
      <c r="C581" s="175"/>
      <c r="D581" s="175"/>
      <c r="E581" s="175"/>
      <c r="F581" s="175"/>
      <c r="G581" s="175"/>
      <c r="H581" s="175"/>
      <c r="I581" s="175"/>
      <c r="J581" s="175"/>
      <c r="K581" s="175"/>
      <c r="L581" s="175"/>
      <c r="M581" s="175"/>
      <c r="N581" s="175"/>
      <c r="O581" s="175"/>
      <c r="P581" s="175"/>
      <c r="Q581" s="175"/>
      <c r="R581" s="175"/>
      <c r="S581" s="175"/>
      <c r="T581" s="175"/>
      <c r="U581" s="175"/>
      <c r="V581" s="175"/>
      <c r="W581" s="175"/>
      <c r="X581" s="175"/>
      <c r="Y581" s="175"/>
      <c r="Z581" s="175"/>
    </row>
    <row r="582" ht="11.25" customHeight="1">
      <c r="A582" s="175"/>
      <c r="B582" s="175"/>
      <c r="C582" s="175"/>
      <c r="D582" s="175"/>
      <c r="E582" s="175"/>
      <c r="F582" s="175"/>
      <c r="G582" s="175"/>
      <c r="H582" s="175"/>
      <c r="I582" s="175"/>
      <c r="J582" s="175"/>
      <c r="K582" s="175"/>
      <c r="L582" s="175"/>
      <c r="M582" s="175"/>
      <c r="N582" s="175"/>
      <c r="O582" s="175"/>
      <c r="P582" s="175"/>
      <c r="Q582" s="175"/>
      <c r="R582" s="175"/>
      <c r="S582" s="175"/>
      <c r="T582" s="175"/>
      <c r="U582" s="175"/>
      <c r="V582" s="175"/>
      <c r="W582" s="175"/>
      <c r="X582" s="175"/>
      <c r="Y582" s="175"/>
      <c r="Z582" s="175"/>
    </row>
    <row r="583" ht="11.25" customHeight="1">
      <c r="A583" s="175"/>
      <c r="B583" s="175"/>
      <c r="C583" s="175"/>
      <c r="D583" s="175"/>
      <c r="E583" s="175"/>
      <c r="F583" s="175"/>
      <c r="G583" s="175"/>
      <c r="H583" s="175"/>
      <c r="I583" s="175"/>
      <c r="J583" s="175"/>
      <c r="K583" s="175"/>
      <c r="L583" s="175"/>
      <c r="M583" s="175"/>
      <c r="N583" s="175"/>
      <c r="O583" s="175"/>
      <c r="P583" s="175"/>
      <c r="Q583" s="175"/>
      <c r="R583" s="175"/>
      <c r="S583" s="175"/>
      <c r="T583" s="175"/>
      <c r="U583" s="175"/>
      <c r="V583" s="175"/>
      <c r="W583" s="175"/>
      <c r="X583" s="175"/>
      <c r="Y583" s="175"/>
      <c r="Z583" s="175"/>
    </row>
    <row r="584" ht="11.25" customHeight="1">
      <c r="A584" s="175"/>
      <c r="B584" s="175"/>
      <c r="C584" s="175"/>
      <c r="D584" s="175"/>
      <c r="E584" s="175"/>
      <c r="F584" s="175"/>
      <c r="G584" s="175"/>
      <c r="H584" s="175"/>
      <c r="I584" s="175"/>
      <c r="J584" s="175"/>
      <c r="K584" s="175"/>
      <c r="L584" s="175"/>
      <c r="M584" s="175"/>
      <c r="N584" s="175"/>
      <c r="O584" s="175"/>
      <c r="P584" s="175"/>
      <c r="Q584" s="175"/>
      <c r="R584" s="175"/>
      <c r="S584" s="175"/>
      <c r="T584" s="175"/>
      <c r="U584" s="175"/>
      <c r="V584" s="175"/>
      <c r="W584" s="175"/>
      <c r="X584" s="175"/>
      <c r="Y584" s="175"/>
      <c r="Z584" s="175"/>
    </row>
    <row r="585" ht="11.25" customHeight="1">
      <c r="A585" s="175"/>
      <c r="B585" s="175"/>
      <c r="C585" s="175"/>
      <c r="D585" s="175"/>
      <c r="E585" s="175"/>
      <c r="F585" s="175"/>
      <c r="G585" s="175"/>
      <c r="H585" s="175"/>
      <c r="I585" s="175"/>
      <c r="J585" s="175"/>
      <c r="K585" s="175"/>
      <c r="L585" s="175"/>
      <c r="M585" s="175"/>
      <c r="N585" s="175"/>
      <c r="O585" s="175"/>
      <c r="P585" s="175"/>
      <c r="Q585" s="175"/>
      <c r="R585" s="175"/>
      <c r="S585" s="175"/>
      <c r="T585" s="175"/>
      <c r="U585" s="175"/>
      <c r="V585" s="175"/>
      <c r="W585" s="175"/>
      <c r="X585" s="175"/>
      <c r="Y585" s="175"/>
      <c r="Z585" s="175"/>
    </row>
    <row r="586" ht="11.25" customHeight="1">
      <c r="A586" s="175"/>
      <c r="B586" s="175"/>
      <c r="C586" s="175"/>
      <c r="D586" s="175"/>
      <c r="E586" s="175"/>
      <c r="F586" s="175"/>
      <c r="G586" s="175"/>
      <c r="H586" s="175"/>
      <c r="I586" s="175"/>
      <c r="J586" s="175"/>
      <c r="K586" s="175"/>
      <c r="L586" s="175"/>
      <c r="M586" s="175"/>
      <c r="N586" s="175"/>
      <c r="O586" s="175"/>
      <c r="P586" s="175"/>
      <c r="Q586" s="175"/>
      <c r="R586" s="175"/>
      <c r="S586" s="175"/>
      <c r="T586" s="175"/>
      <c r="U586" s="175"/>
      <c r="V586" s="175"/>
      <c r="W586" s="175"/>
      <c r="X586" s="175"/>
      <c r="Y586" s="175"/>
      <c r="Z586" s="175"/>
    </row>
    <row r="587" ht="11.25" customHeight="1">
      <c r="A587" s="175"/>
      <c r="B587" s="175"/>
      <c r="C587" s="175"/>
      <c r="D587" s="175"/>
      <c r="E587" s="175"/>
      <c r="F587" s="175"/>
      <c r="G587" s="175"/>
      <c r="H587" s="175"/>
      <c r="I587" s="175"/>
      <c r="J587" s="175"/>
      <c r="K587" s="175"/>
      <c r="L587" s="175"/>
      <c r="M587" s="175"/>
      <c r="N587" s="175"/>
      <c r="O587" s="175"/>
      <c r="P587" s="175"/>
      <c r="Q587" s="175"/>
      <c r="R587" s="175"/>
      <c r="S587" s="175"/>
      <c r="T587" s="175"/>
      <c r="U587" s="175"/>
      <c r="V587" s="175"/>
      <c r="W587" s="175"/>
      <c r="X587" s="175"/>
      <c r="Y587" s="175"/>
      <c r="Z587" s="175"/>
    </row>
    <row r="588" ht="11.25" customHeight="1">
      <c r="A588" s="175"/>
      <c r="B588" s="175"/>
      <c r="C588" s="175"/>
      <c r="D588" s="175"/>
      <c r="E588" s="175"/>
      <c r="F588" s="175"/>
      <c r="G588" s="175"/>
      <c r="H588" s="175"/>
      <c r="I588" s="175"/>
      <c r="J588" s="175"/>
      <c r="K588" s="175"/>
      <c r="L588" s="175"/>
      <c r="M588" s="175"/>
      <c r="N588" s="175"/>
      <c r="O588" s="175"/>
      <c r="P588" s="175"/>
      <c r="Q588" s="175"/>
      <c r="R588" s="175"/>
      <c r="S588" s="175"/>
      <c r="T588" s="175"/>
      <c r="U588" s="175"/>
      <c r="V588" s="175"/>
      <c r="W588" s="175"/>
      <c r="X588" s="175"/>
      <c r="Y588" s="175"/>
      <c r="Z588" s="175"/>
    </row>
    <row r="589" ht="11.25" customHeight="1">
      <c r="A589" s="175"/>
      <c r="B589" s="175"/>
      <c r="C589" s="175"/>
      <c r="D589" s="175"/>
      <c r="E589" s="175"/>
      <c r="F589" s="175"/>
      <c r="G589" s="175"/>
      <c r="H589" s="175"/>
      <c r="I589" s="175"/>
      <c r="J589" s="175"/>
      <c r="K589" s="175"/>
      <c r="L589" s="175"/>
      <c r="M589" s="175"/>
      <c r="N589" s="175"/>
      <c r="O589" s="175"/>
      <c r="P589" s="175"/>
      <c r="Q589" s="175"/>
      <c r="R589" s="175"/>
      <c r="S589" s="175"/>
      <c r="T589" s="175"/>
      <c r="U589" s="175"/>
      <c r="V589" s="175"/>
      <c r="W589" s="175"/>
      <c r="X589" s="175"/>
      <c r="Y589" s="175"/>
      <c r="Z589" s="175"/>
    </row>
    <row r="590" ht="11.25" customHeight="1">
      <c r="A590" s="175"/>
      <c r="B590" s="175"/>
      <c r="C590" s="175"/>
      <c r="D590" s="175"/>
      <c r="E590" s="175"/>
      <c r="F590" s="175"/>
      <c r="G590" s="175"/>
      <c r="H590" s="175"/>
      <c r="I590" s="175"/>
      <c r="J590" s="175"/>
      <c r="K590" s="175"/>
      <c r="L590" s="175"/>
      <c r="M590" s="175"/>
      <c r="N590" s="175"/>
      <c r="O590" s="175"/>
      <c r="P590" s="175"/>
      <c r="Q590" s="175"/>
      <c r="R590" s="175"/>
      <c r="S590" s="175"/>
      <c r="T590" s="175"/>
      <c r="U590" s="175"/>
      <c r="V590" s="175"/>
      <c r="W590" s="175"/>
      <c r="X590" s="175"/>
      <c r="Y590" s="175"/>
      <c r="Z590" s="175"/>
    </row>
    <row r="591" ht="11.25" customHeight="1">
      <c r="A591" s="175"/>
      <c r="B591" s="175"/>
      <c r="C591" s="175"/>
      <c r="D591" s="175"/>
      <c r="E591" s="175"/>
      <c r="F591" s="175"/>
      <c r="G591" s="175"/>
      <c r="H591" s="175"/>
      <c r="I591" s="175"/>
      <c r="J591" s="175"/>
      <c r="K591" s="175"/>
      <c r="L591" s="175"/>
      <c r="M591" s="175"/>
      <c r="N591" s="175"/>
      <c r="O591" s="175"/>
      <c r="P591" s="175"/>
      <c r="Q591" s="175"/>
      <c r="R591" s="175"/>
      <c r="S591" s="175"/>
      <c r="T591" s="175"/>
      <c r="U591" s="175"/>
      <c r="V591" s="175"/>
      <c r="W591" s="175"/>
      <c r="X591" s="175"/>
      <c r="Y591" s="175"/>
      <c r="Z591" s="175"/>
    </row>
    <row r="592" ht="11.25" customHeight="1">
      <c r="A592" s="175"/>
      <c r="B592" s="175"/>
      <c r="C592" s="175"/>
      <c r="D592" s="175"/>
      <c r="E592" s="175"/>
      <c r="F592" s="175"/>
      <c r="G592" s="175"/>
      <c r="H592" s="175"/>
      <c r="I592" s="175"/>
      <c r="J592" s="175"/>
      <c r="K592" s="175"/>
      <c r="L592" s="175"/>
      <c r="M592" s="175"/>
      <c r="N592" s="175"/>
      <c r="O592" s="175"/>
      <c r="P592" s="175"/>
      <c r="Q592" s="175"/>
      <c r="R592" s="175"/>
      <c r="S592" s="175"/>
      <c r="T592" s="175"/>
      <c r="U592" s="175"/>
      <c r="V592" s="175"/>
      <c r="W592" s="175"/>
      <c r="X592" s="175"/>
      <c r="Y592" s="175"/>
      <c r="Z592" s="175"/>
    </row>
    <row r="593" ht="11.25" customHeight="1">
      <c r="A593" s="175"/>
      <c r="B593" s="175"/>
      <c r="C593" s="175"/>
      <c r="D593" s="175"/>
      <c r="E593" s="175"/>
      <c r="F593" s="175"/>
      <c r="G593" s="175"/>
      <c r="H593" s="175"/>
      <c r="I593" s="175"/>
      <c r="J593" s="175"/>
      <c r="K593" s="175"/>
      <c r="L593" s="175"/>
      <c r="M593" s="175"/>
      <c r="N593" s="175"/>
      <c r="O593" s="175"/>
      <c r="P593" s="175"/>
      <c r="Q593" s="175"/>
      <c r="R593" s="175"/>
      <c r="S593" s="175"/>
      <c r="T593" s="175"/>
      <c r="U593" s="175"/>
      <c r="V593" s="175"/>
      <c r="W593" s="175"/>
      <c r="X593" s="175"/>
      <c r="Y593" s="175"/>
      <c r="Z593" s="175"/>
    </row>
    <row r="594" ht="11.25" customHeight="1">
      <c r="A594" s="175"/>
      <c r="B594" s="175"/>
      <c r="C594" s="175"/>
      <c r="D594" s="175"/>
      <c r="E594" s="175"/>
      <c r="F594" s="175"/>
      <c r="G594" s="175"/>
      <c r="H594" s="175"/>
      <c r="I594" s="175"/>
      <c r="J594" s="175"/>
      <c r="K594" s="175"/>
      <c r="L594" s="175"/>
      <c r="M594" s="175"/>
      <c r="N594" s="175"/>
      <c r="O594" s="175"/>
      <c r="P594" s="175"/>
      <c r="Q594" s="175"/>
      <c r="R594" s="175"/>
      <c r="S594" s="175"/>
      <c r="T594" s="175"/>
      <c r="U594" s="175"/>
      <c r="V594" s="175"/>
      <c r="W594" s="175"/>
      <c r="X594" s="175"/>
      <c r="Y594" s="175"/>
      <c r="Z594" s="175"/>
    </row>
    <row r="595" ht="11.25" customHeight="1">
      <c r="A595" s="175"/>
      <c r="B595" s="175"/>
      <c r="C595" s="175"/>
      <c r="D595" s="175"/>
      <c r="E595" s="175"/>
      <c r="F595" s="175"/>
      <c r="G595" s="175"/>
      <c r="H595" s="175"/>
      <c r="I595" s="175"/>
      <c r="J595" s="175"/>
      <c r="K595" s="175"/>
      <c r="L595" s="175"/>
      <c r="M595" s="175"/>
      <c r="N595" s="175"/>
      <c r="O595" s="175"/>
      <c r="P595" s="175"/>
      <c r="Q595" s="175"/>
      <c r="R595" s="175"/>
      <c r="S595" s="175"/>
      <c r="T595" s="175"/>
      <c r="U595" s="175"/>
      <c r="V595" s="175"/>
      <c r="W595" s="175"/>
      <c r="X595" s="175"/>
      <c r="Y595" s="175"/>
      <c r="Z595" s="175"/>
    </row>
    <row r="596" ht="11.25" customHeight="1">
      <c r="A596" s="175"/>
      <c r="B596" s="175"/>
      <c r="C596" s="175"/>
      <c r="D596" s="175"/>
      <c r="E596" s="175"/>
      <c r="F596" s="175"/>
      <c r="G596" s="175"/>
      <c r="H596" s="175"/>
      <c r="I596" s="175"/>
      <c r="J596" s="175"/>
      <c r="K596" s="175"/>
      <c r="L596" s="175"/>
      <c r="M596" s="175"/>
      <c r="N596" s="175"/>
      <c r="O596" s="175"/>
      <c r="P596" s="175"/>
      <c r="Q596" s="175"/>
      <c r="R596" s="175"/>
      <c r="S596" s="175"/>
      <c r="T596" s="175"/>
      <c r="U596" s="175"/>
      <c r="V596" s="175"/>
      <c r="W596" s="175"/>
      <c r="X596" s="175"/>
      <c r="Y596" s="175"/>
      <c r="Z596" s="175"/>
    </row>
    <row r="597" ht="11.25" customHeight="1">
      <c r="A597" s="175"/>
      <c r="B597" s="175"/>
      <c r="C597" s="175"/>
      <c r="D597" s="175"/>
      <c r="E597" s="175"/>
      <c r="F597" s="175"/>
      <c r="G597" s="175"/>
      <c r="H597" s="175"/>
      <c r="I597" s="175"/>
      <c r="J597" s="175"/>
      <c r="K597" s="175"/>
      <c r="L597" s="175"/>
      <c r="M597" s="175"/>
      <c r="N597" s="175"/>
      <c r="O597" s="175"/>
      <c r="P597" s="175"/>
      <c r="Q597" s="175"/>
      <c r="R597" s="175"/>
      <c r="S597" s="175"/>
      <c r="T597" s="175"/>
      <c r="U597" s="175"/>
      <c r="V597" s="175"/>
      <c r="W597" s="175"/>
      <c r="X597" s="175"/>
      <c r="Y597" s="175"/>
      <c r="Z597" s="175"/>
    </row>
    <row r="598" ht="11.25" customHeight="1">
      <c r="A598" s="175"/>
      <c r="B598" s="175"/>
      <c r="C598" s="175"/>
      <c r="D598" s="175"/>
      <c r="E598" s="175"/>
      <c r="F598" s="175"/>
      <c r="G598" s="175"/>
      <c r="H598" s="175"/>
      <c r="I598" s="175"/>
      <c r="J598" s="175"/>
      <c r="K598" s="175"/>
      <c r="L598" s="175"/>
      <c r="M598" s="175"/>
      <c r="N598" s="175"/>
      <c r="O598" s="175"/>
      <c r="P598" s="175"/>
      <c r="Q598" s="175"/>
      <c r="R598" s="175"/>
      <c r="S598" s="175"/>
      <c r="T598" s="175"/>
      <c r="U598" s="175"/>
      <c r="V598" s="175"/>
      <c r="W598" s="175"/>
      <c r="X598" s="175"/>
      <c r="Y598" s="175"/>
      <c r="Z598" s="175"/>
    </row>
    <row r="599" ht="11.25" customHeight="1">
      <c r="A599" s="175"/>
      <c r="B599" s="175"/>
      <c r="C599" s="175"/>
      <c r="D599" s="175"/>
      <c r="E599" s="175"/>
      <c r="F599" s="175"/>
      <c r="G599" s="175"/>
      <c r="H599" s="175"/>
      <c r="I599" s="175"/>
      <c r="J599" s="175"/>
      <c r="K599" s="175"/>
      <c r="L599" s="175"/>
      <c r="M599" s="175"/>
      <c r="N599" s="175"/>
      <c r="O599" s="175"/>
      <c r="P599" s="175"/>
      <c r="Q599" s="175"/>
      <c r="R599" s="175"/>
      <c r="S599" s="175"/>
      <c r="T599" s="175"/>
      <c r="U599" s="175"/>
      <c r="V599" s="175"/>
      <c r="W599" s="175"/>
      <c r="X599" s="175"/>
      <c r="Y599" s="175"/>
      <c r="Z599" s="175"/>
    </row>
    <row r="600" ht="11.25" customHeight="1">
      <c r="A600" s="175"/>
      <c r="B600" s="175"/>
      <c r="C600" s="175"/>
      <c r="D600" s="175"/>
      <c r="E600" s="175"/>
      <c r="F600" s="175"/>
      <c r="G600" s="175"/>
      <c r="H600" s="175"/>
      <c r="I600" s="175"/>
      <c r="J600" s="175"/>
      <c r="K600" s="175"/>
      <c r="L600" s="175"/>
      <c r="M600" s="175"/>
      <c r="N600" s="175"/>
      <c r="O600" s="175"/>
      <c r="P600" s="175"/>
      <c r="Q600" s="175"/>
      <c r="R600" s="175"/>
      <c r="S600" s="175"/>
      <c r="T600" s="175"/>
      <c r="U600" s="175"/>
      <c r="V600" s="175"/>
      <c r="W600" s="175"/>
      <c r="X600" s="175"/>
      <c r="Y600" s="175"/>
      <c r="Z600" s="175"/>
    </row>
    <row r="601" ht="11.25" customHeight="1">
      <c r="A601" s="175"/>
      <c r="B601" s="175"/>
      <c r="C601" s="175"/>
      <c r="D601" s="175"/>
      <c r="E601" s="175"/>
      <c r="F601" s="175"/>
      <c r="G601" s="175"/>
      <c r="H601" s="175"/>
      <c r="I601" s="175"/>
      <c r="J601" s="175"/>
      <c r="K601" s="175"/>
      <c r="L601" s="175"/>
      <c r="M601" s="175"/>
      <c r="N601" s="175"/>
      <c r="O601" s="175"/>
      <c r="P601" s="175"/>
      <c r="Q601" s="175"/>
      <c r="R601" s="175"/>
      <c r="S601" s="175"/>
      <c r="T601" s="175"/>
      <c r="U601" s="175"/>
      <c r="V601" s="175"/>
      <c r="W601" s="175"/>
      <c r="X601" s="175"/>
      <c r="Y601" s="175"/>
      <c r="Z601" s="175"/>
    </row>
    <row r="602" ht="11.25" customHeight="1">
      <c r="A602" s="175"/>
      <c r="B602" s="175"/>
      <c r="C602" s="175"/>
      <c r="D602" s="175"/>
      <c r="E602" s="175"/>
      <c r="F602" s="175"/>
      <c r="G602" s="175"/>
      <c r="H602" s="175"/>
      <c r="I602" s="175"/>
      <c r="J602" s="175"/>
      <c r="K602" s="175"/>
      <c r="L602" s="175"/>
      <c r="M602" s="175"/>
      <c r="N602" s="175"/>
      <c r="O602" s="175"/>
      <c r="P602" s="175"/>
      <c r="Q602" s="175"/>
      <c r="R602" s="175"/>
      <c r="S602" s="175"/>
      <c r="T602" s="175"/>
      <c r="U602" s="175"/>
      <c r="V602" s="175"/>
      <c r="W602" s="175"/>
      <c r="X602" s="175"/>
      <c r="Y602" s="175"/>
      <c r="Z602" s="175"/>
    </row>
    <row r="603" ht="11.25" customHeight="1">
      <c r="A603" s="175"/>
      <c r="B603" s="175"/>
      <c r="C603" s="175"/>
      <c r="D603" s="175"/>
      <c r="E603" s="175"/>
      <c r="F603" s="175"/>
      <c r="G603" s="175"/>
      <c r="H603" s="175"/>
      <c r="I603" s="175"/>
      <c r="J603" s="175"/>
      <c r="K603" s="175"/>
      <c r="L603" s="175"/>
      <c r="M603" s="175"/>
      <c r="N603" s="175"/>
      <c r="O603" s="175"/>
      <c r="P603" s="175"/>
      <c r="Q603" s="175"/>
      <c r="R603" s="175"/>
      <c r="S603" s="175"/>
      <c r="T603" s="175"/>
      <c r="U603" s="175"/>
      <c r="V603" s="175"/>
      <c r="W603" s="175"/>
      <c r="X603" s="175"/>
      <c r="Y603" s="175"/>
      <c r="Z603" s="175"/>
    </row>
    <row r="604" ht="11.25" customHeight="1">
      <c r="A604" s="175"/>
      <c r="B604" s="175"/>
      <c r="C604" s="175"/>
      <c r="D604" s="175"/>
      <c r="E604" s="175"/>
      <c r="F604" s="175"/>
      <c r="G604" s="175"/>
      <c r="H604" s="175"/>
      <c r="I604" s="175"/>
      <c r="J604" s="175"/>
      <c r="K604" s="175"/>
      <c r="L604" s="175"/>
      <c r="M604" s="175"/>
      <c r="N604" s="175"/>
      <c r="O604" s="175"/>
      <c r="P604" s="175"/>
      <c r="Q604" s="175"/>
      <c r="R604" s="175"/>
      <c r="S604" s="175"/>
      <c r="T604" s="175"/>
      <c r="U604" s="175"/>
      <c r="V604" s="175"/>
      <c r="W604" s="175"/>
      <c r="X604" s="175"/>
      <c r="Y604" s="175"/>
      <c r="Z604" s="175"/>
    </row>
    <row r="605" ht="11.25" customHeight="1">
      <c r="A605" s="175"/>
      <c r="B605" s="175"/>
      <c r="C605" s="175"/>
      <c r="D605" s="175"/>
      <c r="E605" s="175"/>
      <c r="F605" s="175"/>
      <c r="G605" s="175"/>
      <c r="H605" s="175"/>
      <c r="I605" s="175"/>
      <c r="J605" s="175"/>
      <c r="K605" s="175"/>
      <c r="L605" s="175"/>
      <c r="M605" s="175"/>
      <c r="N605" s="175"/>
      <c r="O605" s="175"/>
      <c r="P605" s="175"/>
      <c r="Q605" s="175"/>
      <c r="R605" s="175"/>
      <c r="S605" s="175"/>
      <c r="T605" s="175"/>
      <c r="U605" s="175"/>
      <c r="V605" s="175"/>
      <c r="W605" s="175"/>
      <c r="X605" s="175"/>
      <c r="Y605" s="175"/>
      <c r="Z605" s="175"/>
    </row>
    <row r="606" ht="11.25" customHeight="1">
      <c r="A606" s="175"/>
      <c r="B606" s="175"/>
      <c r="C606" s="175"/>
      <c r="D606" s="175"/>
      <c r="E606" s="175"/>
      <c r="F606" s="175"/>
      <c r="G606" s="175"/>
      <c r="H606" s="175"/>
      <c r="I606" s="175"/>
      <c r="J606" s="175"/>
      <c r="K606" s="175"/>
      <c r="L606" s="175"/>
      <c r="M606" s="175"/>
      <c r="N606" s="175"/>
      <c r="O606" s="175"/>
      <c r="P606" s="175"/>
      <c r="Q606" s="175"/>
      <c r="R606" s="175"/>
      <c r="S606" s="175"/>
      <c r="T606" s="175"/>
      <c r="U606" s="175"/>
      <c r="V606" s="175"/>
      <c r="W606" s="175"/>
      <c r="X606" s="175"/>
      <c r="Y606" s="175"/>
      <c r="Z606" s="175"/>
    </row>
    <row r="607" ht="11.25" customHeight="1">
      <c r="A607" s="175"/>
      <c r="B607" s="175"/>
      <c r="C607" s="175"/>
      <c r="D607" s="175"/>
      <c r="E607" s="175"/>
      <c r="F607" s="175"/>
      <c r="G607" s="175"/>
      <c r="H607" s="175"/>
      <c r="I607" s="175"/>
      <c r="J607" s="175"/>
      <c r="K607" s="175"/>
      <c r="L607" s="175"/>
      <c r="M607" s="175"/>
      <c r="N607" s="175"/>
      <c r="O607" s="175"/>
      <c r="P607" s="175"/>
      <c r="Q607" s="175"/>
      <c r="R607" s="175"/>
      <c r="S607" s="175"/>
      <c r="T607" s="175"/>
      <c r="U607" s="175"/>
      <c r="V607" s="175"/>
      <c r="W607" s="175"/>
      <c r="X607" s="175"/>
      <c r="Y607" s="175"/>
      <c r="Z607" s="175"/>
    </row>
    <row r="608" ht="11.25" customHeight="1">
      <c r="A608" s="175"/>
      <c r="B608" s="175"/>
      <c r="C608" s="175"/>
      <c r="D608" s="175"/>
      <c r="E608" s="175"/>
      <c r="F608" s="175"/>
      <c r="G608" s="175"/>
      <c r="H608" s="175"/>
      <c r="I608" s="175"/>
      <c r="J608" s="175"/>
      <c r="K608" s="175"/>
      <c r="L608" s="175"/>
      <c r="M608" s="175"/>
      <c r="N608" s="175"/>
      <c r="O608" s="175"/>
      <c r="P608" s="175"/>
      <c r="Q608" s="175"/>
      <c r="R608" s="175"/>
      <c r="S608" s="175"/>
      <c r="T608" s="175"/>
      <c r="U608" s="175"/>
      <c r="V608" s="175"/>
      <c r="W608" s="175"/>
      <c r="X608" s="175"/>
      <c r="Y608" s="175"/>
      <c r="Z608" s="175"/>
    </row>
    <row r="609" ht="11.25" customHeight="1">
      <c r="A609" s="175"/>
      <c r="B609" s="175"/>
      <c r="C609" s="175"/>
      <c r="D609" s="175"/>
      <c r="E609" s="175"/>
      <c r="F609" s="175"/>
      <c r="G609" s="175"/>
      <c r="H609" s="175"/>
      <c r="I609" s="175"/>
      <c r="J609" s="175"/>
      <c r="K609" s="175"/>
      <c r="L609" s="175"/>
      <c r="M609" s="175"/>
      <c r="N609" s="175"/>
      <c r="O609" s="175"/>
      <c r="P609" s="175"/>
      <c r="Q609" s="175"/>
      <c r="R609" s="175"/>
      <c r="S609" s="175"/>
      <c r="T609" s="175"/>
      <c r="U609" s="175"/>
      <c r="V609" s="175"/>
      <c r="W609" s="175"/>
      <c r="X609" s="175"/>
      <c r="Y609" s="175"/>
      <c r="Z609" s="175"/>
    </row>
    <row r="610" ht="11.25" customHeight="1">
      <c r="A610" s="175"/>
      <c r="B610" s="175"/>
      <c r="C610" s="175"/>
      <c r="D610" s="175"/>
      <c r="E610" s="175"/>
      <c r="F610" s="175"/>
      <c r="G610" s="175"/>
      <c r="H610" s="175"/>
      <c r="I610" s="175"/>
      <c r="J610" s="175"/>
      <c r="K610" s="175"/>
      <c r="L610" s="175"/>
      <c r="M610" s="175"/>
      <c r="N610" s="175"/>
      <c r="O610" s="175"/>
      <c r="P610" s="175"/>
      <c r="Q610" s="175"/>
      <c r="R610" s="175"/>
      <c r="S610" s="175"/>
      <c r="T610" s="175"/>
      <c r="U610" s="175"/>
      <c r="V610" s="175"/>
      <c r="W610" s="175"/>
      <c r="X610" s="175"/>
      <c r="Y610" s="175"/>
      <c r="Z610" s="175"/>
    </row>
    <row r="611" ht="11.25" customHeight="1">
      <c r="A611" s="175"/>
      <c r="B611" s="175"/>
      <c r="C611" s="175"/>
      <c r="D611" s="175"/>
      <c r="E611" s="175"/>
      <c r="F611" s="175"/>
      <c r="G611" s="175"/>
      <c r="H611" s="175"/>
      <c r="I611" s="175"/>
      <c r="J611" s="175"/>
      <c r="K611" s="175"/>
      <c r="L611" s="175"/>
      <c r="M611" s="175"/>
      <c r="N611" s="175"/>
      <c r="O611" s="175"/>
      <c r="P611" s="175"/>
      <c r="Q611" s="175"/>
      <c r="R611" s="175"/>
      <c r="S611" s="175"/>
      <c r="T611" s="175"/>
      <c r="U611" s="175"/>
      <c r="V611" s="175"/>
      <c r="W611" s="175"/>
      <c r="X611" s="175"/>
      <c r="Y611" s="175"/>
      <c r="Z611" s="175"/>
    </row>
    <row r="612" ht="11.25" customHeight="1">
      <c r="A612" s="175"/>
      <c r="B612" s="175"/>
      <c r="C612" s="175"/>
      <c r="D612" s="175"/>
      <c r="E612" s="175"/>
      <c r="F612" s="175"/>
      <c r="G612" s="175"/>
      <c r="H612" s="175"/>
      <c r="I612" s="175"/>
      <c r="J612" s="175"/>
      <c r="K612" s="175"/>
      <c r="L612" s="175"/>
      <c r="M612" s="175"/>
      <c r="N612" s="175"/>
      <c r="O612" s="175"/>
      <c r="P612" s="175"/>
      <c r="Q612" s="175"/>
      <c r="R612" s="175"/>
      <c r="S612" s="175"/>
      <c r="T612" s="175"/>
      <c r="U612" s="175"/>
      <c r="V612" s="175"/>
      <c r="W612" s="175"/>
      <c r="X612" s="175"/>
      <c r="Y612" s="175"/>
      <c r="Z612" s="175"/>
    </row>
    <row r="613" ht="11.25" customHeight="1">
      <c r="A613" s="175"/>
      <c r="B613" s="175"/>
      <c r="C613" s="175"/>
      <c r="D613" s="175"/>
      <c r="E613" s="175"/>
      <c r="F613" s="175"/>
      <c r="G613" s="175"/>
      <c r="H613" s="175"/>
      <c r="I613" s="175"/>
      <c r="J613" s="175"/>
      <c r="K613" s="175"/>
      <c r="L613" s="175"/>
      <c r="M613" s="175"/>
      <c r="N613" s="175"/>
      <c r="O613" s="175"/>
      <c r="P613" s="175"/>
      <c r="Q613" s="175"/>
      <c r="R613" s="175"/>
      <c r="S613" s="175"/>
      <c r="T613" s="175"/>
      <c r="U613" s="175"/>
      <c r="V613" s="175"/>
      <c r="W613" s="175"/>
      <c r="X613" s="175"/>
      <c r="Y613" s="175"/>
      <c r="Z613" s="175"/>
    </row>
    <row r="614" ht="11.25" customHeight="1">
      <c r="A614" s="175"/>
      <c r="B614" s="175"/>
      <c r="C614" s="175"/>
      <c r="D614" s="175"/>
      <c r="E614" s="175"/>
      <c r="F614" s="175"/>
      <c r="G614" s="175"/>
      <c r="H614" s="175"/>
      <c r="I614" s="175"/>
      <c r="J614" s="175"/>
      <c r="K614" s="175"/>
      <c r="L614" s="175"/>
      <c r="M614" s="175"/>
      <c r="N614" s="175"/>
      <c r="O614" s="175"/>
      <c r="P614" s="175"/>
      <c r="Q614" s="175"/>
      <c r="R614" s="175"/>
      <c r="S614" s="175"/>
      <c r="T614" s="175"/>
      <c r="U614" s="175"/>
      <c r="V614" s="175"/>
      <c r="W614" s="175"/>
      <c r="X614" s="175"/>
      <c r="Y614" s="175"/>
      <c r="Z614" s="175"/>
    </row>
    <row r="615" ht="11.25" customHeight="1">
      <c r="A615" s="175"/>
      <c r="B615" s="175"/>
      <c r="C615" s="175"/>
      <c r="D615" s="175"/>
      <c r="E615" s="175"/>
      <c r="F615" s="175"/>
      <c r="G615" s="175"/>
      <c r="H615" s="175"/>
      <c r="I615" s="175"/>
      <c r="J615" s="175"/>
      <c r="K615" s="175"/>
      <c r="L615" s="175"/>
      <c r="M615" s="175"/>
      <c r="N615" s="175"/>
      <c r="O615" s="175"/>
      <c r="P615" s="175"/>
      <c r="Q615" s="175"/>
      <c r="R615" s="175"/>
      <c r="S615" s="175"/>
      <c r="T615" s="175"/>
      <c r="U615" s="175"/>
      <c r="V615" s="175"/>
      <c r="W615" s="175"/>
      <c r="X615" s="175"/>
      <c r="Y615" s="175"/>
      <c r="Z615" s="175"/>
    </row>
    <row r="616" ht="11.25" customHeight="1">
      <c r="A616" s="175"/>
      <c r="B616" s="175"/>
      <c r="C616" s="175"/>
      <c r="D616" s="175"/>
      <c r="E616" s="175"/>
      <c r="F616" s="175"/>
      <c r="G616" s="175"/>
      <c r="H616" s="175"/>
      <c r="I616" s="175"/>
      <c r="J616" s="175"/>
      <c r="K616" s="175"/>
      <c r="L616" s="175"/>
      <c r="M616" s="175"/>
      <c r="N616" s="175"/>
      <c r="O616" s="175"/>
      <c r="P616" s="175"/>
      <c r="Q616" s="175"/>
      <c r="R616" s="175"/>
      <c r="S616" s="175"/>
      <c r="T616" s="175"/>
      <c r="U616" s="175"/>
      <c r="V616" s="175"/>
      <c r="W616" s="175"/>
      <c r="X616" s="175"/>
      <c r="Y616" s="175"/>
      <c r="Z616" s="175"/>
    </row>
    <row r="617" ht="11.25" customHeight="1">
      <c r="A617" s="175"/>
      <c r="B617" s="175"/>
      <c r="C617" s="175"/>
      <c r="D617" s="175"/>
      <c r="E617" s="175"/>
      <c r="F617" s="175"/>
      <c r="G617" s="175"/>
      <c r="H617" s="175"/>
      <c r="I617" s="175"/>
      <c r="J617" s="175"/>
      <c r="K617" s="175"/>
      <c r="L617" s="175"/>
      <c r="M617" s="175"/>
      <c r="N617" s="175"/>
      <c r="O617" s="175"/>
      <c r="P617" s="175"/>
      <c r="Q617" s="175"/>
      <c r="R617" s="175"/>
      <c r="S617" s="175"/>
      <c r="T617" s="175"/>
      <c r="U617" s="175"/>
      <c r="V617" s="175"/>
      <c r="W617" s="175"/>
      <c r="X617" s="175"/>
      <c r="Y617" s="175"/>
      <c r="Z617" s="175"/>
    </row>
    <row r="618" ht="11.25" customHeight="1">
      <c r="A618" s="175"/>
      <c r="B618" s="175"/>
      <c r="C618" s="175"/>
      <c r="D618" s="175"/>
      <c r="E618" s="175"/>
      <c r="F618" s="175"/>
      <c r="G618" s="175"/>
      <c r="H618" s="175"/>
      <c r="I618" s="175"/>
      <c r="J618" s="175"/>
      <c r="K618" s="175"/>
      <c r="L618" s="175"/>
      <c r="M618" s="175"/>
      <c r="N618" s="175"/>
      <c r="O618" s="175"/>
      <c r="P618" s="175"/>
      <c r="Q618" s="175"/>
      <c r="R618" s="175"/>
      <c r="S618" s="175"/>
      <c r="T618" s="175"/>
      <c r="U618" s="175"/>
      <c r="V618" s="175"/>
      <c r="W618" s="175"/>
      <c r="X618" s="175"/>
      <c r="Y618" s="175"/>
      <c r="Z618" s="175"/>
    </row>
    <row r="619" ht="11.25" customHeight="1">
      <c r="A619" s="175"/>
      <c r="B619" s="175"/>
      <c r="C619" s="175"/>
      <c r="D619" s="175"/>
      <c r="E619" s="175"/>
      <c r="F619" s="175"/>
      <c r="G619" s="175"/>
      <c r="H619" s="175"/>
      <c r="I619" s="175"/>
      <c r="J619" s="175"/>
      <c r="K619" s="175"/>
      <c r="L619" s="175"/>
      <c r="M619" s="175"/>
      <c r="N619" s="175"/>
      <c r="O619" s="175"/>
      <c r="P619" s="175"/>
      <c r="Q619" s="175"/>
      <c r="R619" s="175"/>
      <c r="S619" s="175"/>
      <c r="T619" s="175"/>
      <c r="U619" s="175"/>
      <c r="V619" s="175"/>
      <c r="W619" s="175"/>
      <c r="X619" s="175"/>
      <c r="Y619" s="175"/>
      <c r="Z619" s="175"/>
    </row>
    <row r="620" ht="11.25" customHeight="1">
      <c r="A620" s="175"/>
      <c r="B620" s="175"/>
      <c r="C620" s="175"/>
      <c r="D620" s="175"/>
      <c r="E620" s="175"/>
      <c r="F620" s="175"/>
      <c r="G620" s="175"/>
      <c r="H620" s="175"/>
      <c r="I620" s="175"/>
      <c r="J620" s="175"/>
      <c r="K620" s="175"/>
      <c r="L620" s="175"/>
      <c r="M620" s="175"/>
      <c r="N620" s="175"/>
      <c r="O620" s="175"/>
      <c r="P620" s="175"/>
      <c r="Q620" s="175"/>
      <c r="R620" s="175"/>
      <c r="S620" s="175"/>
      <c r="T620" s="175"/>
      <c r="U620" s="175"/>
      <c r="V620" s="175"/>
      <c r="W620" s="175"/>
      <c r="X620" s="175"/>
      <c r="Y620" s="175"/>
      <c r="Z620" s="175"/>
    </row>
    <row r="621" ht="11.25" customHeight="1">
      <c r="A621" s="175"/>
      <c r="B621" s="175"/>
      <c r="C621" s="175"/>
      <c r="D621" s="175"/>
      <c r="E621" s="175"/>
      <c r="F621" s="175"/>
      <c r="G621" s="175"/>
      <c r="H621" s="175"/>
      <c r="I621" s="175"/>
      <c r="J621" s="175"/>
      <c r="K621" s="175"/>
      <c r="L621" s="175"/>
      <c r="M621" s="175"/>
      <c r="N621" s="175"/>
      <c r="O621" s="175"/>
      <c r="P621" s="175"/>
      <c r="Q621" s="175"/>
      <c r="R621" s="175"/>
      <c r="S621" s="175"/>
      <c r="T621" s="175"/>
      <c r="U621" s="175"/>
      <c r="V621" s="175"/>
      <c r="W621" s="175"/>
      <c r="X621" s="175"/>
      <c r="Y621" s="175"/>
      <c r="Z621" s="175"/>
    </row>
    <row r="622" ht="11.25" customHeight="1">
      <c r="A622" s="175"/>
      <c r="B622" s="175"/>
      <c r="C622" s="175"/>
      <c r="D622" s="175"/>
      <c r="E622" s="175"/>
      <c r="F622" s="175"/>
      <c r="G622" s="175"/>
      <c r="H622" s="175"/>
      <c r="I622" s="175"/>
      <c r="J622" s="175"/>
      <c r="K622" s="175"/>
      <c r="L622" s="175"/>
      <c r="M622" s="175"/>
      <c r="N622" s="175"/>
      <c r="O622" s="175"/>
      <c r="P622" s="175"/>
      <c r="Q622" s="175"/>
      <c r="R622" s="175"/>
      <c r="S622" s="175"/>
      <c r="T622" s="175"/>
      <c r="U622" s="175"/>
      <c r="V622" s="175"/>
      <c r="W622" s="175"/>
      <c r="X622" s="175"/>
      <c r="Y622" s="175"/>
      <c r="Z622" s="175"/>
    </row>
    <row r="623" ht="11.25" customHeight="1">
      <c r="A623" s="175"/>
      <c r="B623" s="175"/>
      <c r="C623" s="175"/>
      <c r="D623" s="175"/>
      <c r="E623" s="175"/>
      <c r="F623" s="175"/>
      <c r="G623" s="175"/>
      <c r="H623" s="175"/>
      <c r="I623" s="175"/>
      <c r="J623" s="175"/>
      <c r="K623" s="175"/>
      <c r="L623" s="175"/>
      <c r="M623" s="175"/>
      <c r="N623" s="175"/>
      <c r="O623" s="175"/>
      <c r="P623" s="175"/>
      <c r="Q623" s="175"/>
      <c r="R623" s="175"/>
      <c r="S623" s="175"/>
      <c r="T623" s="175"/>
      <c r="U623" s="175"/>
      <c r="V623" s="175"/>
      <c r="W623" s="175"/>
      <c r="X623" s="175"/>
      <c r="Y623" s="175"/>
      <c r="Z623" s="175"/>
    </row>
    <row r="624" ht="11.25" customHeight="1">
      <c r="A624" s="175"/>
      <c r="B624" s="175"/>
      <c r="C624" s="175"/>
      <c r="D624" s="175"/>
      <c r="E624" s="175"/>
      <c r="F624" s="175"/>
      <c r="G624" s="175"/>
      <c r="H624" s="175"/>
      <c r="I624" s="175"/>
      <c r="J624" s="175"/>
      <c r="K624" s="175"/>
      <c r="L624" s="175"/>
      <c r="M624" s="175"/>
      <c r="N624" s="175"/>
      <c r="O624" s="175"/>
      <c r="P624" s="175"/>
      <c r="Q624" s="175"/>
      <c r="R624" s="175"/>
      <c r="S624" s="175"/>
      <c r="T624" s="175"/>
      <c r="U624" s="175"/>
      <c r="V624" s="175"/>
      <c r="W624" s="175"/>
      <c r="X624" s="175"/>
      <c r="Y624" s="175"/>
      <c r="Z624" s="175"/>
    </row>
    <row r="625" ht="11.25" customHeight="1">
      <c r="A625" s="175"/>
      <c r="B625" s="175"/>
      <c r="C625" s="175"/>
      <c r="D625" s="175"/>
      <c r="E625" s="175"/>
      <c r="F625" s="175"/>
      <c r="G625" s="175"/>
      <c r="H625" s="175"/>
      <c r="I625" s="175"/>
      <c r="J625" s="175"/>
      <c r="K625" s="175"/>
      <c r="L625" s="175"/>
      <c r="M625" s="175"/>
      <c r="N625" s="175"/>
      <c r="O625" s="175"/>
      <c r="P625" s="175"/>
      <c r="Q625" s="175"/>
      <c r="R625" s="175"/>
      <c r="S625" s="175"/>
      <c r="T625" s="175"/>
      <c r="U625" s="175"/>
      <c r="V625" s="175"/>
      <c r="W625" s="175"/>
      <c r="X625" s="175"/>
      <c r="Y625" s="175"/>
      <c r="Z625" s="175"/>
    </row>
    <row r="626" ht="11.25" customHeight="1">
      <c r="A626" s="175"/>
      <c r="B626" s="175"/>
      <c r="C626" s="175"/>
      <c r="D626" s="175"/>
      <c r="E626" s="175"/>
      <c r="F626" s="175"/>
      <c r="G626" s="175"/>
      <c r="H626" s="175"/>
      <c r="I626" s="175"/>
      <c r="J626" s="175"/>
      <c r="K626" s="175"/>
      <c r="L626" s="175"/>
      <c r="M626" s="175"/>
      <c r="N626" s="175"/>
      <c r="O626" s="175"/>
      <c r="P626" s="175"/>
      <c r="Q626" s="175"/>
      <c r="R626" s="175"/>
      <c r="S626" s="175"/>
      <c r="T626" s="175"/>
      <c r="U626" s="175"/>
      <c r="V626" s="175"/>
      <c r="W626" s="175"/>
      <c r="X626" s="175"/>
      <c r="Y626" s="175"/>
      <c r="Z626" s="175"/>
    </row>
    <row r="627" ht="11.25" customHeight="1">
      <c r="A627" s="175"/>
      <c r="B627" s="175"/>
      <c r="C627" s="175"/>
      <c r="D627" s="175"/>
      <c r="E627" s="175"/>
      <c r="F627" s="175"/>
      <c r="G627" s="175"/>
      <c r="H627" s="175"/>
      <c r="I627" s="175"/>
      <c r="J627" s="175"/>
      <c r="K627" s="175"/>
      <c r="L627" s="175"/>
      <c r="M627" s="175"/>
      <c r="N627" s="175"/>
      <c r="O627" s="175"/>
      <c r="P627" s="175"/>
      <c r="Q627" s="175"/>
      <c r="R627" s="175"/>
      <c r="S627" s="175"/>
      <c r="T627" s="175"/>
      <c r="U627" s="175"/>
      <c r="V627" s="175"/>
      <c r="W627" s="175"/>
      <c r="X627" s="175"/>
      <c r="Y627" s="175"/>
      <c r="Z627" s="175"/>
    </row>
    <row r="628" ht="11.25" customHeight="1">
      <c r="A628" s="175"/>
      <c r="B628" s="175"/>
      <c r="C628" s="175"/>
      <c r="D628" s="175"/>
      <c r="E628" s="175"/>
      <c r="F628" s="175"/>
      <c r="G628" s="175"/>
      <c r="H628" s="175"/>
      <c r="I628" s="175"/>
      <c r="J628" s="175"/>
      <c r="K628" s="175"/>
      <c r="L628" s="175"/>
      <c r="M628" s="175"/>
      <c r="N628" s="175"/>
      <c r="O628" s="175"/>
      <c r="P628" s="175"/>
      <c r="Q628" s="175"/>
      <c r="R628" s="175"/>
      <c r="S628" s="175"/>
      <c r="T628" s="175"/>
      <c r="U628" s="175"/>
      <c r="V628" s="175"/>
      <c r="W628" s="175"/>
      <c r="X628" s="175"/>
      <c r="Y628" s="175"/>
      <c r="Z628" s="175"/>
    </row>
    <row r="629" ht="11.25" customHeight="1">
      <c r="A629" s="175"/>
      <c r="B629" s="175"/>
      <c r="C629" s="175"/>
      <c r="D629" s="175"/>
      <c r="E629" s="175"/>
      <c r="F629" s="175"/>
      <c r="G629" s="175"/>
      <c r="H629" s="175"/>
      <c r="I629" s="175"/>
      <c r="J629" s="175"/>
      <c r="K629" s="175"/>
      <c r="L629" s="175"/>
      <c r="M629" s="175"/>
      <c r="N629" s="175"/>
      <c r="O629" s="175"/>
      <c r="P629" s="175"/>
      <c r="Q629" s="175"/>
      <c r="R629" s="175"/>
      <c r="S629" s="175"/>
      <c r="T629" s="175"/>
      <c r="U629" s="175"/>
      <c r="V629" s="175"/>
      <c r="W629" s="175"/>
      <c r="X629" s="175"/>
      <c r="Y629" s="175"/>
      <c r="Z629" s="175"/>
    </row>
    <row r="630" ht="11.25" customHeight="1">
      <c r="A630" s="175"/>
      <c r="B630" s="175"/>
      <c r="C630" s="175"/>
      <c r="D630" s="175"/>
      <c r="E630" s="175"/>
      <c r="F630" s="175"/>
      <c r="G630" s="175"/>
      <c r="H630" s="175"/>
      <c r="I630" s="175"/>
      <c r="J630" s="175"/>
      <c r="K630" s="175"/>
      <c r="L630" s="175"/>
      <c r="M630" s="175"/>
      <c r="N630" s="175"/>
      <c r="O630" s="175"/>
      <c r="P630" s="175"/>
      <c r="Q630" s="175"/>
      <c r="R630" s="175"/>
      <c r="S630" s="175"/>
      <c r="T630" s="175"/>
      <c r="U630" s="175"/>
      <c r="V630" s="175"/>
      <c r="W630" s="175"/>
      <c r="X630" s="175"/>
      <c r="Y630" s="175"/>
      <c r="Z630" s="175"/>
    </row>
    <row r="631" ht="11.25" customHeight="1">
      <c r="A631" s="175"/>
      <c r="B631" s="175"/>
      <c r="C631" s="175"/>
      <c r="D631" s="175"/>
      <c r="E631" s="175"/>
      <c r="F631" s="175"/>
      <c r="G631" s="175"/>
      <c r="H631" s="175"/>
      <c r="I631" s="175"/>
      <c r="J631" s="175"/>
      <c r="K631" s="175"/>
      <c r="L631" s="175"/>
      <c r="M631" s="175"/>
      <c r="N631" s="175"/>
      <c r="O631" s="175"/>
      <c r="P631" s="175"/>
      <c r="Q631" s="175"/>
      <c r="R631" s="175"/>
      <c r="S631" s="175"/>
      <c r="T631" s="175"/>
      <c r="U631" s="175"/>
      <c r="V631" s="175"/>
      <c r="W631" s="175"/>
      <c r="X631" s="175"/>
      <c r="Y631" s="175"/>
      <c r="Z631" s="175"/>
    </row>
    <row r="632" ht="11.25" customHeight="1">
      <c r="A632" s="175"/>
      <c r="B632" s="175"/>
      <c r="C632" s="175"/>
      <c r="D632" s="175"/>
      <c r="E632" s="175"/>
      <c r="F632" s="175"/>
      <c r="G632" s="175"/>
      <c r="H632" s="175"/>
      <c r="I632" s="175"/>
      <c r="J632" s="175"/>
      <c r="K632" s="175"/>
      <c r="L632" s="175"/>
      <c r="M632" s="175"/>
      <c r="N632" s="175"/>
      <c r="O632" s="175"/>
      <c r="P632" s="175"/>
      <c r="Q632" s="175"/>
      <c r="R632" s="175"/>
      <c r="S632" s="175"/>
      <c r="T632" s="175"/>
      <c r="U632" s="175"/>
      <c r="V632" s="175"/>
      <c r="W632" s="175"/>
      <c r="X632" s="175"/>
      <c r="Y632" s="175"/>
      <c r="Z632" s="175"/>
    </row>
    <row r="633" ht="11.25" customHeight="1">
      <c r="A633" s="175"/>
      <c r="B633" s="175"/>
      <c r="C633" s="175"/>
      <c r="D633" s="175"/>
      <c r="E633" s="175"/>
      <c r="F633" s="175"/>
      <c r="G633" s="175"/>
      <c r="H633" s="175"/>
      <c r="I633" s="175"/>
      <c r="J633" s="175"/>
      <c r="K633" s="175"/>
      <c r="L633" s="175"/>
      <c r="M633" s="175"/>
      <c r="N633" s="175"/>
      <c r="O633" s="175"/>
      <c r="P633" s="175"/>
      <c r="Q633" s="175"/>
      <c r="R633" s="175"/>
      <c r="S633" s="175"/>
      <c r="T633" s="175"/>
      <c r="U633" s="175"/>
      <c r="V633" s="175"/>
      <c r="W633" s="175"/>
      <c r="X633" s="175"/>
      <c r="Y633" s="175"/>
      <c r="Z633" s="175"/>
    </row>
    <row r="634" ht="11.25" customHeight="1">
      <c r="A634" s="175"/>
      <c r="B634" s="175"/>
      <c r="C634" s="175"/>
      <c r="D634" s="175"/>
      <c r="E634" s="175"/>
      <c r="F634" s="175"/>
      <c r="G634" s="175"/>
      <c r="H634" s="175"/>
      <c r="I634" s="175"/>
      <c r="J634" s="175"/>
      <c r="K634" s="175"/>
      <c r="L634" s="175"/>
      <c r="M634" s="175"/>
      <c r="N634" s="175"/>
      <c r="O634" s="175"/>
      <c r="P634" s="175"/>
      <c r="Q634" s="175"/>
      <c r="R634" s="175"/>
      <c r="S634" s="175"/>
      <c r="T634" s="175"/>
      <c r="U634" s="175"/>
      <c r="V634" s="175"/>
      <c r="W634" s="175"/>
      <c r="X634" s="175"/>
      <c r="Y634" s="175"/>
      <c r="Z634" s="175"/>
    </row>
    <row r="635" ht="11.25" customHeight="1">
      <c r="A635" s="175"/>
      <c r="B635" s="175"/>
      <c r="C635" s="175"/>
      <c r="D635" s="175"/>
      <c r="E635" s="175"/>
      <c r="F635" s="175"/>
      <c r="G635" s="175"/>
      <c r="H635" s="175"/>
      <c r="I635" s="175"/>
      <c r="J635" s="175"/>
      <c r="K635" s="175"/>
      <c r="L635" s="175"/>
      <c r="M635" s="175"/>
      <c r="N635" s="175"/>
      <c r="O635" s="175"/>
      <c r="P635" s="175"/>
      <c r="Q635" s="175"/>
      <c r="R635" s="175"/>
      <c r="S635" s="175"/>
      <c r="T635" s="175"/>
      <c r="U635" s="175"/>
      <c r="V635" s="175"/>
      <c r="W635" s="175"/>
      <c r="X635" s="175"/>
      <c r="Y635" s="175"/>
      <c r="Z635" s="175"/>
    </row>
    <row r="636" ht="11.25" customHeight="1">
      <c r="A636" s="175"/>
      <c r="B636" s="175"/>
      <c r="C636" s="175"/>
      <c r="D636" s="175"/>
      <c r="E636" s="175"/>
      <c r="F636" s="175"/>
      <c r="G636" s="175"/>
      <c r="H636" s="175"/>
      <c r="I636" s="175"/>
      <c r="J636" s="175"/>
      <c r="K636" s="175"/>
      <c r="L636" s="175"/>
      <c r="M636" s="175"/>
      <c r="N636" s="175"/>
      <c r="O636" s="175"/>
      <c r="P636" s="175"/>
      <c r="Q636" s="175"/>
      <c r="R636" s="175"/>
      <c r="S636" s="175"/>
      <c r="T636" s="175"/>
      <c r="U636" s="175"/>
      <c r="V636" s="175"/>
      <c r="W636" s="175"/>
      <c r="X636" s="175"/>
      <c r="Y636" s="175"/>
      <c r="Z636" s="175"/>
    </row>
    <row r="637" ht="11.25" customHeight="1">
      <c r="A637" s="175"/>
      <c r="B637" s="175"/>
      <c r="C637" s="175"/>
      <c r="D637" s="175"/>
      <c r="E637" s="175"/>
      <c r="F637" s="175"/>
      <c r="G637" s="175"/>
      <c r="H637" s="175"/>
      <c r="I637" s="175"/>
      <c r="J637" s="175"/>
      <c r="K637" s="175"/>
      <c r="L637" s="175"/>
      <c r="M637" s="175"/>
      <c r="N637" s="175"/>
      <c r="O637" s="175"/>
      <c r="P637" s="175"/>
      <c r="Q637" s="175"/>
      <c r="R637" s="175"/>
      <c r="S637" s="175"/>
      <c r="T637" s="175"/>
      <c r="U637" s="175"/>
      <c r="V637" s="175"/>
      <c r="W637" s="175"/>
      <c r="X637" s="175"/>
      <c r="Y637" s="175"/>
      <c r="Z637" s="175"/>
    </row>
    <row r="638" ht="11.25" customHeight="1">
      <c r="A638" s="175"/>
      <c r="B638" s="175"/>
      <c r="C638" s="175"/>
      <c r="D638" s="175"/>
      <c r="E638" s="175"/>
      <c r="F638" s="175"/>
      <c r="G638" s="175"/>
      <c r="H638" s="175"/>
      <c r="I638" s="175"/>
      <c r="J638" s="175"/>
      <c r="K638" s="175"/>
      <c r="L638" s="175"/>
      <c r="M638" s="175"/>
      <c r="N638" s="175"/>
      <c r="O638" s="175"/>
      <c r="P638" s="175"/>
      <c r="Q638" s="175"/>
      <c r="R638" s="175"/>
      <c r="S638" s="175"/>
      <c r="T638" s="175"/>
      <c r="U638" s="175"/>
      <c r="V638" s="175"/>
      <c r="W638" s="175"/>
      <c r="X638" s="175"/>
      <c r="Y638" s="175"/>
      <c r="Z638" s="175"/>
    </row>
    <row r="639" ht="11.25" customHeight="1">
      <c r="A639" s="175"/>
      <c r="B639" s="175"/>
      <c r="C639" s="175"/>
      <c r="D639" s="175"/>
      <c r="E639" s="175"/>
      <c r="F639" s="175"/>
      <c r="G639" s="175"/>
      <c r="H639" s="175"/>
      <c r="I639" s="175"/>
      <c r="J639" s="175"/>
      <c r="K639" s="175"/>
      <c r="L639" s="175"/>
      <c r="M639" s="175"/>
      <c r="N639" s="175"/>
      <c r="O639" s="175"/>
      <c r="P639" s="175"/>
      <c r="Q639" s="175"/>
      <c r="R639" s="175"/>
      <c r="S639" s="175"/>
      <c r="T639" s="175"/>
      <c r="U639" s="175"/>
      <c r="V639" s="175"/>
      <c r="W639" s="175"/>
      <c r="X639" s="175"/>
      <c r="Y639" s="175"/>
      <c r="Z639" s="175"/>
    </row>
    <row r="640" ht="11.25" customHeight="1">
      <c r="A640" s="175"/>
      <c r="B640" s="175"/>
      <c r="C640" s="175"/>
      <c r="D640" s="175"/>
      <c r="E640" s="175"/>
      <c r="F640" s="175"/>
      <c r="G640" s="175"/>
      <c r="H640" s="175"/>
      <c r="I640" s="175"/>
      <c r="J640" s="175"/>
      <c r="K640" s="175"/>
      <c r="L640" s="175"/>
      <c r="M640" s="175"/>
      <c r="N640" s="175"/>
      <c r="O640" s="175"/>
      <c r="P640" s="175"/>
      <c r="Q640" s="175"/>
      <c r="R640" s="175"/>
      <c r="S640" s="175"/>
      <c r="T640" s="175"/>
      <c r="U640" s="175"/>
      <c r="V640" s="175"/>
      <c r="W640" s="175"/>
      <c r="X640" s="175"/>
      <c r="Y640" s="175"/>
      <c r="Z640" s="175"/>
    </row>
    <row r="641" ht="11.25" customHeight="1">
      <c r="A641" s="175"/>
      <c r="B641" s="175"/>
      <c r="C641" s="175"/>
      <c r="D641" s="175"/>
      <c r="E641" s="175"/>
      <c r="F641" s="175"/>
      <c r="G641" s="175"/>
      <c r="H641" s="175"/>
      <c r="I641" s="175"/>
      <c r="J641" s="175"/>
      <c r="K641" s="175"/>
      <c r="L641" s="175"/>
      <c r="M641" s="175"/>
      <c r="N641" s="175"/>
      <c r="O641" s="175"/>
      <c r="P641" s="175"/>
      <c r="Q641" s="175"/>
      <c r="R641" s="175"/>
      <c r="S641" s="175"/>
      <c r="T641" s="175"/>
      <c r="U641" s="175"/>
      <c r="V641" s="175"/>
      <c r="W641" s="175"/>
      <c r="X641" s="175"/>
      <c r="Y641" s="175"/>
      <c r="Z641" s="175"/>
    </row>
    <row r="642" ht="11.25" customHeight="1">
      <c r="A642" s="175"/>
      <c r="B642" s="175"/>
      <c r="C642" s="175"/>
      <c r="D642" s="175"/>
      <c r="E642" s="175"/>
      <c r="F642" s="175"/>
      <c r="G642" s="175"/>
      <c r="H642" s="175"/>
      <c r="I642" s="175"/>
      <c r="J642" s="175"/>
      <c r="K642" s="175"/>
      <c r="L642" s="175"/>
      <c r="M642" s="175"/>
      <c r="N642" s="175"/>
      <c r="O642" s="175"/>
      <c r="P642" s="175"/>
      <c r="Q642" s="175"/>
      <c r="R642" s="175"/>
      <c r="S642" s="175"/>
      <c r="T642" s="175"/>
      <c r="U642" s="175"/>
      <c r="V642" s="175"/>
      <c r="W642" s="175"/>
      <c r="X642" s="175"/>
      <c r="Y642" s="175"/>
      <c r="Z642" s="175"/>
    </row>
    <row r="643" ht="11.25" customHeight="1">
      <c r="A643" s="175"/>
      <c r="B643" s="175"/>
      <c r="C643" s="175"/>
      <c r="D643" s="175"/>
      <c r="E643" s="175"/>
      <c r="F643" s="175"/>
      <c r="G643" s="175"/>
      <c r="H643" s="175"/>
      <c r="I643" s="175"/>
      <c r="J643" s="175"/>
      <c r="K643" s="175"/>
      <c r="L643" s="175"/>
      <c r="M643" s="175"/>
      <c r="N643" s="175"/>
      <c r="O643" s="175"/>
      <c r="P643" s="175"/>
      <c r="Q643" s="175"/>
      <c r="R643" s="175"/>
      <c r="S643" s="175"/>
      <c r="T643" s="175"/>
      <c r="U643" s="175"/>
      <c r="V643" s="175"/>
      <c r="W643" s="175"/>
      <c r="X643" s="175"/>
      <c r="Y643" s="175"/>
      <c r="Z643" s="175"/>
    </row>
    <row r="644" ht="11.25" customHeight="1">
      <c r="A644" s="175"/>
      <c r="B644" s="175"/>
      <c r="C644" s="175"/>
      <c r="D644" s="175"/>
      <c r="E644" s="175"/>
      <c r="F644" s="175"/>
      <c r="G644" s="175"/>
      <c r="H644" s="175"/>
      <c r="I644" s="175"/>
      <c r="J644" s="175"/>
      <c r="K644" s="175"/>
      <c r="L644" s="175"/>
      <c r="M644" s="175"/>
      <c r="N644" s="175"/>
      <c r="O644" s="175"/>
      <c r="P644" s="175"/>
      <c r="Q644" s="175"/>
      <c r="R644" s="175"/>
      <c r="S644" s="175"/>
      <c r="T644" s="175"/>
      <c r="U644" s="175"/>
      <c r="V644" s="175"/>
      <c r="W644" s="175"/>
      <c r="X644" s="175"/>
      <c r="Y644" s="175"/>
      <c r="Z644" s="175"/>
    </row>
    <row r="645" ht="11.25" customHeight="1">
      <c r="A645" s="175"/>
      <c r="B645" s="175"/>
      <c r="C645" s="175"/>
      <c r="D645" s="175"/>
      <c r="E645" s="175"/>
      <c r="F645" s="175"/>
      <c r="G645" s="175"/>
      <c r="H645" s="175"/>
      <c r="I645" s="175"/>
      <c r="J645" s="175"/>
      <c r="K645" s="175"/>
      <c r="L645" s="175"/>
      <c r="M645" s="175"/>
      <c r="N645" s="175"/>
      <c r="O645" s="175"/>
      <c r="P645" s="175"/>
      <c r="Q645" s="175"/>
      <c r="R645" s="175"/>
      <c r="S645" s="175"/>
      <c r="T645" s="175"/>
      <c r="U645" s="175"/>
      <c r="V645" s="175"/>
      <c r="W645" s="175"/>
      <c r="X645" s="175"/>
      <c r="Y645" s="175"/>
      <c r="Z645" s="175"/>
    </row>
    <row r="646" ht="11.25" customHeight="1">
      <c r="A646" s="175"/>
      <c r="B646" s="175"/>
      <c r="C646" s="175"/>
      <c r="D646" s="175"/>
      <c r="E646" s="175"/>
      <c r="F646" s="175"/>
      <c r="G646" s="175"/>
      <c r="H646" s="175"/>
      <c r="I646" s="175"/>
      <c r="J646" s="175"/>
      <c r="K646" s="175"/>
      <c r="L646" s="175"/>
      <c r="M646" s="175"/>
      <c r="N646" s="175"/>
      <c r="O646" s="175"/>
      <c r="P646" s="175"/>
      <c r="Q646" s="175"/>
      <c r="R646" s="175"/>
      <c r="S646" s="175"/>
      <c r="T646" s="175"/>
      <c r="U646" s="175"/>
      <c r="V646" s="175"/>
      <c r="W646" s="175"/>
      <c r="X646" s="175"/>
      <c r="Y646" s="175"/>
      <c r="Z646" s="175"/>
    </row>
    <row r="647" ht="11.25" customHeight="1">
      <c r="A647" s="175"/>
      <c r="B647" s="175"/>
      <c r="C647" s="175"/>
      <c r="D647" s="175"/>
      <c r="E647" s="175"/>
      <c r="F647" s="175"/>
      <c r="G647" s="175"/>
      <c r="H647" s="175"/>
      <c r="I647" s="175"/>
      <c r="J647" s="175"/>
      <c r="K647" s="175"/>
      <c r="L647" s="175"/>
      <c r="M647" s="175"/>
      <c r="N647" s="175"/>
      <c r="O647" s="175"/>
      <c r="P647" s="175"/>
      <c r="Q647" s="175"/>
      <c r="R647" s="175"/>
      <c r="S647" s="175"/>
      <c r="T647" s="175"/>
      <c r="U647" s="175"/>
      <c r="V647" s="175"/>
      <c r="W647" s="175"/>
      <c r="X647" s="175"/>
      <c r="Y647" s="175"/>
      <c r="Z647" s="175"/>
    </row>
    <row r="648" ht="11.25" customHeight="1">
      <c r="A648" s="175"/>
      <c r="B648" s="175"/>
      <c r="C648" s="175"/>
      <c r="D648" s="175"/>
      <c r="E648" s="175"/>
      <c r="F648" s="175"/>
      <c r="G648" s="175"/>
      <c r="H648" s="175"/>
      <c r="I648" s="175"/>
      <c r="J648" s="175"/>
      <c r="K648" s="175"/>
      <c r="L648" s="175"/>
      <c r="M648" s="175"/>
      <c r="N648" s="175"/>
      <c r="O648" s="175"/>
      <c r="P648" s="175"/>
      <c r="Q648" s="175"/>
      <c r="R648" s="175"/>
      <c r="S648" s="175"/>
      <c r="T648" s="175"/>
      <c r="U648" s="175"/>
      <c r="V648" s="175"/>
      <c r="W648" s="175"/>
      <c r="X648" s="175"/>
      <c r="Y648" s="175"/>
      <c r="Z648" s="175"/>
    </row>
    <row r="649" ht="11.25" customHeight="1">
      <c r="A649" s="175"/>
      <c r="B649" s="175"/>
      <c r="C649" s="175"/>
      <c r="D649" s="175"/>
      <c r="E649" s="175"/>
      <c r="F649" s="175"/>
      <c r="G649" s="175"/>
      <c r="H649" s="175"/>
      <c r="I649" s="175"/>
      <c r="J649" s="175"/>
      <c r="K649" s="175"/>
      <c r="L649" s="175"/>
      <c r="M649" s="175"/>
      <c r="N649" s="175"/>
      <c r="O649" s="175"/>
      <c r="P649" s="175"/>
      <c r="Q649" s="175"/>
      <c r="R649" s="175"/>
      <c r="S649" s="175"/>
      <c r="T649" s="175"/>
      <c r="U649" s="175"/>
      <c r="V649" s="175"/>
      <c r="W649" s="175"/>
      <c r="X649" s="175"/>
      <c r="Y649" s="175"/>
      <c r="Z649" s="175"/>
    </row>
    <row r="650" ht="11.25" customHeight="1">
      <c r="A650" s="175"/>
      <c r="B650" s="175"/>
      <c r="C650" s="175"/>
      <c r="D650" s="175"/>
      <c r="E650" s="175"/>
      <c r="F650" s="175"/>
      <c r="G650" s="175"/>
      <c r="H650" s="175"/>
      <c r="I650" s="175"/>
      <c r="J650" s="175"/>
      <c r="K650" s="175"/>
      <c r="L650" s="175"/>
      <c r="M650" s="175"/>
      <c r="N650" s="175"/>
      <c r="O650" s="175"/>
      <c r="P650" s="175"/>
      <c r="Q650" s="175"/>
      <c r="R650" s="175"/>
      <c r="S650" s="175"/>
      <c r="T650" s="175"/>
      <c r="U650" s="175"/>
      <c r="V650" s="175"/>
      <c r="W650" s="175"/>
      <c r="X650" s="175"/>
      <c r="Y650" s="175"/>
      <c r="Z650" s="175"/>
    </row>
    <row r="651" ht="11.25" customHeight="1">
      <c r="A651" s="175"/>
      <c r="B651" s="175"/>
      <c r="C651" s="175"/>
      <c r="D651" s="175"/>
      <c r="E651" s="175"/>
      <c r="F651" s="175"/>
      <c r="G651" s="175"/>
      <c r="H651" s="175"/>
      <c r="I651" s="175"/>
      <c r="J651" s="175"/>
      <c r="K651" s="175"/>
      <c r="L651" s="175"/>
      <c r="M651" s="175"/>
      <c r="N651" s="175"/>
      <c r="O651" s="175"/>
      <c r="P651" s="175"/>
      <c r="Q651" s="175"/>
      <c r="R651" s="175"/>
      <c r="S651" s="175"/>
      <c r="T651" s="175"/>
      <c r="U651" s="175"/>
      <c r="V651" s="175"/>
      <c r="W651" s="175"/>
      <c r="X651" s="175"/>
      <c r="Y651" s="175"/>
      <c r="Z651" s="175"/>
    </row>
    <row r="652" ht="11.25" customHeight="1">
      <c r="A652" s="175"/>
      <c r="B652" s="175"/>
      <c r="C652" s="175"/>
      <c r="D652" s="175"/>
      <c r="E652" s="175"/>
      <c r="F652" s="175"/>
      <c r="G652" s="175"/>
      <c r="H652" s="175"/>
      <c r="I652" s="175"/>
      <c r="J652" s="175"/>
      <c r="K652" s="175"/>
      <c r="L652" s="175"/>
      <c r="M652" s="175"/>
      <c r="N652" s="175"/>
      <c r="O652" s="175"/>
      <c r="P652" s="175"/>
      <c r="Q652" s="175"/>
      <c r="R652" s="175"/>
      <c r="S652" s="175"/>
      <c r="T652" s="175"/>
      <c r="U652" s="175"/>
      <c r="V652" s="175"/>
      <c r="W652" s="175"/>
      <c r="X652" s="175"/>
      <c r="Y652" s="175"/>
      <c r="Z652" s="175"/>
    </row>
    <row r="653" ht="11.25" customHeight="1">
      <c r="A653" s="175"/>
      <c r="B653" s="175"/>
      <c r="C653" s="175"/>
      <c r="D653" s="175"/>
      <c r="E653" s="175"/>
      <c r="F653" s="175"/>
      <c r="G653" s="175"/>
      <c r="H653" s="175"/>
      <c r="I653" s="175"/>
      <c r="J653" s="175"/>
      <c r="K653" s="175"/>
      <c r="L653" s="175"/>
      <c r="M653" s="175"/>
      <c r="N653" s="175"/>
      <c r="O653" s="175"/>
      <c r="P653" s="175"/>
      <c r="Q653" s="175"/>
      <c r="R653" s="175"/>
      <c r="S653" s="175"/>
      <c r="T653" s="175"/>
      <c r="U653" s="175"/>
      <c r="V653" s="175"/>
      <c r="W653" s="175"/>
      <c r="X653" s="175"/>
      <c r="Y653" s="175"/>
      <c r="Z653" s="175"/>
    </row>
    <row r="654" ht="11.25" customHeight="1">
      <c r="A654" s="175"/>
      <c r="B654" s="175"/>
      <c r="C654" s="175"/>
      <c r="D654" s="175"/>
      <c r="E654" s="175"/>
      <c r="F654" s="175"/>
      <c r="G654" s="175"/>
      <c r="H654" s="175"/>
      <c r="I654" s="175"/>
      <c r="J654" s="175"/>
      <c r="K654" s="175"/>
      <c r="L654" s="175"/>
      <c r="M654" s="175"/>
      <c r="N654" s="175"/>
      <c r="O654" s="175"/>
      <c r="P654" s="175"/>
      <c r="Q654" s="175"/>
      <c r="R654" s="175"/>
      <c r="S654" s="175"/>
      <c r="T654" s="175"/>
      <c r="U654" s="175"/>
      <c r="V654" s="175"/>
      <c r="W654" s="175"/>
      <c r="X654" s="175"/>
      <c r="Y654" s="175"/>
      <c r="Z654" s="175"/>
    </row>
    <row r="655" ht="11.25" customHeight="1">
      <c r="A655" s="175"/>
      <c r="B655" s="175"/>
      <c r="C655" s="175"/>
      <c r="D655" s="175"/>
      <c r="E655" s="175"/>
      <c r="F655" s="175"/>
      <c r="G655" s="175"/>
      <c r="H655" s="175"/>
      <c r="I655" s="175"/>
      <c r="J655" s="175"/>
      <c r="K655" s="175"/>
      <c r="L655" s="175"/>
      <c r="M655" s="175"/>
      <c r="N655" s="175"/>
      <c r="O655" s="175"/>
      <c r="P655" s="175"/>
      <c r="Q655" s="175"/>
      <c r="R655" s="175"/>
      <c r="S655" s="175"/>
      <c r="T655" s="175"/>
      <c r="U655" s="175"/>
      <c r="V655" s="175"/>
      <c r="W655" s="175"/>
      <c r="X655" s="175"/>
      <c r="Y655" s="175"/>
      <c r="Z655" s="175"/>
    </row>
    <row r="656" ht="11.25" customHeight="1">
      <c r="A656" s="175"/>
      <c r="B656" s="175"/>
      <c r="C656" s="175"/>
      <c r="D656" s="175"/>
      <c r="E656" s="175"/>
      <c r="F656" s="175"/>
      <c r="G656" s="175"/>
      <c r="H656" s="175"/>
      <c r="I656" s="175"/>
      <c r="J656" s="175"/>
      <c r="K656" s="175"/>
      <c r="L656" s="175"/>
      <c r="M656" s="175"/>
      <c r="N656" s="175"/>
      <c r="O656" s="175"/>
      <c r="P656" s="175"/>
      <c r="Q656" s="175"/>
      <c r="R656" s="175"/>
      <c r="S656" s="175"/>
      <c r="T656" s="175"/>
      <c r="U656" s="175"/>
      <c r="V656" s="175"/>
      <c r="W656" s="175"/>
      <c r="X656" s="175"/>
      <c r="Y656" s="175"/>
      <c r="Z656" s="175"/>
    </row>
    <row r="657" ht="11.25" customHeight="1">
      <c r="A657" s="175"/>
      <c r="B657" s="175"/>
      <c r="C657" s="175"/>
      <c r="D657" s="175"/>
      <c r="E657" s="175"/>
      <c r="F657" s="175"/>
      <c r="G657" s="175"/>
      <c r="H657" s="175"/>
      <c r="I657" s="175"/>
      <c r="J657" s="175"/>
      <c r="K657" s="175"/>
      <c r="L657" s="175"/>
      <c r="M657" s="175"/>
      <c r="N657" s="175"/>
      <c r="O657" s="175"/>
      <c r="P657" s="175"/>
      <c r="Q657" s="175"/>
      <c r="R657" s="175"/>
      <c r="S657" s="175"/>
      <c r="T657" s="175"/>
      <c r="U657" s="175"/>
      <c r="V657" s="175"/>
      <c r="W657" s="175"/>
      <c r="X657" s="175"/>
      <c r="Y657" s="175"/>
      <c r="Z657" s="175"/>
    </row>
    <row r="658" ht="11.25" customHeight="1">
      <c r="A658" s="175"/>
      <c r="B658" s="175"/>
      <c r="C658" s="175"/>
      <c r="D658" s="175"/>
      <c r="E658" s="175"/>
      <c r="F658" s="175"/>
      <c r="G658" s="175"/>
      <c r="H658" s="175"/>
      <c r="I658" s="175"/>
      <c r="J658" s="175"/>
      <c r="K658" s="175"/>
      <c r="L658" s="175"/>
      <c r="M658" s="175"/>
      <c r="N658" s="175"/>
      <c r="O658" s="175"/>
      <c r="P658" s="175"/>
      <c r="Q658" s="175"/>
      <c r="R658" s="175"/>
      <c r="S658" s="175"/>
      <c r="T658" s="175"/>
      <c r="U658" s="175"/>
      <c r="V658" s="175"/>
      <c r="W658" s="175"/>
      <c r="X658" s="175"/>
      <c r="Y658" s="175"/>
      <c r="Z658" s="175"/>
    </row>
    <row r="659" ht="11.25" customHeight="1">
      <c r="A659" s="175"/>
      <c r="B659" s="175"/>
      <c r="C659" s="175"/>
      <c r="D659" s="175"/>
      <c r="E659" s="175"/>
      <c r="F659" s="175"/>
      <c r="G659" s="175"/>
      <c r="H659" s="175"/>
      <c r="I659" s="175"/>
      <c r="J659" s="175"/>
      <c r="K659" s="175"/>
      <c r="L659" s="175"/>
      <c r="M659" s="175"/>
      <c r="N659" s="175"/>
      <c r="O659" s="175"/>
      <c r="P659" s="175"/>
      <c r="Q659" s="175"/>
      <c r="R659" s="175"/>
      <c r="S659" s="175"/>
      <c r="T659" s="175"/>
      <c r="U659" s="175"/>
      <c r="V659" s="175"/>
      <c r="W659" s="175"/>
      <c r="X659" s="175"/>
      <c r="Y659" s="175"/>
      <c r="Z659" s="175"/>
    </row>
    <row r="660" ht="11.25" customHeight="1">
      <c r="A660" s="175"/>
      <c r="B660" s="175"/>
      <c r="C660" s="175"/>
      <c r="D660" s="175"/>
      <c r="E660" s="175"/>
      <c r="F660" s="175"/>
      <c r="G660" s="175"/>
      <c r="H660" s="175"/>
      <c r="I660" s="175"/>
      <c r="J660" s="175"/>
      <c r="K660" s="175"/>
      <c r="L660" s="175"/>
      <c r="M660" s="175"/>
      <c r="N660" s="175"/>
      <c r="O660" s="175"/>
      <c r="P660" s="175"/>
      <c r="Q660" s="175"/>
      <c r="R660" s="175"/>
      <c r="S660" s="175"/>
      <c r="T660" s="175"/>
      <c r="U660" s="175"/>
      <c r="V660" s="175"/>
      <c r="W660" s="175"/>
      <c r="X660" s="175"/>
      <c r="Y660" s="175"/>
      <c r="Z660" s="175"/>
    </row>
    <row r="661" ht="11.25" customHeight="1">
      <c r="A661" s="175"/>
      <c r="B661" s="175"/>
      <c r="C661" s="175"/>
      <c r="D661" s="175"/>
      <c r="E661" s="175"/>
      <c r="F661" s="175"/>
      <c r="G661" s="175"/>
      <c r="H661" s="175"/>
      <c r="I661" s="175"/>
      <c r="J661" s="175"/>
      <c r="K661" s="175"/>
      <c r="L661" s="175"/>
      <c r="M661" s="175"/>
      <c r="N661" s="175"/>
      <c r="O661" s="175"/>
      <c r="P661" s="175"/>
      <c r="Q661" s="175"/>
      <c r="R661" s="175"/>
      <c r="S661" s="175"/>
      <c r="T661" s="175"/>
      <c r="U661" s="175"/>
      <c r="V661" s="175"/>
      <c r="W661" s="175"/>
      <c r="X661" s="175"/>
      <c r="Y661" s="175"/>
      <c r="Z661" s="175"/>
    </row>
    <row r="662" ht="11.25" customHeight="1">
      <c r="A662" s="175"/>
      <c r="B662" s="175"/>
      <c r="C662" s="175"/>
      <c r="D662" s="175"/>
      <c r="E662" s="175"/>
      <c r="F662" s="175"/>
      <c r="G662" s="175"/>
      <c r="H662" s="175"/>
      <c r="I662" s="175"/>
      <c r="J662" s="175"/>
      <c r="K662" s="175"/>
      <c r="L662" s="175"/>
      <c r="M662" s="175"/>
      <c r="N662" s="175"/>
      <c r="O662" s="175"/>
      <c r="P662" s="175"/>
      <c r="Q662" s="175"/>
      <c r="R662" s="175"/>
      <c r="S662" s="175"/>
      <c r="T662" s="175"/>
      <c r="U662" s="175"/>
      <c r="V662" s="175"/>
      <c r="W662" s="175"/>
      <c r="X662" s="175"/>
      <c r="Y662" s="175"/>
      <c r="Z662" s="175"/>
    </row>
    <row r="663" ht="11.25" customHeight="1">
      <c r="A663" s="175"/>
      <c r="B663" s="175"/>
      <c r="C663" s="175"/>
      <c r="D663" s="175"/>
      <c r="E663" s="175"/>
      <c r="F663" s="175"/>
      <c r="G663" s="175"/>
      <c r="H663" s="175"/>
      <c r="I663" s="175"/>
      <c r="J663" s="175"/>
      <c r="K663" s="175"/>
      <c r="L663" s="175"/>
      <c r="M663" s="175"/>
      <c r="N663" s="175"/>
      <c r="O663" s="175"/>
      <c r="P663" s="175"/>
      <c r="Q663" s="175"/>
      <c r="R663" s="175"/>
      <c r="S663" s="175"/>
      <c r="T663" s="175"/>
      <c r="U663" s="175"/>
      <c r="V663" s="175"/>
      <c r="W663" s="175"/>
      <c r="X663" s="175"/>
      <c r="Y663" s="175"/>
      <c r="Z663" s="175"/>
    </row>
    <row r="664" ht="11.25" customHeight="1">
      <c r="A664" s="175"/>
      <c r="B664" s="175"/>
      <c r="C664" s="175"/>
      <c r="D664" s="175"/>
      <c r="E664" s="175"/>
      <c r="F664" s="175"/>
      <c r="G664" s="175"/>
      <c r="H664" s="175"/>
      <c r="I664" s="175"/>
      <c r="J664" s="175"/>
      <c r="K664" s="175"/>
      <c r="L664" s="175"/>
      <c r="M664" s="175"/>
      <c r="N664" s="175"/>
      <c r="O664" s="175"/>
      <c r="P664" s="175"/>
      <c r="Q664" s="175"/>
      <c r="R664" s="175"/>
      <c r="S664" s="175"/>
      <c r="T664" s="175"/>
      <c r="U664" s="175"/>
      <c r="V664" s="175"/>
      <c r="W664" s="175"/>
      <c r="X664" s="175"/>
      <c r="Y664" s="175"/>
      <c r="Z664" s="175"/>
    </row>
    <row r="665" ht="11.25" customHeight="1">
      <c r="A665" s="175"/>
      <c r="B665" s="175"/>
      <c r="C665" s="175"/>
      <c r="D665" s="175"/>
      <c r="E665" s="175"/>
      <c r="F665" s="175"/>
      <c r="G665" s="175"/>
      <c r="H665" s="175"/>
      <c r="I665" s="175"/>
      <c r="J665" s="175"/>
      <c r="K665" s="175"/>
      <c r="L665" s="175"/>
      <c r="M665" s="175"/>
      <c r="N665" s="175"/>
      <c r="O665" s="175"/>
      <c r="P665" s="175"/>
      <c r="Q665" s="175"/>
      <c r="R665" s="175"/>
      <c r="S665" s="175"/>
      <c r="T665" s="175"/>
      <c r="U665" s="175"/>
      <c r="V665" s="175"/>
      <c r="W665" s="175"/>
      <c r="X665" s="175"/>
      <c r="Y665" s="175"/>
      <c r="Z665" s="175"/>
    </row>
    <row r="666" ht="11.25" customHeight="1">
      <c r="A666" s="175"/>
      <c r="B666" s="175"/>
      <c r="C666" s="175"/>
      <c r="D666" s="175"/>
      <c r="E666" s="175"/>
      <c r="F666" s="175"/>
      <c r="G666" s="175"/>
      <c r="H666" s="175"/>
      <c r="I666" s="175"/>
      <c r="J666" s="175"/>
      <c r="K666" s="175"/>
      <c r="L666" s="175"/>
      <c r="M666" s="175"/>
      <c r="N666" s="175"/>
      <c r="O666" s="175"/>
      <c r="P666" s="175"/>
      <c r="Q666" s="175"/>
      <c r="R666" s="175"/>
      <c r="S666" s="175"/>
      <c r="T666" s="175"/>
      <c r="U666" s="175"/>
      <c r="V666" s="175"/>
      <c r="W666" s="175"/>
      <c r="X666" s="175"/>
      <c r="Y666" s="175"/>
      <c r="Z666" s="175"/>
    </row>
    <row r="667" ht="11.25" customHeight="1">
      <c r="A667" s="175"/>
      <c r="B667" s="175"/>
      <c r="C667" s="175"/>
      <c r="D667" s="175"/>
      <c r="E667" s="175"/>
      <c r="F667" s="175"/>
      <c r="G667" s="175"/>
      <c r="H667" s="175"/>
      <c r="I667" s="175"/>
      <c r="J667" s="175"/>
      <c r="K667" s="175"/>
      <c r="L667" s="175"/>
      <c r="M667" s="175"/>
      <c r="N667" s="175"/>
      <c r="O667" s="175"/>
      <c r="P667" s="175"/>
      <c r="Q667" s="175"/>
      <c r="R667" s="175"/>
      <c r="S667" s="175"/>
      <c r="T667" s="175"/>
      <c r="U667" s="175"/>
      <c r="V667" s="175"/>
      <c r="W667" s="175"/>
      <c r="X667" s="175"/>
      <c r="Y667" s="175"/>
      <c r="Z667" s="175"/>
    </row>
    <row r="668" ht="11.25" customHeight="1">
      <c r="A668" s="175"/>
      <c r="B668" s="175"/>
      <c r="C668" s="175"/>
      <c r="D668" s="175"/>
      <c r="E668" s="175"/>
      <c r="F668" s="175"/>
      <c r="G668" s="175"/>
      <c r="H668" s="175"/>
      <c r="I668" s="175"/>
      <c r="J668" s="175"/>
      <c r="K668" s="175"/>
      <c r="L668" s="175"/>
      <c r="M668" s="175"/>
      <c r="N668" s="175"/>
      <c r="O668" s="175"/>
      <c r="P668" s="175"/>
      <c r="Q668" s="175"/>
      <c r="R668" s="175"/>
      <c r="S668" s="175"/>
      <c r="T668" s="175"/>
      <c r="U668" s="175"/>
      <c r="V668" s="175"/>
      <c r="W668" s="175"/>
      <c r="X668" s="175"/>
      <c r="Y668" s="175"/>
      <c r="Z668" s="175"/>
    </row>
    <row r="669" ht="11.25" customHeight="1">
      <c r="A669" s="175"/>
      <c r="B669" s="175"/>
      <c r="C669" s="175"/>
      <c r="D669" s="175"/>
      <c r="E669" s="175"/>
      <c r="F669" s="175"/>
      <c r="G669" s="175"/>
      <c r="H669" s="175"/>
      <c r="I669" s="175"/>
      <c r="J669" s="175"/>
      <c r="K669" s="175"/>
      <c r="L669" s="175"/>
      <c r="M669" s="175"/>
      <c r="N669" s="175"/>
      <c r="O669" s="175"/>
      <c r="P669" s="175"/>
      <c r="Q669" s="175"/>
      <c r="R669" s="175"/>
      <c r="S669" s="175"/>
      <c r="T669" s="175"/>
      <c r="U669" s="175"/>
      <c r="V669" s="175"/>
      <c r="W669" s="175"/>
      <c r="X669" s="175"/>
      <c r="Y669" s="175"/>
      <c r="Z669" s="175"/>
    </row>
    <row r="670" ht="11.25" customHeight="1">
      <c r="A670" s="175"/>
      <c r="B670" s="175"/>
      <c r="C670" s="175"/>
      <c r="D670" s="175"/>
      <c r="E670" s="175"/>
      <c r="F670" s="175"/>
      <c r="G670" s="175"/>
      <c r="H670" s="175"/>
      <c r="I670" s="175"/>
      <c r="J670" s="175"/>
      <c r="K670" s="175"/>
      <c r="L670" s="175"/>
      <c r="M670" s="175"/>
      <c r="N670" s="175"/>
      <c r="O670" s="175"/>
      <c r="P670" s="175"/>
      <c r="Q670" s="175"/>
      <c r="R670" s="175"/>
      <c r="S670" s="175"/>
      <c r="T670" s="175"/>
      <c r="U670" s="175"/>
      <c r="V670" s="175"/>
      <c r="W670" s="175"/>
      <c r="X670" s="175"/>
      <c r="Y670" s="175"/>
      <c r="Z670" s="175"/>
    </row>
    <row r="671" ht="11.25" customHeight="1">
      <c r="A671" s="175"/>
      <c r="B671" s="175"/>
      <c r="C671" s="175"/>
      <c r="D671" s="175"/>
      <c r="E671" s="175"/>
      <c r="F671" s="175"/>
      <c r="G671" s="175"/>
      <c r="H671" s="175"/>
      <c r="I671" s="175"/>
      <c r="J671" s="175"/>
      <c r="K671" s="175"/>
      <c r="L671" s="175"/>
      <c r="M671" s="175"/>
      <c r="N671" s="175"/>
      <c r="O671" s="175"/>
      <c r="P671" s="175"/>
      <c r="Q671" s="175"/>
      <c r="R671" s="175"/>
      <c r="S671" s="175"/>
      <c r="T671" s="175"/>
      <c r="U671" s="175"/>
      <c r="V671" s="175"/>
      <c r="W671" s="175"/>
      <c r="X671" s="175"/>
      <c r="Y671" s="175"/>
      <c r="Z671" s="175"/>
    </row>
    <row r="672" ht="11.25" customHeight="1">
      <c r="A672" s="175"/>
      <c r="B672" s="175"/>
      <c r="C672" s="175"/>
      <c r="D672" s="175"/>
      <c r="E672" s="175"/>
      <c r="F672" s="175"/>
      <c r="G672" s="175"/>
      <c r="H672" s="175"/>
      <c r="I672" s="175"/>
      <c r="J672" s="175"/>
      <c r="K672" s="175"/>
      <c r="L672" s="175"/>
      <c r="M672" s="175"/>
      <c r="N672" s="175"/>
      <c r="O672" s="175"/>
      <c r="P672" s="175"/>
      <c r="Q672" s="175"/>
      <c r="R672" s="175"/>
      <c r="S672" s="175"/>
      <c r="T672" s="175"/>
      <c r="U672" s="175"/>
      <c r="V672" s="175"/>
      <c r="W672" s="175"/>
      <c r="X672" s="175"/>
      <c r="Y672" s="175"/>
      <c r="Z672" s="175"/>
    </row>
    <row r="673" ht="11.25" customHeight="1">
      <c r="A673" s="175"/>
      <c r="B673" s="175"/>
      <c r="C673" s="175"/>
      <c r="D673" s="175"/>
      <c r="E673" s="175"/>
      <c r="F673" s="175"/>
      <c r="G673" s="175"/>
      <c r="H673" s="175"/>
      <c r="I673" s="175"/>
      <c r="J673" s="175"/>
      <c r="K673" s="175"/>
      <c r="L673" s="175"/>
      <c r="M673" s="175"/>
      <c r="N673" s="175"/>
      <c r="O673" s="175"/>
      <c r="P673" s="175"/>
      <c r="Q673" s="175"/>
      <c r="R673" s="175"/>
      <c r="S673" s="175"/>
      <c r="T673" s="175"/>
      <c r="U673" s="175"/>
      <c r="V673" s="175"/>
      <c r="W673" s="175"/>
      <c r="X673" s="175"/>
      <c r="Y673" s="175"/>
      <c r="Z673" s="175"/>
    </row>
    <row r="674" ht="11.25" customHeight="1">
      <c r="A674" s="175"/>
      <c r="B674" s="175"/>
      <c r="C674" s="175"/>
      <c r="D674" s="175"/>
      <c r="E674" s="175"/>
      <c r="F674" s="175"/>
      <c r="G674" s="175"/>
      <c r="H674" s="175"/>
      <c r="I674" s="175"/>
      <c r="J674" s="175"/>
      <c r="K674" s="175"/>
      <c r="L674" s="175"/>
      <c r="M674" s="175"/>
      <c r="N674" s="175"/>
      <c r="O674" s="175"/>
      <c r="P674" s="175"/>
      <c r="Q674" s="175"/>
      <c r="R674" s="175"/>
      <c r="S674" s="175"/>
      <c r="T674" s="175"/>
      <c r="U674" s="175"/>
      <c r="V674" s="175"/>
      <c r="W674" s="175"/>
      <c r="X674" s="175"/>
      <c r="Y674" s="175"/>
      <c r="Z674" s="175"/>
    </row>
    <row r="675" ht="11.25" customHeight="1">
      <c r="A675" s="175"/>
      <c r="B675" s="175"/>
      <c r="C675" s="175"/>
      <c r="D675" s="175"/>
      <c r="E675" s="175"/>
      <c r="F675" s="175"/>
      <c r="G675" s="175"/>
      <c r="H675" s="175"/>
      <c r="I675" s="175"/>
      <c r="J675" s="175"/>
      <c r="K675" s="175"/>
      <c r="L675" s="175"/>
      <c r="M675" s="175"/>
      <c r="N675" s="175"/>
      <c r="O675" s="175"/>
      <c r="P675" s="175"/>
      <c r="Q675" s="175"/>
      <c r="R675" s="175"/>
      <c r="S675" s="175"/>
      <c r="T675" s="175"/>
      <c r="U675" s="175"/>
      <c r="V675" s="175"/>
      <c r="W675" s="175"/>
      <c r="X675" s="175"/>
      <c r="Y675" s="175"/>
      <c r="Z675" s="175"/>
    </row>
    <row r="676" ht="11.25" customHeight="1">
      <c r="A676" s="175"/>
      <c r="B676" s="175"/>
      <c r="C676" s="175"/>
      <c r="D676" s="175"/>
      <c r="E676" s="175"/>
      <c r="F676" s="175"/>
      <c r="G676" s="175"/>
      <c r="H676" s="175"/>
      <c r="I676" s="175"/>
      <c r="J676" s="175"/>
      <c r="K676" s="175"/>
      <c r="L676" s="175"/>
      <c r="M676" s="175"/>
      <c r="N676" s="175"/>
      <c r="O676" s="175"/>
      <c r="P676" s="175"/>
      <c r="Q676" s="175"/>
      <c r="R676" s="175"/>
      <c r="S676" s="175"/>
      <c r="T676" s="175"/>
      <c r="U676" s="175"/>
      <c r="V676" s="175"/>
      <c r="W676" s="175"/>
      <c r="X676" s="175"/>
      <c r="Y676" s="175"/>
      <c r="Z676" s="175"/>
    </row>
    <row r="677" ht="11.25" customHeight="1">
      <c r="A677" s="175"/>
      <c r="B677" s="175"/>
      <c r="C677" s="175"/>
      <c r="D677" s="175"/>
      <c r="E677" s="175"/>
      <c r="F677" s="175"/>
      <c r="G677" s="175"/>
      <c r="H677" s="175"/>
      <c r="I677" s="175"/>
      <c r="J677" s="175"/>
      <c r="K677" s="175"/>
      <c r="L677" s="175"/>
      <c r="M677" s="175"/>
      <c r="N677" s="175"/>
      <c r="O677" s="175"/>
      <c r="P677" s="175"/>
      <c r="Q677" s="175"/>
      <c r="R677" s="175"/>
      <c r="S677" s="175"/>
      <c r="T677" s="175"/>
      <c r="U677" s="175"/>
      <c r="V677" s="175"/>
      <c r="W677" s="175"/>
      <c r="X677" s="175"/>
      <c r="Y677" s="175"/>
      <c r="Z677" s="175"/>
    </row>
    <row r="678" ht="11.25" customHeight="1">
      <c r="A678" s="175"/>
      <c r="B678" s="175"/>
      <c r="C678" s="175"/>
      <c r="D678" s="175"/>
      <c r="E678" s="175"/>
      <c r="F678" s="175"/>
      <c r="G678" s="175"/>
      <c r="H678" s="175"/>
      <c r="I678" s="175"/>
      <c r="J678" s="175"/>
      <c r="K678" s="175"/>
      <c r="L678" s="175"/>
      <c r="M678" s="175"/>
      <c r="N678" s="175"/>
      <c r="O678" s="175"/>
      <c r="P678" s="175"/>
      <c r="Q678" s="175"/>
      <c r="R678" s="175"/>
      <c r="S678" s="175"/>
      <c r="T678" s="175"/>
      <c r="U678" s="175"/>
      <c r="V678" s="175"/>
      <c r="W678" s="175"/>
      <c r="X678" s="175"/>
      <c r="Y678" s="175"/>
      <c r="Z678" s="175"/>
    </row>
    <row r="679" ht="11.25" customHeight="1">
      <c r="A679" s="175"/>
      <c r="B679" s="175"/>
      <c r="C679" s="175"/>
      <c r="D679" s="175"/>
      <c r="E679" s="175"/>
      <c r="F679" s="175"/>
      <c r="G679" s="175"/>
      <c r="H679" s="175"/>
      <c r="I679" s="175"/>
      <c r="J679" s="175"/>
      <c r="K679" s="175"/>
      <c r="L679" s="175"/>
      <c r="M679" s="175"/>
      <c r="N679" s="175"/>
      <c r="O679" s="175"/>
      <c r="P679" s="175"/>
      <c r="Q679" s="175"/>
      <c r="R679" s="175"/>
      <c r="S679" s="175"/>
      <c r="T679" s="175"/>
      <c r="U679" s="175"/>
      <c r="V679" s="175"/>
      <c r="W679" s="175"/>
      <c r="X679" s="175"/>
      <c r="Y679" s="175"/>
      <c r="Z679" s="175"/>
    </row>
    <row r="680" ht="11.25" customHeight="1">
      <c r="A680" s="175"/>
      <c r="B680" s="175"/>
      <c r="C680" s="175"/>
      <c r="D680" s="175"/>
      <c r="E680" s="175"/>
      <c r="F680" s="175"/>
      <c r="G680" s="175"/>
      <c r="H680" s="175"/>
      <c r="I680" s="175"/>
      <c r="J680" s="175"/>
      <c r="K680" s="175"/>
      <c r="L680" s="175"/>
      <c r="M680" s="175"/>
      <c r="N680" s="175"/>
      <c r="O680" s="175"/>
      <c r="P680" s="175"/>
      <c r="Q680" s="175"/>
      <c r="R680" s="175"/>
      <c r="S680" s="175"/>
      <c r="T680" s="175"/>
      <c r="U680" s="175"/>
      <c r="V680" s="175"/>
      <c r="W680" s="175"/>
      <c r="X680" s="175"/>
      <c r="Y680" s="175"/>
      <c r="Z680" s="175"/>
    </row>
    <row r="681" ht="11.25" customHeight="1">
      <c r="A681" s="175"/>
      <c r="B681" s="175"/>
      <c r="C681" s="175"/>
      <c r="D681" s="175"/>
      <c r="E681" s="175"/>
      <c r="F681" s="175"/>
      <c r="G681" s="175"/>
      <c r="H681" s="175"/>
      <c r="I681" s="175"/>
      <c r="J681" s="175"/>
      <c r="K681" s="175"/>
      <c r="L681" s="175"/>
      <c r="M681" s="175"/>
      <c r="N681" s="175"/>
      <c r="O681" s="175"/>
      <c r="P681" s="175"/>
      <c r="Q681" s="175"/>
      <c r="R681" s="175"/>
      <c r="S681" s="175"/>
      <c r="T681" s="175"/>
      <c r="U681" s="175"/>
      <c r="V681" s="175"/>
      <c r="W681" s="175"/>
      <c r="X681" s="175"/>
      <c r="Y681" s="175"/>
      <c r="Z681" s="175"/>
    </row>
    <row r="682" ht="11.25" customHeight="1">
      <c r="A682" s="175"/>
      <c r="B682" s="175"/>
      <c r="C682" s="175"/>
      <c r="D682" s="175"/>
      <c r="E682" s="175"/>
      <c r="F682" s="175"/>
      <c r="G682" s="175"/>
      <c r="H682" s="175"/>
      <c r="I682" s="175"/>
      <c r="J682" s="175"/>
      <c r="K682" s="175"/>
      <c r="L682" s="175"/>
      <c r="M682" s="175"/>
      <c r="N682" s="175"/>
      <c r="O682" s="175"/>
      <c r="P682" s="175"/>
      <c r="Q682" s="175"/>
      <c r="R682" s="175"/>
      <c r="S682" s="175"/>
      <c r="T682" s="175"/>
      <c r="U682" s="175"/>
      <c r="V682" s="175"/>
      <c r="W682" s="175"/>
      <c r="X682" s="175"/>
      <c r="Y682" s="175"/>
      <c r="Z682" s="175"/>
    </row>
    <row r="683" ht="11.25" customHeight="1">
      <c r="A683" s="175"/>
      <c r="B683" s="175"/>
      <c r="C683" s="175"/>
      <c r="D683" s="175"/>
      <c r="E683" s="175"/>
      <c r="F683" s="175"/>
      <c r="G683" s="175"/>
      <c r="H683" s="175"/>
      <c r="I683" s="175"/>
      <c r="J683" s="175"/>
      <c r="K683" s="175"/>
      <c r="L683" s="175"/>
      <c r="M683" s="175"/>
      <c r="N683" s="175"/>
      <c r="O683" s="175"/>
      <c r="P683" s="175"/>
      <c r="Q683" s="175"/>
      <c r="R683" s="175"/>
      <c r="S683" s="175"/>
      <c r="T683" s="175"/>
      <c r="U683" s="175"/>
      <c r="V683" s="175"/>
      <c r="W683" s="175"/>
      <c r="X683" s="175"/>
      <c r="Y683" s="175"/>
      <c r="Z683" s="175"/>
    </row>
    <row r="684" ht="11.25" customHeight="1">
      <c r="A684" s="175"/>
      <c r="B684" s="175"/>
      <c r="C684" s="175"/>
      <c r="D684" s="175"/>
      <c r="E684" s="175"/>
      <c r="F684" s="175"/>
      <c r="G684" s="175"/>
      <c r="H684" s="175"/>
      <c r="I684" s="175"/>
      <c r="J684" s="175"/>
      <c r="K684" s="175"/>
      <c r="L684" s="175"/>
      <c r="M684" s="175"/>
      <c r="N684" s="175"/>
      <c r="O684" s="175"/>
      <c r="P684" s="175"/>
      <c r="Q684" s="175"/>
      <c r="R684" s="175"/>
      <c r="S684" s="175"/>
      <c r="T684" s="175"/>
      <c r="U684" s="175"/>
      <c r="V684" s="175"/>
      <c r="W684" s="175"/>
      <c r="X684" s="175"/>
      <c r="Y684" s="175"/>
      <c r="Z684" s="175"/>
    </row>
    <row r="685" ht="11.25" customHeight="1">
      <c r="A685" s="175"/>
      <c r="B685" s="175"/>
      <c r="C685" s="175"/>
      <c r="D685" s="175"/>
      <c r="E685" s="175"/>
      <c r="F685" s="175"/>
      <c r="G685" s="175"/>
      <c r="H685" s="175"/>
      <c r="I685" s="175"/>
      <c r="J685" s="175"/>
      <c r="K685" s="175"/>
      <c r="L685" s="175"/>
      <c r="M685" s="175"/>
      <c r="N685" s="175"/>
      <c r="O685" s="175"/>
      <c r="P685" s="175"/>
      <c r="Q685" s="175"/>
      <c r="R685" s="175"/>
      <c r="S685" s="175"/>
      <c r="T685" s="175"/>
      <c r="U685" s="175"/>
      <c r="V685" s="175"/>
      <c r="W685" s="175"/>
      <c r="X685" s="175"/>
      <c r="Y685" s="175"/>
      <c r="Z685" s="175"/>
    </row>
    <row r="686" ht="11.25" customHeight="1">
      <c r="A686" s="175"/>
      <c r="B686" s="175"/>
      <c r="C686" s="175"/>
      <c r="D686" s="175"/>
      <c r="E686" s="175"/>
      <c r="F686" s="175"/>
      <c r="G686" s="175"/>
      <c r="H686" s="175"/>
      <c r="I686" s="175"/>
      <c r="J686" s="175"/>
      <c r="K686" s="175"/>
      <c r="L686" s="175"/>
      <c r="M686" s="175"/>
      <c r="N686" s="175"/>
      <c r="O686" s="175"/>
      <c r="P686" s="175"/>
      <c r="Q686" s="175"/>
      <c r="R686" s="175"/>
      <c r="S686" s="175"/>
      <c r="T686" s="175"/>
      <c r="U686" s="175"/>
      <c r="V686" s="175"/>
      <c r="W686" s="175"/>
      <c r="X686" s="175"/>
      <c r="Y686" s="175"/>
      <c r="Z686" s="175"/>
    </row>
    <row r="687" ht="11.25" customHeight="1">
      <c r="A687" s="175"/>
      <c r="B687" s="175"/>
      <c r="C687" s="175"/>
      <c r="D687" s="175"/>
      <c r="E687" s="175"/>
      <c r="F687" s="175"/>
      <c r="G687" s="175"/>
      <c r="H687" s="175"/>
      <c r="I687" s="175"/>
      <c r="J687" s="175"/>
      <c r="K687" s="175"/>
      <c r="L687" s="175"/>
      <c r="M687" s="175"/>
      <c r="N687" s="175"/>
      <c r="O687" s="175"/>
      <c r="P687" s="175"/>
      <c r="Q687" s="175"/>
      <c r="R687" s="175"/>
      <c r="S687" s="175"/>
      <c r="T687" s="175"/>
      <c r="U687" s="175"/>
      <c r="V687" s="175"/>
      <c r="W687" s="175"/>
      <c r="X687" s="175"/>
      <c r="Y687" s="175"/>
      <c r="Z687" s="175"/>
    </row>
    <row r="688" ht="11.25" customHeight="1">
      <c r="A688" s="175"/>
      <c r="B688" s="175"/>
      <c r="C688" s="175"/>
      <c r="D688" s="175"/>
      <c r="E688" s="175"/>
      <c r="F688" s="175"/>
      <c r="G688" s="175"/>
      <c r="H688" s="175"/>
      <c r="I688" s="175"/>
      <c r="J688" s="175"/>
      <c r="K688" s="175"/>
      <c r="L688" s="175"/>
      <c r="M688" s="175"/>
      <c r="N688" s="175"/>
      <c r="O688" s="175"/>
      <c r="P688" s="175"/>
      <c r="Q688" s="175"/>
      <c r="R688" s="175"/>
      <c r="S688" s="175"/>
      <c r="T688" s="175"/>
      <c r="U688" s="175"/>
      <c r="V688" s="175"/>
      <c r="W688" s="175"/>
      <c r="X688" s="175"/>
      <c r="Y688" s="175"/>
      <c r="Z688" s="175"/>
    </row>
    <row r="689" ht="11.25" customHeight="1">
      <c r="A689" s="175"/>
      <c r="B689" s="175"/>
      <c r="C689" s="175"/>
      <c r="D689" s="175"/>
      <c r="E689" s="175"/>
      <c r="F689" s="175"/>
      <c r="G689" s="175"/>
      <c r="H689" s="175"/>
      <c r="I689" s="175"/>
      <c r="J689" s="175"/>
      <c r="K689" s="175"/>
      <c r="L689" s="175"/>
      <c r="M689" s="175"/>
      <c r="N689" s="175"/>
      <c r="O689" s="175"/>
      <c r="P689" s="175"/>
      <c r="Q689" s="175"/>
      <c r="R689" s="175"/>
      <c r="S689" s="175"/>
      <c r="T689" s="175"/>
      <c r="U689" s="175"/>
      <c r="V689" s="175"/>
      <c r="W689" s="175"/>
      <c r="X689" s="175"/>
      <c r="Y689" s="175"/>
      <c r="Z689" s="175"/>
    </row>
    <row r="690" ht="11.25" customHeight="1">
      <c r="A690" s="175"/>
      <c r="B690" s="175"/>
      <c r="C690" s="175"/>
      <c r="D690" s="175"/>
      <c r="E690" s="175"/>
      <c r="F690" s="175"/>
      <c r="G690" s="175"/>
      <c r="H690" s="175"/>
      <c r="I690" s="175"/>
      <c r="J690" s="175"/>
      <c r="K690" s="175"/>
      <c r="L690" s="175"/>
      <c r="M690" s="175"/>
      <c r="N690" s="175"/>
      <c r="O690" s="175"/>
      <c r="P690" s="175"/>
      <c r="Q690" s="175"/>
      <c r="R690" s="175"/>
      <c r="S690" s="175"/>
      <c r="T690" s="175"/>
      <c r="U690" s="175"/>
      <c r="V690" s="175"/>
      <c r="W690" s="175"/>
      <c r="X690" s="175"/>
      <c r="Y690" s="175"/>
      <c r="Z690" s="175"/>
    </row>
    <row r="691" ht="11.25" customHeight="1">
      <c r="A691" s="175"/>
      <c r="B691" s="175"/>
      <c r="C691" s="175"/>
      <c r="D691" s="175"/>
      <c r="E691" s="175"/>
      <c r="F691" s="175"/>
      <c r="G691" s="175"/>
      <c r="H691" s="175"/>
      <c r="I691" s="175"/>
      <c r="J691" s="175"/>
      <c r="K691" s="175"/>
      <c r="L691" s="175"/>
      <c r="M691" s="175"/>
      <c r="N691" s="175"/>
      <c r="O691" s="175"/>
      <c r="P691" s="175"/>
      <c r="Q691" s="175"/>
      <c r="R691" s="175"/>
      <c r="S691" s="175"/>
      <c r="T691" s="175"/>
      <c r="U691" s="175"/>
      <c r="V691" s="175"/>
      <c r="W691" s="175"/>
      <c r="X691" s="175"/>
      <c r="Y691" s="175"/>
      <c r="Z691" s="175"/>
    </row>
    <row r="692" ht="11.25" customHeight="1">
      <c r="A692" s="175"/>
      <c r="B692" s="175"/>
      <c r="C692" s="175"/>
      <c r="D692" s="175"/>
      <c r="E692" s="175"/>
      <c r="F692" s="175"/>
      <c r="G692" s="175"/>
      <c r="H692" s="175"/>
      <c r="I692" s="175"/>
      <c r="J692" s="175"/>
      <c r="K692" s="175"/>
      <c r="L692" s="175"/>
      <c r="M692" s="175"/>
      <c r="N692" s="175"/>
      <c r="O692" s="175"/>
      <c r="P692" s="175"/>
      <c r="Q692" s="175"/>
      <c r="R692" s="175"/>
      <c r="S692" s="175"/>
      <c r="T692" s="175"/>
      <c r="U692" s="175"/>
      <c r="V692" s="175"/>
      <c r="W692" s="175"/>
      <c r="X692" s="175"/>
      <c r="Y692" s="175"/>
      <c r="Z692" s="175"/>
    </row>
    <row r="693" ht="11.25" customHeight="1">
      <c r="A693" s="175"/>
      <c r="B693" s="175"/>
      <c r="C693" s="175"/>
      <c r="D693" s="175"/>
      <c r="E693" s="175"/>
      <c r="F693" s="175"/>
      <c r="G693" s="175"/>
      <c r="H693" s="175"/>
      <c r="I693" s="175"/>
      <c r="J693" s="175"/>
      <c r="K693" s="175"/>
      <c r="L693" s="175"/>
      <c r="M693" s="175"/>
      <c r="N693" s="175"/>
      <c r="O693" s="175"/>
      <c r="P693" s="175"/>
      <c r="Q693" s="175"/>
      <c r="R693" s="175"/>
      <c r="S693" s="175"/>
      <c r="T693" s="175"/>
      <c r="U693" s="175"/>
      <c r="V693" s="175"/>
      <c r="W693" s="175"/>
      <c r="X693" s="175"/>
      <c r="Y693" s="175"/>
      <c r="Z693" s="175"/>
    </row>
    <row r="694" ht="11.25" customHeight="1">
      <c r="A694" s="175"/>
      <c r="B694" s="175"/>
      <c r="C694" s="175"/>
      <c r="D694" s="175"/>
      <c r="E694" s="175"/>
      <c r="F694" s="175"/>
      <c r="G694" s="175"/>
      <c r="H694" s="175"/>
      <c r="I694" s="175"/>
      <c r="J694" s="175"/>
      <c r="K694" s="175"/>
      <c r="L694" s="175"/>
      <c r="M694" s="175"/>
      <c r="N694" s="175"/>
      <c r="O694" s="175"/>
      <c r="P694" s="175"/>
      <c r="Q694" s="175"/>
      <c r="R694" s="175"/>
      <c r="S694" s="175"/>
      <c r="T694" s="175"/>
      <c r="U694" s="175"/>
      <c r="V694" s="175"/>
      <c r="W694" s="175"/>
      <c r="X694" s="175"/>
      <c r="Y694" s="175"/>
      <c r="Z694" s="175"/>
    </row>
    <row r="695" ht="11.25" customHeight="1">
      <c r="A695" s="175"/>
      <c r="B695" s="175"/>
      <c r="C695" s="175"/>
      <c r="D695" s="175"/>
      <c r="E695" s="175"/>
      <c r="F695" s="175"/>
      <c r="G695" s="175"/>
      <c r="H695" s="175"/>
      <c r="I695" s="175"/>
      <c r="J695" s="175"/>
      <c r="K695" s="175"/>
      <c r="L695" s="175"/>
      <c r="M695" s="175"/>
      <c r="N695" s="175"/>
      <c r="O695" s="175"/>
      <c r="P695" s="175"/>
      <c r="Q695" s="175"/>
      <c r="R695" s="175"/>
      <c r="S695" s="175"/>
      <c r="T695" s="175"/>
      <c r="U695" s="175"/>
      <c r="V695" s="175"/>
      <c r="W695" s="175"/>
      <c r="X695" s="175"/>
      <c r="Y695" s="175"/>
      <c r="Z695" s="175"/>
    </row>
    <row r="696" ht="11.25" customHeight="1">
      <c r="A696" s="175"/>
      <c r="B696" s="175"/>
      <c r="C696" s="175"/>
      <c r="D696" s="175"/>
      <c r="E696" s="175"/>
      <c r="F696" s="175"/>
      <c r="G696" s="175"/>
      <c r="H696" s="175"/>
      <c r="I696" s="175"/>
      <c r="J696" s="175"/>
      <c r="K696" s="175"/>
      <c r="L696" s="175"/>
      <c r="M696" s="175"/>
      <c r="N696" s="175"/>
      <c r="O696" s="175"/>
      <c r="P696" s="175"/>
      <c r="Q696" s="175"/>
      <c r="R696" s="175"/>
      <c r="S696" s="175"/>
      <c r="T696" s="175"/>
      <c r="U696" s="175"/>
      <c r="V696" s="175"/>
      <c r="W696" s="175"/>
      <c r="X696" s="175"/>
      <c r="Y696" s="175"/>
      <c r="Z696" s="175"/>
    </row>
    <row r="697" ht="11.25" customHeight="1">
      <c r="A697" s="175"/>
      <c r="B697" s="175"/>
      <c r="C697" s="175"/>
      <c r="D697" s="175"/>
      <c r="E697" s="175"/>
      <c r="F697" s="175"/>
      <c r="G697" s="175"/>
      <c r="H697" s="175"/>
      <c r="I697" s="175"/>
      <c r="J697" s="175"/>
      <c r="K697" s="175"/>
      <c r="L697" s="175"/>
      <c r="M697" s="175"/>
      <c r="N697" s="175"/>
      <c r="O697" s="175"/>
      <c r="P697" s="175"/>
      <c r="Q697" s="175"/>
      <c r="R697" s="175"/>
      <c r="S697" s="175"/>
      <c r="T697" s="175"/>
      <c r="U697" s="175"/>
      <c r="V697" s="175"/>
      <c r="W697" s="175"/>
      <c r="X697" s="175"/>
      <c r="Y697" s="175"/>
      <c r="Z697" s="175"/>
    </row>
    <row r="698" ht="11.25" customHeight="1">
      <c r="A698" s="175"/>
      <c r="B698" s="175"/>
      <c r="C698" s="175"/>
      <c r="D698" s="175"/>
      <c r="E698" s="175"/>
      <c r="F698" s="175"/>
      <c r="G698" s="175"/>
      <c r="H698" s="175"/>
      <c r="I698" s="175"/>
      <c r="J698" s="175"/>
      <c r="K698" s="175"/>
      <c r="L698" s="175"/>
      <c r="M698" s="175"/>
      <c r="N698" s="175"/>
      <c r="O698" s="175"/>
      <c r="P698" s="175"/>
      <c r="Q698" s="175"/>
      <c r="R698" s="175"/>
      <c r="S698" s="175"/>
      <c r="T698" s="175"/>
      <c r="U698" s="175"/>
      <c r="V698" s="175"/>
      <c r="W698" s="175"/>
      <c r="X698" s="175"/>
      <c r="Y698" s="175"/>
      <c r="Z698" s="175"/>
    </row>
    <row r="699" ht="11.25" customHeight="1">
      <c r="A699" s="175"/>
      <c r="B699" s="175"/>
      <c r="C699" s="175"/>
      <c r="D699" s="175"/>
      <c r="E699" s="175"/>
      <c r="F699" s="175"/>
      <c r="G699" s="175"/>
      <c r="H699" s="175"/>
      <c r="I699" s="175"/>
      <c r="J699" s="175"/>
      <c r="K699" s="175"/>
      <c r="L699" s="175"/>
      <c r="M699" s="175"/>
      <c r="N699" s="175"/>
      <c r="O699" s="175"/>
      <c r="P699" s="175"/>
      <c r="Q699" s="175"/>
      <c r="R699" s="175"/>
      <c r="S699" s="175"/>
      <c r="T699" s="175"/>
      <c r="U699" s="175"/>
      <c r="V699" s="175"/>
      <c r="W699" s="175"/>
      <c r="X699" s="175"/>
      <c r="Y699" s="175"/>
      <c r="Z699" s="175"/>
    </row>
    <row r="700" ht="11.25" customHeight="1">
      <c r="A700" s="175"/>
      <c r="B700" s="175"/>
      <c r="C700" s="175"/>
      <c r="D700" s="175"/>
      <c r="E700" s="175"/>
      <c r="F700" s="175"/>
      <c r="G700" s="175"/>
      <c r="H700" s="175"/>
      <c r="I700" s="175"/>
      <c r="J700" s="175"/>
      <c r="K700" s="175"/>
      <c r="L700" s="175"/>
      <c r="M700" s="175"/>
      <c r="N700" s="175"/>
      <c r="O700" s="175"/>
      <c r="P700" s="175"/>
      <c r="Q700" s="175"/>
      <c r="R700" s="175"/>
      <c r="S700" s="175"/>
      <c r="T700" s="175"/>
      <c r="U700" s="175"/>
      <c r="V700" s="175"/>
      <c r="W700" s="175"/>
      <c r="X700" s="175"/>
      <c r="Y700" s="175"/>
      <c r="Z700" s="175"/>
    </row>
    <row r="701" ht="11.25" customHeight="1">
      <c r="A701" s="175"/>
      <c r="B701" s="175"/>
      <c r="C701" s="175"/>
      <c r="D701" s="175"/>
      <c r="E701" s="175"/>
      <c r="F701" s="175"/>
      <c r="G701" s="175"/>
      <c r="H701" s="175"/>
      <c r="I701" s="175"/>
      <c r="J701" s="175"/>
      <c r="K701" s="175"/>
      <c r="L701" s="175"/>
      <c r="M701" s="175"/>
      <c r="N701" s="175"/>
      <c r="O701" s="175"/>
      <c r="P701" s="175"/>
      <c r="Q701" s="175"/>
      <c r="R701" s="175"/>
      <c r="S701" s="175"/>
      <c r="T701" s="175"/>
      <c r="U701" s="175"/>
      <c r="V701" s="175"/>
      <c r="W701" s="175"/>
      <c r="X701" s="175"/>
      <c r="Y701" s="175"/>
      <c r="Z701" s="175"/>
    </row>
    <row r="702" ht="11.25" customHeight="1">
      <c r="A702" s="175"/>
      <c r="B702" s="175"/>
      <c r="C702" s="175"/>
      <c r="D702" s="175"/>
      <c r="E702" s="175"/>
      <c r="F702" s="175"/>
      <c r="G702" s="175"/>
      <c r="H702" s="175"/>
      <c r="I702" s="175"/>
      <c r="J702" s="175"/>
      <c r="K702" s="175"/>
      <c r="L702" s="175"/>
      <c r="M702" s="175"/>
      <c r="N702" s="175"/>
      <c r="O702" s="175"/>
      <c r="P702" s="175"/>
      <c r="Q702" s="175"/>
      <c r="R702" s="175"/>
      <c r="S702" s="175"/>
      <c r="T702" s="175"/>
      <c r="U702" s="175"/>
      <c r="V702" s="175"/>
      <c r="W702" s="175"/>
      <c r="X702" s="175"/>
      <c r="Y702" s="175"/>
      <c r="Z702" s="175"/>
    </row>
    <row r="703" ht="11.25" customHeight="1">
      <c r="A703" s="175"/>
      <c r="B703" s="175"/>
      <c r="C703" s="175"/>
      <c r="D703" s="175"/>
      <c r="E703" s="175"/>
      <c r="F703" s="175"/>
      <c r="G703" s="175"/>
      <c r="H703" s="175"/>
      <c r="I703" s="175"/>
      <c r="J703" s="175"/>
      <c r="K703" s="175"/>
      <c r="L703" s="175"/>
      <c r="M703" s="175"/>
      <c r="N703" s="175"/>
      <c r="O703" s="175"/>
      <c r="P703" s="175"/>
      <c r="Q703" s="175"/>
      <c r="R703" s="175"/>
      <c r="S703" s="175"/>
      <c r="T703" s="175"/>
      <c r="U703" s="175"/>
      <c r="V703" s="175"/>
      <c r="W703" s="175"/>
      <c r="X703" s="175"/>
      <c r="Y703" s="175"/>
      <c r="Z703" s="175"/>
    </row>
    <row r="704" ht="11.25" customHeight="1">
      <c r="A704" s="175"/>
      <c r="B704" s="175"/>
      <c r="C704" s="175"/>
      <c r="D704" s="175"/>
      <c r="E704" s="175"/>
      <c r="F704" s="175"/>
      <c r="G704" s="175"/>
      <c r="H704" s="175"/>
      <c r="I704" s="175"/>
      <c r="J704" s="175"/>
      <c r="K704" s="175"/>
      <c r="L704" s="175"/>
      <c r="M704" s="175"/>
      <c r="N704" s="175"/>
      <c r="O704" s="175"/>
      <c r="P704" s="175"/>
      <c r="Q704" s="175"/>
      <c r="R704" s="175"/>
      <c r="S704" s="175"/>
      <c r="T704" s="175"/>
      <c r="U704" s="175"/>
      <c r="V704" s="175"/>
      <c r="W704" s="175"/>
      <c r="X704" s="175"/>
      <c r="Y704" s="175"/>
      <c r="Z704" s="175"/>
    </row>
    <row r="705" ht="11.25" customHeight="1">
      <c r="A705" s="175"/>
      <c r="B705" s="175"/>
      <c r="C705" s="175"/>
      <c r="D705" s="175"/>
      <c r="E705" s="175"/>
      <c r="F705" s="175"/>
      <c r="G705" s="175"/>
      <c r="H705" s="175"/>
      <c r="I705" s="175"/>
      <c r="J705" s="175"/>
      <c r="K705" s="175"/>
      <c r="L705" s="175"/>
      <c r="M705" s="175"/>
      <c r="N705" s="175"/>
      <c r="O705" s="175"/>
      <c r="P705" s="175"/>
      <c r="Q705" s="175"/>
      <c r="R705" s="175"/>
      <c r="S705" s="175"/>
      <c r="T705" s="175"/>
      <c r="U705" s="175"/>
      <c r="V705" s="175"/>
      <c r="W705" s="175"/>
      <c r="X705" s="175"/>
      <c r="Y705" s="175"/>
      <c r="Z705" s="175"/>
    </row>
    <row r="706" ht="11.25" customHeight="1">
      <c r="A706" s="175"/>
      <c r="B706" s="175"/>
      <c r="C706" s="175"/>
      <c r="D706" s="175"/>
      <c r="E706" s="175"/>
      <c r="F706" s="175"/>
      <c r="G706" s="175"/>
      <c r="H706" s="175"/>
      <c r="I706" s="175"/>
      <c r="J706" s="175"/>
      <c r="K706" s="175"/>
      <c r="L706" s="175"/>
      <c r="M706" s="175"/>
      <c r="N706" s="175"/>
      <c r="O706" s="175"/>
      <c r="P706" s="175"/>
      <c r="Q706" s="175"/>
      <c r="R706" s="175"/>
      <c r="S706" s="175"/>
      <c r="T706" s="175"/>
      <c r="U706" s="175"/>
      <c r="V706" s="175"/>
      <c r="W706" s="175"/>
      <c r="X706" s="175"/>
      <c r="Y706" s="175"/>
      <c r="Z706" s="175"/>
    </row>
    <row r="707" ht="11.25" customHeight="1">
      <c r="A707" s="175"/>
      <c r="B707" s="175"/>
      <c r="C707" s="175"/>
      <c r="D707" s="175"/>
      <c r="E707" s="175"/>
      <c r="F707" s="175"/>
      <c r="G707" s="175"/>
      <c r="H707" s="175"/>
      <c r="I707" s="175"/>
      <c r="J707" s="175"/>
      <c r="K707" s="175"/>
      <c r="L707" s="175"/>
      <c r="M707" s="175"/>
      <c r="N707" s="175"/>
      <c r="O707" s="175"/>
      <c r="P707" s="175"/>
      <c r="Q707" s="175"/>
      <c r="R707" s="175"/>
      <c r="S707" s="175"/>
      <c r="T707" s="175"/>
      <c r="U707" s="175"/>
      <c r="V707" s="175"/>
      <c r="W707" s="175"/>
      <c r="X707" s="175"/>
      <c r="Y707" s="175"/>
      <c r="Z707" s="175"/>
    </row>
    <row r="708" ht="11.25" customHeight="1">
      <c r="A708" s="175"/>
      <c r="B708" s="175"/>
      <c r="C708" s="175"/>
      <c r="D708" s="175"/>
      <c r="E708" s="175"/>
      <c r="F708" s="175"/>
      <c r="G708" s="175"/>
      <c r="H708" s="175"/>
      <c r="I708" s="175"/>
      <c r="J708" s="175"/>
      <c r="K708" s="175"/>
      <c r="L708" s="175"/>
      <c r="M708" s="175"/>
      <c r="N708" s="175"/>
      <c r="O708" s="175"/>
      <c r="P708" s="175"/>
      <c r="Q708" s="175"/>
      <c r="R708" s="175"/>
      <c r="S708" s="175"/>
      <c r="T708" s="175"/>
      <c r="U708" s="175"/>
      <c r="V708" s="175"/>
      <c r="W708" s="175"/>
      <c r="X708" s="175"/>
      <c r="Y708" s="175"/>
      <c r="Z708" s="175"/>
    </row>
    <row r="709" ht="11.25" customHeight="1">
      <c r="A709" s="175"/>
      <c r="B709" s="175"/>
      <c r="C709" s="175"/>
      <c r="D709" s="175"/>
      <c r="E709" s="175"/>
      <c r="F709" s="175"/>
      <c r="G709" s="175"/>
      <c r="H709" s="175"/>
      <c r="I709" s="175"/>
      <c r="J709" s="175"/>
      <c r="K709" s="175"/>
      <c r="L709" s="175"/>
      <c r="M709" s="175"/>
      <c r="N709" s="175"/>
      <c r="O709" s="175"/>
      <c r="P709" s="175"/>
      <c r="Q709" s="175"/>
      <c r="R709" s="175"/>
      <c r="S709" s="175"/>
      <c r="T709" s="175"/>
      <c r="U709" s="175"/>
      <c r="V709" s="175"/>
      <c r="W709" s="175"/>
      <c r="X709" s="175"/>
      <c r="Y709" s="175"/>
      <c r="Z709" s="175"/>
    </row>
    <row r="710" ht="11.25" customHeight="1">
      <c r="A710" s="175"/>
      <c r="B710" s="175"/>
      <c r="C710" s="175"/>
      <c r="D710" s="175"/>
      <c r="E710" s="175"/>
      <c r="F710" s="175"/>
      <c r="G710" s="175"/>
      <c r="H710" s="175"/>
      <c r="I710" s="175"/>
      <c r="J710" s="175"/>
      <c r="K710" s="175"/>
      <c r="L710" s="175"/>
      <c r="M710" s="175"/>
      <c r="N710" s="175"/>
      <c r="O710" s="175"/>
      <c r="P710" s="175"/>
      <c r="Q710" s="175"/>
      <c r="R710" s="175"/>
      <c r="S710" s="175"/>
      <c r="T710" s="175"/>
      <c r="U710" s="175"/>
      <c r="V710" s="175"/>
      <c r="W710" s="175"/>
      <c r="X710" s="175"/>
      <c r="Y710" s="175"/>
      <c r="Z710" s="175"/>
    </row>
    <row r="711" ht="11.25" customHeight="1">
      <c r="A711" s="175"/>
      <c r="B711" s="175"/>
      <c r="C711" s="175"/>
      <c r="D711" s="175"/>
      <c r="E711" s="175"/>
      <c r="F711" s="175"/>
      <c r="G711" s="175"/>
      <c r="H711" s="175"/>
      <c r="I711" s="175"/>
      <c r="J711" s="175"/>
      <c r="K711" s="175"/>
      <c r="L711" s="175"/>
      <c r="M711" s="175"/>
      <c r="N711" s="175"/>
      <c r="O711" s="175"/>
      <c r="P711" s="175"/>
      <c r="Q711" s="175"/>
      <c r="R711" s="175"/>
      <c r="S711" s="175"/>
      <c r="T711" s="175"/>
      <c r="U711" s="175"/>
      <c r="V711" s="175"/>
      <c r="W711" s="175"/>
      <c r="X711" s="175"/>
      <c r="Y711" s="175"/>
      <c r="Z711" s="175"/>
    </row>
    <row r="712" ht="11.25" customHeight="1">
      <c r="A712" s="175"/>
      <c r="B712" s="175"/>
      <c r="C712" s="175"/>
      <c r="D712" s="175"/>
      <c r="E712" s="175"/>
      <c r="F712" s="175"/>
      <c r="G712" s="175"/>
      <c r="H712" s="175"/>
      <c r="I712" s="175"/>
      <c r="J712" s="175"/>
      <c r="K712" s="175"/>
      <c r="L712" s="175"/>
      <c r="M712" s="175"/>
      <c r="N712" s="175"/>
      <c r="O712" s="175"/>
      <c r="P712" s="175"/>
      <c r="Q712" s="175"/>
      <c r="R712" s="175"/>
      <c r="S712" s="175"/>
      <c r="T712" s="175"/>
      <c r="U712" s="175"/>
      <c r="V712" s="175"/>
      <c r="W712" s="175"/>
      <c r="X712" s="175"/>
      <c r="Y712" s="175"/>
      <c r="Z712" s="175"/>
    </row>
    <row r="713" ht="11.25" customHeight="1">
      <c r="A713" s="175"/>
      <c r="B713" s="175"/>
      <c r="C713" s="175"/>
      <c r="D713" s="175"/>
      <c r="E713" s="175"/>
      <c r="F713" s="175"/>
      <c r="G713" s="175"/>
      <c r="H713" s="175"/>
      <c r="I713" s="175"/>
      <c r="J713" s="175"/>
      <c r="K713" s="175"/>
      <c r="L713" s="175"/>
      <c r="M713" s="175"/>
      <c r="N713" s="175"/>
      <c r="O713" s="175"/>
      <c r="P713" s="175"/>
      <c r="Q713" s="175"/>
      <c r="R713" s="175"/>
      <c r="S713" s="175"/>
      <c r="T713" s="175"/>
      <c r="U713" s="175"/>
      <c r="V713" s="175"/>
      <c r="W713" s="175"/>
      <c r="X713" s="175"/>
      <c r="Y713" s="175"/>
      <c r="Z713" s="175"/>
    </row>
    <row r="714" ht="11.25" customHeight="1">
      <c r="A714" s="175"/>
      <c r="B714" s="175"/>
      <c r="C714" s="175"/>
      <c r="D714" s="175"/>
      <c r="E714" s="175"/>
      <c r="F714" s="175"/>
      <c r="G714" s="175"/>
      <c r="H714" s="175"/>
      <c r="I714" s="175"/>
      <c r="J714" s="175"/>
      <c r="K714" s="175"/>
      <c r="L714" s="175"/>
      <c r="M714" s="175"/>
      <c r="N714" s="175"/>
      <c r="O714" s="175"/>
      <c r="P714" s="175"/>
      <c r="Q714" s="175"/>
      <c r="R714" s="175"/>
      <c r="S714" s="175"/>
      <c r="T714" s="175"/>
      <c r="U714" s="175"/>
      <c r="V714" s="175"/>
      <c r="W714" s="175"/>
      <c r="X714" s="175"/>
      <c r="Y714" s="175"/>
      <c r="Z714" s="175"/>
    </row>
    <row r="715" ht="11.25" customHeight="1">
      <c r="A715" s="175"/>
      <c r="B715" s="175"/>
      <c r="C715" s="175"/>
      <c r="D715" s="175"/>
      <c r="E715" s="175"/>
      <c r="F715" s="175"/>
      <c r="G715" s="175"/>
      <c r="H715" s="175"/>
      <c r="I715" s="175"/>
      <c r="J715" s="175"/>
      <c r="K715" s="175"/>
      <c r="L715" s="175"/>
      <c r="M715" s="175"/>
      <c r="N715" s="175"/>
      <c r="O715" s="175"/>
      <c r="P715" s="175"/>
      <c r="Q715" s="175"/>
      <c r="R715" s="175"/>
      <c r="S715" s="175"/>
      <c r="T715" s="175"/>
      <c r="U715" s="175"/>
      <c r="V715" s="175"/>
      <c r="W715" s="175"/>
      <c r="X715" s="175"/>
      <c r="Y715" s="175"/>
      <c r="Z715" s="175"/>
    </row>
    <row r="716" ht="11.25" customHeight="1">
      <c r="A716" s="175"/>
      <c r="B716" s="175"/>
      <c r="C716" s="175"/>
      <c r="D716" s="175"/>
      <c r="E716" s="175"/>
      <c r="F716" s="175"/>
      <c r="G716" s="175"/>
      <c r="H716" s="175"/>
      <c r="I716" s="175"/>
      <c r="J716" s="175"/>
      <c r="K716" s="175"/>
      <c r="L716" s="175"/>
      <c r="M716" s="175"/>
      <c r="N716" s="175"/>
      <c r="O716" s="175"/>
      <c r="P716" s="175"/>
      <c r="Q716" s="175"/>
      <c r="R716" s="175"/>
      <c r="S716" s="175"/>
      <c r="T716" s="175"/>
      <c r="U716" s="175"/>
      <c r="V716" s="175"/>
      <c r="W716" s="175"/>
      <c r="X716" s="175"/>
      <c r="Y716" s="175"/>
      <c r="Z716" s="175"/>
    </row>
    <row r="717" ht="11.25" customHeight="1">
      <c r="A717" s="175"/>
      <c r="B717" s="175"/>
      <c r="C717" s="175"/>
      <c r="D717" s="175"/>
      <c r="E717" s="175"/>
      <c r="F717" s="175"/>
      <c r="G717" s="175"/>
      <c r="H717" s="175"/>
      <c r="I717" s="175"/>
      <c r="J717" s="175"/>
      <c r="K717" s="175"/>
      <c r="L717" s="175"/>
      <c r="M717" s="175"/>
      <c r="N717" s="175"/>
      <c r="O717" s="175"/>
      <c r="P717" s="175"/>
      <c r="Q717" s="175"/>
      <c r="R717" s="175"/>
      <c r="S717" s="175"/>
      <c r="T717" s="175"/>
      <c r="U717" s="175"/>
      <c r="V717" s="175"/>
      <c r="W717" s="175"/>
      <c r="X717" s="175"/>
      <c r="Y717" s="175"/>
      <c r="Z717" s="175"/>
    </row>
    <row r="718" ht="11.25" customHeight="1">
      <c r="A718" s="175"/>
      <c r="B718" s="175"/>
      <c r="C718" s="175"/>
      <c r="D718" s="175"/>
      <c r="E718" s="175"/>
      <c r="F718" s="175"/>
      <c r="G718" s="175"/>
      <c r="H718" s="175"/>
      <c r="I718" s="175"/>
      <c r="J718" s="175"/>
      <c r="K718" s="175"/>
      <c r="L718" s="175"/>
      <c r="M718" s="175"/>
      <c r="N718" s="175"/>
      <c r="O718" s="175"/>
      <c r="P718" s="175"/>
      <c r="Q718" s="175"/>
      <c r="R718" s="175"/>
      <c r="S718" s="175"/>
      <c r="T718" s="175"/>
      <c r="U718" s="175"/>
      <c r="V718" s="175"/>
      <c r="W718" s="175"/>
      <c r="X718" s="175"/>
      <c r="Y718" s="175"/>
      <c r="Z718" s="175"/>
    </row>
    <row r="719" ht="11.25" customHeight="1">
      <c r="A719" s="175"/>
      <c r="B719" s="175"/>
      <c r="C719" s="175"/>
      <c r="D719" s="175"/>
      <c r="E719" s="175"/>
      <c r="F719" s="175"/>
      <c r="G719" s="175"/>
      <c r="H719" s="175"/>
      <c r="I719" s="175"/>
      <c r="J719" s="175"/>
      <c r="K719" s="175"/>
      <c r="L719" s="175"/>
      <c r="M719" s="175"/>
      <c r="N719" s="175"/>
      <c r="O719" s="175"/>
      <c r="P719" s="175"/>
      <c r="Q719" s="175"/>
      <c r="R719" s="175"/>
      <c r="S719" s="175"/>
      <c r="T719" s="175"/>
      <c r="U719" s="175"/>
      <c r="V719" s="175"/>
      <c r="W719" s="175"/>
      <c r="X719" s="175"/>
      <c r="Y719" s="175"/>
      <c r="Z719" s="175"/>
    </row>
    <row r="720" ht="11.25" customHeight="1">
      <c r="A720" s="175"/>
      <c r="B720" s="175"/>
      <c r="C720" s="175"/>
      <c r="D720" s="175"/>
      <c r="E720" s="175"/>
      <c r="F720" s="175"/>
      <c r="G720" s="175"/>
      <c r="H720" s="175"/>
      <c r="I720" s="175"/>
      <c r="J720" s="175"/>
      <c r="K720" s="175"/>
      <c r="L720" s="175"/>
      <c r="M720" s="175"/>
      <c r="N720" s="175"/>
      <c r="O720" s="175"/>
      <c r="P720" s="175"/>
      <c r="Q720" s="175"/>
      <c r="R720" s="175"/>
      <c r="S720" s="175"/>
      <c r="T720" s="175"/>
      <c r="U720" s="175"/>
      <c r="V720" s="175"/>
      <c r="W720" s="175"/>
      <c r="X720" s="175"/>
      <c r="Y720" s="175"/>
      <c r="Z720" s="175"/>
    </row>
    <row r="721" ht="11.25" customHeight="1">
      <c r="A721" s="175"/>
      <c r="B721" s="175"/>
      <c r="C721" s="175"/>
      <c r="D721" s="175"/>
      <c r="E721" s="175"/>
      <c r="F721" s="175"/>
      <c r="G721" s="175"/>
      <c r="H721" s="175"/>
      <c r="I721" s="175"/>
      <c r="J721" s="175"/>
      <c r="K721" s="175"/>
      <c r="L721" s="175"/>
      <c r="M721" s="175"/>
      <c r="N721" s="175"/>
      <c r="O721" s="175"/>
      <c r="P721" s="175"/>
      <c r="Q721" s="175"/>
      <c r="R721" s="175"/>
      <c r="S721" s="175"/>
      <c r="T721" s="175"/>
      <c r="U721" s="175"/>
      <c r="V721" s="175"/>
      <c r="W721" s="175"/>
      <c r="X721" s="175"/>
      <c r="Y721" s="175"/>
      <c r="Z721" s="175"/>
    </row>
    <row r="722" ht="11.25" customHeight="1">
      <c r="A722" s="175"/>
      <c r="B722" s="175"/>
      <c r="C722" s="175"/>
      <c r="D722" s="175"/>
      <c r="E722" s="175"/>
      <c r="F722" s="175"/>
      <c r="G722" s="175"/>
      <c r="H722" s="175"/>
      <c r="I722" s="175"/>
      <c r="J722" s="175"/>
      <c r="K722" s="175"/>
      <c r="L722" s="175"/>
      <c r="M722" s="175"/>
      <c r="N722" s="175"/>
      <c r="O722" s="175"/>
      <c r="P722" s="175"/>
      <c r="Q722" s="175"/>
      <c r="R722" s="175"/>
      <c r="S722" s="175"/>
      <c r="T722" s="175"/>
      <c r="U722" s="175"/>
      <c r="V722" s="175"/>
      <c r="W722" s="175"/>
      <c r="X722" s="175"/>
      <c r="Y722" s="175"/>
      <c r="Z722" s="175"/>
    </row>
    <row r="723" ht="11.25" customHeight="1">
      <c r="A723" s="175"/>
      <c r="B723" s="175"/>
      <c r="C723" s="175"/>
      <c r="D723" s="175"/>
      <c r="E723" s="175"/>
      <c r="F723" s="175"/>
      <c r="G723" s="175"/>
      <c r="H723" s="175"/>
      <c r="I723" s="175"/>
      <c r="J723" s="175"/>
      <c r="K723" s="175"/>
      <c r="L723" s="175"/>
      <c r="M723" s="175"/>
      <c r="N723" s="175"/>
      <c r="O723" s="175"/>
      <c r="P723" s="175"/>
      <c r="Q723" s="175"/>
      <c r="R723" s="175"/>
      <c r="S723" s="175"/>
      <c r="T723" s="175"/>
      <c r="U723" s="175"/>
      <c r="V723" s="175"/>
      <c r="W723" s="175"/>
      <c r="X723" s="175"/>
      <c r="Y723" s="175"/>
      <c r="Z723" s="175"/>
    </row>
    <row r="724" ht="11.25" customHeight="1">
      <c r="A724" s="175"/>
      <c r="B724" s="175"/>
      <c r="C724" s="175"/>
      <c r="D724" s="175"/>
      <c r="E724" s="175"/>
      <c r="F724" s="175"/>
      <c r="G724" s="175"/>
      <c r="H724" s="175"/>
      <c r="I724" s="175"/>
      <c r="J724" s="175"/>
      <c r="K724" s="175"/>
      <c r="L724" s="175"/>
      <c r="M724" s="175"/>
      <c r="N724" s="175"/>
      <c r="O724" s="175"/>
      <c r="P724" s="175"/>
      <c r="Q724" s="175"/>
      <c r="R724" s="175"/>
      <c r="S724" s="175"/>
      <c r="T724" s="175"/>
      <c r="U724" s="175"/>
      <c r="V724" s="175"/>
      <c r="W724" s="175"/>
      <c r="X724" s="175"/>
      <c r="Y724" s="175"/>
      <c r="Z724" s="175"/>
    </row>
    <row r="725" ht="11.25" customHeight="1">
      <c r="A725" s="175"/>
      <c r="B725" s="175"/>
      <c r="C725" s="175"/>
      <c r="D725" s="175"/>
      <c r="E725" s="175"/>
      <c r="F725" s="175"/>
      <c r="G725" s="175"/>
      <c r="H725" s="175"/>
      <c r="I725" s="175"/>
      <c r="J725" s="175"/>
      <c r="K725" s="175"/>
      <c r="L725" s="175"/>
      <c r="M725" s="175"/>
      <c r="N725" s="175"/>
      <c r="O725" s="175"/>
      <c r="P725" s="175"/>
      <c r="Q725" s="175"/>
      <c r="R725" s="175"/>
      <c r="S725" s="175"/>
      <c r="T725" s="175"/>
      <c r="U725" s="175"/>
      <c r="V725" s="175"/>
      <c r="W725" s="175"/>
      <c r="X725" s="175"/>
      <c r="Y725" s="175"/>
      <c r="Z725" s="175"/>
    </row>
    <row r="726" ht="11.25" customHeight="1">
      <c r="A726" s="175"/>
      <c r="B726" s="175"/>
      <c r="C726" s="175"/>
      <c r="D726" s="175"/>
      <c r="E726" s="175"/>
      <c r="F726" s="175"/>
      <c r="G726" s="175"/>
      <c r="H726" s="175"/>
      <c r="I726" s="175"/>
      <c r="J726" s="175"/>
      <c r="K726" s="175"/>
      <c r="L726" s="175"/>
      <c r="M726" s="175"/>
      <c r="N726" s="175"/>
      <c r="O726" s="175"/>
      <c r="P726" s="175"/>
      <c r="Q726" s="175"/>
      <c r="R726" s="175"/>
      <c r="S726" s="175"/>
      <c r="T726" s="175"/>
      <c r="U726" s="175"/>
      <c r="V726" s="175"/>
      <c r="W726" s="175"/>
      <c r="X726" s="175"/>
      <c r="Y726" s="175"/>
      <c r="Z726" s="175"/>
    </row>
    <row r="727" ht="11.25" customHeight="1">
      <c r="A727" s="175"/>
      <c r="B727" s="175"/>
      <c r="C727" s="175"/>
      <c r="D727" s="175"/>
      <c r="E727" s="175"/>
      <c r="F727" s="175"/>
      <c r="G727" s="175"/>
      <c r="H727" s="175"/>
      <c r="I727" s="175"/>
      <c r="J727" s="175"/>
      <c r="K727" s="175"/>
      <c r="L727" s="175"/>
      <c r="M727" s="175"/>
      <c r="N727" s="175"/>
      <c r="O727" s="175"/>
      <c r="P727" s="175"/>
      <c r="Q727" s="175"/>
      <c r="R727" s="175"/>
      <c r="S727" s="175"/>
      <c r="T727" s="175"/>
      <c r="U727" s="175"/>
      <c r="V727" s="175"/>
      <c r="W727" s="175"/>
      <c r="X727" s="175"/>
      <c r="Y727" s="175"/>
      <c r="Z727" s="175"/>
    </row>
    <row r="728" ht="11.25" customHeight="1">
      <c r="A728" s="175"/>
      <c r="B728" s="175"/>
      <c r="C728" s="175"/>
      <c r="D728" s="175"/>
      <c r="E728" s="175"/>
      <c r="F728" s="175"/>
      <c r="G728" s="175"/>
      <c r="H728" s="175"/>
      <c r="I728" s="175"/>
      <c r="J728" s="175"/>
      <c r="K728" s="175"/>
      <c r="L728" s="175"/>
      <c r="M728" s="175"/>
      <c r="N728" s="175"/>
      <c r="O728" s="175"/>
      <c r="P728" s="175"/>
      <c r="Q728" s="175"/>
      <c r="R728" s="175"/>
      <c r="S728" s="175"/>
      <c r="T728" s="175"/>
      <c r="U728" s="175"/>
      <c r="V728" s="175"/>
      <c r="W728" s="175"/>
      <c r="X728" s="175"/>
      <c r="Y728" s="175"/>
      <c r="Z728" s="175"/>
    </row>
    <row r="729" ht="11.25" customHeight="1">
      <c r="A729" s="175"/>
      <c r="B729" s="175"/>
      <c r="C729" s="175"/>
      <c r="D729" s="175"/>
      <c r="E729" s="175"/>
      <c r="F729" s="175"/>
      <c r="G729" s="175"/>
      <c r="H729" s="175"/>
      <c r="I729" s="175"/>
      <c r="J729" s="175"/>
      <c r="K729" s="175"/>
      <c r="L729" s="175"/>
      <c r="M729" s="175"/>
      <c r="N729" s="175"/>
      <c r="O729" s="175"/>
      <c r="P729" s="175"/>
      <c r="Q729" s="175"/>
      <c r="R729" s="175"/>
      <c r="S729" s="175"/>
      <c r="T729" s="175"/>
      <c r="U729" s="175"/>
      <c r="V729" s="175"/>
      <c r="W729" s="175"/>
      <c r="X729" s="175"/>
      <c r="Y729" s="175"/>
      <c r="Z729" s="175"/>
    </row>
    <row r="730" ht="11.25" customHeight="1">
      <c r="A730" s="175"/>
      <c r="B730" s="175"/>
      <c r="C730" s="175"/>
      <c r="D730" s="175"/>
      <c r="E730" s="175"/>
      <c r="F730" s="175"/>
      <c r="G730" s="175"/>
      <c r="H730" s="175"/>
      <c r="I730" s="175"/>
      <c r="J730" s="175"/>
      <c r="K730" s="175"/>
      <c r="L730" s="175"/>
      <c r="M730" s="175"/>
      <c r="N730" s="175"/>
      <c r="O730" s="175"/>
      <c r="P730" s="175"/>
      <c r="Q730" s="175"/>
      <c r="R730" s="175"/>
      <c r="S730" s="175"/>
      <c r="T730" s="175"/>
      <c r="U730" s="175"/>
      <c r="V730" s="175"/>
      <c r="W730" s="175"/>
      <c r="X730" s="175"/>
      <c r="Y730" s="175"/>
      <c r="Z730" s="175"/>
    </row>
    <row r="731" ht="11.25" customHeight="1">
      <c r="A731" s="175"/>
      <c r="B731" s="175"/>
      <c r="C731" s="175"/>
      <c r="D731" s="175"/>
      <c r="E731" s="175"/>
      <c r="F731" s="175"/>
      <c r="G731" s="175"/>
      <c r="H731" s="175"/>
      <c r="I731" s="175"/>
      <c r="J731" s="175"/>
      <c r="K731" s="175"/>
      <c r="L731" s="175"/>
      <c r="M731" s="175"/>
      <c r="N731" s="175"/>
      <c r="O731" s="175"/>
      <c r="P731" s="175"/>
      <c r="Q731" s="175"/>
      <c r="R731" s="175"/>
      <c r="S731" s="175"/>
      <c r="T731" s="175"/>
      <c r="U731" s="175"/>
      <c r="V731" s="175"/>
      <c r="W731" s="175"/>
      <c r="X731" s="175"/>
      <c r="Y731" s="175"/>
      <c r="Z731" s="175"/>
    </row>
    <row r="732" ht="11.25" customHeight="1">
      <c r="A732" s="175"/>
      <c r="B732" s="175"/>
      <c r="C732" s="175"/>
      <c r="D732" s="175"/>
      <c r="E732" s="175"/>
      <c r="F732" s="175"/>
      <c r="G732" s="175"/>
      <c r="H732" s="175"/>
      <c r="I732" s="175"/>
      <c r="J732" s="175"/>
      <c r="K732" s="175"/>
      <c r="L732" s="175"/>
      <c r="M732" s="175"/>
      <c r="N732" s="175"/>
      <c r="O732" s="175"/>
      <c r="P732" s="175"/>
      <c r="Q732" s="175"/>
      <c r="R732" s="175"/>
      <c r="S732" s="175"/>
      <c r="T732" s="175"/>
      <c r="U732" s="175"/>
      <c r="V732" s="175"/>
      <c r="W732" s="175"/>
      <c r="X732" s="175"/>
      <c r="Y732" s="175"/>
      <c r="Z732" s="175"/>
    </row>
    <row r="733" ht="11.25" customHeight="1">
      <c r="A733" s="175"/>
      <c r="B733" s="175"/>
      <c r="C733" s="175"/>
      <c r="D733" s="175"/>
      <c r="E733" s="175"/>
      <c r="F733" s="175"/>
      <c r="G733" s="175"/>
      <c r="H733" s="175"/>
      <c r="I733" s="175"/>
      <c r="J733" s="175"/>
      <c r="K733" s="175"/>
      <c r="L733" s="175"/>
      <c r="M733" s="175"/>
      <c r="N733" s="175"/>
      <c r="O733" s="175"/>
      <c r="P733" s="175"/>
      <c r="Q733" s="175"/>
      <c r="R733" s="175"/>
      <c r="S733" s="175"/>
      <c r="T733" s="175"/>
      <c r="U733" s="175"/>
      <c r="V733" s="175"/>
      <c r="W733" s="175"/>
      <c r="X733" s="175"/>
      <c r="Y733" s="175"/>
      <c r="Z733" s="175"/>
    </row>
    <row r="734" ht="11.25" customHeight="1">
      <c r="A734" s="175"/>
      <c r="B734" s="175"/>
      <c r="C734" s="175"/>
      <c r="D734" s="175"/>
      <c r="E734" s="175"/>
      <c r="F734" s="175"/>
      <c r="G734" s="175"/>
      <c r="H734" s="175"/>
      <c r="I734" s="175"/>
      <c r="J734" s="175"/>
      <c r="K734" s="175"/>
      <c r="L734" s="175"/>
      <c r="M734" s="175"/>
      <c r="N734" s="175"/>
      <c r="O734" s="175"/>
      <c r="P734" s="175"/>
      <c r="Q734" s="175"/>
      <c r="R734" s="175"/>
      <c r="S734" s="175"/>
      <c r="T734" s="175"/>
      <c r="U734" s="175"/>
      <c r="V734" s="175"/>
      <c r="W734" s="175"/>
      <c r="X734" s="175"/>
      <c r="Y734" s="175"/>
      <c r="Z734" s="175"/>
    </row>
    <row r="735" ht="11.25" customHeight="1">
      <c r="A735" s="175"/>
      <c r="B735" s="175"/>
      <c r="C735" s="175"/>
      <c r="D735" s="175"/>
      <c r="E735" s="175"/>
      <c r="F735" s="175"/>
      <c r="G735" s="175"/>
      <c r="H735" s="175"/>
      <c r="I735" s="175"/>
      <c r="J735" s="175"/>
      <c r="K735" s="175"/>
      <c r="L735" s="175"/>
      <c r="M735" s="175"/>
      <c r="N735" s="175"/>
      <c r="O735" s="175"/>
      <c r="P735" s="175"/>
      <c r="Q735" s="175"/>
      <c r="R735" s="175"/>
      <c r="S735" s="175"/>
      <c r="T735" s="175"/>
      <c r="U735" s="175"/>
      <c r="V735" s="175"/>
      <c r="W735" s="175"/>
      <c r="X735" s="175"/>
      <c r="Y735" s="175"/>
      <c r="Z735" s="175"/>
    </row>
    <row r="736" ht="11.25" customHeight="1">
      <c r="A736" s="175"/>
      <c r="B736" s="175"/>
      <c r="C736" s="175"/>
      <c r="D736" s="175"/>
      <c r="E736" s="175"/>
      <c r="F736" s="175"/>
      <c r="G736" s="175"/>
      <c r="H736" s="175"/>
      <c r="I736" s="175"/>
      <c r="J736" s="175"/>
      <c r="K736" s="175"/>
      <c r="L736" s="175"/>
      <c r="M736" s="175"/>
      <c r="N736" s="175"/>
      <c r="O736" s="175"/>
      <c r="P736" s="175"/>
      <c r="Q736" s="175"/>
      <c r="R736" s="175"/>
      <c r="S736" s="175"/>
      <c r="T736" s="175"/>
      <c r="U736" s="175"/>
      <c r="V736" s="175"/>
      <c r="W736" s="175"/>
      <c r="X736" s="175"/>
      <c r="Y736" s="175"/>
      <c r="Z736" s="175"/>
    </row>
    <row r="737" ht="11.25" customHeight="1">
      <c r="A737" s="175"/>
      <c r="B737" s="175"/>
      <c r="C737" s="175"/>
      <c r="D737" s="175"/>
      <c r="E737" s="175"/>
      <c r="F737" s="175"/>
      <c r="G737" s="175"/>
      <c r="H737" s="175"/>
      <c r="I737" s="175"/>
      <c r="J737" s="175"/>
      <c r="K737" s="175"/>
      <c r="L737" s="175"/>
      <c r="M737" s="175"/>
      <c r="N737" s="175"/>
      <c r="O737" s="175"/>
      <c r="P737" s="175"/>
      <c r="Q737" s="175"/>
      <c r="R737" s="175"/>
      <c r="S737" s="175"/>
      <c r="T737" s="175"/>
      <c r="U737" s="175"/>
      <c r="V737" s="175"/>
      <c r="W737" s="175"/>
      <c r="X737" s="175"/>
      <c r="Y737" s="175"/>
      <c r="Z737" s="175"/>
    </row>
    <row r="738" ht="11.25" customHeight="1">
      <c r="A738" s="175"/>
      <c r="B738" s="175"/>
      <c r="C738" s="175"/>
      <c r="D738" s="175"/>
      <c r="E738" s="175"/>
      <c r="F738" s="175"/>
      <c r="G738" s="175"/>
      <c r="H738" s="175"/>
      <c r="I738" s="175"/>
      <c r="J738" s="175"/>
      <c r="K738" s="175"/>
      <c r="L738" s="175"/>
      <c r="M738" s="175"/>
      <c r="N738" s="175"/>
      <c r="O738" s="175"/>
      <c r="P738" s="175"/>
      <c r="Q738" s="175"/>
      <c r="R738" s="175"/>
      <c r="S738" s="175"/>
      <c r="T738" s="175"/>
      <c r="U738" s="175"/>
      <c r="V738" s="175"/>
      <c r="W738" s="175"/>
      <c r="X738" s="175"/>
      <c r="Y738" s="175"/>
      <c r="Z738" s="175"/>
    </row>
    <row r="739" ht="11.25" customHeight="1">
      <c r="A739" s="175"/>
      <c r="B739" s="175"/>
      <c r="C739" s="175"/>
      <c r="D739" s="175"/>
      <c r="E739" s="175"/>
      <c r="F739" s="175"/>
      <c r="G739" s="175"/>
      <c r="H739" s="175"/>
      <c r="I739" s="175"/>
      <c r="J739" s="175"/>
      <c r="K739" s="175"/>
      <c r="L739" s="175"/>
      <c r="M739" s="175"/>
      <c r="N739" s="175"/>
      <c r="O739" s="175"/>
      <c r="P739" s="175"/>
      <c r="Q739" s="175"/>
      <c r="R739" s="175"/>
      <c r="S739" s="175"/>
      <c r="T739" s="175"/>
      <c r="U739" s="175"/>
      <c r="V739" s="175"/>
      <c r="W739" s="175"/>
      <c r="X739" s="175"/>
      <c r="Y739" s="175"/>
      <c r="Z739" s="175"/>
    </row>
    <row r="740" ht="11.25" customHeight="1">
      <c r="A740" s="175"/>
      <c r="B740" s="175"/>
      <c r="C740" s="175"/>
      <c r="D740" s="175"/>
      <c r="E740" s="175"/>
      <c r="F740" s="175"/>
      <c r="G740" s="175"/>
      <c r="H740" s="175"/>
      <c r="I740" s="175"/>
      <c r="J740" s="175"/>
      <c r="K740" s="175"/>
      <c r="L740" s="175"/>
      <c r="M740" s="175"/>
      <c r="N740" s="175"/>
      <c r="O740" s="175"/>
      <c r="P740" s="175"/>
      <c r="Q740" s="175"/>
      <c r="R740" s="175"/>
      <c r="S740" s="175"/>
      <c r="T740" s="175"/>
      <c r="U740" s="175"/>
      <c r="V740" s="175"/>
      <c r="W740" s="175"/>
      <c r="X740" s="175"/>
      <c r="Y740" s="175"/>
      <c r="Z740" s="175"/>
    </row>
    <row r="741" ht="11.25" customHeight="1">
      <c r="A741" s="175"/>
      <c r="B741" s="175"/>
      <c r="C741" s="175"/>
      <c r="D741" s="175"/>
      <c r="E741" s="175"/>
      <c r="F741" s="175"/>
      <c r="G741" s="175"/>
      <c r="H741" s="175"/>
      <c r="I741" s="175"/>
      <c r="J741" s="175"/>
      <c r="K741" s="175"/>
      <c r="L741" s="175"/>
      <c r="M741" s="175"/>
      <c r="N741" s="175"/>
      <c r="O741" s="175"/>
      <c r="P741" s="175"/>
      <c r="Q741" s="175"/>
      <c r="R741" s="175"/>
      <c r="S741" s="175"/>
      <c r="T741" s="175"/>
      <c r="U741" s="175"/>
      <c r="V741" s="175"/>
      <c r="W741" s="175"/>
      <c r="X741" s="175"/>
      <c r="Y741" s="175"/>
      <c r="Z741" s="175"/>
    </row>
    <row r="742" ht="11.25" customHeight="1">
      <c r="A742" s="175"/>
      <c r="B742" s="175"/>
      <c r="C742" s="175"/>
      <c r="D742" s="175"/>
      <c r="E742" s="175"/>
      <c r="F742" s="175"/>
      <c r="G742" s="175"/>
      <c r="H742" s="175"/>
      <c r="I742" s="175"/>
      <c r="J742" s="175"/>
      <c r="K742" s="175"/>
      <c r="L742" s="175"/>
      <c r="M742" s="175"/>
      <c r="N742" s="175"/>
      <c r="O742" s="175"/>
      <c r="P742" s="175"/>
      <c r="Q742" s="175"/>
      <c r="R742" s="175"/>
      <c r="S742" s="175"/>
      <c r="T742" s="175"/>
      <c r="U742" s="175"/>
      <c r="V742" s="175"/>
      <c r="W742" s="175"/>
      <c r="X742" s="175"/>
      <c r="Y742" s="175"/>
      <c r="Z742" s="175"/>
    </row>
    <row r="743" ht="11.25" customHeight="1">
      <c r="A743" s="175"/>
      <c r="B743" s="175"/>
      <c r="C743" s="175"/>
      <c r="D743" s="175"/>
      <c r="E743" s="175"/>
      <c r="F743" s="175"/>
      <c r="G743" s="175"/>
      <c r="H743" s="175"/>
      <c r="I743" s="175"/>
      <c r="J743" s="175"/>
      <c r="K743" s="175"/>
      <c r="L743" s="175"/>
      <c r="M743" s="175"/>
      <c r="N743" s="175"/>
      <c r="O743" s="175"/>
      <c r="P743" s="175"/>
      <c r="Q743" s="175"/>
      <c r="R743" s="175"/>
      <c r="S743" s="175"/>
      <c r="T743" s="175"/>
      <c r="U743" s="175"/>
      <c r="V743" s="175"/>
      <c r="W743" s="175"/>
      <c r="X743" s="175"/>
      <c r="Y743" s="175"/>
      <c r="Z743" s="175"/>
    </row>
    <row r="744" ht="11.25" customHeight="1">
      <c r="A744" s="175"/>
      <c r="B744" s="175"/>
      <c r="C744" s="175"/>
      <c r="D744" s="175"/>
      <c r="E744" s="175"/>
      <c r="F744" s="175"/>
      <c r="G744" s="175"/>
      <c r="H744" s="175"/>
      <c r="I744" s="175"/>
      <c r="J744" s="175"/>
      <c r="K744" s="175"/>
      <c r="L744" s="175"/>
      <c r="M744" s="175"/>
      <c r="N744" s="175"/>
      <c r="O744" s="175"/>
      <c r="P744" s="175"/>
      <c r="Q744" s="175"/>
      <c r="R744" s="175"/>
      <c r="S744" s="175"/>
      <c r="T744" s="175"/>
      <c r="U744" s="175"/>
      <c r="V744" s="175"/>
      <c r="W744" s="175"/>
      <c r="X744" s="175"/>
      <c r="Y744" s="175"/>
      <c r="Z744" s="175"/>
    </row>
    <row r="745" ht="11.25" customHeight="1">
      <c r="A745" s="175"/>
      <c r="B745" s="175"/>
      <c r="C745" s="175"/>
      <c r="D745" s="175"/>
      <c r="E745" s="175"/>
      <c r="F745" s="175"/>
      <c r="G745" s="175"/>
      <c r="H745" s="175"/>
      <c r="I745" s="175"/>
      <c r="J745" s="175"/>
      <c r="K745" s="175"/>
      <c r="L745" s="175"/>
      <c r="M745" s="175"/>
      <c r="N745" s="175"/>
      <c r="O745" s="175"/>
      <c r="P745" s="175"/>
      <c r="Q745" s="175"/>
      <c r="R745" s="175"/>
      <c r="S745" s="175"/>
      <c r="T745" s="175"/>
      <c r="U745" s="175"/>
      <c r="V745" s="175"/>
      <c r="W745" s="175"/>
      <c r="X745" s="175"/>
      <c r="Y745" s="175"/>
      <c r="Z745" s="175"/>
    </row>
    <row r="746" ht="11.25" customHeight="1">
      <c r="A746" s="175"/>
      <c r="B746" s="175"/>
      <c r="C746" s="175"/>
      <c r="D746" s="175"/>
      <c r="E746" s="175"/>
      <c r="F746" s="175"/>
      <c r="G746" s="175"/>
      <c r="H746" s="175"/>
      <c r="I746" s="175"/>
      <c r="J746" s="175"/>
      <c r="K746" s="175"/>
      <c r="L746" s="175"/>
      <c r="M746" s="175"/>
      <c r="N746" s="175"/>
      <c r="O746" s="175"/>
      <c r="P746" s="175"/>
      <c r="Q746" s="175"/>
      <c r="R746" s="175"/>
      <c r="S746" s="175"/>
      <c r="T746" s="175"/>
      <c r="U746" s="175"/>
      <c r="V746" s="175"/>
      <c r="W746" s="175"/>
      <c r="X746" s="175"/>
      <c r="Y746" s="175"/>
      <c r="Z746" s="175"/>
    </row>
    <row r="747" ht="11.25" customHeight="1">
      <c r="A747" s="175"/>
      <c r="B747" s="175"/>
      <c r="C747" s="175"/>
      <c r="D747" s="175"/>
      <c r="E747" s="175"/>
      <c r="F747" s="175"/>
      <c r="G747" s="175"/>
      <c r="H747" s="175"/>
      <c r="I747" s="175"/>
      <c r="J747" s="175"/>
      <c r="K747" s="175"/>
      <c r="L747" s="175"/>
      <c r="M747" s="175"/>
      <c r="N747" s="175"/>
      <c r="O747" s="175"/>
      <c r="P747" s="175"/>
      <c r="Q747" s="175"/>
      <c r="R747" s="175"/>
      <c r="S747" s="175"/>
      <c r="T747" s="175"/>
      <c r="U747" s="175"/>
      <c r="V747" s="175"/>
      <c r="W747" s="175"/>
      <c r="X747" s="175"/>
      <c r="Y747" s="175"/>
      <c r="Z747" s="175"/>
    </row>
    <row r="748" ht="11.25" customHeight="1">
      <c r="A748" s="175"/>
      <c r="B748" s="175"/>
      <c r="C748" s="175"/>
      <c r="D748" s="175"/>
      <c r="E748" s="175"/>
      <c r="F748" s="175"/>
      <c r="G748" s="175"/>
      <c r="H748" s="175"/>
      <c r="I748" s="175"/>
      <c r="J748" s="175"/>
      <c r="K748" s="175"/>
      <c r="L748" s="175"/>
      <c r="M748" s="175"/>
      <c r="N748" s="175"/>
      <c r="O748" s="175"/>
      <c r="P748" s="175"/>
      <c r="Q748" s="175"/>
      <c r="R748" s="175"/>
      <c r="S748" s="175"/>
      <c r="T748" s="175"/>
      <c r="U748" s="175"/>
      <c r="V748" s="175"/>
      <c r="W748" s="175"/>
      <c r="X748" s="175"/>
      <c r="Y748" s="175"/>
      <c r="Z748" s="175"/>
    </row>
    <row r="749" ht="11.25" customHeight="1">
      <c r="A749" s="175"/>
      <c r="B749" s="175"/>
      <c r="C749" s="175"/>
      <c r="D749" s="175"/>
      <c r="E749" s="175"/>
      <c r="F749" s="175"/>
      <c r="G749" s="175"/>
      <c r="H749" s="175"/>
      <c r="I749" s="175"/>
      <c r="J749" s="175"/>
      <c r="K749" s="175"/>
      <c r="L749" s="175"/>
      <c r="M749" s="175"/>
      <c r="N749" s="175"/>
      <c r="O749" s="175"/>
      <c r="P749" s="175"/>
      <c r="Q749" s="175"/>
      <c r="R749" s="175"/>
      <c r="S749" s="175"/>
      <c r="T749" s="175"/>
      <c r="U749" s="175"/>
      <c r="V749" s="175"/>
      <c r="W749" s="175"/>
      <c r="X749" s="175"/>
      <c r="Y749" s="175"/>
      <c r="Z749" s="175"/>
    </row>
    <row r="750" ht="11.25" customHeight="1">
      <c r="A750" s="175"/>
      <c r="B750" s="175"/>
      <c r="C750" s="175"/>
      <c r="D750" s="175"/>
      <c r="E750" s="175"/>
      <c r="F750" s="175"/>
      <c r="G750" s="175"/>
      <c r="H750" s="175"/>
      <c r="I750" s="175"/>
      <c r="J750" s="175"/>
      <c r="K750" s="175"/>
      <c r="L750" s="175"/>
      <c r="M750" s="175"/>
      <c r="N750" s="175"/>
      <c r="O750" s="175"/>
      <c r="P750" s="175"/>
      <c r="Q750" s="175"/>
      <c r="R750" s="175"/>
      <c r="S750" s="175"/>
      <c r="T750" s="175"/>
      <c r="U750" s="175"/>
      <c r="V750" s="175"/>
      <c r="W750" s="175"/>
      <c r="X750" s="175"/>
      <c r="Y750" s="175"/>
      <c r="Z750" s="175"/>
    </row>
    <row r="751" ht="11.25" customHeight="1">
      <c r="A751" s="175"/>
      <c r="B751" s="175"/>
      <c r="C751" s="175"/>
      <c r="D751" s="175"/>
      <c r="E751" s="175"/>
      <c r="F751" s="175"/>
      <c r="G751" s="175"/>
      <c r="H751" s="175"/>
      <c r="I751" s="175"/>
      <c r="J751" s="175"/>
      <c r="K751" s="175"/>
      <c r="L751" s="175"/>
      <c r="M751" s="175"/>
      <c r="N751" s="175"/>
      <c r="O751" s="175"/>
      <c r="P751" s="175"/>
      <c r="Q751" s="175"/>
      <c r="R751" s="175"/>
      <c r="S751" s="175"/>
      <c r="T751" s="175"/>
      <c r="U751" s="175"/>
      <c r="V751" s="175"/>
      <c r="W751" s="175"/>
      <c r="X751" s="175"/>
      <c r="Y751" s="175"/>
      <c r="Z751" s="175"/>
    </row>
    <row r="752" ht="11.25" customHeight="1">
      <c r="A752" s="175"/>
      <c r="B752" s="175"/>
      <c r="C752" s="175"/>
      <c r="D752" s="175"/>
      <c r="E752" s="175"/>
      <c r="F752" s="175"/>
      <c r="G752" s="175"/>
      <c r="H752" s="175"/>
      <c r="I752" s="175"/>
      <c r="J752" s="175"/>
      <c r="K752" s="175"/>
      <c r="L752" s="175"/>
      <c r="M752" s="175"/>
      <c r="N752" s="175"/>
      <c r="O752" s="175"/>
      <c r="P752" s="175"/>
      <c r="Q752" s="175"/>
      <c r="R752" s="175"/>
      <c r="S752" s="175"/>
      <c r="T752" s="175"/>
      <c r="U752" s="175"/>
      <c r="V752" s="175"/>
      <c r="W752" s="175"/>
      <c r="X752" s="175"/>
      <c r="Y752" s="175"/>
      <c r="Z752" s="175"/>
    </row>
    <row r="753" ht="11.25" customHeight="1">
      <c r="A753" s="175"/>
      <c r="B753" s="175"/>
      <c r="C753" s="175"/>
      <c r="D753" s="175"/>
      <c r="E753" s="175"/>
      <c r="F753" s="175"/>
      <c r="G753" s="175"/>
      <c r="H753" s="175"/>
      <c r="I753" s="175"/>
      <c r="J753" s="175"/>
      <c r="K753" s="175"/>
      <c r="L753" s="175"/>
      <c r="M753" s="175"/>
      <c r="N753" s="175"/>
      <c r="O753" s="175"/>
      <c r="P753" s="175"/>
      <c r="Q753" s="175"/>
      <c r="R753" s="175"/>
      <c r="S753" s="175"/>
      <c r="T753" s="175"/>
      <c r="U753" s="175"/>
      <c r="V753" s="175"/>
      <c r="W753" s="175"/>
      <c r="X753" s="175"/>
      <c r="Y753" s="175"/>
      <c r="Z753" s="175"/>
    </row>
    <row r="754" ht="11.25" customHeight="1">
      <c r="A754" s="175"/>
      <c r="B754" s="175"/>
      <c r="C754" s="175"/>
      <c r="D754" s="175"/>
      <c r="E754" s="175"/>
      <c r="F754" s="175"/>
      <c r="G754" s="175"/>
      <c r="H754" s="175"/>
      <c r="I754" s="175"/>
      <c r="J754" s="175"/>
      <c r="K754" s="175"/>
      <c r="L754" s="175"/>
      <c r="M754" s="175"/>
      <c r="N754" s="175"/>
      <c r="O754" s="175"/>
      <c r="P754" s="175"/>
      <c r="Q754" s="175"/>
      <c r="R754" s="175"/>
      <c r="S754" s="175"/>
      <c r="T754" s="175"/>
      <c r="U754" s="175"/>
      <c r="V754" s="175"/>
      <c r="W754" s="175"/>
      <c r="X754" s="175"/>
      <c r="Y754" s="175"/>
      <c r="Z754" s="175"/>
    </row>
    <row r="755" ht="11.25" customHeight="1">
      <c r="A755" s="175"/>
      <c r="B755" s="175"/>
      <c r="C755" s="175"/>
      <c r="D755" s="175"/>
      <c r="E755" s="175"/>
      <c r="F755" s="175"/>
      <c r="G755" s="175"/>
      <c r="H755" s="175"/>
      <c r="I755" s="175"/>
      <c r="J755" s="175"/>
      <c r="K755" s="175"/>
      <c r="L755" s="175"/>
      <c r="M755" s="175"/>
      <c r="N755" s="175"/>
      <c r="O755" s="175"/>
      <c r="P755" s="175"/>
      <c r="Q755" s="175"/>
      <c r="R755" s="175"/>
      <c r="S755" s="175"/>
      <c r="T755" s="175"/>
      <c r="U755" s="175"/>
      <c r="V755" s="175"/>
      <c r="W755" s="175"/>
      <c r="X755" s="175"/>
      <c r="Y755" s="175"/>
      <c r="Z755" s="175"/>
    </row>
    <row r="756" ht="11.25" customHeight="1">
      <c r="A756" s="175"/>
      <c r="B756" s="175"/>
      <c r="C756" s="175"/>
      <c r="D756" s="175"/>
      <c r="E756" s="175"/>
      <c r="F756" s="175"/>
      <c r="G756" s="175"/>
      <c r="H756" s="175"/>
      <c r="I756" s="175"/>
      <c r="J756" s="175"/>
      <c r="K756" s="175"/>
      <c r="L756" s="175"/>
      <c r="M756" s="175"/>
      <c r="N756" s="175"/>
      <c r="O756" s="175"/>
      <c r="P756" s="175"/>
      <c r="Q756" s="175"/>
      <c r="R756" s="175"/>
      <c r="S756" s="175"/>
      <c r="T756" s="175"/>
      <c r="U756" s="175"/>
      <c r="V756" s="175"/>
      <c r="W756" s="175"/>
      <c r="X756" s="175"/>
      <c r="Y756" s="175"/>
      <c r="Z756" s="175"/>
    </row>
    <row r="757" ht="11.25" customHeight="1">
      <c r="A757" s="175"/>
      <c r="B757" s="175"/>
      <c r="C757" s="175"/>
      <c r="D757" s="175"/>
      <c r="E757" s="175"/>
      <c r="F757" s="175"/>
      <c r="G757" s="175"/>
      <c r="H757" s="175"/>
      <c r="I757" s="175"/>
      <c r="J757" s="175"/>
      <c r="K757" s="175"/>
      <c r="L757" s="175"/>
      <c r="M757" s="175"/>
      <c r="N757" s="175"/>
      <c r="O757" s="175"/>
      <c r="P757" s="175"/>
      <c r="Q757" s="175"/>
      <c r="R757" s="175"/>
      <c r="S757" s="175"/>
      <c r="T757" s="175"/>
      <c r="U757" s="175"/>
      <c r="V757" s="175"/>
      <c r="W757" s="175"/>
      <c r="X757" s="175"/>
      <c r="Y757" s="175"/>
      <c r="Z757" s="175"/>
    </row>
    <row r="758" ht="11.25" customHeight="1">
      <c r="A758" s="175"/>
      <c r="B758" s="175"/>
      <c r="C758" s="175"/>
      <c r="D758" s="175"/>
      <c r="E758" s="175"/>
      <c r="F758" s="175"/>
      <c r="G758" s="175"/>
      <c r="H758" s="175"/>
      <c r="I758" s="175"/>
      <c r="J758" s="175"/>
      <c r="K758" s="175"/>
      <c r="L758" s="175"/>
      <c r="M758" s="175"/>
      <c r="N758" s="175"/>
      <c r="O758" s="175"/>
      <c r="P758" s="175"/>
      <c r="Q758" s="175"/>
      <c r="R758" s="175"/>
      <c r="S758" s="175"/>
      <c r="T758" s="175"/>
      <c r="U758" s="175"/>
      <c r="V758" s="175"/>
      <c r="W758" s="175"/>
      <c r="X758" s="175"/>
      <c r="Y758" s="175"/>
      <c r="Z758" s="175"/>
    </row>
    <row r="759" ht="11.25" customHeight="1">
      <c r="A759" s="175"/>
      <c r="B759" s="175"/>
      <c r="C759" s="175"/>
      <c r="D759" s="175"/>
      <c r="E759" s="175"/>
      <c r="F759" s="175"/>
      <c r="G759" s="175"/>
      <c r="H759" s="175"/>
      <c r="I759" s="175"/>
      <c r="J759" s="175"/>
      <c r="K759" s="175"/>
      <c r="L759" s="175"/>
      <c r="M759" s="175"/>
      <c r="N759" s="175"/>
      <c r="O759" s="175"/>
      <c r="P759" s="175"/>
      <c r="Q759" s="175"/>
      <c r="R759" s="175"/>
      <c r="S759" s="175"/>
      <c r="T759" s="175"/>
      <c r="U759" s="175"/>
      <c r="V759" s="175"/>
      <c r="W759" s="175"/>
      <c r="X759" s="175"/>
      <c r="Y759" s="175"/>
      <c r="Z759" s="175"/>
    </row>
    <row r="760" ht="11.25" customHeight="1">
      <c r="A760" s="175"/>
      <c r="B760" s="175"/>
      <c r="C760" s="175"/>
      <c r="D760" s="175"/>
      <c r="E760" s="175"/>
      <c r="F760" s="175"/>
      <c r="G760" s="175"/>
      <c r="H760" s="175"/>
      <c r="I760" s="175"/>
      <c r="J760" s="175"/>
      <c r="K760" s="175"/>
      <c r="L760" s="175"/>
      <c r="M760" s="175"/>
      <c r="N760" s="175"/>
      <c r="O760" s="175"/>
      <c r="P760" s="175"/>
      <c r="Q760" s="175"/>
      <c r="R760" s="175"/>
      <c r="S760" s="175"/>
      <c r="T760" s="175"/>
      <c r="U760" s="175"/>
      <c r="V760" s="175"/>
      <c r="W760" s="175"/>
      <c r="X760" s="175"/>
      <c r="Y760" s="175"/>
      <c r="Z760" s="175"/>
    </row>
    <row r="761" ht="11.25" customHeight="1">
      <c r="A761" s="175"/>
      <c r="B761" s="175"/>
      <c r="C761" s="175"/>
      <c r="D761" s="175"/>
      <c r="E761" s="175"/>
      <c r="F761" s="175"/>
      <c r="G761" s="175"/>
      <c r="H761" s="175"/>
      <c r="I761" s="175"/>
      <c r="J761" s="175"/>
      <c r="K761" s="175"/>
      <c r="L761" s="175"/>
      <c r="M761" s="175"/>
      <c r="N761" s="175"/>
      <c r="O761" s="175"/>
      <c r="P761" s="175"/>
      <c r="Q761" s="175"/>
      <c r="R761" s="175"/>
      <c r="S761" s="175"/>
      <c r="T761" s="175"/>
      <c r="U761" s="175"/>
      <c r="V761" s="175"/>
      <c r="W761" s="175"/>
      <c r="X761" s="175"/>
      <c r="Y761" s="175"/>
      <c r="Z761" s="175"/>
    </row>
    <row r="762" ht="11.25" customHeight="1">
      <c r="A762" s="175"/>
      <c r="B762" s="175"/>
      <c r="C762" s="175"/>
      <c r="D762" s="175"/>
      <c r="E762" s="175"/>
      <c r="F762" s="175"/>
      <c r="G762" s="175"/>
      <c r="H762" s="175"/>
      <c r="I762" s="175"/>
      <c r="J762" s="175"/>
      <c r="K762" s="175"/>
      <c r="L762" s="175"/>
      <c r="M762" s="175"/>
      <c r="N762" s="175"/>
      <c r="O762" s="175"/>
      <c r="P762" s="175"/>
      <c r="Q762" s="175"/>
      <c r="R762" s="175"/>
      <c r="S762" s="175"/>
      <c r="T762" s="175"/>
      <c r="U762" s="175"/>
      <c r="V762" s="175"/>
      <c r="W762" s="175"/>
      <c r="X762" s="175"/>
      <c r="Y762" s="175"/>
      <c r="Z762" s="175"/>
    </row>
    <row r="763" ht="11.25" customHeight="1">
      <c r="A763" s="175"/>
      <c r="B763" s="175"/>
      <c r="C763" s="175"/>
      <c r="D763" s="175"/>
      <c r="E763" s="175"/>
      <c r="F763" s="175"/>
      <c r="G763" s="175"/>
      <c r="H763" s="175"/>
      <c r="I763" s="175"/>
      <c r="J763" s="175"/>
      <c r="K763" s="175"/>
      <c r="L763" s="175"/>
      <c r="M763" s="175"/>
      <c r="N763" s="175"/>
      <c r="O763" s="175"/>
      <c r="P763" s="175"/>
      <c r="Q763" s="175"/>
      <c r="R763" s="175"/>
      <c r="S763" s="175"/>
      <c r="T763" s="175"/>
      <c r="U763" s="175"/>
      <c r="V763" s="175"/>
      <c r="W763" s="175"/>
      <c r="X763" s="175"/>
      <c r="Y763" s="175"/>
      <c r="Z763" s="175"/>
    </row>
    <row r="764" ht="11.25" customHeight="1">
      <c r="A764" s="175"/>
      <c r="B764" s="175"/>
      <c r="C764" s="175"/>
      <c r="D764" s="175"/>
      <c r="E764" s="175"/>
      <c r="F764" s="175"/>
      <c r="G764" s="175"/>
      <c r="H764" s="175"/>
      <c r="I764" s="175"/>
      <c r="J764" s="175"/>
      <c r="K764" s="175"/>
      <c r="L764" s="175"/>
      <c r="M764" s="175"/>
      <c r="N764" s="175"/>
      <c r="O764" s="175"/>
      <c r="P764" s="175"/>
      <c r="Q764" s="175"/>
      <c r="R764" s="175"/>
      <c r="S764" s="175"/>
      <c r="T764" s="175"/>
      <c r="U764" s="175"/>
      <c r="V764" s="175"/>
      <c r="W764" s="175"/>
      <c r="X764" s="175"/>
      <c r="Y764" s="175"/>
      <c r="Z764" s="175"/>
    </row>
    <row r="765" ht="11.25" customHeight="1">
      <c r="A765" s="175"/>
      <c r="B765" s="175"/>
      <c r="C765" s="175"/>
      <c r="D765" s="175"/>
      <c r="E765" s="175"/>
      <c r="F765" s="175"/>
      <c r="G765" s="175"/>
      <c r="H765" s="175"/>
      <c r="I765" s="175"/>
      <c r="J765" s="175"/>
      <c r="K765" s="175"/>
      <c r="L765" s="175"/>
      <c r="M765" s="175"/>
      <c r="N765" s="175"/>
      <c r="O765" s="175"/>
      <c r="P765" s="175"/>
      <c r="Q765" s="175"/>
      <c r="R765" s="175"/>
      <c r="S765" s="175"/>
      <c r="T765" s="175"/>
      <c r="U765" s="175"/>
      <c r="V765" s="175"/>
      <c r="W765" s="175"/>
      <c r="X765" s="175"/>
      <c r="Y765" s="175"/>
      <c r="Z765" s="175"/>
    </row>
    <row r="766" ht="11.25" customHeight="1">
      <c r="A766" s="175"/>
      <c r="B766" s="175"/>
      <c r="C766" s="175"/>
      <c r="D766" s="175"/>
      <c r="E766" s="175"/>
      <c r="F766" s="175"/>
      <c r="G766" s="175"/>
      <c r="H766" s="175"/>
      <c r="I766" s="175"/>
      <c r="J766" s="175"/>
      <c r="K766" s="175"/>
      <c r="L766" s="175"/>
      <c r="M766" s="175"/>
      <c r="N766" s="175"/>
      <c r="O766" s="175"/>
      <c r="P766" s="175"/>
      <c r="Q766" s="175"/>
      <c r="R766" s="175"/>
      <c r="S766" s="175"/>
      <c r="T766" s="175"/>
      <c r="U766" s="175"/>
      <c r="V766" s="175"/>
      <c r="W766" s="175"/>
      <c r="X766" s="175"/>
      <c r="Y766" s="175"/>
      <c r="Z766" s="175"/>
    </row>
    <row r="767" ht="11.25" customHeight="1">
      <c r="A767" s="175"/>
      <c r="B767" s="175"/>
      <c r="C767" s="175"/>
      <c r="D767" s="175"/>
      <c r="E767" s="175"/>
      <c r="F767" s="175"/>
      <c r="G767" s="175"/>
      <c r="H767" s="175"/>
      <c r="I767" s="175"/>
      <c r="J767" s="175"/>
      <c r="K767" s="175"/>
      <c r="L767" s="175"/>
      <c r="M767" s="175"/>
      <c r="N767" s="175"/>
      <c r="O767" s="175"/>
      <c r="P767" s="175"/>
      <c r="Q767" s="175"/>
      <c r="R767" s="175"/>
      <c r="S767" s="175"/>
      <c r="T767" s="175"/>
      <c r="U767" s="175"/>
      <c r="V767" s="175"/>
      <c r="W767" s="175"/>
      <c r="X767" s="175"/>
      <c r="Y767" s="175"/>
      <c r="Z767" s="175"/>
    </row>
    <row r="768" ht="11.25" customHeight="1">
      <c r="A768" s="175"/>
      <c r="B768" s="175"/>
      <c r="C768" s="175"/>
      <c r="D768" s="175"/>
      <c r="E768" s="175"/>
      <c r="F768" s="175"/>
      <c r="G768" s="175"/>
      <c r="H768" s="175"/>
      <c r="I768" s="175"/>
      <c r="J768" s="175"/>
      <c r="K768" s="175"/>
      <c r="L768" s="175"/>
      <c r="M768" s="175"/>
      <c r="N768" s="175"/>
      <c r="O768" s="175"/>
      <c r="P768" s="175"/>
      <c r="Q768" s="175"/>
      <c r="R768" s="175"/>
      <c r="S768" s="175"/>
      <c r="T768" s="175"/>
      <c r="U768" s="175"/>
      <c r="V768" s="175"/>
      <c r="W768" s="175"/>
      <c r="X768" s="175"/>
      <c r="Y768" s="175"/>
      <c r="Z768" s="175"/>
    </row>
    <row r="769" ht="11.25" customHeight="1">
      <c r="A769" s="175"/>
      <c r="B769" s="175"/>
      <c r="C769" s="175"/>
      <c r="D769" s="175"/>
      <c r="E769" s="175"/>
      <c r="F769" s="175"/>
      <c r="G769" s="175"/>
      <c r="H769" s="175"/>
      <c r="I769" s="175"/>
      <c r="J769" s="175"/>
      <c r="K769" s="175"/>
      <c r="L769" s="175"/>
      <c r="M769" s="175"/>
      <c r="N769" s="175"/>
      <c r="O769" s="175"/>
      <c r="P769" s="175"/>
      <c r="Q769" s="175"/>
      <c r="R769" s="175"/>
      <c r="S769" s="175"/>
      <c r="T769" s="175"/>
      <c r="U769" s="175"/>
      <c r="V769" s="175"/>
      <c r="W769" s="175"/>
      <c r="X769" s="175"/>
      <c r="Y769" s="175"/>
      <c r="Z769" s="175"/>
    </row>
    <row r="770" ht="11.25" customHeight="1">
      <c r="A770" s="175"/>
      <c r="B770" s="175"/>
      <c r="C770" s="175"/>
      <c r="D770" s="175"/>
      <c r="E770" s="175"/>
      <c r="F770" s="175"/>
      <c r="G770" s="175"/>
      <c r="H770" s="175"/>
      <c r="I770" s="175"/>
      <c r="J770" s="175"/>
      <c r="K770" s="175"/>
      <c r="L770" s="175"/>
      <c r="M770" s="175"/>
      <c r="N770" s="175"/>
      <c r="O770" s="175"/>
      <c r="P770" s="175"/>
      <c r="Q770" s="175"/>
      <c r="R770" s="175"/>
      <c r="S770" s="175"/>
      <c r="T770" s="175"/>
      <c r="U770" s="175"/>
      <c r="V770" s="175"/>
      <c r="W770" s="175"/>
      <c r="X770" s="175"/>
      <c r="Y770" s="175"/>
      <c r="Z770" s="175"/>
    </row>
    <row r="771" ht="11.25" customHeight="1">
      <c r="A771" s="175"/>
      <c r="B771" s="175"/>
      <c r="C771" s="175"/>
      <c r="D771" s="175"/>
      <c r="E771" s="175"/>
      <c r="F771" s="175"/>
      <c r="G771" s="175"/>
      <c r="H771" s="175"/>
      <c r="I771" s="175"/>
      <c r="J771" s="175"/>
      <c r="K771" s="175"/>
      <c r="L771" s="175"/>
      <c r="M771" s="175"/>
      <c r="N771" s="175"/>
      <c r="O771" s="175"/>
      <c r="P771" s="175"/>
      <c r="Q771" s="175"/>
      <c r="R771" s="175"/>
      <c r="S771" s="175"/>
      <c r="T771" s="175"/>
      <c r="U771" s="175"/>
      <c r="V771" s="175"/>
      <c r="W771" s="175"/>
      <c r="X771" s="175"/>
      <c r="Y771" s="175"/>
      <c r="Z771" s="175"/>
    </row>
    <row r="772" ht="11.25" customHeight="1">
      <c r="A772" s="175"/>
      <c r="B772" s="175"/>
      <c r="C772" s="175"/>
      <c r="D772" s="175"/>
      <c r="E772" s="175"/>
      <c r="F772" s="175"/>
      <c r="G772" s="175"/>
      <c r="H772" s="175"/>
      <c r="I772" s="175"/>
      <c r="J772" s="175"/>
      <c r="K772" s="175"/>
      <c r="L772" s="175"/>
      <c r="M772" s="175"/>
      <c r="N772" s="175"/>
      <c r="O772" s="175"/>
      <c r="P772" s="175"/>
      <c r="Q772" s="175"/>
      <c r="R772" s="175"/>
      <c r="S772" s="175"/>
      <c r="T772" s="175"/>
      <c r="U772" s="175"/>
      <c r="V772" s="175"/>
      <c r="W772" s="175"/>
      <c r="X772" s="175"/>
      <c r="Y772" s="175"/>
      <c r="Z772" s="175"/>
    </row>
    <row r="773" ht="11.25" customHeight="1">
      <c r="A773" s="175"/>
      <c r="B773" s="175"/>
      <c r="C773" s="175"/>
      <c r="D773" s="175"/>
      <c r="E773" s="175"/>
      <c r="F773" s="175"/>
      <c r="G773" s="175"/>
      <c r="H773" s="175"/>
      <c r="I773" s="175"/>
      <c r="J773" s="175"/>
      <c r="K773" s="175"/>
      <c r="L773" s="175"/>
      <c r="M773" s="175"/>
      <c r="N773" s="175"/>
      <c r="O773" s="175"/>
      <c r="P773" s="175"/>
      <c r="Q773" s="175"/>
      <c r="R773" s="175"/>
      <c r="S773" s="175"/>
      <c r="T773" s="175"/>
      <c r="U773" s="175"/>
      <c r="V773" s="175"/>
      <c r="W773" s="175"/>
      <c r="X773" s="175"/>
      <c r="Y773" s="175"/>
      <c r="Z773" s="175"/>
    </row>
    <row r="774" ht="11.25" customHeight="1">
      <c r="A774" s="175"/>
      <c r="B774" s="175"/>
      <c r="C774" s="175"/>
      <c r="D774" s="175"/>
      <c r="E774" s="175"/>
      <c r="F774" s="175"/>
      <c r="G774" s="175"/>
      <c r="H774" s="175"/>
      <c r="I774" s="175"/>
      <c r="J774" s="175"/>
      <c r="K774" s="175"/>
      <c r="L774" s="175"/>
      <c r="M774" s="175"/>
      <c r="N774" s="175"/>
      <c r="O774" s="175"/>
      <c r="P774" s="175"/>
      <c r="Q774" s="175"/>
      <c r="R774" s="175"/>
      <c r="S774" s="175"/>
      <c r="T774" s="175"/>
      <c r="U774" s="175"/>
      <c r="V774" s="175"/>
      <c r="W774" s="175"/>
      <c r="X774" s="175"/>
      <c r="Y774" s="175"/>
      <c r="Z774" s="175"/>
    </row>
    <row r="775" ht="11.25" customHeight="1">
      <c r="A775" s="175"/>
      <c r="B775" s="175"/>
      <c r="C775" s="175"/>
      <c r="D775" s="175"/>
      <c r="E775" s="175"/>
      <c r="F775" s="175"/>
      <c r="G775" s="175"/>
      <c r="H775" s="175"/>
      <c r="I775" s="175"/>
      <c r="J775" s="175"/>
      <c r="K775" s="175"/>
      <c r="L775" s="175"/>
      <c r="M775" s="175"/>
      <c r="N775" s="175"/>
      <c r="O775" s="175"/>
      <c r="P775" s="175"/>
      <c r="Q775" s="175"/>
      <c r="R775" s="175"/>
      <c r="S775" s="175"/>
      <c r="T775" s="175"/>
      <c r="U775" s="175"/>
      <c r="V775" s="175"/>
      <c r="W775" s="175"/>
      <c r="X775" s="175"/>
      <c r="Y775" s="175"/>
      <c r="Z775" s="175"/>
    </row>
    <row r="776" ht="11.25" customHeight="1">
      <c r="A776" s="175"/>
      <c r="B776" s="175"/>
      <c r="C776" s="175"/>
      <c r="D776" s="175"/>
      <c r="E776" s="175"/>
      <c r="F776" s="175"/>
      <c r="G776" s="175"/>
      <c r="H776" s="175"/>
      <c r="I776" s="175"/>
      <c r="J776" s="175"/>
      <c r="K776" s="175"/>
      <c r="L776" s="175"/>
      <c r="M776" s="175"/>
      <c r="N776" s="175"/>
      <c r="O776" s="175"/>
      <c r="P776" s="175"/>
      <c r="Q776" s="175"/>
      <c r="R776" s="175"/>
      <c r="S776" s="175"/>
      <c r="T776" s="175"/>
      <c r="U776" s="175"/>
      <c r="V776" s="175"/>
      <c r="W776" s="175"/>
      <c r="X776" s="175"/>
      <c r="Y776" s="175"/>
      <c r="Z776" s="175"/>
    </row>
    <row r="777" ht="11.25" customHeight="1">
      <c r="A777" s="175"/>
      <c r="B777" s="175"/>
      <c r="C777" s="175"/>
      <c r="D777" s="175"/>
      <c r="E777" s="175"/>
      <c r="F777" s="175"/>
      <c r="G777" s="175"/>
      <c r="H777" s="175"/>
      <c r="I777" s="175"/>
      <c r="J777" s="175"/>
      <c r="K777" s="175"/>
      <c r="L777" s="175"/>
      <c r="M777" s="175"/>
      <c r="N777" s="175"/>
      <c r="O777" s="175"/>
      <c r="P777" s="175"/>
      <c r="Q777" s="175"/>
      <c r="R777" s="175"/>
      <c r="S777" s="175"/>
      <c r="T777" s="175"/>
      <c r="U777" s="175"/>
      <c r="V777" s="175"/>
      <c r="W777" s="175"/>
      <c r="X777" s="175"/>
      <c r="Y777" s="175"/>
      <c r="Z777" s="175"/>
    </row>
    <row r="778" ht="11.25" customHeight="1">
      <c r="A778" s="175"/>
      <c r="B778" s="175"/>
      <c r="C778" s="175"/>
      <c r="D778" s="175"/>
      <c r="E778" s="175"/>
      <c r="F778" s="175"/>
      <c r="G778" s="175"/>
      <c r="H778" s="175"/>
      <c r="I778" s="175"/>
      <c r="J778" s="175"/>
      <c r="K778" s="175"/>
      <c r="L778" s="175"/>
      <c r="M778" s="175"/>
      <c r="N778" s="175"/>
      <c r="O778" s="175"/>
      <c r="P778" s="175"/>
      <c r="Q778" s="175"/>
      <c r="R778" s="175"/>
      <c r="S778" s="175"/>
      <c r="T778" s="175"/>
      <c r="U778" s="175"/>
      <c r="V778" s="175"/>
      <c r="W778" s="175"/>
      <c r="X778" s="175"/>
      <c r="Y778" s="175"/>
      <c r="Z778" s="175"/>
    </row>
    <row r="779" ht="11.25" customHeight="1">
      <c r="A779" s="175"/>
      <c r="B779" s="175"/>
      <c r="C779" s="175"/>
      <c r="D779" s="175"/>
      <c r="E779" s="175"/>
      <c r="F779" s="175"/>
      <c r="G779" s="175"/>
      <c r="H779" s="175"/>
      <c r="I779" s="175"/>
      <c r="J779" s="175"/>
      <c r="K779" s="175"/>
      <c r="L779" s="175"/>
      <c r="M779" s="175"/>
      <c r="N779" s="175"/>
      <c r="O779" s="175"/>
      <c r="P779" s="175"/>
      <c r="Q779" s="175"/>
      <c r="R779" s="175"/>
      <c r="S779" s="175"/>
      <c r="T779" s="175"/>
      <c r="U779" s="175"/>
      <c r="V779" s="175"/>
      <c r="W779" s="175"/>
      <c r="X779" s="175"/>
      <c r="Y779" s="175"/>
      <c r="Z779" s="175"/>
    </row>
    <row r="780" ht="11.25" customHeight="1">
      <c r="A780" s="175"/>
      <c r="B780" s="175"/>
      <c r="C780" s="175"/>
      <c r="D780" s="175"/>
      <c r="E780" s="175"/>
      <c r="F780" s="175"/>
      <c r="G780" s="175"/>
      <c r="H780" s="175"/>
      <c r="I780" s="175"/>
      <c r="J780" s="175"/>
      <c r="K780" s="175"/>
      <c r="L780" s="175"/>
      <c r="M780" s="175"/>
      <c r="N780" s="175"/>
      <c r="O780" s="175"/>
      <c r="P780" s="175"/>
      <c r="Q780" s="175"/>
      <c r="R780" s="175"/>
      <c r="S780" s="175"/>
      <c r="T780" s="175"/>
      <c r="U780" s="175"/>
      <c r="V780" s="175"/>
      <c r="W780" s="175"/>
      <c r="X780" s="175"/>
      <c r="Y780" s="175"/>
      <c r="Z780" s="175"/>
    </row>
    <row r="781" ht="11.25" customHeight="1">
      <c r="A781" s="175"/>
      <c r="B781" s="175"/>
      <c r="C781" s="175"/>
      <c r="D781" s="175"/>
      <c r="E781" s="175"/>
      <c r="F781" s="175"/>
      <c r="G781" s="175"/>
      <c r="H781" s="175"/>
      <c r="I781" s="175"/>
      <c r="J781" s="175"/>
      <c r="K781" s="175"/>
      <c r="L781" s="175"/>
      <c r="M781" s="175"/>
      <c r="N781" s="175"/>
      <c r="O781" s="175"/>
      <c r="P781" s="175"/>
      <c r="Q781" s="175"/>
      <c r="R781" s="175"/>
      <c r="S781" s="175"/>
      <c r="T781" s="175"/>
      <c r="U781" s="175"/>
      <c r="V781" s="175"/>
      <c r="W781" s="175"/>
      <c r="X781" s="175"/>
      <c r="Y781" s="175"/>
      <c r="Z781" s="175"/>
    </row>
    <row r="782" ht="11.25" customHeight="1">
      <c r="A782" s="175"/>
      <c r="B782" s="175"/>
      <c r="C782" s="175"/>
      <c r="D782" s="175"/>
      <c r="E782" s="175"/>
      <c r="F782" s="175"/>
      <c r="G782" s="175"/>
      <c r="H782" s="175"/>
      <c r="I782" s="175"/>
      <c r="J782" s="175"/>
      <c r="K782" s="175"/>
      <c r="L782" s="175"/>
      <c r="M782" s="175"/>
      <c r="N782" s="175"/>
      <c r="O782" s="175"/>
      <c r="P782" s="175"/>
      <c r="Q782" s="175"/>
      <c r="R782" s="175"/>
      <c r="S782" s="175"/>
      <c r="T782" s="175"/>
      <c r="U782" s="175"/>
      <c r="V782" s="175"/>
      <c r="W782" s="175"/>
      <c r="X782" s="175"/>
      <c r="Y782" s="175"/>
      <c r="Z782" s="175"/>
    </row>
    <row r="783" ht="11.25" customHeight="1">
      <c r="A783" s="175"/>
      <c r="B783" s="175"/>
      <c r="C783" s="175"/>
      <c r="D783" s="175"/>
      <c r="E783" s="175"/>
      <c r="F783" s="175"/>
      <c r="G783" s="175"/>
      <c r="H783" s="175"/>
      <c r="I783" s="175"/>
      <c r="J783" s="175"/>
      <c r="K783" s="175"/>
      <c r="L783" s="175"/>
      <c r="M783" s="175"/>
      <c r="N783" s="175"/>
      <c r="O783" s="175"/>
      <c r="P783" s="175"/>
      <c r="Q783" s="175"/>
      <c r="R783" s="175"/>
      <c r="S783" s="175"/>
      <c r="T783" s="175"/>
      <c r="U783" s="175"/>
      <c r="V783" s="175"/>
      <c r="W783" s="175"/>
      <c r="X783" s="175"/>
      <c r="Y783" s="175"/>
      <c r="Z783" s="175"/>
    </row>
    <row r="784" ht="11.25" customHeight="1">
      <c r="A784" s="175"/>
      <c r="B784" s="175"/>
      <c r="C784" s="175"/>
      <c r="D784" s="175"/>
      <c r="E784" s="175"/>
      <c r="F784" s="175"/>
      <c r="G784" s="175"/>
      <c r="H784" s="175"/>
      <c r="I784" s="175"/>
      <c r="J784" s="175"/>
      <c r="K784" s="175"/>
      <c r="L784" s="175"/>
      <c r="M784" s="175"/>
      <c r="N784" s="175"/>
      <c r="O784" s="175"/>
      <c r="P784" s="175"/>
      <c r="Q784" s="175"/>
      <c r="R784" s="175"/>
      <c r="S784" s="175"/>
      <c r="T784" s="175"/>
      <c r="U784" s="175"/>
      <c r="V784" s="175"/>
      <c r="W784" s="175"/>
      <c r="X784" s="175"/>
      <c r="Y784" s="175"/>
      <c r="Z784" s="175"/>
    </row>
    <row r="785" ht="11.25" customHeight="1">
      <c r="A785" s="175"/>
      <c r="B785" s="175"/>
      <c r="C785" s="175"/>
      <c r="D785" s="175"/>
      <c r="E785" s="175"/>
      <c r="F785" s="175"/>
      <c r="G785" s="175"/>
      <c r="H785" s="175"/>
      <c r="I785" s="175"/>
      <c r="J785" s="175"/>
      <c r="K785" s="175"/>
      <c r="L785" s="175"/>
      <c r="M785" s="175"/>
      <c r="N785" s="175"/>
      <c r="O785" s="175"/>
      <c r="P785" s="175"/>
      <c r="Q785" s="175"/>
      <c r="R785" s="175"/>
      <c r="S785" s="175"/>
      <c r="T785" s="175"/>
      <c r="U785" s="175"/>
      <c r="V785" s="175"/>
      <c r="W785" s="175"/>
      <c r="X785" s="175"/>
      <c r="Y785" s="175"/>
      <c r="Z785" s="175"/>
    </row>
    <row r="786" ht="11.25" customHeight="1">
      <c r="A786" s="175"/>
      <c r="B786" s="175"/>
      <c r="C786" s="175"/>
      <c r="D786" s="175"/>
      <c r="E786" s="175"/>
      <c r="F786" s="175"/>
      <c r="G786" s="175"/>
      <c r="H786" s="175"/>
      <c r="I786" s="175"/>
      <c r="J786" s="175"/>
      <c r="K786" s="175"/>
      <c r="L786" s="175"/>
      <c r="M786" s="175"/>
      <c r="N786" s="175"/>
      <c r="O786" s="175"/>
      <c r="P786" s="175"/>
      <c r="Q786" s="175"/>
      <c r="R786" s="175"/>
      <c r="S786" s="175"/>
      <c r="T786" s="175"/>
      <c r="U786" s="175"/>
      <c r="V786" s="175"/>
      <c r="W786" s="175"/>
      <c r="X786" s="175"/>
      <c r="Y786" s="175"/>
      <c r="Z786" s="175"/>
    </row>
    <row r="787" ht="11.25" customHeight="1">
      <c r="A787" s="175"/>
      <c r="B787" s="175"/>
      <c r="C787" s="175"/>
      <c r="D787" s="175"/>
      <c r="E787" s="175"/>
      <c r="F787" s="175"/>
      <c r="G787" s="175"/>
      <c r="H787" s="175"/>
      <c r="I787" s="175"/>
      <c r="J787" s="175"/>
      <c r="K787" s="175"/>
      <c r="L787" s="175"/>
      <c r="M787" s="175"/>
      <c r="N787" s="175"/>
      <c r="O787" s="175"/>
      <c r="P787" s="175"/>
      <c r="Q787" s="175"/>
      <c r="R787" s="175"/>
      <c r="S787" s="175"/>
      <c r="T787" s="175"/>
      <c r="U787" s="175"/>
      <c r="V787" s="175"/>
      <c r="W787" s="175"/>
      <c r="X787" s="175"/>
      <c r="Y787" s="175"/>
      <c r="Z787" s="175"/>
    </row>
    <row r="788" ht="11.25" customHeight="1">
      <c r="A788" s="175"/>
      <c r="B788" s="175"/>
      <c r="C788" s="175"/>
      <c r="D788" s="175"/>
      <c r="E788" s="175"/>
      <c r="F788" s="175"/>
      <c r="G788" s="175"/>
      <c r="H788" s="175"/>
      <c r="I788" s="175"/>
      <c r="J788" s="175"/>
      <c r="K788" s="175"/>
      <c r="L788" s="175"/>
      <c r="M788" s="175"/>
      <c r="N788" s="175"/>
      <c r="O788" s="175"/>
      <c r="P788" s="175"/>
      <c r="Q788" s="175"/>
      <c r="R788" s="175"/>
      <c r="S788" s="175"/>
      <c r="T788" s="175"/>
      <c r="U788" s="175"/>
      <c r="V788" s="175"/>
      <c r="W788" s="175"/>
      <c r="X788" s="175"/>
      <c r="Y788" s="175"/>
      <c r="Z788" s="175"/>
    </row>
    <row r="789" ht="11.25" customHeight="1">
      <c r="A789" s="175"/>
      <c r="B789" s="175"/>
      <c r="C789" s="175"/>
      <c r="D789" s="175"/>
      <c r="E789" s="175"/>
      <c r="F789" s="175"/>
      <c r="G789" s="175"/>
      <c r="H789" s="175"/>
      <c r="I789" s="175"/>
      <c r="J789" s="175"/>
      <c r="K789" s="175"/>
      <c r="L789" s="175"/>
      <c r="M789" s="175"/>
      <c r="N789" s="175"/>
      <c r="O789" s="175"/>
      <c r="P789" s="175"/>
      <c r="Q789" s="175"/>
      <c r="R789" s="175"/>
      <c r="S789" s="175"/>
      <c r="T789" s="175"/>
      <c r="U789" s="175"/>
      <c r="V789" s="175"/>
      <c r="W789" s="175"/>
      <c r="X789" s="175"/>
      <c r="Y789" s="175"/>
      <c r="Z789" s="175"/>
    </row>
    <row r="790" ht="11.25" customHeight="1">
      <c r="A790" s="175"/>
      <c r="B790" s="175"/>
      <c r="C790" s="175"/>
      <c r="D790" s="175"/>
      <c r="E790" s="175"/>
      <c r="F790" s="175"/>
      <c r="G790" s="175"/>
      <c r="H790" s="175"/>
      <c r="I790" s="175"/>
      <c r="J790" s="175"/>
      <c r="K790" s="175"/>
      <c r="L790" s="175"/>
      <c r="M790" s="175"/>
      <c r="N790" s="175"/>
      <c r="O790" s="175"/>
      <c r="P790" s="175"/>
      <c r="Q790" s="175"/>
      <c r="R790" s="175"/>
      <c r="S790" s="175"/>
      <c r="T790" s="175"/>
      <c r="U790" s="175"/>
      <c r="V790" s="175"/>
      <c r="W790" s="175"/>
      <c r="X790" s="175"/>
      <c r="Y790" s="175"/>
      <c r="Z790" s="175"/>
    </row>
    <row r="791" ht="11.25" customHeight="1">
      <c r="A791" s="175"/>
      <c r="B791" s="175"/>
      <c r="C791" s="175"/>
      <c r="D791" s="175"/>
      <c r="E791" s="175"/>
      <c r="F791" s="175"/>
      <c r="G791" s="175"/>
      <c r="H791" s="175"/>
      <c r="I791" s="175"/>
      <c r="J791" s="175"/>
      <c r="K791" s="175"/>
      <c r="L791" s="175"/>
      <c r="M791" s="175"/>
      <c r="N791" s="175"/>
      <c r="O791" s="175"/>
      <c r="P791" s="175"/>
      <c r="Q791" s="175"/>
      <c r="R791" s="175"/>
      <c r="S791" s="175"/>
      <c r="T791" s="175"/>
      <c r="U791" s="175"/>
      <c r="V791" s="175"/>
      <c r="W791" s="175"/>
      <c r="X791" s="175"/>
      <c r="Y791" s="175"/>
      <c r="Z791" s="175"/>
    </row>
    <row r="792" ht="11.25" customHeight="1">
      <c r="A792" s="175"/>
      <c r="B792" s="175"/>
      <c r="C792" s="175"/>
      <c r="D792" s="175"/>
      <c r="E792" s="175"/>
      <c r="F792" s="175"/>
      <c r="G792" s="175"/>
      <c r="H792" s="175"/>
      <c r="I792" s="175"/>
      <c r="J792" s="175"/>
      <c r="K792" s="175"/>
      <c r="L792" s="175"/>
      <c r="M792" s="175"/>
      <c r="N792" s="175"/>
      <c r="O792" s="175"/>
      <c r="P792" s="175"/>
      <c r="Q792" s="175"/>
      <c r="R792" s="175"/>
      <c r="S792" s="175"/>
      <c r="T792" s="175"/>
      <c r="U792" s="175"/>
      <c r="V792" s="175"/>
      <c r="W792" s="175"/>
      <c r="X792" s="175"/>
      <c r="Y792" s="175"/>
      <c r="Z792" s="175"/>
    </row>
    <row r="793" ht="11.25" customHeight="1">
      <c r="A793" s="175"/>
      <c r="B793" s="175"/>
      <c r="C793" s="175"/>
      <c r="D793" s="175"/>
      <c r="E793" s="175"/>
      <c r="F793" s="175"/>
      <c r="G793" s="175"/>
      <c r="H793" s="175"/>
      <c r="I793" s="175"/>
      <c r="J793" s="175"/>
      <c r="K793" s="175"/>
      <c r="L793" s="175"/>
      <c r="M793" s="175"/>
      <c r="N793" s="175"/>
      <c r="O793" s="175"/>
      <c r="P793" s="175"/>
      <c r="Q793" s="175"/>
      <c r="R793" s="175"/>
      <c r="S793" s="175"/>
      <c r="T793" s="175"/>
      <c r="U793" s="175"/>
      <c r="V793" s="175"/>
      <c r="W793" s="175"/>
      <c r="X793" s="175"/>
      <c r="Y793" s="175"/>
      <c r="Z793" s="175"/>
    </row>
    <row r="794" ht="11.25" customHeight="1">
      <c r="A794" s="175"/>
      <c r="B794" s="175"/>
      <c r="C794" s="175"/>
      <c r="D794" s="175"/>
      <c r="E794" s="175"/>
      <c r="F794" s="175"/>
      <c r="G794" s="175"/>
      <c r="H794" s="175"/>
      <c r="I794" s="175"/>
      <c r="J794" s="175"/>
      <c r="K794" s="175"/>
      <c r="L794" s="175"/>
      <c r="M794" s="175"/>
      <c r="N794" s="175"/>
      <c r="O794" s="175"/>
      <c r="P794" s="175"/>
      <c r="Q794" s="175"/>
      <c r="R794" s="175"/>
      <c r="S794" s="175"/>
      <c r="T794" s="175"/>
      <c r="U794" s="175"/>
      <c r="V794" s="175"/>
      <c r="W794" s="175"/>
      <c r="X794" s="175"/>
      <c r="Y794" s="175"/>
      <c r="Z794" s="175"/>
    </row>
    <row r="795" ht="11.25" customHeight="1">
      <c r="A795" s="175"/>
      <c r="B795" s="175"/>
      <c r="C795" s="175"/>
      <c r="D795" s="175"/>
      <c r="E795" s="175"/>
      <c r="F795" s="175"/>
      <c r="G795" s="175"/>
      <c r="H795" s="175"/>
      <c r="I795" s="175"/>
      <c r="J795" s="175"/>
      <c r="K795" s="175"/>
      <c r="L795" s="175"/>
      <c r="M795" s="175"/>
      <c r="N795" s="175"/>
      <c r="O795" s="175"/>
      <c r="P795" s="175"/>
      <c r="Q795" s="175"/>
      <c r="R795" s="175"/>
      <c r="S795" s="175"/>
      <c r="T795" s="175"/>
      <c r="U795" s="175"/>
      <c r="V795" s="175"/>
      <c r="W795" s="175"/>
      <c r="X795" s="175"/>
      <c r="Y795" s="175"/>
      <c r="Z795" s="175"/>
    </row>
    <row r="796" ht="11.25" customHeight="1">
      <c r="A796" s="175"/>
      <c r="B796" s="175"/>
      <c r="C796" s="175"/>
      <c r="D796" s="175"/>
      <c r="E796" s="175"/>
      <c r="F796" s="175"/>
      <c r="G796" s="175"/>
      <c r="H796" s="175"/>
      <c r="I796" s="175"/>
      <c r="J796" s="175"/>
      <c r="K796" s="175"/>
      <c r="L796" s="175"/>
      <c r="M796" s="175"/>
      <c r="N796" s="175"/>
      <c r="O796" s="175"/>
      <c r="P796" s="175"/>
      <c r="Q796" s="175"/>
      <c r="R796" s="175"/>
      <c r="S796" s="175"/>
      <c r="T796" s="175"/>
      <c r="U796" s="175"/>
      <c r="V796" s="175"/>
      <c r="W796" s="175"/>
      <c r="X796" s="175"/>
      <c r="Y796" s="175"/>
      <c r="Z796" s="175"/>
    </row>
    <row r="797" ht="11.25" customHeight="1">
      <c r="A797" s="175"/>
      <c r="B797" s="175"/>
      <c r="C797" s="175"/>
      <c r="D797" s="175"/>
      <c r="E797" s="175"/>
      <c r="F797" s="175"/>
      <c r="G797" s="175"/>
      <c r="H797" s="175"/>
      <c r="I797" s="175"/>
      <c r="J797" s="175"/>
      <c r="K797" s="175"/>
      <c r="L797" s="175"/>
      <c r="M797" s="175"/>
      <c r="N797" s="175"/>
      <c r="O797" s="175"/>
      <c r="P797" s="175"/>
      <c r="Q797" s="175"/>
      <c r="R797" s="175"/>
      <c r="S797" s="175"/>
      <c r="T797" s="175"/>
      <c r="U797" s="175"/>
      <c r="V797" s="175"/>
      <c r="W797" s="175"/>
      <c r="X797" s="175"/>
      <c r="Y797" s="175"/>
      <c r="Z797" s="175"/>
    </row>
    <row r="798" ht="11.25" customHeight="1">
      <c r="A798" s="175"/>
      <c r="B798" s="175"/>
      <c r="C798" s="175"/>
      <c r="D798" s="175"/>
      <c r="E798" s="175"/>
      <c r="F798" s="175"/>
      <c r="G798" s="175"/>
      <c r="H798" s="175"/>
      <c r="I798" s="175"/>
      <c r="J798" s="175"/>
      <c r="K798" s="175"/>
      <c r="L798" s="175"/>
      <c r="M798" s="175"/>
      <c r="N798" s="175"/>
      <c r="O798" s="175"/>
      <c r="P798" s="175"/>
      <c r="Q798" s="175"/>
      <c r="R798" s="175"/>
      <c r="S798" s="175"/>
      <c r="T798" s="175"/>
      <c r="U798" s="175"/>
      <c r="V798" s="175"/>
      <c r="W798" s="175"/>
      <c r="X798" s="175"/>
      <c r="Y798" s="175"/>
      <c r="Z798" s="175"/>
    </row>
    <row r="799" ht="11.25" customHeight="1">
      <c r="A799" s="175"/>
      <c r="B799" s="175"/>
      <c r="C799" s="175"/>
      <c r="D799" s="175"/>
      <c r="E799" s="175"/>
      <c r="F799" s="175"/>
      <c r="G799" s="175"/>
      <c r="H799" s="175"/>
      <c r="I799" s="175"/>
      <c r="J799" s="175"/>
      <c r="K799" s="175"/>
      <c r="L799" s="175"/>
      <c r="M799" s="175"/>
      <c r="N799" s="175"/>
      <c r="O799" s="175"/>
      <c r="P799" s="175"/>
      <c r="Q799" s="175"/>
      <c r="R799" s="175"/>
      <c r="S799" s="175"/>
      <c r="T799" s="175"/>
      <c r="U799" s="175"/>
      <c r="V799" s="175"/>
      <c r="W799" s="175"/>
      <c r="X799" s="175"/>
      <c r="Y799" s="175"/>
      <c r="Z799" s="175"/>
    </row>
    <row r="800" ht="11.25" customHeight="1">
      <c r="A800" s="175"/>
      <c r="B800" s="175"/>
      <c r="C800" s="175"/>
      <c r="D800" s="175"/>
      <c r="E800" s="175"/>
      <c r="F800" s="175"/>
      <c r="G800" s="175"/>
      <c r="H800" s="175"/>
      <c r="I800" s="175"/>
      <c r="J800" s="175"/>
      <c r="K800" s="175"/>
      <c r="L800" s="175"/>
      <c r="M800" s="175"/>
      <c r="N800" s="175"/>
      <c r="O800" s="175"/>
      <c r="P800" s="175"/>
      <c r="Q800" s="175"/>
      <c r="R800" s="175"/>
      <c r="S800" s="175"/>
      <c r="T800" s="175"/>
      <c r="U800" s="175"/>
      <c r="V800" s="175"/>
      <c r="W800" s="175"/>
      <c r="X800" s="175"/>
      <c r="Y800" s="175"/>
      <c r="Z800" s="175"/>
    </row>
    <row r="801" ht="11.25" customHeight="1">
      <c r="A801" s="175"/>
      <c r="B801" s="175"/>
      <c r="C801" s="175"/>
      <c r="D801" s="175"/>
      <c r="E801" s="175"/>
      <c r="F801" s="175"/>
      <c r="G801" s="175"/>
      <c r="H801" s="175"/>
      <c r="I801" s="175"/>
      <c r="J801" s="175"/>
      <c r="K801" s="175"/>
      <c r="L801" s="175"/>
      <c r="M801" s="175"/>
      <c r="N801" s="175"/>
      <c r="O801" s="175"/>
      <c r="P801" s="175"/>
      <c r="Q801" s="175"/>
      <c r="R801" s="175"/>
      <c r="S801" s="175"/>
      <c r="T801" s="175"/>
      <c r="U801" s="175"/>
      <c r="V801" s="175"/>
      <c r="W801" s="175"/>
      <c r="X801" s="175"/>
      <c r="Y801" s="175"/>
      <c r="Z801" s="175"/>
    </row>
    <row r="802" ht="11.25" customHeight="1">
      <c r="A802" s="175"/>
      <c r="B802" s="175"/>
      <c r="C802" s="175"/>
      <c r="D802" s="175"/>
      <c r="E802" s="175"/>
      <c r="F802" s="175"/>
      <c r="G802" s="175"/>
      <c r="H802" s="175"/>
      <c r="I802" s="175"/>
      <c r="J802" s="175"/>
      <c r="K802" s="175"/>
      <c r="L802" s="175"/>
      <c r="M802" s="175"/>
      <c r="N802" s="175"/>
      <c r="O802" s="175"/>
      <c r="P802" s="175"/>
      <c r="Q802" s="175"/>
      <c r="R802" s="175"/>
      <c r="S802" s="175"/>
      <c r="T802" s="175"/>
      <c r="U802" s="175"/>
      <c r="V802" s="175"/>
      <c r="W802" s="175"/>
      <c r="X802" s="175"/>
      <c r="Y802" s="175"/>
      <c r="Z802" s="175"/>
    </row>
    <row r="803" ht="11.25" customHeight="1">
      <c r="A803" s="175"/>
      <c r="B803" s="175"/>
      <c r="C803" s="175"/>
      <c r="D803" s="175"/>
      <c r="E803" s="175"/>
      <c r="F803" s="175"/>
      <c r="G803" s="175"/>
      <c r="H803" s="175"/>
      <c r="I803" s="175"/>
      <c r="J803" s="175"/>
      <c r="K803" s="175"/>
      <c r="L803" s="175"/>
      <c r="M803" s="175"/>
      <c r="N803" s="175"/>
      <c r="O803" s="175"/>
      <c r="P803" s="175"/>
      <c r="Q803" s="175"/>
      <c r="R803" s="175"/>
      <c r="S803" s="175"/>
      <c r="T803" s="175"/>
      <c r="U803" s="175"/>
      <c r="V803" s="175"/>
      <c r="W803" s="175"/>
      <c r="X803" s="175"/>
      <c r="Y803" s="175"/>
      <c r="Z803" s="175"/>
    </row>
    <row r="804" ht="11.25" customHeight="1">
      <c r="A804" s="175"/>
      <c r="B804" s="175"/>
      <c r="C804" s="175"/>
      <c r="D804" s="175"/>
      <c r="E804" s="175"/>
      <c r="F804" s="175"/>
      <c r="G804" s="175"/>
      <c r="H804" s="175"/>
      <c r="I804" s="175"/>
      <c r="J804" s="175"/>
      <c r="K804" s="175"/>
      <c r="L804" s="175"/>
      <c r="M804" s="175"/>
      <c r="N804" s="175"/>
      <c r="O804" s="175"/>
      <c r="P804" s="175"/>
      <c r="Q804" s="175"/>
      <c r="R804" s="175"/>
      <c r="S804" s="175"/>
      <c r="T804" s="175"/>
      <c r="U804" s="175"/>
      <c r="V804" s="175"/>
      <c r="W804" s="175"/>
      <c r="X804" s="175"/>
      <c r="Y804" s="175"/>
      <c r="Z804" s="175"/>
    </row>
    <row r="805" ht="11.25" customHeight="1">
      <c r="A805" s="175"/>
      <c r="B805" s="175"/>
      <c r="C805" s="175"/>
      <c r="D805" s="175"/>
      <c r="E805" s="175"/>
      <c r="F805" s="175"/>
      <c r="G805" s="175"/>
      <c r="H805" s="175"/>
      <c r="I805" s="175"/>
      <c r="J805" s="175"/>
      <c r="K805" s="175"/>
      <c r="L805" s="175"/>
      <c r="M805" s="175"/>
      <c r="N805" s="175"/>
      <c r="O805" s="175"/>
      <c r="P805" s="175"/>
      <c r="Q805" s="175"/>
      <c r="R805" s="175"/>
      <c r="S805" s="175"/>
      <c r="T805" s="175"/>
      <c r="U805" s="175"/>
      <c r="V805" s="175"/>
      <c r="W805" s="175"/>
      <c r="X805" s="175"/>
      <c r="Y805" s="175"/>
      <c r="Z805" s="175"/>
    </row>
    <row r="806" ht="11.25" customHeight="1">
      <c r="A806" s="175"/>
      <c r="B806" s="175"/>
      <c r="C806" s="175"/>
      <c r="D806" s="175"/>
      <c r="E806" s="175"/>
      <c r="F806" s="175"/>
      <c r="G806" s="175"/>
      <c r="H806" s="175"/>
      <c r="I806" s="175"/>
      <c r="J806" s="175"/>
      <c r="K806" s="175"/>
      <c r="L806" s="175"/>
      <c r="M806" s="175"/>
      <c r="N806" s="175"/>
      <c r="O806" s="175"/>
      <c r="P806" s="175"/>
      <c r="Q806" s="175"/>
      <c r="R806" s="175"/>
      <c r="S806" s="175"/>
      <c r="T806" s="175"/>
      <c r="U806" s="175"/>
      <c r="V806" s="175"/>
      <c r="W806" s="175"/>
      <c r="X806" s="175"/>
      <c r="Y806" s="175"/>
      <c r="Z806" s="175"/>
    </row>
    <row r="807" ht="11.25" customHeight="1">
      <c r="A807" s="175"/>
      <c r="B807" s="175"/>
      <c r="C807" s="175"/>
      <c r="D807" s="175"/>
      <c r="E807" s="175"/>
      <c r="F807" s="175"/>
      <c r="G807" s="175"/>
      <c r="H807" s="175"/>
      <c r="I807" s="175"/>
      <c r="J807" s="175"/>
      <c r="K807" s="175"/>
      <c r="L807" s="175"/>
      <c r="M807" s="175"/>
      <c r="N807" s="175"/>
      <c r="O807" s="175"/>
      <c r="P807" s="175"/>
      <c r="Q807" s="175"/>
      <c r="R807" s="175"/>
      <c r="S807" s="175"/>
      <c r="T807" s="175"/>
      <c r="U807" s="175"/>
      <c r="V807" s="175"/>
      <c r="W807" s="175"/>
      <c r="X807" s="175"/>
      <c r="Y807" s="175"/>
      <c r="Z807" s="175"/>
    </row>
    <row r="808" ht="11.25" customHeight="1">
      <c r="A808" s="175"/>
      <c r="B808" s="175"/>
      <c r="C808" s="175"/>
      <c r="D808" s="175"/>
      <c r="E808" s="175"/>
      <c r="F808" s="175"/>
      <c r="G808" s="175"/>
      <c r="H808" s="175"/>
      <c r="I808" s="175"/>
      <c r="J808" s="175"/>
      <c r="K808" s="175"/>
      <c r="L808" s="175"/>
      <c r="M808" s="175"/>
      <c r="N808" s="175"/>
      <c r="O808" s="175"/>
      <c r="P808" s="175"/>
      <c r="Q808" s="175"/>
      <c r="R808" s="175"/>
      <c r="S808" s="175"/>
      <c r="T808" s="175"/>
      <c r="U808" s="175"/>
      <c r="V808" s="175"/>
      <c r="W808" s="175"/>
      <c r="X808" s="175"/>
      <c r="Y808" s="175"/>
      <c r="Z808" s="175"/>
    </row>
    <row r="809" ht="11.25" customHeight="1">
      <c r="A809" s="175"/>
      <c r="B809" s="175"/>
      <c r="C809" s="175"/>
      <c r="D809" s="175"/>
      <c r="E809" s="175"/>
      <c r="F809" s="175"/>
      <c r="G809" s="175"/>
      <c r="H809" s="175"/>
      <c r="I809" s="175"/>
      <c r="J809" s="175"/>
      <c r="K809" s="175"/>
      <c r="L809" s="175"/>
      <c r="M809" s="175"/>
      <c r="N809" s="175"/>
      <c r="O809" s="175"/>
      <c r="P809" s="175"/>
      <c r="Q809" s="175"/>
      <c r="R809" s="175"/>
      <c r="S809" s="175"/>
      <c r="T809" s="175"/>
      <c r="U809" s="175"/>
      <c r="V809" s="175"/>
      <c r="W809" s="175"/>
      <c r="X809" s="175"/>
      <c r="Y809" s="175"/>
      <c r="Z809" s="175"/>
    </row>
    <row r="810" ht="11.25" customHeight="1">
      <c r="A810" s="175"/>
      <c r="B810" s="175"/>
      <c r="C810" s="175"/>
      <c r="D810" s="175"/>
      <c r="E810" s="175"/>
      <c r="F810" s="175"/>
      <c r="G810" s="175"/>
      <c r="H810" s="175"/>
      <c r="I810" s="175"/>
      <c r="J810" s="175"/>
      <c r="K810" s="175"/>
      <c r="L810" s="175"/>
      <c r="M810" s="175"/>
      <c r="N810" s="175"/>
      <c r="O810" s="175"/>
      <c r="P810" s="175"/>
      <c r="Q810" s="175"/>
      <c r="R810" s="175"/>
      <c r="S810" s="175"/>
      <c r="T810" s="175"/>
      <c r="U810" s="175"/>
      <c r="V810" s="175"/>
      <c r="W810" s="175"/>
      <c r="X810" s="175"/>
      <c r="Y810" s="175"/>
      <c r="Z810" s="175"/>
    </row>
    <row r="811" ht="11.25" customHeight="1">
      <c r="A811" s="175"/>
      <c r="B811" s="175"/>
      <c r="C811" s="175"/>
      <c r="D811" s="175"/>
      <c r="E811" s="175"/>
      <c r="F811" s="175"/>
      <c r="G811" s="175"/>
      <c r="H811" s="175"/>
      <c r="I811" s="175"/>
      <c r="J811" s="175"/>
      <c r="K811" s="175"/>
      <c r="L811" s="175"/>
      <c r="M811" s="175"/>
      <c r="N811" s="175"/>
      <c r="O811" s="175"/>
      <c r="P811" s="175"/>
      <c r="Q811" s="175"/>
      <c r="R811" s="175"/>
      <c r="S811" s="175"/>
      <c r="T811" s="175"/>
      <c r="U811" s="175"/>
      <c r="V811" s="175"/>
      <c r="W811" s="175"/>
      <c r="X811" s="175"/>
      <c r="Y811" s="175"/>
      <c r="Z811" s="175"/>
    </row>
    <row r="812" ht="11.25" customHeight="1">
      <c r="A812" s="175"/>
      <c r="B812" s="175"/>
      <c r="C812" s="175"/>
      <c r="D812" s="175"/>
      <c r="E812" s="175"/>
      <c r="F812" s="175"/>
      <c r="G812" s="175"/>
      <c r="H812" s="175"/>
      <c r="I812" s="175"/>
      <c r="J812" s="175"/>
      <c r="K812" s="175"/>
      <c r="L812" s="175"/>
      <c r="M812" s="175"/>
      <c r="N812" s="175"/>
      <c r="O812" s="175"/>
      <c r="P812" s="175"/>
      <c r="Q812" s="175"/>
      <c r="R812" s="175"/>
      <c r="S812" s="175"/>
      <c r="T812" s="175"/>
      <c r="U812" s="175"/>
      <c r="V812" s="175"/>
      <c r="W812" s="175"/>
      <c r="X812" s="175"/>
      <c r="Y812" s="175"/>
      <c r="Z812" s="175"/>
    </row>
    <row r="813" ht="11.25" customHeight="1">
      <c r="A813" s="175"/>
      <c r="B813" s="175"/>
      <c r="C813" s="175"/>
      <c r="D813" s="175"/>
      <c r="E813" s="175"/>
      <c r="F813" s="175"/>
      <c r="G813" s="175"/>
      <c r="H813" s="175"/>
      <c r="I813" s="175"/>
      <c r="J813" s="175"/>
      <c r="K813" s="175"/>
      <c r="L813" s="175"/>
      <c r="M813" s="175"/>
      <c r="N813" s="175"/>
      <c r="O813" s="175"/>
      <c r="P813" s="175"/>
      <c r="Q813" s="175"/>
      <c r="R813" s="175"/>
      <c r="S813" s="175"/>
      <c r="T813" s="175"/>
      <c r="U813" s="175"/>
      <c r="V813" s="175"/>
      <c r="W813" s="175"/>
      <c r="X813" s="175"/>
      <c r="Y813" s="175"/>
      <c r="Z813" s="175"/>
    </row>
    <row r="814" ht="11.25" customHeight="1">
      <c r="A814" s="175"/>
      <c r="B814" s="175"/>
      <c r="C814" s="175"/>
      <c r="D814" s="175"/>
      <c r="E814" s="175"/>
      <c r="F814" s="175"/>
      <c r="G814" s="175"/>
      <c r="H814" s="175"/>
      <c r="I814" s="175"/>
      <c r="J814" s="175"/>
      <c r="K814" s="175"/>
      <c r="L814" s="175"/>
      <c r="M814" s="175"/>
      <c r="N814" s="175"/>
      <c r="O814" s="175"/>
      <c r="P814" s="175"/>
      <c r="Q814" s="175"/>
      <c r="R814" s="175"/>
      <c r="S814" s="175"/>
      <c r="T814" s="175"/>
      <c r="U814" s="175"/>
      <c r="V814" s="175"/>
      <c r="W814" s="175"/>
      <c r="X814" s="175"/>
      <c r="Y814" s="175"/>
      <c r="Z814" s="175"/>
    </row>
    <row r="815" ht="11.25" customHeight="1">
      <c r="A815" s="175"/>
      <c r="B815" s="175"/>
      <c r="C815" s="175"/>
      <c r="D815" s="175"/>
      <c r="E815" s="175"/>
      <c r="F815" s="175"/>
      <c r="G815" s="175"/>
      <c r="H815" s="175"/>
      <c r="I815" s="175"/>
      <c r="J815" s="175"/>
      <c r="K815" s="175"/>
      <c r="L815" s="175"/>
      <c r="M815" s="175"/>
      <c r="N815" s="175"/>
      <c r="O815" s="175"/>
      <c r="P815" s="175"/>
      <c r="Q815" s="175"/>
      <c r="R815" s="175"/>
      <c r="S815" s="175"/>
      <c r="T815" s="175"/>
      <c r="U815" s="175"/>
      <c r="V815" s="175"/>
      <c r="W815" s="175"/>
      <c r="X815" s="175"/>
      <c r="Y815" s="175"/>
      <c r="Z815" s="175"/>
    </row>
    <row r="816" ht="11.25" customHeight="1">
      <c r="A816" s="175"/>
      <c r="B816" s="175"/>
      <c r="C816" s="175"/>
      <c r="D816" s="175"/>
      <c r="E816" s="175"/>
      <c r="F816" s="175"/>
      <c r="G816" s="175"/>
      <c r="H816" s="175"/>
      <c r="I816" s="175"/>
      <c r="J816" s="175"/>
      <c r="K816" s="175"/>
      <c r="L816" s="175"/>
      <c r="M816" s="175"/>
      <c r="N816" s="175"/>
      <c r="O816" s="175"/>
      <c r="P816" s="175"/>
      <c r="Q816" s="175"/>
      <c r="R816" s="175"/>
      <c r="S816" s="175"/>
      <c r="T816" s="175"/>
      <c r="U816" s="175"/>
      <c r="V816" s="175"/>
      <c r="W816" s="175"/>
      <c r="X816" s="175"/>
      <c r="Y816" s="175"/>
      <c r="Z816" s="175"/>
    </row>
    <row r="817" ht="11.25" customHeight="1">
      <c r="A817" s="175"/>
      <c r="B817" s="175"/>
      <c r="C817" s="175"/>
      <c r="D817" s="175"/>
      <c r="E817" s="175"/>
      <c r="F817" s="175"/>
      <c r="G817" s="175"/>
      <c r="H817" s="175"/>
      <c r="I817" s="175"/>
      <c r="J817" s="175"/>
      <c r="K817" s="175"/>
      <c r="L817" s="175"/>
      <c r="M817" s="175"/>
      <c r="N817" s="175"/>
      <c r="O817" s="175"/>
      <c r="P817" s="175"/>
      <c r="Q817" s="175"/>
      <c r="R817" s="175"/>
      <c r="S817" s="175"/>
      <c r="T817" s="175"/>
      <c r="U817" s="175"/>
      <c r="V817" s="175"/>
      <c r="W817" s="175"/>
      <c r="X817" s="175"/>
      <c r="Y817" s="175"/>
      <c r="Z817" s="175"/>
    </row>
    <row r="818" ht="11.25" customHeight="1">
      <c r="A818" s="175"/>
      <c r="B818" s="175"/>
      <c r="C818" s="175"/>
      <c r="D818" s="175"/>
      <c r="E818" s="175"/>
      <c r="F818" s="175"/>
      <c r="G818" s="175"/>
      <c r="H818" s="175"/>
      <c r="I818" s="175"/>
      <c r="J818" s="175"/>
      <c r="K818" s="175"/>
      <c r="L818" s="175"/>
      <c r="M818" s="175"/>
      <c r="N818" s="175"/>
      <c r="O818" s="175"/>
      <c r="P818" s="175"/>
      <c r="Q818" s="175"/>
      <c r="R818" s="175"/>
      <c r="S818" s="175"/>
      <c r="T818" s="175"/>
      <c r="U818" s="175"/>
      <c r="V818" s="175"/>
      <c r="W818" s="175"/>
      <c r="X818" s="175"/>
      <c r="Y818" s="175"/>
      <c r="Z818" s="175"/>
    </row>
    <row r="819" ht="11.25" customHeight="1">
      <c r="A819" s="175"/>
      <c r="B819" s="175"/>
      <c r="C819" s="175"/>
      <c r="D819" s="175"/>
      <c r="E819" s="175"/>
      <c r="F819" s="175"/>
      <c r="G819" s="175"/>
      <c r="H819" s="175"/>
      <c r="I819" s="175"/>
      <c r="J819" s="175"/>
      <c r="K819" s="175"/>
      <c r="L819" s="175"/>
      <c r="M819" s="175"/>
      <c r="N819" s="175"/>
      <c r="O819" s="175"/>
      <c r="P819" s="175"/>
      <c r="Q819" s="175"/>
      <c r="R819" s="175"/>
      <c r="S819" s="175"/>
      <c r="T819" s="175"/>
      <c r="U819" s="175"/>
      <c r="V819" s="175"/>
      <c r="W819" s="175"/>
      <c r="X819" s="175"/>
      <c r="Y819" s="175"/>
      <c r="Z819" s="175"/>
    </row>
    <row r="820" ht="11.25" customHeight="1">
      <c r="A820" s="175"/>
      <c r="B820" s="175"/>
      <c r="C820" s="175"/>
      <c r="D820" s="175"/>
      <c r="E820" s="175"/>
      <c r="F820" s="175"/>
      <c r="G820" s="175"/>
      <c r="H820" s="175"/>
      <c r="I820" s="175"/>
      <c r="J820" s="175"/>
      <c r="K820" s="175"/>
      <c r="L820" s="175"/>
      <c r="M820" s="175"/>
      <c r="N820" s="175"/>
      <c r="O820" s="175"/>
      <c r="P820" s="175"/>
      <c r="Q820" s="175"/>
      <c r="R820" s="175"/>
      <c r="S820" s="175"/>
      <c r="T820" s="175"/>
      <c r="U820" s="175"/>
      <c r="V820" s="175"/>
      <c r="W820" s="175"/>
      <c r="X820" s="175"/>
      <c r="Y820" s="175"/>
      <c r="Z820" s="175"/>
    </row>
    <row r="821" ht="11.25" customHeight="1">
      <c r="A821" s="175"/>
      <c r="B821" s="175"/>
      <c r="C821" s="175"/>
      <c r="D821" s="175"/>
      <c r="E821" s="175"/>
      <c r="F821" s="175"/>
      <c r="G821" s="175"/>
      <c r="H821" s="175"/>
      <c r="I821" s="175"/>
      <c r="J821" s="175"/>
      <c r="K821" s="175"/>
      <c r="L821" s="175"/>
      <c r="M821" s="175"/>
      <c r="N821" s="175"/>
      <c r="O821" s="175"/>
      <c r="P821" s="175"/>
      <c r="Q821" s="175"/>
      <c r="R821" s="175"/>
      <c r="S821" s="175"/>
      <c r="T821" s="175"/>
      <c r="U821" s="175"/>
      <c r="V821" s="175"/>
      <c r="W821" s="175"/>
      <c r="X821" s="175"/>
      <c r="Y821" s="175"/>
      <c r="Z821" s="175"/>
    </row>
    <row r="822" ht="11.25" customHeight="1">
      <c r="A822" s="175"/>
      <c r="B822" s="175"/>
      <c r="C822" s="175"/>
      <c r="D822" s="175"/>
      <c r="E822" s="175"/>
      <c r="F822" s="175"/>
      <c r="G822" s="175"/>
      <c r="H822" s="175"/>
      <c r="I822" s="175"/>
      <c r="J822" s="175"/>
      <c r="K822" s="175"/>
      <c r="L822" s="175"/>
      <c r="M822" s="175"/>
      <c r="N822" s="175"/>
      <c r="O822" s="175"/>
      <c r="P822" s="175"/>
      <c r="Q822" s="175"/>
      <c r="R822" s="175"/>
      <c r="S822" s="175"/>
      <c r="T822" s="175"/>
      <c r="U822" s="175"/>
      <c r="V822" s="175"/>
      <c r="W822" s="175"/>
      <c r="X822" s="175"/>
      <c r="Y822" s="175"/>
      <c r="Z822" s="175"/>
    </row>
    <row r="823" ht="11.25" customHeight="1">
      <c r="A823" s="175"/>
      <c r="B823" s="175"/>
      <c r="C823" s="175"/>
      <c r="D823" s="175"/>
      <c r="E823" s="175"/>
      <c r="F823" s="175"/>
      <c r="G823" s="175"/>
      <c r="H823" s="175"/>
      <c r="I823" s="175"/>
      <c r="J823" s="175"/>
      <c r="K823" s="175"/>
      <c r="L823" s="175"/>
      <c r="M823" s="175"/>
      <c r="N823" s="175"/>
      <c r="O823" s="175"/>
      <c r="P823" s="175"/>
      <c r="Q823" s="175"/>
      <c r="R823" s="175"/>
      <c r="S823" s="175"/>
      <c r="T823" s="175"/>
      <c r="U823" s="175"/>
      <c r="V823" s="175"/>
      <c r="W823" s="175"/>
      <c r="X823" s="175"/>
      <c r="Y823" s="175"/>
      <c r="Z823" s="175"/>
    </row>
    <row r="824" ht="11.25" customHeight="1">
      <c r="A824" s="175"/>
      <c r="B824" s="175"/>
      <c r="C824" s="175"/>
      <c r="D824" s="175"/>
      <c r="E824" s="175"/>
      <c r="F824" s="175"/>
      <c r="G824" s="175"/>
      <c r="H824" s="175"/>
      <c r="I824" s="175"/>
      <c r="J824" s="175"/>
      <c r="K824" s="175"/>
      <c r="L824" s="175"/>
      <c r="M824" s="175"/>
      <c r="N824" s="175"/>
      <c r="O824" s="175"/>
      <c r="P824" s="175"/>
      <c r="Q824" s="175"/>
      <c r="R824" s="175"/>
      <c r="S824" s="175"/>
      <c r="T824" s="175"/>
      <c r="U824" s="175"/>
      <c r="V824" s="175"/>
      <c r="W824" s="175"/>
      <c r="X824" s="175"/>
      <c r="Y824" s="175"/>
      <c r="Z824" s="175"/>
    </row>
    <row r="825" ht="11.25" customHeight="1">
      <c r="A825" s="175"/>
      <c r="B825" s="175"/>
      <c r="C825" s="175"/>
      <c r="D825" s="175"/>
      <c r="E825" s="175"/>
      <c r="F825" s="175"/>
      <c r="G825" s="175"/>
      <c r="H825" s="175"/>
      <c r="I825" s="175"/>
      <c r="J825" s="175"/>
      <c r="K825" s="175"/>
      <c r="L825" s="175"/>
      <c r="M825" s="175"/>
      <c r="N825" s="175"/>
      <c r="O825" s="175"/>
      <c r="P825" s="175"/>
      <c r="Q825" s="175"/>
      <c r="R825" s="175"/>
      <c r="S825" s="175"/>
      <c r="T825" s="175"/>
      <c r="U825" s="175"/>
      <c r="V825" s="175"/>
      <c r="W825" s="175"/>
      <c r="X825" s="175"/>
      <c r="Y825" s="175"/>
      <c r="Z825" s="175"/>
    </row>
    <row r="826" ht="11.25" customHeight="1">
      <c r="A826" s="175"/>
      <c r="B826" s="175"/>
      <c r="C826" s="175"/>
      <c r="D826" s="175"/>
      <c r="E826" s="175"/>
      <c r="F826" s="175"/>
      <c r="G826" s="175"/>
      <c r="H826" s="175"/>
      <c r="I826" s="175"/>
      <c r="J826" s="175"/>
      <c r="K826" s="175"/>
      <c r="L826" s="175"/>
      <c r="M826" s="175"/>
      <c r="N826" s="175"/>
      <c r="O826" s="175"/>
      <c r="P826" s="175"/>
      <c r="Q826" s="175"/>
      <c r="R826" s="175"/>
      <c r="S826" s="175"/>
      <c r="T826" s="175"/>
      <c r="U826" s="175"/>
      <c r="V826" s="175"/>
      <c r="W826" s="175"/>
      <c r="X826" s="175"/>
      <c r="Y826" s="175"/>
      <c r="Z826" s="175"/>
    </row>
    <row r="827" ht="11.25" customHeight="1">
      <c r="A827" s="175"/>
      <c r="B827" s="175"/>
      <c r="C827" s="175"/>
      <c r="D827" s="175"/>
      <c r="E827" s="175"/>
      <c r="F827" s="175"/>
      <c r="G827" s="175"/>
      <c r="H827" s="175"/>
      <c r="I827" s="175"/>
      <c r="J827" s="175"/>
      <c r="K827" s="175"/>
      <c r="L827" s="175"/>
      <c r="M827" s="175"/>
      <c r="N827" s="175"/>
      <c r="O827" s="175"/>
      <c r="P827" s="175"/>
      <c r="Q827" s="175"/>
      <c r="R827" s="175"/>
      <c r="S827" s="175"/>
      <c r="T827" s="175"/>
      <c r="U827" s="175"/>
      <c r="V827" s="175"/>
      <c r="W827" s="175"/>
      <c r="X827" s="175"/>
      <c r="Y827" s="175"/>
      <c r="Z827" s="175"/>
    </row>
    <row r="828" ht="11.25" customHeight="1">
      <c r="A828" s="175"/>
      <c r="B828" s="175"/>
      <c r="C828" s="175"/>
      <c r="D828" s="175"/>
      <c r="E828" s="175"/>
      <c r="F828" s="175"/>
      <c r="G828" s="175"/>
      <c r="H828" s="175"/>
      <c r="I828" s="175"/>
      <c r="J828" s="175"/>
      <c r="K828" s="175"/>
      <c r="L828" s="175"/>
      <c r="M828" s="175"/>
      <c r="N828" s="175"/>
      <c r="O828" s="175"/>
      <c r="P828" s="175"/>
      <c r="Q828" s="175"/>
      <c r="R828" s="175"/>
      <c r="S828" s="175"/>
      <c r="T828" s="175"/>
      <c r="U828" s="175"/>
      <c r="V828" s="175"/>
      <c r="W828" s="175"/>
      <c r="X828" s="175"/>
      <c r="Y828" s="175"/>
      <c r="Z828" s="175"/>
    </row>
    <row r="829" ht="11.25" customHeight="1">
      <c r="A829" s="175"/>
      <c r="B829" s="175"/>
      <c r="C829" s="175"/>
      <c r="D829" s="175"/>
      <c r="E829" s="175"/>
      <c r="F829" s="175"/>
      <c r="G829" s="175"/>
      <c r="H829" s="175"/>
      <c r="I829" s="175"/>
      <c r="J829" s="175"/>
      <c r="K829" s="175"/>
      <c r="L829" s="175"/>
      <c r="M829" s="175"/>
      <c r="N829" s="175"/>
      <c r="O829" s="175"/>
      <c r="P829" s="175"/>
      <c r="Q829" s="175"/>
      <c r="R829" s="175"/>
      <c r="S829" s="175"/>
      <c r="T829" s="175"/>
      <c r="U829" s="175"/>
      <c r="V829" s="175"/>
      <c r="W829" s="175"/>
      <c r="X829" s="175"/>
      <c r="Y829" s="175"/>
      <c r="Z829" s="175"/>
    </row>
    <row r="830" ht="11.25" customHeight="1">
      <c r="A830" s="175"/>
      <c r="B830" s="175"/>
      <c r="C830" s="175"/>
      <c r="D830" s="175"/>
      <c r="E830" s="175"/>
      <c r="F830" s="175"/>
      <c r="G830" s="175"/>
      <c r="H830" s="175"/>
      <c r="I830" s="175"/>
      <c r="J830" s="175"/>
      <c r="K830" s="175"/>
      <c r="L830" s="175"/>
      <c r="M830" s="175"/>
      <c r="N830" s="175"/>
      <c r="O830" s="175"/>
      <c r="P830" s="175"/>
      <c r="Q830" s="175"/>
      <c r="R830" s="175"/>
      <c r="S830" s="175"/>
      <c r="T830" s="175"/>
      <c r="U830" s="175"/>
      <c r="V830" s="175"/>
      <c r="W830" s="175"/>
      <c r="X830" s="175"/>
      <c r="Y830" s="175"/>
      <c r="Z830" s="175"/>
    </row>
    <row r="831" ht="11.25" customHeight="1">
      <c r="A831" s="175"/>
      <c r="B831" s="175"/>
      <c r="C831" s="175"/>
      <c r="D831" s="175"/>
      <c r="E831" s="175"/>
      <c r="F831" s="175"/>
      <c r="G831" s="175"/>
      <c r="H831" s="175"/>
      <c r="I831" s="175"/>
      <c r="J831" s="175"/>
      <c r="K831" s="175"/>
      <c r="L831" s="175"/>
      <c r="M831" s="175"/>
      <c r="N831" s="175"/>
      <c r="O831" s="175"/>
      <c r="P831" s="175"/>
      <c r="Q831" s="175"/>
      <c r="R831" s="175"/>
      <c r="S831" s="175"/>
      <c r="T831" s="175"/>
      <c r="U831" s="175"/>
      <c r="V831" s="175"/>
      <c r="W831" s="175"/>
      <c r="X831" s="175"/>
      <c r="Y831" s="175"/>
      <c r="Z831" s="175"/>
    </row>
    <row r="832" ht="11.25" customHeight="1">
      <c r="A832" s="175"/>
      <c r="B832" s="175"/>
      <c r="C832" s="175"/>
      <c r="D832" s="175"/>
      <c r="E832" s="175"/>
      <c r="F832" s="175"/>
      <c r="G832" s="175"/>
      <c r="H832" s="175"/>
      <c r="I832" s="175"/>
      <c r="J832" s="175"/>
      <c r="K832" s="175"/>
      <c r="L832" s="175"/>
      <c r="M832" s="175"/>
      <c r="N832" s="175"/>
      <c r="O832" s="175"/>
      <c r="P832" s="175"/>
      <c r="Q832" s="175"/>
      <c r="R832" s="175"/>
      <c r="S832" s="175"/>
      <c r="T832" s="175"/>
      <c r="U832" s="175"/>
      <c r="V832" s="175"/>
      <c r="W832" s="175"/>
      <c r="X832" s="175"/>
      <c r="Y832" s="175"/>
      <c r="Z832" s="175"/>
    </row>
    <row r="833" ht="11.25" customHeight="1">
      <c r="A833" s="175"/>
      <c r="B833" s="175"/>
      <c r="C833" s="175"/>
      <c r="D833" s="175"/>
      <c r="E833" s="175"/>
      <c r="F833" s="175"/>
      <c r="G833" s="175"/>
      <c r="H833" s="175"/>
      <c r="I833" s="175"/>
      <c r="J833" s="175"/>
      <c r="K833" s="175"/>
      <c r="L833" s="175"/>
      <c r="M833" s="175"/>
      <c r="N833" s="175"/>
      <c r="O833" s="175"/>
      <c r="P833" s="175"/>
      <c r="Q833" s="175"/>
      <c r="R833" s="175"/>
      <c r="S833" s="175"/>
      <c r="T833" s="175"/>
      <c r="U833" s="175"/>
      <c r="V833" s="175"/>
      <c r="W833" s="175"/>
      <c r="X833" s="175"/>
      <c r="Y833" s="175"/>
      <c r="Z833" s="175"/>
    </row>
    <row r="834" ht="11.25" customHeight="1">
      <c r="A834" s="175"/>
      <c r="B834" s="175"/>
      <c r="C834" s="175"/>
      <c r="D834" s="175"/>
      <c r="E834" s="175"/>
      <c r="F834" s="175"/>
      <c r="G834" s="175"/>
      <c r="H834" s="175"/>
      <c r="I834" s="175"/>
      <c r="J834" s="175"/>
      <c r="K834" s="175"/>
      <c r="L834" s="175"/>
      <c r="M834" s="175"/>
      <c r="N834" s="175"/>
      <c r="O834" s="175"/>
      <c r="P834" s="175"/>
      <c r="Q834" s="175"/>
      <c r="R834" s="175"/>
      <c r="S834" s="175"/>
      <c r="T834" s="175"/>
      <c r="U834" s="175"/>
      <c r="V834" s="175"/>
      <c r="W834" s="175"/>
      <c r="X834" s="175"/>
      <c r="Y834" s="175"/>
      <c r="Z834" s="175"/>
    </row>
    <row r="835" ht="11.25" customHeight="1">
      <c r="A835" s="175"/>
      <c r="B835" s="175"/>
      <c r="C835" s="175"/>
      <c r="D835" s="175"/>
      <c r="E835" s="175"/>
      <c r="F835" s="175"/>
      <c r="G835" s="175"/>
      <c r="H835" s="175"/>
      <c r="I835" s="175"/>
      <c r="J835" s="175"/>
      <c r="K835" s="175"/>
      <c r="L835" s="175"/>
      <c r="M835" s="175"/>
      <c r="N835" s="175"/>
      <c r="O835" s="175"/>
      <c r="P835" s="175"/>
      <c r="Q835" s="175"/>
      <c r="R835" s="175"/>
      <c r="S835" s="175"/>
      <c r="T835" s="175"/>
      <c r="U835" s="175"/>
      <c r="V835" s="175"/>
      <c r="W835" s="175"/>
      <c r="X835" s="175"/>
      <c r="Y835" s="175"/>
      <c r="Z835" s="175"/>
    </row>
    <row r="836" ht="11.25" customHeight="1">
      <c r="A836" s="175"/>
      <c r="B836" s="175"/>
      <c r="C836" s="175"/>
      <c r="D836" s="175"/>
      <c r="E836" s="175"/>
      <c r="F836" s="175"/>
      <c r="G836" s="175"/>
      <c r="H836" s="175"/>
      <c r="I836" s="175"/>
      <c r="J836" s="175"/>
      <c r="K836" s="175"/>
      <c r="L836" s="175"/>
      <c r="M836" s="175"/>
      <c r="N836" s="175"/>
      <c r="O836" s="175"/>
      <c r="P836" s="175"/>
      <c r="Q836" s="175"/>
      <c r="R836" s="175"/>
      <c r="S836" s="175"/>
      <c r="T836" s="175"/>
      <c r="U836" s="175"/>
      <c r="V836" s="175"/>
      <c r="W836" s="175"/>
      <c r="X836" s="175"/>
      <c r="Y836" s="175"/>
      <c r="Z836" s="175"/>
    </row>
    <row r="837" ht="11.25" customHeight="1">
      <c r="A837" s="175"/>
      <c r="B837" s="175"/>
      <c r="C837" s="175"/>
      <c r="D837" s="175"/>
      <c r="E837" s="175"/>
      <c r="F837" s="175"/>
      <c r="G837" s="175"/>
      <c r="H837" s="175"/>
      <c r="I837" s="175"/>
      <c r="J837" s="175"/>
      <c r="K837" s="175"/>
      <c r="L837" s="175"/>
      <c r="M837" s="175"/>
      <c r="N837" s="175"/>
      <c r="O837" s="175"/>
      <c r="P837" s="175"/>
      <c r="Q837" s="175"/>
      <c r="R837" s="175"/>
      <c r="S837" s="175"/>
      <c r="T837" s="175"/>
      <c r="U837" s="175"/>
      <c r="V837" s="175"/>
      <c r="W837" s="175"/>
      <c r="X837" s="175"/>
      <c r="Y837" s="175"/>
      <c r="Z837" s="175"/>
    </row>
    <row r="838" ht="11.25" customHeight="1">
      <c r="A838" s="175"/>
      <c r="B838" s="175"/>
      <c r="C838" s="175"/>
      <c r="D838" s="175"/>
      <c r="E838" s="175"/>
      <c r="F838" s="175"/>
      <c r="G838" s="175"/>
      <c r="H838" s="175"/>
      <c r="I838" s="175"/>
      <c r="J838" s="175"/>
      <c r="K838" s="175"/>
      <c r="L838" s="175"/>
      <c r="M838" s="175"/>
      <c r="N838" s="175"/>
      <c r="O838" s="175"/>
      <c r="P838" s="175"/>
      <c r="Q838" s="175"/>
      <c r="R838" s="175"/>
      <c r="S838" s="175"/>
      <c r="T838" s="175"/>
      <c r="U838" s="175"/>
      <c r="V838" s="175"/>
      <c r="W838" s="175"/>
      <c r="X838" s="175"/>
      <c r="Y838" s="175"/>
      <c r="Z838" s="175"/>
    </row>
    <row r="839" ht="11.25" customHeight="1">
      <c r="A839" s="175"/>
      <c r="B839" s="175"/>
      <c r="C839" s="175"/>
      <c r="D839" s="175"/>
      <c r="E839" s="175"/>
      <c r="F839" s="175"/>
      <c r="G839" s="175"/>
      <c r="H839" s="175"/>
      <c r="I839" s="175"/>
      <c r="J839" s="175"/>
      <c r="K839" s="175"/>
      <c r="L839" s="175"/>
      <c r="M839" s="175"/>
      <c r="N839" s="175"/>
      <c r="O839" s="175"/>
      <c r="P839" s="175"/>
      <c r="Q839" s="175"/>
      <c r="R839" s="175"/>
      <c r="S839" s="175"/>
      <c r="T839" s="175"/>
      <c r="U839" s="175"/>
      <c r="V839" s="175"/>
      <c r="W839" s="175"/>
      <c r="X839" s="175"/>
      <c r="Y839" s="175"/>
      <c r="Z839" s="175"/>
    </row>
    <row r="840" ht="11.25" customHeight="1">
      <c r="A840" s="175"/>
      <c r="B840" s="175"/>
      <c r="C840" s="175"/>
      <c r="D840" s="175"/>
      <c r="E840" s="175"/>
      <c r="F840" s="175"/>
      <c r="G840" s="175"/>
      <c r="H840" s="175"/>
      <c r="I840" s="175"/>
      <c r="J840" s="175"/>
      <c r="K840" s="175"/>
      <c r="L840" s="175"/>
      <c r="M840" s="175"/>
      <c r="N840" s="175"/>
      <c r="O840" s="175"/>
      <c r="P840" s="175"/>
      <c r="Q840" s="175"/>
      <c r="R840" s="175"/>
      <c r="S840" s="175"/>
      <c r="T840" s="175"/>
      <c r="U840" s="175"/>
      <c r="V840" s="175"/>
      <c r="W840" s="175"/>
      <c r="X840" s="175"/>
      <c r="Y840" s="175"/>
      <c r="Z840" s="175"/>
    </row>
    <row r="841" ht="11.25" customHeight="1">
      <c r="A841" s="175"/>
      <c r="B841" s="175"/>
      <c r="C841" s="175"/>
      <c r="D841" s="175"/>
      <c r="E841" s="175"/>
      <c r="F841" s="175"/>
      <c r="G841" s="175"/>
      <c r="H841" s="175"/>
      <c r="I841" s="175"/>
      <c r="J841" s="175"/>
      <c r="K841" s="175"/>
      <c r="L841" s="175"/>
      <c r="M841" s="175"/>
      <c r="N841" s="175"/>
      <c r="O841" s="175"/>
      <c r="P841" s="175"/>
      <c r="Q841" s="175"/>
      <c r="R841" s="175"/>
      <c r="S841" s="175"/>
      <c r="T841" s="175"/>
      <c r="U841" s="175"/>
      <c r="V841" s="175"/>
      <c r="W841" s="175"/>
      <c r="X841" s="175"/>
      <c r="Y841" s="175"/>
      <c r="Z841" s="175"/>
    </row>
    <row r="842" ht="11.25" customHeight="1">
      <c r="A842" s="175"/>
      <c r="B842" s="175"/>
      <c r="C842" s="175"/>
      <c r="D842" s="175"/>
      <c r="E842" s="175"/>
      <c r="F842" s="175"/>
      <c r="G842" s="175"/>
      <c r="H842" s="175"/>
      <c r="I842" s="175"/>
      <c r="J842" s="175"/>
      <c r="K842" s="175"/>
      <c r="L842" s="175"/>
      <c r="M842" s="175"/>
      <c r="N842" s="175"/>
      <c r="O842" s="175"/>
      <c r="P842" s="175"/>
      <c r="Q842" s="175"/>
      <c r="R842" s="175"/>
      <c r="S842" s="175"/>
      <c r="T842" s="175"/>
      <c r="U842" s="175"/>
      <c r="V842" s="175"/>
      <c r="W842" s="175"/>
      <c r="X842" s="175"/>
      <c r="Y842" s="175"/>
      <c r="Z842" s="175"/>
    </row>
    <row r="843" ht="11.25" customHeight="1">
      <c r="A843" s="175"/>
      <c r="B843" s="175"/>
      <c r="C843" s="175"/>
      <c r="D843" s="175"/>
      <c r="E843" s="175"/>
      <c r="F843" s="175"/>
      <c r="G843" s="175"/>
      <c r="H843" s="175"/>
      <c r="I843" s="175"/>
      <c r="J843" s="175"/>
      <c r="K843" s="175"/>
      <c r="L843" s="175"/>
      <c r="M843" s="175"/>
      <c r="N843" s="175"/>
      <c r="O843" s="175"/>
      <c r="P843" s="175"/>
      <c r="Q843" s="175"/>
      <c r="R843" s="175"/>
      <c r="S843" s="175"/>
      <c r="T843" s="175"/>
      <c r="U843" s="175"/>
      <c r="V843" s="175"/>
      <c r="W843" s="175"/>
      <c r="X843" s="175"/>
      <c r="Y843" s="175"/>
      <c r="Z843" s="175"/>
    </row>
    <row r="844" ht="11.25" customHeight="1">
      <c r="A844" s="175"/>
      <c r="B844" s="175"/>
      <c r="C844" s="175"/>
      <c r="D844" s="175"/>
      <c r="E844" s="175"/>
      <c r="F844" s="175"/>
      <c r="G844" s="175"/>
      <c r="H844" s="175"/>
      <c r="I844" s="175"/>
      <c r="J844" s="175"/>
      <c r="K844" s="175"/>
      <c r="L844" s="175"/>
      <c r="M844" s="175"/>
      <c r="N844" s="175"/>
      <c r="O844" s="175"/>
      <c r="P844" s="175"/>
      <c r="Q844" s="175"/>
      <c r="R844" s="175"/>
      <c r="S844" s="175"/>
      <c r="T844" s="175"/>
      <c r="U844" s="175"/>
      <c r="V844" s="175"/>
      <c r="W844" s="175"/>
      <c r="X844" s="175"/>
      <c r="Y844" s="175"/>
      <c r="Z844" s="175"/>
    </row>
    <row r="845" ht="11.25" customHeight="1">
      <c r="A845" s="175"/>
      <c r="B845" s="175"/>
      <c r="C845" s="175"/>
      <c r="D845" s="175"/>
      <c r="E845" s="175"/>
      <c r="F845" s="175"/>
      <c r="G845" s="175"/>
      <c r="H845" s="175"/>
      <c r="I845" s="175"/>
      <c r="J845" s="175"/>
      <c r="K845" s="175"/>
      <c r="L845" s="175"/>
      <c r="M845" s="175"/>
      <c r="N845" s="175"/>
      <c r="O845" s="175"/>
      <c r="P845" s="175"/>
      <c r="Q845" s="175"/>
      <c r="R845" s="175"/>
      <c r="S845" s="175"/>
      <c r="T845" s="175"/>
      <c r="U845" s="175"/>
      <c r="V845" s="175"/>
      <c r="W845" s="175"/>
      <c r="X845" s="175"/>
      <c r="Y845" s="175"/>
      <c r="Z845" s="175"/>
    </row>
    <row r="846" ht="11.25" customHeight="1">
      <c r="A846" s="175"/>
      <c r="B846" s="175"/>
      <c r="C846" s="175"/>
      <c r="D846" s="175"/>
      <c r="E846" s="175"/>
      <c r="F846" s="175"/>
      <c r="G846" s="175"/>
      <c r="H846" s="175"/>
      <c r="I846" s="175"/>
      <c r="J846" s="175"/>
      <c r="K846" s="175"/>
      <c r="L846" s="175"/>
      <c r="M846" s="175"/>
      <c r="N846" s="175"/>
      <c r="O846" s="175"/>
      <c r="P846" s="175"/>
      <c r="Q846" s="175"/>
      <c r="R846" s="175"/>
      <c r="S846" s="175"/>
      <c r="T846" s="175"/>
      <c r="U846" s="175"/>
      <c r="V846" s="175"/>
      <c r="W846" s="175"/>
      <c r="X846" s="175"/>
      <c r="Y846" s="175"/>
      <c r="Z846" s="175"/>
    </row>
    <row r="847" ht="11.25" customHeight="1">
      <c r="A847" s="175"/>
      <c r="B847" s="175"/>
      <c r="C847" s="175"/>
      <c r="D847" s="175"/>
      <c r="E847" s="175"/>
      <c r="F847" s="175"/>
      <c r="G847" s="175"/>
      <c r="H847" s="175"/>
      <c r="I847" s="175"/>
      <c r="J847" s="175"/>
      <c r="K847" s="175"/>
      <c r="L847" s="175"/>
      <c r="M847" s="175"/>
      <c r="N847" s="175"/>
      <c r="O847" s="175"/>
      <c r="P847" s="175"/>
      <c r="Q847" s="175"/>
      <c r="R847" s="175"/>
      <c r="S847" s="175"/>
      <c r="T847" s="175"/>
      <c r="U847" s="175"/>
      <c r="V847" s="175"/>
      <c r="W847" s="175"/>
      <c r="X847" s="175"/>
      <c r="Y847" s="175"/>
      <c r="Z847" s="175"/>
    </row>
    <row r="848" ht="11.25" customHeight="1">
      <c r="A848" s="175"/>
      <c r="B848" s="175"/>
      <c r="C848" s="175"/>
      <c r="D848" s="175"/>
      <c r="E848" s="175"/>
      <c r="F848" s="175"/>
      <c r="G848" s="175"/>
      <c r="H848" s="175"/>
      <c r="I848" s="175"/>
      <c r="J848" s="175"/>
      <c r="K848" s="175"/>
      <c r="L848" s="175"/>
      <c r="M848" s="175"/>
      <c r="N848" s="175"/>
      <c r="O848" s="175"/>
      <c r="P848" s="175"/>
      <c r="Q848" s="175"/>
      <c r="R848" s="175"/>
      <c r="S848" s="175"/>
      <c r="T848" s="175"/>
      <c r="U848" s="175"/>
      <c r="V848" s="175"/>
      <c r="W848" s="175"/>
      <c r="X848" s="175"/>
      <c r="Y848" s="175"/>
      <c r="Z848" s="175"/>
    </row>
    <row r="849" ht="11.25" customHeight="1">
      <c r="A849" s="175"/>
      <c r="B849" s="175"/>
      <c r="C849" s="175"/>
      <c r="D849" s="175"/>
      <c r="E849" s="175"/>
      <c r="F849" s="175"/>
      <c r="G849" s="175"/>
      <c r="H849" s="175"/>
      <c r="I849" s="175"/>
      <c r="J849" s="175"/>
      <c r="K849" s="175"/>
      <c r="L849" s="175"/>
      <c r="M849" s="175"/>
      <c r="N849" s="175"/>
      <c r="O849" s="175"/>
      <c r="P849" s="175"/>
      <c r="Q849" s="175"/>
      <c r="R849" s="175"/>
      <c r="S849" s="175"/>
      <c r="T849" s="175"/>
      <c r="U849" s="175"/>
      <c r="V849" s="175"/>
      <c r="W849" s="175"/>
      <c r="X849" s="175"/>
      <c r="Y849" s="175"/>
      <c r="Z849" s="175"/>
    </row>
    <row r="850" ht="11.25" customHeight="1">
      <c r="A850" s="175"/>
      <c r="B850" s="175"/>
      <c r="C850" s="175"/>
      <c r="D850" s="175"/>
      <c r="E850" s="175"/>
      <c r="F850" s="175"/>
      <c r="G850" s="175"/>
      <c r="H850" s="175"/>
      <c r="I850" s="175"/>
      <c r="J850" s="175"/>
      <c r="K850" s="175"/>
      <c r="L850" s="175"/>
      <c r="M850" s="175"/>
      <c r="N850" s="175"/>
      <c r="O850" s="175"/>
      <c r="P850" s="175"/>
      <c r="Q850" s="175"/>
      <c r="R850" s="175"/>
      <c r="S850" s="175"/>
      <c r="T850" s="175"/>
      <c r="U850" s="175"/>
      <c r="V850" s="175"/>
      <c r="W850" s="175"/>
      <c r="X850" s="175"/>
      <c r="Y850" s="175"/>
      <c r="Z850" s="175"/>
    </row>
    <row r="851" ht="11.25" customHeight="1">
      <c r="A851" s="175"/>
      <c r="B851" s="175"/>
      <c r="C851" s="175"/>
      <c r="D851" s="175"/>
      <c r="E851" s="175"/>
      <c r="F851" s="175"/>
      <c r="G851" s="175"/>
      <c r="H851" s="175"/>
      <c r="I851" s="175"/>
      <c r="J851" s="175"/>
      <c r="K851" s="175"/>
      <c r="L851" s="175"/>
      <c r="M851" s="175"/>
      <c r="N851" s="175"/>
      <c r="O851" s="175"/>
      <c r="P851" s="175"/>
      <c r="Q851" s="175"/>
      <c r="R851" s="175"/>
      <c r="S851" s="175"/>
      <c r="T851" s="175"/>
      <c r="U851" s="175"/>
      <c r="V851" s="175"/>
      <c r="W851" s="175"/>
      <c r="X851" s="175"/>
      <c r="Y851" s="175"/>
      <c r="Z851" s="175"/>
    </row>
    <row r="852" ht="11.25" customHeight="1">
      <c r="A852" s="175"/>
      <c r="B852" s="175"/>
      <c r="C852" s="175"/>
      <c r="D852" s="175"/>
      <c r="E852" s="175"/>
      <c r="F852" s="175"/>
      <c r="G852" s="175"/>
      <c r="H852" s="175"/>
      <c r="I852" s="175"/>
      <c r="J852" s="175"/>
      <c r="K852" s="175"/>
      <c r="L852" s="175"/>
      <c r="M852" s="175"/>
      <c r="N852" s="175"/>
      <c r="O852" s="175"/>
      <c r="P852" s="175"/>
      <c r="Q852" s="175"/>
      <c r="R852" s="175"/>
      <c r="S852" s="175"/>
      <c r="T852" s="175"/>
      <c r="U852" s="175"/>
      <c r="V852" s="175"/>
      <c r="W852" s="175"/>
      <c r="X852" s="175"/>
      <c r="Y852" s="175"/>
      <c r="Z852" s="175"/>
    </row>
    <row r="853" ht="11.25" customHeight="1">
      <c r="A853" s="175"/>
      <c r="B853" s="175"/>
      <c r="C853" s="175"/>
      <c r="D853" s="175"/>
      <c r="E853" s="175"/>
      <c r="F853" s="175"/>
      <c r="G853" s="175"/>
      <c r="H853" s="175"/>
      <c r="I853" s="175"/>
      <c r="J853" s="175"/>
      <c r="K853" s="175"/>
      <c r="L853" s="175"/>
      <c r="M853" s="175"/>
      <c r="N853" s="175"/>
      <c r="O853" s="175"/>
      <c r="P853" s="175"/>
      <c r="Q853" s="175"/>
      <c r="R853" s="175"/>
      <c r="S853" s="175"/>
      <c r="T853" s="175"/>
      <c r="U853" s="175"/>
      <c r="V853" s="175"/>
      <c r="W853" s="175"/>
      <c r="X853" s="175"/>
      <c r="Y853" s="175"/>
      <c r="Z853" s="175"/>
    </row>
    <row r="854" ht="11.25" customHeight="1">
      <c r="A854" s="175"/>
      <c r="B854" s="175"/>
      <c r="C854" s="175"/>
      <c r="D854" s="175"/>
      <c r="E854" s="175"/>
      <c r="F854" s="175"/>
      <c r="G854" s="175"/>
      <c r="H854" s="175"/>
      <c r="I854" s="175"/>
      <c r="J854" s="175"/>
      <c r="K854" s="175"/>
      <c r="L854" s="175"/>
      <c r="M854" s="175"/>
      <c r="N854" s="175"/>
      <c r="O854" s="175"/>
      <c r="P854" s="175"/>
      <c r="Q854" s="175"/>
      <c r="R854" s="175"/>
      <c r="S854" s="175"/>
      <c r="T854" s="175"/>
      <c r="U854" s="175"/>
      <c r="V854" s="175"/>
      <c r="W854" s="175"/>
      <c r="X854" s="175"/>
      <c r="Y854" s="175"/>
      <c r="Z854" s="175"/>
    </row>
    <row r="855" ht="11.25" customHeight="1">
      <c r="A855" s="175"/>
      <c r="B855" s="175"/>
      <c r="C855" s="175"/>
      <c r="D855" s="175"/>
      <c r="E855" s="175"/>
      <c r="F855" s="175"/>
      <c r="G855" s="175"/>
      <c r="H855" s="175"/>
      <c r="I855" s="175"/>
      <c r="J855" s="175"/>
      <c r="K855" s="175"/>
      <c r="L855" s="175"/>
      <c r="M855" s="175"/>
      <c r="N855" s="175"/>
      <c r="O855" s="175"/>
      <c r="P855" s="175"/>
      <c r="Q855" s="175"/>
      <c r="R855" s="175"/>
      <c r="S855" s="175"/>
      <c r="T855" s="175"/>
      <c r="U855" s="175"/>
      <c r="V855" s="175"/>
      <c r="W855" s="175"/>
      <c r="X855" s="175"/>
      <c r="Y855" s="175"/>
      <c r="Z855" s="175"/>
    </row>
    <row r="856" ht="11.25" customHeight="1">
      <c r="A856" s="175"/>
      <c r="B856" s="175"/>
      <c r="C856" s="175"/>
      <c r="D856" s="175"/>
      <c r="E856" s="175"/>
      <c r="F856" s="175"/>
      <c r="G856" s="175"/>
      <c r="H856" s="175"/>
      <c r="I856" s="175"/>
      <c r="J856" s="175"/>
      <c r="K856" s="175"/>
      <c r="L856" s="175"/>
      <c r="M856" s="175"/>
      <c r="N856" s="175"/>
      <c r="O856" s="175"/>
      <c r="P856" s="175"/>
      <c r="Q856" s="175"/>
      <c r="R856" s="175"/>
      <c r="S856" s="175"/>
      <c r="T856" s="175"/>
      <c r="U856" s="175"/>
      <c r="V856" s="175"/>
      <c r="W856" s="175"/>
      <c r="X856" s="175"/>
      <c r="Y856" s="175"/>
      <c r="Z856" s="175"/>
    </row>
    <row r="857" ht="11.25" customHeight="1">
      <c r="A857" s="175"/>
      <c r="B857" s="175"/>
      <c r="C857" s="175"/>
      <c r="D857" s="175"/>
      <c r="E857" s="175"/>
      <c r="F857" s="175"/>
      <c r="G857" s="175"/>
      <c r="H857" s="175"/>
      <c r="I857" s="175"/>
      <c r="J857" s="175"/>
      <c r="K857" s="175"/>
      <c r="L857" s="175"/>
      <c r="M857" s="175"/>
      <c r="N857" s="175"/>
      <c r="O857" s="175"/>
      <c r="P857" s="175"/>
      <c r="Q857" s="175"/>
      <c r="R857" s="175"/>
      <c r="S857" s="175"/>
      <c r="T857" s="175"/>
      <c r="U857" s="175"/>
      <c r="V857" s="175"/>
      <c r="W857" s="175"/>
      <c r="X857" s="175"/>
      <c r="Y857" s="175"/>
      <c r="Z857" s="175"/>
    </row>
    <row r="858" ht="11.25" customHeight="1">
      <c r="A858" s="175"/>
      <c r="B858" s="175"/>
      <c r="C858" s="175"/>
      <c r="D858" s="175"/>
      <c r="E858" s="175"/>
      <c r="F858" s="175"/>
      <c r="G858" s="175"/>
      <c r="H858" s="175"/>
      <c r="I858" s="175"/>
      <c r="J858" s="175"/>
      <c r="K858" s="175"/>
      <c r="L858" s="175"/>
      <c r="M858" s="175"/>
      <c r="N858" s="175"/>
      <c r="O858" s="175"/>
      <c r="P858" s="175"/>
      <c r="Q858" s="175"/>
      <c r="R858" s="175"/>
      <c r="S858" s="175"/>
      <c r="T858" s="175"/>
      <c r="U858" s="175"/>
      <c r="V858" s="175"/>
      <c r="W858" s="175"/>
      <c r="X858" s="175"/>
      <c r="Y858" s="175"/>
      <c r="Z858" s="175"/>
    </row>
    <row r="859" ht="11.25" customHeight="1">
      <c r="A859" s="175"/>
      <c r="B859" s="175"/>
      <c r="C859" s="175"/>
      <c r="D859" s="175"/>
      <c r="E859" s="175"/>
      <c r="F859" s="175"/>
      <c r="G859" s="175"/>
      <c r="H859" s="175"/>
      <c r="I859" s="175"/>
      <c r="J859" s="175"/>
      <c r="K859" s="175"/>
      <c r="L859" s="175"/>
      <c r="M859" s="175"/>
      <c r="N859" s="175"/>
      <c r="O859" s="175"/>
      <c r="P859" s="175"/>
      <c r="Q859" s="175"/>
      <c r="R859" s="175"/>
      <c r="S859" s="175"/>
      <c r="T859" s="175"/>
      <c r="U859" s="175"/>
      <c r="V859" s="175"/>
      <c r="W859" s="175"/>
      <c r="X859" s="175"/>
      <c r="Y859" s="175"/>
      <c r="Z859" s="175"/>
    </row>
    <row r="860" ht="11.25" customHeight="1">
      <c r="A860" s="175"/>
      <c r="B860" s="175"/>
      <c r="C860" s="175"/>
      <c r="D860" s="175"/>
      <c r="E860" s="175"/>
      <c r="F860" s="175"/>
      <c r="G860" s="175"/>
      <c r="H860" s="175"/>
      <c r="I860" s="175"/>
      <c r="J860" s="175"/>
      <c r="K860" s="175"/>
      <c r="L860" s="175"/>
      <c r="M860" s="175"/>
      <c r="N860" s="175"/>
      <c r="O860" s="175"/>
      <c r="P860" s="175"/>
      <c r="Q860" s="175"/>
      <c r="R860" s="175"/>
      <c r="S860" s="175"/>
      <c r="T860" s="175"/>
      <c r="U860" s="175"/>
      <c r="V860" s="175"/>
      <c r="W860" s="175"/>
      <c r="X860" s="175"/>
      <c r="Y860" s="175"/>
      <c r="Z860" s="175"/>
    </row>
    <row r="861" ht="11.25" customHeight="1">
      <c r="A861" s="175"/>
      <c r="B861" s="175"/>
      <c r="C861" s="175"/>
      <c r="D861" s="175"/>
      <c r="E861" s="175"/>
      <c r="F861" s="175"/>
      <c r="G861" s="175"/>
      <c r="H861" s="175"/>
      <c r="I861" s="175"/>
      <c r="J861" s="175"/>
      <c r="K861" s="175"/>
      <c r="L861" s="175"/>
      <c r="M861" s="175"/>
      <c r="N861" s="175"/>
      <c r="O861" s="175"/>
      <c r="P861" s="175"/>
      <c r="Q861" s="175"/>
      <c r="R861" s="175"/>
      <c r="S861" s="175"/>
      <c r="T861" s="175"/>
      <c r="U861" s="175"/>
      <c r="V861" s="175"/>
      <c r="W861" s="175"/>
      <c r="X861" s="175"/>
      <c r="Y861" s="175"/>
      <c r="Z861" s="175"/>
    </row>
    <row r="862" ht="11.25" customHeight="1">
      <c r="A862" s="175"/>
      <c r="B862" s="175"/>
      <c r="C862" s="175"/>
      <c r="D862" s="175"/>
      <c r="E862" s="175"/>
      <c r="F862" s="175"/>
      <c r="G862" s="175"/>
      <c r="H862" s="175"/>
      <c r="I862" s="175"/>
      <c r="J862" s="175"/>
      <c r="K862" s="175"/>
      <c r="L862" s="175"/>
      <c r="M862" s="175"/>
      <c r="N862" s="175"/>
      <c r="O862" s="175"/>
      <c r="P862" s="175"/>
      <c r="Q862" s="175"/>
      <c r="R862" s="175"/>
      <c r="S862" s="175"/>
      <c r="T862" s="175"/>
      <c r="U862" s="175"/>
      <c r="V862" s="175"/>
      <c r="W862" s="175"/>
      <c r="X862" s="175"/>
      <c r="Y862" s="175"/>
      <c r="Z862" s="175"/>
    </row>
    <row r="863" ht="11.25" customHeight="1">
      <c r="A863" s="175"/>
      <c r="B863" s="175"/>
      <c r="C863" s="175"/>
      <c r="D863" s="175"/>
      <c r="E863" s="175"/>
      <c r="F863" s="175"/>
      <c r="G863" s="175"/>
      <c r="H863" s="175"/>
      <c r="I863" s="175"/>
      <c r="J863" s="175"/>
      <c r="K863" s="175"/>
      <c r="L863" s="175"/>
      <c r="M863" s="175"/>
      <c r="N863" s="175"/>
      <c r="O863" s="175"/>
      <c r="P863" s="175"/>
      <c r="Q863" s="175"/>
      <c r="R863" s="175"/>
      <c r="S863" s="175"/>
      <c r="T863" s="175"/>
      <c r="U863" s="175"/>
      <c r="V863" s="175"/>
      <c r="W863" s="175"/>
      <c r="X863" s="175"/>
      <c r="Y863" s="175"/>
      <c r="Z863" s="175"/>
    </row>
    <row r="864" ht="11.25" customHeight="1">
      <c r="A864" s="175"/>
      <c r="B864" s="175"/>
      <c r="C864" s="175"/>
      <c r="D864" s="175"/>
      <c r="E864" s="175"/>
      <c r="F864" s="175"/>
      <c r="G864" s="175"/>
      <c r="H864" s="175"/>
      <c r="I864" s="175"/>
      <c r="J864" s="175"/>
      <c r="K864" s="175"/>
      <c r="L864" s="175"/>
      <c r="M864" s="175"/>
      <c r="N864" s="175"/>
      <c r="O864" s="175"/>
      <c r="P864" s="175"/>
      <c r="Q864" s="175"/>
      <c r="R864" s="175"/>
      <c r="S864" s="175"/>
      <c r="T864" s="175"/>
      <c r="U864" s="175"/>
      <c r="V864" s="175"/>
      <c r="W864" s="175"/>
      <c r="X864" s="175"/>
      <c r="Y864" s="175"/>
      <c r="Z864" s="175"/>
    </row>
    <row r="865" ht="11.25" customHeight="1">
      <c r="A865" s="175"/>
      <c r="B865" s="175"/>
      <c r="C865" s="175"/>
      <c r="D865" s="175"/>
      <c r="E865" s="175"/>
      <c r="F865" s="175"/>
      <c r="G865" s="175"/>
      <c r="H865" s="175"/>
      <c r="I865" s="175"/>
      <c r="J865" s="175"/>
      <c r="K865" s="175"/>
      <c r="L865" s="175"/>
      <c r="M865" s="175"/>
      <c r="N865" s="175"/>
      <c r="O865" s="175"/>
      <c r="P865" s="175"/>
      <c r="Q865" s="175"/>
      <c r="R865" s="175"/>
      <c r="S865" s="175"/>
      <c r="T865" s="175"/>
      <c r="U865" s="175"/>
      <c r="V865" s="175"/>
      <c r="W865" s="175"/>
      <c r="X865" s="175"/>
      <c r="Y865" s="175"/>
      <c r="Z865" s="175"/>
    </row>
    <row r="866" ht="11.25" customHeight="1">
      <c r="A866" s="175"/>
      <c r="B866" s="175"/>
      <c r="C866" s="175"/>
      <c r="D866" s="175"/>
      <c r="E866" s="175"/>
      <c r="F866" s="175"/>
      <c r="G866" s="175"/>
      <c r="H866" s="175"/>
      <c r="I866" s="175"/>
      <c r="J866" s="175"/>
      <c r="K866" s="175"/>
      <c r="L866" s="175"/>
      <c r="M866" s="175"/>
      <c r="N866" s="175"/>
      <c r="O866" s="175"/>
      <c r="P866" s="175"/>
      <c r="Q866" s="175"/>
      <c r="R866" s="175"/>
      <c r="S866" s="175"/>
      <c r="T866" s="175"/>
      <c r="U866" s="175"/>
      <c r="V866" s="175"/>
      <c r="W866" s="175"/>
      <c r="X866" s="175"/>
      <c r="Y866" s="175"/>
      <c r="Z866" s="175"/>
    </row>
    <row r="867" ht="11.25" customHeight="1">
      <c r="A867" s="175"/>
      <c r="B867" s="175"/>
      <c r="C867" s="175"/>
      <c r="D867" s="175"/>
      <c r="E867" s="175"/>
      <c r="F867" s="175"/>
      <c r="G867" s="175"/>
      <c r="H867" s="175"/>
      <c r="I867" s="175"/>
      <c r="J867" s="175"/>
      <c r="K867" s="175"/>
      <c r="L867" s="175"/>
      <c r="M867" s="175"/>
      <c r="N867" s="175"/>
      <c r="O867" s="175"/>
      <c r="P867" s="175"/>
      <c r="Q867" s="175"/>
      <c r="R867" s="175"/>
      <c r="S867" s="175"/>
      <c r="T867" s="175"/>
      <c r="U867" s="175"/>
      <c r="V867" s="175"/>
      <c r="W867" s="175"/>
      <c r="X867" s="175"/>
      <c r="Y867" s="175"/>
      <c r="Z867" s="175"/>
    </row>
    <row r="868" ht="11.25" customHeight="1">
      <c r="A868" s="175"/>
      <c r="B868" s="175"/>
      <c r="C868" s="175"/>
      <c r="D868" s="175"/>
      <c r="E868" s="175"/>
      <c r="F868" s="175"/>
      <c r="G868" s="175"/>
      <c r="H868" s="175"/>
      <c r="I868" s="175"/>
      <c r="J868" s="175"/>
      <c r="K868" s="175"/>
      <c r="L868" s="175"/>
      <c r="M868" s="175"/>
      <c r="N868" s="175"/>
      <c r="O868" s="175"/>
      <c r="P868" s="175"/>
      <c r="Q868" s="175"/>
      <c r="R868" s="175"/>
      <c r="S868" s="175"/>
      <c r="T868" s="175"/>
      <c r="U868" s="175"/>
      <c r="V868" s="175"/>
      <c r="W868" s="175"/>
      <c r="X868" s="175"/>
      <c r="Y868" s="175"/>
      <c r="Z868" s="175"/>
    </row>
    <row r="869" ht="11.25" customHeight="1">
      <c r="A869" s="175"/>
      <c r="B869" s="175"/>
      <c r="C869" s="175"/>
      <c r="D869" s="175"/>
      <c r="E869" s="175"/>
      <c r="F869" s="175"/>
      <c r="G869" s="175"/>
      <c r="H869" s="175"/>
      <c r="I869" s="175"/>
      <c r="J869" s="175"/>
      <c r="K869" s="175"/>
      <c r="L869" s="175"/>
      <c r="M869" s="175"/>
      <c r="N869" s="175"/>
      <c r="O869" s="175"/>
      <c r="P869" s="175"/>
      <c r="Q869" s="175"/>
      <c r="R869" s="175"/>
      <c r="S869" s="175"/>
      <c r="T869" s="175"/>
      <c r="U869" s="175"/>
      <c r="V869" s="175"/>
      <c r="W869" s="175"/>
      <c r="X869" s="175"/>
      <c r="Y869" s="175"/>
      <c r="Z869" s="175"/>
    </row>
    <row r="870" ht="11.25" customHeight="1">
      <c r="A870" s="175"/>
      <c r="B870" s="175"/>
      <c r="C870" s="175"/>
      <c r="D870" s="175"/>
      <c r="E870" s="175"/>
      <c r="F870" s="175"/>
      <c r="G870" s="175"/>
      <c r="H870" s="175"/>
      <c r="I870" s="175"/>
      <c r="J870" s="175"/>
      <c r="K870" s="175"/>
      <c r="L870" s="175"/>
      <c r="M870" s="175"/>
      <c r="N870" s="175"/>
      <c r="O870" s="175"/>
      <c r="P870" s="175"/>
      <c r="Q870" s="175"/>
      <c r="R870" s="175"/>
      <c r="S870" s="175"/>
      <c r="T870" s="175"/>
      <c r="U870" s="175"/>
      <c r="V870" s="175"/>
      <c r="W870" s="175"/>
      <c r="X870" s="175"/>
      <c r="Y870" s="175"/>
      <c r="Z870" s="175"/>
    </row>
    <row r="871" ht="11.25" customHeight="1">
      <c r="A871" s="175"/>
      <c r="B871" s="175"/>
      <c r="C871" s="175"/>
      <c r="D871" s="175"/>
      <c r="E871" s="175"/>
      <c r="F871" s="175"/>
      <c r="G871" s="175"/>
      <c r="H871" s="175"/>
      <c r="I871" s="175"/>
      <c r="J871" s="175"/>
      <c r="K871" s="175"/>
      <c r="L871" s="175"/>
      <c r="M871" s="175"/>
      <c r="N871" s="175"/>
      <c r="O871" s="175"/>
      <c r="P871" s="175"/>
      <c r="Q871" s="175"/>
      <c r="R871" s="175"/>
      <c r="S871" s="175"/>
      <c r="T871" s="175"/>
      <c r="U871" s="175"/>
      <c r="V871" s="175"/>
      <c r="W871" s="175"/>
      <c r="X871" s="175"/>
      <c r="Y871" s="175"/>
      <c r="Z871" s="175"/>
    </row>
    <row r="872" ht="11.25" customHeight="1">
      <c r="A872" s="175"/>
      <c r="B872" s="175"/>
      <c r="C872" s="175"/>
      <c r="D872" s="175"/>
      <c r="E872" s="175"/>
      <c r="F872" s="175"/>
      <c r="G872" s="175"/>
      <c r="H872" s="175"/>
      <c r="I872" s="175"/>
      <c r="J872" s="175"/>
      <c r="K872" s="175"/>
      <c r="L872" s="175"/>
      <c r="M872" s="175"/>
      <c r="N872" s="175"/>
      <c r="O872" s="175"/>
      <c r="P872" s="175"/>
      <c r="Q872" s="175"/>
      <c r="R872" s="175"/>
      <c r="S872" s="175"/>
      <c r="T872" s="175"/>
      <c r="U872" s="175"/>
      <c r="V872" s="175"/>
      <c r="W872" s="175"/>
      <c r="X872" s="175"/>
      <c r="Y872" s="175"/>
      <c r="Z872" s="175"/>
    </row>
    <row r="873" ht="11.25" customHeight="1">
      <c r="A873" s="175"/>
      <c r="B873" s="175"/>
      <c r="C873" s="175"/>
      <c r="D873" s="175"/>
      <c r="E873" s="175"/>
      <c r="F873" s="175"/>
      <c r="G873" s="175"/>
      <c r="H873" s="175"/>
      <c r="I873" s="175"/>
      <c r="J873" s="175"/>
      <c r="K873" s="175"/>
      <c r="L873" s="175"/>
      <c r="M873" s="175"/>
      <c r="N873" s="175"/>
      <c r="O873" s="175"/>
      <c r="P873" s="175"/>
      <c r="Q873" s="175"/>
      <c r="R873" s="175"/>
      <c r="S873" s="175"/>
      <c r="T873" s="175"/>
      <c r="U873" s="175"/>
      <c r="V873" s="175"/>
      <c r="W873" s="175"/>
      <c r="X873" s="175"/>
      <c r="Y873" s="175"/>
      <c r="Z873" s="175"/>
    </row>
    <row r="874" ht="11.25" customHeight="1">
      <c r="A874" s="175"/>
      <c r="B874" s="175"/>
      <c r="C874" s="175"/>
      <c r="D874" s="175"/>
      <c r="E874" s="175"/>
      <c r="F874" s="175"/>
      <c r="G874" s="175"/>
      <c r="H874" s="175"/>
      <c r="I874" s="175"/>
      <c r="J874" s="175"/>
      <c r="K874" s="175"/>
      <c r="L874" s="175"/>
      <c r="M874" s="175"/>
      <c r="N874" s="175"/>
      <c r="O874" s="175"/>
      <c r="P874" s="175"/>
      <c r="Q874" s="175"/>
      <c r="R874" s="175"/>
      <c r="S874" s="175"/>
      <c r="T874" s="175"/>
      <c r="U874" s="175"/>
      <c r="V874" s="175"/>
      <c r="W874" s="175"/>
      <c r="X874" s="175"/>
      <c r="Y874" s="175"/>
      <c r="Z874" s="175"/>
    </row>
    <row r="875" ht="11.25" customHeight="1">
      <c r="A875" s="175"/>
      <c r="B875" s="175"/>
      <c r="C875" s="175"/>
      <c r="D875" s="175"/>
      <c r="E875" s="175"/>
      <c r="F875" s="175"/>
      <c r="G875" s="175"/>
      <c r="H875" s="175"/>
      <c r="I875" s="175"/>
      <c r="J875" s="175"/>
      <c r="K875" s="175"/>
      <c r="L875" s="175"/>
      <c r="M875" s="175"/>
      <c r="N875" s="175"/>
      <c r="O875" s="175"/>
      <c r="P875" s="175"/>
      <c r="Q875" s="175"/>
      <c r="R875" s="175"/>
      <c r="S875" s="175"/>
      <c r="T875" s="175"/>
      <c r="U875" s="175"/>
      <c r="V875" s="175"/>
      <c r="W875" s="175"/>
      <c r="X875" s="175"/>
      <c r="Y875" s="175"/>
      <c r="Z875" s="175"/>
    </row>
    <row r="876" ht="11.25" customHeight="1">
      <c r="A876" s="175"/>
      <c r="B876" s="175"/>
      <c r="C876" s="175"/>
      <c r="D876" s="175"/>
      <c r="E876" s="175"/>
      <c r="F876" s="175"/>
      <c r="G876" s="175"/>
      <c r="H876" s="175"/>
      <c r="I876" s="175"/>
      <c r="J876" s="175"/>
      <c r="K876" s="175"/>
      <c r="L876" s="175"/>
      <c r="M876" s="175"/>
      <c r="N876" s="175"/>
      <c r="O876" s="175"/>
      <c r="P876" s="175"/>
      <c r="Q876" s="175"/>
      <c r="R876" s="175"/>
      <c r="S876" s="175"/>
      <c r="T876" s="175"/>
      <c r="U876" s="175"/>
      <c r="V876" s="175"/>
      <c r="W876" s="175"/>
      <c r="X876" s="175"/>
      <c r="Y876" s="175"/>
      <c r="Z876" s="175"/>
    </row>
    <row r="877" ht="11.25" customHeight="1">
      <c r="A877" s="175"/>
      <c r="B877" s="175"/>
      <c r="C877" s="175"/>
      <c r="D877" s="175"/>
      <c r="E877" s="175"/>
      <c r="F877" s="175"/>
      <c r="G877" s="175"/>
      <c r="H877" s="175"/>
      <c r="I877" s="175"/>
      <c r="J877" s="175"/>
      <c r="K877" s="175"/>
      <c r="L877" s="175"/>
      <c r="M877" s="175"/>
      <c r="N877" s="175"/>
      <c r="O877" s="175"/>
      <c r="P877" s="175"/>
      <c r="Q877" s="175"/>
      <c r="R877" s="175"/>
      <c r="S877" s="175"/>
      <c r="T877" s="175"/>
      <c r="U877" s="175"/>
      <c r="V877" s="175"/>
      <c r="W877" s="175"/>
      <c r="X877" s="175"/>
      <c r="Y877" s="175"/>
      <c r="Z877" s="175"/>
    </row>
    <row r="878" ht="11.25" customHeight="1">
      <c r="A878" s="175"/>
      <c r="B878" s="175"/>
      <c r="C878" s="175"/>
      <c r="D878" s="175"/>
      <c r="E878" s="175"/>
      <c r="F878" s="175"/>
      <c r="G878" s="175"/>
      <c r="H878" s="175"/>
      <c r="I878" s="175"/>
      <c r="J878" s="175"/>
      <c r="K878" s="175"/>
      <c r="L878" s="175"/>
      <c r="M878" s="175"/>
      <c r="N878" s="175"/>
      <c r="O878" s="175"/>
      <c r="P878" s="175"/>
      <c r="Q878" s="175"/>
      <c r="R878" s="175"/>
      <c r="S878" s="175"/>
      <c r="T878" s="175"/>
      <c r="U878" s="175"/>
      <c r="V878" s="175"/>
      <c r="W878" s="175"/>
      <c r="X878" s="175"/>
      <c r="Y878" s="175"/>
      <c r="Z878" s="175"/>
    </row>
    <row r="879" ht="11.25" customHeight="1">
      <c r="A879" s="175"/>
      <c r="B879" s="175"/>
      <c r="C879" s="175"/>
      <c r="D879" s="175"/>
      <c r="E879" s="175"/>
      <c r="F879" s="175"/>
      <c r="G879" s="175"/>
      <c r="H879" s="175"/>
      <c r="I879" s="175"/>
      <c r="J879" s="175"/>
      <c r="K879" s="175"/>
      <c r="L879" s="175"/>
      <c r="M879" s="175"/>
      <c r="N879" s="175"/>
      <c r="O879" s="175"/>
      <c r="P879" s="175"/>
      <c r="Q879" s="175"/>
      <c r="R879" s="175"/>
      <c r="S879" s="175"/>
      <c r="T879" s="175"/>
      <c r="U879" s="175"/>
      <c r="V879" s="175"/>
      <c r="W879" s="175"/>
      <c r="X879" s="175"/>
      <c r="Y879" s="175"/>
      <c r="Z879" s="175"/>
    </row>
    <row r="880" ht="11.25" customHeight="1">
      <c r="A880" s="175"/>
      <c r="B880" s="175"/>
      <c r="C880" s="175"/>
      <c r="D880" s="175"/>
      <c r="E880" s="175"/>
      <c r="F880" s="175"/>
      <c r="G880" s="175"/>
      <c r="H880" s="175"/>
      <c r="I880" s="175"/>
      <c r="J880" s="175"/>
      <c r="K880" s="175"/>
      <c r="L880" s="175"/>
      <c r="M880" s="175"/>
      <c r="N880" s="175"/>
      <c r="O880" s="175"/>
      <c r="P880" s="175"/>
      <c r="Q880" s="175"/>
      <c r="R880" s="175"/>
      <c r="S880" s="175"/>
      <c r="T880" s="175"/>
      <c r="U880" s="175"/>
      <c r="V880" s="175"/>
      <c r="W880" s="175"/>
      <c r="X880" s="175"/>
      <c r="Y880" s="175"/>
      <c r="Z880" s="175"/>
    </row>
    <row r="881" ht="11.25" customHeight="1">
      <c r="A881" s="175"/>
      <c r="B881" s="175"/>
      <c r="C881" s="175"/>
      <c r="D881" s="175"/>
      <c r="E881" s="175"/>
      <c r="F881" s="175"/>
      <c r="G881" s="175"/>
      <c r="H881" s="175"/>
      <c r="I881" s="175"/>
      <c r="J881" s="175"/>
      <c r="K881" s="175"/>
      <c r="L881" s="175"/>
      <c r="M881" s="175"/>
      <c r="N881" s="175"/>
      <c r="O881" s="175"/>
      <c r="P881" s="175"/>
      <c r="Q881" s="175"/>
      <c r="R881" s="175"/>
      <c r="S881" s="175"/>
      <c r="T881" s="175"/>
      <c r="U881" s="175"/>
      <c r="V881" s="175"/>
      <c r="W881" s="175"/>
      <c r="X881" s="175"/>
      <c r="Y881" s="175"/>
      <c r="Z881" s="175"/>
    </row>
    <row r="882" ht="11.25" customHeight="1">
      <c r="A882" s="175"/>
      <c r="B882" s="175"/>
      <c r="C882" s="175"/>
      <c r="D882" s="175"/>
      <c r="E882" s="175"/>
      <c r="F882" s="175"/>
      <c r="G882" s="175"/>
      <c r="H882" s="175"/>
      <c r="I882" s="175"/>
      <c r="J882" s="175"/>
      <c r="K882" s="175"/>
      <c r="L882" s="175"/>
      <c r="M882" s="175"/>
      <c r="N882" s="175"/>
      <c r="O882" s="175"/>
      <c r="P882" s="175"/>
      <c r="Q882" s="175"/>
      <c r="R882" s="175"/>
      <c r="S882" s="175"/>
      <c r="T882" s="175"/>
      <c r="U882" s="175"/>
      <c r="V882" s="175"/>
      <c r="W882" s="175"/>
      <c r="X882" s="175"/>
      <c r="Y882" s="175"/>
      <c r="Z882" s="175"/>
    </row>
    <row r="883" ht="11.25" customHeight="1">
      <c r="A883" s="175"/>
      <c r="B883" s="175"/>
      <c r="C883" s="175"/>
      <c r="D883" s="175"/>
      <c r="E883" s="175"/>
      <c r="F883" s="175"/>
      <c r="G883" s="175"/>
      <c r="H883" s="175"/>
      <c r="I883" s="175"/>
      <c r="J883" s="175"/>
      <c r="K883" s="175"/>
      <c r="L883" s="175"/>
      <c r="M883" s="175"/>
      <c r="N883" s="175"/>
      <c r="O883" s="175"/>
      <c r="P883" s="175"/>
      <c r="Q883" s="175"/>
      <c r="R883" s="175"/>
      <c r="S883" s="175"/>
      <c r="T883" s="175"/>
      <c r="U883" s="175"/>
      <c r="V883" s="175"/>
      <c r="W883" s="175"/>
      <c r="X883" s="175"/>
      <c r="Y883" s="175"/>
      <c r="Z883" s="175"/>
    </row>
    <row r="884" ht="11.25" customHeight="1">
      <c r="A884" s="175"/>
      <c r="B884" s="175"/>
      <c r="C884" s="175"/>
      <c r="D884" s="175"/>
      <c r="E884" s="175"/>
      <c r="F884" s="175"/>
      <c r="G884" s="175"/>
      <c r="H884" s="175"/>
      <c r="I884" s="175"/>
      <c r="J884" s="175"/>
      <c r="K884" s="175"/>
      <c r="L884" s="175"/>
      <c r="M884" s="175"/>
      <c r="N884" s="175"/>
      <c r="O884" s="175"/>
      <c r="P884" s="175"/>
      <c r="Q884" s="175"/>
      <c r="R884" s="175"/>
      <c r="S884" s="175"/>
      <c r="T884" s="175"/>
      <c r="U884" s="175"/>
      <c r="V884" s="175"/>
      <c r="W884" s="175"/>
      <c r="X884" s="175"/>
      <c r="Y884" s="175"/>
      <c r="Z884" s="175"/>
    </row>
    <row r="885" ht="11.25" customHeight="1">
      <c r="A885" s="175"/>
      <c r="B885" s="175"/>
      <c r="C885" s="175"/>
      <c r="D885" s="175"/>
      <c r="E885" s="175"/>
      <c r="F885" s="175"/>
      <c r="G885" s="175"/>
      <c r="H885" s="175"/>
      <c r="I885" s="175"/>
      <c r="J885" s="175"/>
      <c r="K885" s="175"/>
      <c r="L885" s="175"/>
      <c r="M885" s="175"/>
      <c r="N885" s="175"/>
      <c r="O885" s="175"/>
      <c r="P885" s="175"/>
      <c r="Q885" s="175"/>
      <c r="R885" s="175"/>
      <c r="S885" s="175"/>
      <c r="T885" s="175"/>
      <c r="U885" s="175"/>
      <c r="V885" s="175"/>
      <c r="W885" s="175"/>
      <c r="X885" s="175"/>
      <c r="Y885" s="175"/>
      <c r="Z885" s="175"/>
    </row>
    <row r="886" ht="11.25" customHeight="1">
      <c r="A886" s="175"/>
      <c r="B886" s="175"/>
      <c r="C886" s="175"/>
      <c r="D886" s="175"/>
      <c r="E886" s="175"/>
      <c r="F886" s="175"/>
      <c r="G886" s="175"/>
      <c r="H886" s="175"/>
      <c r="I886" s="175"/>
      <c r="J886" s="175"/>
      <c r="K886" s="175"/>
      <c r="L886" s="175"/>
      <c r="M886" s="175"/>
      <c r="N886" s="175"/>
      <c r="O886" s="175"/>
      <c r="P886" s="175"/>
      <c r="Q886" s="175"/>
      <c r="R886" s="175"/>
      <c r="S886" s="175"/>
      <c r="T886" s="175"/>
      <c r="U886" s="175"/>
      <c r="V886" s="175"/>
      <c r="W886" s="175"/>
      <c r="X886" s="175"/>
      <c r="Y886" s="175"/>
      <c r="Z886" s="175"/>
    </row>
    <row r="887" ht="11.25" customHeight="1">
      <c r="A887" s="175"/>
      <c r="B887" s="175"/>
      <c r="C887" s="175"/>
      <c r="D887" s="175"/>
      <c r="E887" s="175"/>
      <c r="F887" s="175"/>
      <c r="G887" s="175"/>
      <c r="H887" s="175"/>
      <c r="I887" s="175"/>
      <c r="J887" s="175"/>
      <c r="K887" s="175"/>
      <c r="L887" s="175"/>
      <c r="M887" s="175"/>
      <c r="N887" s="175"/>
      <c r="O887" s="175"/>
      <c r="P887" s="175"/>
      <c r="Q887" s="175"/>
      <c r="R887" s="175"/>
      <c r="S887" s="175"/>
      <c r="T887" s="175"/>
      <c r="U887" s="175"/>
      <c r="V887" s="175"/>
      <c r="W887" s="175"/>
      <c r="X887" s="175"/>
      <c r="Y887" s="175"/>
      <c r="Z887" s="175"/>
    </row>
    <row r="888" ht="11.25" customHeight="1">
      <c r="A888" s="175"/>
      <c r="B888" s="175"/>
      <c r="C888" s="175"/>
      <c r="D888" s="175"/>
      <c r="E888" s="175"/>
      <c r="F888" s="175"/>
      <c r="G888" s="175"/>
      <c r="H888" s="175"/>
      <c r="I888" s="175"/>
      <c r="J888" s="175"/>
      <c r="K888" s="175"/>
      <c r="L888" s="175"/>
      <c r="M888" s="175"/>
      <c r="N888" s="175"/>
      <c r="O888" s="175"/>
      <c r="P888" s="175"/>
      <c r="Q888" s="175"/>
      <c r="R888" s="175"/>
      <c r="S888" s="175"/>
      <c r="T888" s="175"/>
      <c r="U888" s="175"/>
      <c r="V888" s="175"/>
      <c r="W888" s="175"/>
      <c r="X888" s="175"/>
      <c r="Y888" s="175"/>
      <c r="Z888" s="175"/>
    </row>
    <row r="889" ht="11.25" customHeight="1">
      <c r="A889" s="175"/>
      <c r="B889" s="175"/>
      <c r="C889" s="175"/>
      <c r="D889" s="175"/>
      <c r="E889" s="175"/>
      <c r="F889" s="175"/>
      <c r="G889" s="175"/>
      <c r="H889" s="175"/>
      <c r="I889" s="175"/>
      <c r="J889" s="175"/>
      <c r="K889" s="175"/>
      <c r="L889" s="175"/>
      <c r="M889" s="175"/>
      <c r="N889" s="175"/>
      <c r="O889" s="175"/>
      <c r="P889" s="175"/>
      <c r="Q889" s="175"/>
      <c r="R889" s="175"/>
      <c r="S889" s="175"/>
      <c r="T889" s="175"/>
      <c r="U889" s="175"/>
      <c r="V889" s="175"/>
      <c r="W889" s="175"/>
      <c r="X889" s="175"/>
      <c r="Y889" s="175"/>
      <c r="Z889" s="175"/>
    </row>
    <row r="890" ht="11.25" customHeight="1">
      <c r="A890" s="175"/>
      <c r="B890" s="175"/>
      <c r="C890" s="175"/>
      <c r="D890" s="175"/>
      <c r="E890" s="175"/>
      <c r="F890" s="175"/>
      <c r="G890" s="175"/>
      <c r="H890" s="175"/>
      <c r="I890" s="175"/>
      <c r="J890" s="175"/>
      <c r="K890" s="175"/>
      <c r="L890" s="175"/>
      <c r="M890" s="175"/>
      <c r="N890" s="175"/>
      <c r="O890" s="175"/>
      <c r="P890" s="175"/>
      <c r="Q890" s="175"/>
      <c r="R890" s="175"/>
      <c r="S890" s="175"/>
      <c r="T890" s="175"/>
      <c r="U890" s="175"/>
      <c r="V890" s="175"/>
      <c r="W890" s="175"/>
      <c r="X890" s="175"/>
      <c r="Y890" s="175"/>
      <c r="Z890" s="175"/>
    </row>
    <row r="891" ht="11.25" customHeight="1">
      <c r="A891" s="175"/>
      <c r="B891" s="175"/>
      <c r="C891" s="175"/>
      <c r="D891" s="175"/>
      <c r="E891" s="175"/>
      <c r="F891" s="175"/>
      <c r="G891" s="175"/>
      <c r="H891" s="175"/>
      <c r="I891" s="175"/>
      <c r="J891" s="175"/>
      <c r="K891" s="175"/>
      <c r="L891" s="175"/>
      <c r="M891" s="175"/>
      <c r="N891" s="175"/>
      <c r="O891" s="175"/>
      <c r="P891" s="175"/>
      <c r="Q891" s="175"/>
      <c r="R891" s="175"/>
      <c r="S891" s="175"/>
      <c r="T891" s="175"/>
      <c r="U891" s="175"/>
      <c r="V891" s="175"/>
      <c r="W891" s="175"/>
      <c r="X891" s="175"/>
      <c r="Y891" s="175"/>
      <c r="Z891" s="175"/>
    </row>
    <row r="892" ht="11.25" customHeight="1">
      <c r="A892" s="175"/>
      <c r="B892" s="175"/>
      <c r="C892" s="175"/>
      <c r="D892" s="175"/>
      <c r="E892" s="175"/>
      <c r="F892" s="175"/>
      <c r="G892" s="175"/>
      <c r="H892" s="175"/>
      <c r="I892" s="175"/>
      <c r="J892" s="175"/>
      <c r="K892" s="175"/>
      <c r="L892" s="175"/>
      <c r="M892" s="175"/>
      <c r="N892" s="175"/>
      <c r="O892" s="175"/>
      <c r="P892" s="175"/>
      <c r="Q892" s="175"/>
      <c r="R892" s="175"/>
      <c r="S892" s="175"/>
      <c r="T892" s="175"/>
      <c r="U892" s="175"/>
      <c r="V892" s="175"/>
      <c r="W892" s="175"/>
      <c r="X892" s="175"/>
      <c r="Y892" s="175"/>
      <c r="Z892" s="175"/>
    </row>
    <row r="893" ht="11.25" customHeight="1">
      <c r="A893" s="175"/>
      <c r="B893" s="175"/>
      <c r="C893" s="175"/>
      <c r="D893" s="175"/>
      <c r="E893" s="175"/>
      <c r="F893" s="175"/>
      <c r="G893" s="175"/>
      <c r="H893" s="175"/>
      <c r="I893" s="175"/>
      <c r="J893" s="175"/>
      <c r="K893" s="175"/>
      <c r="L893" s="175"/>
      <c r="M893" s="175"/>
      <c r="N893" s="175"/>
      <c r="O893" s="175"/>
      <c r="P893" s="175"/>
      <c r="Q893" s="175"/>
      <c r="R893" s="175"/>
      <c r="S893" s="175"/>
      <c r="T893" s="175"/>
      <c r="U893" s="175"/>
      <c r="V893" s="175"/>
      <c r="W893" s="175"/>
      <c r="X893" s="175"/>
      <c r="Y893" s="175"/>
      <c r="Z893" s="175"/>
    </row>
    <row r="894" ht="11.25" customHeight="1">
      <c r="A894" s="175"/>
      <c r="B894" s="175"/>
      <c r="C894" s="175"/>
      <c r="D894" s="175"/>
      <c r="E894" s="175"/>
      <c r="F894" s="175"/>
      <c r="G894" s="175"/>
      <c r="H894" s="175"/>
      <c r="I894" s="175"/>
      <c r="J894" s="175"/>
      <c r="K894" s="175"/>
      <c r="L894" s="175"/>
      <c r="M894" s="175"/>
      <c r="N894" s="175"/>
      <c r="O894" s="175"/>
      <c r="P894" s="175"/>
      <c r="Q894" s="175"/>
      <c r="R894" s="175"/>
      <c r="S894" s="175"/>
      <c r="T894" s="175"/>
      <c r="U894" s="175"/>
      <c r="V894" s="175"/>
      <c r="W894" s="175"/>
      <c r="X894" s="175"/>
      <c r="Y894" s="175"/>
      <c r="Z894" s="175"/>
    </row>
    <row r="895" ht="11.25" customHeight="1">
      <c r="A895" s="175"/>
      <c r="B895" s="175"/>
      <c r="C895" s="175"/>
      <c r="D895" s="175"/>
      <c r="E895" s="175"/>
      <c r="F895" s="175"/>
      <c r="G895" s="175"/>
      <c r="H895" s="175"/>
      <c r="I895" s="175"/>
      <c r="J895" s="175"/>
      <c r="K895" s="175"/>
      <c r="L895" s="175"/>
      <c r="M895" s="175"/>
      <c r="N895" s="175"/>
      <c r="O895" s="175"/>
      <c r="P895" s="175"/>
      <c r="Q895" s="175"/>
      <c r="R895" s="175"/>
      <c r="S895" s="175"/>
      <c r="T895" s="175"/>
      <c r="U895" s="175"/>
      <c r="V895" s="175"/>
      <c r="W895" s="175"/>
      <c r="X895" s="175"/>
      <c r="Y895" s="175"/>
      <c r="Z895" s="175"/>
    </row>
    <row r="896" ht="11.25" customHeight="1">
      <c r="A896" s="175"/>
      <c r="B896" s="175"/>
      <c r="C896" s="175"/>
      <c r="D896" s="175"/>
      <c r="E896" s="175"/>
      <c r="F896" s="175"/>
      <c r="G896" s="175"/>
      <c r="H896" s="175"/>
      <c r="I896" s="175"/>
      <c r="J896" s="175"/>
      <c r="K896" s="175"/>
      <c r="L896" s="175"/>
      <c r="M896" s="175"/>
      <c r="N896" s="175"/>
      <c r="O896" s="175"/>
      <c r="P896" s="175"/>
      <c r="Q896" s="175"/>
      <c r="R896" s="175"/>
      <c r="S896" s="175"/>
      <c r="T896" s="175"/>
      <c r="U896" s="175"/>
      <c r="V896" s="175"/>
      <c r="W896" s="175"/>
      <c r="X896" s="175"/>
      <c r="Y896" s="175"/>
      <c r="Z896" s="175"/>
    </row>
    <row r="897" ht="11.25" customHeight="1">
      <c r="A897" s="175"/>
      <c r="B897" s="175"/>
      <c r="C897" s="175"/>
      <c r="D897" s="175"/>
      <c r="E897" s="175"/>
      <c r="F897" s="175"/>
      <c r="G897" s="175"/>
      <c r="H897" s="175"/>
      <c r="I897" s="175"/>
      <c r="J897" s="175"/>
      <c r="K897" s="175"/>
      <c r="L897" s="175"/>
      <c r="M897" s="175"/>
      <c r="N897" s="175"/>
      <c r="O897" s="175"/>
      <c r="P897" s="175"/>
      <c r="Q897" s="175"/>
      <c r="R897" s="175"/>
      <c r="S897" s="175"/>
      <c r="T897" s="175"/>
      <c r="U897" s="175"/>
      <c r="V897" s="175"/>
      <c r="W897" s="175"/>
      <c r="X897" s="175"/>
      <c r="Y897" s="175"/>
      <c r="Z897" s="175"/>
    </row>
    <row r="898" ht="11.25" customHeight="1">
      <c r="A898" s="175"/>
      <c r="B898" s="175"/>
      <c r="C898" s="175"/>
      <c r="D898" s="175"/>
      <c r="E898" s="175"/>
      <c r="F898" s="175"/>
      <c r="G898" s="175"/>
      <c r="H898" s="175"/>
      <c r="I898" s="175"/>
      <c r="J898" s="175"/>
      <c r="K898" s="175"/>
      <c r="L898" s="175"/>
      <c r="M898" s="175"/>
      <c r="N898" s="175"/>
      <c r="O898" s="175"/>
      <c r="P898" s="175"/>
      <c r="Q898" s="175"/>
      <c r="R898" s="175"/>
      <c r="S898" s="175"/>
      <c r="T898" s="175"/>
      <c r="U898" s="175"/>
      <c r="V898" s="175"/>
      <c r="W898" s="175"/>
      <c r="X898" s="175"/>
      <c r="Y898" s="175"/>
      <c r="Z898" s="175"/>
    </row>
    <row r="899" ht="11.25" customHeight="1">
      <c r="A899" s="175"/>
      <c r="B899" s="175"/>
      <c r="C899" s="175"/>
      <c r="D899" s="175"/>
      <c r="E899" s="175"/>
      <c r="F899" s="175"/>
      <c r="G899" s="175"/>
      <c r="H899" s="175"/>
      <c r="I899" s="175"/>
      <c r="J899" s="175"/>
      <c r="K899" s="175"/>
      <c r="L899" s="175"/>
      <c r="M899" s="175"/>
      <c r="N899" s="175"/>
      <c r="O899" s="175"/>
      <c r="P899" s="175"/>
      <c r="Q899" s="175"/>
      <c r="R899" s="175"/>
      <c r="S899" s="175"/>
      <c r="T899" s="175"/>
      <c r="U899" s="175"/>
      <c r="V899" s="175"/>
      <c r="W899" s="175"/>
      <c r="X899" s="175"/>
      <c r="Y899" s="175"/>
      <c r="Z899" s="175"/>
    </row>
    <row r="900" ht="11.25" customHeight="1">
      <c r="A900" s="175"/>
      <c r="B900" s="175"/>
      <c r="C900" s="175"/>
      <c r="D900" s="175"/>
      <c r="E900" s="175"/>
      <c r="F900" s="175"/>
      <c r="G900" s="175"/>
      <c r="H900" s="175"/>
      <c r="I900" s="175"/>
      <c r="J900" s="175"/>
      <c r="K900" s="175"/>
      <c r="L900" s="175"/>
      <c r="M900" s="175"/>
      <c r="N900" s="175"/>
      <c r="O900" s="175"/>
      <c r="P900" s="175"/>
      <c r="Q900" s="175"/>
      <c r="R900" s="175"/>
      <c r="S900" s="175"/>
      <c r="T900" s="175"/>
      <c r="U900" s="175"/>
      <c r="V900" s="175"/>
      <c r="W900" s="175"/>
      <c r="X900" s="175"/>
      <c r="Y900" s="175"/>
      <c r="Z900" s="175"/>
    </row>
    <row r="901" ht="11.25" customHeight="1">
      <c r="A901" s="175"/>
      <c r="B901" s="175"/>
      <c r="C901" s="175"/>
      <c r="D901" s="175"/>
      <c r="E901" s="175"/>
      <c r="F901" s="175"/>
      <c r="G901" s="175"/>
      <c r="H901" s="175"/>
      <c r="I901" s="175"/>
      <c r="J901" s="175"/>
      <c r="K901" s="175"/>
      <c r="L901" s="175"/>
      <c r="M901" s="175"/>
      <c r="N901" s="175"/>
      <c r="O901" s="175"/>
      <c r="P901" s="175"/>
      <c r="Q901" s="175"/>
      <c r="R901" s="175"/>
      <c r="S901" s="175"/>
      <c r="T901" s="175"/>
      <c r="U901" s="175"/>
      <c r="V901" s="175"/>
      <c r="W901" s="175"/>
      <c r="X901" s="175"/>
      <c r="Y901" s="175"/>
      <c r="Z901" s="175"/>
    </row>
    <row r="902" ht="11.25" customHeight="1">
      <c r="A902" s="175"/>
      <c r="B902" s="175"/>
      <c r="C902" s="175"/>
      <c r="D902" s="175"/>
      <c r="E902" s="175"/>
      <c r="F902" s="175"/>
      <c r="G902" s="175"/>
      <c r="H902" s="175"/>
      <c r="I902" s="175"/>
      <c r="J902" s="175"/>
      <c r="K902" s="175"/>
      <c r="L902" s="175"/>
      <c r="M902" s="175"/>
      <c r="N902" s="175"/>
      <c r="O902" s="175"/>
      <c r="P902" s="175"/>
      <c r="Q902" s="175"/>
      <c r="R902" s="175"/>
      <c r="S902" s="175"/>
      <c r="T902" s="175"/>
      <c r="U902" s="175"/>
      <c r="V902" s="175"/>
      <c r="W902" s="175"/>
      <c r="X902" s="175"/>
      <c r="Y902" s="175"/>
      <c r="Z902" s="175"/>
    </row>
    <row r="903" ht="11.25" customHeight="1">
      <c r="A903" s="175"/>
      <c r="B903" s="175"/>
      <c r="C903" s="175"/>
      <c r="D903" s="175"/>
      <c r="E903" s="175"/>
      <c r="F903" s="175"/>
      <c r="G903" s="175"/>
      <c r="H903" s="175"/>
      <c r="I903" s="175"/>
      <c r="J903" s="175"/>
      <c r="K903" s="175"/>
      <c r="L903" s="175"/>
      <c r="M903" s="175"/>
      <c r="N903" s="175"/>
      <c r="O903" s="175"/>
      <c r="P903" s="175"/>
      <c r="Q903" s="175"/>
      <c r="R903" s="175"/>
      <c r="S903" s="175"/>
      <c r="T903" s="175"/>
      <c r="U903" s="175"/>
      <c r="V903" s="175"/>
      <c r="W903" s="175"/>
      <c r="X903" s="175"/>
      <c r="Y903" s="175"/>
      <c r="Z903" s="175"/>
    </row>
    <row r="904" ht="11.25" customHeight="1">
      <c r="A904" s="175"/>
      <c r="B904" s="175"/>
      <c r="C904" s="175"/>
      <c r="D904" s="175"/>
      <c r="E904" s="175"/>
      <c r="F904" s="175"/>
      <c r="G904" s="175"/>
      <c r="H904" s="175"/>
      <c r="I904" s="175"/>
      <c r="J904" s="175"/>
      <c r="K904" s="175"/>
      <c r="L904" s="175"/>
      <c r="M904" s="175"/>
      <c r="N904" s="175"/>
      <c r="O904" s="175"/>
      <c r="P904" s="175"/>
      <c r="Q904" s="175"/>
      <c r="R904" s="175"/>
      <c r="S904" s="175"/>
      <c r="T904" s="175"/>
      <c r="U904" s="175"/>
      <c r="V904" s="175"/>
      <c r="W904" s="175"/>
      <c r="X904" s="175"/>
      <c r="Y904" s="175"/>
      <c r="Z904" s="175"/>
    </row>
    <row r="905" ht="11.25" customHeight="1">
      <c r="A905" s="175"/>
      <c r="B905" s="175"/>
      <c r="C905" s="175"/>
      <c r="D905" s="175"/>
      <c r="E905" s="175"/>
      <c r="F905" s="175"/>
      <c r="G905" s="175"/>
      <c r="H905" s="175"/>
      <c r="I905" s="175"/>
      <c r="J905" s="175"/>
      <c r="K905" s="175"/>
      <c r="L905" s="175"/>
      <c r="M905" s="175"/>
      <c r="N905" s="175"/>
      <c r="O905" s="175"/>
      <c r="P905" s="175"/>
      <c r="Q905" s="175"/>
      <c r="R905" s="175"/>
      <c r="S905" s="175"/>
      <c r="T905" s="175"/>
      <c r="U905" s="175"/>
      <c r="V905" s="175"/>
      <c r="W905" s="175"/>
      <c r="X905" s="175"/>
      <c r="Y905" s="175"/>
      <c r="Z905" s="175"/>
    </row>
    <row r="906" ht="11.25" customHeight="1">
      <c r="A906" s="175"/>
      <c r="B906" s="175"/>
      <c r="C906" s="175"/>
      <c r="D906" s="175"/>
      <c r="E906" s="175"/>
      <c r="F906" s="175"/>
      <c r="G906" s="175"/>
      <c r="H906" s="175"/>
      <c r="I906" s="175"/>
      <c r="J906" s="175"/>
      <c r="K906" s="175"/>
      <c r="L906" s="175"/>
      <c r="M906" s="175"/>
      <c r="N906" s="175"/>
      <c r="O906" s="175"/>
      <c r="P906" s="175"/>
      <c r="Q906" s="175"/>
      <c r="R906" s="175"/>
      <c r="S906" s="175"/>
      <c r="T906" s="175"/>
      <c r="U906" s="175"/>
      <c r="V906" s="175"/>
      <c r="W906" s="175"/>
      <c r="X906" s="175"/>
      <c r="Y906" s="175"/>
      <c r="Z906" s="175"/>
    </row>
    <row r="907" ht="11.25" customHeight="1">
      <c r="A907" s="175"/>
      <c r="B907" s="175"/>
      <c r="C907" s="175"/>
      <c r="D907" s="175"/>
      <c r="E907" s="175"/>
      <c r="F907" s="175"/>
      <c r="G907" s="175"/>
      <c r="H907" s="175"/>
      <c r="I907" s="175"/>
      <c r="J907" s="175"/>
      <c r="K907" s="175"/>
      <c r="L907" s="175"/>
      <c r="M907" s="175"/>
      <c r="N907" s="175"/>
      <c r="O907" s="175"/>
      <c r="P907" s="175"/>
      <c r="Q907" s="175"/>
      <c r="R907" s="175"/>
      <c r="S907" s="175"/>
      <c r="T907" s="175"/>
      <c r="U907" s="175"/>
      <c r="V907" s="175"/>
      <c r="W907" s="175"/>
      <c r="X907" s="175"/>
      <c r="Y907" s="175"/>
      <c r="Z907" s="175"/>
    </row>
    <row r="908" ht="11.25" customHeight="1">
      <c r="A908" s="175"/>
      <c r="B908" s="175"/>
      <c r="C908" s="175"/>
      <c r="D908" s="175"/>
      <c r="E908" s="175"/>
      <c r="F908" s="175"/>
      <c r="G908" s="175"/>
      <c r="H908" s="175"/>
      <c r="I908" s="175"/>
      <c r="J908" s="175"/>
      <c r="K908" s="175"/>
      <c r="L908" s="175"/>
      <c r="M908" s="175"/>
      <c r="N908" s="175"/>
      <c r="O908" s="175"/>
      <c r="P908" s="175"/>
      <c r="Q908" s="175"/>
      <c r="R908" s="175"/>
      <c r="S908" s="175"/>
      <c r="T908" s="175"/>
      <c r="U908" s="175"/>
      <c r="V908" s="175"/>
      <c r="W908" s="175"/>
      <c r="X908" s="175"/>
      <c r="Y908" s="175"/>
      <c r="Z908" s="175"/>
    </row>
    <row r="909" ht="11.25" customHeight="1">
      <c r="A909" s="175"/>
      <c r="B909" s="175"/>
      <c r="C909" s="175"/>
      <c r="D909" s="175"/>
      <c r="E909" s="175"/>
      <c r="F909" s="175"/>
      <c r="G909" s="175"/>
      <c r="H909" s="175"/>
      <c r="I909" s="175"/>
      <c r="J909" s="175"/>
      <c r="K909" s="175"/>
      <c r="L909" s="175"/>
      <c r="M909" s="175"/>
      <c r="N909" s="175"/>
      <c r="O909" s="175"/>
      <c r="P909" s="175"/>
      <c r="Q909" s="175"/>
      <c r="R909" s="175"/>
      <c r="S909" s="175"/>
      <c r="T909" s="175"/>
      <c r="U909" s="175"/>
      <c r="V909" s="175"/>
      <c r="W909" s="175"/>
      <c r="X909" s="175"/>
      <c r="Y909" s="175"/>
      <c r="Z909" s="175"/>
    </row>
    <row r="910" ht="11.25" customHeight="1">
      <c r="A910" s="175"/>
      <c r="B910" s="175"/>
      <c r="C910" s="175"/>
      <c r="D910" s="175"/>
      <c r="E910" s="175"/>
      <c r="F910" s="175"/>
      <c r="G910" s="175"/>
      <c r="H910" s="175"/>
      <c r="I910" s="175"/>
      <c r="J910" s="175"/>
      <c r="K910" s="175"/>
      <c r="L910" s="175"/>
      <c r="M910" s="175"/>
      <c r="N910" s="175"/>
      <c r="O910" s="175"/>
      <c r="P910" s="175"/>
      <c r="Q910" s="175"/>
      <c r="R910" s="175"/>
      <c r="S910" s="175"/>
      <c r="T910" s="175"/>
      <c r="U910" s="175"/>
      <c r="V910" s="175"/>
      <c r="W910" s="175"/>
      <c r="X910" s="175"/>
      <c r="Y910" s="175"/>
      <c r="Z910" s="175"/>
    </row>
    <row r="911" ht="11.25" customHeight="1">
      <c r="A911" s="175"/>
      <c r="B911" s="175"/>
      <c r="C911" s="175"/>
      <c r="D911" s="175"/>
      <c r="E911" s="175"/>
      <c r="F911" s="175"/>
      <c r="G911" s="175"/>
      <c r="H911" s="175"/>
      <c r="I911" s="175"/>
      <c r="J911" s="175"/>
      <c r="K911" s="175"/>
      <c r="L911" s="175"/>
      <c r="M911" s="175"/>
      <c r="N911" s="175"/>
      <c r="O911" s="175"/>
      <c r="P911" s="175"/>
      <c r="Q911" s="175"/>
      <c r="R911" s="175"/>
      <c r="S911" s="175"/>
      <c r="T911" s="175"/>
      <c r="U911" s="175"/>
      <c r="V911" s="175"/>
      <c r="W911" s="175"/>
      <c r="X911" s="175"/>
      <c r="Y911" s="175"/>
      <c r="Z911" s="175"/>
    </row>
    <row r="912" ht="11.25" customHeight="1">
      <c r="A912" s="175"/>
      <c r="B912" s="175"/>
      <c r="C912" s="175"/>
      <c r="D912" s="175"/>
      <c r="E912" s="175"/>
      <c r="F912" s="175"/>
      <c r="G912" s="175"/>
      <c r="H912" s="175"/>
      <c r="I912" s="175"/>
      <c r="J912" s="175"/>
      <c r="K912" s="175"/>
      <c r="L912" s="175"/>
      <c r="M912" s="175"/>
      <c r="N912" s="175"/>
      <c r="O912" s="175"/>
      <c r="P912" s="175"/>
      <c r="Q912" s="175"/>
      <c r="R912" s="175"/>
      <c r="S912" s="175"/>
      <c r="T912" s="175"/>
      <c r="U912" s="175"/>
      <c r="V912" s="175"/>
      <c r="W912" s="175"/>
      <c r="X912" s="175"/>
      <c r="Y912" s="175"/>
      <c r="Z912" s="175"/>
    </row>
    <row r="913" ht="11.25" customHeight="1">
      <c r="A913" s="175"/>
      <c r="B913" s="175"/>
      <c r="C913" s="175"/>
      <c r="D913" s="175"/>
      <c r="E913" s="175"/>
      <c r="F913" s="175"/>
      <c r="G913" s="175"/>
      <c r="H913" s="175"/>
      <c r="I913" s="175"/>
      <c r="J913" s="175"/>
      <c r="K913" s="175"/>
      <c r="L913" s="175"/>
      <c r="M913" s="175"/>
      <c r="N913" s="175"/>
      <c r="O913" s="175"/>
      <c r="P913" s="175"/>
      <c r="Q913" s="175"/>
      <c r="R913" s="175"/>
      <c r="S913" s="175"/>
      <c r="T913" s="175"/>
      <c r="U913" s="175"/>
      <c r="V913" s="175"/>
      <c r="W913" s="175"/>
      <c r="X913" s="175"/>
      <c r="Y913" s="175"/>
      <c r="Z913" s="175"/>
    </row>
    <row r="914" ht="11.25" customHeight="1">
      <c r="A914" s="175"/>
      <c r="B914" s="175"/>
      <c r="C914" s="175"/>
      <c r="D914" s="175"/>
      <c r="E914" s="175"/>
      <c r="F914" s="175"/>
      <c r="G914" s="175"/>
      <c r="H914" s="175"/>
      <c r="I914" s="175"/>
      <c r="J914" s="175"/>
      <c r="K914" s="175"/>
      <c r="L914" s="175"/>
      <c r="M914" s="175"/>
      <c r="N914" s="175"/>
      <c r="O914" s="175"/>
      <c r="P914" s="175"/>
      <c r="Q914" s="175"/>
      <c r="R914" s="175"/>
      <c r="S914" s="175"/>
      <c r="T914" s="175"/>
      <c r="U914" s="175"/>
      <c r="V914" s="175"/>
      <c r="W914" s="175"/>
      <c r="X914" s="175"/>
      <c r="Y914" s="175"/>
      <c r="Z914" s="175"/>
    </row>
    <row r="915" ht="11.25" customHeight="1">
      <c r="A915" s="175"/>
      <c r="B915" s="175"/>
      <c r="C915" s="175"/>
      <c r="D915" s="175"/>
      <c r="E915" s="175"/>
      <c r="F915" s="175"/>
      <c r="G915" s="175"/>
      <c r="H915" s="175"/>
      <c r="I915" s="175"/>
      <c r="J915" s="175"/>
      <c r="K915" s="175"/>
      <c r="L915" s="175"/>
      <c r="M915" s="175"/>
      <c r="N915" s="175"/>
      <c r="O915" s="175"/>
      <c r="P915" s="175"/>
      <c r="Q915" s="175"/>
      <c r="R915" s="175"/>
      <c r="S915" s="175"/>
      <c r="T915" s="175"/>
      <c r="U915" s="175"/>
      <c r="V915" s="175"/>
      <c r="W915" s="175"/>
      <c r="X915" s="175"/>
      <c r="Y915" s="175"/>
      <c r="Z915" s="175"/>
    </row>
    <row r="916" ht="11.25" customHeight="1">
      <c r="A916" s="175"/>
      <c r="B916" s="175"/>
      <c r="C916" s="175"/>
      <c r="D916" s="175"/>
      <c r="E916" s="175"/>
      <c r="F916" s="175"/>
      <c r="G916" s="175"/>
      <c r="H916" s="175"/>
      <c r="I916" s="175"/>
      <c r="J916" s="175"/>
      <c r="K916" s="175"/>
      <c r="L916" s="175"/>
      <c r="M916" s="175"/>
      <c r="N916" s="175"/>
      <c r="O916" s="175"/>
      <c r="P916" s="175"/>
      <c r="Q916" s="175"/>
      <c r="R916" s="175"/>
      <c r="S916" s="175"/>
      <c r="T916" s="175"/>
      <c r="U916" s="175"/>
      <c r="V916" s="175"/>
      <c r="W916" s="175"/>
      <c r="X916" s="175"/>
      <c r="Y916" s="175"/>
      <c r="Z916" s="175"/>
    </row>
    <row r="917" ht="11.25" customHeight="1">
      <c r="A917" s="175"/>
      <c r="B917" s="175"/>
      <c r="C917" s="175"/>
      <c r="D917" s="175"/>
      <c r="E917" s="175"/>
      <c r="F917" s="175"/>
      <c r="G917" s="175"/>
      <c r="H917" s="175"/>
      <c r="I917" s="175"/>
      <c r="J917" s="175"/>
      <c r="K917" s="175"/>
      <c r="L917" s="175"/>
      <c r="M917" s="175"/>
      <c r="N917" s="175"/>
      <c r="O917" s="175"/>
      <c r="P917" s="175"/>
      <c r="Q917" s="175"/>
      <c r="R917" s="175"/>
      <c r="S917" s="175"/>
      <c r="T917" s="175"/>
      <c r="U917" s="175"/>
      <c r="V917" s="175"/>
      <c r="W917" s="175"/>
      <c r="X917" s="175"/>
      <c r="Y917" s="175"/>
      <c r="Z917" s="175"/>
    </row>
    <row r="918" ht="11.25" customHeight="1">
      <c r="A918" s="175"/>
      <c r="B918" s="175"/>
      <c r="C918" s="175"/>
      <c r="D918" s="175"/>
      <c r="E918" s="175"/>
      <c r="F918" s="175"/>
      <c r="G918" s="175"/>
      <c r="H918" s="175"/>
      <c r="I918" s="175"/>
      <c r="J918" s="175"/>
      <c r="K918" s="175"/>
      <c r="L918" s="175"/>
      <c r="M918" s="175"/>
      <c r="N918" s="175"/>
      <c r="O918" s="175"/>
      <c r="P918" s="175"/>
      <c r="Q918" s="175"/>
      <c r="R918" s="175"/>
      <c r="S918" s="175"/>
      <c r="T918" s="175"/>
      <c r="U918" s="175"/>
      <c r="V918" s="175"/>
      <c r="W918" s="175"/>
      <c r="X918" s="175"/>
      <c r="Y918" s="175"/>
      <c r="Z918" s="175"/>
    </row>
    <row r="919" ht="11.25" customHeight="1">
      <c r="A919" s="175"/>
      <c r="B919" s="175"/>
      <c r="C919" s="175"/>
      <c r="D919" s="175"/>
      <c r="E919" s="175"/>
      <c r="F919" s="175"/>
      <c r="G919" s="175"/>
      <c r="H919" s="175"/>
      <c r="I919" s="175"/>
      <c r="J919" s="175"/>
      <c r="K919" s="175"/>
      <c r="L919" s="175"/>
      <c r="M919" s="175"/>
      <c r="N919" s="175"/>
      <c r="O919" s="175"/>
      <c r="P919" s="175"/>
      <c r="Q919" s="175"/>
      <c r="R919" s="175"/>
      <c r="S919" s="175"/>
      <c r="T919" s="175"/>
      <c r="U919" s="175"/>
      <c r="V919" s="175"/>
      <c r="W919" s="175"/>
      <c r="X919" s="175"/>
      <c r="Y919" s="175"/>
      <c r="Z919" s="175"/>
    </row>
    <row r="920" ht="11.25" customHeight="1">
      <c r="A920" s="175"/>
      <c r="B920" s="175"/>
      <c r="C920" s="175"/>
      <c r="D920" s="175"/>
      <c r="E920" s="175"/>
      <c r="F920" s="175"/>
      <c r="G920" s="175"/>
      <c r="H920" s="175"/>
      <c r="I920" s="175"/>
      <c r="J920" s="175"/>
      <c r="K920" s="175"/>
      <c r="L920" s="175"/>
      <c r="M920" s="175"/>
      <c r="N920" s="175"/>
      <c r="O920" s="175"/>
      <c r="P920" s="175"/>
      <c r="Q920" s="175"/>
      <c r="R920" s="175"/>
      <c r="S920" s="175"/>
      <c r="T920" s="175"/>
      <c r="U920" s="175"/>
      <c r="V920" s="175"/>
      <c r="W920" s="175"/>
      <c r="X920" s="175"/>
      <c r="Y920" s="175"/>
      <c r="Z920" s="175"/>
    </row>
    <row r="921" ht="11.25" customHeight="1">
      <c r="A921" s="175"/>
      <c r="B921" s="175"/>
      <c r="C921" s="175"/>
      <c r="D921" s="175"/>
      <c r="E921" s="175"/>
      <c r="F921" s="175"/>
      <c r="G921" s="175"/>
      <c r="H921" s="175"/>
      <c r="I921" s="175"/>
      <c r="J921" s="175"/>
      <c r="K921" s="175"/>
      <c r="L921" s="175"/>
      <c r="M921" s="175"/>
      <c r="N921" s="175"/>
      <c r="O921" s="175"/>
      <c r="P921" s="175"/>
      <c r="Q921" s="175"/>
      <c r="R921" s="175"/>
      <c r="S921" s="175"/>
      <c r="T921" s="175"/>
      <c r="U921" s="175"/>
      <c r="V921" s="175"/>
      <c r="W921" s="175"/>
      <c r="X921" s="175"/>
      <c r="Y921" s="175"/>
      <c r="Z921" s="175"/>
    </row>
    <row r="922" ht="11.25" customHeight="1">
      <c r="A922" s="175"/>
      <c r="B922" s="175"/>
      <c r="C922" s="175"/>
      <c r="D922" s="175"/>
      <c r="E922" s="175"/>
      <c r="F922" s="175"/>
      <c r="G922" s="175"/>
      <c r="H922" s="175"/>
      <c r="I922" s="175"/>
      <c r="J922" s="175"/>
      <c r="K922" s="175"/>
      <c r="L922" s="175"/>
      <c r="M922" s="175"/>
      <c r="N922" s="175"/>
      <c r="O922" s="175"/>
      <c r="P922" s="175"/>
      <c r="Q922" s="175"/>
      <c r="R922" s="175"/>
      <c r="S922" s="175"/>
      <c r="T922" s="175"/>
      <c r="U922" s="175"/>
      <c r="V922" s="175"/>
      <c r="W922" s="175"/>
      <c r="X922" s="175"/>
      <c r="Y922" s="175"/>
      <c r="Z922" s="175"/>
    </row>
    <row r="923" ht="11.25" customHeight="1">
      <c r="A923" s="175"/>
      <c r="B923" s="175"/>
      <c r="C923" s="175"/>
      <c r="D923" s="175"/>
      <c r="E923" s="175"/>
      <c r="F923" s="175"/>
      <c r="G923" s="175"/>
      <c r="H923" s="175"/>
      <c r="I923" s="175"/>
      <c r="J923" s="175"/>
      <c r="K923" s="175"/>
      <c r="L923" s="175"/>
      <c r="M923" s="175"/>
      <c r="N923" s="175"/>
      <c r="O923" s="175"/>
      <c r="P923" s="175"/>
      <c r="Q923" s="175"/>
      <c r="R923" s="175"/>
      <c r="S923" s="175"/>
      <c r="T923" s="175"/>
      <c r="U923" s="175"/>
      <c r="V923" s="175"/>
      <c r="W923" s="175"/>
      <c r="X923" s="175"/>
      <c r="Y923" s="175"/>
      <c r="Z923" s="175"/>
    </row>
    <row r="924" ht="11.25" customHeight="1">
      <c r="A924" s="175"/>
      <c r="B924" s="175"/>
      <c r="C924" s="175"/>
      <c r="D924" s="175"/>
      <c r="E924" s="175"/>
      <c r="F924" s="175"/>
      <c r="G924" s="175"/>
      <c r="H924" s="175"/>
      <c r="I924" s="175"/>
      <c r="J924" s="175"/>
      <c r="K924" s="175"/>
      <c r="L924" s="175"/>
      <c r="M924" s="175"/>
      <c r="N924" s="175"/>
      <c r="O924" s="175"/>
      <c r="P924" s="175"/>
      <c r="Q924" s="175"/>
      <c r="R924" s="175"/>
      <c r="S924" s="175"/>
      <c r="T924" s="175"/>
      <c r="U924" s="175"/>
      <c r="V924" s="175"/>
      <c r="W924" s="175"/>
      <c r="X924" s="175"/>
      <c r="Y924" s="175"/>
      <c r="Z924" s="175"/>
    </row>
    <row r="925" ht="11.25" customHeight="1">
      <c r="A925" s="175"/>
      <c r="B925" s="175"/>
      <c r="C925" s="175"/>
      <c r="D925" s="175"/>
      <c r="E925" s="175"/>
      <c r="F925" s="175"/>
      <c r="G925" s="175"/>
      <c r="H925" s="175"/>
      <c r="I925" s="175"/>
      <c r="J925" s="175"/>
      <c r="K925" s="175"/>
      <c r="L925" s="175"/>
      <c r="M925" s="175"/>
      <c r="N925" s="175"/>
      <c r="O925" s="175"/>
      <c r="P925" s="175"/>
      <c r="Q925" s="175"/>
      <c r="R925" s="175"/>
      <c r="S925" s="175"/>
      <c r="T925" s="175"/>
      <c r="U925" s="175"/>
      <c r="V925" s="175"/>
      <c r="W925" s="175"/>
      <c r="X925" s="175"/>
      <c r="Y925" s="175"/>
      <c r="Z925" s="175"/>
    </row>
    <row r="926" ht="11.25" customHeight="1">
      <c r="A926" s="175"/>
      <c r="B926" s="175"/>
      <c r="C926" s="175"/>
      <c r="D926" s="175"/>
      <c r="E926" s="175"/>
      <c r="F926" s="175"/>
      <c r="G926" s="175"/>
      <c r="H926" s="175"/>
      <c r="I926" s="175"/>
      <c r="J926" s="175"/>
      <c r="K926" s="175"/>
      <c r="L926" s="175"/>
      <c r="M926" s="175"/>
      <c r="N926" s="175"/>
      <c r="O926" s="175"/>
      <c r="P926" s="175"/>
      <c r="Q926" s="175"/>
      <c r="R926" s="175"/>
      <c r="S926" s="175"/>
      <c r="T926" s="175"/>
      <c r="U926" s="175"/>
      <c r="V926" s="175"/>
      <c r="W926" s="175"/>
      <c r="X926" s="175"/>
      <c r="Y926" s="175"/>
      <c r="Z926" s="175"/>
    </row>
    <row r="927" ht="11.25" customHeight="1">
      <c r="A927" s="175"/>
      <c r="B927" s="175"/>
      <c r="C927" s="175"/>
      <c r="D927" s="175"/>
      <c r="E927" s="175"/>
      <c r="F927" s="175"/>
      <c r="G927" s="175"/>
      <c r="H927" s="175"/>
      <c r="I927" s="175"/>
      <c r="J927" s="175"/>
      <c r="K927" s="175"/>
      <c r="L927" s="175"/>
      <c r="M927" s="175"/>
      <c r="N927" s="175"/>
      <c r="O927" s="175"/>
      <c r="P927" s="175"/>
      <c r="Q927" s="175"/>
      <c r="R927" s="175"/>
      <c r="S927" s="175"/>
      <c r="T927" s="175"/>
      <c r="U927" s="175"/>
      <c r="V927" s="175"/>
      <c r="W927" s="175"/>
      <c r="X927" s="175"/>
      <c r="Y927" s="175"/>
      <c r="Z927" s="175"/>
    </row>
    <row r="928" ht="11.25" customHeight="1">
      <c r="A928" s="175"/>
      <c r="B928" s="175"/>
      <c r="C928" s="175"/>
      <c r="D928" s="175"/>
      <c r="E928" s="175"/>
      <c r="F928" s="175"/>
      <c r="G928" s="175"/>
      <c r="H928" s="175"/>
      <c r="I928" s="175"/>
      <c r="J928" s="175"/>
      <c r="K928" s="175"/>
      <c r="L928" s="175"/>
      <c r="M928" s="175"/>
      <c r="N928" s="175"/>
      <c r="O928" s="175"/>
      <c r="P928" s="175"/>
      <c r="Q928" s="175"/>
      <c r="R928" s="175"/>
      <c r="S928" s="175"/>
      <c r="T928" s="175"/>
      <c r="U928" s="175"/>
      <c r="V928" s="175"/>
      <c r="W928" s="175"/>
      <c r="X928" s="175"/>
      <c r="Y928" s="175"/>
      <c r="Z928" s="175"/>
    </row>
    <row r="929" ht="11.25" customHeight="1">
      <c r="A929" s="175"/>
      <c r="B929" s="175"/>
      <c r="C929" s="175"/>
      <c r="D929" s="175"/>
      <c r="E929" s="175"/>
      <c r="F929" s="175"/>
      <c r="G929" s="175"/>
      <c r="H929" s="175"/>
      <c r="I929" s="175"/>
      <c r="J929" s="175"/>
      <c r="K929" s="175"/>
      <c r="L929" s="175"/>
      <c r="M929" s="175"/>
      <c r="N929" s="175"/>
      <c r="O929" s="175"/>
      <c r="P929" s="175"/>
      <c r="Q929" s="175"/>
      <c r="R929" s="175"/>
      <c r="S929" s="175"/>
      <c r="T929" s="175"/>
      <c r="U929" s="175"/>
      <c r="V929" s="175"/>
      <c r="W929" s="175"/>
      <c r="X929" s="175"/>
      <c r="Y929" s="175"/>
      <c r="Z929" s="175"/>
    </row>
    <row r="930" ht="11.25" customHeight="1">
      <c r="A930" s="175"/>
      <c r="B930" s="175"/>
      <c r="C930" s="175"/>
      <c r="D930" s="175"/>
      <c r="E930" s="175"/>
      <c r="F930" s="175"/>
      <c r="G930" s="175"/>
      <c r="H930" s="175"/>
      <c r="I930" s="175"/>
      <c r="J930" s="175"/>
      <c r="K930" s="175"/>
      <c r="L930" s="175"/>
      <c r="M930" s="175"/>
      <c r="N930" s="175"/>
      <c r="O930" s="175"/>
      <c r="P930" s="175"/>
      <c r="Q930" s="175"/>
      <c r="R930" s="175"/>
      <c r="S930" s="175"/>
      <c r="T930" s="175"/>
      <c r="U930" s="175"/>
      <c r="V930" s="175"/>
      <c r="W930" s="175"/>
      <c r="X930" s="175"/>
      <c r="Y930" s="175"/>
      <c r="Z930" s="175"/>
    </row>
    <row r="931" ht="11.25" customHeight="1">
      <c r="A931" s="175"/>
      <c r="B931" s="175"/>
      <c r="C931" s="175"/>
      <c r="D931" s="175"/>
      <c r="E931" s="175"/>
      <c r="F931" s="175"/>
      <c r="G931" s="175"/>
      <c r="H931" s="175"/>
      <c r="I931" s="175"/>
      <c r="J931" s="175"/>
      <c r="K931" s="175"/>
      <c r="L931" s="175"/>
      <c r="M931" s="175"/>
      <c r="N931" s="175"/>
      <c r="O931" s="175"/>
      <c r="P931" s="175"/>
      <c r="Q931" s="175"/>
      <c r="R931" s="175"/>
      <c r="S931" s="175"/>
      <c r="T931" s="175"/>
      <c r="U931" s="175"/>
      <c r="V931" s="175"/>
      <c r="W931" s="175"/>
      <c r="X931" s="175"/>
      <c r="Y931" s="175"/>
      <c r="Z931" s="175"/>
    </row>
    <row r="932" ht="11.25" customHeight="1">
      <c r="A932" s="175"/>
      <c r="B932" s="175"/>
      <c r="C932" s="175"/>
      <c r="D932" s="175"/>
      <c r="E932" s="175"/>
      <c r="F932" s="175"/>
      <c r="G932" s="175"/>
      <c r="H932" s="175"/>
      <c r="I932" s="175"/>
      <c r="J932" s="175"/>
      <c r="K932" s="175"/>
      <c r="L932" s="175"/>
      <c r="M932" s="175"/>
      <c r="N932" s="175"/>
      <c r="O932" s="175"/>
      <c r="P932" s="175"/>
      <c r="Q932" s="175"/>
      <c r="R932" s="175"/>
      <c r="S932" s="175"/>
      <c r="T932" s="175"/>
      <c r="U932" s="175"/>
      <c r="V932" s="175"/>
      <c r="W932" s="175"/>
      <c r="X932" s="175"/>
      <c r="Y932" s="175"/>
      <c r="Z932" s="175"/>
    </row>
    <row r="933" ht="11.25" customHeight="1">
      <c r="A933" s="175"/>
      <c r="B933" s="175"/>
      <c r="C933" s="175"/>
      <c r="D933" s="175"/>
      <c r="E933" s="175"/>
      <c r="F933" s="175"/>
      <c r="G933" s="175"/>
      <c r="H933" s="175"/>
      <c r="I933" s="175"/>
      <c r="J933" s="175"/>
      <c r="K933" s="175"/>
      <c r="L933" s="175"/>
      <c r="M933" s="175"/>
      <c r="N933" s="175"/>
      <c r="O933" s="175"/>
      <c r="P933" s="175"/>
      <c r="Q933" s="175"/>
      <c r="R933" s="175"/>
      <c r="S933" s="175"/>
      <c r="T933" s="175"/>
      <c r="U933" s="175"/>
      <c r="V933" s="175"/>
      <c r="W933" s="175"/>
      <c r="X933" s="175"/>
      <c r="Y933" s="175"/>
      <c r="Z933" s="175"/>
    </row>
    <row r="934" ht="11.25" customHeight="1">
      <c r="A934" s="175"/>
      <c r="B934" s="175"/>
      <c r="C934" s="175"/>
      <c r="D934" s="175"/>
      <c r="E934" s="175"/>
      <c r="F934" s="175"/>
      <c r="G934" s="175"/>
      <c r="H934" s="175"/>
      <c r="I934" s="175"/>
      <c r="J934" s="175"/>
      <c r="K934" s="175"/>
      <c r="L934" s="175"/>
      <c r="M934" s="175"/>
      <c r="N934" s="175"/>
      <c r="O934" s="175"/>
      <c r="P934" s="175"/>
      <c r="Q934" s="175"/>
      <c r="R934" s="175"/>
      <c r="S934" s="175"/>
      <c r="T934" s="175"/>
      <c r="U934" s="175"/>
      <c r="V934" s="175"/>
      <c r="W934" s="175"/>
      <c r="X934" s="175"/>
      <c r="Y934" s="175"/>
      <c r="Z934" s="175"/>
    </row>
    <row r="935" ht="11.25" customHeight="1">
      <c r="A935" s="175"/>
      <c r="B935" s="175"/>
      <c r="C935" s="175"/>
      <c r="D935" s="175"/>
      <c r="E935" s="175"/>
      <c r="F935" s="175"/>
      <c r="G935" s="175"/>
      <c r="H935" s="175"/>
      <c r="I935" s="175"/>
      <c r="J935" s="175"/>
      <c r="K935" s="175"/>
      <c r="L935" s="175"/>
      <c r="M935" s="175"/>
      <c r="N935" s="175"/>
      <c r="O935" s="175"/>
      <c r="P935" s="175"/>
      <c r="Q935" s="175"/>
      <c r="R935" s="175"/>
      <c r="S935" s="175"/>
      <c r="T935" s="175"/>
      <c r="U935" s="175"/>
      <c r="V935" s="175"/>
      <c r="W935" s="175"/>
      <c r="X935" s="175"/>
      <c r="Y935" s="175"/>
      <c r="Z935" s="175"/>
    </row>
    <row r="936" ht="11.25" customHeight="1">
      <c r="A936" s="175"/>
      <c r="B936" s="175"/>
      <c r="C936" s="175"/>
      <c r="D936" s="175"/>
      <c r="E936" s="175"/>
      <c r="F936" s="175"/>
      <c r="G936" s="175"/>
      <c r="H936" s="175"/>
      <c r="I936" s="175"/>
      <c r="J936" s="175"/>
      <c r="K936" s="175"/>
      <c r="L936" s="175"/>
      <c r="M936" s="175"/>
      <c r="N936" s="175"/>
      <c r="O936" s="175"/>
      <c r="P936" s="175"/>
      <c r="Q936" s="175"/>
      <c r="R936" s="175"/>
      <c r="S936" s="175"/>
      <c r="T936" s="175"/>
      <c r="U936" s="175"/>
      <c r="V936" s="175"/>
      <c r="W936" s="175"/>
      <c r="X936" s="175"/>
      <c r="Y936" s="175"/>
      <c r="Z936" s="175"/>
    </row>
    <row r="937" ht="11.25" customHeight="1">
      <c r="A937" s="175"/>
      <c r="B937" s="175"/>
      <c r="C937" s="175"/>
      <c r="D937" s="175"/>
      <c r="E937" s="175"/>
      <c r="F937" s="175"/>
      <c r="G937" s="175"/>
      <c r="H937" s="175"/>
      <c r="I937" s="175"/>
      <c r="J937" s="175"/>
      <c r="K937" s="175"/>
      <c r="L937" s="175"/>
      <c r="M937" s="175"/>
      <c r="N937" s="175"/>
      <c r="O937" s="175"/>
      <c r="P937" s="175"/>
      <c r="Q937" s="175"/>
      <c r="R937" s="175"/>
      <c r="S937" s="175"/>
      <c r="T937" s="175"/>
      <c r="U937" s="175"/>
      <c r="V937" s="175"/>
      <c r="W937" s="175"/>
      <c r="X937" s="175"/>
      <c r="Y937" s="175"/>
      <c r="Z937" s="175"/>
    </row>
    <row r="938" ht="11.25" customHeight="1">
      <c r="A938" s="175"/>
      <c r="B938" s="175"/>
      <c r="C938" s="175"/>
      <c r="D938" s="175"/>
      <c r="E938" s="175"/>
      <c r="F938" s="175"/>
      <c r="G938" s="175"/>
      <c r="H938" s="175"/>
      <c r="I938" s="175"/>
      <c r="J938" s="175"/>
      <c r="K938" s="175"/>
      <c r="L938" s="175"/>
      <c r="M938" s="175"/>
      <c r="N938" s="175"/>
      <c r="O938" s="175"/>
      <c r="P938" s="175"/>
      <c r="Q938" s="175"/>
      <c r="R938" s="175"/>
      <c r="S938" s="175"/>
      <c r="T938" s="175"/>
      <c r="U938" s="175"/>
      <c r="V938" s="175"/>
      <c r="W938" s="175"/>
      <c r="X938" s="175"/>
      <c r="Y938" s="175"/>
      <c r="Z938" s="175"/>
    </row>
    <row r="939" ht="11.25" customHeight="1">
      <c r="A939" s="175"/>
      <c r="B939" s="175"/>
      <c r="C939" s="175"/>
      <c r="D939" s="175"/>
      <c r="E939" s="175"/>
      <c r="F939" s="175"/>
      <c r="G939" s="175"/>
      <c r="H939" s="175"/>
      <c r="I939" s="175"/>
      <c r="J939" s="175"/>
      <c r="K939" s="175"/>
      <c r="L939" s="175"/>
      <c r="M939" s="175"/>
      <c r="N939" s="175"/>
      <c r="O939" s="175"/>
      <c r="P939" s="175"/>
      <c r="Q939" s="175"/>
      <c r="R939" s="175"/>
      <c r="S939" s="175"/>
      <c r="T939" s="175"/>
      <c r="U939" s="175"/>
      <c r="V939" s="175"/>
      <c r="W939" s="175"/>
      <c r="X939" s="175"/>
      <c r="Y939" s="175"/>
      <c r="Z939" s="175"/>
    </row>
    <row r="940" ht="11.25" customHeight="1">
      <c r="A940" s="175"/>
      <c r="B940" s="175"/>
      <c r="C940" s="175"/>
      <c r="D940" s="175"/>
      <c r="E940" s="175"/>
      <c r="F940" s="175"/>
      <c r="G940" s="175"/>
      <c r="H940" s="175"/>
      <c r="I940" s="175"/>
      <c r="J940" s="175"/>
      <c r="K940" s="175"/>
      <c r="L940" s="175"/>
      <c r="M940" s="175"/>
      <c r="N940" s="175"/>
      <c r="O940" s="175"/>
      <c r="P940" s="175"/>
      <c r="Q940" s="175"/>
      <c r="R940" s="175"/>
      <c r="S940" s="175"/>
      <c r="T940" s="175"/>
      <c r="U940" s="175"/>
      <c r="V940" s="175"/>
      <c r="W940" s="175"/>
      <c r="X940" s="175"/>
      <c r="Y940" s="175"/>
      <c r="Z940" s="175"/>
    </row>
    <row r="941" ht="11.25" customHeight="1">
      <c r="A941" s="175"/>
      <c r="B941" s="175"/>
      <c r="C941" s="175"/>
      <c r="D941" s="175"/>
      <c r="E941" s="175"/>
      <c r="F941" s="175"/>
      <c r="G941" s="175"/>
      <c r="H941" s="175"/>
      <c r="I941" s="175"/>
      <c r="J941" s="175"/>
      <c r="K941" s="175"/>
      <c r="L941" s="175"/>
      <c r="M941" s="175"/>
      <c r="N941" s="175"/>
      <c r="O941" s="175"/>
      <c r="P941" s="175"/>
      <c r="Q941" s="175"/>
      <c r="R941" s="175"/>
      <c r="S941" s="175"/>
      <c r="T941" s="175"/>
      <c r="U941" s="175"/>
      <c r="V941" s="175"/>
      <c r="W941" s="175"/>
      <c r="X941" s="175"/>
      <c r="Y941" s="175"/>
      <c r="Z941" s="175"/>
    </row>
    <row r="942" ht="11.25" customHeight="1">
      <c r="A942" s="175"/>
      <c r="B942" s="175"/>
      <c r="C942" s="175"/>
      <c r="D942" s="175"/>
      <c r="E942" s="175"/>
      <c r="F942" s="175"/>
      <c r="G942" s="175"/>
      <c r="H942" s="175"/>
      <c r="I942" s="175"/>
      <c r="J942" s="175"/>
      <c r="K942" s="175"/>
      <c r="L942" s="175"/>
      <c r="M942" s="175"/>
      <c r="N942" s="175"/>
      <c r="O942" s="175"/>
      <c r="P942" s="175"/>
      <c r="Q942" s="175"/>
      <c r="R942" s="175"/>
      <c r="S942" s="175"/>
      <c r="T942" s="175"/>
      <c r="U942" s="175"/>
      <c r="V942" s="175"/>
      <c r="W942" s="175"/>
      <c r="X942" s="175"/>
      <c r="Y942" s="175"/>
      <c r="Z942" s="175"/>
    </row>
    <row r="943" ht="11.25" customHeight="1">
      <c r="A943" s="175"/>
      <c r="B943" s="175"/>
      <c r="C943" s="175"/>
      <c r="D943" s="175"/>
      <c r="E943" s="175"/>
      <c r="F943" s="175"/>
      <c r="G943" s="175"/>
      <c r="H943" s="175"/>
      <c r="I943" s="175"/>
      <c r="J943" s="175"/>
      <c r="K943" s="175"/>
      <c r="L943" s="175"/>
      <c r="M943" s="175"/>
      <c r="N943" s="175"/>
      <c r="O943" s="175"/>
      <c r="P943" s="175"/>
      <c r="Q943" s="175"/>
      <c r="R943" s="175"/>
      <c r="S943" s="175"/>
      <c r="T943" s="175"/>
      <c r="U943" s="175"/>
      <c r="V943" s="175"/>
      <c r="W943" s="175"/>
      <c r="X943" s="175"/>
      <c r="Y943" s="175"/>
      <c r="Z943" s="175"/>
    </row>
    <row r="944" ht="11.25" customHeight="1">
      <c r="A944" s="175"/>
      <c r="B944" s="175"/>
      <c r="C944" s="175"/>
      <c r="D944" s="175"/>
      <c r="E944" s="175"/>
      <c r="F944" s="175"/>
      <c r="G944" s="175"/>
      <c r="H944" s="175"/>
      <c r="I944" s="175"/>
      <c r="J944" s="175"/>
      <c r="K944" s="175"/>
      <c r="L944" s="175"/>
      <c r="M944" s="175"/>
      <c r="N944" s="175"/>
      <c r="O944" s="175"/>
      <c r="P944" s="175"/>
      <c r="Q944" s="175"/>
      <c r="R944" s="175"/>
      <c r="S944" s="175"/>
      <c r="T944" s="175"/>
      <c r="U944" s="175"/>
      <c r="V944" s="175"/>
      <c r="W944" s="175"/>
      <c r="X944" s="175"/>
      <c r="Y944" s="175"/>
      <c r="Z944" s="175"/>
    </row>
    <row r="945" ht="11.25" customHeight="1">
      <c r="A945" s="175"/>
      <c r="B945" s="175"/>
      <c r="C945" s="175"/>
      <c r="D945" s="175"/>
      <c r="E945" s="175"/>
      <c r="F945" s="175"/>
      <c r="G945" s="175"/>
      <c r="H945" s="175"/>
      <c r="I945" s="175"/>
      <c r="J945" s="175"/>
      <c r="K945" s="175"/>
      <c r="L945" s="175"/>
      <c r="M945" s="175"/>
      <c r="N945" s="175"/>
      <c r="O945" s="175"/>
      <c r="P945" s="175"/>
      <c r="Q945" s="175"/>
      <c r="R945" s="175"/>
      <c r="S945" s="175"/>
      <c r="T945" s="175"/>
      <c r="U945" s="175"/>
      <c r="V945" s="175"/>
      <c r="W945" s="175"/>
      <c r="X945" s="175"/>
      <c r="Y945" s="175"/>
      <c r="Z945" s="175"/>
    </row>
    <row r="946" ht="11.25" customHeight="1">
      <c r="A946" s="175"/>
      <c r="B946" s="175"/>
      <c r="C946" s="175"/>
      <c r="D946" s="175"/>
      <c r="E946" s="175"/>
      <c r="F946" s="175"/>
      <c r="G946" s="175"/>
      <c r="H946" s="175"/>
      <c r="I946" s="175"/>
      <c r="J946" s="175"/>
      <c r="K946" s="175"/>
      <c r="L946" s="175"/>
      <c r="M946" s="175"/>
      <c r="N946" s="175"/>
      <c r="O946" s="175"/>
      <c r="P946" s="175"/>
      <c r="Q946" s="175"/>
      <c r="R946" s="175"/>
      <c r="S946" s="175"/>
      <c r="T946" s="175"/>
      <c r="U946" s="175"/>
      <c r="V946" s="175"/>
      <c r="W946" s="175"/>
      <c r="X946" s="175"/>
      <c r="Y946" s="175"/>
      <c r="Z946" s="175"/>
    </row>
    <row r="947" ht="11.25" customHeight="1">
      <c r="A947" s="175"/>
      <c r="B947" s="175"/>
      <c r="C947" s="175"/>
      <c r="D947" s="175"/>
      <c r="E947" s="175"/>
      <c r="F947" s="175"/>
      <c r="G947" s="175"/>
      <c r="H947" s="175"/>
      <c r="I947" s="175"/>
      <c r="J947" s="175"/>
      <c r="K947" s="175"/>
      <c r="L947" s="175"/>
      <c r="M947" s="175"/>
      <c r="N947" s="175"/>
      <c r="O947" s="175"/>
      <c r="P947" s="175"/>
      <c r="Q947" s="175"/>
      <c r="R947" s="175"/>
      <c r="S947" s="175"/>
      <c r="T947" s="175"/>
      <c r="U947" s="175"/>
      <c r="V947" s="175"/>
      <c r="W947" s="175"/>
      <c r="X947" s="175"/>
      <c r="Y947" s="175"/>
      <c r="Z947" s="175"/>
    </row>
    <row r="948" ht="11.25" customHeight="1">
      <c r="A948" s="175"/>
      <c r="B948" s="175"/>
      <c r="C948" s="175"/>
      <c r="D948" s="175"/>
      <c r="E948" s="175"/>
      <c r="F948" s="175"/>
      <c r="G948" s="175"/>
      <c r="H948" s="175"/>
      <c r="I948" s="175"/>
      <c r="J948" s="175"/>
      <c r="K948" s="175"/>
      <c r="L948" s="175"/>
      <c r="M948" s="175"/>
      <c r="N948" s="175"/>
      <c r="O948" s="175"/>
      <c r="P948" s="175"/>
      <c r="Q948" s="175"/>
      <c r="R948" s="175"/>
      <c r="S948" s="175"/>
      <c r="T948" s="175"/>
      <c r="U948" s="175"/>
      <c r="V948" s="175"/>
      <c r="W948" s="175"/>
      <c r="X948" s="175"/>
      <c r="Y948" s="175"/>
      <c r="Z948" s="175"/>
    </row>
    <row r="949" ht="11.25" customHeight="1">
      <c r="A949" s="175"/>
      <c r="B949" s="175"/>
      <c r="C949" s="175"/>
      <c r="D949" s="175"/>
      <c r="E949" s="175"/>
      <c r="F949" s="175"/>
      <c r="G949" s="175"/>
      <c r="H949" s="175"/>
      <c r="I949" s="175"/>
      <c r="J949" s="175"/>
      <c r="K949" s="175"/>
      <c r="L949" s="175"/>
      <c r="M949" s="175"/>
      <c r="N949" s="175"/>
      <c r="O949" s="175"/>
      <c r="P949" s="175"/>
      <c r="Q949" s="175"/>
      <c r="R949" s="175"/>
      <c r="S949" s="175"/>
      <c r="T949" s="175"/>
      <c r="U949" s="175"/>
      <c r="V949" s="175"/>
      <c r="W949" s="175"/>
      <c r="X949" s="175"/>
      <c r="Y949" s="175"/>
      <c r="Z949" s="175"/>
    </row>
    <row r="950" ht="11.25" customHeight="1">
      <c r="A950" s="175"/>
      <c r="B950" s="175"/>
      <c r="C950" s="175"/>
      <c r="D950" s="175"/>
      <c r="E950" s="175"/>
      <c r="F950" s="175"/>
      <c r="G950" s="175"/>
      <c r="H950" s="175"/>
      <c r="I950" s="175"/>
      <c r="J950" s="175"/>
      <c r="K950" s="175"/>
      <c r="L950" s="175"/>
      <c r="M950" s="175"/>
      <c r="N950" s="175"/>
      <c r="O950" s="175"/>
      <c r="P950" s="175"/>
      <c r="Q950" s="175"/>
      <c r="R950" s="175"/>
      <c r="S950" s="175"/>
      <c r="T950" s="175"/>
      <c r="U950" s="175"/>
      <c r="V950" s="175"/>
      <c r="W950" s="175"/>
      <c r="X950" s="175"/>
      <c r="Y950" s="175"/>
      <c r="Z950" s="175"/>
    </row>
    <row r="951" ht="11.25" customHeight="1">
      <c r="A951" s="175"/>
      <c r="B951" s="175"/>
      <c r="C951" s="175"/>
      <c r="D951" s="175"/>
      <c r="E951" s="175"/>
      <c r="F951" s="175"/>
      <c r="G951" s="175"/>
      <c r="H951" s="175"/>
      <c r="I951" s="175"/>
      <c r="J951" s="175"/>
      <c r="K951" s="175"/>
      <c r="L951" s="175"/>
      <c r="M951" s="175"/>
      <c r="N951" s="175"/>
      <c r="O951" s="175"/>
      <c r="P951" s="175"/>
      <c r="Q951" s="175"/>
      <c r="R951" s="175"/>
      <c r="S951" s="175"/>
      <c r="T951" s="175"/>
      <c r="U951" s="175"/>
      <c r="V951" s="175"/>
      <c r="W951" s="175"/>
      <c r="X951" s="175"/>
      <c r="Y951" s="175"/>
      <c r="Z951" s="175"/>
    </row>
    <row r="952" ht="11.25" customHeight="1">
      <c r="A952" s="175"/>
      <c r="B952" s="175"/>
      <c r="C952" s="175"/>
      <c r="D952" s="175"/>
      <c r="E952" s="175"/>
      <c r="F952" s="175"/>
      <c r="G952" s="175"/>
      <c r="H952" s="175"/>
      <c r="I952" s="175"/>
      <c r="J952" s="175"/>
      <c r="K952" s="175"/>
      <c r="L952" s="175"/>
      <c r="M952" s="175"/>
      <c r="N952" s="175"/>
      <c r="O952" s="175"/>
      <c r="P952" s="175"/>
      <c r="Q952" s="175"/>
      <c r="R952" s="175"/>
      <c r="S952" s="175"/>
      <c r="T952" s="175"/>
      <c r="U952" s="175"/>
      <c r="V952" s="175"/>
      <c r="W952" s="175"/>
      <c r="X952" s="175"/>
      <c r="Y952" s="175"/>
      <c r="Z952" s="175"/>
    </row>
    <row r="953" ht="11.25" customHeight="1">
      <c r="A953" s="175"/>
      <c r="B953" s="175"/>
      <c r="C953" s="175"/>
      <c r="D953" s="175"/>
      <c r="E953" s="175"/>
      <c r="F953" s="175"/>
      <c r="G953" s="175"/>
      <c r="H953" s="175"/>
      <c r="I953" s="175"/>
      <c r="J953" s="175"/>
      <c r="K953" s="175"/>
      <c r="L953" s="175"/>
      <c r="M953" s="175"/>
      <c r="N953" s="175"/>
      <c r="O953" s="175"/>
      <c r="P953" s="175"/>
      <c r="Q953" s="175"/>
      <c r="R953" s="175"/>
      <c r="S953" s="175"/>
      <c r="T953" s="175"/>
      <c r="U953" s="175"/>
      <c r="V953" s="175"/>
      <c r="W953" s="175"/>
      <c r="X953" s="175"/>
      <c r="Y953" s="175"/>
      <c r="Z953" s="175"/>
    </row>
    <row r="954" ht="11.25" customHeight="1">
      <c r="A954" s="175"/>
      <c r="B954" s="175"/>
      <c r="C954" s="175"/>
      <c r="D954" s="175"/>
      <c r="E954" s="175"/>
      <c r="F954" s="175"/>
      <c r="G954" s="175"/>
      <c r="H954" s="175"/>
      <c r="I954" s="175"/>
      <c r="J954" s="175"/>
      <c r="K954" s="175"/>
      <c r="L954" s="175"/>
      <c r="M954" s="175"/>
      <c r="N954" s="175"/>
      <c r="O954" s="175"/>
      <c r="P954" s="175"/>
      <c r="Q954" s="175"/>
      <c r="R954" s="175"/>
      <c r="S954" s="175"/>
      <c r="T954" s="175"/>
      <c r="U954" s="175"/>
      <c r="V954" s="175"/>
      <c r="W954" s="175"/>
      <c r="X954" s="175"/>
      <c r="Y954" s="175"/>
      <c r="Z954" s="175"/>
    </row>
    <row r="955" ht="11.25" customHeight="1">
      <c r="A955" s="175"/>
      <c r="B955" s="175"/>
      <c r="C955" s="175"/>
      <c r="D955" s="175"/>
      <c r="E955" s="175"/>
      <c r="F955" s="175"/>
      <c r="G955" s="175"/>
      <c r="H955" s="175"/>
      <c r="I955" s="175"/>
      <c r="J955" s="175"/>
      <c r="K955" s="175"/>
      <c r="L955" s="175"/>
      <c r="M955" s="175"/>
      <c r="N955" s="175"/>
      <c r="O955" s="175"/>
      <c r="P955" s="175"/>
      <c r="Q955" s="175"/>
      <c r="R955" s="175"/>
      <c r="S955" s="175"/>
      <c r="T955" s="175"/>
      <c r="U955" s="175"/>
      <c r="V955" s="175"/>
      <c r="W955" s="175"/>
      <c r="X955" s="175"/>
      <c r="Y955" s="175"/>
      <c r="Z955" s="175"/>
    </row>
    <row r="956" ht="11.25" customHeight="1">
      <c r="A956" s="175"/>
      <c r="B956" s="175"/>
      <c r="C956" s="175"/>
      <c r="D956" s="175"/>
      <c r="E956" s="175"/>
      <c r="F956" s="175"/>
      <c r="G956" s="175"/>
      <c r="H956" s="175"/>
      <c r="I956" s="175"/>
      <c r="J956" s="175"/>
      <c r="K956" s="175"/>
      <c r="L956" s="175"/>
      <c r="M956" s="175"/>
      <c r="N956" s="175"/>
      <c r="O956" s="175"/>
      <c r="P956" s="175"/>
      <c r="Q956" s="175"/>
      <c r="R956" s="175"/>
      <c r="S956" s="175"/>
      <c r="T956" s="175"/>
      <c r="U956" s="175"/>
      <c r="V956" s="175"/>
      <c r="W956" s="175"/>
      <c r="X956" s="175"/>
      <c r="Y956" s="175"/>
      <c r="Z956" s="175"/>
    </row>
    <row r="957" ht="11.25" customHeight="1">
      <c r="A957" s="175"/>
      <c r="B957" s="175"/>
      <c r="C957" s="175"/>
      <c r="D957" s="175"/>
      <c r="E957" s="175"/>
      <c r="F957" s="175"/>
      <c r="G957" s="175"/>
      <c r="H957" s="175"/>
      <c r="I957" s="175"/>
      <c r="J957" s="175"/>
      <c r="K957" s="175"/>
      <c r="L957" s="175"/>
      <c r="M957" s="175"/>
      <c r="N957" s="175"/>
      <c r="O957" s="175"/>
      <c r="P957" s="175"/>
      <c r="Q957" s="175"/>
      <c r="R957" s="175"/>
      <c r="S957" s="175"/>
      <c r="T957" s="175"/>
      <c r="U957" s="175"/>
      <c r="V957" s="175"/>
      <c r="W957" s="175"/>
      <c r="X957" s="175"/>
      <c r="Y957" s="175"/>
      <c r="Z957" s="175"/>
    </row>
    <row r="958" ht="11.25" customHeight="1">
      <c r="A958" s="175"/>
      <c r="B958" s="175"/>
      <c r="C958" s="175"/>
      <c r="D958" s="175"/>
      <c r="E958" s="175"/>
      <c r="F958" s="175"/>
      <c r="G958" s="175"/>
      <c r="H958" s="175"/>
      <c r="I958" s="175"/>
      <c r="J958" s="175"/>
      <c r="K958" s="175"/>
      <c r="L958" s="175"/>
      <c r="M958" s="175"/>
      <c r="N958" s="175"/>
      <c r="O958" s="175"/>
      <c r="P958" s="175"/>
      <c r="Q958" s="175"/>
      <c r="R958" s="175"/>
      <c r="S958" s="175"/>
      <c r="T958" s="175"/>
      <c r="U958" s="175"/>
      <c r="V958" s="175"/>
      <c r="W958" s="175"/>
      <c r="X958" s="175"/>
      <c r="Y958" s="175"/>
      <c r="Z958" s="175"/>
    </row>
    <row r="959" ht="11.25" customHeight="1">
      <c r="A959" s="175"/>
      <c r="B959" s="175"/>
      <c r="C959" s="175"/>
      <c r="D959" s="175"/>
      <c r="E959" s="175"/>
      <c r="F959" s="175"/>
      <c r="G959" s="175"/>
      <c r="H959" s="175"/>
      <c r="I959" s="175"/>
      <c r="J959" s="175"/>
      <c r="K959" s="175"/>
      <c r="L959" s="175"/>
      <c r="M959" s="175"/>
      <c r="N959" s="175"/>
      <c r="O959" s="175"/>
      <c r="P959" s="175"/>
      <c r="Q959" s="175"/>
      <c r="R959" s="175"/>
      <c r="S959" s="175"/>
      <c r="T959" s="175"/>
      <c r="U959" s="175"/>
      <c r="V959" s="175"/>
      <c r="W959" s="175"/>
      <c r="X959" s="175"/>
      <c r="Y959" s="175"/>
      <c r="Z959" s="175"/>
    </row>
    <row r="960" ht="11.25" customHeight="1">
      <c r="A960" s="175"/>
      <c r="B960" s="175"/>
      <c r="C960" s="175"/>
      <c r="D960" s="175"/>
      <c r="E960" s="175"/>
      <c r="F960" s="175"/>
      <c r="G960" s="175"/>
      <c r="H960" s="175"/>
      <c r="I960" s="175"/>
      <c r="J960" s="175"/>
      <c r="K960" s="175"/>
      <c r="L960" s="175"/>
      <c r="M960" s="175"/>
      <c r="N960" s="175"/>
      <c r="O960" s="175"/>
      <c r="P960" s="175"/>
      <c r="Q960" s="175"/>
      <c r="R960" s="175"/>
      <c r="S960" s="175"/>
      <c r="T960" s="175"/>
      <c r="U960" s="175"/>
      <c r="V960" s="175"/>
      <c r="W960" s="175"/>
      <c r="X960" s="175"/>
      <c r="Y960" s="175"/>
      <c r="Z960" s="175"/>
    </row>
    <row r="961" ht="11.25" customHeight="1">
      <c r="A961" s="175"/>
      <c r="B961" s="175"/>
      <c r="C961" s="175"/>
      <c r="D961" s="175"/>
      <c r="E961" s="175"/>
      <c r="F961" s="175"/>
      <c r="G961" s="175"/>
      <c r="H961" s="175"/>
      <c r="I961" s="175"/>
      <c r="J961" s="175"/>
      <c r="K961" s="175"/>
      <c r="L961" s="175"/>
      <c r="M961" s="175"/>
      <c r="N961" s="175"/>
      <c r="O961" s="175"/>
      <c r="P961" s="175"/>
      <c r="Q961" s="175"/>
      <c r="R961" s="175"/>
      <c r="S961" s="175"/>
      <c r="T961" s="175"/>
      <c r="U961" s="175"/>
      <c r="V961" s="175"/>
      <c r="W961" s="175"/>
      <c r="X961" s="175"/>
      <c r="Y961" s="175"/>
      <c r="Z961" s="175"/>
    </row>
    <row r="962" ht="11.25" customHeight="1">
      <c r="A962" s="175"/>
      <c r="B962" s="175"/>
      <c r="C962" s="175"/>
      <c r="D962" s="175"/>
      <c r="E962" s="175"/>
      <c r="F962" s="175"/>
      <c r="G962" s="175"/>
      <c r="H962" s="175"/>
      <c r="I962" s="175"/>
      <c r="J962" s="175"/>
      <c r="K962" s="175"/>
      <c r="L962" s="175"/>
      <c r="M962" s="175"/>
      <c r="N962" s="175"/>
      <c r="O962" s="175"/>
      <c r="P962" s="175"/>
      <c r="Q962" s="175"/>
      <c r="R962" s="175"/>
      <c r="S962" s="175"/>
      <c r="T962" s="175"/>
      <c r="U962" s="175"/>
      <c r="V962" s="175"/>
      <c r="W962" s="175"/>
      <c r="X962" s="175"/>
      <c r="Y962" s="175"/>
      <c r="Z962" s="175"/>
    </row>
    <row r="963" ht="11.25" customHeight="1">
      <c r="A963" s="175"/>
      <c r="B963" s="175"/>
      <c r="C963" s="175"/>
      <c r="D963" s="175"/>
      <c r="E963" s="175"/>
      <c r="F963" s="175"/>
      <c r="G963" s="175"/>
      <c r="H963" s="175"/>
      <c r="I963" s="175"/>
      <c r="J963" s="175"/>
      <c r="K963" s="175"/>
      <c r="L963" s="175"/>
      <c r="M963" s="175"/>
      <c r="N963" s="175"/>
      <c r="O963" s="175"/>
      <c r="P963" s="175"/>
      <c r="Q963" s="175"/>
      <c r="R963" s="175"/>
      <c r="S963" s="175"/>
      <c r="T963" s="175"/>
      <c r="U963" s="175"/>
      <c r="V963" s="175"/>
      <c r="W963" s="175"/>
      <c r="X963" s="175"/>
      <c r="Y963" s="175"/>
      <c r="Z963" s="175"/>
    </row>
    <row r="964" ht="11.25" customHeight="1">
      <c r="A964" s="175"/>
      <c r="B964" s="175"/>
      <c r="C964" s="175"/>
      <c r="D964" s="175"/>
      <c r="E964" s="175"/>
      <c r="F964" s="175"/>
      <c r="G964" s="175"/>
      <c r="H964" s="175"/>
      <c r="I964" s="175"/>
      <c r="J964" s="175"/>
      <c r="K964" s="175"/>
      <c r="L964" s="175"/>
      <c r="M964" s="175"/>
      <c r="N964" s="175"/>
      <c r="O964" s="175"/>
      <c r="P964" s="175"/>
      <c r="Q964" s="175"/>
      <c r="R964" s="175"/>
      <c r="S964" s="175"/>
      <c r="T964" s="175"/>
      <c r="U964" s="175"/>
      <c r="V964" s="175"/>
      <c r="W964" s="175"/>
      <c r="X964" s="175"/>
      <c r="Y964" s="175"/>
      <c r="Z964" s="175"/>
    </row>
    <row r="965" ht="11.25" customHeight="1">
      <c r="A965" s="175"/>
      <c r="B965" s="175"/>
      <c r="C965" s="175"/>
      <c r="D965" s="175"/>
      <c r="E965" s="175"/>
      <c r="F965" s="175"/>
      <c r="G965" s="175"/>
      <c r="H965" s="175"/>
      <c r="I965" s="175"/>
      <c r="J965" s="175"/>
      <c r="K965" s="175"/>
      <c r="L965" s="175"/>
      <c r="M965" s="175"/>
      <c r="N965" s="175"/>
      <c r="O965" s="175"/>
      <c r="P965" s="175"/>
      <c r="Q965" s="175"/>
      <c r="R965" s="175"/>
      <c r="S965" s="175"/>
      <c r="T965" s="175"/>
      <c r="U965" s="175"/>
      <c r="V965" s="175"/>
      <c r="W965" s="175"/>
      <c r="X965" s="175"/>
      <c r="Y965" s="175"/>
      <c r="Z965" s="175"/>
    </row>
    <row r="966" ht="11.25" customHeight="1">
      <c r="A966" s="175"/>
      <c r="B966" s="175"/>
      <c r="C966" s="175"/>
      <c r="D966" s="175"/>
      <c r="E966" s="175"/>
      <c r="F966" s="175"/>
      <c r="G966" s="175"/>
      <c r="H966" s="175"/>
      <c r="I966" s="175"/>
      <c r="J966" s="175"/>
      <c r="K966" s="175"/>
      <c r="L966" s="175"/>
      <c r="M966" s="175"/>
      <c r="N966" s="175"/>
      <c r="O966" s="175"/>
      <c r="P966" s="175"/>
      <c r="Q966" s="175"/>
      <c r="R966" s="175"/>
      <c r="S966" s="175"/>
      <c r="T966" s="175"/>
      <c r="U966" s="175"/>
      <c r="V966" s="175"/>
      <c r="W966" s="175"/>
      <c r="X966" s="175"/>
      <c r="Y966" s="175"/>
      <c r="Z966" s="175"/>
    </row>
    <row r="967" ht="11.25" customHeight="1">
      <c r="A967" s="175"/>
      <c r="B967" s="175"/>
      <c r="C967" s="175"/>
      <c r="D967" s="175"/>
      <c r="E967" s="175"/>
      <c r="F967" s="175"/>
      <c r="G967" s="175"/>
      <c r="H967" s="175"/>
      <c r="I967" s="175"/>
      <c r="J967" s="175"/>
      <c r="K967" s="175"/>
      <c r="L967" s="175"/>
      <c r="M967" s="175"/>
      <c r="N967" s="175"/>
      <c r="O967" s="175"/>
      <c r="P967" s="175"/>
      <c r="Q967" s="175"/>
      <c r="R967" s="175"/>
      <c r="S967" s="175"/>
      <c r="T967" s="175"/>
      <c r="U967" s="175"/>
      <c r="V967" s="175"/>
      <c r="W967" s="175"/>
      <c r="X967" s="175"/>
      <c r="Y967" s="175"/>
      <c r="Z967" s="175"/>
    </row>
    <row r="968" ht="11.25" customHeight="1">
      <c r="A968" s="175"/>
      <c r="B968" s="175"/>
      <c r="C968" s="175"/>
      <c r="D968" s="175"/>
      <c r="E968" s="175"/>
      <c r="F968" s="175"/>
      <c r="G968" s="175"/>
      <c r="H968" s="175"/>
      <c r="I968" s="175"/>
      <c r="J968" s="175"/>
      <c r="K968" s="175"/>
      <c r="L968" s="175"/>
      <c r="M968" s="175"/>
      <c r="N968" s="175"/>
      <c r="O968" s="175"/>
      <c r="P968" s="175"/>
      <c r="Q968" s="175"/>
      <c r="R968" s="175"/>
      <c r="S968" s="175"/>
      <c r="T968" s="175"/>
      <c r="U968" s="175"/>
      <c r="V968" s="175"/>
      <c r="W968" s="175"/>
      <c r="X968" s="175"/>
      <c r="Y968" s="175"/>
      <c r="Z968" s="175"/>
    </row>
    <row r="969" ht="11.25" customHeight="1">
      <c r="A969" s="175"/>
      <c r="B969" s="175"/>
      <c r="C969" s="175"/>
      <c r="D969" s="175"/>
      <c r="E969" s="175"/>
      <c r="F969" s="175"/>
      <c r="G969" s="175"/>
      <c r="H969" s="175"/>
      <c r="I969" s="175"/>
      <c r="J969" s="175"/>
      <c r="K969" s="175"/>
      <c r="L969" s="175"/>
      <c r="M969" s="175"/>
      <c r="N969" s="175"/>
      <c r="O969" s="175"/>
      <c r="P969" s="175"/>
      <c r="Q969" s="175"/>
      <c r="R969" s="175"/>
      <c r="S969" s="175"/>
      <c r="T969" s="175"/>
      <c r="U969" s="175"/>
      <c r="V969" s="175"/>
      <c r="W969" s="175"/>
      <c r="X969" s="175"/>
      <c r="Y969" s="175"/>
      <c r="Z969" s="175"/>
    </row>
    <row r="970" ht="11.25" customHeight="1">
      <c r="A970" s="175"/>
      <c r="B970" s="175"/>
      <c r="C970" s="175"/>
      <c r="D970" s="175"/>
      <c r="E970" s="175"/>
      <c r="F970" s="175"/>
      <c r="G970" s="175"/>
      <c r="H970" s="175"/>
      <c r="I970" s="175"/>
      <c r="J970" s="175"/>
      <c r="K970" s="175"/>
      <c r="L970" s="175"/>
      <c r="M970" s="175"/>
      <c r="N970" s="175"/>
      <c r="O970" s="175"/>
      <c r="P970" s="175"/>
      <c r="Q970" s="175"/>
      <c r="R970" s="175"/>
      <c r="S970" s="175"/>
      <c r="T970" s="175"/>
      <c r="U970" s="175"/>
      <c r="V970" s="175"/>
      <c r="W970" s="175"/>
      <c r="X970" s="175"/>
      <c r="Y970" s="175"/>
      <c r="Z970" s="175"/>
    </row>
    <row r="971" ht="11.25" customHeight="1">
      <c r="A971" s="175"/>
      <c r="B971" s="175"/>
      <c r="C971" s="175"/>
      <c r="D971" s="175"/>
      <c r="E971" s="175"/>
      <c r="F971" s="175"/>
      <c r="G971" s="175"/>
      <c r="H971" s="175"/>
      <c r="I971" s="175"/>
      <c r="J971" s="175"/>
      <c r="K971" s="175"/>
      <c r="L971" s="175"/>
      <c r="M971" s="175"/>
      <c r="N971" s="175"/>
      <c r="O971" s="175"/>
      <c r="P971" s="175"/>
      <c r="Q971" s="175"/>
      <c r="R971" s="175"/>
      <c r="S971" s="175"/>
      <c r="T971" s="175"/>
      <c r="U971" s="175"/>
      <c r="V971" s="175"/>
      <c r="W971" s="175"/>
      <c r="X971" s="175"/>
      <c r="Y971" s="175"/>
      <c r="Z971" s="175"/>
    </row>
    <row r="972" ht="11.25" customHeight="1">
      <c r="A972" s="175"/>
      <c r="B972" s="175"/>
      <c r="C972" s="175"/>
      <c r="D972" s="175"/>
      <c r="E972" s="175"/>
      <c r="F972" s="175"/>
      <c r="G972" s="175"/>
      <c r="H972" s="175"/>
      <c r="I972" s="175"/>
      <c r="J972" s="175"/>
      <c r="K972" s="175"/>
      <c r="L972" s="175"/>
      <c r="M972" s="175"/>
      <c r="N972" s="175"/>
      <c r="O972" s="175"/>
      <c r="P972" s="175"/>
      <c r="Q972" s="175"/>
      <c r="R972" s="175"/>
      <c r="S972" s="175"/>
      <c r="T972" s="175"/>
      <c r="U972" s="175"/>
      <c r="V972" s="175"/>
      <c r="W972" s="175"/>
      <c r="X972" s="175"/>
      <c r="Y972" s="175"/>
      <c r="Z972" s="175"/>
    </row>
    <row r="973" ht="11.25" customHeight="1">
      <c r="A973" s="175"/>
      <c r="B973" s="175"/>
      <c r="C973" s="175"/>
      <c r="D973" s="175"/>
      <c r="E973" s="175"/>
      <c r="F973" s="175"/>
      <c r="G973" s="175"/>
      <c r="H973" s="175"/>
      <c r="I973" s="175"/>
      <c r="J973" s="175"/>
      <c r="K973" s="175"/>
      <c r="L973" s="175"/>
      <c r="M973" s="175"/>
      <c r="N973" s="175"/>
      <c r="O973" s="175"/>
      <c r="P973" s="175"/>
      <c r="Q973" s="175"/>
      <c r="R973" s="175"/>
      <c r="S973" s="175"/>
      <c r="T973" s="175"/>
      <c r="U973" s="175"/>
      <c r="V973" s="175"/>
      <c r="W973" s="175"/>
      <c r="X973" s="175"/>
      <c r="Y973" s="175"/>
      <c r="Z973" s="175"/>
    </row>
    <row r="974" ht="11.25" customHeight="1">
      <c r="A974" s="175"/>
      <c r="B974" s="175"/>
      <c r="C974" s="175"/>
      <c r="D974" s="175"/>
      <c r="E974" s="175"/>
      <c r="F974" s="175"/>
      <c r="G974" s="175"/>
      <c r="H974" s="175"/>
      <c r="I974" s="175"/>
      <c r="J974" s="175"/>
      <c r="K974" s="175"/>
      <c r="L974" s="175"/>
      <c r="M974" s="175"/>
      <c r="N974" s="175"/>
      <c r="O974" s="175"/>
      <c r="P974" s="175"/>
      <c r="Q974" s="175"/>
      <c r="R974" s="175"/>
      <c r="S974" s="175"/>
      <c r="T974" s="175"/>
      <c r="U974" s="175"/>
      <c r="V974" s="175"/>
      <c r="W974" s="175"/>
      <c r="X974" s="175"/>
      <c r="Y974" s="175"/>
      <c r="Z974" s="175"/>
    </row>
    <row r="975" ht="11.25" customHeight="1">
      <c r="A975" s="175"/>
      <c r="B975" s="175"/>
      <c r="C975" s="175"/>
      <c r="D975" s="175"/>
      <c r="E975" s="175"/>
      <c r="F975" s="175"/>
      <c r="G975" s="175"/>
      <c r="H975" s="175"/>
      <c r="I975" s="175"/>
      <c r="J975" s="175"/>
      <c r="K975" s="175"/>
      <c r="L975" s="175"/>
      <c r="M975" s="175"/>
      <c r="N975" s="175"/>
      <c r="O975" s="175"/>
      <c r="P975" s="175"/>
      <c r="Q975" s="175"/>
      <c r="R975" s="175"/>
      <c r="S975" s="175"/>
      <c r="T975" s="175"/>
      <c r="U975" s="175"/>
      <c r="V975" s="175"/>
      <c r="W975" s="175"/>
      <c r="X975" s="175"/>
      <c r="Y975" s="175"/>
      <c r="Z975" s="175"/>
    </row>
    <row r="976" ht="11.25" customHeight="1">
      <c r="A976" s="175"/>
      <c r="B976" s="175"/>
      <c r="C976" s="175"/>
      <c r="D976" s="175"/>
      <c r="E976" s="175"/>
      <c r="F976" s="175"/>
      <c r="G976" s="175"/>
      <c r="H976" s="175"/>
      <c r="I976" s="175"/>
      <c r="J976" s="175"/>
      <c r="K976" s="175"/>
      <c r="L976" s="175"/>
      <c r="M976" s="175"/>
      <c r="N976" s="175"/>
      <c r="O976" s="175"/>
      <c r="P976" s="175"/>
      <c r="Q976" s="175"/>
      <c r="R976" s="175"/>
      <c r="S976" s="175"/>
      <c r="T976" s="175"/>
      <c r="U976" s="175"/>
      <c r="V976" s="175"/>
      <c r="W976" s="175"/>
      <c r="X976" s="175"/>
      <c r="Y976" s="175"/>
      <c r="Z976" s="175"/>
    </row>
    <row r="977" ht="11.25" customHeight="1">
      <c r="A977" s="175"/>
      <c r="B977" s="175"/>
      <c r="C977" s="175"/>
      <c r="D977" s="175"/>
      <c r="E977" s="175"/>
      <c r="F977" s="175"/>
      <c r="G977" s="175"/>
      <c r="H977" s="175"/>
      <c r="I977" s="175"/>
      <c r="J977" s="175"/>
      <c r="K977" s="175"/>
      <c r="L977" s="175"/>
      <c r="M977" s="175"/>
      <c r="N977" s="175"/>
      <c r="O977" s="175"/>
      <c r="P977" s="175"/>
      <c r="Q977" s="175"/>
      <c r="R977" s="175"/>
      <c r="S977" s="175"/>
      <c r="T977" s="175"/>
      <c r="U977" s="175"/>
      <c r="V977" s="175"/>
      <c r="W977" s="175"/>
      <c r="X977" s="175"/>
      <c r="Y977" s="175"/>
      <c r="Z977" s="175"/>
    </row>
    <row r="978" ht="11.25" customHeight="1">
      <c r="A978" s="175"/>
      <c r="B978" s="175"/>
      <c r="C978" s="175"/>
      <c r="D978" s="175"/>
      <c r="E978" s="175"/>
      <c r="F978" s="175"/>
      <c r="G978" s="175"/>
      <c r="H978" s="175"/>
      <c r="I978" s="175"/>
      <c r="J978" s="175"/>
      <c r="K978" s="175"/>
      <c r="L978" s="175"/>
      <c r="M978" s="175"/>
      <c r="N978" s="175"/>
      <c r="O978" s="175"/>
      <c r="P978" s="175"/>
      <c r="Q978" s="175"/>
      <c r="R978" s="175"/>
      <c r="S978" s="175"/>
      <c r="T978" s="175"/>
      <c r="U978" s="175"/>
      <c r="V978" s="175"/>
      <c r="W978" s="175"/>
      <c r="X978" s="175"/>
      <c r="Y978" s="175"/>
      <c r="Z978" s="175"/>
    </row>
    <row r="979" ht="11.25" customHeight="1">
      <c r="A979" s="175"/>
      <c r="B979" s="175"/>
      <c r="C979" s="175"/>
      <c r="D979" s="175"/>
      <c r="E979" s="175"/>
      <c r="F979" s="175"/>
      <c r="G979" s="175"/>
      <c r="H979" s="175"/>
      <c r="I979" s="175"/>
      <c r="J979" s="175"/>
      <c r="K979" s="175"/>
      <c r="L979" s="175"/>
      <c r="M979" s="175"/>
      <c r="N979" s="175"/>
      <c r="O979" s="175"/>
      <c r="P979" s="175"/>
      <c r="Q979" s="175"/>
      <c r="R979" s="175"/>
      <c r="S979" s="175"/>
      <c r="T979" s="175"/>
      <c r="U979" s="175"/>
      <c r="V979" s="175"/>
      <c r="W979" s="175"/>
      <c r="X979" s="175"/>
      <c r="Y979" s="175"/>
      <c r="Z979" s="175"/>
    </row>
    <row r="980" ht="11.25" customHeight="1">
      <c r="A980" s="175"/>
      <c r="B980" s="175"/>
      <c r="C980" s="175"/>
      <c r="D980" s="175"/>
      <c r="E980" s="175"/>
      <c r="F980" s="175"/>
      <c r="G980" s="175"/>
      <c r="H980" s="175"/>
      <c r="I980" s="175"/>
      <c r="J980" s="175"/>
      <c r="K980" s="175"/>
      <c r="L980" s="175"/>
      <c r="M980" s="175"/>
      <c r="N980" s="175"/>
      <c r="O980" s="175"/>
      <c r="P980" s="175"/>
      <c r="Q980" s="175"/>
      <c r="R980" s="175"/>
      <c r="S980" s="175"/>
      <c r="T980" s="175"/>
      <c r="U980" s="175"/>
      <c r="V980" s="175"/>
      <c r="W980" s="175"/>
      <c r="X980" s="175"/>
      <c r="Y980" s="175"/>
      <c r="Z980" s="175"/>
    </row>
    <row r="981" ht="11.25" customHeight="1">
      <c r="A981" s="175"/>
      <c r="B981" s="175"/>
      <c r="C981" s="175"/>
      <c r="D981" s="175"/>
      <c r="E981" s="175"/>
      <c r="F981" s="175"/>
      <c r="G981" s="175"/>
      <c r="H981" s="175"/>
      <c r="I981" s="175"/>
      <c r="J981" s="175"/>
      <c r="K981" s="175"/>
      <c r="L981" s="175"/>
      <c r="M981" s="175"/>
      <c r="N981" s="175"/>
      <c r="O981" s="175"/>
      <c r="P981" s="175"/>
      <c r="Q981" s="175"/>
      <c r="R981" s="175"/>
      <c r="S981" s="175"/>
      <c r="T981" s="175"/>
      <c r="U981" s="175"/>
      <c r="V981" s="175"/>
      <c r="W981" s="175"/>
      <c r="X981" s="175"/>
      <c r="Y981" s="175"/>
      <c r="Z981" s="175"/>
    </row>
    <row r="982" ht="11.25" customHeight="1">
      <c r="A982" s="175"/>
      <c r="B982" s="175"/>
      <c r="C982" s="175"/>
      <c r="D982" s="175"/>
      <c r="E982" s="175"/>
      <c r="F982" s="175"/>
      <c r="G982" s="175"/>
      <c r="H982" s="175"/>
      <c r="I982" s="175"/>
      <c r="J982" s="175"/>
      <c r="K982" s="175"/>
      <c r="L982" s="175"/>
      <c r="M982" s="175"/>
      <c r="N982" s="175"/>
      <c r="O982" s="175"/>
      <c r="P982" s="175"/>
      <c r="Q982" s="175"/>
      <c r="R982" s="175"/>
      <c r="S982" s="175"/>
      <c r="T982" s="175"/>
      <c r="U982" s="175"/>
      <c r="V982" s="175"/>
      <c r="W982" s="175"/>
      <c r="X982" s="175"/>
      <c r="Y982" s="175"/>
      <c r="Z982" s="175"/>
    </row>
    <row r="983" ht="11.25" customHeight="1">
      <c r="A983" s="175"/>
      <c r="B983" s="175"/>
      <c r="C983" s="175"/>
      <c r="D983" s="175"/>
      <c r="E983" s="175"/>
      <c r="F983" s="175"/>
      <c r="G983" s="175"/>
      <c r="H983" s="175"/>
      <c r="I983" s="175"/>
      <c r="J983" s="175"/>
      <c r="K983" s="175"/>
      <c r="L983" s="175"/>
      <c r="M983" s="175"/>
      <c r="N983" s="175"/>
      <c r="O983" s="175"/>
      <c r="P983" s="175"/>
      <c r="Q983" s="175"/>
      <c r="R983" s="175"/>
      <c r="S983" s="175"/>
      <c r="T983" s="175"/>
      <c r="U983" s="175"/>
      <c r="V983" s="175"/>
      <c r="W983" s="175"/>
      <c r="X983" s="175"/>
      <c r="Y983" s="175"/>
      <c r="Z983" s="175"/>
    </row>
    <row r="984" ht="11.25" customHeight="1">
      <c r="A984" s="175"/>
      <c r="B984" s="175"/>
      <c r="C984" s="175"/>
      <c r="D984" s="175"/>
      <c r="E984" s="175"/>
      <c r="F984" s="175"/>
      <c r="G984" s="175"/>
      <c r="H984" s="175"/>
      <c r="I984" s="175"/>
      <c r="J984" s="175"/>
      <c r="K984" s="175"/>
      <c r="L984" s="175"/>
      <c r="M984" s="175"/>
      <c r="N984" s="175"/>
      <c r="O984" s="175"/>
      <c r="P984" s="175"/>
      <c r="Q984" s="175"/>
      <c r="R984" s="175"/>
      <c r="S984" s="175"/>
      <c r="T984" s="175"/>
      <c r="U984" s="175"/>
      <c r="V984" s="175"/>
      <c r="W984" s="175"/>
      <c r="X984" s="175"/>
      <c r="Y984" s="175"/>
      <c r="Z984" s="175"/>
    </row>
    <row r="985" ht="11.25" customHeight="1">
      <c r="A985" s="175"/>
      <c r="B985" s="175"/>
      <c r="C985" s="175"/>
      <c r="D985" s="175"/>
      <c r="E985" s="175"/>
      <c r="F985" s="175"/>
      <c r="G985" s="175"/>
      <c r="H985" s="175"/>
      <c r="I985" s="175"/>
      <c r="J985" s="175"/>
      <c r="K985" s="175"/>
      <c r="L985" s="175"/>
      <c r="M985" s="175"/>
      <c r="N985" s="175"/>
      <c r="O985" s="175"/>
      <c r="P985" s="175"/>
      <c r="Q985" s="175"/>
      <c r="R985" s="175"/>
      <c r="S985" s="175"/>
      <c r="T985" s="175"/>
      <c r="U985" s="175"/>
      <c r="V985" s="175"/>
      <c r="W985" s="175"/>
      <c r="X985" s="175"/>
      <c r="Y985" s="175"/>
      <c r="Z985" s="175"/>
    </row>
    <row r="986" ht="11.25" customHeight="1">
      <c r="A986" s="175"/>
      <c r="B986" s="175"/>
      <c r="C986" s="175"/>
      <c r="D986" s="175"/>
      <c r="E986" s="175"/>
      <c r="F986" s="175"/>
      <c r="G986" s="175"/>
      <c r="H986" s="175"/>
      <c r="I986" s="175"/>
      <c r="J986" s="175"/>
      <c r="K986" s="175"/>
      <c r="L986" s="175"/>
      <c r="M986" s="175"/>
      <c r="N986" s="175"/>
      <c r="O986" s="175"/>
      <c r="P986" s="175"/>
      <c r="Q986" s="175"/>
      <c r="R986" s="175"/>
      <c r="S986" s="175"/>
      <c r="T986" s="175"/>
      <c r="U986" s="175"/>
      <c r="V986" s="175"/>
      <c r="W986" s="175"/>
      <c r="X986" s="175"/>
      <c r="Y986" s="175"/>
      <c r="Z986" s="175"/>
    </row>
    <row r="987" ht="11.25" customHeight="1">
      <c r="A987" s="175"/>
      <c r="B987" s="175"/>
      <c r="C987" s="175"/>
      <c r="D987" s="175"/>
      <c r="E987" s="175"/>
      <c r="F987" s="175"/>
      <c r="G987" s="175"/>
      <c r="H987" s="175"/>
      <c r="I987" s="175"/>
      <c r="J987" s="175"/>
      <c r="K987" s="175"/>
      <c r="L987" s="175"/>
      <c r="M987" s="175"/>
      <c r="N987" s="175"/>
      <c r="O987" s="175"/>
      <c r="P987" s="175"/>
      <c r="Q987" s="175"/>
      <c r="R987" s="175"/>
      <c r="S987" s="175"/>
      <c r="T987" s="175"/>
      <c r="U987" s="175"/>
      <c r="V987" s="175"/>
      <c r="W987" s="175"/>
      <c r="X987" s="175"/>
      <c r="Y987" s="175"/>
      <c r="Z987" s="175"/>
    </row>
    <row r="988" ht="11.25" customHeight="1">
      <c r="A988" s="175"/>
      <c r="B988" s="175"/>
      <c r="C988" s="175"/>
      <c r="D988" s="175"/>
      <c r="E988" s="175"/>
      <c r="F988" s="175"/>
      <c r="G988" s="175"/>
      <c r="H988" s="175"/>
      <c r="I988" s="175"/>
      <c r="J988" s="175"/>
      <c r="K988" s="175"/>
      <c r="L988" s="175"/>
      <c r="M988" s="175"/>
      <c r="N988" s="175"/>
      <c r="O988" s="175"/>
      <c r="P988" s="175"/>
      <c r="Q988" s="175"/>
      <c r="R988" s="175"/>
      <c r="S988" s="175"/>
      <c r="T988" s="175"/>
      <c r="U988" s="175"/>
      <c r="V988" s="175"/>
      <c r="W988" s="175"/>
      <c r="X988" s="175"/>
      <c r="Y988" s="175"/>
      <c r="Z988" s="175"/>
    </row>
    <row r="989" ht="11.25" customHeight="1">
      <c r="A989" s="175"/>
      <c r="B989" s="175"/>
      <c r="C989" s="175"/>
      <c r="D989" s="175"/>
      <c r="E989" s="175"/>
      <c r="F989" s="175"/>
      <c r="G989" s="175"/>
      <c r="H989" s="175"/>
      <c r="I989" s="175"/>
      <c r="J989" s="175"/>
      <c r="K989" s="175"/>
      <c r="L989" s="175"/>
      <c r="M989" s="175"/>
      <c r="N989" s="175"/>
      <c r="O989" s="175"/>
      <c r="P989" s="175"/>
      <c r="Q989" s="175"/>
      <c r="R989" s="175"/>
      <c r="S989" s="175"/>
      <c r="T989" s="175"/>
      <c r="U989" s="175"/>
      <c r="V989" s="175"/>
      <c r="W989" s="175"/>
      <c r="X989" s="175"/>
      <c r="Y989" s="175"/>
      <c r="Z989" s="175"/>
    </row>
    <row r="990" ht="11.25" customHeight="1">
      <c r="A990" s="175"/>
      <c r="B990" s="175"/>
      <c r="C990" s="175"/>
      <c r="D990" s="175"/>
      <c r="E990" s="175"/>
      <c r="F990" s="175"/>
      <c r="G990" s="175"/>
      <c r="H990" s="175"/>
      <c r="I990" s="175"/>
      <c r="J990" s="175"/>
      <c r="K990" s="175"/>
      <c r="L990" s="175"/>
      <c r="M990" s="175"/>
      <c r="N990" s="175"/>
      <c r="O990" s="175"/>
      <c r="P990" s="175"/>
      <c r="Q990" s="175"/>
      <c r="R990" s="175"/>
      <c r="S990" s="175"/>
      <c r="T990" s="175"/>
      <c r="U990" s="175"/>
      <c r="V990" s="175"/>
      <c r="W990" s="175"/>
      <c r="X990" s="175"/>
      <c r="Y990" s="175"/>
      <c r="Z990" s="175"/>
    </row>
    <row r="991" ht="11.25" customHeight="1">
      <c r="A991" s="175"/>
      <c r="B991" s="175"/>
      <c r="C991" s="175"/>
      <c r="D991" s="175"/>
      <c r="E991" s="175"/>
      <c r="F991" s="175"/>
      <c r="G991" s="175"/>
      <c r="H991" s="175"/>
      <c r="I991" s="175"/>
      <c r="J991" s="175"/>
      <c r="K991" s="175"/>
      <c r="L991" s="175"/>
      <c r="M991" s="175"/>
      <c r="N991" s="175"/>
      <c r="O991" s="175"/>
      <c r="P991" s="175"/>
      <c r="Q991" s="175"/>
      <c r="R991" s="175"/>
      <c r="S991" s="175"/>
      <c r="T991" s="175"/>
      <c r="U991" s="175"/>
      <c r="V991" s="175"/>
      <c r="W991" s="175"/>
      <c r="X991" s="175"/>
      <c r="Y991" s="175"/>
      <c r="Z991" s="175"/>
    </row>
    <row r="992" ht="11.25" customHeight="1">
      <c r="A992" s="175"/>
      <c r="B992" s="175"/>
      <c r="C992" s="175"/>
      <c r="D992" s="175"/>
      <c r="E992" s="175"/>
      <c r="F992" s="175"/>
      <c r="G992" s="175"/>
      <c r="H992" s="175"/>
      <c r="I992" s="175"/>
      <c r="J992" s="175"/>
      <c r="K992" s="175"/>
      <c r="L992" s="175"/>
      <c r="M992" s="175"/>
      <c r="N992" s="175"/>
      <c r="O992" s="175"/>
      <c r="P992" s="175"/>
      <c r="Q992" s="175"/>
      <c r="R992" s="175"/>
      <c r="S992" s="175"/>
      <c r="T992" s="175"/>
      <c r="U992" s="175"/>
      <c r="V992" s="175"/>
      <c r="W992" s="175"/>
      <c r="X992" s="175"/>
      <c r="Y992" s="175"/>
      <c r="Z992" s="175"/>
    </row>
    <row r="993" ht="11.25" customHeight="1">
      <c r="A993" s="175"/>
      <c r="B993" s="175"/>
      <c r="C993" s="175"/>
      <c r="D993" s="175"/>
      <c r="E993" s="175"/>
      <c r="F993" s="175"/>
      <c r="G993" s="175"/>
      <c r="H993" s="175"/>
      <c r="I993" s="175"/>
      <c r="J993" s="175"/>
      <c r="K993" s="175"/>
      <c r="L993" s="175"/>
      <c r="M993" s="175"/>
      <c r="N993" s="175"/>
      <c r="O993" s="175"/>
      <c r="P993" s="175"/>
      <c r="Q993" s="175"/>
      <c r="R993" s="175"/>
      <c r="S993" s="175"/>
      <c r="T993" s="175"/>
      <c r="U993" s="175"/>
      <c r="V993" s="175"/>
      <c r="W993" s="175"/>
      <c r="X993" s="175"/>
      <c r="Y993" s="175"/>
      <c r="Z993" s="175"/>
    </row>
    <row r="994" ht="11.25" customHeight="1">
      <c r="A994" s="175"/>
      <c r="B994" s="175"/>
      <c r="C994" s="175"/>
      <c r="D994" s="175"/>
      <c r="E994" s="175"/>
      <c r="F994" s="175"/>
      <c r="G994" s="175"/>
      <c r="H994" s="175"/>
      <c r="I994" s="175"/>
      <c r="J994" s="175"/>
      <c r="K994" s="175"/>
      <c r="L994" s="175"/>
      <c r="M994" s="175"/>
      <c r="N994" s="175"/>
      <c r="O994" s="175"/>
      <c r="P994" s="175"/>
      <c r="Q994" s="175"/>
      <c r="R994" s="175"/>
      <c r="S994" s="175"/>
      <c r="T994" s="175"/>
      <c r="U994" s="175"/>
      <c r="V994" s="175"/>
      <c r="W994" s="175"/>
      <c r="X994" s="175"/>
      <c r="Y994" s="175"/>
      <c r="Z994" s="175"/>
    </row>
    <row r="995" ht="11.25" customHeight="1">
      <c r="A995" s="175"/>
      <c r="B995" s="175"/>
      <c r="C995" s="175"/>
      <c r="D995" s="175"/>
      <c r="E995" s="175"/>
      <c r="F995" s="175"/>
      <c r="G995" s="175"/>
      <c r="H995" s="175"/>
      <c r="I995" s="175"/>
      <c r="J995" s="175"/>
      <c r="K995" s="175"/>
      <c r="L995" s="175"/>
      <c r="M995" s="175"/>
      <c r="N995" s="175"/>
      <c r="O995" s="175"/>
      <c r="P995" s="175"/>
      <c r="Q995" s="175"/>
      <c r="R995" s="175"/>
      <c r="S995" s="175"/>
      <c r="T995" s="175"/>
      <c r="U995" s="175"/>
      <c r="V995" s="175"/>
      <c r="W995" s="175"/>
      <c r="X995" s="175"/>
      <c r="Y995" s="175"/>
      <c r="Z995" s="175"/>
    </row>
    <row r="996" ht="11.25" customHeight="1">
      <c r="A996" s="175"/>
      <c r="B996" s="175"/>
      <c r="C996" s="175"/>
      <c r="D996" s="175"/>
      <c r="E996" s="175"/>
      <c r="F996" s="175"/>
      <c r="G996" s="175"/>
      <c r="H996" s="175"/>
      <c r="I996" s="175"/>
      <c r="J996" s="175"/>
      <c r="K996" s="175"/>
      <c r="L996" s="175"/>
      <c r="M996" s="175"/>
      <c r="N996" s="175"/>
      <c r="O996" s="175"/>
      <c r="P996" s="175"/>
      <c r="Q996" s="175"/>
      <c r="R996" s="175"/>
      <c r="S996" s="175"/>
      <c r="T996" s="175"/>
      <c r="U996" s="175"/>
      <c r="V996" s="175"/>
      <c r="W996" s="175"/>
      <c r="X996" s="175"/>
      <c r="Y996" s="175"/>
      <c r="Z996" s="175"/>
    </row>
    <row r="997" ht="11.25" customHeight="1">
      <c r="A997" s="175"/>
      <c r="B997" s="175"/>
      <c r="C997" s="175"/>
      <c r="D997" s="175"/>
      <c r="E997" s="175"/>
      <c r="F997" s="175"/>
      <c r="G997" s="175"/>
      <c r="H997" s="175"/>
      <c r="I997" s="175"/>
      <c r="J997" s="175"/>
      <c r="K997" s="175"/>
      <c r="L997" s="175"/>
      <c r="M997" s="175"/>
      <c r="N997" s="175"/>
      <c r="O997" s="175"/>
      <c r="P997" s="175"/>
      <c r="Q997" s="175"/>
      <c r="R997" s="175"/>
      <c r="S997" s="175"/>
      <c r="T997" s="175"/>
      <c r="U997" s="175"/>
      <c r="V997" s="175"/>
      <c r="W997" s="175"/>
      <c r="X997" s="175"/>
      <c r="Y997" s="175"/>
      <c r="Z997" s="175"/>
    </row>
    <row r="998" ht="11.25" customHeight="1">
      <c r="A998" s="175"/>
      <c r="B998" s="175"/>
      <c r="C998" s="175"/>
      <c r="D998" s="175"/>
      <c r="E998" s="175"/>
      <c r="F998" s="175"/>
      <c r="G998" s="175"/>
      <c r="H998" s="175"/>
      <c r="I998" s="175"/>
      <c r="J998" s="175"/>
      <c r="K998" s="175"/>
      <c r="L998" s="175"/>
      <c r="M998" s="175"/>
      <c r="N998" s="175"/>
      <c r="O998" s="175"/>
      <c r="P998" s="175"/>
      <c r="Q998" s="175"/>
      <c r="R998" s="175"/>
      <c r="S998" s="175"/>
      <c r="T998" s="175"/>
      <c r="U998" s="175"/>
      <c r="V998" s="175"/>
      <c r="W998" s="175"/>
      <c r="X998" s="175"/>
      <c r="Y998" s="175"/>
      <c r="Z998" s="175"/>
    </row>
    <row r="999" ht="11.25" customHeight="1">
      <c r="A999" s="175"/>
      <c r="B999" s="175"/>
      <c r="C999" s="175"/>
      <c r="D999" s="175"/>
      <c r="E999" s="175"/>
      <c r="F999" s="175"/>
      <c r="G999" s="175"/>
      <c r="H999" s="175"/>
      <c r="I999" s="175"/>
      <c r="J999" s="175"/>
      <c r="K999" s="175"/>
      <c r="L999" s="175"/>
      <c r="M999" s="175"/>
      <c r="N999" s="175"/>
      <c r="O999" s="175"/>
      <c r="P999" s="175"/>
      <c r="Q999" s="175"/>
      <c r="R999" s="175"/>
      <c r="S999" s="175"/>
      <c r="T999" s="175"/>
      <c r="U999" s="175"/>
      <c r="V999" s="175"/>
      <c r="W999" s="175"/>
      <c r="X999" s="175"/>
      <c r="Y999" s="175"/>
      <c r="Z999" s="175"/>
    </row>
    <row r="1000" ht="11.25" customHeight="1">
      <c r="A1000" s="175"/>
      <c r="B1000" s="175"/>
      <c r="C1000" s="175"/>
      <c r="D1000" s="175"/>
      <c r="E1000" s="175"/>
      <c r="F1000" s="175"/>
      <c r="G1000" s="175"/>
      <c r="H1000" s="175"/>
      <c r="I1000" s="175"/>
      <c r="J1000" s="175"/>
      <c r="K1000" s="175"/>
      <c r="L1000" s="175"/>
      <c r="M1000" s="175"/>
      <c r="N1000" s="175"/>
      <c r="O1000" s="175"/>
      <c r="P1000" s="175"/>
      <c r="Q1000" s="175"/>
      <c r="R1000" s="175"/>
      <c r="S1000" s="175"/>
      <c r="T1000" s="175"/>
      <c r="U1000" s="175"/>
      <c r="V1000" s="175"/>
      <c r="W1000" s="175"/>
      <c r="X1000" s="175"/>
      <c r="Y1000" s="175"/>
      <c r="Z1000" s="175"/>
    </row>
    <row r="1001" ht="11.25" customHeight="1">
      <c r="A1001" s="175"/>
      <c r="B1001" s="175"/>
      <c r="C1001" s="175"/>
      <c r="D1001" s="175"/>
      <c r="E1001" s="175"/>
      <c r="F1001" s="175"/>
      <c r="G1001" s="175"/>
      <c r="H1001" s="175"/>
      <c r="I1001" s="175"/>
      <c r="J1001" s="175"/>
      <c r="K1001" s="175"/>
      <c r="L1001" s="175"/>
      <c r="M1001" s="175"/>
      <c r="N1001" s="175"/>
      <c r="O1001" s="175"/>
      <c r="P1001" s="175"/>
      <c r="Q1001" s="175"/>
      <c r="R1001" s="175"/>
      <c r="S1001" s="175"/>
      <c r="T1001" s="175"/>
      <c r="U1001" s="175"/>
      <c r="V1001" s="175"/>
      <c r="W1001" s="175"/>
      <c r="X1001" s="175"/>
      <c r="Y1001" s="175"/>
      <c r="Z1001" s="175"/>
    </row>
    <row r="1002" ht="11.25" customHeight="1">
      <c r="A1002" s="175"/>
      <c r="B1002" s="175"/>
      <c r="C1002" s="175"/>
      <c r="D1002" s="175"/>
      <c r="E1002" s="175"/>
      <c r="F1002" s="175"/>
      <c r="G1002" s="175"/>
      <c r="H1002" s="175"/>
      <c r="I1002" s="175"/>
      <c r="J1002" s="175"/>
      <c r="K1002" s="175"/>
      <c r="L1002" s="175"/>
      <c r="M1002" s="175"/>
      <c r="N1002" s="175"/>
      <c r="O1002" s="175"/>
      <c r="P1002" s="175"/>
      <c r="Q1002" s="175"/>
      <c r="R1002" s="175"/>
      <c r="S1002" s="175"/>
      <c r="T1002" s="175"/>
      <c r="U1002" s="175"/>
      <c r="V1002" s="175"/>
      <c r="W1002" s="175"/>
      <c r="X1002" s="175"/>
      <c r="Y1002" s="175"/>
      <c r="Z1002" s="175"/>
    </row>
    <row r="1003" ht="11.25" customHeight="1">
      <c r="A1003" s="175"/>
      <c r="B1003" s="175"/>
      <c r="C1003" s="175"/>
      <c r="D1003" s="175"/>
      <c r="E1003" s="175"/>
      <c r="F1003" s="175"/>
      <c r="G1003" s="175"/>
      <c r="H1003" s="175"/>
      <c r="I1003" s="175"/>
      <c r="J1003" s="175"/>
      <c r="K1003" s="175"/>
      <c r="L1003" s="175"/>
      <c r="M1003" s="175"/>
      <c r="N1003" s="175"/>
      <c r="O1003" s="175"/>
      <c r="P1003" s="175"/>
      <c r="Q1003" s="175"/>
      <c r="R1003" s="175"/>
      <c r="S1003" s="175"/>
      <c r="T1003" s="175"/>
      <c r="U1003" s="175"/>
      <c r="V1003" s="175"/>
      <c r="W1003" s="175"/>
      <c r="X1003" s="175"/>
      <c r="Y1003" s="175"/>
      <c r="Z1003" s="175"/>
    </row>
    <row r="1004" ht="11.25" customHeight="1">
      <c r="A1004" s="175"/>
      <c r="B1004" s="175"/>
      <c r="C1004" s="175"/>
      <c r="D1004" s="175"/>
      <c r="E1004" s="175"/>
      <c r="F1004" s="175"/>
      <c r="G1004" s="175"/>
      <c r="H1004" s="175"/>
      <c r="I1004" s="175"/>
      <c r="J1004" s="175"/>
      <c r="K1004" s="175"/>
      <c r="L1004" s="175"/>
      <c r="M1004" s="175"/>
      <c r="N1004" s="175"/>
      <c r="O1004" s="175"/>
      <c r="P1004" s="175"/>
      <c r="Q1004" s="175"/>
      <c r="R1004" s="175"/>
      <c r="S1004" s="175"/>
      <c r="T1004" s="175"/>
      <c r="U1004" s="175"/>
      <c r="V1004" s="175"/>
      <c r="W1004" s="175"/>
      <c r="X1004" s="175"/>
      <c r="Y1004" s="175"/>
      <c r="Z1004" s="175"/>
    </row>
    <row r="1005" ht="11.25" customHeight="1">
      <c r="A1005" s="175"/>
      <c r="B1005" s="175"/>
      <c r="C1005" s="175"/>
      <c r="D1005" s="175"/>
      <c r="E1005" s="175"/>
      <c r="F1005" s="175"/>
      <c r="G1005" s="175"/>
      <c r="H1005" s="175"/>
      <c r="I1005" s="175"/>
      <c r="J1005" s="175"/>
      <c r="K1005" s="175"/>
      <c r="L1005" s="175"/>
      <c r="M1005" s="175"/>
      <c r="N1005" s="175"/>
      <c r="O1005" s="175"/>
      <c r="P1005" s="175"/>
      <c r="Q1005" s="175"/>
      <c r="R1005" s="175"/>
      <c r="S1005" s="175"/>
      <c r="T1005" s="175"/>
      <c r="U1005" s="175"/>
      <c r="V1005" s="175"/>
      <c r="W1005" s="175"/>
      <c r="X1005" s="175"/>
      <c r="Y1005" s="175"/>
      <c r="Z1005" s="175"/>
    </row>
    <row r="1006" ht="11.25" customHeight="1">
      <c r="A1006" s="175"/>
      <c r="B1006" s="175"/>
      <c r="C1006" s="175"/>
      <c r="D1006" s="175"/>
      <c r="E1006" s="175"/>
      <c r="F1006" s="175"/>
      <c r="G1006" s="175"/>
      <c r="H1006" s="175"/>
      <c r="I1006" s="175"/>
      <c r="J1006" s="175"/>
      <c r="K1006" s="175"/>
      <c r="L1006" s="175"/>
      <c r="M1006" s="175"/>
      <c r="N1006" s="175"/>
      <c r="O1006" s="175"/>
      <c r="P1006" s="175"/>
      <c r="Q1006" s="175"/>
      <c r="R1006" s="175"/>
      <c r="S1006" s="175"/>
      <c r="T1006" s="175"/>
      <c r="U1006" s="175"/>
      <c r="V1006" s="175"/>
      <c r="W1006" s="175"/>
      <c r="X1006" s="175"/>
      <c r="Y1006" s="175"/>
      <c r="Z1006" s="175"/>
    </row>
    <row r="1007" ht="11.25" customHeight="1">
      <c r="A1007" s="175"/>
      <c r="B1007" s="175"/>
      <c r="C1007" s="175"/>
      <c r="D1007" s="175"/>
      <c r="E1007" s="175"/>
      <c r="F1007" s="175"/>
      <c r="G1007" s="175"/>
      <c r="H1007" s="175"/>
      <c r="I1007" s="175"/>
      <c r="J1007" s="175"/>
      <c r="K1007" s="175"/>
      <c r="L1007" s="175"/>
      <c r="M1007" s="175"/>
      <c r="N1007" s="175"/>
      <c r="O1007" s="175"/>
      <c r="P1007" s="175"/>
      <c r="Q1007" s="175"/>
      <c r="R1007" s="175"/>
      <c r="S1007" s="175"/>
      <c r="T1007" s="175"/>
      <c r="U1007" s="175"/>
      <c r="V1007" s="175"/>
      <c r="W1007" s="175"/>
      <c r="X1007" s="175"/>
      <c r="Y1007" s="175"/>
      <c r="Z1007" s="175"/>
    </row>
    <row r="1008" ht="11.25" customHeight="1">
      <c r="A1008" s="175"/>
      <c r="B1008" s="175"/>
      <c r="C1008" s="175"/>
      <c r="D1008" s="175"/>
      <c r="E1008" s="175"/>
      <c r="F1008" s="175"/>
      <c r="G1008" s="175"/>
      <c r="H1008" s="175"/>
      <c r="I1008" s="175"/>
      <c r="J1008" s="175"/>
      <c r="K1008" s="175"/>
      <c r="L1008" s="175"/>
      <c r="M1008" s="175"/>
      <c r="N1008" s="175"/>
      <c r="O1008" s="175"/>
      <c r="P1008" s="175"/>
      <c r="Q1008" s="175"/>
      <c r="R1008" s="175"/>
      <c r="S1008" s="175"/>
      <c r="T1008" s="175"/>
      <c r="U1008" s="175"/>
      <c r="V1008" s="175"/>
      <c r="W1008" s="175"/>
      <c r="X1008" s="175"/>
      <c r="Y1008" s="175"/>
      <c r="Z1008" s="175"/>
    </row>
    <row r="1009" ht="11.25" customHeight="1">
      <c r="A1009" s="175"/>
      <c r="B1009" s="175"/>
      <c r="C1009" s="175"/>
      <c r="D1009" s="175"/>
      <c r="E1009" s="175"/>
      <c r="F1009" s="175"/>
      <c r="G1009" s="175"/>
      <c r="H1009" s="175"/>
      <c r="I1009" s="175"/>
      <c r="J1009" s="175"/>
      <c r="K1009" s="175"/>
      <c r="L1009" s="175"/>
      <c r="M1009" s="175"/>
      <c r="N1009" s="175"/>
      <c r="O1009" s="175"/>
      <c r="P1009" s="175"/>
      <c r="Q1009" s="175"/>
      <c r="R1009" s="175"/>
      <c r="S1009" s="175"/>
      <c r="T1009" s="175"/>
      <c r="U1009" s="175"/>
      <c r="V1009" s="175"/>
      <c r="W1009" s="175"/>
      <c r="X1009" s="175"/>
      <c r="Y1009" s="175"/>
      <c r="Z1009" s="175"/>
    </row>
    <row r="1010" ht="11.25" customHeight="1">
      <c r="A1010" s="175"/>
      <c r="B1010" s="175"/>
      <c r="C1010" s="175"/>
      <c r="D1010" s="175"/>
      <c r="E1010" s="175"/>
      <c r="F1010" s="175"/>
      <c r="G1010" s="175"/>
      <c r="H1010" s="175"/>
      <c r="I1010" s="175"/>
      <c r="J1010" s="175"/>
      <c r="K1010" s="175"/>
      <c r="L1010" s="175"/>
      <c r="M1010" s="175"/>
      <c r="N1010" s="175"/>
      <c r="O1010" s="175"/>
      <c r="P1010" s="175"/>
      <c r="Q1010" s="175"/>
      <c r="R1010" s="175"/>
      <c r="S1010" s="175"/>
      <c r="T1010" s="175"/>
      <c r="U1010" s="175"/>
      <c r="V1010" s="175"/>
      <c r="W1010" s="175"/>
      <c r="X1010" s="175"/>
      <c r="Y1010" s="175"/>
      <c r="Z1010" s="175"/>
    </row>
    <row r="1011" ht="11.25" customHeight="1">
      <c r="A1011" s="175"/>
      <c r="B1011" s="175"/>
      <c r="C1011" s="175"/>
      <c r="D1011" s="175"/>
      <c r="E1011" s="175"/>
      <c r="F1011" s="175"/>
      <c r="G1011" s="175"/>
      <c r="H1011" s="175"/>
      <c r="I1011" s="175"/>
      <c r="J1011" s="175"/>
      <c r="K1011" s="175"/>
      <c r="L1011" s="175"/>
      <c r="M1011" s="175"/>
      <c r="N1011" s="175"/>
      <c r="O1011" s="175"/>
      <c r="P1011" s="175"/>
      <c r="Q1011" s="175"/>
      <c r="R1011" s="175"/>
      <c r="S1011" s="175"/>
      <c r="T1011" s="175"/>
      <c r="U1011" s="175"/>
      <c r="V1011" s="175"/>
      <c r="W1011" s="175"/>
      <c r="X1011" s="175"/>
      <c r="Y1011" s="175"/>
      <c r="Z1011" s="175"/>
    </row>
    <row r="1012" ht="11.25" customHeight="1">
      <c r="A1012" s="175"/>
      <c r="B1012" s="175"/>
      <c r="C1012" s="175"/>
      <c r="D1012" s="175"/>
      <c r="E1012" s="175"/>
      <c r="F1012" s="175"/>
      <c r="G1012" s="175"/>
      <c r="H1012" s="175"/>
      <c r="I1012" s="175"/>
      <c r="J1012" s="175"/>
      <c r="K1012" s="175"/>
      <c r="L1012" s="175"/>
      <c r="M1012" s="175"/>
      <c r="N1012" s="175"/>
      <c r="O1012" s="175"/>
      <c r="P1012" s="175"/>
      <c r="Q1012" s="175"/>
      <c r="R1012" s="175"/>
      <c r="S1012" s="175"/>
      <c r="T1012" s="175"/>
      <c r="U1012" s="175"/>
      <c r="V1012" s="175"/>
      <c r="W1012" s="175"/>
      <c r="X1012" s="175"/>
      <c r="Y1012" s="175"/>
      <c r="Z1012" s="175"/>
    </row>
    <row r="1013" ht="11.25" customHeight="1">
      <c r="A1013" s="175"/>
      <c r="B1013" s="175"/>
      <c r="C1013" s="175"/>
      <c r="D1013" s="175"/>
      <c r="E1013" s="175"/>
      <c r="F1013" s="175"/>
      <c r="G1013" s="175"/>
      <c r="H1013" s="175"/>
      <c r="I1013" s="175"/>
      <c r="J1013" s="175"/>
      <c r="K1013" s="175"/>
      <c r="L1013" s="175"/>
      <c r="M1013" s="175"/>
      <c r="N1013" s="175"/>
      <c r="O1013" s="175"/>
      <c r="P1013" s="175"/>
      <c r="Q1013" s="175"/>
      <c r="R1013" s="175"/>
      <c r="S1013" s="175"/>
      <c r="T1013" s="175"/>
      <c r="U1013" s="175"/>
      <c r="V1013" s="175"/>
      <c r="W1013" s="175"/>
      <c r="X1013" s="175"/>
      <c r="Y1013" s="175"/>
      <c r="Z1013" s="175"/>
    </row>
    <row r="1014" ht="11.25" customHeight="1">
      <c r="A1014" s="175"/>
      <c r="B1014" s="175"/>
      <c r="C1014" s="175"/>
      <c r="D1014" s="175"/>
      <c r="E1014" s="175"/>
      <c r="F1014" s="175"/>
      <c r="G1014" s="175"/>
      <c r="H1014" s="175"/>
      <c r="I1014" s="175"/>
      <c r="J1014" s="175"/>
      <c r="K1014" s="175"/>
      <c r="L1014" s="175"/>
      <c r="M1014" s="175"/>
      <c r="N1014" s="175"/>
      <c r="O1014" s="175"/>
      <c r="P1014" s="175"/>
      <c r="Q1014" s="175"/>
      <c r="R1014" s="175"/>
      <c r="S1014" s="175"/>
      <c r="T1014" s="175"/>
      <c r="U1014" s="175"/>
      <c r="V1014" s="175"/>
      <c r="W1014" s="175"/>
      <c r="X1014" s="175"/>
      <c r="Y1014" s="175"/>
      <c r="Z1014" s="175"/>
    </row>
    <row r="1015" ht="11.25" customHeight="1">
      <c r="A1015" s="175"/>
      <c r="B1015" s="175"/>
      <c r="C1015" s="175"/>
      <c r="D1015" s="175"/>
      <c r="E1015" s="175"/>
      <c r="F1015" s="175"/>
      <c r="G1015" s="175"/>
      <c r="H1015" s="175"/>
      <c r="I1015" s="175"/>
      <c r="J1015" s="175"/>
      <c r="K1015" s="175"/>
      <c r="L1015" s="175"/>
      <c r="M1015" s="175"/>
      <c r="N1015" s="175"/>
      <c r="O1015" s="175"/>
      <c r="P1015" s="175"/>
      <c r="Q1015" s="175"/>
      <c r="R1015" s="175"/>
      <c r="S1015" s="175"/>
      <c r="T1015" s="175"/>
      <c r="U1015" s="175"/>
      <c r="V1015" s="175"/>
      <c r="W1015" s="175"/>
      <c r="X1015" s="175"/>
      <c r="Y1015" s="175"/>
      <c r="Z1015" s="175"/>
    </row>
    <row r="1016" ht="11.25" customHeight="1">
      <c r="A1016" s="175"/>
      <c r="B1016" s="175"/>
      <c r="C1016" s="175"/>
      <c r="D1016" s="175"/>
      <c r="E1016" s="175"/>
      <c r="F1016" s="175"/>
      <c r="G1016" s="175"/>
      <c r="H1016" s="175"/>
      <c r="I1016" s="175"/>
      <c r="J1016" s="175"/>
      <c r="K1016" s="175"/>
      <c r="L1016" s="175"/>
      <c r="M1016" s="175"/>
      <c r="N1016" s="175"/>
      <c r="O1016" s="175"/>
      <c r="P1016" s="175"/>
      <c r="Q1016" s="175"/>
      <c r="R1016" s="175"/>
      <c r="S1016" s="175"/>
      <c r="T1016" s="175"/>
      <c r="U1016" s="175"/>
      <c r="V1016" s="175"/>
      <c r="W1016" s="175"/>
      <c r="X1016" s="175"/>
      <c r="Y1016" s="175"/>
      <c r="Z1016" s="175"/>
    </row>
    <row r="1017" ht="11.25" customHeight="1">
      <c r="A1017" s="175"/>
      <c r="B1017" s="175"/>
      <c r="C1017" s="175"/>
      <c r="D1017" s="175"/>
      <c r="E1017" s="175"/>
      <c r="F1017" s="175"/>
      <c r="G1017" s="175"/>
      <c r="H1017" s="175"/>
      <c r="I1017" s="175"/>
      <c r="J1017" s="175"/>
      <c r="K1017" s="175"/>
      <c r="L1017" s="175"/>
      <c r="M1017" s="175"/>
      <c r="N1017" s="175"/>
      <c r="O1017" s="175"/>
      <c r="P1017" s="175"/>
      <c r="Q1017" s="175"/>
      <c r="R1017" s="175"/>
      <c r="S1017" s="175"/>
      <c r="T1017" s="175"/>
      <c r="U1017" s="175"/>
      <c r="V1017" s="175"/>
      <c r="W1017" s="175"/>
      <c r="X1017" s="175"/>
      <c r="Y1017" s="175"/>
      <c r="Z1017" s="175"/>
    </row>
    <row r="1018" ht="11.25" customHeight="1">
      <c r="A1018" s="175"/>
      <c r="B1018" s="175"/>
      <c r="C1018" s="175"/>
      <c r="D1018" s="175"/>
      <c r="E1018" s="175"/>
      <c r="F1018" s="175"/>
      <c r="G1018" s="175"/>
      <c r="H1018" s="175"/>
      <c r="I1018" s="175"/>
      <c r="J1018" s="175"/>
      <c r="K1018" s="175"/>
      <c r="L1018" s="175"/>
      <c r="M1018" s="175"/>
      <c r="N1018" s="175"/>
      <c r="O1018" s="175"/>
      <c r="P1018" s="175"/>
      <c r="Q1018" s="175"/>
      <c r="R1018" s="175"/>
      <c r="S1018" s="175"/>
      <c r="T1018" s="175"/>
      <c r="U1018" s="175"/>
      <c r="V1018" s="175"/>
      <c r="W1018" s="175"/>
      <c r="X1018" s="175"/>
      <c r="Y1018" s="175"/>
      <c r="Z1018" s="175"/>
    </row>
    <row r="1019" ht="11.25" customHeight="1">
      <c r="A1019" s="175"/>
      <c r="B1019" s="175"/>
      <c r="C1019" s="175"/>
      <c r="D1019" s="175"/>
      <c r="E1019" s="175"/>
      <c r="F1019" s="175"/>
      <c r="G1019" s="175"/>
      <c r="H1019" s="175"/>
      <c r="I1019" s="175"/>
      <c r="J1019" s="175"/>
      <c r="K1019" s="175"/>
      <c r="L1019" s="175"/>
      <c r="M1019" s="175"/>
      <c r="N1019" s="175"/>
      <c r="O1019" s="175"/>
      <c r="P1019" s="175"/>
      <c r="Q1019" s="175"/>
      <c r="R1019" s="175"/>
      <c r="S1019" s="175"/>
      <c r="T1019" s="175"/>
      <c r="U1019" s="175"/>
      <c r="V1019" s="175"/>
      <c r="W1019" s="175"/>
      <c r="X1019" s="175"/>
      <c r="Y1019" s="175"/>
      <c r="Z1019" s="175"/>
    </row>
    <row r="1020" ht="11.25" customHeight="1">
      <c r="A1020" s="175"/>
      <c r="B1020" s="175"/>
      <c r="C1020" s="175"/>
      <c r="D1020" s="175"/>
      <c r="E1020" s="175"/>
      <c r="F1020" s="175"/>
      <c r="G1020" s="175"/>
      <c r="H1020" s="175"/>
      <c r="I1020" s="175"/>
      <c r="J1020" s="175"/>
      <c r="K1020" s="175"/>
      <c r="L1020" s="175"/>
      <c r="M1020" s="175"/>
      <c r="N1020" s="175"/>
      <c r="O1020" s="175"/>
      <c r="P1020" s="175"/>
      <c r="Q1020" s="175"/>
      <c r="R1020" s="175"/>
      <c r="S1020" s="175"/>
      <c r="T1020" s="175"/>
      <c r="U1020" s="175"/>
      <c r="V1020" s="175"/>
      <c r="W1020" s="175"/>
      <c r="X1020" s="175"/>
      <c r="Y1020" s="175"/>
      <c r="Z1020" s="175"/>
    </row>
    <row r="1021" ht="11.25" customHeight="1">
      <c r="A1021" s="175"/>
      <c r="B1021" s="175"/>
      <c r="C1021" s="175"/>
      <c r="D1021" s="175"/>
      <c r="E1021" s="175"/>
      <c r="F1021" s="175"/>
      <c r="G1021" s="175"/>
      <c r="H1021" s="175"/>
      <c r="I1021" s="175"/>
      <c r="J1021" s="175"/>
      <c r="K1021" s="175"/>
      <c r="L1021" s="175"/>
      <c r="M1021" s="175"/>
      <c r="N1021" s="175"/>
      <c r="O1021" s="175"/>
      <c r="P1021" s="175"/>
      <c r="Q1021" s="175"/>
      <c r="R1021" s="175"/>
      <c r="S1021" s="175"/>
      <c r="T1021" s="175"/>
      <c r="U1021" s="175"/>
      <c r="V1021" s="175"/>
      <c r="W1021" s="175"/>
      <c r="X1021" s="175"/>
      <c r="Y1021" s="175"/>
      <c r="Z1021" s="175"/>
    </row>
    <row r="1022" ht="11.25" customHeight="1">
      <c r="A1022" s="175"/>
      <c r="B1022" s="175"/>
      <c r="C1022" s="175"/>
      <c r="D1022" s="175"/>
      <c r="E1022" s="175"/>
      <c r="F1022" s="175"/>
      <c r="G1022" s="175"/>
      <c r="H1022" s="175"/>
      <c r="I1022" s="175"/>
      <c r="J1022" s="175"/>
      <c r="K1022" s="175"/>
      <c r="L1022" s="175"/>
      <c r="M1022" s="175"/>
      <c r="N1022" s="175"/>
      <c r="O1022" s="175"/>
      <c r="P1022" s="175"/>
      <c r="Q1022" s="175"/>
      <c r="R1022" s="175"/>
      <c r="S1022" s="175"/>
      <c r="T1022" s="175"/>
      <c r="U1022" s="175"/>
      <c r="V1022" s="175"/>
      <c r="W1022" s="175"/>
      <c r="X1022" s="175"/>
      <c r="Y1022" s="175"/>
      <c r="Z1022" s="175"/>
    </row>
    <row r="1023" ht="11.25" customHeight="1">
      <c r="A1023" s="175"/>
      <c r="B1023" s="175"/>
      <c r="C1023" s="175"/>
      <c r="D1023" s="175"/>
      <c r="E1023" s="175"/>
      <c r="F1023" s="175"/>
      <c r="G1023" s="175"/>
      <c r="H1023" s="175"/>
      <c r="I1023" s="175"/>
      <c r="J1023" s="175"/>
      <c r="K1023" s="175"/>
      <c r="L1023" s="175"/>
      <c r="M1023" s="175"/>
      <c r="N1023" s="175"/>
      <c r="O1023" s="175"/>
      <c r="P1023" s="175"/>
      <c r="Q1023" s="175"/>
      <c r="R1023" s="175"/>
      <c r="S1023" s="175"/>
      <c r="T1023" s="175"/>
      <c r="U1023" s="175"/>
      <c r="V1023" s="175"/>
      <c r="W1023" s="175"/>
      <c r="X1023" s="175"/>
      <c r="Y1023" s="175"/>
      <c r="Z1023" s="175"/>
    </row>
    <row r="1024" ht="11.25" customHeight="1">
      <c r="A1024" s="175"/>
      <c r="B1024" s="175"/>
      <c r="C1024" s="175"/>
      <c r="D1024" s="175"/>
      <c r="E1024" s="175"/>
      <c r="F1024" s="175"/>
      <c r="G1024" s="175"/>
      <c r="H1024" s="175"/>
      <c r="I1024" s="175"/>
      <c r="J1024" s="175"/>
      <c r="K1024" s="175"/>
      <c r="L1024" s="175"/>
      <c r="M1024" s="175"/>
      <c r="N1024" s="175"/>
      <c r="O1024" s="175"/>
      <c r="P1024" s="175"/>
      <c r="Q1024" s="175"/>
      <c r="R1024" s="175"/>
      <c r="S1024" s="175"/>
      <c r="T1024" s="175"/>
      <c r="U1024" s="175"/>
      <c r="V1024" s="175"/>
      <c r="W1024" s="175"/>
      <c r="X1024" s="175"/>
      <c r="Y1024" s="175"/>
      <c r="Z1024" s="175"/>
    </row>
    <row r="1025" ht="11.25" customHeight="1">
      <c r="A1025" s="175"/>
      <c r="B1025" s="175"/>
      <c r="C1025" s="175"/>
      <c r="D1025" s="175"/>
      <c r="E1025" s="175"/>
      <c r="F1025" s="175"/>
      <c r="G1025" s="175"/>
      <c r="H1025" s="175"/>
      <c r="I1025" s="175"/>
      <c r="J1025" s="175"/>
      <c r="K1025" s="175"/>
      <c r="L1025" s="175"/>
      <c r="M1025" s="175"/>
      <c r="N1025" s="175"/>
      <c r="O1025" s="175"/>
      <c r="P1025" s="175"/>
      <c r="Q1025" s="175"/>
      <c r="R1025" s="175"/>
      <c r="S1025" s="175"/>
      <c r="T1025" s="175"/>
      <c r="U1025" s="175"/>
      <c r="V1025" s="175"/>
      <c r="W1025" s="175"/>
      <c r="X1025" s="175"/>
      <c r="Y1025" s="175"/>
      <c r="Z1025" s="175"/>
    </row>
    <row r="1026" ht="11.25" customHeight="1">
      <c r="A1026" s="175"/>
      <c r="B1026" s="175"/>
      <c r="C1026" s="175"/>
      <c r="D1026" s="175"/>
      <c r="E1026" s="175"/>
      <c r="F1026" s="175"/>
      <c r="G1026" s="175"/>
      <c r="H1026" s="175"/>
      <c r="I1026" s="175"/>
      <c r="J1026" s="175"/>
      <c r="K1026" s="175"/>
      <c r="L1026" s="175"/>
      <c r="M1026" s="175"/>
      <c r="N1026" s="175"/>
      <c r="O1026" s="175"/>
      <c r="P1026" s="175"/>
      <c r="Q1026" s="175"/>
      <c r="R1026" s="175"/>
      <c r="S1026" s="175"/>
      <c r="T1026" s="175"/>
      <c r="U1026" s="175"/>
      <c r="V1026" s="175"/>
      <c r="W1026" s="175"/>
      <c r="X1026" s="175"/>
      <c r="Y1026" s="175"/>
      <c r="Z1026" s="175"/>
    </row>
    <row r="1027" ht="11.25" customHeight="1">
      <c r="A1027" s="175"/>
      <c r="B1027" s="175"/>
      <c r="C1027" s="175"/>
      <c r="D1027" s="175"/>
      <c r="E1027" s="175"/>
      <c r="F1027" s="175"/>
      <c r="G1027" s="175"/>
      <c r="H1027" s="175"/>
      <c r="I1027" s="175"/>
      <c r="J1027" s="175"/>
      <c r="K1027" s="175"/>
      <c r="L1027" s="175"/>
      <c r="M1027" s="175"/>
      <c r="N1027" s="175"/>
      <c r="O1027" s="175"/>
      <c r="P1027" s="175"/>
      <c r="Q1027" s="175"/>
      <c r="R1027" s="175"/>
      <c r="S1027" s="175"/>
      <c r="T1027" s="175"/>
      <c r="U1027" s="175"/>
      <c r="V1027" s="175"/>
      <c r="W1027" s="175"/>
      <c r="X1027" s="175"/>
      <c r="Y1027" s="175"/>
      <c r="Z1027" s="175"/>
    </row>
    <row r="1028" ht="11.25" customHeight="1">
      <c r="A1028" s="175"/>
      <c r="B1028" s="175"/>
      <c r="C1028" s="175"/>
      <c r="D1028" s="175"/>
      <c r="E1028" s="175"/>
      <c r="F1028" s="175"/>
      <c r="G1028" s="175"/>
      <c r="H1028" s="175"/>
      <c r="I1028" s="175"/>
      <c r="J1028" s="175"/>
      <c r="K1028" s="175"/>
      <c r="L1028" s="175"/>
      <c r="M1028" s="175"/>
      <c r="N1028" s="175"/>
      <c r="O1028" s="175"/>
      <c r="P1028" s="175"/>
      <c r="Q1028" s="175"/>
      <c r="R1028" s="175"/>
      <c r="S1028" s="175"/>
      <c r="T1028" s="175"/>
      <c r="U1028" s="175"/>
      <c r="V1028" s="175"/>
      <c r="W1028" s="175"/>
      <c r="X1028" s="175"/>
      <c r="Y1028" s="175"/>
      <c r="Z1028" s="175"/>
    </row>
    <row r="1029" ht="11.25" customHeight="1">
      <c r="A1029" s="175"/>
      <c r="B1029" s="175"/>
      <c r="C1029" s="175"/>
      <c r="D1029" s="175"/>
      <c r="E1029" s="175"/>
      <c r="F1029" s="175"/>
      <c r="G1029" s="175"/>
      <c r="H1029" s="175"/>
      <c r="I1029" s="175"/>
      <c r="J1029" s="175"/>
      <c r="K1029" s="175"/>
      <c r="L1029" s="175"/>
      <c r="M1029" s="175"/>
      <c r="N1029" s="175"/>
      <c r="O1029" s="175"/>
      <c r="P1029" s="175"/>
      <c r="Q1029" s="175"/>
      <c r="R1029" s="175"/>
      <c r="S1029" s="175"/>
      <c r="T1029" s="175"/>
      <c r="U1029" s="175"/>
      <c r="V1029" s="175"/>
      <c r="W1029" s="175"/>
      <c r="X1029" s="175"/>
      <c r="Y1029" s="175"/>
      <c r="Z1029" s="175"/>
    </row>
    <row r="1030" ht="11.25" customHeight="1">
      <c r="A1030" s="175"/>
      <c r="B1030" s="175"/>
      <c r="C1030" s="175"/>
      <c r="D1030" s="175"/>
      <c r="E1030" s="175"/>
      <c r="F1030" s="175"/>
      <c r="G1030" s="175"/>
      <c r="H1030" s="175"/>
      <c r="I1030" s="175"/>
      <c r="J1030" s="175"/>
      <c r="K1030" s="175"/>
      <c r="L1030" s="175"/>
      <c r="M1030" s="175"/>
      <c r="N1030" s="175"/>
      <c r="O1030" s="175"/>
      <c r="P1030" s="175"/>
      <c r="Q1030" s="175"/>
      <c r="R1030" s="175"/>
      <c r="S1030" s="175"/>
      <c r="T1030" s="175"/>
      <c r="U1030" s="175"/>
      <c r="V1030" s="175"/>
      <c r="W1030" s="175"/>
      <c r="X1030" s="175"/>
      <c r="Y1030" s="175"/>
      <c r="Z1030" s="175"/>
    </row>
    <row r="1031" ht="11.25" customHeight="1">
      <c r="A1031" s="175"/>
      <c r="B1031" s="175"/>
      <c r="C1031" s="175"/>
      <c r="D1031" s="175"/>
      <c r="E1031" s="175"/>
      <c r="F1031" s="175"/>
      <c r="G1031" s="175"/>
      <c r="H1031" s="175"/>
      <c r="I1031" s="175"/>
      <c r="J1031" s="175"/>
      <c r="K1031" s="175"/>
      <c r="L1031" s="175"/>
      <c r="M1031" s="175"/>
      <c r="N1031" s="175"/>
      <c r="O1031" s="175"/>
      <c r="P1031" s="175"/>
      <c r="Q1031" s="175"/>
      <c r="R1031" s="175"/>
      <c r="S1031" s="175"/>
      <c r="T1031" s="175"/>
      <c r="U1031" s="175"/>
      <c r="V1031" s="175"/>
      <c r="W1031" s="175"/>
      <c r="X1031" s="175"/>
      <c r="Y1031" s="175"/>
      <c r="Z1031" s="175"/>
    </row>
    <row r="1032" ht="11.25" customHeight="1">
      <c r="A1032" s="175"/>
      <c r="B1032" s="175"/>
      <c r="C1032" s="175"/>
      <c r="D1032" s="175"/>
      <c r="E1032" s="175"/>
      <c r="F1032" s="175"/>
      <c r="G1032" s="175"/>
      <c r="H1032" s="175"/>
      <c r="I1032" s="175"/>
      <c r="J1032" s="175"/>
      <c r="K1032" s="175"/>
      <c r="L1032" s="175"/>
      <c r="M1032" s="175"/>
      <c r="N1032" s="175"/>
      <c r="O1032" s="175"/>
      <c r="P1032" s="175"/>
      <c r="Q1032" s="175"/>
      <c r="R1032" s="175"/>
      <c r="S1032" s="175"/>
      <c r="T1032" s="175"/>
      <c r="U1032" s="175"/>
      <c r="V1032" s="175"/>
      <c r="W1032" s="175"/>
      <c r="X1032" s="175"/>
      <c r="Y1032" s="175"/>
      <c r="Z1032" s="175"/>
    </row>
    <row r="1033" ht="11.25" customHeight="1">
      <c r="A1033" s="175"/>
      <c r="B1033" s="175"/>
      <c r="C1033" s="175"/>
      <c r="D1033" s="175"/>
      <c r="E1033" s="175"/>
      <c r="F1033" s="175"/>
      <c r="G1033" s="175"/>
      <c r="H1033" s="175"/>
      <c r="I1033" s="175"/>
      <c r="J1033" s="175"/>
      <c r="K1033" s="175"/>
      <c r="L1033" s="175"/>
      <c r="M1033" s="175"/>
      <c r="N1033" s="175"/>
      <c r="O1033" s="175"/>
      <c r="P1033" s="175"/>
      <c r="Q1033" s="175"/>
      <c r="R1033" s="175"/>
      <c r="S1033" s="175"/>
      <c r="T1033" s="175"/>
      <c r="U1033" s="175"/>
      <c r="V1033" s="175"/>
      <c r="W1033" s="175"/>
      <c r="X1033" s="175"/>
      <c r="Y1033" s="175"/>
      <c r="Z1033" s="175"/>
    </row>
    <row r="1034" ht="11.25" customHeight="1">
      <c r="A1034" s="175"/>
      <c r="B1034" s="175"/>
      <c r="C1034" s="175"/>
      <c r="D1034" s="175"/>
      <c r="E1034" s="175"/>
      <c r="F1034" s="175"/>
      <c r="G1034" s="175"/>
      <c r="H1034" s="175"/>
      <c r="I1034" s="175"/>
      <c r="J1034" s="175"/>
      <c r="K1034" s="175"/>
      <c r="L1034" s="175"/>
      <c r="M1034" s="175"/>
      <c r="N1034" s="175"/>
      <c r="O1034" s="175"/>
      <c r="P1034" s="175"/>
      <c r="Q1034" s="175"/>
      <c r="R1034" s="175"/>
      <c r="S1034" s="175"/>
      <c r="T1034" s="175"/>
      <c r="U1034" s="175"/>
      <c r="V1034" s="175"/>
      <c r="W1034" s="175"/>
      <c r="X1034" s="175"/>
      <c r="Y1034" s="175"/>
      <c r="Z1034" s="175"/>
    </row>
    <row r="1035" ht="11.25" customHeight="1">
      <c r="A1035" s="175"/>
      <c r="B1035" s="175"/>
      <c r="C1035" s="175"/>
      <c r="D1035" s="175"/>
      <c r="E1035" s="175"/>
      <c r="F1035" s="175"/>
      <c r="G1035" s="175"/>
      <c r="H1035" s="175"/>
      <c r="I1035" s="175"/>
      <c r="J1035" s="175"/>
      <c r="K1035" s="175"/>
      <c r="L1035" s="175"/>
      <c r="M1035" s="175"/>
      <c r="N1035" s="175"/>
      <c r="O1035" s="175"/>
      <c r="P1035" s="175"/>
      <c r="Q1035" s="175"/>
      <c r="R1035" s="175"/>
      <c r="S1035" s="175"/>
      <c r="T1035" s="175"/>
      <c r="U1035" s="175"/>
      <c r="V1035" s="175"/>
      <c r="W1035" s="175"/>
      <c r="X1035" s="175"/>
      <c r="Y1035" s="175"/>
      <c r="Z1035" s="175"/>
    </row>
    <row r="1036" ht="11.25" customHeight="1">
      <c r="A1036" s="175"/>
      <c r="B1036" s="175"/>
      <c r="C1036" s="175"/>
      <c r="D1036" s="175"/>
      <c r="E1036" s="175"/>
      <c r="F1036" s="175"/>
      <c r="G1036" s="175"/>
      <c r="H1036" s="175"/>
      <c r="I1036" s="175"/>
      <c r="J1036" s="175"/>
      <c r="K1036" s="175"/>
      <c r="L1036" s="175"/>
      <c r="M1036" s="175"/>
      <c r="N1036" s="175"/>
      <c r="O1036" s="175"/>
      <c r="P1036" s="175"/>
      <c r="Q1036" s="175"/>
      <c r="R1036" s="175"/>
      <c r="S1036" s="175"/>
      <c r="T1036" s="175"/>
      <c r="U1036" s="175"/>
      <c r="V1036" s="175"/>
      <c r="W1036" s="175"/>
      <c r="X1036" s="175"/>
      <c r="Y1036" s="175"/>
      <c r="Z1036" s="175"/>
    </row>
    <row r="1037" ht="11.25" customHeight="1">
      <c r="A1037" s="175"/>
      <c r="B1037" s="175"/>
      <c r="C1037" s="175"/>
      <c r="D1037" s="175"/>
      <c r="E1037" s="175"/>
      <c r="F1037" s="175"/>
      <c r="G1037" s="175"/>
      <c r="H1037" s="175"/>
      <c r="I1037" s="175"/>
      <c r="J1037" s="175"/>
      <c r="K1037" s="175"/>
      <c r="L1037" s="175"/>
      <c r="M1037" s="175"/>
      <c r="N1037" s="175"/>
      <c r="O1037" s="175"/>
      <c r="P1037" s="175"/>
      <c r="Q1037" s="175"/>
      <c r="R1037" s="175"/>
      <c r="S1037" s="175"/>
      <c r="T1037" s="175"/>
      <c r="U1037" s="175"/>
      <c r="V1037" s="175"/>
      <c r="W1037" s="175"/>
      <c r="X1037" s="175"/>
      <c r="Y1037" s="175"/>
      <c r="Z1037" s="175"/>
    </row>
    <row r="1038" ht="11.25" customHeight="1">
      <c r="A1038" s="175"/>
      <c r="B1038" s="175"/>
      <c r="C1038" s="175"/>
      <c r="D1038" s="175"/>
      <c r="E1038" s="175"/>
      <c r="F1038" s="175"/>
      <c r="G1038" s="175"/>
      <c r="H1038" s="175"/>
      <c r="I1038" s="175"/>
      <c r="J1038" s="175"/>
      <c r="K1038" s="175"/>
      <c r="L1038" s="175"/>
      <c r="M1038" s="175"/>
      <c r="N1038" s="175"/>
      <c r="O1038" s="175"/>
      <c r="P1038" s="175"/>
      <c r="Q1038" s="175"/>
      <c r="R1038" s="175"/>
      <c r="S1038" s="175"/>
      <c r="T1038" s="175"/>
      <c r="U1038" s="175"/>
      <c r="V1038" s="175"/>
      <c r="W1038" s="175"/>
      <c r="X1038" s="175"/>
      <c r="Y1038" s="175"/>
      <c r="Z1038" s="175"/>
    </row>
  </sheetData>
  <mergeCells count="2">
    <mergeCell ref="D3:E3"/>
    <mergeCell ref="A5:F5"/>
  </mergeCells>
  <printOptions horizontalCentered="1"/>
  <pageMargins bottom="0.3937007874015748" footer="0.0" header="0.0" left="0.3937007874015748" right="0.0" top="0.3937007874015748"/>
  <pageSetup paperSize="9" orientation="portrait"/>
  <headerFooter>
    <oddFooter>&amp;L&amp;F - &amp;A&amp;R&amp;P /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5A5A5"/>
    <outlinePr summaryBelow="0"/>
    <pageSetUpPr fitToPage="1"/>
  </sheetPr>
  <sheetViews>
    <sheetView showGridLines="0" workbookViewId="0">
      <pane ySplit="13.0" topLeftCell="A14" activePane="bottomLeft" state="frozen"/>
      <selection activeCell="B15" sqref="B15" pane="bottomLeft"/>
    </sheetView>
  </sheetViews>
  <sheetFormatPr customHeight="1" defaultColWidth="12.63" defaultRowHeight="15.0" outlineLevelRow="2"/>
  <cols>
    <col customWidth="1" min="1" max="1" width="2.75"/>
    <col customWidth="1" min="2" max="2" width="39.38"/>
    <col customWidth="1" min="3" max="3" width="30.13"/>
    <col customWidth="1" min="4" max="4" width="92.88"/>
    <col customWidth="1" min="5" max="6" width="17.0"/>
    <col customWidth="1" min="7" max="7" width="17.25"/>
    <col customWidth="1" min="8" max="8" width="19.88"/>
    <col customWidth="1" min="9" max="9" width="35.0"/>
    <col customWidth="1" min="10" max="26" width="2.75"/>
  </cols>
  <sheetData>
    <row r="1">
      <c r="A1" s="216"/>
      <c r="B1" s="551" t="s">
        <v>696</v>
      </c>
      <c r="C1" s="552" t="str">
        <f>'Obra '!D1</f>
        <v>PARKSIDE RIO BRANCO</v>
      </c>
      <c r="D1" s="553"/>
      <c r="E1" s="553"/>
      <c r="F1" s="553"/>
      <c r="G1" s="553"/>
      <c r="H1" s="554"/>
      <c r="I1" s="215"/>
      <c r="J1" s="216"/>
      <c r="K1" s="216"/>
      <c r="L1" s="216"/>
      <c r="M1" s="216"/>
      <c r="N1" s="216"/>
      <c r="O1" s="216"/>
      <c r="P1" s="216"/>
      <c r="Q1" s="216"/>
      <c r="R1" s="216"/>
      <c r="S1" s="216"/>
      <c r="T1" s="216"/>
      <c r="U1" s="216"/>
      <c r="V1" s="216"/>
      <c r="W1" s="216"/>
      <c r="X1" s="216"/>
      <c r="Y1" s="216"/>
      <c r="Z1" s="216"/>
    </row>
    <row r="2">
      <c r="A2" s="216"/>
      <c r="B2" s="555" t="s">
        <v>18</v>
      </c>
      <c r="C2" s="556" t="str">
        <f>'Obra '!D2</f>
        <v>PARKSIDE</v>
      </c>
      <c r="D2" s="557"/>
      <c r="E2" s="557"/>
      <c r="F2" s="557"/>
      <c r="G2" s="557"/>
      <c r="H2" s="558"/>
      <c r="I2" s="223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</row>
    <row r="3">
      <c r="A3" s="216"/>
      <c r="B3" s="559" t="s">
        <v>20</v>
      </c>
      <c r="C3" s="560" t="str">
        <f>'Obra '!D3</f>
        <v>R00 - </v>
      </c>
      <c r="D3" s="561"/>
      <c r="E3" s="561"/>
      <c r="F3" s="561"/>
      <c r="G3" s="561"/>
      <c r="H3" s="562"/>
      <c r="I3" s="223"/>
      <c r="J3" s="216"/>
      <c r="K3" s="216"/>
      <c r="L3" s="216"/>
      <c r="M3" s="216"/>
      <c r="N3" s="216"/>
      <c r="O3" s="216"/>
      <c r="P3" s="216"/>
      <c r="Q3" s="216"/>
      <c r="R3" s="216"/>
      <c r="S3" s="216"/>
      <c r="T3" s="216"/>
      <c r="U3" s="216"/>
      <c r="V3" s="216"/>
      <c r="W3" s="216"/>
      <c r="X3" s="216"/>
      <c r="Y3" s="216"/>
      <c r="Z3" s="216"/>
    </row>
    <row r="4">
      <c r="A4" s="216"/>
      <c r="B4" s="563" t="s">
        <v>1708</v>
      </c>
      <c r="C4" s="326"/>
      <c r="D4" s="326"/>
      <c r="E4" s="326"/>
      <c r="F4" s="326"/>
      <c r="G4" s="326"/>
      <c r="H4" s="326"/>
      <c r="I4" s="327"/>
      <c r="J4" s="216"/>
      <c r="K4" s="216"/>
      <c r="L4" s="216"/>
      <c r="M4" s="216"/>
      <c r="N4" s="216"/>
      <c r="O4" s="216"/>
      <c r="P4" s="216"/>
      <c r="Q4" s="216"/>
      <c r="R4" s="216"/>
      <c r="S4" s="216"/>
      <c r="T4" s="216"/>
      <c r="U4" s="216"/>
      <c r="V4" s="216"/>
      <c r="W4" s="216"/>
      <c r="X4" s="216"/>
      <c r="Y4" s="216"/>
      <c r="Z4" s="216"/>
    </row>
    <row r="5" ht="12.75" customHeight="1">
      <c r="A5" s="564"/>
      <c r="B5" s="565"/>
      <c r="C5" s="566"/>
      <c r="D5" s="567"/>
      <c r="E5" s="568"/>
      <c r="F5" s="568"/>
      <c r="G5" s="569"/>
      <c r="H5" s="564"/>
      <c r="I5" s="564"/>
      <c r="J5" s="564"/>
      <c r="K5" s="564"/>
      <c r="L5" s="564"/>
      <c r="M5" s="564"/>
      <c r="N5" s="564"/>
      <c r="O5" s="564"/>
      <c r="P5" s="564"/>
      <c r="Q5" s="564"/>
      <c r="R5" s="564"/>
      <c r="S5" s="564"/>
      <c r="T5" s="564"/>
      <c r="U5" s="564"/>
      <c r="V5" s="564"/>
      <c r="W5" s="564"/>
      <c r="X5" s="564"/>
      <c r="Y5" s="564"/>
      <c r="Z5" s="564"/>
    </row>
    <row r="6" ht="12.75" customHeight="1">
      <c r="A6" s="570"/>
      <c r="B6" s="571" t="s">
        <v>1709</v>
      </c>
      <c r="C6" s="572">
        <f>SUMPRODUCT($E$14:$E$161,$G$14:$G$161)</f>
        <v>885352.93</v>
      </c>
      <c r="D6" s="573"/>
      <c r="E6" s="574"/>
      <c r="F6" s="574"/>
      <c r="G6" s="570"/>
      <c r="H6" s="575"/>
      <c r="I6" s="575"/>
      <c r="J6" s="570"/>
      <c r="K6" s="570"/>
      <c r="L6" s="570"/>
      <c r="M6" s="570"/>
      <c r="N6" s="570"/>
      <c r="O6" s="570"/>
      <c r="P6" s="570"/>
      <c r="Q6" s="570"/>
      <c r="R6" s="570"/>
      <c r="S6" s="570"/>
      <c r="T6" s="570"/>
      <c r="U6" s="570"/>
      <c r="V6" s="570"/>
      <c r="W6" s="570"/>
      <c r="X6" s="570"/>
      <c r="Y6" s="570"/>
      <c r="Z6" s="570"/>
    </row>
    <row r="7" ht="12.75" customHeight="1">
      <c r="A7" s="570"/>
      <c r="B7" s="576" t="s">
        <v>1710</v>
      </c>
      <c r="C7" s="577">
        <f>SUMPRODUCT($E$162:$E$220,$G$162:$G$220,F162:F220)</f>
        <v>8882190.4</v>
      </c>
      <c r="D7" s="573"/>
      <c r="E7" s="574"/>
      <c r="F7" s="574"/>
      <c r="G7" s="570"/>
      <c r="H7" s="575"/>
      <c r="I7" s="575"/>
      <c r="J7" s="570"/>
      <c r="K7" s="570"/>
      <c r="L7" s="570"/>
      <c r="M7" s="570"/>
      <c r="N7" s="570"/>
      <c r="O7" s="570"/>
      <c r="P7" s="570"/>
      <c r="Q7" s="570"/>
      <c r="R7" s="570"/>
      <c r="S7" s="570"/>
      <c r="T7" s="570"/>
      <c r="U7" s="570"/>
      <c r="V7" s="570"/>
      <c r="W7" s="570"/>
      <c r="X7" s="570"/>
      <c r="Y7" s="570"/>
      <c r="Z7" s="570"/>
    </row>
    <row r="8" ht="12.75" customHeight="1">
      <c r="A8" s="570"/>
      <c r="B8" s="576" t="s">
        <v>1711</v>
      </c>
      <c r="C8" s="578">
        <f>SUMIFS($E$13:$E$161,$D$13:$D$161,"Área: ")</f>
        <v>691.65</v>
      </c>
      <c r="D8" s="573"/>
      <c r="E8" s="574"/>
      <c r="F8" s="574"/>
      <c r="G8" s="570"/>
      <c r="H8" s="575"/>
      <c r="I8" s="575"/>
      <c r="J8" s="570"/>
      <c r="K8" s="570"/>
      <c r="L8" s="570"/>
      <c r="M8" s="570"/>
      <c r="N8" s="570"/>
      <c r="O8" s="570"/>
      <c r="P8" s="570"/>
      <c r="Q8" s="570"/>
      <c r="R8" s="570"/>
      <c r="S8" s="570"/>
      <c r="T8" s="570"/>
      <c r="U8" s="570"/>
      <c r="V8" s="570"/>
      <c r="W8" s="570"/>
      <c r="X8" s="570"/>
      <c r="Y8" s="570"/>
      <c r="Z8" s="570"/>
    </row>
    <row r="9" ht="12.75" customHeight="1">
      <c r="A9" s="570"/>
      <c r="B9" s="576" t="s">
        <v>1712</v>
      </c>
      <c r="C9" s="578">
        <v>5303.81</v>
      </c>
      <c r="D9" s="573"/>
      <c r="E9" s="574"/>
      <c r="F9" s="574"/>
      <c r="G9" s="570"/>
      <c r="H9" s="575"/>
      <c r="I9" s="575"/>
      <c r="J9" s="570"/>
      <c r="K9" s="570"/>
      <c r="L9" s="570"/>
      <c r="M9" s="570"/>
      <c r="N9" s="570"/>
      <c r="O9" s="570"/>
      <c r="P9" s="570"/>
      <c r="Q9" s="570"/>
      <c r="R9" s="570"/>
      <c r="S9" s="570"/>
      <c r="T9" s="570"/>
      <c r="U9" s="570"/>
      <c r="V9" s="570"/>
      <c r="W9" s="570"/>
      <c r="X9" s="570"/>
      <c r="Y9" s="570"/>
      <c r="Z9" s="570"/>
    </row>
    <row r="10" ht="12.75" customHeight="1">
      <c r="A10" s="570"/>
      <c r="B10" s="576" t="s">
        <v>1713</v>
      </c>
      <c r="C10" s="578">
        <f t="shared" ref="C10:C11" si="1">C6/C8</f>
        <v>1280.059177</v>
      </c>
      <c r="D10" s="573"/>
      <c r="E10" s="574"/>
      <c r="F10" s="574"/>
      <c r="G10" s="570"/>
      <c r="H10" s="575"/>
      <c r="I10" s="575"/>
      <c r="J10" s="570"/>
      <c r="K10" s="570"/>
      <c r="L10" s="570"/>
      <c r="M10" s="570"/>
      <c r="N10" s="570"/>
      <c r="O10" s="570"/>
      <c r="P10" s="570"/>
      <c r="Q10" s="570"/>
      <c r="R10" s="570"/>
      <c r="S10" s="570"/>
      <c r="T10" s="570"/>
      <c r="U10" s="570"/>
      <c r="V10" s="570"/>
      <c r="W10" s="570"/>
      <c r="X10" s="570"/>
      <c r="Y10" s="570"/>
      <c r="Z10" s="570"/>
    </row>
    <row r="11" ht="12.75" customHeight="1">
      <c r="A11" s="570"/>
      <c r="B11" s="579" t="s">
        <v>1714</v>
      </c>
      <c r="C11" s="580">
        <f t="shared" si="1"/>
        <v>1674.681107</v>
      </c>
      <c r="D11" s="573"/>
      <c r="E11" s="574"/>
      <c r="F11" s="574"/>
      <c r="G11" s="570"/>
      <c r="H11" s="575"/>
      <c r="I11" s="575"/>
      <c r="J11" s="570"/>
      <c r="K11" s="570"/>
      <c r="L11" s="570"/>
      <c r="M11" s="570"/>
      <c r="N11" s="570"/>
      <c r="O11" s="570"/>
      <c r="P11" s="570"/>
      <c r="Q11" s="570"/>
      <c r="R11" s="570"/>
      <c r="S11" s="570"/>
      <c r="T11" s="570"/>
      <c r="U11" s="570"/>
      <c r="V11" s="570"/>
      <c r="W11" s="570"/>
      <c r="X11" s="570"/>
      <c r="Y11" s="570"/>
      <c r="Z11" s="570"/>
    </row>
    <row r="12" ht="12.75" customHeight="1">
      <c r="A12" s="564"/>
      <c r="B12" s="565"/>
      <c r="C12" s="566"/>
      <c r="D12" s="567"/>
      <c r="E12" s="568"/>
      <c r="F12" s="568"/>
      <c r="G12" s="569"/>
      <c r="H12" s="581"/>
      <c r="I12" s="581"/>
      <c r="J12" s="564"/>
      <c r="K12" s="564"/>
      <c r="L12" s="564"/>
      <c r="M12" s="564"/>
      <c r="N12" s="564"/>
      <c r="O12" s="564"/>
      <c r="P12" s="564"/>
      <c r="Q12" s="564"/>
      <c r="R12" s="564"/>
      <c r="S12" s="564"/>
      <c r="T12" s="564"/>
      <c r="U12" s="564"/>
      <c r="V12" s="564"/>
      <c r="W12" s="564"/>
      <c r="X12" s="564"/>
      <c r="Y12" s="564"/>
      <c r="Z12" s="564"/>
    </row>
    <row r="13" ht="39.75" customHeight="1">
      <c r="A13" s="573"/>
      <c r="B13" s="582" t="s">
        <v>699</v>
      </c>
      <c r="C13" s="583" t="s">
        <v>748</v>
      </c>
      <c r="D13" s="584" t="s">
        <v>23</v>
      </c>
      <c r="E13" s="584" t="s">
        <v>1715</v>
      </c>
      <c r="F13" s="585" t="s">
        <v>753</v>
      </c>
      <c r="G13" s="586" t="s">
        <v>1716</v>
      </c>
      <c r="H13" s="587" t="s">
        <v>1717</v>
      </c>
      <c r="I13" s="587" t="s">
        <v>1718</v>
      </c>
      <c r="J13" s="573"/>
      <c r="K13" s="573"/>
      <c r="L13" s="573"/>
      <c r="M13" s="573"/>
      <c r="N13" s="573"/>
      <c r="O13" s="573"/>
      <c r="P13" s="573"/>
      <c r="Q13" s="573"/>
      <c r="R13" s="573"/>
      <c r="S13" s="573"/>
      <c r="T13" s="573"/>
      <c r="U13" s="573"/>
      <c r="V13" s="573"/>
      <c r="W13" s="573"/>
      <c r="X13" s="573"/>
      <c r="Y13" s="573"/>
      <c r="Z13" s="573"/>
    </row>
    <row r="14" ht="12.75" customHeight="1" collapsed="1">
      <c r="A14" s="570"/>
      <c r="B14" s="588" t="s">
        <v>1719</v>
      </c>
      <c r="C14" s="589"/>
      <c r="D14" s="590"/>
      <c r="E14" s="591"/>
      <c r="F14" s="591"/>
      <c r="G14" s="592"/>
      <c r="H14" s="593">
        <f>SUM(H15:H21)/2</f>
        <v>14276</v>
      </c>
      <c r="I14" s="593"/>
      <c r="J14" s="570"/>
      <c r="K14" s="570"/>
      <c r="L14" s="570"/>
      <c r="M14" s="570"/>
      <c r="N14" s="570"/>
      <c r="O14" s="570"/>
      <c r="P14" s="570"/>
      <c r="Q14" s="570"/>
      <c r="R14" s="570"/>
      <c r="S14" s="570"/>
      <c r="T14" s="570"/>
      <c r="U14" s="570"/>
      <c r="V14" s="570"/>
      <c r="W14" s="570"/>
      <c r="X14" s="570"/>
      <c r="Y14" s="570"/>
      <c r="Z14" s="570"/>
    </row>
    <row r="15" ht="12.75" hidden="1" customHeight="1" outlineLevel="1">
      <c r="A15" s="570"/>
      <c r="B15" s="594" t="str">
        <f t="shared" ref="B15:B16" si="2">B14</f>
        <v>Subsolos</v>
      </c>
      <c r="C15" s="595" t="s">
        <v>1720</v>
      </c>
      <c r="D15" s="596" t="s">
        <v>1721</v>
      </c>
      <c r="E15" s="597">
        <f>27*3</f>
        <v>81</v>
      </c>
      <c r="F15" s="597"/>
      <c r="G15" s="598"/>
      <c r="H15" s="599">
        <f>SUM(H16:H17)</f>
        <v>8460</v>
      </c>
      <c r="I15" s="599"/>
      <c r="J15" s="570"/>
      <c r="K15" s="570"/>
      <c r="L15" s="570"/>
      <c r="M15" s="570"/>
      <c r="N15" s="570"/>
      <c r="O15" s="570"/>
      <c r="P15" s="570"/>
      <c r="Q15" s="570"/>
      <c r="R15" s="570"/>
      <c r="S15" s="570"/>
      <c r="T15" s="570"/>
      <c r="U15" s="570"/>
      <c r="V15" s="570"/>
      <c r="W15" s="570"/>
      <c r="X15" s="570"/>
      <c r="Y15" s="570"/>
      <c r="Z15" s="570"/>
    </row>
    <row r="16" ht="15.0" hidden="1" customHeight="1" outlineLevel="2">
      <c r="A16" s="570"/>
      <c r="B16" s="600" t="str">
        <f t="shared" si="2"/>
        <v>Subsolos</v>
      </c>
      <c r="C16" s="601" t="str">
        <f t="shared" ref="C16:C17" si="3">C15</f>
        <v>Bicicletario</v>
      </c>
      <c r="D16" s="602" t="s">
        <v>1722</v>
      </c>
      <c r="E16" s="603">
        <f>E15</f>
        <v>81</v>
      </c>
      <c r="F16" s="604">
        <v>1.0</v>
      </c>
      <c r="G16" s="605">
        <v>60.0</v>
      </c>
      <c r="H16" s="606">
        <f t="shared" ref="H16:H17" si="4">E16*G16</f>
        <v>4860</v>
      </c>
      <c r="I16" s="607" t="s">
        <v>686</v>
      </c>
      <c r="J16" s="570"/>
      <c r="K16" s="570"/>
      <c r="L16" s="570"/>
      <c r="M16" s="570"/>
      <c r="N16" s="570"/>
      <c r="O16" s="570"/>
      <c r="P16" s="570"/>
      <c r="Q16" s="570"/>
      <c r="R16" s="570"/>
      <c r="S16" s="570"/>
      <c r="T16" s="570"/>
      <c r="U16" s="570"/>
      <c r="V16" s="570"/>
      <c r="W16" s="570"/>
      <c r="X16" s="570"/>
      <c r="Y16" s="570"/>
      <c r="Z16" s="570"/>
    </row>
    <row r="17" ht="15.0" hidden="1" customHeight="1" outlineLevel="2">
      <c r="A17" s="570"/>
      <c r="B17" s="608" t="str">
        <f>B13</f>
        <v>Pavimento</v>
      </c>
      <c r="C17" s="609" t="str">
        <f t="shared" si="3"/>
        <v>Bicicletario</v>
      </c>
      <c r="D17" s="610" t="s">
        <v>1723</v>
      </c>
      <c r="E17" s="611">
        <f>ROUNDUP(E15/10,0)</f>
        <v>9</v>
      </c>
      <c r="F17" s="612">
        <v>1.0</v>
      </c>
      <c r="G17" s="613">
        <v>400.0</v>
      </c>
      <c r="H17" s="614">
        <f t="shared" si="4"/>
        <v>3600</v>
      </c>
      <c r="I17" s="607" t="s">
        <v>676</v>
      </c>
      <c r="J17" s="570"/>
      <c r="K17" s="570"/>
      <c r="L17" s="570"/>
      <c r="M17" s="570"/>
      <c r="N17" s="570"/>
      <c r="O17" s="570"/>
      <c r="P17" s="570"/>
      <c r="Q17" s="570"/>
      <c r="R17" s="570"/>
      <c r="S17" s="570"/>
      <c r="T17" s="570"/>
      <c r="U17" s="570"/>
      <c r="V17" s="570"/>
      <c r="W17" s="570"/>
      <c r="X17" s="570"/>
      <c r="Y17" s="570"/>
      <c r="Z17" s="570"/>
    </row>
    <row r="18" ht="12.75" hidden="1" customHeight="1" outlineLevel="1">
      <c r="A18" s="570"/>
      <c r="B18" s="594" t="str">
        <f>B16</f>
        <v>Subsolos</v>
      </c>
      <c r="C18" s="595" t="s">
        <v>1724</v>
      </c>
      <c r="D18" s="596" t="s">
        <v>1721</v>
      </c>
      <c r="E18" s="597">
        <f>12*2</f>
        <v>24</v>
      </c>
      <c r="F18" s="597"/>
      <c r="G18" s="598"/>
      <c r="H18" s="599">
        <f>SUM(H19:H21)</f>
        <v>5816</v>
      </c>
      <c r="I18" s="599"/>
      <c r="J18" s="570"/>
      <c r="K18" s="570"/>
      <c r="L18" s="570"/>
      <c r="M18" s="570"/>
      <c r="N18" s="570"/>
      <c r="O18" s="570"/>
      <c r="P18" s="570"/>
      <c r="Q18" s="570"/>
      <c r="R18" s="570"/>
      <c r="S18" s="570"/>
      <c r="T18" s="570"/>
      <c r="U18" s="570"/>
      <c r="V18" s="570"/>
      <c r="W18" s="570"/>
      <c r="X18" s="570"/>
      <c r="Y18" s="570"/>
      <c r="Z18" s="570"/>
    </row>
    <row r="19" ht="15.0" hidden="1" customHeight="1" outlineLevel="2">
      <c r="A19" s="570"/>
      <c r="B19" s="608" t="str">
        <f t="shared" ref="B19:B20" si="5">B15</f>
        <v>Subsolos</v>
      </c>
      <c r="C19" s="609" t="str">
        <f t="shared" ref="C19:C21" si="6">C18</f>
        <v>Circulação</v>
      </c>
      <c r="D19" s="610" t="s">
        <v>1723</v>
      </c>
      <c r="E19" s="611">
        <f>ROUNDUP(E18/10,0)</f>
        <v>3</v>
      </c>
      <c r="F19" s="612">
        <v>1.0</v>
      </c>
      <c r="G19" s="613">
        <v>400.0</v>
      </c>
      <c r="H19" s="614">
        <f t="shared" ref="H19:H21" si="7">E19*G19</f>
        <v>1200</v>
      </c>
      <c r="I19" s="607" t="s">
        <v>676</v>
      </c>
      <c r="J19" s="570"/>
      <c r="K19" s="570"/>
      <c r="L19" s="570"/>
      <c r="M19" s="570"/>
      <c r="N19" s="570"/>
      <c r="O19" s="570"/>
      <c r="P19" s="570"/>
      <c r="Q19" s="570"/>
      <c r="R19" s="570"/>
      <c r="S19" s="570"/>
      <c r="T19" s="570"/>
      <c r="U19" s="570"/>
      <c r="V19" s="570"/>
      <c r="W19" s="570"/>
      <c r="X19" s="570"/>
      <c r="Y19" s="570"/>
      <c r="Z19" s="570"/>
    </row>
    <row r="20" ht="15.0" hidden="1" customHeight="1" outlineLevel="2">
      <c r="A20" s="570"/>
      <c r="B20" s="600" t="str">
        <f t="shared" si="5"/>
        <v>Subsolos</v>
      </c>
      <c r="C20" s="601" t="str">
        <f t="shared" si="6"/>
        <v>Circulação</v>
      </c>
      <c r="D20" s="602" t="s">
        <v>1725</v>
      </c>
      <c r="E20" s="603">
        <v>2.0</v>
      </c>
      <c r="F20" s="604">
        <v>1.0</v>
      </c>
      <c r="G20" s="605">
        <v>980.0</v>
      </c>
      <c r="H20" s="606">
        <f t="shared" si="7"/>
        <v>1960</v>
      </c>
      <c r="I20" s="607" t="s">
        <v>686</v>
      </c>
      <c r="J20" s="570"/>
      <c r="K20" s="570"/>
      <c r="L20" s="570"/>
      <c r="M20" s="570"/>
      <c r="N20" s="570"/>
      <c r="O20" s="570"/>
      <c r="P20" s="570"/>
      <c r="Q20" s="570"/>
      <c r="R20" s="570"/>
      <c r="S20" s="570"/>
      <c r="T20" s="570"/>
      <c r="U20" s="570"/>
      <c r="V20" s="570"/>
      <c r="W20" s="570"/>
      <c r="X20" s="570"/>
      <c r="Y20" s="570"/>
      <c r="Z20" s="570"/>
    </row>
    <row r="21" ht="15.0" hidden="1" customHeight="1" outlineLevel="2">
      <c r="A21" s="570"/>
      <c r="B21" s="600" t="str">
        <f>B18</f>
        <v>Subsolos</v>
      </c>
      <c r="C21" s="601" t="str">
        <f t="shared" si="6"/>
        <v>Circulação</v>
      </c>
      <c r="D21" s="602" t="s">
        <v>1726</v>
      </c>
      <c r="E21" s="603">
        <v>4.0</v>
      </c>
      <c r="F21" s="604">
        <v>1.0</v>
      </c>
      <c r="G21" s="605">
        <v>664.0</v>
      </c>
      <c r="H21" s="606">
        <f t="shared" si="7"/>
        <v>2656</v>
      </c>
      <c r="I21" s="607" t="s">
        <v>686</v>
      </c>
      <c r="J21" s="570"/>
      <c r="K21" s="570"/>
      <c r="L21" s="570"/>
      <c r="M21" s="570"/>
      <c r="N21" s="570"/>
      <c r="O21" s="570"/>
      <c r="P21" s="570"/>
      <c r="Q21" s="570"/>
      <c r="R21" s="570"/>
      <c r="S21" s="570"/>
      <c r="T21" s="570"/>
      <c r="U21" s="570"/>
      <c r="V21" s="570"/>
      <c r="W21" s="570"/>
      <c r="X21" s="570"/>
      <c r="Y21" s="570"/>
      <c r="Z21" s="570"/>
    </row>
    <row r="22" ht="12.75" customHeight="1" collapsed="1">
      <c r="A22" s="570"/>
      <c r="B22" s="588" t="s">
        <v>42</v>
      </c>
      <c r="C22" s="589"/>
      <c r="D22" s="590"/>
      <c r="E22" s="591"/>
      <c r="F22" s="591"/>
      <c r="G22" s="592"/>
      <c r="H22" s="593">
        <f>SUM(H23:H91)/2</f>
        <v>306496.91</v>
      </c>
      <c r="I22" s="593"/>
      <c r="J22" s="570"/>
      <c r="K22" s="570"/>
      <c r="L22" s="570"/>
      <c r="M22" s="570"/>
      <c r="N22" s="570"/>
      <c r="O22" s="570"/>
      <c r="P22" s="570"/>
      <c r="Q22" s="570"/>
      <c r="R22" s="570"/>
      <c r="S22" s="570"/>
      <c r="T22" s="570"/>
      <c r="U22" s="570"/>
      <c r="V22" s="570"/>
      <c r="W22" s="570"/>
      <c r="X22" s="570"/>
      <c r="Y22" s="570"/>
      <c r="Z22" s="570"/>
    </row>
    <row r="23" ht="12.75" hidden="1" customHeight="1" outlineLevel="1">
      <c r="A23" s="570"/>
      <c r="B23" s="594" t="str">
        <f t="shared" ref="B23:B24" si="8">B22</f>
        <v>Térreo</v>
      </c>
      <c r="C23" s="595" t="s">
        <v>1720</v>
      </c>
      <c r="D23" s="596" t="s">
        <v>1721</v>
      </c>
      <c r="E23" s="597">
        <f>5.27+27.4+7.06</f>
        <v>39.73</v>
      </c>
      <c r="F23" s="597"/>
      <c r="G23" s="598"/>
      <c r="H23" s="599">
        <f>SUM(H24:H25)</f>
        <v>3983.8</v>
      </c>
      <c r="I23" s="599"/>
      <c r="J23" s="570"/>
      <c r="K23" s="570"/>
      <c r="L23" s="570"/>
      <c r="M23" s="570"/>
      <c r="N23" s="570"/>
      <c r="O23" s="570"/>
      <c r="P23" s="570"/>
      <c r="Q23" s="570"/>
      <c r="R23" s="570"/>
      <c r="S23" s="570"/>
      <c r="T23" s="570"/>
      <c r="U23" s="570"/>
      <c r="V23" s="570"/>
      <c r="W23" s="570"/>
      <c r="X23" s="570"/>
      <c r="Y23" s="570"/>
      <c r="Z23" s="570"/>
    </row>
    <row r="24" ht="15.0" hidden="1" customHeight="1" outlineLevel="2">
      <c r="A24" s="570"/>
      <c r="B24" s="600" t="str">
        <f t="shared" si="8"/>
        <v>Térreo</v>
      </c>
      <c r="C24" s="601" t="str">
        <f t="shared" ref="C24:C25" si="9">C23</f>
        <v>Bicicletario</v>
      </c>
      <c r="D24" s="602" t="s">
        <v>1722</v>
      </c>
      <c r="E24" s="603">
        <f>E23</f>
        <v>39.73</v>
      </c>
      <c r="F24" s="604">
        <v>1.0</v>
      </c>
      <c r="G24" s="605">
        <v>60.0</v>
      </c>
      <c r="H24" s="606">
        <f t="shared" ref="H24:H25" si="10">E24*G24</f>
        <v>2383.8</v>
      </c>
      <c r="I24" s="607" t="s">
        <v>686</v>
      </c>
      <c r="J24" s="570"/>
      <c r="K24" s="570"/>
      <c r="L24" s="570"/>
      <c r="M24" s="570"/>
      <c r="N24" s="570"/>
      <c r="O24" s="570"/>
      <c r="P24" s="570"/>
      <c r="Q24" s="570"/>
      <c r="R24" s="570"/>
      <c r="S24" s="570"/>
      <c r="T24" s="570"/>
      <c r="U24" s="570"/>
      <c r="V24" s="570"/>
      <c r="W24" s="570"/>
      <c r="X24" s="570"/>
      <c r="Y24" s="570"/>
      <c r="Z24" s="570"/>
    </row>
    <row r="25" ht="15.0" hidden="1" customHeight="1" outlineLevel="2">
      <c r="A25" s="570"/>
      <c r="B25" s="608" t="str">
        <f>B21</f>
        <v>Subsolos</v>
      </c>
      <c r="C25" s="609" t="str">
        <f t="shared" si="9"/>
        <v>Bicicletario</v>
      </c>
      <c r="D25" s="610" t="s">
        <v>1723</v>
      </c>
      <c r="E25" s="611">
        <f>ROUNDUP(E23/10,0)</f>
        <v>4</v>
      </c>
      <c r="F25" s="612">
        <v>1.0</v>
      </c>
      <c r="G25" s="613">
        <v>400.0</v>
      </c>
      <c r="H25" s="614">
        <f t="shared" si="10"/>
        <v>1600</v>
      </c>
      <c r="I25" s="607" t="s">
        <v>676</v>
      </c>
      <c r="J25" s="570"/>
      <c r="K25" s="570"/>
      <c r="L25" s="570"/>
      <c r="M25" s="570"/>
      <c r="N25" s="570"/>
      <c r="O25" s="570"/>
      <c r="P25" s="570"/>
      <c r="Q25" s="570"/>
      <c r="R25" s="570"/>
      <c r="S25" s="570"/>
      <c r="T25" s="570"/>
      <c r="U25" s="570"/>
      <c r="V25" s="570"/>
      <c r="W25" s="570"/>
      <c r="X25" s="570"/>
      <c r="Y25" s="570"/>
      <c r="Z25" s="570"/>
    </row>
    <row r="26" ht="12.75" hidden="1" customHeight="1" outlineLevel="1">
      <c r="A26" s="570"/>
      <c r="B26" s="594" t="str">
        <f>B20</f>
        <v>Subsolos</v>
      </c>
      <c r="C26" s="595" t="s">
        <v>1727</v>
      </c>
      <c r="D26" s="596" t="s">
        <v>1721</v>
      </c>
      <c r="E26" s="597">
        <f>'PISO E TETO'!D27</f>
        <v>12.77</v>
      </c>
      <c r="F26" s="597"/>
      <c r="G26" s="598"/>
      <c r="H26" s="599">
        <f>SUM(H27:H28)</f>
        <v>4130.88</v>
      </c>
      <c r="I26" s="599"/>
      <c r="J26" s="570"/>
      <c r="K26" s="570"/>
      <c r="L26" s="570"/>
      <c r="M26" s="570"/>
      <c r="N26" s="570"/>
      <c r="O26" s="570"/>
      <c r="P26" s="570"/>
      <c r="Q26" s="570"/>
      <c r="R26" s="570"/>
      <c r="S26" s="570"/>
      <c r="T26" s="570"/>
      <c r="U26" s="570"/>
      <c r="V26" s="570"/>
      <c r="W26" s="570"/>
      <c r="X26" s="570"/>
      <c r="Y26" s="570"/>
      <c r="Z26" s="570"/>
    </row>
    <row r="27" ht="15.0" hidden="1" customHeight="1" outlineLevel="2">
      <c r="A27" s="570"/>
      <c r="B27" s="600" t="str">
        <f t="shared" ref="B27:B28" si="11">B19</f>
        <v>Subsolos</v>
      </c>
      <c r="C27" s="601" t="str">
        <f t="shared" ref="C27:C28" si="12">C26</f>
        <v>Lixeira </v>
      </c>
      <c r="D27" s="602" t="s">
        <v>1728</v>
      </c>
      <c r="E27" s="603">
        <v>2.0</v>
      </c>
      <c r="F27" s="604">
        <v>1.0</v>
      </c>
      <c r="G27" s="605">
        <v>399.89</v>
      </c>
      <c r="H27" s="606">
        <f t="shared" ref="H27:H28" si="13">E27*G27</f>
        <v>799.78</v>
      </c>
      <c r="I27" s="607" t="s">
        <v>686</v>
      </c>
      <c r="J27" s="570"/>
      <c r="K27" s="570"/>
      <c r="L27" s="570"/>
      <c r="M27" s="570"/>
      <c r="N27" s="570"/>
      <c r="O27" s="570"/>
      <c r="P27" s="570"/>
      <c r="Q27" s="570"/>
      <c r="R27" s="570"/>
      <c r="S27" s="570"/>
      <c r="T27" s="570"/>
      <c r="U27" s="570"/>
      <c r="V27" s="570"/>
      <c r="W27" s="570"/>
      <c r="X27" s="570"/>
      <c r="Y27" s="570"/>
      <c r="Z27" s="570"/>
    </row>
    <row r="28" ht="15.0" hidden="1" customHeight="1" outlineLevel="2">
      <c r="A28" s="570"/>
      <c r="B28" s="600" t="str">
        <f t="shared" si="11"/>
        <v>Subsolos</v>
      </c>
      <c r="C28" s="601" t="str">
        <f t="shared" si="12"/>
        <v>Lixeira </v>
      </c>
      <c r="D28" s="602" t="s">
        <v>1729</v>
      </c>
      <c r="E28" s="603">
        <v>10.0</v>
      </c>
      <c r="F28" s="604">
        <v>1.0</v>
      </c>
      <c r="G28" s="605">
        <v>333.11</v>
      </c>
      <c r="H28" s="606">
        <f t="shared" si="13"/>
        <v>3331.1</v>
      </c>
      <c r="I28" s="607" t="s">
        <v>686</v>
      </c>
      <c r="J28" s="570"/>
      <c r="K28" s="570"/>
      <c r="L28" s="570"/>
      <c r="M28" s="570"/>
      <c r="N28" s="570"/>
      <c r="O28" s="570"/>
      <c r="P28" s="570"/>
      <c r="Q28" s="570"/>
      <c r="R28" s="570"/>
      <c r="S28" s="570"/>
      <c r="T28" s="570"/>
      <c r="U28" s="570"/>
      <c r="V28" s="570"/>
      <c r="W28" s="570"/>
      <c r="X28" s="570"/>
      <c r="Y28" s="570"/>
      <c r="Z28" s="570"/>
    </row>
    <row r="29" ht="12.75" hidden="1" customHeight="1" outlineLevel="1">
      <c r="A29" s="570"/>
      <c r="B29" s="594" t="str">
        <f>B24</f>
        <v>Térreo</v>
      </c>
      <c r="C29" s="595" t="s">
        <v>1724</v>
      </c>
      <c r="D29" s="596" t="s">
        <v>1721</v>
      </c>
      <c r="E29" s="597">
        <f>12*2</f>
        <v>24</v>
      </c>
      <c r="F29" s="597"/>
      <c r="G29" s="598"/>
      <c r="H29" s="599">
        <f>H30</f>
        <v>1200</v>
      </c>
      <c r="I29" s="599"/>
      <c r="J29" s="570"/>
      <c r="K29" s="570"/>
      <c r="L29" s="570"/>
      <c r="M29" s="570"/>
      <c r="N29" s="570"/>
      <c r="O29" s="570"/>
      <c r="P29" s="570"/>
      <c r="Q29" s="570"/>
      <c r="R29" s="570"/>
      <c r="S29" s="570"/>
      <c r="T29" s="570"/>
      <c r="U29" s="570"/>
      <c r="V29" s="570"/>
      <c r="W29" s="570"/>
      <c r="X29" s="570"/>
      <c r="Y29" s="570"/>
      <c r="Z29" s="570"/>
    </row>
    <row r="30" ht="15.0" hidden="1" customHeight="1" outlineLevel="2">
      <c r="A30" s="570"/>
      <c r="B30" s="608" t="str">
        <f>B23</f>
        <v>Térreo</v>
      </c>
      <c r="C30" s="609" t="str">
        <f>C29</f>
        <v>Circulação</v>
      </c>
      <c r="D30" s="610" t="s">
        <v>1723</v>
      </c>
      <c r="E30" s="611">
        <f>ROUNDUP(E29/10,0)</f>
        <v>3</v>
      </c>
      <c r="F30" s="612">
        <v>1.0</v>
      </c>
      <c r="G30" s="613">
        <v>400.0</v>
      </c>
      <c r="H30" s="614">
        <f>E30*G30</f>
        <v>1200</v>
      </c>
      <c r="I30" s="607" t="s">
        <v>676</v>
      </c>
      <c r="J30" s="570"/>
      <c r="K30" s="570"/>
      <c r="L30" s="570"/>
      <c r="M30" s="570"/>
      <c r="N30" s="570"/>
      <c r="O30" s="570"/>
      <c r="P30" s="570"/>
      <c r="Q30" s="570"/>
      <c r="R30" s="570"/>
      <c r="S30" s="570"/>
      <c r="T30" s="570"/>
      <c r="U30" s="570"/>
      <c r="V30" s="570"/>
      <c r="W30" s="570"/>
      <c r="X30" s="570"/>
      <c r="Y30" s="570"/>
      <c r="Z30" s="570"/>
    </row>
    <row r="31" ht="12.75" hidden="1" customHeight="1" outlineLevel="1">
      <c r="A31" s="570"/>
      <c r="B31" s="594" t="str">
        <f>B22</f>
        <v>Térreo</v>
      </c>
      <c r="C31" s="595" t="s">
        <v>1730</v>
      </c>
      <c r="D31" s="596" t="s">
        <v>1721</v>
      </c>
      <c r="E31" s="597">
        <v>55.57</v>
      </c>
      <c r="F31" s="597"/>
      <c r="G31" s="598"/>
      <c r="H31" s="599">
        <f>SUM(H32:H38)</f>
        <v>64812.77</v>
      </c>
      <c r="I31" s="599"/>
      <c r="J31" s="570"/>
      <c r="K31" s="570"/>
      <c r="L31" s="570"/>
      <c r="M31" s="570"/>
      <c r="N31" s="570"/>
      <c r="O31" s="570"/>
      <c r="P31" s="570"/>
      <c r="Q31" s="570"/>
      <c r="R31" s="570"/>
      <c r="S31" s="570"/>
      <c r="T31" s="570"/>
      <c r="U31" s="570"/>
      <c r="V31" s="570"/>
      <c r="W31" s="570"/>
      <c r="X31" s="570"/>
      <c r="Y31" s="570"/>
      <c r="Z31" s="570"/>
    </row>
    <row r="32" ht="15.0" hidden="1" customHeight="1" outlineLevel="2">
      <c r="A32" s="570"/>
      <c r="B32" s="600" t="str">
        <f t="shared" ref="B32:C32" si="14">B31</f>
        <v>Térreo</v>
      </c>
      <c r="C32" s="601" t="str">
        <f t="shared" si="14"/>
        <v>Hall de Entrada</v>
      </c>
      <c r="D32" s="602" t="s">
        <v>1722</v>
      </c>
      <c r="E32" s="603">
        <f>E31</f>
        <v>55.57</v>
      </c>
      <c r="F32" s="604">
        <v>1.0</v>
      </c>
      <c r="G32" s="605">
        <v>450.0</v>
      </c>
      <c r="H32" s="606">
        <f>E32*G32</f>
        <v>25006.5</v>
      </c>
      <c r="I32" s="607" t="s">
        <v>686</v>
      </c>
      <c r="J32" s="570"/>
      <c r="K32" s="570"/>
      <c r="L32" s="570"/>
      <c r="M32" s="570"/>
      <c r="N32" s="570"/>
      <c r="O32" s="570"/>
      <c r="P32" s="570"/>
      <c r="Q32" s="570"/>
      <c r="R32" s="570"/>
      <c r="S32" s="570"/>
      <c r="T32" s="570"/>
      <c r="U32" s="570"/>
      <c r="V32" s="570"/>
      <c r="W32" s="570"/>
      <c r="X32" s="570"/>
      <c r="Y32" s="570"/>
      <c r="Z32" s="570"/>
    </row>
    <row r="33" ht="15.0" hidden="1" customHeight="1" outlineLevel="2">
      <c r="A33" s="570"/>
      <c r="B33" s="600" t="str">
        <f t="shared" ref="B33:C33" si="15">B32</f>
        <v>Térreo</v>
      </c>
      <c r="C33" s="601" t="str">
        <f t="shared" si="15"/>
        <v>Hall de Entrada</v>
      </c>
      <c r="D33" s="615" t="s">
        <v>1731</v>
      </c>
      <c r="E33" s="616">
        <v>2.0</v>
      </c>
      <c r="F33" s="616">
        <v>1.0</v>
      </c>
      <c r="G33" s="617">
        <v>644.9</v>
      </c>
      <c r="H33" s="606">
        <f>E33*G33*F33</f>
        <v>1289.8</v>
      </c>
      <c r="I33" s="607" t="s">
        <v>686</v>
      </c>
      <c r="J33" s="570"/>
      <c r="K33" s="570"/>
      <c r="L33" s="570"/>
      <c r="M33" s="570"/>
      <c r="N33" s="570"/>
      <c r="O33" s="570"/>
      <c r="P33" s="570"/>
      <c r="Q33" s="570"/>
      <c r="R33" s="570"/>
      <c r="S33" s="570"/>
      <c r="T33" s="570"/>
      <c r="U33" s="570"/>
      <c r="V33" s="570"/>
      <c r="W33" s="570"/>
      <c r="X33" s="570"/>
      <c r="Y33" s="570"/>
      <c r="Z33" s="570"/>
    </row>
    <row r="34" ht="12.75" hidden="1" customHeight="1" outlineLevel="2">
      <c r="A34" s="570"/>
      <c r="B34" s="618" t="str">
        <f t="shared" ref="B34:C34" si="16">B32</f>
        <v>Térreo</v>
      </c>
      <c r="C34" s="619" t="str">
        <f t="shared" si="16"/>
        <v>Hall de Entrada</v>
      </c>
      <c r="D34" s="620" t="s">
        <v>1732</v>
      </c>
      <c r="E34" s="621">
        <v>1.0</v>
      </c>
      <c r="F34" s="622">
        <v>1.0</v>
      </c>
      <c r="G34" s="623">
        <f>E31*1100*0.2</f>
        <v>12225.4</v>
      </c>
      <c r="H34" s="624">
        <f t="shared" ref="H34:H38" si="18">E34*G34</f>
        <v>12225.4</v>
      </c>
      <c r="I34" s="625" t="s">
        <v>679</v>
      </c>
      <c r="J34" s="570"/>
      <c r="K34" s="570"/>
      <c r="L34" s="570"/>
      <c r="M34" s="570"/>
      <c r="N34" s="570"/>
      <c r="O34" s="570"/>
      <c r="P34" s="570"/>
      <c r="Q34" s="570"/>
      <c r="R34" s="570"/>
      <c r="S34" s="570"/>
      <c r="T34" s="570"/>
      <c r="U34" s="570"/>
      <c r="V34" s="570"/>
      <c r="W34" s="570"/>
      <c r="X34" s="570"/>
      <c r="Y34" s="570"/>
      <c r="Z34" s="570"/>
    </row>
    <row r="35" ht="15.0" hidden="1" customHeight="1" outlineLevel="2">
      <c r="A35" s="570"/>
      <c r="B35" s="626" t="str">
        <f t="shared" ref="B35:C35" si="17">B34</f>
        <v>Térreo</v>
      </c>
      <c r="C35" s="627" t="str">
        <f t="shared" si="17"/>
        <v>Hall de Entrada</v>
      </c>
      <c r="D35" s="628" t="s">
        <v>1733</v>
      </c>
      <c r="E35" s="629">
        <v>1.0</v>
      </c>
      <c r="F35" s="630">
        <v>1.0</v>
      </c>
      <c r="G35" s="631">
        <v>4595.62</v>
      </c>
      <c r="H35" s="632">
        <f t="shared" si="18"/>
        <v>4595.62</v>
      </c>
      <c r="I35" s="607" t="s">
        <v>686</v>
      </c>
      <c r="J35" s="570"/>
      <c r="K35" s="570"/>
      <c r="L35" s="570"/>
      <c r="M35" s="570"/>
      <c r="N35" s="570"/>
      <c r="O35" s="570"/>
      <c r="P35" s="570"/>
      <c r="Q35" s="570"/>
      <c r="R35" s="570"/>
      <c r="S35" s="570"/>
      <c r="T35" s="570"/>
      <c r="U35" s="570"/>
      <c r="V35" s="570"/>
      <c r="W35" s="570"/>
      <c r="X35" s="570"/>
      <c r="Y35" s="570"/>
      <c r="Z35" s="570"/>
    </row>
    <row r="36" ht="15.0" hidden="1" customHeight="1" outlineLevel="2">
      <c r="A36" s="570"/>
      <c r="B36" s="626" t="str">
        <f t="shared" ref="B36:C36" si="19">B35</f>
        <v>Térreo</v>
      </c>
      <c r="C36" s="627" t="str">
        <f t="shared" si="19"/>
        <v>Hall de Entrada</v>
      </c>
      <c r="D36" s="628" t="s">
        <v>1734</v>
      </c>
      <c r="E36" s="629">
        <v>1.0</v>
      </c>
      <c r="F36" s="630">
        <v>1.0</v>
      </c>
      <c r="G36" s="631">
        <v>2202.95</v>
      </c>
      <c r="H36" s="632">
        <f t="shared" si="18"/>
        <v>2202.95</v>
      </c>
      <c r="I36" s="607" t="s">
        <v>686</v>
      </c>
      <c r="J36" s="570"/>
      <c r="K36" s="570"/>
      <c r="L36" s="570"/>
      <c r="M36" s="570"/>
      <c r="N36" s="570"/>
      <c r="O36" s="570"/>
      <c r="P36" s="570"/>
      <c r="Q36" s="570"/>
      <c r="R36" s="570"/>
      <c r="S36" s="570"/>
      <c r="T36" s="570"/>
      <c r="U36" s="570"/>
      <c r="V36" s="570"/>
      <c r="W36" s="570"/>
      <c r="X36" s="570"/>
      <c r="Y36" s="570"/>
      <c r="Z36" s="570"/>
    </row>
    <row r="37" ht="15.0" hidden="1" customHeight="1" outlineLevel="2">
      <c r="A37" s="570"/>
      <c r="B37" s="610" t="str">
        <f t="shared" ref="B37:C37" si="20">B36</f>
        <v>Térreo</v>
      </c>
      <c r="C37" s="610" t="str">
        <f t="shared" si="20"/>
        <v>Hall de Entrada</v>
      </c>
      <c r="D37" s="610" t="s">
        <v>1723</v>
      </c>
      <c r="E37" s="611">
        <f>ROUNDUP(E31/4,0)</f>
        <v>14</v>
      </c>
      <c r="F37" s="612">
        <v>1.0</v>
      </c>
      <c r="G37" s="613">
        <v>400.0</v>
      </c>
      <c r="H37" s="614">
        <f t="shared" si="18"/>
        <v>5600</v>
      </c>
      <c r="I37" s="607" t="s">
        <v>676</v>
      </c>
      <c r="J37" s="570"/>
      <c r="K37" s="570"/>
      <c r="L37" s="570"/>
      <c r="M37" s="570"/>
      <c r="N37" s="570"/>
      <c r="O37" s="570"/>
      <c r="P37" s="570"/>
      <c r="Q37" s="570"/>
      <c r="R37" s="570"/>
      <c r="S37" s="570"/>
      <c r="T37" s="570"/>
      <c r="U37" s="570"/>
      <c r="V37" s="570"/>
      <c r="W37" s="570"/>
      <c r="X37" s="570"/>
      <c r="Y37" s="570"/>
      <c r="Z37" s="570"/>
    </row>
    <row r="38" ht="15.0" hidden="1" customHeight="1" outlineLevel="2">
      <c r="A38" s="570"/>
      <c r="B38" s="600" t="str">
        <f t="shared" ref="B38:C38" si="21">B37</f>
        <v>Térreo</v>
      </c>
      <c r="C38" s="601" t="str">
        <f t="shared" si="21"/>
        <v>Hall de Entrada</v>
      </c>
      <c r="D38" s="615" t="s">
        <v>1735</v>
      </c>
      <c r="E38" s="616">
        <v>1.0</v>
      </c>
      <c r="F38" s="604">
        <v>1.0</v>
      </c>
      <c r="G38" s="617">
        <f>E31*250</f>
        <v>13892.5</v>
      </c>
      <c r="H38" s="606">
        <f t="shared" si="18"/>
        <v>13892.5</v>
      </c>
      <c r="I38" s="607" t="s">
        <v>686</v>
      </c>
      <c r="J38" s="570"/>
      <c r="K38" s="570"/>
      <c r="L38" s="570"/>
      <c r="M38" s="570"/>
      <c r="N38" s="570"/>
      <c r="O38" s="570"/>
      <c r="P38" s="570"/>
      <c r="Q38" s="570"/>
      <c r="R38" s="570"/>
      <c r="S38" s="570"/>
      <c r="T38" s="570"/>
      <c r="U38" s="570"/>
      <c r="V38" s="570"/>
      <c r="W38" s="570"/>
      <c r="X38" s="570"/>
      <c r="Y38" s="570"/>
      <c r="Z38" s="570"/>
    </row>
    <row r="39" ht="12.75" hidden="1" customHeight="1" outlineLevel="1">
      <c r="A39" s="570"/>
      <c r="B39" s="594" t="str">
        <f t="shared" ref="B39:B41" si="22">B38</f>
        <v>Térreo</v>
      </c>
      <c r="C39" s="595" t="s">
        <v>1736</v>
      </c>
      <c r="D39" s="596" t="s">
        <v>1721</v>
      </c>
      <c r="E39" s="597">
        <v>43.63</v>
      </c>
      <c r="F39" s="597"/>
      <c r="G39" s="598"/>
      <c r="H39" s="599">
        <f>SUM(H40:H48)</f>
        <v>62949.4</v>
      </c>
      <c r="I39" s="599"/>
      <c r="J39" s="570"/>
      <c r="K39" s="570"/>
      <c r="L39" s="570"/>
      <c r="M39" s="570"/>
      <c r="N39" s="570"/>
      <c r="O39" s="570"/>
      <c r="P39" s="570"/>
      <c r="Q39" s="570"/>
      <c r="R39" s="570"/>
      <c r="S39" s="570"/>
      <c r="T39" s="570"/>
      <c r="U39" s="570"/>
      <c r="V39" s="570"/>
      <c r="W39" s="570"/>
      <c r="X39" s="570"/>
      <c r="Y39" s="570"/>
      <c r="Z39" s="570"/>
    </row>
    <row r="40" ht="15.0" hidden="1" customHeight="1" outlineLevel="2">
      <c r="A40" s="570"/>
      <c r="B40" s="600" t="str">
        <f t="shared" si="22"/>
        <v>Térreo</v>
      </c>
      <c r="C40" s="601" t="str">
        <f t="shared" ref="C40:C41" si="23">C39</f>
        <v>Coworking</v>
      </c>
      <c r="D40" s="602" t="s">
        <v>1722</v>
      </c>
      <c r="E40" s="603">
        <f>E39</f>
        <v>43.63</v>
      </c>
      <c r="F40" s="604">
        <v>1.0</v>
      </c>
      <c r="G40" s="605">
        <v>450.0</v>
      </c>
      <c r="H40" s="606">
        <f>E40*G40</f>
        <v>19633.5</v>
      </c>
      <c r="I40" s="607" t="s">
        <v>686</v>
      </c>
      <c r="J40" s="570"/>
      <c r="K40" s="570"/>
      <c r="L40" s="570"/>
      <c r="M40" s="570"/>
      <c r="N40" s="570"/>
      <c r="O40" s="570"/>
      <c r="P40" s="570"/>
      <c r="Q40" s="570"/>
      <c r="R40" s="570"/>
      <c r="S40" s="570"/>
      <c r="T40" s="570"/>
      <c r="U40" s="570"/>
      <c r="V40" s="570"/>
      <c r="W40" s="570"/>
      <c r="X40" s="570"/>
      <c r="Y40" s="570"/>
      <c r="Z40" s="570"/>
    </row>
    <row r="41" ht="15.0" hidden="1" customHeight="1" outlineLevel="2">
      <c r="A41" s="570"/>
      <c r="B41" s="600" t="str">
        <f t="shared" si="22"/>
        <v>Térreo</v>
      </c>
      <c r="C41" s="601" t="str">
        <f t="shared" si="23"/>
        <v>Coworking</v>
      </c>
      <c r="D41" s="615" t="s">
        <v>1731</v>
      </c>
      <c r="E41" s="616">
        <v>2.0</v>
      </c>
      <c r="F41" s="616">
        <v>1.0</v>
      </c>
      <c r="G41" s="617">
        <v>644.9</v>
      </c>
      <c r="H41" s="606">
        <f>E41*G41*F41</f>
        <v>1289.8</v>
      </c>
      <c r="I41" s="607" t="s">
        <v>686</v>
      </c>
      <c r="J41" s="570"/>
      <c r="K41" s="570"/>
      <c r="L41" s="570"/>
      <c r="M41" s="570"/>
      <c r="N41" s="570"/>
      <c r="O41" s="570"/>
      <c r="P41" s="570"/>
      <c r="Q41" s="570"/>
      <c r="R41" s="570"/>
      <c r="S41" s="570"/>
      <c r="T41" s="570"/>
      <c r="U41" s="570"/>
      <c r="V41" s="570"/>
      <c r="W41" s="570"/>
      <c r="X41" s="570"/>
      <c r="Y41" s="570"/>
      <c r="Z41" s="570"/>
    </row>
    <row r="42" ht="12.75" hidden="1" customHeight="1" outlineLevel="2">
      <c r="A42" s="570"/>
      <c r="B42" s="618" t="str">
        <f t="shared" ref="B42:C42" si="24">B40</f>
        <v>Térreo</v>
      </c>
      <c r="C42" s="619" t="str">
        <f t="shared" si="24"/>
        <v>Coworking</v>
      </c>
      <c r="D42" s="620" t="s">
        <v>1732</v>
      </c>
      <c r="E42" s="621">
        <v>1.0</v>
      </c>
      <c r="F42" s="622">
        <v>1.0</v>
      </c>
      <c r="G42" s="623">
        <f>2500*E39*0.2</f>
        <v>21815</v>
      </c>
      <c r="H42" s="624">
        <f t="shared" ref="H42:H48" si="26">E42*G42</f>
        <v>21815</v>
      </c>
      <c r="I42" s="625" t="s">
        <v>679</v>
      </c>
      <c r="J42" s="570"/>
      <c r="K42" s="570"/>
      <c r="L42" s="570"/>
      <c r="M42" s="570"/>
      <c r="N42" s="570"/>
      <c r="O42" s="570"/>
      <c r="P42" s="570"/>
      <c r="Q42" s="570"/>
      <c r="R42" s="570"/>
      <c r="S42" s="570"/>
      <c r="T42" s="570"/>
      <c r="U42" s="570"/>
      <c r="V42" s="570"/>
      <c r="W42" s="570"/>
      <c r="X42" s="570"/>
      <c r="Y42" s="570"/>
      <c r="Z42" s="570"/>
    </row>
    <row r="43" ht="15.0" hidden="1" customHeight="1" outlineLevel="2">
      <c r="A43" s="570"/>
      <c r="B43" s="610" t="str">
        <f t="shared" ref="B43:C43" si="25">B42</f>
        <v>Térreo</v>
      </c>
      <c r="C43" s="610" t="str">
        <f t="shared" si="25"/>
        <v>Coworking</v>
      </c>
      <c r="D43" s="610" t="s">
        <v>1723</v>
      </c>
      <c r="E43" s="611">
        <f>ROUNDUP(E39/4,0)</f>
        <v>11</v>
      </c>
      <c r="F43" s="612">
        <v>1.0</v>
      </c>
      <c r="G43" s="613">
        <v>400.0</v>
      </c>
      <c r="H43" s="614">
        <f t="shared" si="26"/>
        <v>4400</v>
      </c>
      <c r="I43" s="607" t="s">
        <v>676</v>
      </c>
      <c r="J43" s="570"/>
      <c r="K43" s="570"/>
      <c r="L43" s="570"/>
      <c r="M43" s="570"/>
      <c r="N43" s="570"/>
      <c r="O43" s="570"/>
      <c r="P43" s="570"/>
      <c r="Q43" s="570"/>
      <c r="R43" s="570"/>
      <c r="S43" s="570"/>
      <c r="T43" s="570"/>
      <c r="U43" s="570"/>
      <c r="V43" s="570"/>
      <c r="W43" s="570"/>
      <c r="X43" s="570"/>
      <c r="Y43" s="570"/>
      <c r="Z43" s="570"/>
    </row>
    <row r="44" ht="15.0" hidden="1" customHeight="1" outlineLevel="2">
      <c r="A44" s="570"/>
      <c r="B44" s="633" t="str">
        <f t="shared" ref="B44:C44" si="27">B43</f>
        <v>Térreo</v>
      </c>
      <c r="C44" s="634" t="str">
        <f t="shared" si="27"/>
        <v>Coworking</v>
      </c>
      <c r="D44" s="635" t="s">
        <v>1737</v>
      </c>
      <c r="E44" s="636">
        <v>1.0</v>
      </c>
      <c r="F44" s="637">
        <v>1.0</v>
      </c>
      <c r="G44" s="638">
        <v>73.6</v>
      </c>
      <c r="H44" s="607">
        <f t="shared" si="26"/>
        <v>73.6</v>
      </c>
      <c r="I44" s="607" t="s">
        <v>85</v>
      </c>
      <c r="J44" s="570"/>
      <c r="K44" s="570"/>
      <c r="L44" s="570"/>
      <c r="M44" s="570"/>
      <c r="N44" s="570"/>
      <c r="O44" s="570"/>
      <c r="P44" s="570"/>
      <c r="Q44" s="570"/>
      <c r="R44" s="570"/>
      <c r="S44" s="570"/>
      <c r="T44" s="570"/>
      <c r="U44" s="570"/>
      <c r="V44" s="570"/>
      <c r="W44" s="570"/>
      <c r="X44" s="570"/>
      <c r="Y44" s="570"/>
      <c r="Z44" s="570"/>
    </row>
    <row r="45" ht="15.0" hidden="1" customHeight="1" outlineLevel="2">
      <c r="A45" s="570"/>
      <c r="B45" s="626" t="str">
        <f t="shared" ref="B45:C45" si="28">B44</f>
        <v>Térreo</v>
      </c>
      <c r="C45" s="627" t="str">
        <f t="shared" si="28"/>
        <v>Coworking</v>
      </c>
      <c r="D45" s="628" t="s">
        <v>1738</v>
      </c>
      <c r="E45" s="629">
        <v>1.0</v>
      </c>
      <c r="F45" s="630">
        <v>1.0</v>
      </c>
      <c r="G45" s="631">
        <v>3600.0</v>
      </c>
      <c r="H45" s="632">
        <f t="shared" si="26"/>
        <v>3600</v>
      </c>
      <c r="I45" s="607" t="s">
        <v>684</v>
      </c>
      <c r="J45" s="570"/>
      <c r="K45" s="570"/>
      <c r="L45" s="570"/>
      <c r="M45" s="570"/>
      <c r="N45" s="570"/>
      <c r="O45" s="570"/>
      <c r="P45" s="570"/>
      <c r="Q45" s="570"/>
      <c r="R45" s="570"/>
      <c r="S45" s="570"/>
      <c r="T45" s="570"/>
      <c r="U45" s="570"/>
      <c r="V45" s="570"/>
      <c r="W45" s="570"/>
      <c r="X45" s="570"/>
      <c r="Y45" s="570"/>
      <c r="Z45" s="570"/>
    </row>
    <row r="46" ht="15.0" hidden="1" customHeight="1" outlineLevel="2">
      <c r="A46" s="570"/>
      <c r="B46" s="626" t="str">
        <f t="shared" ref="B46:C46" si="29">B45</f>
        <v>Térreo</v>
      </c>
      <c r="C46" s="627" t="str">
        <f t="shared" si="29"/>
        <v>Coworking</v>
      </c>
      <c r="D46" s="639" t="s">
        <v>1739</v>
      </c>
      <c r="E46" s="640">
        <v>6.0</v>
      </c>
      <c r="F46" s="630">
        <v>1.0</v>
      </c>
      <c r="G46" s="641">
        <v>180.0</v>
      </c>
      <c r="H46" s="632">
        <f t="shared" si="26"/>
        <v>1080</v>
      </c>
      <c r="I46" s="607" t="s">
        <v>684</v>
      </c>
      <c r="J46" s="570"/>
      <c r="K46" s="570"/>
      <c r="L46" s="570"/>
      <c r="M46" s="570"/>
      <c r="N46" s="570"/>
      <c r="O46" s="570"/>
      <c r="P46" s="570"/>
      <c r="Q46" s="570"/>
      <c r="R46" s="570"/>
      <c r="S46" s="570"/>
      <c r="T46" s="570"/>
      <c r="U46" s="570"/>
      <c r="V46" s="570"/>
      <c r="W46" s="570"/>
      <c r="X46" s="570"/>
      <c r="Y46" s="570"/>
      <c r="Z46" s="570"/>
    </row>
    <row r="47" ht="15.0" hidden="1" customHeight="1" outlineLevel="2">
      <c r="A47" s="570"/>
      <c r="B47" s="600" t="str">
        <f t="shared" ref="B47:C47" si="30">B46</f>
        <v>Térreo</v>
      </c>
      <c r="C47" s="601" t="str">
        <f t="shared" si="30"/>
        <v>Coworking</v>
      </c>
      <c r="D47" s="615" t="s">
        <v>1735</v>
      </c>
      <c r="E47" s="616">
        <v>1.0</v>
      </c>
      <c r="F47" s="604">
        <v>1.0</v>
      </c>
      <c r="G47" s="617">
        <f>250*E39</f>
        <v>10907.5</v>
      </c>
      <c r="H47" s="606">
        <f t="shared" si="26"/>
        <v>10907.5</v>
      </c>
      <c r="I47" s="607" t="s">
        <v>686</v>
      </c>
      <c r="J47" s="570"/>
      <c r="K47" s="570"/>
      <c r="L47" s="570"/>
      <c r="M47" s="570"/>
      <c r="N47" s="570"/>
      <c r="O47" s="570"/>
      <c r="P47" s="570"/>
      <c r="Q47" s="570"/>
      <c r="R47" s="570"/>
      <c r="S47" s="570"/>
      <c r="T47" s="570"/>
      <c r="U47" s="570"/>
      <c r="V47" s="570"/>
      <c r="W47" s="570"/>
      <c r="X47" s="570"/>
      <c r="Y47" s="570"/>
      <c r="Z47" s="570"/>
    </row>
    <row r="48" ht="15.0" hidden="1" customHeight="1" outlineLevel="2">
      <c r="A48" s="570"/>
      <c r="B48" s="642" t="str">
        <f t="shared" ref="B48:C48" si="31">B47</f>
        <v>Térreo</v>
      </c>
      <c r="C48" s="643" t="str">
        <f t="shared" si="31"/>
        <v>Coworking</v>
      </c>
      <c r="D48" s="644" t="s">
        <v>1740</v>
      </c>
      <c r="E48" s="645">
        <v>1.0</v>
      </c>
      <c r="F48" s="646">
        <v>1.0</v>
      </c>
      <c r="G48" s="647">
        <v>150.0</v>
      </c>
      <c r="H48" s="648">
        <f t="shared" si="26"/>
        <v>150</v>
      </c>
      <c r="I48" s="607" t="s">
        <v>688</v>
      </c>
      <c r="J48" s="570"/>
      <c r="K48" s="570"/>
      <c r="L48" s="570"/>
      <c r="M48" s="570"/>
      <c r="N48" s="570"/>
      <c r="O48" s="570"/>
      <c r="P48" s="570"/>
      <c r="Q48" s="570"/>
      <c r="R48" s="570"/>
      <c r="S48" s="570"/>
      <c r="T48" s="570"/>
      <c r="U48" s="570"/>
      <c r="V48" s="570"/>
      <c r="W48" s="570"/>
      <c r="X48" s="570"/>
      <c r="Y48" s="570"/>
      <c r="Z48" s="570"/>
    </row>
    <row r="49" ht="12.75" hidden="1" customHeight="1" outlineLevel="1">
      <c r="A49" s="570"/>
      <c r="B49" s="594" t="str">
        <f t="shared" ref="B49:B52" si="32">B48</f>
        <v>Térreo</v>
      </c>
      <c r="C49" s="595" t="s">
        <v>1741</v>
      </c>
      <c r="D49" s="596" t="s">
        <v>1721</v>
      </c>
      <c r="E49" s="597">
        <v>5.39</v>
      </c>
      <c r="F49" s="597"/>
      <c r="G49" s="598"/>
      <c r="H49" s="599">
        <f>SUM(H50:H57)</f>
        <v>26086.5</v>
      </c>
      <c r="I49" s="599"/>
      <c r="J49" s="570"/>
      <c r="K49" s="570"/>
      <c r="L49" s="570"/>
      <c r="M49" s="570"/>
      <c r="N49" s="570"/>
      <c r="O49" s="570"/>
      <c r="P49" s="570"/>
      <c r="Q49" s="570"/>
      <c r="R49" s="570"/>
      <c r="S49" s="570"/>
      <c r="T49" s="570"/>
      <c r="U49" s="570"/>
      <c r="V49" s="570"/>
      <c r="W49" s="570"/>
      <c r="X49" s="570"/>
      <c r="Y49" s="570"/>
      <c r="Z49" s="570"/>
    </row>
    <row r="50" ht="15.0" hidden="1" customHeight="1" outlineLevel="2">
      <c r="A50" s="570"/>
      <c r="B50" s="602" t="str">
        <f t="shared" si="32"/>
        <v>Térreo</v>
      </c>
      <c r="C50" s="602" t="str">
        <f t="shared" ref="C50:C52" si="33">C49</f>
        <v>Copa Coworking</v>
      </c>
      <c r="D50" s="602" t="s">
        <v>1722</v>
      </c>
      <c r="E50" s="603">
        <f>E49</f>
        <v>5.39</v>
      </c>
      <c r="F50" s="604">
        <v>1.0</v>
      </c>
      <c r="G50" s="605">
        <v>150.0</v>
      </c>
      <c r="H50" s="606">
        <f t="shared" ref="H50:H57" si="34">E50*G50</f>
        <v>808.5</v>
      </c>
      <c r="I50" s="607" t="s">
        <v>686</v>
      </c>
      <c r="J50" s="570"/>
      <c r="K50" s="570"/>
      <c r="L50" s="570"/>
      <c r="M50" s="570"/>
      <c r="N50" s="570"/>
      <c r="O50" s="570"/>
      <c r="P50" s="570"/>
      <c r="Q50" s="570"/>
      <c r="R50" s="570"/>
      <c r="S50" s="570"/>
      <c r="T50" s="570"/>
      <c r="U50" s="570"/>
      <c r="V50" s="570"/>
      <c r="W50" s="570"/>
      <c r="X50" s="570"/>
      <c r="Y50" s="570"/>
      <c r="Z50" s="570"/>
    </row>
    <row r="51" ht="12.75" hidden="1" customHeight="1" outlineLevel="2">
      <c r="A51" s="570"/>
      <c r="B51" s="620" t="str">
        <f t="shared" si="32"/>
        <v>Térreo</v>
      </c>
      <c r="C51" s="620" t="str">
        <f t="shared" si="33"/>
        <v>Copa Coworking</v>
      </c>
      <c r="D51" s="620" t="s">
        <v>1732</v>
      </c>
      <c r="E51" s="621">
        <v>1.0</v>
      </c>
      <c r="F51" s="622">
        <v>1.0</v>
      </c>
      <c r="G51" s="623">
        <f>(5-1.95)*2.2*2500</f>
        <v>16775</v>
      </c>
      <c r="H51" s="624">
        <f t="shared" si="34"/>
        <v>16775</v>
      </c>
      <c r="I51" s="625" t="s">
        <v>679</v>
      </c>
      <c r="J51" s="570"/>
      <c r="K51" s="570"/>
      <c r="L51" s="570"/>
      <c r="M51" s="570"/>
      <c r="N51" s="570"/>
      <c r="O51" s="570"/>
      <c r="P51" s="570"/>
      <c r="Q51" s="570"/>
      <c r="R51" s="570"/>
      <c r="S51" s="570"/>
      <c r="T51" s="570"/>
      <c r="U51" s="570"/>
      <c r="V51" s="570"/>
      <c r="W51" s="570"/>
      <c r="X51" s="570"/>
      <c r="Y51" s="570"/>
      <c r="Z51" s="570"/>
    </row>
    <row r="52" ht="15.0" hidden="1" customHeight="1" outlineLevel="2">
      <c r="A52" s="570"/>
      <c r="B52" s="610" t="str">
        <f t="shared" si="32"/>
        <v>Térreo</v>
      </c>
      <c r="C52" s="610" t="str">
        <f t="shared" si="33"/>
        <v>Copa Coworking</v>
      </c>
      <c r="D52" s="610" t="s">
        <v>1723</v>
      </c>
      <c r="E52" s="611">
        <f>ROUNDUP(E49/4,0)</f>
        <v>2</v>
      </c>
      <c r="F52" s="612">
        <v>1.0</v>
      </c>
      <c r="G52" s="613">
        <v>400.0</v>
      </c>
      <c r="H52" s="614">
        <f t="shared" si="34"/>
        <v>800</v>
      </c>
      <c r="I52" s="607" t="s">
        <v>676</v>
      </c>
      <c r="J52" s="570"/>
      <c r="K52" s="570"/>
      <c r="L52" s="570"/>
      <c r="M52" s="570"/>
      <c r="N52" s="570"/>
      <c r="O52" s="570"/>
      <c r="P52" s="570"/>
      <c r="Q52" s="570"/>
      <c r="R52" s="570"/>
      <c r="S52" s="570"/>
      <c r="T52" s="570"/>
      <c r="U52" s="570"/>
      <c r="V52" s="570"/>
      <c r="W52" s="570"/>
      <c r="X52" s="570"/>
      <c r="Y52" s="570"/>
      <c r="Z52" s="570"/>
    </row>
    <row r="53" ht="15.0" hidden="1" customHeight="1" outlineLevel="2">
      <c r="A53" s="570"/>
      <c r="B53" s="642" t="str">
        <f t="shared" ref="B53:C53" si="35">B51</f>
        <v>Térreo</v>
      </c>
      <c r="C53" s="643" t="str">
        <f t="shared" si="35"/>
        <v>Copa Coworking</v>
      </c>
      <c r="D53" s="644" t="s">
        <v>1742</v>
      </c>
      <c r="E53" s="645">
        <v>1.0</v>
      </c>
      <c r="F53" s="646">
        <v>1.0</v>
      </c>
      <c r="G53" s="647">
        <v>2900.0</v>
      </c>
      <c r="H53" s="648">
        <f t="shared" si="34"/>
        <v>2900</v>
      </c>
      <c r="I53" s="607" t="s">
        <v>688</v>
      </c>
      <c r="J53" s="570"/>
      <c r="K53" s="570"/>
      <c r="L53" s="570"/>
      <c r="M53" s="570"/>
      <c r="N53" s="570"/>
      <c r="O53" s="570"/>
      <c r="P53" s="570"/>
      <c r="Q53" s="570"/>
      <c r="R53" s="570"/>
      <c r="S53" s="570"/>
      <c r="T53" s="570"/>
      <c r="U53" s="570"/>
      <c r="V53" s="570"/>
      <c r="W53" s="570"/>
      <c r="X53" s="570"/>
      <c r="Y53" s="570"/>
      <c r="Z53" s="570"/>
    </row>
    <row r="54" ht="15.0" hidden="1" customHeight="1" outlineLevel="2">
      <c r="A54" s="570"/>
      <c r="B54" s="642" t="str">
        <f t="shared" ref="B54:C54" si="36">B51</f>
        <v>Térreo</v>
      </c>
      <c r="C54" s="643" t="str">
        <f t="shared" si="36"/>
        <v>Copa Coworking</v>
      </c>
      <c r="D54" s="644" t="s">
        <v>1743</v>
      </c>
      <c r="E54" s="645">
        <v>1.0</v>
      </c>
      <c r="F54" s="646">
        <v>1.0</v>
      </c>
      <c r="G54" s="647">
        <v>700.0</v>
      </c>
      <c r="H54" s="648">
        <f t="shared" si="34"/>
        <v>700</v>
      </c>
      <c r="I54" s="607" t="s">
        <v>688</v>
      </c>
      <c r="J54" s="570"/>
      <c r="K54" s="570"/>
      <c r="L54" s="570"/>
      <c r="M54" s="570"/>
      <c r="N54" s="570"/>
      <c r="O54" s="570"/>
      <c r="P54" s="570"/>
      <c r="Q54" s="570"/>
      <c r="R54" s="570"/>
      <c r="S54" s="570"/>
      <c r="T54" s="570"/>
      <c r="U54" s="570"/>
      <c r="V54" s="570"/>
      <c r="W54" s="570"/>
      <c r="X54" s="570"/>
      <c r="Y54" s="570"/>
      <c r="Z54" s="570"/>
    </row>
    <row r="55" ht="15.0" hidden="1" customHeight="1" outlineLevel="2">
      <c r="A55" s="570"/>
      <c r="B55" s="642" t="str">
        <f t="shared" ref="B55:C55" si="37">B52</f>
        <v>Térreo</v>
      </c>
      <c r="C55" s="643" t="str">
        <f t="shared" si="37"/>
        <v>Copa Coworking</v>
      </c>
      <c r="D55" s="644" t="s">
        <v>1744</v>
      </c>
      <c r="E55" s="645">
        <v>1.0</v>
      </c>
      <c r="F55" s="646">
        <v>1.0</v>
      </c>
      <c r="G55" s="647">
        <v>1200.0</v>
      </c>
      <c r="H55" s="648">
        <f t="shared" si="34"/>
        <v>1200</v>
      </c>
      <c r="I55" s="607" t="s">
        <v>688</v>
      </c>
      <c r="J55" s="570"/>
      <c r="K55" s="570"/>
      <c r="L55" s="570"/>
      <c r="M55" s="570"/>
      <c r="N55" s="570"/>
      <c r="O55" s="570"/>
      <c r="P55" s="570"/>
      <c r="Q55" s="570"/>
      <c r="R55" s="570"/>
      <c r="S55" s="570"/>
      <c r="T55" s="570"/>
      <c r="U55" s="570"/>
      <c r="V55" s="570"/>
      <c r="W55" s="570"/>
      <c r="X55" s="570"/>
      <c r="Y55" s="570"/>
      <c r="Z55" s="570"/>
    </row>
    <row r="56" ht="15.0" hidden="1" customHeight="1" outlineLevel="2">
      <c r="A56" s="570"/>
      <c r="B56" s="600" t="str">
        <f t="shared" ref="B56:C56" si="38">B55</f>
        <v>Térreo</v>
      </c>
      <c r="C56" s="601" t="str">
        <f t="shared" si="38"/>
        <v>Copa Coworking</v>
      </c>
      <c r="D56" s="615" t="s">
        <v>1735</v>
      </c>
      <c r="E56" s="616">
        <v>1.0</v>
      </c>
      <c r="F56" s="604">
        <v>1.0</v>
      </c>
      <c r="G56" s="617">
        <f>250*E49</f>
        <v>1347.5</v>
      </c>
      <c r="H56" s="606">
        <f t="shared" si="34"/>
        <v>1347.5</v>
      </c>
      <c r="I56" s="607" t="s">
        <v>686</v>
      </c>
      <c r="J56" s="570"/>
      <c r="K56" s="570"/>
      <c r="L56" s="570"/>
      <c r="M56" s="570"/>
      <c r="N56" s="570"/>
      <c r="O56" s="570"/>
      <c r="P56" s="570"/>
      <c r="Q56" s="570"/>
      <c r="R56" s="570"/>
      <c r="S56" s="570"/>
      <c r="T56" s="570"/>
      <c r="U56" s="570"/>
      <c r="V56" s="570"/>
      <c r="W56" s="570"/>
      <c r="X56" s="570"/>
      <c r="Y56" s="570"/>
      <c r="Z56" s="570"/>
    </row>
    <row r="57" ht="15.0" hidden="1" customHeight="1" outlineLevel="2">
      <c r="A57" s="570"/>
      <c r="B57" s="649" t="str">
        <f t="shared" ref="B57:C57" si="39">B55</f>
        <v>Térreo</v>
      </c>
      <c r="C57" s="649" t="str">
        <f t="shared" si="39"/>
        <v>Copa Coworking</v>
      </c>
      <c r="D57" s="649" t="s">
        <v>1745</v>
      </c>
      <c r="E57" s="650">
        <f>(5-1.95)*0.6</f>
        <v>1.83</v>
      </c>
      <c r="F57" s="651">
        <v>1.0</v>
      </c>
      <c r="G57" s="652">
        <v>850.0</v>
      </c>
      <c r="H57" s="653">
        <f t="shared" si="34"/>
        <v>1555.5</v>
      </c>
      <c r="I57" s="607" t="s">
        <v>559</v>
      </c>
      <c r="J57" s="570"/>
      <c r="K57" s="570"/>
      <c r="L57" s="570"/>
      <c r="M57" s="570"/>
      <c r="N57" s="570"/>
      <c r="O57" s="570"/>
      <c r="P57" s="570"/>
      <c r="Q57" s="570"/>
      <c r="R57" s="570"/>
      <c r="S57" s="570"/>
      <c r="T57" s="570"/>
      <c r="U57" s="570"/>
      <c r="V57" s="570"/>
      <c r="W57" s="570"/>
      <c r="X57" s="570"/>
      <c r="Y57" s="570"/>
      <c r="Z57" s="570"/>
    </row>
    <row r="58" ht="12.75" hidden="1" customHeight="1" outlineLevel="1">
      <c r="A58" s="570"/>
      <c r="B58" s="594" t="str">
        <f t="shared" ref="B58:B91" si="40">B57</f>
        <v>Térreo</v>
      </c>
      <c r="C58" s="595" t="s">
        <v>1746</v>
      </c>
      <c r="D58" s="596" t="s">
        <v>1721</v>
      </c>
      <c r="E58" s="597">
        <v>2.88</v>
      </c>
      <c r="F58" s="597"/>
      <c r="G58" s="598"/>
      <c r="H58" s="599">
        <f>SUM(H59:H63)</f>
        <v>5474.28</v>
      </c>
      <c r="I58" s="599"/>
      <c r="J58" s="570"/>
      <c r="K58" s="570"/>
      <c r="L58" s="570"/>
      <c r="M58" s="570"/>
      <c r="N58" s="570"/>
      <c r="O58" s="570"/>
      <c r="P58" s="570"/>
      <c r="Q58" s="570"/>
      <c r="R58" s="570"/>
      <c r="S58" s="570"/>
      <c r="T58" s="570"/>
      <c r="U58" s="570"/>
      <c r="V58" s="570"/>
      <c r="W58" s="570"/>
      <c r="X58" s="570"/>
      <c r="Y58" s="570"/>
      <c r="Z58" s="570"/>
    </row>
    <row r="59" ht="15.0" hidden="1" customHeight="1" outlineLevel="2">
      <c r="A59" s="570"/>
      <c r="B59" s="602" t="str">
        <f t="shared" si="40"/>
        <v>Térreo</v>
      </c>
      <c r="C59" s="602" t="str">
        <f t="shared" ref="C59:C63" si="41">C58</f>
        <v>WC Coworking</v>
      </c>
      <c r="D59" s="602" t="s">
        <v>1722</v>
      </c>
      <c r="E59" s="603">
        <f>E58</f>
        <v>2.88</v>
      </c>
      <c r="F59" s="604">
        <v>1.0</v>
      </c>
      <c r="G59" s="605">
        <v>450.0</v>
      </c>
      <c r="H59" s="606">
        <f t="shared" ref="H59:H63" si="42">E59*G59</f>
        <v>1296</v>
      </c>
      <c r="I59" s="607" t="s">
        <v>686</v>
      </c>
      <c r="J59" s="570"/>
      <c r="K59" s="570"/>
      <c r="L59" s="570"/>
      <c r="M59" s="570"/>
      <c r="N59" s="570"/>
      <c r="O59" s="570"/>
      <c r="P59" s="570"/>
      <c r="Q59" s="570"/>
      <c r="R59" s="570"/>
      <c r="S59" s="570"/>
      <c r="T59" s="570"/>
      <c r="U59" s="570"/>
      <c r="V59" s="570"/>
      <c r="W59" s="570"/>
      <c r="X59" s="570"/>
      <c r="Y59" s="570"/>
      <c r="Z59" s="570"/>
    </row>
    <row r="60" ht="12.75" hidden="1" customHeight="1" outlineLevel="2">
      <c r="A60" s="570"/>
      <c r="B60" s="620" t="str">
        <f t="shared" si="40"/>
        <v>Térreo</v>
      </c>
      <c r="C60" s="620" t="str">
        <f t="shared" si="41"/>
        <v>WC Coworking</v>
      </c>
      <c r="D60" s="620" t="s">
        <v>1732</v>
      </c>
      <c r="E60" s="621">
        <v>1.0</v>
      </c>
      <c r="F60" s="622">
        <v>1.0</v>
      </c>
      <c r="G60" s="623">
        <f>2500*1.2*0.9</f>
        <v>2700</v>
      </c>
      <c r="H60" s="624">
        <f t="shared" si="42"/>
        <v>2700</v>
      </c>
      <c r="I60" s="625" t="s">
        <v>679</v>
      </c>
      <c r="J60" s="570"/>
      <c r="K60" s="570"/>
      <c r="L60" s="570"/>
      <c r="M60" s="570"/>
      <c r="N60" s="570"/>
      <c r="O60" s="570"/>
      <c r="P60" s="570"/>
      <c r="Q60" s="570"/>
      <c r="R60" s="570"/>
      <c r="S60" s="570"/>
      <c r="T60" s="570"/>
      <c r="U60" s="570"/>
      <c r="V60" s="570"/>
      <c r="W60" s="570"/>
      <c r="X60" s="570"/>
      <c r="Y60" s="570"/>
      <c r="Z60" s="570"/>
    </row>
    <row r="61" ht="15.0" hidden="1" customHeight="1" outlineLevel="2">
      <c r="A61" s="570"/>
      <c r="B61" s="602" t="str">
        <f t="shared" si="40"/>
        <v>Térreo</v>
      </c>
      <c r="C61" s="602" t="str">
        <f t="shared" si="41"/>
        <v>WC Coworking</v>
      </c>
      <c r="D61" s="602" t="s">
        <v>1747</v>
      </c>
      <c r="E61" s="603">
        <v>1.0</v>
      </c>
      <c r="F61" s="604">
        <v>1.0</v>
      </c>
      <c r="G61" s="605">
        <v>466.28</v>
      </c>
      <c r="H61" s="606">
        <f t="shared" si="42"/>
        <v>466.28</v>
      </c>
      <c r="I61" s="607" t="s">
        <v>686</v>
      </c>
      <c r="J61" s="570"/>
      <c r="K61" s="570"/>
      <c r="L61" s="570"/>
      <c r="M61" s="570"/>
      <c r="N61" s="570"/>
      <c r="O61" s="570"/>
      <c r="P61" s="570"/>
      <c r="Q61" s="570"/>
      <c r="R61" s="570"/>
      <c r="S61" s="570"/>
      <c r="T61" s="570"/>
      <c r="U61" s="570"/>
      <c r="V61" s="570"/>
      <c r="W61" s="570"/>
      <c r="X61" s="570"/>
      <c r="Y61" s="570"/>
      <c r="Z61" s="570"/>
    </row>
    <row r="62" ht="15.0" hidden="1" customHeight="1" outlineLevel="2">
      <c r="A62" s="570"/>
      <c r="B62" s="610" t="str">
        <f t="shared" si="40"/>
        <v>Térreo</v>
      </c>
      <c r="C62" s="610" t="str">
        <f t="shared" si="41"/>
        <v>WC Coworking</v>
      </c>
      <c r="D62" s="610" t="s">
        <v>1723</v>
      </c>
      <c r="E62" s="611">
        <f>ROUNDUP(E58/4,0)</f>
        <v>1</v>
      </c>
      <c r="F62" s="612">
        <v>1.0</v>
      </c>
      <c r="G62" s="613">
        <v>400.0</v>
      </c>
      <c r="H62" s="614">
        <f t="shared" si="42"/>
        <v>400</v>
      </c>
      <c r="I62" s="607" t="s">
        <v>676</v>
      </c>
      <c r="J62" s="570"/>
      <c r="K62" s="570"/>
      <c r="L62" s="570"/>
      <c r="M62" s="570"/>
      <c r="N62" s="570"/>
      <c r="O62" s="570"/>
      <c r="P62" s="570"/>
      <c r="Q62" s="570"/>
      <c r="R62" s="570"/>
      <c r="S62" s="570"/>
      <c r="T62" s="570"/>
      <c r="U62" s="570"/>
      <c r="V62" s="570"/>
      <c r="W62" s="570"/>
      <c r="X62" s="570"/>
      <c r="Y62" s="570"/>
      <c r="Z62" s="570"/>
    </row>
    <row r="63" ht="15.0" hidden="1" customHeight="1" outlineLevel="2">
      <c r="A63" s="570"/>
      <c r="B63" s="649" t="str">
        <f t="shared" si="40"/>
        <v>Térreo</v>
      </c>
      <c r="C63" s="649" t="str">
        <f t="shared" si="41"/>
        <v>WC Coworking</v>
      </c>
      <c r="D63" s="649" t="s">
        <v>1745</v>
      </c>
      <c r="E63" s="650">
        <f>0.6*1.2</f>
        <v>0.72</v>
      </c>
      <c r="F63" s="651">
        <v>1.0</v>
      </c>
      <c r="G63" s="652">
        <v>850.0</v>
      </c>
      <c r="H63" s="653">
        <f t="shared" si="42"/>
        <v>612</v>
      </c>
      <c r="I63" s="607" t="s">
        <v>559</v>
      </c>
      <c r="J63" s="570"/>
      <c r="K63" s="570"/>
      <c r="L63" s="570"/>
      <c r="M63" s="570"/>
      <c r="N63" s="570"/>
      <c r="O63" s="570"/>
      <c r="P63" s="570"/>
      <c r="Q63" s="570"/>
      <c r="R63" s="570"/>
      <c r="S63" s="570"/>
      <c r="T63" s="570"/>
      <c r="U63" s="570"/>
      <c r="V63" s="570"/>
      <c r="W63" s="570"/>
      <c r="X63" s="570"/>
      <c r="Y63" s="570"/>
      <c r="Z63" s="570"/>
    </row>
    <row r="64" ht="12.75" hidden="1" customHeight="1" outlineLevel="1">
      <c r="A64" s="570"/>
      <c r="B64" s="594" t="str">
        <f t="shared" si="40"/>
        <v>Térreo</v>
      </c>
      <c r="C64" s="595" t="s">
        <v>1748</v>
      </c>
      <c r="D64" s="596" t="s">
        <v>1721</v>
      </c>
      <c r="E64" s="597">
        <v>3.82</v>
      </c>
      <c r="F64" s="597"/>
      <c r="G64" s="598"/>
      <c r="H64" s="599">
        <f>SUM(H65:H67)</f>
        <v>6703</v>
      </c>
      <c r="I64" s="599"/>
      <c r="J64" s="570"/>
      <c r="K64" s="570"/>
      <c r="L64" s="570"/>
      <c r="M64" s="570"/>
      <c r="N64" s="570"/>
      <c r="O64" s="570"/>
      <c r="P64" s="570"/>
      <c r="Q64" s="570"/>
      <c r="R64" s="570"/>
      <c r="S64" s="570"/>
      <c r="T64" s="570"/>
      <c r="U64" s="570"/>
      <c r="V64" s="570"/>
      <c r="W64" s="570"/>
      <c r="X64" s="570"/>
      <c r="Y64" s="570"/>
      <c r="Z64" s="570"/>
    </row>
    <row r="65" ht="15.0" hidden="1" customHeight="1" outlineLevel="2">
      <c r="A65" s="570"/>
      <c r="B65" s="602" t="str">
        <f t="shared" si="40"/>
        <v>Térreo</v>
      </c>
      <c r="C65" s="602" t="str">
        <f t="shared" ref="C65:C67" si="43">C64</f>
        <v>Recepção</v>
      </c>
      <c r="D65" s="602" t="s">
        <v>1722</v>
      </c>
      <c r="E65" s="603">
        <f>E64</f>
        <v>3.82</v>
      </c>
      <c r="F65" s="604">
        <v>1.0</v>
      </c>
      <c r="G65" s="605">
        <v>150.0</v>
      </c>
      <c r="H65" s="606">
        <f t="shared" ref="H65:H67" si="44">E65*G65</f>
        <v>573</v>
      </c>
      <c r="I65" s="607" t="s">
        <v>686</v>
      </c>
      <c r="J65" s="570"/>
      <c r="K65" s="570"/>
      <c r="L65" s="570"/>
      <c r="M65" s="570"/>
      <c r="N65" s="570"/>
      <c r="O65" s="570"/>
      <c r="P65" s="570"/>
      <c r="Q65" s="570"/>
      <c r="R65" s="570"/>
      <c r="S65" s="570"/>
      <c r="T65" s="570"/>
      <c r="U65" s="570"/>
      <c r="V65" s="570"/>
      <c r="W65" s="570"/>
      <c r="X65" s="570"/>
      <c r="Y65" s="570"/>
      <c r="Z65" s="570"/>
    </row>
    <row r="66" ht="12.75" hidden="1" customHeight="1" outlineLevel="2">
      <c r="A66" s="570"/>
      <c r="B66" s="620" t="str">
        <f t="shared" si="40"/>
        <v>Térreo</v>
      </c>
      <c r="C66" s="620" t="str">
        <f t="shared" si="43"/>
        <v>Recepção</v>
      </c>
      <c r="D66" s="620" t="s">
        <v>1732</v>
      </c>
      <c r="E66" s="621">
        <v>1.0</v>
      </c>
      <c r="F66" s="622">
        <v>1.0</v>
      </c>
      <c r="G66" s="623">
        <f>1500*E64</f>
        <v>5730</v>
      </c>
      <c r="H66" s="624">
        <f t="shared" si="44"/>
        <v>5730</v>
      </c>
      <c r="I66" s="625" t="s">
        <v>679</v>
      </c>
      <c r="J66" s="570"/>
      <c r="K66" s="570"/>
      <c r="L66" s="570"/>
      <c r="M66" s="570"/>
      <c r="N66" s="570"/>
      <c r="O66" s="570"/>
      <c r="P66" s="570"/>
      <c r="Q66" s="570"/>
      <c r="R66" s="570"/>
      <c r="S66" s="570"/>
      <c r="T66" s="570"/>
      <c r="U66" s="570"/>
      <c r="V66" s="570"/>
      <c r="W66" s="570"/>
      <c r="X66" s="570"/>
      <c r="Y66" s="570"/>
      <c r="Z66" s="570"/>
    </row>
    <row r="67" ht="15.0" hidden="1" customHeight="1" outlineLevel="2">
      <c r="A67" s="570"/>
      <c r="B67" s="610" t="str">
        <f t="shared" si="40"/>
        <v>Térreo</v>
      </c>
      <c r="C67" s="610" t="str">
        <f t="shared" si="43"/>
        <v>Recepção</v>
      </c>
      <c r="D67" s="610" t="s">
        <v>1723</v>
      </c>
      <c r="E67" s="611">
        <f>ROUNDUP(E64/4,0)</f>
        <v>1</v>
      </c>
      <c r="F67" s="612">
        <v>1.0</v>
      </c>
      <c r="G67" s="613">
        <v>400.0</v>
      </c>
      <c r="H67" s="614">
        <f t="shared" si="44"/>
        <v>400</v>
      </c>
      <c r="I67" s="607" t="s">
        <v>676</v>
      </c>
      <c r="J67" s="570"/>
      <c r="K67" s="570"/>
      <c r="L67" s="570"/>
      <c r="M67" s="570"/>
      <c r="N67" s="570"/>
      <c r="O67" s="570"/>
      <c r="P67" s="570"/>
      <c r="Q67" s="570"/>
      <c r="R67" s="570"/>
      <c r="S67" s="570"/>
      <c r="T67" s="570"/>
      <c r="U67" s="570"/>
      <c r="V67" s="570"/>
      <c r="W67" s="570"/>
      <c r="X67" s="570"/>
      <c r="Y67" s="570"/>
      <c r="Z67" s="570"/>
    </row>
    <row r="68" ht="12.75" hidden="1" customHeight="1" outlineLevel="1">
      <c r="A68" s="570"/>
      <c r="B68" s="594" t="str">
        <f t="shared" si="40"/>
        <v>Térreo</v>
      </c>
      <c r="C68" s="595" t="s">
        <v>1749</v>
      </c>
      <c r="D68" s="596" t="s">
        <v>1721</v>
      </c>
      <c r="E68" s="597">
        <v>5.98</v>
      </c>
      <c r="F68" s="597"/>
      <c r="G68" s="598"/>
      <c r="H68" s="599">
        <f>SUM(H69:H73)</f>
        <v>7658.78</v>
      </c>
      <c r="I68" s="599"/>
      <c r="J68" s="570"/>
      <c r="K68" s="570"/>
      <c r="L68" s="570"/>
      <c r="M68" s="570"/>
      <c r="N68" s="570"/>
      <c r="O68" s="570"/>
      <c r="P68" s="570"/>
      <c r="Q68" s="570"/>
      <c r="R68" s="570"/>
      <c r="S68" s="570"/>
      <c r="T68" s="570"/>
      <c r="U68" s="570"/>
      <c r="V68" s="570"/>
      <c r="W68" s="570"/>
      <c r="X68" s="570"/>
      <c r="Y68" s="570"/>
      <c r="Z68" s="570"/>
    </row>
    <row r="69" ht="12.75" hidden="1" customHeight="1" outlineLevel="2">
      <c r="A69" s="570"/>
      <c r="B69" s="620" t="str">
        <f t="shared" si="40"/>
        <v>Térreo</v>
      </c>
      <c r="C69" s="620" t="str">
        <f t="shared" ref="C69:C73" si="45">C68</f>
        <v>Vestiario</v>
      </c>
      <c r="D69" s="620" t="s">
        <v>1732</v>
      </c>
      <c r="E69" s="621">
        <v>1.0</v>
      </c>
      <c r="F69" s="622">
        <v>1.0</v>
      </c>
      <c r="G69" s="623">
        <f>2500*E68/4</f>
        <v>3737.5</v>
      </c>
      <c r="H69" s="624">
        <f t="shared" ref="H69:H73" si="46">E69*G69</f>
        <v>3737.5</v>
      </c>
      <c r="I69" s="625" t="s">
        <v>679</v>
      </c>
      <c r="J69" s="570"/>
      <c r="K69" s="570"/>
      <c r="L69" s="570"/>
      <c r="M69" s="570"/>
      <c r="N69" s="570"/>
      <c r="O69" s="570"/>
      <c r="P69" s="570"/>
      <c r="Q69" s="570"/>
      <c r="R69" s="570"/>
      <c r="S69" s="570"/>
      <c r="T69" s="570"/>
      <c r="U69" s="570"/>
      <c r="V69" s="570"/>
      <c r="W69" s="570"/>
      <c r="X69" s="570"/>
      <c r="Y69" s="570"/>
      <c r="Z69" s="570"/>
    </row>
    <row r="70" ht="15.0" hidden="1" customHeight="1" outlineLevel="2">
      <c r="A70" s="570"/>
      <c r="B70" s="602" t="str">
        <f t="shared" si="40"/>
        <v>Térreo</v>
      </c>
      <c r="C70" s="602" t="str">
        <f t="shared" si="45"/>
        <v>Vestiario</v>
      </c>
      <c r="D70" s="602" t="s">
        <v>1747</v>
      </c>
      <c r="E70" s="603">
        <v>1.0</v>
      </c>
      <c r="F70" s="604">
        <v>1.0</v>
      </c>
      <c r="G70" s="605">
        <v>466.28</v>
      </c>
      <c r="H70" s="606">
        <f t="shared" si="46"/>
        <v>466.28</v>
      </c>
      <c r="I70" s="607" t="s">
        <v>686</v>
      </c>
      <c r="J70" s="570"/>
      <c r="K70" s="570"/>
      <c r="L70" s="570"/>
      <c r="M70" s="570"/>
      <c r="N70" s="570"/>
      <c r="O70" s="570"/>
      <c r="P70" s="570"/>
      <c r="Q70" s="570"/>
      <c r="R70" s="570"/>
      <c r="S70" s="570"/>
      <c r="T70" s="570"/>
      <c r="U70" s="570"/>
      <c r="V70" s="570"/>
      <c r="W70" s="570"/>
      <c r="X70" s="570"/>
      <c r="Y70" s="570"/>
      <c r="Z70" s="570"/>
    </row>
    <row r="71" ht="15.0" hidden="1" customHeight="1" outlineLevel="2">
      <c r="A71" s="570"/>
      <c r="B71" s="610" t="str">
        <f t="shared" si="40"/>
        <v>Térreo</v>
      </c>
      <c r="C71" s="610" t="str">
        <f t="shared" si="45"/>
        <v>Vestiario</v>
      </c>
      <c r="D71" s="610" t="s">
        <v>1723</v>
      </c>
      <c r="E71" s="611">
        <f>ROUNDUP(E68/4,0)</f>
        <v>2</v>
      </c>
      <c r="F71" s="612">
        <v>1.0</v>
      </c>
      <c r="G71" s="613">
        <v>400.0</v>
      </c>
      <c r="H71" s="614">
        <f t="shared" si="46"/>
        <v>800</v>
      </c>
      <c r="I71" s="607" t="s">
        <v>676</v>
      </c>
      <c r="J71" s="570"/>
      <c r="K71" s="570"/>
      <c r="L71" s="570"/>
      <c r="M71" s="570"/>
      <c r="N71" s="570"/>
      <c r="O71" s="570"/>
      <c r="P71" s="570"/>
      <c r="Q71" s="570"/>
      <c r="R71" s="570"/>
      <c r="S71" s="570"/>
      <c r="T71" s="570"/>
      <c r="U71" s="570"/>
      <c r="V71" s="570"/>
      <c r="W71" s="570"/>
      <c r="X71" s="570"/>
      <c r="Y71" s="570"/>
      <c r="Z71" s="570"/>
    </row>
    <row r="72" ht="15.0" hidden="1" customHeight="1" outlineLevel="2">
      <c r="A72" s="570"/>
      <c r="B72" s="635" t="str">
        <f t="shared" si="40"/>
        <v>Térreo</v>
      </c>
      <c r="C72" s="635" t="str">
        <f t="shared" si="45"/>
        <v>Vestiario</v>
      </c>
      <c r="D72" s="635" t="s">
        <v>1750</v>
      </c>
      <c r="E72" s="636">
        <f>1.5*2.1</f>
        <v>3.15</v>
      </c>
      <c r="F72" s="637">
        <v>1.0</v>
      </c>
      <c r="G72" s="638">
        <v>600.0</v>
      </c>
      <c r="H72" s="607">
        <f t="shared" si="46"/>
        <v>1890</v>
      </c>
      <c r="I72" s="607" t="s">
        <v>682</v>
      </c>
      <c r="J72" s="570"/>
      <c r="K72" s="570"/>
      <c r="L72" s="570"/>
      <c r="M72" s="570"/>
      <c r="N72" s="570"/>
      <c r="O72" s="570"/>
      <c r="P72" s="570"/>
      <c r="Q72" s="570"/>
      <c r="R72" s="570"/>
      <c r="S72" s="570"/>
      <c r="T72" s="570"/>
      <c r="U72" s="570"/>
      <c r="V72" s="570"/>
      <c r="W72" s="570"/>
      <c r="X72" s="570"/>
      <c r="Y72" s="570"/>
      <c r="Z72" s="570"/>
    </row>
    <row r="73" ht="15.0" hidden="1" customHeight="1" outlineLevel="2">
      <c r="A73" s="570"/>
      <c r="B73" s="649" t="str">
        <f t="shared" si="40"/>
        <v>Térreo</v>
      </c>
      <c r="C73" s="649" t="str">
        <f t="shared" si="45"/>
        <v>Vestiario</v>
      </c>
      <c r="D73" s="649" t="s">
        <v>1745</v>
      </c>
      <c r="E73" s="650">
        <f>0.6*1.5</f>
        <v>0.9</v>
      </c>
      <c r="F73" s="651">
        <v>1.0</v>
      </c>
      <c r="G73" s="652">
        <v>850.0</v>
      </c>
      <c r="H73" s="653">
        <f t="shared" si="46"/>
        <v>765</v>
      </c>
      <c r="I73" s="607" t="s">
        <v>559</v>
      </c>
      <c r="J73" s="570"/>
      <c r="K73" s="570"/>
      <c r="L73" s="570"/>
      <c r="M73" s="570"/>
      <c r="N73" s="570"/>
      <c r="O73" s="570"/>
      <c r="P73" s="570"/>
      <c r="Q73" s="570"/>
      <c r="R73" s="570"/>
      <c r="S73" s="570"/>
      <c r="T73" s="570"/>
      <c r="U73" s="570"/>
      <c r="V73" s="570"/>
      <c r="W73" s="570"/>
      <c r="X73" s="570"/>
      <c r="Y73" s="570"/>
      <c r="Z73" s="570"/>
    </row>
    <row r="74" ht="12.75" hidden="1" customHeight="1" outlineLevel="1">
      <c r="A74" s="570"/>
      <c r="B74" s="594" t="str">
        <f t="shared" si="40"/>
        <v>Térreo</v>
      </c>
      <c r="C74" s="595" t="s">
        <v>1751</v>
      </c>
      <c r="D74" s="596" t="s">
        <v>1721</v>
      </c>
      <c r="E74" s="597">
        <v>14.25</v>
      </c>
      <c r="F74" s="597"/>
      <c r="G74" s="598"/>
      <c r="H74" s="599">
        <f>SUM(H75:H76)</f>
        <v>12287.5</v>
      </c>
      <c r="I74" s="599"/>
      <c r="J74" s="570"/>
      <c r="K74" s="570"/>
      <c r="L74" s="570"/>
      <c r="M74" s="570"/>
      <c r="N74" s="570"/>
      <c r="O74" s="570"/>
      <c r="P74" s="570"/>
      <c r="Q74" s="570"/>
      <c r="R74" s="570"/>
      <c r="S74" s="570"/>
      <c r="T74" s="570"/>
      <c r="U74" s="570"/>
      <c r="V74" s="570"/>
      <c r="W74" s="570"/>
      <c r="X74" s="570"/>
      <c r="Y74" s="570"/>
      <c r="Z74" s="570"/>
    </row>
    <row r="75" ht="12.75" hidden="1" customHeight="1" outlineLevel="2">
      <c r="A75" s="570"/>
      <c r="B75" s="618" t="str">
        <f t="shared" si="40"/>
        <v>Térreo</v>
      </c>
      <c r="C75" s="619" t="str">
        <f t="shared" ref="C75:C76" si="47">C74</f>
        <v>Almoxarifado</v>
      </c>
      <c r="D75" s="620" t="s">
        <v>1732</v>
      </c>
      <c r="E75" s="621">
        <v>1.0</v>
      </c>
      <c r="F75" s="622">
        <v>1.0</v>
      </c>
      <c r="G75" s="623">
        <f>1500*E74/2</f>
        <v>10687.5</v>
      </c>
      <c r="H75" s="624">
        <f t="shared" ref="H75:H76" si="48">E75*G75</f>
        <v>10687.5</v>
      </c>
      <c r="I75" s="625" t="s">
        <v>679</v>
      </c>
      <c r="J75" s="570"/>
      <c r="K75" s="570"/>
      <c r="L75" s="570"/>
      <c r="M75" s="570"/>
      <c r="N75" s="570"/>
      <c r="O75" s="570"/>
      <c r="P75" s="570"/>
      <c r="Q75" s="570"/>
      <c r="R75" s="570"/>
      <c r="S75" s="570"/>
      <c r="T75" s="570"/>
      <c r="U75" s="570"/>
      <c r="V75" s="570"/>
      <c r="W75" s="570"/>
      <c r="X75" s="570"/>
      <c r="Y75" s="570"/>
      <c r="Z75" s="570"/>
    </row>
    <row r="76" ht="15.0" hidden="1" customHeight="1" outlineLevel="2">
      <c r="A76" s="570"/>
      <c r="B76" s="610" t="str">
        <f t="shared" si="40"/>
        <v>Térreo</v>
      </c>
      <c r="C76" s="610" t="str">
        <f t="shared" si="47"/>
        <v>Almoxarifado</v>
      </c>
      <c r="D76" s="610" t="s">
        <v>1723</v>
      </c>
      <c r="E76" s="611">
        <f>ROUNDUP(E74/4,0)</f>
        <v>4</v>
      </c>
      <c r="F76" s="612">
        <v>1.0</v>
      </c>
      <c r="G76" s="613">
        <v>400.0</v>
      </c>
      <c r="H76" s="614">
        <f t="shared" si="48"/>
        <v>1600</v>
      </c>
      <c r="I76" s="607" t="s">
        <v>676</v>
      </c>
      <c r="J76" s="570"/>
      <c r="K76" s="570"/>
      <c r="L76" s="570"/>
      <c r="M76" s="570"/>
      <c r="N76" s="570"/>
      <c r="O76" s="570"/>
      <c r="P76" s="570"/>
      <c r="Q76" s="570"/>
      <c r="R76" s="570"/>
      <c r="S76" s="570"/>
      <c r="T76" s="570"/>
      <c r="U76" s="570"/>
      <c r="V76" s="570"/>
      <c r="W76" s="570"/>
      <c r="X76" s="570"/>
      <c r="Y76" s="570"/>
      <c r="Z76" s="570"/>
    </row>
    <row r="77" ht="12.75" hidden="1" customHeight="1" outlineLevel="1">
      <c r="A77" s="570"/>
      <c r="B77" s="594" t="str">
        <f t="shared" si="40"/>
        <v>Térreo</v>
      </c>
      <c r="C77" s="595" t="s">
        <v>1752</v>
      </c>
      <c r="D77" s="596" t="s">
        <v>1721</v>
      </c>
      <c r="E77" s="597">
        <v>8.02</v>
      </c>
      <c r="F77" s="597"/>
      <c r="G77" s="598"/>
      <c r="H77" s="599">
        <f>SUM(H78:H82)</f>
        <v>33144</v>
      </c>
      <c r="I77" s="599"/>
      <c r="J77" s="570"/>
      <c r="K77" s="570"/>
      <c r="L77" s="570"/>
      <c r="M77" s="570"/>
      <c r="N77" s="570"/>
      <c r="O77" s="570"/>
      <c r="P77" s="570"/>
      <c r="Q77" s="570"/>
      <c r="R77" s="570"/>
      <c r="S77" s="570"/>
      <c r="T77" s="570"/>
      <c r="U77" s="570"/>
      <c r="V77" s="570"/>
      <c r="W77" s="570"/>
      <c r="X77" s="570"/>
      <c r="Y77" s="570"/>
      <c r="Z77" s="570"/>
    </row>
    <row r="78" ht="15.0" hidden="1" customHeight="1" outlineLevel="2">
      <c r="A78" s="570"/>
      <c r="B78" s="610" t="str">
        <f t="shared" si="40"/>
        <v>Térreo</v>
      </c>
      <c r="C78" s="610" t="str">
        <f>C77</f>
        <v>Minimarket</v>
      </c>
      <c r="D78" s="610" t="s">
        <v>1723</v>
      </c>
      <c r="E78" s="611">
        <f>ROUNDUP(E77/4,0)</f>
        <v>3</v>
      </c>
      <c r="F78" s="612">
        <v>1.0</v>
      </c>
      <c r="G78" s="613">
        <f>700</f>
        <v>700</v>
      </c>
      <c r="H78" s="614">
        <f t="shared" ref="H78:H82" si="49">E78*G78</f>
        <v>2100</v>
      </c>
      <c r="I78" s="607" t="s">
        <v>676</v>
      </c>
      <c r="J78" s="570"/>
      <c r="K78" s="570"/>
      <c r="L78" s="570"/>
      <c r="M78" s="570"/>
      <c r="N78" s="570"/>
      <c r="O78" s="570"/>
      <c r="P78" s="570"/>
      <c r="Q78" s="570"/>
      <c r="R78" s="570"/>
      <c r="S78" s="570"/>
      <c r="T78" s="570"/>
      <c r="U78" s="570"/>
      <c r="V78" s="570"/>
      <c r="W78" s="570"/>
      <c r="X78" s="570"/>
      <c r="Y78" s="570"/>
      <c r="Z78" s="570"/>
    </row>
    <row r="79" ht="15.0" hidden="1" customHeight="1" outlineLevel="2">
      <c r="A79" s="570"/>
      <c r="B79" s="602" t="str">
        <f t="shared" si="40"/>
        <v>Térreo</v>
      </c>
      <c r="C79" s="602" t="str">
        <f>C77</f>
        <v>Minimarket</v>
      </c>
      <c r="D79" s="602" t="s">
        <v>1722</v>
      </c>
      <c r="E79" s="603">
        <f>E77</f>
        <v>8.02</v>
      </c>
      <c r="F79" s="604">
        <v>1.0</v>
      </c>
      <c r="G79" s="605">
        <v>450.0</v>
      </c>
      <c r="H79" s="606">
        <f t="shared" si="49"/>
        <v>3609</v>
      </c>
      <c r="I79" s="607" t="s">
        <v>686</v>
      </c>
      <c r="J79" s="570"/>
      <c r="K79" s="570"/>
      <c r="L79" s="570"/>
      <c r="M79" s="570"/>
      <c r="N79" s="570"/>
      <c r="O79" s="570"/>
      <c r="P79" s="570"/>
      <c r="Q79" s="570"/>
      <c r="R79" s="570"/>
      <c r="S79" s="570"/>
      <c r="T79" s="570"/>
      <c r="U79" s="570"/>
      <c r="V79" s="570"/>
      <c r="W79" s="570"/>
      <c r="X79" s="570"/>
      <c r="Y79" s="570"/>
      <c r="Z79" s="570"/>
    </row>
    <row r="80" ht="12.75" hidden="1" customHeight="1" outlineLevel="2">
      <c r="A80" s="570"/>
      <c r="B80" s="620" t="str">
        <f t="shared" si="40"/>
        <v>Térreo</v>
      </c>
      <c r="C80" s="620" t="str">
        <f t="shared" ref="C80:C82" si="50">C79</f>
        <v>Minimarket</v>
      </c>
      <c r="D80" s="620" t="s">
        <v>1732</v>
      </c>
      <c r="E80" s="621">
        <v>1.0</v>
      </c>
      <c r="F80" s="622">
        <v>1.0</v>
      </c>
      <c r="G80" s="623">
        <f>1500*E77</f>
        <v>12030</v>
      </c>
      <c r="H80" s="624">
        <f t="shared" si="49"/>
        <v>12030</v>
      </c>
      <c r="I80" s="625" t="s">
        <v>679</v>
      </c>
      <c r="J80" s="570"/>
      <c r="K80" s="570"/>
      <c r="L80" s="570"/>
      <c r="M80" s="570"/>
      <c r="N80" s="570"/>
      <c r="O80" s="570"/>
      <c r="P80" s="570"/>
      <c r="Q80" s="570"/>
      <c r="R80" s="570"/>
      <c r="S80" s="570"/>
      <c r="T80" s="570"/>
      <c r="U80" s="570"/>
      <c r="V80" s="570"/>
      <c r="W80" s="570"/>
      <c r="X80" s="570"/>
      <c r="Y80" s="570"/>
      <c r="Z80" s="570"/>
    </row>
    <row r="81" ht="15.0" hidden="1" customHeight="1" outlineLevel="2">
      <c r="A81" s="570"/>
      <c r="B81" s="615" t="str">
        <f t="shared" si="40"/>
        <v>Térreo</v>
      </c>
      <c r="C81" s="615" t="str">
        <f t="shared" si="50"/>
        <v>Minimarket</v>
      </c>
      <c r="D81" s="615" t="s">
        <v>1735</v>
      </c>
      <c r="E81" s="616">
        <f>E77</f>
        <v>8.02</v>
      </c>
      <c r="F81" s="604">
        <v>1.0</v>
      </c>
      <c r="G81" s="617">
        <v>250.0</v>
      </c>
      <c r="H81" s="606">
        <f t="shared" si="49"/>
        <v>2005</v>
      </c>
      <c r="I81" s="607" t="s">
        <v>686</v>
      </c>
      <c r="J81" s="570"/>
      <c r="K81" s="570"/>
      <c r="L81" s="570"/>
      <c r="M81" s="570"/>
      <c r="N81" s="570"/>
      <c r="O81" s="570"/>
      <c r="P81" s="570"/>
      <c r="Q81" s="570"/>
      <c r="R81" s="570"/>
      <c r="S81" s="570"/>
      <c r="T81" s="570"/>
      <c r="U81" s="570"/>
      <c r="V81" s="570"/>
      <c r="W81" s="570"/>
      <c r="X81" s="570"/>
      <c r="Y81" s="570"/>
      <c r="Z81" s="570"/>
    </row>
    <row r="82" ht="15.0" hidden="1" customHeight="1" outlineLevel="2">
      <c r="A82" s="570"/>
      <c r="B82" s="644" t="str">
        <f t="shared" si="40"/>
        <v>Térreo</v>
      </c>
      <c r="C82" s="644" t="str">
        <f t="shared" si="50"/>
        <v>Minimarket</v>
      </c>
      <c r="D82" s="644" t="s">
        <v>1753</v>
      </c>
      <c r="E82" s="645">
        <v>1.0</v>
      </c>
      <c r="F82" s="646">
        <v>1.0</v>
      </c>
      <c r="G82" s="647">
        <v>13400.0</v>
      </c>
      <c r="H82" s="648">
        <f t="shared" si="49"/>
        <v>13400</v>
      </c>
      <c r="I82" s="607" t="s">
        <v>688</v>
      </c>
      <c r="J82" s="570"/>
      <c r="K82" s="570"/>
      <c r="L82" s="570"/>
      <c r="M82" s="570"/>
      <c r="N82" s="570"/>
      <c r="O82" s="570"/>
      <c r="P82" s="570"/>
      <c r="Q82" s="570"/>
      <c r="R82" s="570"/>
      <c r="S82" s="570"/>
      <c r="T82" s="570"/>
      <c r="U82" s="570"/>
      <c r="V82" s="570"/>
      <c r="W82" s="570"/>
      <c r="X82" s="570"/>
      <c r="Y82" s="570"/>
      <c r="Z82" s="570"/>
    </row>
    <row r="83" ht="12.75" hidden="1" customHeight="1" outlineLevel="1">
      <c r="A83" s="570"/>
      <c r="B83" s="594" t="str">
        <f t="shared" si="40"/>
        <v>Térreo</v>
      </c>
      <c r="C83" s="595" t="s">
        <v>1754</v>
      </c>
      <c r="D83" s="596" t="s">
        <v>1721</v>
      </c>
      <c r="E83" s="597">
        <v>17.33</v>
      </c>
      <c r="F83" s="597"/>
      <c r="G83" s="598"/>
      <c r="H83" s="599">
        <f>SUM(H84:H91)</f>
        <v>78066</v>
      </c>
      <c r="I83" s="599"/>
      <c r="J83" s="570"/>
      <c r="K83" s="570"/>
      <c r="L83" s="570"/>
      <c r="M83" s="570"/>
      <c r="N83" s="570"/>
      <c r="O83" s="570"/>
      <c r="P83" s="570"/>
      <c r="Q83" s="570"/>
      <c r="R83" s="570"/>
      <c r="S83" s="570"/>
      <c r="T83" s="570"/>
      <c r="U83" s="570"/>
      <c r="V83" s="570"/>
      <c r="W83" s="570"/>
      <c r="X83" s="570"/>
      <c r="Y83" s="570"/>
      <c r="Z83" s="570"/>
    </row>
    <row r="84" ht="15.0" hidden="1" customHeight="1" outlineLevel="2">
      <c r="A84" s="570"/>
      <c r="B84" s="610" t="str">
        <f t="shared" si="40"/>
        <v>Térreo</v>
      </c>
      <c r="C84" s="610" t="str">
        <f>C83</f>
        <v>Lavanderia</v>
      </c>
      <c r="D84" s="610" t="s">
        <v>1723</v>
      </c>
      <c r="E84" s="611">
        <f>ROUNDUP(E83/4,0)</f>
        <v>5</v>
      </c>
      <c r="F84" s="612">
        <v>1.0</v>
      </c>
      <c r="G84" s="613">
        <f>700</f>
        <v>700</v>
      </c>
      <c r="H84" s="614">
        <f t="shared" ref="H84:H91" si="51">E84*G84</f>
        <v>3500</v>
      </c>
      <c r="I84" s="607" t="s">
        <v>676</v>
      </c>
      <c r="J84" s="570"/>
      <c r="K84" s="570"/>
      <c r="L84" s="570"/>
      <c r="M84" s="570"/>
      <c r="N84" s="570"/>
      <c r="O84" s="570"/>
      <c r="P84" s="570"/>
      <c r="Q84" s="570"/>
      <c r="R84" s="570"/>
      <c r="S84" s="570"/>
      <c r="T84" s="570"/>
      <c r="U84" s="570"/>
      <c r="V84" s="570"/>
      <c r="W84" s="570"/>
      <c r="X84" s="570"/>
      <c r="Y84" s="570"/>
      <c r="Z84" s="570"/>
    </row>
    <row r="85" ht="15.0" hidden="1" customHeight="1" outlineLevel="2">
      <c r="A85" s="570"/>
      <c r="B85" s="600" t="str">
        <f t="shared" si="40"/>
        <v>Térreo</v>
      </c>
      <c r="C85" s="601" t="str">
        <f>C83</f>
        <v>Lavanderia</v>
      </c>
      <c r="D85" s="602" t="s">
        <v>1722</v>
      </c>
      <c r="E85" s="603">
        <f>E83</f>
        <v>17.33</v>
      </c>
      <c r="F85" s="604">
        <v>1.0</v>
      </c>
      <c r="G85" s="605">
        <v>450.0</v>
      </c>
      <c r="H85" s="606">
        <f t="shared" si="51"/>
        <v>7798.5</v>
      </c>
      <c r="I85" s="607" t="s">
        <v>686</v>
      </c>
      <c r="J85" s="570"/>
      <c r="K85" s="570"/>
      <c r="L85" s="570"/>
      <c r="M85" s="570"/>
      <c r="N85" s="570"/>
      <c r="O85" s="570"/>
      <c r="P85" s="570"/>
      <c r="Q85" s="570"/>
      <c r="R85" s="570"/>
      <c r="S85" s="570"/>
      <c r="T85" s="570"/>
      <c r="U85" s="570"/>
      <c r="V85" s="570"/>
      <c r="W85" s="570"/>
      <c r="X85" s="570"/>
      <c r="Y85" s="570"/>
      <c r="Z85" s="570"/>
    </row>
    <row r="86" ht="12.75" hidden="1" customHeight="1" outlineLevel="2">
      <c r="A86" s="570"/>
      <c r="B86" s="618" t="str">
        <f t="shared" si="40"/>
        <v>Térreo</v>
      </c>
      <c r="C86" s="619" t="str">
        <f t="shared" ref="C86:C91" si="52">C85</f>
        <v>Lavanderia</v>
      </c>
      <c r="D86" s="620" t="s">
        <v>1732</v>
      </c>
      <c r="E86" s="621">
        <v>1.0</v>
      </c>
      <c r="F86" s="622">
        <v>1.0</v>
      </c>
      <c r="G86" s="623">
        <f>1500*E83*0.4</f>
        <v>10398</v>
      </c>
      <c r="H86" s="624">
        <f t="shared" si="51"/>
        <v>10398</v>
      </c>
      <c r="I86" s="625" t="s">
        <v>679</v>
      </c>
      <c r="J86" s="570"/>
      <c r="K86" s="570"/>
      <c r="L86" s="570"/>
      <c r="M86" s="570"/>
      <c r="N86" s="570"/>
      <c r="O86" s="570"/>
      <c r="P86" s="570"/>
      <c r="Q86" s="570"/>
      <c r="R86" s="570"/>
      <c r="S86" s="570"/>
      <c r="T86" s="570"/>
      <c r="U86" s="570"/>
      <c r="V86" s="570"/>
      <c r="W86" s="570"/>
      <c r="X86" s="570"/>
      <c r="Y86" s="570"/>
      <c r="Z86" s="570"/>
    </row>
    <row r="87" ht="15.0" hidden="1" customHeight="1" outlineLevel="2">
      <c r="A87" s="570"/>
      <c r="B87" s="626" t="str">
        <f t="shared" si="40"/>
        <v>Térreo</v>
      </c>
      <c r="C87" s="627" t="str">
        <f t="shared" si="52"/>
        <v>Lavanderia</v>
      </c>
      <c r="D87" s="628" t="s">
        <v>1755</v>
      </c>
      <c r="E87" s="629">
        <v>2.0</v>
      </c>
      <c r="F87" s="630">
        <v>1.0</v>
      </c>
      <c r="G87" s="631">
        <v>3558.5</v>
      </c>
      <c r="H87" s="632">
        <f t="shared" si="51"/>
        <v>7117</v>
      </c>
      <c r="I87" s="607" t="s">
        <v>684</v>
      </c>
      <c r="J87" s="570"/>
      <c r="K87" s="570"/>
      <c r="L87" s="570"/>
      <c r="M87" s="570"/>
      <c r="N87" s="570"/>
      <c r="O87" s="570"/>
      <c r="P87" s="570"/>
      <c r="Q87" s="570"/>
      <c r="R87" s="570"/>
      <c r="S87" s="570"/>
      <c r="T87" s="570"/>
      <c r="U87" s="570"/>
      <c r="V87" s="570"/>
      <c r="W87" s="570"/>
      <c r="X87" s="570"/>
      <c r="Y87" s="570"/>
      <c r="Z87" s="570"/>
    </row>
    <row r="88" ht="15.0" hidden="1" customHeight="1" outlineLevel="2">
      <c r="A88" s="570"/>
      <c r="B88" s="626" t="str">
        <f t="shared" si="40"/>
        <v>Térreo</v>
      </c>
      <c r="C88" s="627" t="str">
        <f t="shared" si="52"/>
        <v>Lavanderia</v>
      </c>
      <c r="D88" s="628" t="s">
        <v>1756</v>
      </c>
      <c r="E88" s="629">
        <v>1.0</v>
      </c>
      <c r="F88" s="630">
        <v>1.0</v>
      </c>
      <c r="G88" s="631">
        <v>400.0</v>
      </c>
      <c r="H88" s="632">
        <f t="shared" si="51"/>
        <v>400</v>
      </c>
      <c r="I88" s="607" t="s">
        <v>684</v>
      </c>
      <c r="J88" s="570"/>
      <c r="K88" s="570"/>
      <c r="L88" s="570"/>
      <c r="M88" s="570"/>
      <c r="N88" s="570"/>
      <c r="O88" s="570"/>
      <c r="P88" s="570"/>
      <c r="Q88" s="570"/>
      <c r="R88" s="570"/>
      <c r="S88" s="570"/>
      <c r="T88" s="570"/>
      <c r="U88" s="570"/>
      <c r="V88" s="570"/>
      <c r="W88" s="570"/>
      <c r="X88" s="570"/>
      <c r="Y88" s="570"/>
      <c r="Z88" s="570"/>
    </row>
    <row r="89" ht="15.0" hidden="1" customHeight="1" outlineLevel="2">
      <c r="A89" s="570"/>
      <c r="B89" s="654" t="str">
        <f t="shared" si="40"/>
        <v>Térreo</v>
      </c>
      <c r="C89" s="655" t="str">
        <f t="shared" si="52"/>
        <v>Lavanderia</v>
      </c>
      <c r="D89" s="649" t="s">
        <v>1745</v>
      </c>
      <c r="E89" s="650">
        <f>0.6*2</f>
        <v>1.2</v>
      </c>
      <c r="F89" s="651">
        <v>1.0</v>
      </c>
      <c r="G89" s="652">
        <v>850.0</v>
      </c>
      <c r="H89" s="653">
        <f t="shared" si="51"/>
        <v>1020</v>
      </c>
      <c r="I89" s="607" t="s">
        <v>559</v>
      </c>
      <c r="J89" s="570"/>
      <c r="K89" s="570"/>
      <c r="L89" s="570"/>
      <c r="M89" s="570"/>
      <c r="N89" s="570"/>
      <c r="O89" s="570"/>
      <c r="P89" s="570"/>
      <c r="Q89" s="570"/>
      <c r="R89" s="570"/>
      <c r="S89" s="570"/>
      <c r="T89" s="570"/>
      <c r="U89" s="570"/>
      <c r="V89" s="570"/>
      <c r="W89" s="570"/>
      <c r="X89" s="570"/>
      <c r="Y89" s="570"/>
      <c r="Z89" s="570"/>
    </row>
    <row r="90" ht="15.0" hidden="1" customHeight="1" outlineLevel="2">
      <c r="A90" s="570"/>
      <c r="B90" s="600" t="str">
        <f t="shared" si="40"/>
        <v>Térreo</v>
      </c>
      <c r="C90" s="601" t="str">
        <f t="shared" si="52"/>
        <v>Lavanderia</v>
      </c>
      <c r="D90" s="615" t="s">
        <v>1735</v>
      </c>
      <c r="E90" s="616">
        <v>1.0</v>
      </c>
      <c r="F90" s="604">
        <v>1.0</v>
      </c>
      <c r="G90" s="617">
        <f>E83*250</f>
        <v>4332.5</v>
      </c>
      <c r="H90" s="606">
        <f t="shared" si="51"/>
        <v>4332.5</v>
      </c>
      <c r="I90" s="607" t="s">
        <v>686</v>
      </c>
      <c r="J90" s="570"/>
      <c r="K90" s="570"/>
      <c r="L90" s="570"/>
      <c r="M90" s="570"/>
      <c r="N90" s="570"/>
      <c r="O90" s="570"/>
      <c r="P90" s="570"/>
      <c r="Q90" s="570"/>
      <c r="R90" s="570"/>
      <c r="S90" s="570"/>
      <c r="T90" s="570"/>
      <c r="U90" s="570"/>
      <c r="V90" s="570"/>
      <c r="W90" s="570"/>
      <c r="X90" s="570"/>
      <c r="Y90" s="570"/>
      <c r="Z90" s="570"/>
    </row>
    <row r="91" ht="15.0" hidden="1" customHeight="1" outlineLevel="2">
      <c r="A91" s="570"/>
      <c r="B91" s="642" t="str">
        <f t="shared" si="40"/>
        <v>Térreo</v>
      </c>
      <c r="C91" s="643" t="str">
        <f t="shared" si="52"/>
        <v>Lavanderia</v>
      </c>
      <c r="D91" s="644" t="s">
        <v>1757</v>
      </c>
      <c r="E91" s="645">
        <v>3.0</v>
      </c>
      <c r="F91" s="646">
        <v>1.0</v>
      </c>
      <c r="G91" s="647">
        <v>14500.0</v>
      </c>
      <c r="H91" s="648">
        <f t="shared" si="51"/>
        <v>43500</v>
      </c>
      <c r="I91" s="607" t="s">
        <v>688</v>
      </c>
      <c r="J91" s="570"/>
      <c r="K91" s="570"/>
      <c r="L91" s="570"/>
      <c r="M91" s="570"/>
      <c r="N91" s="570"/>
      <c r="O91" s="570"/>
      <c r="P91" s="570"/>
      <c r="Q91" s="570"/>
      <c r="R91" s="570"/>
      <c r="S91" s="570"/>
      <c r="T91" s="570"/>
      <c r="U91" s="570"/>
      <c r="V91" s="570"/>
      <c r="W91" s="570"/>
      <c r="X91" s="570"/>
      <c r="Y91" s="570"/>
      <c r="Z91" s="570"/>
    </row>
    <row r="92" ht="12.75" customHeight="1" collapsed="1">
      <c r="A92" s="573"/>
      <c r="B92" s="656" t="s">
        <v>12</v>
      </c>
      <c r="C92" s="589"/>
      <c r="D92" s="590"/>
      <c r="E92" s="591"/>
      <c r="F92" s="591"/>
      <c r="G92" s="592"/>
      <c r="H92" s="593">
        <f>SUM(H93:H161)/2</f>
        <v>564580.02</v>
      </c>
      <c r="I92" s="593"/>
      <c r="J92" s="573"/>
      <c r="K92" s="573"/>
      <c r="L92" s="573"/>
      <c r="M92" s="573"/>
      <c r="N92" s="573"/>
      <c r="O92" s="573"/>
      <c r="P92" s="573"/>
      <c r="Q92" s="573"/>
      <c r="R92" s="573"/>
      <c r="S92" s="573"/>
      <c r="T92" s="573"/>
      <c r="U92" s="573"/>
      <c r="V92" s="573"/>
      <c r="W92" s="573"/>
      <c r="X92" s="573"/>
      <c r="Y92" s="573"/>
      <c r="Z92" s="573"/>
    </row>
    <row r="93" ht="12.75" hidden="1" customHeight="1" outlineLevel="1">
      <c r="A93" s="570"/>
      <c r="B93" s="594" t="str">
        <f t="shared" ref="B93:B107" si="53">B92</f>
        <v>Cobertura</v>
      </c>
      <c r="C93" s="595" t="s">
        <v>1724</v>
      </c>
      <c r="D93" s="596" t="s">
        <v>1721</v>
      </c>
      <c r="E93" s="597">
        <v>17.96</v>
      </c>
      <c r="F93" s="597"/>
      <c r="G93" s="598"/>
      <c r="H93" s="599">
        <f>SUM(H94:H95)</f>
        <v>5290</v>
      </c>
      <c r="I93" s="599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</row>
    <row r="94" ht="15.0" hidden="1" customHeight="1" outlineLevel="2">
      <c r="A94" s="570"/>
      <c r="B94" s="608" t="str">
        <f t="shared" si="53"/>
        <v>Cobertura</v>
      </c>
      <c r="C94" s="609" t="str">
        <f t="shared" ref="C94:C95" si="54">C93</f>
        <v>Circulação</v>
      </c>
      <c r="D94" s="610" t="s">
        <v>1723</v>
      </c>
      <c r="E94" s="611">
        <f>ROUNDUP(E93/10,0)</f>
        <v>2</v>
      </c>
      <c r="F94" s="612">
        <v>1.0</v>
      </c>
      <c r="G94" s="613">
        <v>400.0</v>
      </c>
      <c r="H94" s="614">
        <f t="shared" ref="H94:H95" si="55">E94*G94</f>
        <v>800</v>
      </c>
      <c r="I94" s="607" t="s">
        <v>676</v>
      </c>
      <c r="J94" s="570"/>
      <c r="K94" s="570"/>
      <c r="L94" s="570"/>
      <c r="M94" s="570"/>
      <c r="N94" s="570"/>
      <c r="O94" s="570"/>
      <c r="P94" s="570"/>
      <c r="Q94" s="570"/>
      <c r="R94" s="570"/>
      <c r="S94" s="570"/>
      <c r="T94" s="570"/>
      <c r="U94" s="570"/>
      <c r="V94" s="570"/>
      <c r="W94" s="570"/>
      <c r="X94" s="570"/>
      <c r="Y94" s="570"/>
      <c r="Z94" s="570"/>
    </row>
    <row r="95" ht="15.0" hidden="1" customHeight="1" outlineLevel="2">
      <c r="A95" s="570"/>
      <c r="B95" s="600" t="str">
        <f t="shared" si="53"/>
        <v>Cobertura</v>
      </c>
      <c r="C95" s="601" t="str">
        <f t="shared" si="54"/>
        <v>Circulação</v>
      </c>
      <c r="D95" s="615" t="s">
        <v>1735</v>
      </c>
      <c r="E95" s="616">
        <v>1.0</v>
      </c>
      <c r="F95" s="604">
        <v>1.0</v>
      </c>
      <c r="G95" s="617">
        <f>E93*250</f>
        <v>4490</v>
      </c>
      <c r="H95" s="606">
        <f t="shared" si="55"/>
        <v>4490</v>
      </c>
      <c r="I95" s="607" t="s">
        <v>686</v>
      </c>
      <c r="J95" s="570"/>
      <c r="K95" s="570"/>
      <c r="L95" s="570"/>
      <c r="M95" s="570"/>
      <c r="N95" s="570"/>
      <c r="O95" s="570"/>
      <c r="P95" s="570"/>
      <c r="Q95" s="570"/>
      <c r="R95" s="570"/>
      <c r="S95" s="570"/>
      <c r="T95" s="570"/>
      <c r="U95" s="570"/>
      <c r="V95" s="570"/>
      <c r="W95" s="570"/>
      <c r="X95" s="570"/>
      <c r="Y95" s="570"/>
      <c r="Z95" s="570"/>
    </row>
    <row r="96" ht="12.75" hidden="1" customHeight="1" outlineLevel="1">
      <c r="A96" s="573"/>
      <c r="B96" s="657" t="str">
        <f t="shared" si="53"/>
        <v>Cobertura</v>
      </c>
      <c r="C96" s="595" t="s">
        <v>1758</v>
      </c>
      <c r="D96" s="596" t="s">
        <v>1721</v>
      </c>
      <c r="E96" s="597">
        <f>76.11+25.86</f>
        <v>101.97</v>
      </c>
      <c r="F96" s="597"/>
      <c r="G96" s="598"/>
      <c r="H96" s="599">
        <f>SUM(H97:H104)</f>
        <v>95243.88</v>
      </c>
      <c r="I96" s="599"/>
      <c r="J96" s="573"/>
      <c r="K96" s="573"/>
      <c r="L96" s="573"/>
      <c r="M96" s="573"/>
      <c r="N96" s="573"/>
      <c r="O96" s="573"/>
      <c r="P96" s="573"/>
      <c r="Q96" s="573"/>
      <c r="R96" s="573"/>
      <c r="S96" s="573"/>
      <c r="T96" s="573"/>
      <c r="U96" s="573"/>
      <c r="V96" s="573"/>
      <c r="W96" s="573"/>
      <c r="X96" s="573"/>
      <c r="Y96" s="573"/>
      <c r="Z96" s="573"/>
    </row>
    <row r="97" ht="15.0" hidden="1" customHeight="1" outlineLevel="2">
      <c r="A97" s="570"/>
      <c r="B97" s="658" t="str">
        <f t="shared" si="53"/>
        <v>Cobertura</v>
      </c>
      <c r="C97" s="627" t="str">
        <f t="shared" ref="C97:C104" si="56">C96</f>
        <v>Área Externa</v>
      </c>
      <c r="D97" s="639" t="s">
        <v>1759</v>
      </c>
      <c r="E97" s="640">
        <v>1.0</v>
      </c>
      <c r="F97" s="630">
        <v>1.0</v>
      </c>
      <c r="G97" s="641">
        <v>5483.96</v>
      </c>
      <c r="H97" s="632">
        <f t="shared" ref="H97:H104" si="57">E97*G97</f>
        <v>5483.96</v>
      </c>
      <c r="I97" s="607" t="s">
        <v>684</v>
      </c>
      <c r="J97" s="570"/>
      <c r="K97" s="570"/>
      <c r="L97" s="570"/>
      <c r="M97" s="570"/>
      <c r="N97" s="570"/>
      <c r="O97" s="570"/>
      <c r="P97" s="570"/>
      <c r="Q97" s="570"/>
      <c r="R97" s="570"/>
      <c r="S97" s="570"/>
      <c r="T97" s="570"/>
      <c r="U97" s="570"/>
      <c r="V97" s="570"/>
      <c r="W97" s="570"/>
      <c r="X97" s="570"/>
      <c r="Y97" s="570"/>
      <c r="Z97" s="570"/>
    </row>
    <row r="98" ht="12.75" hidden="1" customHeight="1" outlineLevel="2">
      <c r="A98" s="570"/>
      <c r="B98" s="658" t="str">
        <f t="shared" si="53"/>
        <v>Cobertura</v>
      </c>
      <c r="C98" s="627" t="str">
        <f t="shared" si="56"/>
        <v>Área Externa</v>
      </c>
      <c r="D98" s="639" t="s">
        <v>1760</v>
      </c>
      <c r="E98" s="640">
        <f>3+2</f>
        <v>5</v>
      </c>
      <c r="F98" s="630">
        <v>1.0</v>
      </c>
      <c r="G98" s="641">
        <v>1100.0</v>
      </c>
      <c r="H98" s="632">
        <f t="shared" si="57"/>
        <v>5500</v>
      </c>
      <c r="I98" s="607" t="s">
        <v>684</v>
      </c>
      <c r="J98" s="570"/>
      <c r="K98" s="570"/>
      <c r="L98" s="570"/>
      <c r="M98" s="570"/>
      <c r="N98" s="570"/>
      <c r="O98" s="570"/>
      <c r="P98" s="570"/>
      <c r="Q98" s="570"/>
      <c r="R98" s="570"/>
      <c r="S98" s="570"/>
      <c r="T98" s="570"/>
      <c r="U98" s="570"/>
      <c r="V98" s="570"/>
      <c r="W98" s="570"/>
      <c r="X98" s="570"/>
      <c r="Y98" s="570"/>
      <c r="Z98" s="570"/>
    </row>
    <row r="99" ht="15.0" hidden="1" customHeight="1" outlineLevel="2">
      <c r="A99" s="570"/>
      <c r="B99" s="658" t="str">
        <f t="shared" si="53"/>
        <v>Cobertura</v>
      </c>
      <c r="C99" s="627" t="str">
        <f t="shared" si="56"/>
        <v>Área Externa</v>
      </c>
      <c r="D99" s="639" t="s">
        <v>1761</v>
      </c>
      <c r="E99" s="640">
        <v>1.0</v>
      </c>
      <c r="F99" s="630">
        <v>1.0</v>
      </c>
      <c r="G99" s="641">
        <v>2890.0</v>
      </c>
      <c r="H99" s="632">
        <f t="shared" si="57"/>
        <v>2890</v>
      </c>
      <c r="I99" s="607" t="s">
        <v>684</v>
      </c>
      <c r="J99" s="570"/>
      <c r="K99" s="570"/>
      <c r="L99" s="570"/>
      <c r="M99" s="570"/>
      <c r="N99" s="570"/>
      <c r="O99" s="570"/>
      <c r="P99" s="570"/>
      <c r="Q99" s="570"/>
      <c r="R99" s="570"/>
      <c r="S99" s="570"/>
      <c r="T99" s="570"/>
      <c r="U99" s="570"/>
      <c r="V99" s="570"/>
      <c r="W99" s="570"/>
      <c r="X99" s="570"/>
      <c r="Y99" s="570"/>
      <c r="Z99" s="570"/>
    </row>
    <row r="100" ht="15.0" hidden="1" customHeight="1" outlineLevel="2">
      <c r="A100" s="570"/>
      <c r="B100" s="658" t="str">
        <f t="shared" si="53"/>
        <v>Cobertura</v>
      </c>
      <c r="C100" s="627" t="str">
        <f t="shared" si="56"/>
        <v>Área Externa</v>
      </c>
      <c r="D100" s="639" t="s">
        <v>1762</v>
      </c>
      <c r="E100" s="640">
        <v>2.0</v>
      </c>
      <c r="F100" s="630">
        <v>1.0</v>
      </c>
      <c r="G100" s="641">
        <v>2159.0</v>
      </c>
      <c r="H100" s="632">
        <f t="shared" si="57"/>
        <v>4318</v>
      </c>
      <c r="I100" s="607" t="s">
        <v>684</v>
      </c>
      <c r="J100" s="570"/>
      <c r="K100" s="570"/>
      <c r="L100" s="570"/>
      <c r="M100" s="570"/>
      <c r="N100" s="570"/>
      <c r="O100" s="570"/>
      <c r="P100" s="570"/>
      <c r="Q100" s="570"/>
      <c r="R100" s="570"/>
      <c r="S100" s="570"/>
      <c r="T100" s="570"/>
      <c r="U100" s="570"/>
      <c r="V100" s="570"/>
      <c r="W100" s="570"/>
      <c r="X100" s="570"/>
      <c r="Y100" s="570"/>
      <c r="Z100" s="570"/>
    </row>
    <row r="101" ht="15.0" hidden="1" customHeight="1" outlineLevel="2">
      <c r="A101" s="570"/>
      <c r="B101" s="658" t="str">
        <f t="shared" si="53"/>
        <v>Cobertura</v>
      </c>
      <c r="C101" s="627" t="str">
        <f t="shared" si="56"/>
        <v>Área Externa</v>
      </c>
      <c r="D101" s="639" t="s">
        <v>1763</v>
      </c>
      <c r="E101" s="640">
        <v>3.0</v>
      </c>
      <c r="F101" s="630">
        <v>1.0</v>
      </c>
      <c r="G101" s="641">
        <v>5589.14</v>
      </c>
      <c r="H101" s="632">
        <f t="shared" si="57"/>
        <v>16767.42</v>
      </c>
      <c r="I101" s="607" t="s">
        <v>684</v>
      </c>
      <c r="J101" s="570"/>
      <c r="K101" s="570"/>
      <c r="L101" s="570"/>
      <c r="M101" s="570"/>
      <c r="N101" s="570"/>
      <c r="O101" s="570"/>
      <c r="P101" s="570"/>
      <c r="Q101" s="570"/>
      <c r="R101" s="570"/>
      <c r="S101" s="570"/>
      <c r="T101" s="570"/>
      <c r="U101" s="570"/>
      <c r="V101" s="570"/>
      <c r="W101" s="570"/>
      <c r="X101" s="570"/>
      <c r="Y101" s="570"/>
      <c r="Z101" s="570"/>
    </row>
    <row r="102" ht="15.0" hidden="1" customHeight="1" outlineLevel="2">
      <c r="A102" s="570"/>
      <c r="B102" s="658" t="str">
        <f t="shared" si="53"/>
        <v>Cobertura</v>
      </c>
      <c r="C102" s="627" t="str">
        <f t="shared" si="56"/>
        <v>Área Externa</v>
      </c>
      <c r="D102" s="639" t="s">
        <v>1764</v>
      </c>
      <c r="E102" s="640">
        <v>2.0</v>
      </c>
      <c r="F102" s="630">
        <v>1.0</v>
      </c>
      <c r="G102" s="641">
        <v>4999.0</v>
      </c>
      <c r="H102" s="632">
        <f t="shared" si="57"/>
        <v>9998</v>
      </c>
      <c r="I102" s="607" t="s">
        <v>684</v>
      </c>
      <c r="J102" s="570"/>
      <c r="K102" s="570"/>
      <c r="L102" s="570"/>
      <c r="M102" s="570"/>
      <c r="N102" s="570"/>
      <c r="O102" s="570"/>
      <c r="P102" s="570"/>
      <c r="Q102" s="570"/>
      <c r="R102" s="570"/>
      <c r="S102" s="570"/>
      <c r="T102" s="570"/>
      <c r="U102" s="570"/>
      <c r="V102" s="570"/>
      <c r="W102" s="570"/>
      <c r="X102" s="570"/>
      <c r="Y102" s="570"/>
      <c r="Z102" s="570"/>
    </row>
    <row r="103" ht="12.75" hidden="1" customHeight="1" outlineLevel="2">
      <c r="A103" s="570"/>
      <c r="B103" s="659" t="str">
        <f t="shared" si="53"/>
        <v>Cobertura</v>
      </c>
      <c r="C103" s="601" t="str">
        <f t="shared" si="56"/>
        <v>Área Externa</v>
      </c>
      <c r="D103" s="660" t="s">
        <v>1722</v>
      </c>
      <c r="E103" s="661">
        <f>E96</f>
        <v>101.97</v>
      </c>
      <c r="F103" s="662">
        <v>1.0</v>
      </c>
      <c r="G103" s="663">
        <v>450.0</v>
      </c>
      <c r="H103" s="664">
        <f t="shared" si="57"/>
        <v>45886.5</v>
      </c>
      <c r="I103" s="607" t="s">
        <v>686</v>
      </c>
      <c r="J103" s="570"/>
      <c r="K103" s="570"/>
      <c r="L103" s="570"/>
      <c r="M103" s="570"/>
      <c r="N103" s="570"/>
      <c r="O103" s="570"/>
      <c r="P103" s="570"/>
      <c r="Q103" s="570"/>
      <c r="R103" s="570"/>
      <c r="S103" s="570"/>
      <c r="T103" s="570"/>
      <c r="U103" s="570"/>
      <c r="V103" s="570"/>
      <c r="W103" s="570"/>
      <c r="X103" s="570"/>
      <c r="Y103" s="570"/>
      <c r="Z103" s="570"/>
    </row>
    <row r="104" ht="15.0" hidden="1" customHeight="1" outlineLevel="2">
      <c r="A104" s="570"/>
      <c r="B104" s="608" t="str">
        <f t="shared" si="53"/>
        <v>Cobertura</v>
      </c>
      <c r="C104" s="609" t="str">
        <f t="shared" si="56"/>
        <v>Área Externa</v>
      </c>
      <c r="D104" s="610" t="s">
        <v>1723</v>
      </c>
      <c r="E104" s="611">
        <f>ROUNDUP(E96/10,0)</f>
        <v>11</v>
      </c>
      <c r="F104" s="612">
        <v>1.0</v>
      </c>
      <c r="G104" s="613">
        <v>400.0</v>
      </c>
      <c r="H104" s="614">
        <f t="shared" si="57"/>
        <v>4400</v>
      </c>
      <c r="I104" s="607" t="s">
        <v>676</v>
      </c>
      <c r="J104" s="570"/>
      <c r="K104" s="570"/>
      <c r="L104" s="570"/>
      <c r="M104" s="570"/>
      <c r="N104" s="570"/>
      <c r="O104" s="570"/>
      <c r="P104" s="570"/>
      <c r="Q104" s="570"/>
      <c r="R104" s="570"/>
      <c r="S104" s="570"/>
      <c r="T104" s="570"/>
      <c r="U104" s="570"/>
      <c r="V104" s="570"/>
      <c r="W104" s="570"/>
      <c r="X104" s="570"/>
      <c r="Y104" s="570"/>
      <c r="Z104" s="570"/>
    </row>
    <row r="105" ht="12.75" hidden="1" customHeight="1" outlineLevel="1">
      <c r="A105" s="570"/>
      <c r="B105" s="657" t="str">
        <f t="shared" si="53"/>
        <v>Cobertura</v>
      </c>
      <c r="C105" s="595" t="s">
        <v>1765</v>
      </c>
      <c r="D105" s="596" t="s">
        <v>1721</v>
      </c>
      <c r="E105" s="597">
        <v>148.67</v>
      </c>
      <c r="F105" s="597"/>
      <c r="G105" s="598"/>
      <c r="H105" s="599">
        <f>SUM(H106:H120)</f>
        <v>287241.73</v>
      </c>
      <c r="I105" s="599"/>
      <c r="J105" s="570"/>
      <c r="K105" s="570"/>
      <c r="L105" s="570"/>
      <c r="M105" s="570"/>
      <c r="N105" s="570"/>
      <c r="O105" s="570"/>
      <c r="P105" s="570"/>
      <c r="Q105" s="570"/>
      <c r="R105" s="570"/>
      <c r="S105" s="570"/>
      <c r="T105" s="570"/>
      <c r="U105" s="570"/>
      <c r="V105" s="570"/>
      <c r="W105" s="570"/>
      <c r="X105" s="570"/>
      <c r="Y105" s="570"/>
      <c r="Z105" s="570"/>
    </row>
    <row r="106" ht="12.75" hidden="1" customHeight="1" outlineLevel="2">
      <c r="A106" s="570"/>
      <c r="B106" s="659" t="str">
        <f t="shared" si="53"/>
        <v>Cobertura</v>
      </c>
      <c r="C106" s="601" t="str">
        <f t="shared" ref="C106:C107" si="58">C105</f>
        <v>Gourmet</v>
      </c>
      <c r="D106" s="660" t="s">
        <v>1722</v>
      </c>
      <c r="E106" s="661">
        <f>E105</f>
        <v>148.67</v>
      </c>
      <c r="F106" s="662">
        <v>1.0</v>
      </c>
      <c r="G106" s="663">
        <v>450.0</v>
      </c>
      <c r="H106" s="664">
        <f>E106*G106</f>
        <v>66901.5</v>
      </c>
      <c r="I106" s="607" t="s">
        <v>686</v>
      </c>
      <c r="J106" s="570"/>
      <c r="K106" s="570"/>
      <c r="L106" s="570"/>
      <c r="M106" s="570"/>
      <c r="N106" s="570"/>
      <c r="O106" s="570"/>
      <c r="P106" s="570"/>
      <c r="Q106" s="570"/>
      <c r="R106" s="570"/>
      <c r="S106" s="570"/>
      <c r="T106" s="570"/>
      <c r="U106" s="570"/>
      <c r="V106" s="570"/>
      <c r="W106" s="570"/>
      <c r="X106" s="570"/>
      <c r="Y106" s="570"/>
      <c r="Z106" s="570"/>
    </row>
    <row r="107" ht="15.0" hidden="1" customHeight="1" outlineLevel="2">
      <c r="A107" s="570"/>
      <c r="B107" s="600" t="str">
        <f t="shared" si="53"/>
        <v>Cobertura</v>
      </c>
      <c r="C107" s="601" t="str">
        <f t="shared" si="58"/>
        <v>Gourmet</v>
      </c>
      <c r="D107" s="615" t="s">
        <v>1731</v>
      </c>
      <c r="E107" s="616">
        <v>2.0</v>
      </c>
      <c r="F107" s="616">
        <v>1.0</v>
      </c>
      <c r="G107" s="617">
        <v>644.9</v>
      </c>
      <c r="H107" s="606">
        <f>E107*G107*F107</f>
        <v>1289.8</v>
      </c>
      <c r="I107" s="607" t="s">
        <v>686</v>
      </c>
      <c r="J107" s="570"/>
      <c r="K107" s="570"/>
      <c r="L107" s="570"/>
      <c r="M107" s="570"/>
      <c r="N107" s="570"/>
      <c r="O107" s="570"/>
      <c r="P107" s="570"/>
      <c r="Q107" s="570"/>
      <c r="R107" s="570"/>
      <c r="S107" s="570"/>
      <c r="T107" s="570"/>
      <c r="U107" s="570"/>
      <c r="V107" s="570"/>
      <c r="W107" s="570"/>
      <c r="X107" s="570"/>
      <c r="Y107" s="570"/>
      <c r="Z107" s="570"/>
    </row>
    <row r="108" ht="15.0" hidden="1" customHeight="1" outlineLevel="2">
      <c r="A108" s="570"/>
      <c r="B108" s="665" t="str">
        <f t="shared" ref="B108:C108" si="59">B106</f>
        <v>Cobertura</v>
      </c>
      <c r="C108" s="619" t="str">
        <f t="shared" si="59"/>
        <v>Gourmet</v>
      </c>
      <c r="D108" s="666" t="s">
        <v>680</v>
      </c>
      <c r="E108" s="621">
        <v>1.0</v>
      </c>
      <c r="F108" s="667">
        <v>1.0</v>
      </c>
      <c r="G108" s="623">
        <f>2500*E105*0.3</f>
        <v>111502.5</v>
      </c>
      <c r="H108" s="668">
        <f t="shared" ref="H108:H120" si="61">E108*G108</f>
        <v>111502.5</v>
      </c>
      <c r="I108" s="625" t="s">
        <v>679</v>
      </c>
      <c r="J108" s="570"/>
      <c r="K108" s="570"/>
      <c r="L108" s="570"/>
      <c r="M108" s="570"/>
      <c r="N108" s="570"/>
      <c r="O108" s="570"/>
      <c r="P108" s="570"/>
      <c r="Q108" s="570"/>
      <c r="R108" s="570"/>
      <c r="S108" s="570"/>
      <c r="T108" s="570"/>
      <c r="U108" s="570"/>
      <c r="V108" s="570"/>
      <c r="W108" s="570"/>
      <c r="X108" s="570"/>
      <c r="Y108" s="570"/>
      <c r="Z108" s="570"/>
    </row>
    <row r="109" ht="15.0" hidden="1" customHeight="1" outlineLevel="2">
      <c r="A109" s="570"/>
      <c r="B109" s="608" t="str">
        <f t="shared" ref="B109:C109" si="60">B108</f>
        <v>Cobertura</v>
      </c>
      <c r="C109" s="609" t="str">
        <f t="shared" si="60"/>
        <v>Gourmet</v>
      </c>
      <c r="D109" s="610" t="s">
        <v>1723</v>
      </c>
      <c r="E109" s="611">
        <f>ROUNDUP(E105/10,0)</f>
        <v>15</v>
      </c>
      <c r="F109" s="612">
        <v>1.0</v>
      </c>
      <c r="G109" s="613">
        <v>400.0</v>
      </c>
      <c r="H109" s="614">
        <f t="shared" si="61"/>
        <v>6000</v>
      </c>
      <c r="I109" s="607" t="s">
        <v>676</v>
      </c>
      <c r="J109" s="570"/>
      <c r="K109" s="570"/>
      <c r="L109" s="570"/>
      <c r="M109" s="570"/>
      <c r="N109" s="570"/>
      <c r="O109" s="570"/>
      <c r="P109" s="570"/>
      <c r="Q109" s="570"/>
      <c r="R109" s="570"/>
      <c r="S109" s="570"/>
      <c r="T109" s="570"/>
      <c r="U109" s="570"/>
      <c r="V109" s="570"/>
      <c r="W109" s="570"/>
      <c r="X109" s="570"/>
      <c r="Y109" s="570"/>
      <c r="Z109" s="570"/>
    </row>
    <row r="110" ht="15.0" hidden="1" customHeight="1" outlineLevel="2">
      <c r="A110" s="570"/>
      <c r="B110" s="659" t="str">
        <f t="shared" ref="B110:C110" si="62">B109</f>
        <v>Cobertura</v>
      </c>
      <c r="C110" s="601" t="str">
        <f t="shared" si="62"/>
        <v>Gourmet</v>
      </c>
      <c r="D110" s="615" t="s">
        <v>1735</v>
      </c>
      <c r="E110" s="616">
        <v>1.0</v>
      </c>
      <c r="F110" s="616">
        <v>1.0</v>
      </c>
      <c r="G110" s="617">
        <f>150*E105</f>
        <v>22300.5</v>
      </c>
      <c r="H110" s="606">
        <f t="shared" si="61"/>
        <v>22300.5</v>
      </c>
      <c r="I110" s="607" t="s">
        <v>686</v>
      </c>
      <c r="J110" s="570"/>
      <c r="K110" s="570"/>
      <c r="L110" s="570"/>
      <c r="M110" s="570"/>
      <c r="N110" s="570"/>
      <c r="O110" s="570"/>
      <c r="P110" s="570"/>
      <c r="Q110" s="570"/>
      <c r="R110" s="570"/>
      <c r="S110" s="570"/>
      <c r="T110" s="570"/>
      <c r="U110" s="570"/>
      <c r="V110" s="570"/>
      <c r="W110" s="570"/>
      <c r="X110" s="570"/>
      <c r="Y110" s="570"/>
      <c r="Z110" s="570"/>
    </row>
    <row r="111" ht="15.0" hidden="1" customHeight="1" outlineLevel="2">
      <c r="A111" s="570"/>
      <c r="B111" s="658" t="str">
        <f t="shared" ref="B111:C111" si="63">B110</f>
        <v>Cobertura</v>
      </c>
      <c r="C111" s="627" t="str">
        <f t="shared" si="63"/>
        <v>Gourmet</v>
      </c>
      <c r="D111" s="628" t="s">
        <v>1759</v>
      </c>
      <c r="E111" s="629">
        <v>4.0</v>
      </c>
      <c r="F111" s="630">
        <v>1.0</v>
      </c>
      <c r="G111" s="631">
        <v>5483.96</v>
      </c>
      <c r="H111" s="632">
        <f t="shared" si="61"/>
        <v>21935.84</v>
      </c>
      <c r="I111" s="607" t="s">
        <v>684</v>
      </c>
      <c r="J111" s="570"/>
      <c r="K111" s="570"/>
      <c r="L111" s="570"/>
      <c r="M111" s="570"/>
      <c r="N111" s="570"/>
      <c r="O111" s="570"/>
      <c r="P111" s="570"/>
      <c r="Q111" s="570"/>
      <c r="R111" s="570"/>
      <c r="S111" s="570"/>
      <c r="T111" s="570"/>
      <c r="U111" s="570"/>
      <c r="V111" s="570"/>
      <c r="W111" s="570"/>
      <c r="X111" s="570"/>
      <c r="Y111" s="570"/>
      <c r="Z111" s="570"/>
    </row>
    <row r="112" ht="12.75" hidden="1" customHeight="1" outlineLevel="2">
      <c r="A112" s="570"/>
      <c r="B112" s="658" t="str">
        <f t="shared" ref="B112:C112" si="64">B111</f>
        <v>Cobertura</v>
      </c>
      <c r="C112" s="627" t="str">
        <f t="shared" si="64"/>
        <v>Gourmet</v>
      </c>
      <c r="D112" s="628" t="s">
        <v>1760</v>
      </c>
      <c r="E112" s="629">
        <v>5.0</v>
      </c>
      <c r="F112" s="630">
        <v>1.0</v>
      </c>
      <c r="G112" s="631">
        <v>1100.0</v>
      </c>
      <c r="H112" s="669">
        <f t="shared" si="61"/>
        <v>5500</v>
      </c>
      <c r="I112" s="607" t="s">
        <v>684</v>
      </c>
      <c r="J112" s="570"/>
      <c r="K112" s="570"/>
      <c r="L112" s="570"/>
      <c r="M112" s="570"/>
      <c r="N112" s="570"/>
      <c r="O112" s="570"/>
      <c r="P112" s="570"/>
      <c r="Q112" s="570"/>
      <c r="R112" s="570"/>
      <c r="S112" s="570"/>
      <c r="T112" s="570"/>
      <c r="U112" s="570"/>
      <c r="V112" s="570"/>
      <c r="W112" s="570"/>
      <c r="X112" s="570"/>
      <c r="Y112" s="570"/>
      <c r="Z112" s="570"/>
    </row>
    <row r="113" ht="15.0" hidden="1" customHeight="1" outlineLevel="2">
      <c r="A113" s="570"/>
      <c r="B113" s="658" t="str">
        <f t="shared" ref="B113:C113" si="65">B112</f>
        <v>Cobertura</v>
      </c>
      <c r="C113" s="627" t="str">
        <f t="shared" si="65"/>
        <v>Gourmet</v>
      </c>
      <c r="D113" s="670" t="s">
        <v>1766</v>
      </c>
      <c r="E113" s="629">
        <v>6.0</v>
      </c>
      <c r="F113" s="630">
        <v>1.0</v>
      </c>
      <c r="G113" s="631">
        <v>1368.39</v>
      </c>
      <c r="H113" s="632">
        <f t="shared" si="61"/>
        <v>8210.34</v>
      </c>
      <c r="I113" s="607" t="s">
        <v>684</v>
      </c>
      <c r="J113" s="570"/>
      <c r="K113" s="570"/>
      <c r="L113" s="570"/>
      <c r="M113" s="570"/>
      <c r="N113" s="570"/>
      <c r="O113" s="570"/>
      <c r="P113" s="570"/>
      <c r="Q113" s="570"/>
      <c r="R113" s="570"/>
      <c r="S113" s="570"/>
      <c r="T113" s="570"/>
      <c r="U113" s="570"/>
      <c r="V113" s="570"/>
      <c r="W113" s="570"/>
      <c r="X113" s="570"/>
      <c r="Y113" s="570"/>
      <c r="Z113" s="570"/>
    </row>
    <row r="114" ht="15.0" hidden="1" customHeight="1" outlineLevel="2">
      <c r="A114" s="570"/>
      <c r="B114" s="659" t="str">
        <f t="shared" ref="B114:C114" si="66">B113</f>
        <v>Cobertura</v>
      </c>
      <c r="C114" s="601" t="str">
        <f t="shared" si="66"/>
        <v>Gourmet</v>
      </c>
      <c r="D114" s="671" t="s">
        <v>1767</v>
      </c>
      <c r="E114" s="603">
        <v>1.0</v>
      </c>
      <c r="F114" s="604">
        <v>1.0</v>
      </c>
      <c r="G114" s="605">
        <v>13248.0</v>
      </c>
      <c r="H114" s="606">
        <f t="shared" si="61"/>
        <v>13248</v>
      </c>
      <c r="I114" s="607" t="s">
        <v>686</v>
      </c>
      <c r="J114" s="570"/>
      <c r="K114" s="570"/>
      <c r="L114" s="570"/>
      <c r="M114" s="570"/>
      <c r="N114" s="570"/>
      <c r="O114" s="570"/>
      <c r="P114" s="570"/>
      <c r="Q114" s="570"/>
      <c r="R114" s="570"/>
      <c r="S114" s="570"/>
      <c r="T114" s="570"/>
      <c r="U114" s="570"/>
      <c r="V114" s="570"/>
      <c r="W114" s="570"/>
      <c r="X114" s="570"/>
      <c r="Y114" s="570"/>
      <c r="Z114" s="570"/>
    </row>
    <row r="115" ht="15.0" hidden="1" customHeight="1" outlineLevel="2">
      <c r="A115" s="570"/>
      <c r="B115" s="672" t="str">
        <f t="shared" ref="B115:C115" si="67">B114</f>
        <v>Cobertura</v>
      </c>
      <c r="C115" s="643" t="str">
        <f t="shared" si="67"/>
        <v>Gourmet</v>
      </c>
      <c r="D115" s="673" t="s">
        <v>1768</v>
      </c>
      <c r="E115" s="674">
        <v>1.0</v>
      </c>
      <c r="F115" s="675">
        <v>1.0</v>
      </c>
      <c r="G115" s="676">
        <v>4589.1</v>
      </c>
      <c r="H115" s="648">
        <f t="shared" si="61"/>
        <v>4589.1</v>
      </c>
      <c r="I115" s="607" t="s">
        <v>688</v>
      </c>
      <c r="J115" s="570"/>
      <c r="K115" s="570"/>
      <c r="L115" s="570"/>
      <c r="M115" s="570"/>
      <c r="N115" s="570"/>
      <c r="O115" s="570"/>
      <c r="P115" s="570"/>
      <c r="Q115" s="570"/>
      <c r="R115" s="570"/>
      <c r="S115" s="570"/>
      <c r="T115" s="570"/>
      <c r="U115" s="570"/>
      <c r="V115" s="570"/>
      <c r="W115" s="570"/>
      <c r="X115" s="570"/>
      <c r="Y115" s="570"/>
      <c r="Z115" s="570"/>
    </row>
    <row r="116" ht="15.0" hidden="1" customHeight="1" outlineLevel="2">
      <c r="A116" s="570"/>
      <c r="B116" s="672" t="str">
        <f t="shared" ref="B116:C116" si="68">B115</f>
        <v>Cobertura</v>
      </c>
      <c r="C116" s="643" t="str">
        <f t="shared" si="68"/>
        <v>Gourmet</v>
      </c>
      <c r="D116" s="673" t="s">
        <v>1769</v>
      </c>
      <c r="E116" s="674">
        <v>1.0</v>
      </c>
      <c r="F116" s="675">
        <v>1.0</v>
      </c>
      <c r="G116" s="676">
        <v>4199.0</v>
      </c>
      <c r="H116" s="648">
        <f t="shared" si="61"/>
        <v>4199</v>
      </c>
      <c r="I116" s="607" t="s">
        <v>688</v>
      </c>
      <c r="J116" s="570"/>
      <c r="K116" s="570"/>
      <c r="L116" s="570"/>
      <c r="M116" s="570"/>
      <c r="N116" s="570"/>
      <c r="O116" s="570"/>
      <c r="P116" s="570"/>
      <c r="Q116" s="570"/>
      <c r="R116" s="570"/>
      <c r="S116" s="570"/>
      <c r="T116" s="570"/>
      <c r="U116" s="570"/>
      <c r="V116" s="570"/>
      <c r="W116" s="570"/>
      <c r="X116" s="570"/>
      <c r="Y116" s="570"/>
      <c r="Z116" s="570"/>
    </row>
    <row r="117" ht="15.0" hidden="1" customHeight="1" outlineLevel="2">
      <c r="A117" s="570"/>
      <c r="B117" s="672" t="str">
        <f t="shared" ref="B117:C117" si="69">B116</f>
        <v>Cobertura</v>
      </c>
      <c r="C117" s="643" t="str">
        <f t="shared" si="69"/>
        <v>Gourmet</v>
      </c>
      <c r="D117" s="673" t="s">
        <v>1770</v>
      </c>
      <c r="E117" s="674">
        <v>1.0</v>
      </c>
      <c r="F117" s="675">
        <v>1.0</v>
      </c>
      <c r="G117" s="676">
        <v>2697.05</v>
      </c>
      <c r="H117" s="648">
        <f t="shared" si="61"/>
        <v>2697.05</v>
      </c>
      <c r="I117" s="607" t="s">
        <v>688</v>
      </c>
      <c r="J117" s="570"/>
      <c r="K117" s="570"/>
      <c r="L117" s="570"/>
      <c r="M117" s="570"/>
      <c r="N117" s="570"/>
      <c r="O117" s="570"/>
      <c r="P117" s="570"/>
      <c r="Q117" s="570"/>
      <c r="R117" s="570"/>
      <c r="S117" s="570"/>
      <c r="T117" s="570"/>
      <c r="U117" s="570"/>
      <c r="V117" s="570"/>
      <c r="W117" s="570"/>
      <c r="X117" s="570"/>
      <c r="Y117" s="570"/>
      <c r="Z117" s="570"/>
    </row>
    <row r="118" ht="15.0" hidden="1" customHeight="1" outlineLevel="2">
      <c r="A118" s="570"/>
      <c r="B118" s="672" t="str">
        <f t="shared" ref="B118:C118" si="70">B117</f>
        <v>Cobertura</v>
      </c>
      <c r="C118" s="643" t="str">
        <f t="shared" si="70"/>
        <v>Gourmet</v>
      </c>
      <c r="D118" s="673" t="s">
        <v>1771</v>
      </c>
      <c r="E118" s="674">
        <v>1.0</v>
      </c>
      <c r="F118" s="675">
        <v>1.0</v>
      </c>
      <c r="G118" s="676">
        <v>1200.0</v>
      </c>
      <c r="H118" s="648">
        <f t="shared" si="61"/>
        <v>1200</v>
      </c>
      <c r="I118" s="607" t="s">
        <v>688</v>
      </c>
      <c r="J118" s="570"/>
      <c r="K118" s="570"/>
      <c r="L118" s="570"/>
      <c r="M118" s="570"/>
      <c r="N118" s="570"/>
      <c r="O118" s="570"/>
      <c r="P118" s="570"/>
      <c r="Q118" s="570"/>
      <c r="R118" s="570"/>
      <c r="S118" s="570"/>
      <c r="T118" s="570"/>
      <c r="U118" s="570"/>
      <c r="V118" s="570"/>
      <c r="W118" s="570"/>
      <c r="X118" s="570"/>
      <c r="Y118" s="570"/>
      <c r="Z118" s="570"/>
    </row>
    <row r="119" ht="15.0" hidden="1" customHeight="1" outlineLevel="2">
      <c r="A119" s="570"/>
      <c r="B119" s="672" t="str">
        <f t="shared" ref="B119:C119" si="71">B115</f>
        <v>Cobertura</v>
      </c>
      <c r="C119" s="643" t="str">
        <f t="shared" si="71"/>
        <v>Gourmet</v>
      </c>
      <c r="D119" s="677" t="s">
        <v>1772</v>
      </c>
      <c r="E119" s="645">
        <v>1.0</v>
      </c>
      <c r="F119" s="675">
        <v>1.0</v>
      </c>
      <c r="G119" s="647">
        <v>2754.05</v>
      </c>
      <c r="H119" s="648">
        <f t="shared" si="61"/>
        <v>2754.05</v>
      </c>
      <c r="I119" s="607" t="s">
        <v>688</v>
      </c>
      <c r="J119" s="570"/>
      <c r="K119" s="570"/>
      <c r="L119" s="570"/>
      <c r="M119" s="570"/>
      <c r="N119" s="570"/>
      <c r="O119" s="570"/>
      <c r="P119" s="570"/>
      <c r="Q119" s="570"/>
      <c r="R119" s="570"/>
      <c r="S119" s="570"/>
      <c r="T119" s="570"/>
      <c r="U119" s="570"/>
      <c r="V119" s="570"/>
      <c r="W119" s="570"/>
      <c r="X119" s="570"/>
      <c r="Y119" s="570"/>
      <c r="Z119" s="570"/>
    </row>
    <row r="120" ht="15.0" hidden="1" customHeight="1" outlineLevel="2">
      <c r="A120" s="570"/>
      <c r="B120" s="672" t="str">
        <f t="shared" ref="B120:C120" si="72">B119</f>
        <v>Cobertura</v>
      </c>
      <c r="C120" s="643" t="str">
        <f t="shared" si="72"/>
        <v>Gourmet</v>
      </c>
      <c r="D120" s="677" t="s">
        <v>1773</v>
      </c>
      <c r="E120" s="645">
        <v>1.0</v>
      </c>
      <c r="F120" s="675">
        <v>1.0</v>
      </c>
      <c r="G120" s="647">
        <v>14914.05</v>
      </c>
      <c r="H120" s="648">
        <f t="shared" si="61"/>
        <v>14914.05</v>
      </c>
      <c r="I120" s="607" t="s">
        <v>688</v>
      </c>
      <c r="J120" s="570"/>
      <c r="K120" s="570"/>
      <c r="L120" s="570"/>
      <c r="M120" s="570"/>
      <c r="N120" s="570"/>
      <c r="O120" s="570"/>
      <c r="P120" s="570"/>
      <c r="Q120" s="570"/>
      <c r="R120" s="570"/>
      <c r="S120" s="570"/>
      <c r="T120" s="570"/>
      <c r="U120" s="570"/>
      <c r="V120" s="570"/>
      <c r="W120" s="570"/>
      <c r="X120" s="570"/>
      <c r="Y120" s="570"/>
      <c r="Z120" s="570"/>
    </row>
    <row r="121" ht="12.75" hidden="1" customHeight="1" outlineLevel="1">
      <c r="A121" s="570"/>
      <c r="B121" s="657" t="str">
        <f t="shared" ref="B121:B122" si="73">B120</f>
        <v>Cobertura</v>
      </c>
      <c r="C121" s="595" t="s">
        <v>1774</v>
      </c>
      <c r="D121" s="596" t="s">
        <v>1721</v>
      </c>
      <c r="E121" s="597">
        <v>31.37</v>
      </c>
      <c r="F121" s="597"/>
      <c r="G121" s="598"/>
      <c r="H121" s="599">
        <f>SUM(H122:H136)</f>
        <v>146500.91</v>
      </c>
      <c r="I121" s="599"/>
      <c r="J121" s="570"/>
      <c r="K121" s="570"/>
      <c r="L121" s="570"/>
      <c r="M121" s="570"/>
      <c r="N121" s="570"/>
      <c r="O121" s="570"/>
      <c r="P121" s="570"/>
      <c r="Q121" s="570"/>
      <c r="R121" s="570"/>
      <c r="S121" s="570"/>
      <c r="T121" s="570"/>
      <c r="U121" s="570"/>
      <c r="V121" s="570"/>
      <c r="W121" s="570"/>
      <c r="X121" s="570"/>
      <c r="Y121" s="570"/>
      <c r="Z121" s="570"/>
    </row>
    <row r="122" ht="12.75" hidden="1" customHeight="1" outlineLevel="2">
      <c r="A122" s="570"/>
      <c r="B122" s="659" t="str">
        <f t="shared" si="73"/>
        <v>Cobertura</v>
      </c>
      <c r="C122" s="601" t="str">
        <f>C121</f>
        <v>Academia</v>
      </c>
      <c r="D122" s="660" t="s">
        <v>1722</v>
      </c>
      <c r="E122" s="661">
        <f>E121</f>
        <v>31.37</v>
      </c>
      <c r="F122" s="662">
        <v>1.0</v>
      </c>
      <c r="G122" s="663">
        <v>450.0</v>
      </c>
      <c r="H122" s="664">
        <f t="shared" ref="H122:H124" si="75">E122*G122</f>
        <v>14116.5</v>
      </c>
      <c r="I122" s="607" t="s">
        <v>686</v>
      </c>
      <c r="J122" s="570"/>
      <c r="K122" s="570"/>
      <c r="L122" s="570"/>
      <c r="M122" s="570"/>
      <c r="N122" s="570"/>
      <c r="O122" s="570"/>
      <c r="P122" s="570"/>
      <c r="Q122" s="570"/>
      <c r="R122" s="570"/>
      <c r="S122" s="570"/>
      <c r="T122" s="570"/>
      <c r="U122" s="570"/>
      <c r="V122" s="570"/>
      <c r="W122" s="570"/>
      <c r="X122" s="570"/>
      <c r="Y122" s="570"/>
      <c r="Z122" s="570"/>
    </row>
    <row r="123" ht="15.0" hidden="1" customHeight="1" outlineLevel="2">
      <c r="A123" s="570"/>
      <c r="B123" s="608" t="str">
        <f t="shared" ref="B123:C123" si="74">B121</f>
        <v>Cobertura</v>
      </c>
      <c r="C123" s="609" t="str">
        <f t="shared" si="74"/>
        <v>Academia</v>
      </c>
      <c r="D123" s="610" t="s">
        <v>1723</v>
      </c>
      <c r="E123" s="611">
        <f>ROUNDUP(E121/10,0)</f>
        <v>4</v>
      </c>
      <c r="F123" s="612">
        <v>1.0</v>
      </c>
      <c r="G123" s="613">
        <v>400.0</v>
      </c>
      <c r="H123" s="614">
        <f t="shared" si="75"/>
        <v>1600</v>
      </c>
      <c r="I123" s="607" t="s">
        <v>676</v>
      </c>
      <c r="J123" s="570"/>
      <c r="K123" s="570"/>
      <c r="L123" s="570"/>
      <c r="M123" s="570"/>
      <c r="N123" s="570"/>
      <c r="O123" s="570"/>
      <c r="P123" s="570"/>
      <c r="Q123" s="570"/>
      <c r="R123" s="570"/>
      <c r="S123" s="570"/>
      <c r="T123" s="570"/>
      <c r="U123" s="570"/>
      <c r="V123" s="570"/>
      <c r="W123" s="570"/>
      <c r="X123" s="570"/>
      <c r="Y123" s="570"/>
      <c r="Z123" s="570"/>
    </row>
    <row r="124" ht="12.75" hidden="1" customHeight="1" outlineLevel="2">
      <c r="A124" s="570"/>
      <c r="B124" s="665" t="str">
        <f t="shared" ref="B124:C124" si="76">B123</f>
        <v>Cobertura</v>
      </c>
      <c r="C124" s="619" t="str">
        <f t="shared" si="76"/>
        <v>Academia</v>
      </c>
      <c r="D124" s="678" t="s">
        <v>680</v>
      </c>
      <c r="E124" s="679">
        <v>1.0</v>
      </c>
      <c r="F124" s="622">
        <v>1.0</v>
      </c>
      <c r="G124" s="680">
        <f>1500*E121*0.2</f>
        <v>9411</v>
      </c>
      <c r="H124" s="624">
        <f t="shared" si="75"/>
        <v>9411</v>
      </c>
      <c r="I124" s="625" t="s">
        <v>679</v>
      </c>
      <c r="J124" s="570"/>
      <c r="K124" s="570"/>
      <c r="L124" s="570"/>
      <c r="M124" s="570"/>
      <c r="N124" s="570"/>
      <c r="O124" s="570"/>
      <c r="P124" s="570"/>
      <c r="Q124" s="570"/>
      <c r="R124" s="570"/>
      <c r="S124" s="570"/>
      <c r="T124" s="570"/>
      <c r="U124" s="570"/>
      <c r="V124" s="570"/>
      <c r="W124" s="570"/>
      <c r="X124" s="570"/>
      <c r="Y124" s="570"/>
      <c r="Z124" s="570"/>
    </row>
    <row r="125" ht="15.0" hidden="1" customHeight="1" outlineLevel="2">
      <c r="A125" s="570"/>
      <c r="B125" s="600" t="str">
        <f t="shared" ref="B125:C125" si="77">B124</f>
        <v>Cobertura</v>
      </c>
      <c r="C125" s="601" t="str">
        <f t="shared" si="77"/>
        <v>Academia</v>
      </c>
      <c r="D125" s="615" t="s">
        <v>1731</v>
      </c>
      <c r="E125" s="616">
        <v>2.0</v>
      </c>
      <c r="F125" s="616">
        <v>1.0</v>
      </c>
      <c r="G125" s="617">
        <v>644.9</v>
      </c>
      <c r="H125" s="606">
        <f>E125*G125*F125</f>
        <v>1289.8</v>
      </c>
      <c r="I125" s="607" t="s">
        <v>686</v>
      </c>
      <c r="J125" s="570"/>
      <c r="K125" s="570"/>
      <c r="L125" s="570"/>
      <c r="M125" s="570"/>
      <c r="N125" s="570"/>
      <c r="O125" s="570"/>
      <c r="P125" s="570"/>
      <c r="Q125" s="570"/>
      <c r="R125" s="570"/>
      <c r="S125" s="570"/>
      <c r="T125" s="570"/>
      <c r="U125" s="570"/>
      <c r="V125" s="570"/>
      <c r="W125" s="570"/>
      <c r="X125" s="570"/>
      <c r="Y125" s="570"/>
      <c r="Z125" s="570"/>
    </row>
    <row r="126" ht="15.0" hidden="1" customHeight="1" outlineLevel="2">
      <c r="A126" s="570"/>
      <c r="B126" s="659" t="str">
        <f t="shared" ref="B126:C126" si="78">B121</f>
        <v>Cobertura</v>
      </c>
      <c r="C126" s="601" t="str">
        <f t="shared" si="78"/>
        <v>Academia</v>
      </c>
      <c r="D126" s="602" t="s">
        <v>1722</v>
      </c>
      <c r="E126" s="603">
        <f>E121</f>
        <v>31.37</v>
      </c>
      <c r="F126" s="604">
        <v>1.0</v>
      </c>
      <c r="G126" s="605">
        <v>50.0</v>
      </c>
      <c r="H126" s="606">
        <f t="shared" ref="H126:H136" si="80">E126*G126</f>
        <v>1568.5</v>
      </c>
      <c r="I126" s="607" t="s">
        <v>686</v>
      </c>
      <c r="J126" s="570"/>
      <c r="K126" s="570"/>
      <c r="L126" s="570"/>
      <c r="M126" s="570"/>
      <c r="N126" s="570"/>
      <c r="O126" s="570"/>
      <c r="P126" s="570"/>
      <c r="Q126" s="570"/>
      <c r="R126" s="570"/>
      <c r="S126" s="570"/>
      <c r="T126" s="570"/>
      <c r="U126" s="570"/>
      <c r="V126" s="570"/>
      <c r="W126" s="570"/>
      <c r="X126" s="570"/>
      <c r="Y126" s="570"/>
      <c r="Z126" s="570"/>
    </row>
    <row r="127" ht="12.75" hidden="1" customHeight="1" outlineLevel="2">
      <c r="A127" s="570"/>
      <c r="B127" s="659" t="str">
        <f t="shared" ref="B127:C127" si="79">B126</f>
        <v>Cobertura</v>
      </c>
      <c r="C127" s="601" t="str">
        <f t="shared" si="79"/>
        <v>Academia</v>
      </c>
      <c r="D127" s="602" t="s">
        <v>1775</v>
      </c>
      <c r="E127" s="616">
        <v>2.0</v>
      </c>
      <c r="F127" s="604">
        <v>1.0</v>
      </c>
      <c r="G127" s="617">
        <v>25172.0</v>
      </c>
      <c r="H127" s="664">
        <f t="shared" si="80"/>
        <v>50344</v>
      </c>
      <c r="I127" s="607" t="s">
        <v>686</v>
      </c>
      <c r="J127" s="570"/>
      <c r="K127" s="570"/>
      <c r="L127" s="570"/>
      <c r="M127" s="570"/>
      <c r="N127" s="570"/>
      <c r="O127" s="570"/>
      <c r="P127" s="570"/>
      <c r="Q127" s="570"/>
      <c r="R127" s="570"/>
      <c r="S127" s="570"/>
      <c r="T127" s="570"/>
      <c r="U127" s="570"/>
      <c r="V127" s="570"/>
      <c r="W127" s="570"/>
      <c r="X127" s="570"/>
      <c r="Y127" s="570"/>
      <c r="Z127" s="570"/>
    </row>
    <row r="128" ht="15.0" hidden="1" customHeight="1" outlineLevel="2">
      <c r="A128" s="570"/>
      <c r="B128" s="659" t="str">
        <f t="shared" ref="B128:C128" si="81">B127</f>
        <v>Cobertura</v>
      </c>
      <c r="C128" s="601" t="str">
        <f t="shared" si="81"/>
        <v>Academia</v>
      </c>
      <c r="D128" s="602" t="s">
        <v>1776</v>
      </c>
      <c r="E128" s="616">
        <v>1.0</v>
      </c>
      <c r="F128" s="604">
        <v>1.0</v>
      </c>
      <c r="G128" s="617">
        <v>14350.0</v>
      </c>
      <c r="H128" s="606">
        <f t="shared" si="80"/>
        <v>14350</v>
      </c>
      <c r="I128" s="607" t="s">
        <v>686</v>
      </c>
      <c r="J128" s="570"/>
      <c r="K128" s="570"/>
      <c r="L128" s="570"/>
      <c r="M128" s="570"/>
      <c r="N128" s="570"/>
      <c r="O128" s="570"/>
      <c r="P128" s="570"/>
      <c r="Q128" s="570"/>
      <c r="R128" s="570"/>
      <c r="S128" s="570"/>
      <c r="T128" s="570"/>
      <c r="U128" s="570"/>
      <c r="V128" s="570"/>
      <c r="W128" s="570"/>
      <c r="X128" s="570"/>
      <c r="Y128" s="570"/>
      <c r="Z128" s="570"/>
    </row>
    <row r="129" ht="15.0" hidden="1" customHeight="1" outlineLevel="2">
      <c r="A129" s="570"/>
      <c r="B129" s="659" t="str">
        <f t="shared" ref="B129:C129" si="82">B128</f>
        <v>Cobertura</v>
      </c>
      <c r="C129" s="601" t="str">
        <f t="shared" si="82"/>
        <v>Academia</v>
      </c>
      <c r="D129" s="602" t="s">
        <v>1777</v>
      </c>
      <c r="E129" s="616">
        <v>2.0</v>
      </c>
      <c r="F129" s="604">
        <v>1.0</v>
      </c>
      <c r="G129" s="617">
        <v>5099.99</v>
      </c>
      <c r="H129" s="606">
        <f t="shared" si="80"/>
        <v>10199.98</v>
      </c>
      <c r="I129" s="607" t="s">
        <v>686</v>
      </c>
      <c r="J129" s="570"/>
      <c r="K129" s="570"/>
      <c r="L129" s="570"/>
      <c r="M129" s="570"/>
      <c r="N129" s="570"/>
      <c r="O129" s="570"/>
      <c r="P129" s="570"/>
      <c r="Q129" s="570"/>
      <c r="R129" s="570"/>
      <c r="S129" s="570"/>
      <c r="T129" s="570"/>
      <c r="U129" s="570"/>
      <c r="V129" s="570"/>
      <c r="W129" s="570"/>
      <c r="X129" s="570"/>
      <c r="Y129" s="570"/>
      <c r="Z129" s="570"/>
    </row>
    <row r="130" ht="15.0" hidden="1" customHeight="1" outlineLevel="2">
      <c r="A130" s="570"/>
      <c r="B130" s="659" t="str">
        <f t="shared" ref="B130:C130" si="83">B129</f>
        <v>Cobertura</v>
      </c>
      <c r="C130" s="601" t="str">
        <f t="shared" si="83"/>
        <v>Academia</v>
      </c>
      <c r="D130" s="615" t="s">
        <v>1778</v>
      </c>
      <c r="E130" s="616">
        <v>1.0</v>
      </c>
      <c r="F130" s="604">
        <v>1.0</v>
      </c>
      <c r="G130" s="617">
        <v>16111.2</v>
      </c>
      <c r="H130" s="606">
        <f t="shared" si="80"/>
        <v>16111.2</v>
      </c>
      <c r="I130" s="607" t="s">
        <v>686</v>
      </c>
      <c r="J130" s="570"/>
      <c r="K130" s="570"/>
      <c r="L130" s="570"/>
      <c r="M130" s="570"/>
      <c r="N130" s="570"/>
      <c r="O130" s="570"/>
      <c r="P130" s="570"/>
      <c r="Q130" s="570"/>
      <c r="R130" s="570"/>
      <c r="S130" s="570"/>
      <c r="T130" s="570"/>
      <c r="U130" s="570"/>
      <c r="V130" s="570"/>
      <c r="W130" s="570"/>
      <c r="X130" s="570"/>
      <c r="Y130" s="570"/>
      <c r="Z130" s="570"/>
    </row>
    <row r="131" ht="15.0" hidden="1" customHeight="1" outlineLevel="2">
      <c r="A131" s="570"/>
      <c r="B131" s="659" t="str">
        <f t="shared" ref="B131:C131" si="84">B130</f>
        <v>Cobertura</v>
      </c>
      <c r="C131" s="601" t="str">
        <f t="shared" si="84"/>
        <v>Academia</v>
      </c>
      <c r="D131" s="615" t="s">
        <v>1779</v>
      </c>
      <c r="E131" s="616">
        <v>1.0</v>
      </c>
      <c r="F131" s="604">
        <v>1.0</v>
      </c>
      <c r="G131" s="617">
        <v>3264.8</v>
      </c>
      <c r="H131" s="606">
        <f t="shared" si="80"/>
        <v>3264.8</v>
      </c>
      <c r="I131" s="607" t="s">
        <v>686</v>
      </c>
      <c r="J131" s="570"/>
      <c r="K131" s="570"/>
      <c r="L131" s="570"/>
      <c r="M131" s="570"/>
      <c r="N131" s="570"/>
      <c r="O131" s="570"/>
      <c r="P131" s="570"/>
      <c r="Q131" s="570"/>
      <c r="R131" s="570"/>
      <c r="S131" s="570"/>
      <c r="T131" s="570"/>
      <c r="U131" s="570"/>
      <c r="V131" s="570"/>
      <c r="W131" s="570"/>
      <c r="X131" s="570"/>
      <c r="Y131" s="570"/>
      <c r="Z131" s="570"/>
    </row>
    <row r="132" ht="15.0" hidden="1" customHeight="1" outlineLevel="2">
      <c r="A132" s="570"/>
      <c r="B132" s="659" t="str">
        <f t="shared" ref="B132:C132" si="85">B131</f>
        <v>Cobertura</v>
      </c>
      <c r="C132" s="601" t="str">
        <f t="shared" si="85"/>
        <v>Academia</v>
      </c>
      <c r="D132" s="602" t="s">
        <v>1780</v>
      </c>
      <c r="E132" s="616">
        <v>3.0</v>
      </c>
      <c r="F132" s="604">
        <v>1.0</v>
      </c>
      <c r="G132" s="617">
        <v>212.38</v>
      </c>
      <c r="H132" s="606">
        <f t="shared" si="80"/>
        <v>637.14</v>
      </c>
      <c r="I132" s="607" t="s">
        <v>686</v>
      </c>
      <c r="J132" s="570"/>
      <c r="K132" s="570"/>
      <c r="L132" s="570"/>
      <c r="M132" s="570"/>
      <c r="N132" s="570"/>
      <c r="O132" s="570"/>
      <c r="P132" s="570"/>
      <c r="Q132" s="570"/>
      <c r="R132" s="570"/>
      <c r="S132" s="570"/>
      <c r="T132" s="570"/>
      <c r="U132" s="570"/>
      <c r="V132" s="570"/>
      <c r="W132" s="570"/>
      <c r="X132" s="570"/>
      <c r="Y132" s="570"/>
      <c r="Z132" s="570"/>
    </row>
    <row r="133" ht="15.0" hidden="1" customHeight="1" outlineLevel="2">
      <c r="A133" s="570"/>
      <c r="B133" s="681" t="str">
        <f t="shared" ref="B133:C133" si="86">B131</f>
        <v>Cobertura</v>
      </c>
      <c r="C133" s="682" t="str">
        <f t="shared" si="86"/>
        <v>Academia</v>
      </c>
      <c r="D133" s="683" t="s">
        <v>1781</v>
      </c>
      <c r="E133" s="684">
        <v>1.0</v>
      </c>
      <c r="F133" s="675">
        <v>1.0</v>
      </c>
      <c r="G133" s="685">
        <v>5799.0</v>
      </c>
      <c r="H133" s="686">
        <f t="shared" si="80"/>
        <v>5799</v>
      </c>
      <c r="I133" s="607" t="s">
        <v>688</v>
      </c>
      <c r="J133" s="570"/>
      <c r="K133" s="570"/>
      <c r="L133" s="570"/>
      <c r="M133" s="570"/>
      <c r="N133" s="570"/>
      <c r="O133" s="570"/>
      <c r="P133" s="570"/>
      <c r="Q133" s="570"/>
      <c r="R133" s="570"/>
      <c r="S133" s="570"/>
      <c r="T133" s="570"/>
      <c r="U133" s="570"/>
      <c r="V133" s="570"/>
      <c r="W133" s="570"/>
      <c r="X133" s="570"/>
      <c r="Y133" s="570"/>
      <c r="Z133" s="570"/>
    </row>
    <row r="134" ht="15.0" hidden="1" customHeight="1" outlineLevel="2">
      <c r="A134" s="570"/>
      <c r="B134" s="681" t="str">
        <f t="shared" ref="B134:C134" si="87">B132</f>
        <v>Cobertura</v>
      </c>
      <c r="C134" s="682" t="str">
        <f t="shared" si="87"/>
        <v>Academia</v>
      </c>
      <c r="D134" s="683" t="s">
        <v>1782</v>
      </c>
      <c r="E134" s="684">
        <v>1.0</v>
      </c>
      <c r="F134" s="675">
        <v>1.0</v>
      </c>
      <c r="G134" s="685">
        <v>400.0</v>
      </c>
      <c r="H134" s="686">
        <f t="shared" si="80"/>
        <v>400</v>
      </c>
      <c r="I134" s="607" t="s">
        <v>688</v>
      </c>
      <c r="J134" s="570"/>
      <c r="K134" s="570"/>
      <c r="L134" s="570"/>
      <c r="M134" s="570"/>
      <c r="N134" s="570"/>
      <c r="O134" s="570"/>
      <c r="P134" s="570"/>
      <c r="Q134" s="570"/>
      <c r="R134" s="570"/>
      <c r="S134" s="570"/>
      <c r="T134" s="570"/>
      <c r="U134" s="570"/>
      <c r="V134" s="570"/>
      <c r="W134" s="570"/>
      <c r="X134" s="570"/>
      <c r="Y134" s="570"/>
      <c r="Z134" s="570"/>
    </row>
    <row r="135" ht="15.0" hidden="1" customHeight="1" outlineLevel="2">
      <c r="A135" s="570"/>
      <c r="B135" s="659" t="str">
        <f t="shared" ref="B135:C135" si="88">B134</f>
        <v>Cobertura</v>
      </c>
      <c r="C135" s="601" t="str">
        <f t="shared" si="88"/>
        <v>Academia</v>
      </c>
      <c r="D135" s="602" t="s">
        <v>1783</v>
      </c>
      <c r="E135" s="603">
        <v>1.0</v>
      </c>
      <c r="F135" s="604">
        <v>1.0</v>
      </c>
      <c r="G135" s="605">
        <v>1299.99</v>
      </c>
      <c r="H135" s="606">
        <f t="shared" si="80"/>
        <v>1299.99</v>
      </c>
      <c r="I135" s="607" t="s">
        <v>686</v>
      </c>
      <c r="J135" s="570"/>
      <c r="K135" s="570"/>
      <c r="L135" s="570"/>
      <c r="M135" s="570"/>
      <c r="N135" s="570"/>
      <c r="O135" s="570"/>
      <c r="P135" s="570"/>
      <c r="Q135" s="570"/>
      <c r="R135" s="570"/>
      <c r="S135" s="570"/>
      <c r="T135" s="570"/>
      <c r="U135" s="570"/>
      <c r="V135" s="570"/>
      <c r="W135" s="570"/>
      <c r="X135" s="570"/>
      <c r="Y135" s="570"/>
      <c r="Z135" s="570"/>
    </row>
    <row r="136" ht="15.0" hidden="1" customHeight="1" outlineLevel="2">
      <c r="A136" s="570"/>
      <c r="B136" s="659" t="str">
        <f t="shared" ref="B136:C136" si="89">B135</f>
        <v>Cobertura</v>
      </c>
      <c r="C136" s="601" t="str">
        <f t="shared" si="89"/>
        <v>Academia</v>
      </c>
      <c r="D136" s="602" t="s">
        <v>1784</v>
      </c>
      <c r="E136" s="603">
        <v>1.0</v>
      </c>
      <c r="F136" s="604">
        <v>1.0</v>
      </c>
      <c r="G136" s="605">
        <v>16109.0</v>
      </c>
      <c r="H136" s="606">
        <f t="shared" si="80"/>
        <v>16109</v>
      </c>
      <c r="I136" s="607" t="s">
        <v>686</v>
      </c>
      <c r="J136" s="570"/>
      <c r="K136" s="570"/>
      <c r="L136" s="570"/>
      <c r="M136" s="570"/>
      <c r="N136" s="570"/>
      <c r="O136" s="570"/>
      <c r="P136" s="570"/>
      <c r="Q136" s="570"/>
      <c r="R136" s="570"/>
      <c r="S136" s="570"/>
      <c r="T136" s="570"/>
      <c r="U136" s="570"/>
      <c r="V136" s="570"/>
      <c r="W136" s="570"/>
      <c r="X136" s="570"/>
      <c r="Y136" s="570"/>
      <c r="Z136" s="570"/>
    </row>
    <row r="137" ht="12.75" hidden="1" customHeight="1" outlineLevel="1">
      <c r="A137" s="570"/>
      <c r="B137" s="657" t="str">
        <f>B128</f>
        <v>Cobertura</v>
      </c>
      <c r="C137" s="595" t="s">
        <v>1785</v>
      </c>
      <c r="D137" s="596" t="s">
        <v>1721</v>
      </c>
      <c r="E137" s="597">
        <v>34.71</v>
      </c>
      <c r="F137" s="597"/>
      <c r="G137" s="598"/>
      <c r="H137" s="599">
        <f>SUM(H138:H142)</f>
        <v>7640</v>
      </c>
      <c r="I137" s="599"/>
      <c r="J137" s="570"/>
      <c r="K137" s="570"/>
      <c r="L137" s="570"/>
      <c r="M137" s="570"/>
      <c r="N137" s="570"/>
      <c r="O137" s="570"/>
      <c r="P137" s="570"/>
      <c r="Q137" s="570"/>
      <c r="R137" s="570"/>
      <c r="S137" s="570"/>
      <c r="T137" s="570"/>
      <c r="U137" s="570"/>
      <c r="V137" s="570"/>
      <c r="W137" s="570"/>
      <c r="X137" s="570"/>
      <c r="Y137" s="570"/>
      <c r="Z137" s="570"/>
    </row>
    <row r="138" ht="15.0" hidden="1" customHeight="1" outlineLevel="2">
      <c r="A138" s="570"/>
      <c r="B138" s="608" t="str">
        <f>B131</f>
        <v>Cobertura</v>
      </c>
      <c r="C138" s="609" t="str">
        <f>C137</f>
        <v>Academia Externa</v>
      </c>
      <c r="D138" s="610" t="s">
        <v>1723</v>
      </c>
      <c r="E138" s="611">
        <f>ROUNDUP(E137/10,0)</f>
        <v>4</v>
      </c>
      <c r="F138" s="612">
        <v>1.0</v>
      </c>
      <c r="G138" s="613">
        <v>350.0</v>
      </c>
      <c r="H138" s="614">
        <f t="shared" ref="H138:H142" si="91">E138*G138</f>
        <v>1400</v>
      </c>
      <c r="I138" s="607" t="s">
        <v>676</v>
      </c>
      <c r="J138" s="570"/>
      <c r="K138" s="570"/>
      <c r="L138" s="570"/>
      <c r="M138" s="570"/>
      <c r="N138" s="570"/>
      <c r="O138" s="570"/>
      <c r="P138" s="570"/>
      <c r="Q138" s="570"/>
      <c r="R138" s="570"/>
      <c r="S138" s="570"/>
      <c r="T138" s="570"/>
      <c r="U138" s="570"/>
      <c r="V138" s="570"/>
      <c r="W138" s="570"/>
      <c r="X138" s="570"/>
      <c r="Y138" s="570"/>
      <c r="Z138" s="570"/>
    </row>
    <row r="139" ht="12.75" hidden="1" customHeight="1" outlineLevel="2">
      <c r="A139" s="570"/>
      <c r="B139" s="659" t="str">
        <f t="shared" ref="B139:C139" si="90">B138</f>
        <v>Cobertura</v>
      </c>
      <c r="C139" s="601" t="str">
        <f t="shared" si="90"/>
        <v>Academia Externa</v>
      </c>
      <c r="D139" s="602" t="s">
        <v>1786</v>
      </c>
      <c r="E139" s="603">
        <v>1.0</v>
      </c>
      <c r="F139" s="604">
        <v>1.0</v>
      </c>
      <c r="G139" s="605">
        <v>650.0</v>
      </c>
      <c r="H139" s="606">
        <f t="shared" si="91"/>
        <v>650</v>
      </c>
      <c r="I139" s="607" t="s">
        <v>686</v>
      </c>
      <c r="J139" s="570"/>
      <c r="K139" s="570"/>
      <c r="L139" s="570"/>
      <c r="M139" s="570"/>
      <c r="N139" s="570"/>
      <c r="O139" s="570"/>
      <c r="P139" s="570"/>
      <c r="Q139" s="570"/>
      <c r="R139" s="570"/>
      <c r="S139" s="570"/>
      <c r="T139" s="570"/>
      <c r="U139" s="570"/>
      <c r="V139" s="570"/>
      <c r="W139" s="570"/>
      <c r="X139" s="570"/>
      <c r="Y139" s="570"/>
      <c r="Z139" s="570"/>
    </row>
    <row r="140" ht="15.0" hidden="1" customHeight="1" outlineLevel="2">
      <c r="A140" s="570"/>
      <c r="B140" s="659" t="str">
        <f t="shared" ref="B140:C140" si="92">B137</f>
        <v>Cobertura</v>
      </c>
      <c r="C140" s="601" t="str">
        <f t="shared" si="92"/>
        <v>Academia Externa</v>
      </c>
      <c r="D140" s="602" t="s">
        <v>1787</v>
      </c>
      <c r="E140" s="603">
        <v>1.0</v>
      </c>
      <c r="F140" s="604">
        <v>1.0</v>
      </c>
      <c r="G140" s="605">
        <v>350.0</v>
      </c>
      <c r="H140" s="606">
        <f t="shared" si="91"/>
        <v>350</v>
      </c>
      <c r="I140" s="607" t="s">
        <v>686</v>
      </c>
      <c r="J140" s="570"/>
      <c r="K140" s="570"/>
      <c r="L140" s="570"/>
      <c r="M140" s="570"/>
      <c r="N140" s="570"/>
      <c r="O140" s="570"/>
      <c r="P140" s="570"/>
      <c r="Q140" s="570"/>
      <c r="R140" s="570"/>
      <c r="S140" s="570"/>
      <c r="T140" s="570"/>
      <c r="U140" s="570"/>
      <c r="V140" s="570"/>
      <c r="W140" s="570"/>
      <c r="X140" s="570"/>
      <c r="Y140" s="570"/>
      <c r="Z140" s="570"/>
    </row>
    <row r="141" ht="12.75" hidden="1" customHeight="1" outlineLevel="2">
      <c r="A141" s="570"/>
      <c r="B141" s="659" t="str">
        <f t="shared" ref="B141:C141" si="93">B140</f>
        <v>Cobertura</v>
      </c>
      <c r="C141" s="601" t="str">
        <f t="shared" si="93"/>
        <v>Academia Externa</v>
      </c>
      <c r="D141" s="602" t="s">
        <v>1788</v>
      </c>
      <c r="E141" s="616">
        <v>2.0</v>
      </c>
      <c r="F141" s="604">
        <v>1.0</v>
      </c>
      <c r="G141" s="617">
        <v>660.0</v>
      </c>
      <c r="H141" s="664">
        <f t="shared" si="91"/>
        <v>1320</v>
      </c>
      <c r="I141" s="607" t="s">
        <v>686</v>
      </c>
      <c r="J141" s="570"/>
      <c r="K141" s="570"/>
      <c r="L141" s="570"/>
      <c r="M141" s="570"/>
      <c r="N141" s="570"/>
      <c r="O141" s="570"/>
      <c r="P141" s="570"/>
      <c r="Q141" s="570"/>
      <c r="R141" s="570"/>
      <c r="S141" s="570"/>
      <c r="T141" s="570"/>
      <c r="U141" s="570"/>
      <c r="V141" s="570"/>
      <c r="W141" s="570"/>
      <c r="X141" s="570"/>
      <c r="Y141" s="570"/>
      <c r="Z141" s="570"/>
    </row>
    <row r="142" ht="15.0" hidden="1" customHeight="1" outlineLevel="2">
      <c r="A142" s="570"/>
      <c r="B142" s="659" t="str">
        <f t="shared" ref="B142:C142" si="94">B141</f>
        <v>Cobertura</v>
      </c>
      <c r="C142" s="601" t="str">
        <f t="shared" si="94"/>
        <v>Academia Externa</v>
      </c>
      <c r="D142" s="602" t="s">
        <v>1789</v>
      </c>
      <c r="E142" s="616">
        <v>2.0</v>
      </c>
      <c r="F142" s="604">
        <v>1.0</v>
      </c>
      <c r="G142" s="617">
        <v>1960.0</v>
      </c>
      <c r="H142" s="606">
        <f t="shared" si="91"/>
        <v>3920</v>
      </c>
      <c r="I142" s="607" t="s">
        <v>686</v>
      </c>
      <c r="J142" s="570"/>
      <c r="K142" s="570"/>
      <c r="L142" s="570"/>
      <c r="M142" s="570"/>
      <c r="N142" s="570"/>
      <c r="O142" s="570"/>
      <c r="P142" s="570"/>
      <c r="Q142" s="570"/>
      <c r="R142" s="570"/>
      <c r="S142" s="570"/>
      <c r="T142" s="570"/>
      <c r="U142" s="570"/>
      <c r="V142" s="570"/>
      <c r="W142" s="570"/>
      <c r="X142" s="570"/>
      <c r="Y142" s="570"/>
      <c r="Z142" s="570"/>
    </row>
    <row r="143" ht="12.75" hidden="1" customHeight="1" outlineLevel="1">
      <c r="A143" s="570"/>
      <c r="B143" s="657" t="str">
        <f>B131</f>
        <v>Cobertura</v>
      </c>
      <c r="C143" s="595" t="s">
        <v>1790</v>
      </c>
      <c r="D143" s="596" t="s">
        <v>1721</v>
      </c>
      <c r="E143" s="597">
        <v>12.19</v>
      </c>
      <c r="F143" s="597"/>
      <c r="G143" s="598"/>
      <c r="H143" s="599">
        <f>SUM(H144:H148)</f>
        <v>11224.54</v>
      </c>
      <c r="I143" s="599"/>
      <c r="J143" s="570"/>
      <c r="K143" s="570"/>
      <c r="L143" s="570"/>
      <c r="M143" s="570"/>
      <c r="N143" s="570"/>
      <c r="O143" s="570"/>
      <c r="P143" s="570"/>
      <c r="Q143" s="570"/>
      <c r="R143" s="570"/>
      <c r="S143" s="570"/>
      <c r="T143" s="570"/>
      <c r="U143" s="570"/>
      <c r="V143" s="570"/>
      <c r="W143" s="570"/>
      <c r="X143" s="570"/>
      <c r="Y143" s="570"/>
      <c r="Z143" s="570"/>
    </row>
    <row r="144" ht="15.0" hidden="1" customHeight="1" outlineLevel="2">
      <c r="A144" s="570"/>
      <c r="B144" s="608" t="str">
        <f>B131</f>
        <v>Cobertura</v>
      </c>
      <c r="C144" s="609" t="str">
        <f>C143</f>
        <v>Yoga</v>
      </c>
      <c r="D144" s="610" t="s">
        <v>1723</v>
      </c>
      <c r="E144" s="611">
        <f>ROUNDUP(E143/10,0)</f>
        <v>2</v>
      </c>
      <c r="F144" s="612">
        <v>1.0</v>
      </c>
      <c r="G144" s="613">
        <v>400.0</v>
      </c>
      <c r="H144" s="614">
        <f t="shared" ref="H144:H145" si="96">E144*G144</f>
        <v>800</v>
      </c>
      <c r="I144" s="607" t="s">
        <v>676</v>
      </c>
      <c r="J144" s="570"/>
      <c r="K144" s="570"/>
      <c r="L144" s="570"/>
      <c r="M144" s="570"/>
      <c r="N144" s="570"/>
      <c r="O144" s="570"/>
      <c r="P144" s="570"/>
      <c r="Q144" s="570"/>
      <c r="R144" s="570"/>
      <c r="S144" s="570"/>
      <c r="T144" s="570"/>
      <c r="U144" s="570"/>
      <c r="V144" s="570"/>
      <c r="W144" s="570"/>
      <c r="X144" s="570"/>
      <c r="Y144" s="570"/>
      <c r="Z144" s="570"/>
    </row>
    <row r="145" ht="12.75" hidden="1" customHeight="1" outlineLevel="2">
      <c r="A145" s="570"/>
      <c r="B145" s="665" t="str">
        <f t="shared" ref="B145:C145" si="95">B144</f>
        <v>Cobertura</v>
      </c>
      <c r="C145" s="619" t="str">
        <f t="shared" si="95"/>
        <v>Yoga</v>
      </c>
      <c r="D145" s="678" t="s">
        <v>680</v>
      </c>
      <c r="E145" s="679">
        <v>1.0</v>
      </c>
      <c r="F145" s="622">
        <v>1.0</v>
      </c>
      <c r="G145" s="680">
        <f>1500*E143*0.2</f>
        <v>3657</v>
      </c>
      <c r="H145" s="624">
        <f t="shared" si="96"/>
        <v>3657</v>
      </c>
      <c r="I145" s="625" t="s">
        <v>679</v>
      </c>
      <c r="J145" s="570"/>
      <c r="K145" s="570"/>
      <c r="L145" s="570"/>
      <c r="M145" s="570"/>
      <c r="N145" s="570"/>
      <c r="O145" s="570"/>
      <c r="P145" s="570"/>
      <c r="Q145" s="570"/>
      <c r="R145" s="570"/>
      <c r="S145" s="570"/>
      <c r="T145" s="570"/>
      <c r="U145" s="570"/>
      <c r="V145" s="570"/>
      <c r="W145" s="570"/>
      <c r="X145" s="570"/>
      <c r="Y145" s="570"/>
      <c r="Z145" s="570"/>
    </row>
    <row r="146" ht="15.0" hidden="1" customHeight="1" outlineLevel="2">
      <c r="A146" s="570"/>
      <c r="B146" s="600" t="str">
        <f t="shared" ref="B146:C146" si="97">B145</f>
        <v>Cobertura</v>
      </c>
      <c r="C146" s="601" t="str">
        <f t="shared" si="97"/>
        <v>Yoga</v>
      </c>
      <c r="D146" s="615" t="s">
        <v>1731</v>
      </c>
      <c r="E146" s="616">
        <v>1.0</v>
      </c>
      <c r="F146" s="616">
        <v>1.0</v>
      </c>
      <c r="G146" s="617">
        <v>644.9</v>
      </c>
      <c r="H146" s="606">
        <f>E146*G146*F146</f>
        <v>644.9</v>
      </c>
      <c r="I146" s="607" t="s">
        <v>686</v>
      </c>
      <c r="J146" s="570"/>
      <c r="K146" s="570"/>
      <c r="L146" s="570"/>
      <c r="M146" s="570"/>
      <c r="N146" s="570"/>
      <c r="O146" s="570"/>
      <c r="P146" s="570"/>
      <c r="Q146" s="570"/>
      <c r="R146" s="570"/>
      <c r="S146" s="570"/>
      <c r="T146" s="570"/>
      <c r="U146" s="570"/>
      <c r="V146" s="570"/>
      <c r="W146" s="570"/>
      <c r="X146" s="570"/>
      <c r="Y146" s="570"/>
      <c r="Z146" s="570"/>
    </row>
    <row r="147" ht="15.0" hidden="1" customHeight="1" outlineLevel="2">
      <c r="A147" s="570"/>
      <c r="B147" s="659" t="str">
        <f t="shared" ref="B147:C147" si="98">B143</f>
        <v>Cobertura</v>
      </c>
      <c r="C147" s="601" t="str">
        <f t="shared" si="98"/>
        <v>Yoga</v>
      </c>
      <c r="D147" s="602" t="s">
        <v>1722</v>
      </c>
      <c r="E147" s="603">
        <f>E143</f>
        <v>12.19</v>
      </c>
      <c r="F147" s="604">
        <v>1.0</v>
      </c>
      <c r="G147" s="605">
        <v>450.0</v>
      </c>
      <c r="H147" s="606">
        <f t="shared" ref="H147:H148" si="100">E147*G147</f>
        <v>5485.5</v>
      </c>
      <c r="I147" s="607" t="s">
        <v>686</v>
      </c>
      <c r="J147" s="570"/>
      <c r="K147" s="570"/>
      <c r="L147" s="570"/>
      <c r="M147" s="570"/>
      <c r="N147" s="570"/>
      <c r="O147" s="570"/>
      <c r="P147" s="570"/>
      <c r="Q147" s="570"/>
      <c r="R147" s="570"/>
      <c r="S147" s="570"/>
      <c r="T147" s="570"/>
      <c r="U147" s="570"/>
      <c r="V147" s="570"/>
      <c r="W147" s="570"/>
      <c r="X147" s="570"/>
      <c r="Y147" s="570"/>
      <c r="Z147" s="570"/>
    </row>
    <row r="148" ht="15.0" hidden="1" customHeight="1" outlineLevel="2">
      <c r="A148" s="570"/>
      <c r="B148" s="659" t="str">
        <f t="shared" ref="B148:C148" si="99">B147</f>
        <v>Cobertura</v>
      </c>
      <c r="C148" s="601" t="str">
        <f t="shared" si="99"/>
        <v>Yoga</v>
      </c>
      <c r="D148" s="602" t="s">
        <v>1780</v>
      </c>
      <c r="E148" s="616">
        <v>3.0</v>
      </c>
      <c r="F148" s="604">
        <v>1.0</v>
      </c>
      <c r="G148" s="617">
        <v>212.38</v>
      </c>
      <c r="H148" s="606">
        <f t="shared" si="100"/>
        <v>637.14</v>
      </c>
      <c r="I148" s="607" t="s">
        <v>686</v>
      </c>
      <c r="J148" s="570"/>
      <c r="K148" s="570"/>
      <c r="L148" s="570"/>
      <c r="M148" s="570"/>
      <c r="N148" s="570"/>
      <c r="O148" s="570"/>
      <c r="P148" s="570"/>
      <c r="Q148" s="570"/>
      <c r="R148" s="570"/>
      <c r="S148" s="570"/>
      <c r="T148" s="570"/>
      <c r="U148" s="570"/>
      <c r="V148" s="570"/>
      <c r="W148" s="570"/>
      <c r="X148" s="570"/>
      <c r="Y148" s="570"/>
      <c r="Z148" s="570"/>
    </row>
    <row r="149" ht="12.75" hidden="1" customHeight="1" outlineLevel="1">
      <c r="A149" s="570"/>
      <c r="B149" s="594" t="str">
        <f t="shared" ref="B149:B152" si="101">B148</f>
        <v>Cobertura</v>
      </c>
      <c r="C149" s="595" t="s">
        <v>1791</v>
      </c>
      <c r="D149" s="596" t="s">
        <v>1721</v>
      </c>
      <c r="E149" s="597">
        <v>3.05</v>
      </c>
      <c r="F149" s="597"/>
      <c r="G149" s="598"/>
      <c r="H149" s="599">
        <f>SUM(H150:H155)</f>
        <v>6195.68</v>
      </c>
      <c r="I149" s="599"/>
      <c r="J149" s="570"/>
      <c r="K149" s="570"/>
      <c r="L149" s="570"/>
      <c r="M149" s="570"/>
      <c r="N149" s="570"/>
      <c r="O149" s="570"/>
      <c r="P149" s="570"/>
      <c r="Q149" s="570"/>
      <c r="R149" s="570"/>
      <c r="S149" s="570"/>
      <c r="T149" s="570"/>
      <c r="U149" s="570"/>
      <c r="V149" s="570"/>
      <c r="W149" s="570"/>
      <c r="X149" s="570"/>
      <c r="Y149" s="570"/>
      <c r="Z149" s="570"/>
    </row>
    <row r="150" ht="15.0" hidden="1" customHeight="1" outlineLevel="2">
      <c r="A150" s="570"/>
      <c r="B150" s="602" t="str">
        <f t="shared" si="101"/>
        <v>Cobertura</v>
      </c>
      <c r="C150" s="602" t="str">
        <f t="shared" ref="C150:C152" si="102">C149</f>
        <v>WC Yoga</v>
      </c>
      <c r="D150" s="602" t="s">
        <v>1722</v>
      </c>
      <c r="E150" s="603">
        <f>E149</f>
        <v>3.05</v>
      </c>
      <c r="F150" s="604">
        <v>1.0</v>
      </c>
      <c r="G150" s="605">
        <v>450.0</v>
      </c>
      <c r="H150" s="606">
        <f t="shared" ref="H150:H151" si="103">E150*G150</f>
        <v>1372.5</v>
      </c>
      <c r="I150" s="607" t="s">
        <v>686</v>
      </c>
      <c r="J150" s="570"/>
      <c r="K150" s="570"/>
      <c r="L150" s="570"/>
      <c r="M150" s="570"/>
      <c r="N150" s="570"/>
      <c r="O150" s="570"/>
      <c r="P150" s="570"/>
      <c r="Q150" s="570"/>
      <c r="R150" s="570"/>
      <c r="S150" s="570"/>
      <c r="T150" s="570"/>
      <c r="U150" s="570"/>
      <c r="V150" s="570"/>
      <c r="W150" s="570"/>
      <c r="X150" s="570"/>
      <c r="Y150" s="570"/>
      <c r="Z150" s="570"/>
    </row>
    <row r="151" ht="12.75" hidden="1" customHeight="1" outlineLevel="2">
      <c r="A151" s="570"/>
      <c r="B151" s="620" t="str">
        <f t="shared" si="101"/>
        <v>Cobertura</v>
      </c>
      <c r="C151" s="620" t="str">
        <f t="shared" si="102"/>
        <v>WC Yoga</v>
      </c>
      <c r="D151" s="620" t="s">
        <v>1732</v>
      </c>
      <c r="E151" s="621">
        <v>1.0</v>
      </c>
      <c r="F151" s="622">
        <v>1.0</v>
      </c>
      <c r="G151" s="623">
        <f>2500*1.2*0.9</f>
        <v>2700</v>
      </c>
      <c r="H151" s="624">
        <f t="shared" si="103"/>
        <v>2700</v>
      </c>
      <c r="I151" s="625" t="s">
        <v>679</v>
      </c>
      <c r="J151" s="570"/>
      <c r="K151" s="570"/>
      <c r="L151" s="570"/>
      <c r="M151" s="570"/>
      <c r="N151" s="570"/>
      <c r="O151" s="570"/>
      <c r="P151" s="570"/>
      <c r="Q151" s="570"/>
      <c r="R151" s="570"/>
      <c r="S151" s="570"/>
      <c r="T151" s="570"/>
      <c r="U151" s="570"/>
      <c r="V151" s="570"/>
      <c r="W151" s="570"/>
      <c r="X151" s="570"/>
      <c r="Y151" s="570"/>
      <c r="Z151" s="570"/>
    </row>
    <row r="152" ht="15.0" hidden="1" customHeight="1" outlineLevel="2">
      <c r="A152" s="570"/>
      <c r="B152" s="600" t="str">
        <f t="shared" si="101"/>
        <v>Cobertura</v>
      </c>
      <c r="C152" s="601" t="str">
        <f t="shared" si="102"/>
        <v>WC Yoga</v>
      </c>
      <c r="D152" s="615" t="s">
        <v>1731</v>
      </c>
      <c r="E152" s="616">
        <v>1.0</v>
      </c>
      <c r="F152" s="616">
        <v>1.0</v>
      </c>
      <c r="G152" s="617">
        <v>644.9</v>
      </c>
      <c r="H152" s="606">
        <f>E152*G152*F152</f>
        <v>644.9</v>
      </c>
      <c r="I152" s="607" t="s">
        <v>686</v>
      </c>
      <c r="J152" s="570"/>
      <c r="K152" s="570"/>
      <c r="L152" s="570"/>
      <c r="M152" s="570"/>
      <c r="N152" s="570"/>
      <c r="O152" s="570"/>
      <c r="P152" s="570"/>
      <c r="Q152" s="570"/>
      <c r="R152" s="570"/>
      <c r="S152" s="570"/>
      <c r="T152" s="570"/>
      <c r="U152" s="570"/>
      <c r="V152" s="570"/>
      <c r="W152" s="570"/>
      <c r="X152" s="570"/>
      <c r="Y152" s="570"/>
      <c r="Z152" s="570"/>
    </row>
    <row r="153" ht="15.0" hidden="1" customHeight="1" outlineLevel="2">
      <c r="A153" s="570"/>
      <c r="B153" s="602" t="str">
        <f t="shared" ref="B153:C153" si="104">B151</f>
        <v>Cobertura</v>
      </c>
      <c r="C153" s="602" t="str">
        <f t="shared" si="104"/>
        <v>WC Yoga</v>
      </c>
      <c r="D153" s="602" t="s">
        <v>1747</v>
      </c>
      <c r="E153" s="603">
        <v>1.0</v>
      </c>
      <c r="F153" s="604">
        <v>1.0</v>
      </c>
      <c r="G153" s="605">
        <v>466.28</v>
      </c>
      <c r="H153" s="606">
        <f t="shared" ref="H153:H155" si="106">E153*G153</f>
        <v>466.28</v>
      </c>
      <c r="I153" s="607" t="s">
        <v>686</v>
      </c>
      <c r="J153" s="570"/>
      <c r="K153" s="570"/>
      <c r="L153" s="570"/>
      <c r="M153" s="570"/>
      <c r="N153" s="570"/>
      <c r="O153" s="570"/>
      <c r="P153" s="570"/>
      <c r="Q153" s="570"/>
      <c r="R153" s="570"/>
      <c r="S153" s="570"/>
      <c r="T153" s="570"/>
      <c r="U153" s="570"/>
      <c r="V153" s="570"/>
      <c r="W153" s="570"/>
      <c r="X153" s="570"/>
      <c r="Y153" s="570"/>
      <c r="Z153" s="570"/>
    </row>
    <row r="154" ht="15.0" hidden="1" customHeight="1" outlineLevel="2">
      <c r="A154" s="570"/>
      <c r="B154" s="610" t="str">
        <f t="shared" ref="B154:C154" si="105">B153</f>
        <v>Cobertura</v>
      </c>
      <c r="C154" s="610" t="str">
        <f t="shared" si="105"/>
        <v>WC Yoga</v>
      </c>
      <c r="D154" s="610" t="s">
        <v>1723</v>
      </c>
      <c r="E154" s="611">
        <f>ROUNDUP(E149/4,0)</f>
        <v>1</v>
      </c>
      <c r="F154" s="612">
        <v>1.0</v>
      </c>
      <c r="G154" s="613">
        <v>400.0</v>
      </c>
      <c r="H154" s="614">
        <f t="shared" si="106"/>
        <v>400</v>
      </c>
      <c r="I154" s="607" t="s">
        <v>676</v>
      </c>
      <c r="J154" s="570"/>
      <c r="K154" s="570"/>
      <c r="L154" s="570"/>
      <c r="M154" s="570"/>
      <c r="N154" s="570"/>
      <c r="O154" s="570"/>
      <c r="P154" s="570"/>
      <c r="Q154" s="570"/>
      <c r="R154" s="570"/>
      <c r="S154" s="570"/>
      <c r="T154" s="570"/>
      <c r="U154" s="570"/>
      <c r="V154" s="570"/>
      <c r="W154" s="570"/>
      <c r="X154" s="570"/>
      <c r="Y154" s="570"/>
      <c r="Z154" s="570"/>
    </row>
    <row r="155" ht="15.0" hidden="1" customHeight="1" outlineLevel="2">
      <c r="A155" s="570"/>
      <c r="B155" s="649" t="str">
        <f t="shared" ref="B155:C155" si="107">B154</f>
        <v>Cobertura</v>
      </c>
      <c r="C155" s="649" t="str">
        <f t="shared" si="107"/>
        <v>WC Yoga</v>
      </c>
      <c r="D155" s="649" t="s">
        <v>1745</v>
      </c>
      <c r="E155" s="650">
        <f>0.6*1.2</f>
        <v>0.72</v>
      </c>
      <c r="F155" s="651">
        <v>1.0</v>
      </c>
      <c r="G155" s="652">
        <v>850.0</v>
      </c>
      <c r="H155" s="653">
        <f t="shared" si="106"/>
        <v>612</v>
      </c>
      <c r="I155" s="607" t="s">
        <v>559</v>
      </c>
      <c r="J155" s="570"/>
      <c r="K155" s="570"/>
      <c r="L155" s="570"/>
      <c r="M155" s="570"/>
      <c r="N155" s="570"/>
      <c r="O155" s="570"/>
      <c r="P155" s="570"/>
      <c r="Q155" s="570"/>
      <c r="R155" s="570"/>
      <c r="S155" s="570"/>
      <c r="T155" s="570"/>
      <c r="U155" s="570"/>
      <c r="V155" s="570"/>
      <c r="W155" s="570"/>
      <c r="X155" s="570"/>
      <c r="Y155" s="570"/>
      <c r="Z155" s="570"/>
    </row>
    <row r="156" ht="12.75" hidden="1" customHeight="1" outlineLevel="1">
      <c r="A156" s="570"/>
      <c r="B156" s="594" t="str">
        <f t="shared" ref="B156:B161" si="108">B155</f>
        <v>Cobertura</v>
      </c>
      <c r="C156" s="595" t="s">
        <v>1697</v>
      </c>
      <c r="D156" s="596" t="s">
        <v>1721</v>
      </c>
      <c r="E156" s="597">
        <v>3.36</v>
      </c>
      <c r="F156" s="597"/>
      <c r="G156" s="598"/>
      <c r="H156" s="599">
        <f>SUM(H157:H161)</f>
        <v>5243.28</v>
      </c>
      <c r="I156" s="599"/>
      <c r="J156" s="570"/>
      <c r="K156" s="570"/>
      <c r="L156" s="570"/>
      <c r="M156" s="570"/>
      <c r="N156" s="570"/>
      <c r="O156" s="570"/>
      <c r="P156" s="570"/>
      <c r="Q156" s="570"/>
      <c r="R156" s="570"/>
      <c r="S156" s="570"/>
      <c r="T156" s="570"/>
      <c r="U156" s="570"/>
      <c r="V156" s="570"/>
      <c r="W156" s="570"/>
      <c r="X156" s="570"/>
      <c r="Y156" s="570"/>
      <c r="Z156" s="570"/>
    </row>
    <row r="157" ht="15.0" hidden="1" customHeight="1" outlineLevel="2">
      <c r="A157" s="570"/>
      <c r="B157" s="602" t="str">
        <f t="shared" si="108"/>
        <v>Cobertura</v>
      </c>
      <c r="C157" s="602" t="str">
        <f t="shared" ref="C157:C161" si="109">C156</f>
        <v>BWC Sauna</v>
      </c>
      <c r="D157" s="602" t="s">
        <v>1722</v>
      </c>
      <c r="E157" s="603">
        <f>E156</f>
        <v>3.36</v>
      </c>
      <c r="F157" s="604">
        <v>1.0</v>
      </c>
      <c r="G157" s="605">
        <v>450.0</v>
      </c>
      <c r="H157" s="606">
        <f t="shared" ref="H157:H161" si="110">E157*G157</f>
        <v>1512</v>
      </c>
      <c r="I157" s="607" t="s">
        <v>686</v>
      </c>
      <c r="J157" s="570"/>
      <c r="K157" s="570"/>
      <c r="L157" s="570"/>
      <c r="M157" s="570"/>
      <c r="N157" s="570"/>
      <c r="O157" s="570"/>
      <c r="P157" s="570"/>
      <c r="Q157" s="570"/>
      <c r="R157" s="570"/>
      <c r="S157" s="570"/>
      <c r="T157" s="570"/>
      <c r="U157" s="570"/>
      <c r="V157" s="570"/>
      <c r="W157" s="570"/>
      <c r="X157" s="570"/>
      <c r="Y157" s="570"/>
      <c r="Z157" s="570"/>
    </row>
    <row r="158" ht="12.75" hidden="1" customHeight="1" outlineLevel="2">
      <c r="A158" s="570"/>
      <c r="B158" s="620" t="str">
        <f t="shared" si="108"/>
        <v>Cobertura</v>
      </c>
      <c r="C158" s="620" t="str">
        <f t="shared" si="109"/>
        <v>BWC Sauna</v>
      </c>
      <c r="D158" s="620" t="s">
        <v>1732</v>
      </c>
      <c r="E158" s="621">
        <v>1.0</v>
      </c>
      <c r="F158" s="622">
        <v>1.0</v>
      </c>
      <c r="G158" s="623">
        <f>2500*E156/4</f>
        <v>2100</v>
      </c>
      <c r="H158" s="624">
        <f t="shared" si="110"/>
        <v>2100</v>
      </c>
      <c r="I158" s="625" t="s">
        <v>679</v>
      </c>
      <c r="J158" s="570"/>
      <c r="K158" s="570"/>
      <c r="L158" s="570"/>
      <c r="M158" s="570"/>
      <c r="N158" s="570"/>
      <c r="O158" s="570"/>
      <c r="P158" s="570"/>
      <c r="Q158" s="570"/>
      <c r="R158" s="570"/>
      <c r="S158" s="570"/>
      <c r="T158" s="570"/>
      <c r="U158" s="570"/>
      <c r="V158" s="570"/>
      <c r="W158" s="570"/>
      <c r="X158" s="570"/>
      <c r="Y158" s="570"/>
      <c r="Z158" s="570"/>
    </row>
    <row r="159" ht="15.0" hidden="1" customHeight="1" outlineLevel="2">
      <c r="A159" s="570"/>
      <c r="B159" s="602" t="str">
        <f t="shared" si="108"/>
        <v>Cobertura</v>
      </c>
      <c r="C159" s="602" t="str">
        <f t="shared" si="109"/>
        <v>BWC Sauna</v>
      </c>
      <c r="D159" s="602" t="s">
        <v>1747</v>
      </c>
      <c r="E159" s="603">
        <v>1.0</v>
      </c>
      <c r="F159" s="604">
        <v>1.0</v>
      </c>
      <c r="G159" s="605">
        <v>466.28</v>
      </c>
      <c r="H159" s="606">
        <f t="shared" si="110"/>
        <v>466.28</v>
      </c>
      <c r="I159" s="607" t="s">
        <v>686</v>
      </c>
      <c r="J159" s="570"/>
      <c r="K159" s="570"/>
      <c r="L159" s="570"/>
      <c r="M159" s="570"/>
      <c r="N159" s="570"/>
      <c r="O159" s="570"/>
      <c r="P159" s="570"/>
      <c r="Q159" s="570"/>
      <c r="R159" s="570"/>
      <c r="S159" s="570"/>
      <c r="T159" s="570"/>
      <c r="U159" s="570"/>
      <c r="V159" s="570"/>
      <c r="W159" s="570"/>
      <c r="X159" s="570"/>
      <c r="Y159" s="570"/>
      <c r="Z159" s="570"/>
    </row>
    <row r="160" ht="15.0" hidden="1" customHeight="1" outlineLevel="2">
      <c r="A160" s="570"/>
      <c r="B160" s="610" t="str">
        <f t="shared" si="108"/>
        <v>Cobertura</v>
      </c>
      <c r="C160" s="610" t="str">
        <f t="shared" si="109"/>
        <v>BWC Sauna</v>
      </c>
      <c r="D160" s="610" t="s">
        <v>1723</v>
      </c>
      <c r="E160" s="611">
        <f>ROUNDUP(E156/4,0)</f>
        <v>1</v>
      </c>
      <c r="F160" s="612">
        <v>1.0</v>
      </c>
      <c r="G160" s="613">
        <v>400.0</v>
      </c>
      <c r="H160" s="614">
        <f t="shared" si="110"/>
        <v>400</v>
      </c>
      <c r="I160" s="607" t="s">
        <v>676</v>
      </c>
      <c r="J160" s="570"/>
      <c r="K160" s="570"/>
      <c r="L160" s="570"/>
      <c r="M160" s="570"/>
      <c r="N160" s="570"/>
      <c r="O160" s="570"/>
      <c r="P160" s="570"/>
      <c r="Q160" s="570"/>
      <c r="R160" s="570"/>
      <c r="S160" s="570"/>
      <c r="T160" s="570"/>
      <c r="U160" s="570"/>
      <c r="V160" s="570"/>
      <c r="W160" s="570"/>
      <c r="X160" s="570"/>
      <c r="Y160" s="570"/>
      <c r="Z160" s="570"/>
    </row>
    <row r="161" ht="15.0" hidden="1" customHeight="1" outlineLevel="2">
      <c r="A161" s="570"/>
      <c r="B161" s="649" t="str">
        <f t="shared" si="108"/>
        <v>Cobertura</v>
      </c>
      <c r="C161" s="649" t="str">
        <f t="shared" si="109"/>
        <v>BWC Sauna</v>
      </c>
      <c r="D161" s="649" t="s">
        <v>1745</v>
      </c>
      <c r="E161" s="650">
        <f>0.6*1.5</f>
        <v>0.9</v>
      </c>
      <c r="F161" s="651">
        <v>1.0</v>
      </c>
      <c r="G161" s="652">
        <v>850.0</v>
      </c>
      <c r="H161" s="653">
        <f t="shared" si="110"/>
        <v>765</v>
      </c>
      <c r="I161" s="607" t="s">
        <v>559</v>
      </c>
      <c r="J161" s="570"/>
      <c r="K161" s="570"/>
      <c r="L161" s="570"/>
      <c r="M161" s="570"/>
      <c r="N161" s="570"/>
      <c r="O161" s="570"/>
      <c r="P161" s="570"/>
      <c r="Q161" s="570"/>
      <c r="R161" s="570"/>
      <c r="S161" s="570"/>
      <c r="T161" s="570"/>
      <c r="U161" s="570"/>
      <c r="V161" s="570"/>
      <c r="W161" s="570"/>
      <c r="X161" s="570"/>
      <c r="Y161" s="570"/>
      <c r="Z161" s="570"/>
    </row>
    <row r="162" ht="12.75" customHeight="1">
      <c r="A162" s="570"/>
      <c r="B162" s="588" t="s">
        <v>1792</v>
      </c>
      <c r="C162" s="589"/>
      <c r="D162" s="590"/>
      <c r="E162" s="591"/>
      <c r="F162" s="591"/>
      <c r="G162" s="592"/>
      <c r="H162" s="593">
        <f>SUM(H163:H220)/2</f>
        <v>8656990.4</v>
      </c>
      <c r="I162" s="593"/>
      <c r="J162" s="570"/>
      <c r="K162" s="570"/>
      <c r="L162" s="570"/>
      <c r="M162" s="570"/>
      <c r="N162" s="570"/>
      <c r="O162" s="570"/>
      <c r="P162" s="570"/>
      <c r="Q162" s="570"/>
      <c r="R162" s="570"/>
      <c r="S162" s="570"/>
      <c r="T162" s="570"/>
      <c r="U162" s="570"/>
      <c r="V162" s="570"/>
      <c r="W162" s="570"/>
      <c r="X162" s="570"/>
      <c r="Y162" s="570"/>
      <c r="Z162" s="570"/>
    </row>
    <row r="163" ht="12.75" customHeight="1" outlineLevel="1">
      <c r="A163" s="570"/>
      <c r="B163" s="594" t="str">
        <f t="shared" ref="B163:B166" si="111">B162</f>
        <v>AREAS PRIVATIVAS</v>
      </c>
      <c r="C163" s="687" t="s">
        <v>798</v>
      </c>
      <c r="D163" s="596" t="s">
        <v>1721</v>
      </c>
      <c r="E163" s="597">
        <f>((29.27+22.7+17.08+25.67+25.58+25.58)*16+25.67+25.58+14.65)/96</f>
        <v>24.99979167</v>
      </c>
      <c r="F163" s="597"/>
      <c r="G163" s="598"/>
      <c r="H163" s="599">
        <f>SUM(H164:H181)</f>
        <v>4545421.44</v>
      </c>
      <c r="I163" s="599"/>
      <c r="J163" s="570"/>
      <c r="K163" s="570"/>
      <c r="L163" s="570"/>
      <c r="M163" s="570"/>
      <c r="N163" s="570"/>
      <c r="O163" s="570"/>
      <c r="P163" s="570"/>
      <c r="Q163" s="570"/>
      <c r="R163" s="570"/>
      <c r="S163" s="570"/>
      <c r="T163" s="570"/>
      <c r="U163" s="570"/>
      <c r="V163" s="570"/>
      <c r="W163" s="570"/>
      <c r="X163" s="570"/>
      <c r="Y163" s="570"/>
      <c r="Z163" s="570"/>
    </row>
    <row r="164" ht="15.0" customHeight="1" outlineLevel="2">
      <c r="A164" s="570"/>
      <c r="B164" s="600" t="str">
        <f t="shared" si="111"/>
        <v>AREAS PRIVATIVAS</v>
      </c>
      <c r="C164" s="601" t="str">
        <f t="shared" ref="C164:C166" si="112">C163</f>
        <v>STUDIO</v>
      </c>
      <c r="D164" s="602" t="s">
        <v>1722</v>
      </c>
      <c r="E164" s="603">
        <f>E163</f>
        <v>24.99979167</v>
      </c>
      <c r="F164" s="603">
        <f t="shared" ref="F164:F181" si="113">93+3</f>
        <v>96</v>
      </c>
      <c r="G164" s="605">
        <v>450.0</v>
      </c>
      <c r="H164" s="606">
        <f t="shared" ref="H164:H176" si="114">E164*G164*F164</f>
        <v>1079991</v>
      </c>
      <c r="I164" s="607" t="s">
        <v>686</v>
      </c>
      <c r="J164" s="570"/>
      <c r="K164" s="570"/>
      <c r="L164" s="570"/>
      <c r="M164" s="570"/>
      <c r="N164" s="570"/>
      <c r="O164" s="570"/>
      <c r="P164" s="570"/>
      <c r="Q164" s="570"/>
      <c r="R164" s="570"/>
      <c r="S164" s="570"/>
      <c r="T164" s="570"/>
      <c r="U164" s="570"/>
      <c r="V164" s="570"/>
      <c r="W164" s="570"/>
      <c r="X164" s="570"/>
      <c r="Y164" s="570"/>
      <c r="Z164" s="570"/>
    </row>
    <row r="165" ht="15.0" customHeight="1" outlineLevel="2">
      <c r="A165" s="570"/>
      <c r="B165" s="600" t="str">
        <f t="shared" si="111"/>
        <v>AREAS PRIVATIVAS</v>
      </c>
      <c r="C165" s="601" t="str">
        <f t="shared" si="112"/>
        <v>STUDIO</v>
      </c>
      <c r="D165" s="615" t="s">
        <v>1731</v>
      </c>
      <c r="E165" s="616">
        <v>1.0</v>
      </c>
      <c r="F165" s="616">
        <f t="shared" si="113"/>
        <v>96</v>
      </c>
      <c r="G165" s="617">
        <v>644.9</v>
      </c>
      <c r="H165" s="606">
        <f t="shared" si="114"/>
        <v>61910.4</v>
      </c>
      <c r="I165" s="607" t="s">
        <v>686</v>
      </c>
      <c r="J165" s="570"/>
      <c r="K165" s="570"/>
      <c r="L165" s="570"/>
      <c r="M165" s="570"/>
      <c r="N165" s="570"/>
      <c r="O165" s="570"/>
      <c r="P165" s="570"/>
      <c r="Q165" s="570"/>
      <c r="R165" s="570"/>
      <c r="S165" s="570"/>
      <c r="T165" s="570"/>
      <c r="U165" s="570"/>
      <c r="V165" s="570"/>
      <c r="W165" s="570"/>
      <c r="X165" s="570"/>
      <c r="Y165" s="570"/>
      <c r="Z165" s="570"/>
    </row>
    <row r="166" ht="15.0" customHeight="1" outlineLevel="2">
      <c r="A166" s="570"/>
      <c r="B166" s="618" t="str">
        <f t="shared" si="111"/>
        <v>AREAS PRIVATIVAS</v>
      </c>
      <c r="C166" s="619" t="str">
        <f t="shared" si="112"/>
        <v>STUDIO</v>
      </c>
      <c r="D166" s="688" t="s">
        <v>680</v>
      </c>
      <c r="E166" s="679">
        <v>1.0</v>
      </c>
      <c r="F166" s="679">
        <f t="shared" si="113"/>
        <v>96</v>
      </c>
      <c r="G166" s="680">
        <f>1500*E163*0.5</f>
        <v>18749.84375</v>
      </c>
      <c r="H166" s="668">
        <f t="shared" si="114"/>
        <v>1799985</v>
      </c>
      <c r="I166" s="625" t="s">
        <v>679</v>
      </c>
      <c r="J166" s="570"/>
      <c r="K166" s="570"/>
      <c r="L166" s="570"/>
      <c r="M166" s="570"/>
      <c r="N166" s="570"/>
      <c r="O166" s="570"/>
      <c r="P166" s="570"/>
      <c r="Q166" s="570"/>
      <c r="R166" s="570"/>
      <c r="S166" s="570"/>
      <c r="T166" s="570"/>
      <c r="U166" s="570"/>
      <c r="V166" s="570"/>
      <c r="W166" s="570"/>
      <c r="X166" s="570"/>
      <c r="Y166" s="570"/>
      <c r="Z166" s="570"/>
    </row>
    <row r="167" ht="15.0" customHeight="1" outlineLevel="2">
      <c r="A167" s="570"/>
      <c r="B167" s="626" t="str">
        <f t="shared" ref="B167:C167" si="115">B165</f>
        <v>AREAS PRIVATIVAS</v>
      </c>
      <c r="C167" s="627" t="str">
        <f t="shared" si="115"/>
        <v>STUDIO</v>
      </c>
      <c r="D167" s="639" t="s">
        <v>1793</v>
      </c>
      <c r="E167" s="640">
        <v>1.0</v>
      </c>
      <c r="F167" s="640">
        <f t="shared" si="113"/>
        <v>96</v>
      </c>
      <c r="G167" s="641">
        <v>620.0</v>
      </c>
      <c r="H167" s="632">
        <f t="shared" si="114"/>
        <v>59520</v>
      </c>
      <c r="I167" s="607" t="s">
        <v>684</v>
      </c>
      <c r="J167" s="570"/>
      <c r="K167" s="570"/>
      <c r="L167" s="570"/>
      <c r="M167" s="570"/>
      <c r="N167" s="570"/>
      <c r="O167" s="570"/>
      <c r="P167" s="570"/>
      <c r="Q167" s="570"/>
      <c r="R167" s="570"/>
      <c r="S167" s="570"/>
      <c r="T167" s="570"/>
      <c r="U167" s="570"/>
      <c r="V167" s="570"/>
      <c r="W167" s="570"/>
      <c r="X167" s="570"/>
      <c r="Y167" s="570"/>
      <c r="Z167" s="570"/>
    </row>
    <row r="168" ht="15.0" customHeight="1" outlineLevel="2">
      <c r="A168" s="570"/>
      <c r="B168" s="642" t="str">
        <f t="shared" ref="B168:C168" si="116">B167</f>
        <v>AREAS PRIVATIVAS</v>
      </c>
      <c r="C168" s="643" t="str">
        <f t="shared" si="116"/>
        <v>STUDIO</v>
      </c>
      <c r="D168" s="644" t="s">
        <v>1794</v>
      </c>
      <c r="E168" s="645">
        <v>1.0</v>
      </c>
      <c r="F168" s="645">
        <f t="shared" si="113"/>
        <v>96</v>
      </c>
      <c r="G168" s="647">
        <v>2294.0</v>
      </c>
      <c r="H168" s="648">
        <f t="shared" si="114"/>
        <v>220224</v>
      </c>
      <c r="I168" s="607" t="s">
        <v>688</v>
      </c>
      <c r="J168" s="570"/>
      <c r="K168" s="570"/>
      <c r="L168" s="570"/>
      <c r="M168" s="570"/>
      <c r="N168" s="570"/>
      <c r="O168" s="570"/>
      <c r="P168" s="570"/>
      <c r="Q168" s="570"/>
      <c r="R168" s="570"/>
      <c r="S168" s="570"/>
      <c r="T168" s="570"/>
      <c r="U168" s="570"/>
      <c r="V168" s="570"/>
      <c r="W168" s="570"/>
      <c r="X168" s="570"/>
      <c r="Y168" s="570"/>
      <c r="Z168" s="570"/>
    </row>
    <row r="169" ht="15.0" customHeight="1" outlineLevel="2">
      <c r="A169" s="570"/>
      <c r="B169" s="626" t="str">
        <f t="shared" ref="B169:C169" si="117">B168</f>
        <v>AREAS PRIVATIVAS</v>
      </c>
      <c r="C169" s="627" t="str">
        <f t="shared" si="117"/>
        <v>STUDIO</v>
      </c>
      <c r="D169" s="628" t="s">
        <v>1795</v>
      </c>
      <c r="E169" s="629">
        <v>2.0</v>
      </c>
      <c r="F169" s="629">
        <f t="shared" si="113"/>
        <v>96</v>
      </c>
      <c r="G169" s="631">
        <v>366.0</v>
      </c>
      <c r="H169" s="632">
        <f t="shared" si="114"/>
        <v>70272</v>
      </c>
      <c r="I169" s="607" t="s">
        <v>684</v>
      </c>
      <c r="J169" s="570"/>
      <c r="K169" s="570"/>
      <c r="L169" s="570"/>
      <c r="M169" s="570"/>
      <c r="N169" s="570"/>
      <c r="O169" s="570"/>
      <c r="P169" s="570"/>
      <c r="Q169" s="570"/>
      <c r="R169" s="570"/>
      <c r="S169" s="570"/>
      <c r="T169" s="570"/>
      <c r="U169" s="570"/>
      <c r="V169" s="570"/>
      <c r="W169" s="570"/>
      <c r="X169" s="570"/>
      <c r="Y169" s="570"/>
      <c r="Z169" s="570"/>
    </row>
    <row r="170" ht="15.0" customHeight="1" outlineLevel="2">
      <c r="A170" s="570"/>
      <c r="B170" s="626" t="str">
        <f t="shared" ref="B170:C170" si="118">B169</f>
        <v>AREAS PRIVATIVAS</v>
      </c>
      <c r="C170" s="627" t="str">
        <f t="shared" si="118"/>
        <v>STUDIO</v>
      </c>
      <c r="D170" s="628" t="s">
        <v>1796</v>
      </c>
      <c r="E170" s="629">
        <v>1.0</v>
      </c>
      <c r="F170" s="629">
        <f t="shared" si="113"/>
        <v>96</v>
      </c>
      <c r="G170" s="631">
        <v>990.0</v>
      </c>
      <c r="H170" s="632">
        <f t="shared" si="114"/>
        <v>95040</v>
      </c>
      <c r="I170" s="607" t="s">
        <v>684</v>
      </c>
      <c r="J170" s="570"/>
      <c r="K170" s="570"/>
      <c r="L170" s="570"/>
      <c r="M170" s="570"/>
      <c r="N170" s="570"/>
      <c r="O170" s="570"/>
      <c r="P170" s="570"/>
      <c r="Q170" s="570"/>
      <c r="R170" s="570"/>
      <c r="S170" s="570"/>
      <c r="T170" s="570"/>
      <c r="U170" s="570"/>
      <c r="V170" s="570"/>
      <c r="W170" s="570"/>
      <c r="X170" s="570"/>
      <c r="Y170" s="570"/>
      <c r="Z170" s="570"/>
    </row>
    <row r="171" ht="15.0" customHeight="1" outlineLevel="2">
      <c r="A171" s="570"/>
      <c r="B171" s="600" t="str">
        <f t="shared" ref="B171:B175" si="119">B165</f>
        <v>AREAS PRIVATIVAS</v>
      </c>
      <c r="C171" s="601" t="str">
        <f t="shared" ref="C171:C175" si="120">C170</f>
        <v>STUDIO</v>
      </c>
      <c r="D171" s="602" t="s">
        <v>1797</v>
      </c>
      <c r="E171" s="616">
        <v>1.0</v>
      </c>
      <c r="F171" s="616">
        <f t="shared" si="113"/>
        <v>96</v>
      </c>
      <c r="G171" s="617">
        <v>530.99</v>
      </c>
      <c r="H171" s="606">
        <f t="shared" si="114"/>
        <v>50975.04</v>
      </c>
      <c r="I171" s="607" t="s">
        <v>686</v>
      </c>
      <c r="J171" s="570"/>
      <c r="K171" s="570"/>
      <c r="L171" s="570"/>
      <c r="M171" s="570"/>
      <c r="N171" s="570"/>
      <c r="O171" s="570"/>
      <c r="P171" s="570"/>
      <c r="Q171" s="570"/>
      <c r="R171" s="570"/>
      <c r="S171" s="570"/>
      <c r="T171" s="570"/>
      <c r="U171" s="570"/>
      <c r="V171" s="570"/>
      <c r="W171" s="570"/>
      <c r="X171" s="570"/>
      <c r="Y171" s="570"/>
      <c r="Z171" s="570"/>
    </row>
    <row r="172" ht="15.0" customHeight="1" outlineLevel="2">
      <c r="A172" s="570"/>
      <c r="B172" s="626" t="str">
        <f t="shared" si="119"/>
        <v>AREAS PRIVATIVAS</v>
      </c>
      <c r="C172" s="627" t="str">
        <f t="shared" si="120"/>
        <v>STUDIO</v>
      </c>
      <c r="D172" s="639" t="s">
        <v>1798</v>
      </c>
      <c r="E172" s="629">
        <v>1.0</v>
      </c>
      <c r="F172" s="629">
        <f t="shared" si="113"/>
        <v>96</v>
      </c>
      <c r="G172" s="631">
        <v>1999.0</v>
      </c>
      <c r="H172" s="632">
        <f t="shared" si="114"/>
        <v>191904</v>
      </c>
      <c r="I172" s="607" t="s">
        <v>684</v>
      </c>
      <c r="J172" s="570"/>
      <c r="K172" s="570"/>
      <c r="L172" s="570"/>
      <c r="M172" s="570"/>
      <c r="N172" s="570"/>
      <c r="O172" s="570"/>
      <c r="P172" s="570"/>
      <c r="Q172" s="570"/>
      <c r="R172" s="570"/>
      <c r="S172" s="570"/>
      <c r="T172" s="570"/>
      <c r="U172" s="570"/>
      <c r="V172" s="570"/>
      <c r="W172" s="570"/>
      <c r="X172" s="570"/>
      <c r="Y172" s="570"/>
      <c r="Z172" s="570"/>
    </row>
    <row r="173" ht="15.0" customHeight="1" outlineLevel="2">
      <c r="A173" s="570"/>
      <c r="B173" s="642" t="str">
        <f t="shared" si="119"/>
        <v>AREAS PRIVATIVAS</v>
      </c>
      <c r="C173" s="643" t="str">
        <f t="shared" si="120"/>
        <v>STUDIO</v>
      </c>
      <c r="D173" s="689" t="s">
        <v>1799</v>
      </c>
      <c r="E173" s="645">
        <v>1.0</v>
      </c>
      <c r="F173" s="645">
        <f t="shared" si="113"/>
        <v>96</v>
      </c>
      <c r="G173" s="647">
        <v>3169.0</v>
      </c>
      <c r="H173" s="648">
        <f t="shared" si="114"/>
        <v>304224</v>
      </c>
      <c r="I173" s="607" t="s">
        <v>688</v>
      </c>
      <c r="J173" s="570"/>
      <c r="K173" s="570"/>
      <c r="L173" s="570"/>
      <c r="M173" s="570"/>
      <c r="N173" s="570"/>
      <c r="O173" s="570"/>
      <c r="P173" s="570"/>
      <c r="Q173" s="570"/>
      <c r="R173" s="570"/>
      <c r="S173" s="570"/>
      <c r="T173" s="570"/>
      <c r="U173" s="570"/>
      <c r="V173" s="570"/>
      <c r="W173" s="570"/>
      <c r="X173" s="570"/>
      <c r="Y173" s="570"/>
      <c r="Z173" s="570"/>
    </row>
    <row r="174" ht="15.0" customHeight="1" outlineLevel="2">
      <c r="A174" s="570"/>
      <c r="B174" s="642" t="str">
        <f t="shared" si="119"/>
        <v>AREAS PRIVATIVAS</v>
      </c>
      <c r="C174" s="643" t="str">
        <f t="shared" si="120"/>
        <v>STUDIO</v>
      </c>
      <c r="D174" s="689" t="s">
        <v>1800</v>
      </c>
      <c r="E174" s="645">
        <v>1.0</v>
      </c>
      <c r="F174" s="645">
        <f t="shared" si="113"/>
        <v>96</v>
      </c>
      <c r="G174" s="647">
        <v>789.0</v>
      </c>
      <c r="H174" s="648">
        <f t="shared" si="114"/>
        <v>75744</v>
      </c>
      <c r="I174" s="607" t="s">
        <v>688</v>
      </c>
      <c r="J174" s="570"/>
      <c r="K174" s="570"/>
      <c r="L174" s="570"/>
      <c r="M174" s="570"/>
      <c r="N174" s="570"/>
      <c r="O174" s="570"/>
      <c r="P174" s="570"/>
      <c r="Q174" s="570"/>
      <c r="R174" s="570"/>
      <c r="S174" s="570"/>
      <c r="T174" s="570"/>
      <c r="U174" s="570"/>
      <c r="V174" s="570"/>
      <c r="W174" s="570"/>
      <c r="X174" s="570"/>
      <c r="Y174" s="570"/>
      <c r="Z174" s="570"/>
    </row>
    <row r="175" ht="15.0" customHeight="1" outlineLevel="2">
      <c r="A175" s="570"/>
      <c r="B175" s="642" t="str">
        <f t="shared" si="119"/>
        <v>AREAS PRIVATIVAS</v>
      </c>
      <c r="C175" s="643" t="str">
        <f t="shared" si="120"/>
        <v>STUDIO</v>
      </c>
      <c r="D175" s="689" t="s">
        <v>1801</v>
      </c>
      <c r="E175" s="645">
        <v>1.0</v>
      </c>
      <c r="F175" s="645">
        <f t="shared" si="113"/>
        <v>96</v>
      </c>
      <c r="G175" s="647">
        <v>649.0</v>
      </c>
      <c r="H175" s="648">
        <f t="shared" si="114"/>
        <v>62304</v>
      </c>
      <c r="I175" s="607" t="s">
        <v>688</v>
      </c>
      <c r="J175" s="570"/>
      <c r="K175" s="570"/>
      <c r="L175" s="570"/>
      <c r="M175" s="570"/>
      <c r="N175" s="570"/>
      <c r="O175" s="570"/>
      <c r="P175" s="570"/>
      <c r="Q175" s="570"/>
      <c r="R175" s="570"/>
      <c r="S175" s="570"/>
      <c r="T175" s="570"/>
      <c r="U175" s="570"/>
      <c r="V175" s="570"/>
      <c r="W175" s="570"/>
      <c r="X175" s="570"/>
      <c r="Y175" s="570"/>
      <c r="Z175" s="570"/>
    </row>
    <row r="176" ht="15.0" customHeight="1" outlineLevel="2">
      <c r="A176" s="570"/>
      <c r="B176" s="642" t="str">
        <f t="shared" ref="B176:C176" si="121">B169</f>
        <v>AREAS PRIVATIVAS</v>
      </c>
      <c r="C176" s="643" t="str">
        <f t="shared" si="121"/>
        <v>STUDIO</v>
      </c>
      <c r="D176" s="689" t="s">
        <v>1802</v>
      </c>
      <c r="E176" s="645">
        <v>1.0</v>
      </c>
      <c r="F176" s="645">
        <f t="shared" si="113"/>
        <v>96</v>
      </c>
      <c r="G176" s="647">
        <v>599.0</v>
      </c>
      <c r="H176" s="648">
        <f t="shared" si="114"/>
        <v>57504</v>
      </c>
      <c r="I176" s="607" t="s">
        <v>688</v>
      </c>
      <c r="J176" s="570"/>
      <c r="K176" s="570"/>
      <c r="L176" s="570"/>
      <c r="M176" s="570"/>
      <c r="N176" s="570"/>
      <c r="O176" s="570"/>
      <c r="P176" s="570"/>
      <c r="Q176" s="570"/>
      <c r="R176" s="570"/>
      <c r="S176" s="570"/>
      <c r="T176" s="570"/>
      <c r="U176" s="570"/>
      <c r="V176" s="570"/>
      <c r="W176" s="570"/>
      <c r="X176" s="570"/>
      <c r="Y176" s="570"/>
      <c r="Z176" s="570"/>
    </row>
    <row r="177" ht="15.0" customHeight="1" outlineLevel="2">
      <c r="A177" s="570"/>
      <c r="B177" s="608" t="str">
        <f t="shared" ref="B177:C177" si="122">B176</f>
        <v>AREAS PRIVATIVAS</v>
      </c>
      <c r="C177" s="609" t="str">
        <f t="shared" si="122"/>
        <v>STUDIO</v>
      </c>
      <c r="D177" s="610" t="s">
        <v>1723</v>
      </c>
      <c r="E177" s="611">
        <f>ROUNDUP(E163/10,0)</f>
        <v>3</v>
      </c>
      <c r="F177" s="612">
        <f t="shared" si="113"/>
        <v>96</v>
      </c>
      <c r="G177" s="613">
        <v>400.0</v>
      </c>
      <c r="H177" s="614">
        <f>E177*G177</f>
        <v>1200</v>
      </c>
      <c r="I177" s="607" t="s">
        <v>676</v>
      </c>
      <c r="J177" s="570"/>
      <c r="K177" s="570"/>
      <c r="L177" s="570"/>
      <c r="M177" s="570"/>
      <c r="N177" s="570"/>
      <c r="O177" s="570"/>
      <c r="P177" s="570"/>
      <c r="Q177" s="570"/>
      <c r="R177" s="570"/>
      <c r="S177" s="570"/>
      <c r="T177" s="570"/>
      <c r="U177" s="570"/>
      <c r="V177" s="570"/>
      <c r="W177" s="570"/>
      <c r="X177" s="570"/>
      <c r="Y177" s="570"/>
      <c r="Z177" s="570"/>
    </row>
    <row r="178" ht="15.0" customHeight="1" outlineLevel="2">
      <c r="A178" s="570"/>
      <c r="B178" s="600" t="str">
        <f t="shared" ref="B178:C178" si="123">B168</f>
        <v>AREAS PRIVATIVAS</v>
      </c>
      <c r="C178" s="601" t="str">
        <f t="shared" si="123"/>
        <v>STUDIO</v>
      </c>
      <c r="D178" s="602" t="s">
        <v>1803</v>
      </c>
      <c r="E178" s="616">
        <v>1.0</v>
      </c>
      <c r="F178" s="616">
        <f t="shared" si="113"/>
        <v>96</v>
      </c>
      <c r="G178" s="617">
        <v>2000.0</v>
      </c>
      <c r="H178" s="606">
        <f t="shared" ref="H178:H181" si="125">E178*G178*F178</f>
        <v>192000</v>
      </c>
      <c r="I178" s="607" t="s">
        <v>85</v>
      </c>
      <c r="J178" s="570"/>
      <c r="K178" s="570"/>
      <c r="L178" s="570"/>
      <c r="M178" s="570"/>
      <c r="N178" s="570"/>
      <c r="O178" s="570"/>
      <c r="P178" s="570"/>
      <c r="Q178" s="570"/>
      <c r="R178" s="570"/>
      <c r="S178" s="570"/>
      <c r="T178" s="570"/>
      <c r="U178" s="570"/>
      <c r="V178" s="570"/>
      <c r="W178" s="570"/>
      <c r="X178" s="570"/>
      <c r="Y178" s="570"/>
      <c r="Z178" s="570"/>
    </row>
    <row r="179" ht="15.0" customHeight="1" outlineLevel="2">
      <c r="A179" s="570"/>
      <c r="B179" s="633" t="str">
        <f t="shared" ref="B179:C179" si="124">B169</f>
        <v>AREAS PRIVATIVAS</v>
      </c>
      <c r="C179" s="634" t="str">
        <f t="shared" si="124"/>
        <v>STUDIO</v>
      </c>
      <c r="D179" s="690" t="s">
        <v>1750</v>
      </c>
      <c r="E179" s="636">
        <f>1.04*2</f>
        <v>2.08</v>
      </c>
      <c r="F179" s="636">
        <f t="shared" si="113"/>
        <v>96</v>
      </c>
      <c r="G179" s="638">
        <v>600.0</v>
      </c>
      <c r="H179" s="607">
        <f t="shared" si="125"/>
        <v>119808</v>
      </c>
      <c r="I179" s="607" t="s">
        <v>682</v>
      </c>
      <c r="J179" s="570"/>
      <c r="K179" s="570"/>
      <c r="L179" s="570"/>
      <c r="M179" s="570"/>
      <c r="N179" s="570"/>
      <c r="O179" s="570"/>
      <c r="P179" s="570"/>
      <c r="Q179" s="570"/>
      <c r="R179" s="570"/>
      <c r="S179" s="570"/>
      <c r="T179" s="570"/>
      <c r="U179" s="570"/>
      <c r="V179" s="570"/>
      <c r="W179" s="570"/>
      <c r="X179" s="570"/>
      <c r="Y179" s="570"/>
      <c r="Z179" s="570"/>
    </row>
    <row r="180" ht="15.0" customHeight="1" outlineLevel="2">
      <c r="A180" s="570"/>
      <c r="B180" s="654" t="str">
        <f t="shared" ref="B180:C180" si="126">B178</f>
        <v>AREAS PRIVATIVAS</v>
      </c>
      <c r="C180" s="655" t="str">
        <f t="shared" si="126"/>
        <v>STUDIO</v>
      </c>
      <c r="D180" s="649" t="s">
        <v>1804</v>
      </c>
      <c r="E180" s="650">
        <f>0.6*0.9</f>
        <v>0.54</v>
      </c>
      <c r="F180" s="650">
        <f t="shared" si="113"/>
        <v>96</v>
      </c>
      <c r="G180" s="652">
        <v>850.0</v>
      </c>
      <c r="H180" s="653">
        <f t="shared" si="125"/>
        <v>44064</v>
      </c>
      <c r="I180" s="607" t="s">
        <v>559</v>
      </c>
      <c r="J180" s="570"/>
      <c r="K180" s="570"/>
      <c r="L180" s="570"/>
      <c r="M180" s="570"/>
      <c r="N180" s="570"/>
      <c r="O180" s="570"/>
      <c r="P180" s="570"/>
      <c r="Q180" s="570"/>
      <c r="R180" s="570"/>
      <c r="S180" s="570"/>
      <c r="T180" s="570"/>
      <c r="U180" s="570"/>
      <c r="V180" s="570"/>
      <c r="W180" s="570"/>
      <c r="X180" s="570"/>
      <c r="Y180" s="570"/>
      <c r="Z180" s="570"/>
    </row>
    <row r="181" ht="15.0" customHeight="1" outlineLevel="2">
      <c r="A181" s="570"/>
      <c r="B181" s="654" t="str">
        <f t="shared" ref="B181:C181" si="127">B179</f>
        <v>AREAS PRIVATIVAS</v>
      </c>
      <c r="C181" s="655" t="str">
        <f t="shared" si="127"/>
        <v>STUDIO</v>
      </c>
      <c r="D181" s="649" t="s">
        <v>1805</v>
      </c>
      <c r="E181" s="650">
        <f>0.6*1.2</f>
        <v>0.72</v>
      </c>
      <c r="F181" s="650">
        <f t="shared" si="113"/>
        <v>96</v>
      </c>
      <c r="G181" s="652">
        <v>850.0</v>
      </c>
      <c r="H181" s="653">
        <f t="shared" si="125"/>
        <v>58752</v>
      </c>
      <c r="I181" s="607" t="s">
        <v>559</v>
      </c>
      <c r="J181" s="570"/>
      <c r="K181" s="570"/>
      <c r="L181" s="570"/>
      <c r="M181" s="570"/>
      <c r="N181" s="570"/>
      <c r="O181" s="570"/>
      <c r="P181" s="570"/>
      <c r="Q181" s="570"/>
      <c r="R181" s="570"/>
      <c r="S181" s="570"/>
      <c r="T181" s="570"/>
      <c r="U181" s="570"/>
      <c r="V181" s="570"/>
      <c r="W181" s="570"/>
      <c r="X181" s="570"/>
      <c r="Y181" s="570"/>
      <c r="Z181" s="570"/>
    </row>
    <row r="182" ht="12.75" customHeight="1" outlineLevel="1">
      <c r="A182" s="570"/>
      <c r="B182" s="594" t="str">
        <f>B170</f>
        <v>AREAS PRIVATIVAS</v>
      </c>
      <c r="C182" s="687" t="s">
        <v>794</v>
      </c>
      <c r="D182" s="596" t="s">
        <v>1721</v>
      </c>
      <c r="E182" s="597">
        <f>((35.58+26.56+32.64)*16+11.66+29.6+34.16)/48</f>
        <v>33.16458333</v>
      </c>
      <c r="F182" s="597"/>
      <c r="G182" s="598"/>
      <c r="H182" s="599">
        <f>SUM(H183:H200)</f>
        <v>2753218.72</v>
      </c>
      <c r="I182" s="599"/>
      <c r="J182" s="570"/>
      <c r="K182" s="570"/>
      <c r="L182" s="570"/>
      <c r="M182" s="570"/>
      <c r="N182" s="570"/>
      <c r="O182" s="570"/>
      <c r="P182" s="570"/>
      <c r="Q182" s="570"/>
      <c r="R182" s="570"/>
      <c r="S182" s="570"/>
      <c r="T182" s="570"/>
      <c r="U182" s="570"/>
      <c r="V182" s="570"/>
      <c r="W182" s="570"/>
      <c r="X182" s="570"/>
      <c r="Y182" s="570"/>
      <c r="Z182" s="570"/>
    </row>
    <row r="183" ht="15.0" customHeight="1" outlineLevel="2">
      <c r="A183" s="570"/>
      <c r="B183" s="600" t="str">
        <f t="shared" ref="B183:C183" si="128">B182</f>
        <v>AREAS PRIVATIVAS</v>
      </c>
      <c r="C183" s="601" t="str">
        <f t="shared" si="128"/>
        <v>1D</v>
      </c>
      <c r="D183" s="602" t="s">
        <v>1722</v>
      </c>
      <c r="E183" s="603">
        <f>E182</f>
        <v>33.16458333</v>
      </c>
      <c r="F183" s="603">
        <f t="shared" ref="F183:F200" si="130">45+3</f>
        <v>48</v>
      </c>
      <c r="G183" s="605">
        <v>450.0</v>
      </c>
      <c r="H183" s="606">
        <f t="shared" ref="H183:H195" si="131">E183*G183*F183</f>
        <v>716355</v>
      </c>
      <c r="I183" s="607" t="s">
        <v>686</v>
      </c>
      <c r="J183" s="570"/>
      <c r="K183" s="570"/>
      <c r="L183" s="570"/>
      <c r="M183" s="570"/>
      <c r="N183" s="570"/>
      <c r="O183" s="570"/>
      <c r="P183" s="570"/>
      <c r="Q183" s="570"/>
      <c r="R183" s="570"/>
      <c r="S183" s="570"/>
      <c r="T183" s="570"/>
      <c r="U183" s="570"/>
      <c r="V183" s="570"/>
      <c r="W183" s="570"/>
      <c r="X183" s="570"/>
      <c r="Y183" s="570"/>
      <c r="Z183" s="570"/>
    </row>
    <row r="184" ht="15.0" customHeight="1" outlineLevel="2">
      <c r="A184" s="570"/>
      <c r="B184" s="600" t="str">
        <f t="shared" ref="B184:C184" si="129">B183</f>
        <v>AREAS PRIVATIVAS</v>
      </c>
      <c r="C184" s="601" t="str">
        <f t="shared" si="129"/>
        <v>1D</v>
      </c>
      <c r="D184" s="615" t="s">
        <v>1731</v>
      </c>
      <c r="E184" s="616">
        <v>1.0</v>
      </c>
      <c r="F184" s="616">
        <f t="shared" si="130"/>
        <v>48</v>
      </c>
      <c r="G184" s="617">
        <v>644.9</v>
      </c>
      <c r="H184" s="606">
        <f t="shared" si="131"/>
        <v>30955.2</v>
      </c>
      <c r="I184" s="607" t="s">
        <v>686</v>
      </c>
      <c r="J184" s="570"/>
      <c r="K184" s="570"/>
      <c r="L184" s="570"/>
      <c r="M184" s="570"/>
      <c r="N184" s="570"/>
      <c r="O184" s="570"/>
      <c r="P184" s="570"/>
      <c r="Q184" s="570"/>
      <c r="R184" s="570"/>
      <c r="S184" s="570"/>
      <c r="T184" s="570"/>
      <c r="U184" s="570"/>
      <c r="V184" s="570"/>
      <c r="W184" s="570"/>
      <c r="X184" s="570"/>
      <c r="Y184" s="570"/>
      <c r="Z184" s="570"/>
    </row>
    <row r="185" ht="15.0" customHeight="1" outlineLevel="2">
      <c r="A185" s="570"/>
      <c r="B185" s="618" t="str">
        <f t="shared" ref="B185:C185" si="132">B184</f>
        <v>AREAS PRIVATIVAS</v>
      </c>
      <c r="C185" s="619" t="str">
        <f t="shared" si="132"/>
        <v>1D</v>
      </c>
      <c r="D185" s="688" t="s">
        <v>680</v>
      </c>
      <c r="E185" s="679">
        <v>1.0</v>
      </c>
      <c r="F185" s="679">
        <f t="shared" si="130"/>
        <v>48</v>
      </c>
      <c r="G185" s="680">
        <f>1500*E182*0.5</f>
        <v>24873.4375</v>
      </c>
      <c r="H185" s="668">
        <f t="shared" si="131"/>
        <v>1193925</v>
      </c>
      <c r="I185" s="625" t="s">
        <v>679</v>
      </c>
      <c r="J185" s="570"/>
      <c r="K185" s="570"/>
      <c r="L185" s="570"/>
      <c r="M185" s="570"/>
      <c r="N185" s="570"/>
      <c r="O185" s="570"/>
      <c r="P185" s="570"/>
      <c r="Q185" s="570"/>
      <c r="R185" s="570"/>
      <c r="S185" s="570"/>
      <c r="T185" s="570"/>
      <c r="U185" s="570"/>
      <c r="V185" s="570"/>
      <c r="W185" s="570"/>
      <c r="X185" s="570"/>
      <c r="Y185" s="570"/>
      <c r="Z185" s="570"/>
    </row>
    <row r="186" ht="15.0" customHeight="1" outlineLevel="2">
      <c r="A186" s="570"/>
      <c r="B186" s="626" t="str">
        <f t="shared" ref="B186:C186" si="133">B184</f>
        <v>AREAS PRIVATIVAS</v>
      </c>
      <c r="C186" s="627" t="str">
        <f t="shared" si="133"/>
        <v>1D</v>
      </c>
      <c r="D186" s="639" t="s">
        <v>1793</v>
      </c>
      <c r="E186" s="640">
        <v>1.0</v>
      </c>
      <c r="F186" s="640">
        <f t="shared" si="130"/>
        <v>48</v>
      </c>
      <c r="G186" s="641">
        <v>620.0</v>
      </c>
      <c r="H186" s="632">
        <f t="shared" si="131"/>
        <v>29760</v>
      </c>
      <c r="I186" s="607" t="s">
        <v>684</v>
      </c>
      <c r="J186" s="570"/>
      <c r="K186" s="570"/>
      <c r="L186" s="570"/>
      <c r="M186" s="570"/>
      <c r="N186" s="570"/>
      <c r="O186" s="570"/>
      <c r="P186" s="570"/>
      <c r="Q186" s="570"/>
      <c r="R186" s="570"/>
      <c r="S186" s="570"/>
      <c r="T186" s="570"/>
      <c r="U186" s="570"/>
      <c r="V186" s="570"/>
      <c r="W186" s="570"/>
      <c r="X186" s="570"/>
      <c r="Y186" s="570"/>
      <c r="Z186" s="570"/>
    </row>
    <row r="187" ht="15.0" customHeight="1" outlineLevel="2">
      <c r="A187" s="570"/>
      <c r="B187" s="642" t="str">
        <f t="shared" ref="B187:C187" si="134">B186</f>
        <v>AREAS PRIVATIVAS</v>
      </c>
      <c r="C187" s="643" t="str">
        <f t="shared" si="134"/>
        <v>1D</v>
      </c>
      <c r="D187" s="644" t="s">
        <v>1794</v>
      </c>
      <c r="E187" s="645">
        <v>1.0</v>
      </c>
      <c r="F187" s="645">
        <f t="shared" si="130"/>
        <v>48</v>
      </c>
      <c r="G187" s="647">
        <v>2294.0</v>
      </c>
      <c r="H187" s="648">
        <f t="shared" si="131"/>
        <v>110112</v>
      </c>
      <c r="I187" s="607" t="s">
        <v>688</v>
      </c>
      <c r="J187" s="570"/>
      <c r="K187" s="570"/>
      <c r="L187" s="570"/>
      <c r="M187" s="570"/>
      <c r="N187" s="570"/>
      <c r="O187" s="570"/>
      <c r="P187" s="570"/>
      <c r="Q187" s="570"/>
      <c r="R187" s="570"/>
      <c r="S187" s="570"/>
      <c r="T187" s="570"/>
      <c r="U187" s="570"/>
      <c r="V187" s="570"/>
      <c r="W187" s="570"/>
      <c r="X187" s="570"/>
      <c r="Y187" s="570"/>
      <c r="Z187" s="570"/>
    </row>
    <row r="188" ht="15.0" customHeight="1" outlineLevel="2">
      <c r="A188" s="570"/>
      <c r="B188" s="626" t="str">
        <f t="shared" ref="B188:C188" si="135">B187</f>
        <v>AREAS PRIVATIVAS</v>
      </c>
      <c r="C188" s="627" t="str">
        <f t="shared" si="135"/>
        <v>1D</v>
      </c>
      <c r="D188" s="628" t="s">
        <v>1795</v>
      </c>
      <c r="E188" s="629">
        <v>2.0</v>
      </c>
      <c r="F188" s="629">
        <f t="shared" si="130"/>
        <v>48</v>
      </c>
      <c r="G188" s="631">
        <v>366.0</v>
      </c>
      <c r="H188" s="632">
        <f t="shared" si="131"/>
        <v>35136</v>
      </c>
      <c r="I188" s="607" t="s">
        <v>684</v>
      </c>
      <c r="J188" s="570"/>
      <c r="K188" s="570"/>
      <c r="L188" s="570"/>
      <c r="M188" s="570"/>
      <c r="N188" s="570"/>
      <c r="O188" s="570"/>
      <c r="P188" s="570"/>
      <c r="Q188" s="570"/>
      <c r="R188" s="570"/>
      <c r="S188" s="570"/>
      <c r="T188" s="570"/>
      <c r="U188" s="570"/>
      <c r="V188" s="570"/>
      <c r="W188" s="570"/>
      <c r="X188" s="570"/>
      <c r="Y188" s="570"/>
      <c r="Z188" s="570"/>
    </row>
    <row r="189" ht="15.0" customHeight="1" outlineLevel="2">
      <c r="A189" s="570"/>
      <c r="B189" s="626" t="str">
        <f t="shared" ref="B189:C189" si="136">B188</f>
        <v>AREAS PRIVATIVAS</v>
      </c>
      <c r="C189" s="627" t="str">
        <f t="shared" si="136"/>
        <v>1D</v>
      </c>
      <c r="D189" s="628" t="s">
        <v>1796</v>
      </c>
      <c r="E189" s="629">
        <v>1.0</v>
      </c>
      <c r="F189" s="629">
        <f t="shared" si="130"/>
        <v>48</v>
      </c>
      <c r="G189" s="631">
        <v>990.0</v>
      </c>
      <c r="H189" s="632">
        <f t="shared" si="131"/>
        <v>47520</v>
      </c>
      <c r="I189" s="607" t="s">
        <v>684</v>
      </c>
      <c r="J189" s="570"/>
      <c r="K189" s="570"/>
      <c r="L189" s="570"/>
      <c r="M189" s="570"/>
      <c r="N189" s="570"/>
      <c r="O189" s="570"/>
      <c r="P189" s="570"/>
      <c r="Q189" s="570"/>
      <c r="R189" s="570"/>
      <c r="S189" s="570"/>
      <c r="T189" s="570"/>
      <c r="U189" s="570"/>
      <c r="V189" s="570"/>
      <c r="W189" s="570"/>
      <c r="X189" s="570"/>
      <c r="Y189" s="570"/>
      <c r="Z189" s="570"/>
    </row>
    <row r="190" ht="15.0" customHeight="1" outlineLevel="2">
      <c r="A190" s="570"/>
      <c r="B190" s="600" t="str">
        <f t="shared" ref="B190:C190" si="137">B184</f>
        <v>AREAS PRIVATIVAS</v>
      </c>
      <c r="C190" s="601" t="str">
        <f t="shared" si="137"/>
        <v>1D</v>
      </c>
      <c r="D190" s="602" t="s">
        <v>1797</v>
      </c>
      <c r="E190" s="616">
        <v>1.0</v>
      </c>
      <c r="F190" s="616">
        <f t="shared" si="130"/>
        <v>48</v>
      </c>
      <c r="G190" s="617">
        <v>530.99</v>
      </c>
      <c r="H190" s="606">
        <f t="shared" si="131"/>
        <v>25487.52</v>
      </c>
      <c r="I190" s="607" t="s">
        <v>686</v>
      </c>
      <c r="J190" s="570"/>
      <c r="K190" s="570"/>
      <c r="L190" s="570"/>
      <c r="M190" s="570"/>
      <c r="N190" s="570"/>
      <c r="O190" s="570"/>
      <c r="P190" s="570"/>
      <c r="Q190" s="570"/>
      <c r="R190" s="570"/>
      <c r="S190" s="570"/>
      <c r="T190" s="570"/>
      <c r="U190" s="570"/>
      <c r="V190" s="570"/>
      <c r="W190" s="570"/>
      <c r="X190" s="570"/>
      <c r="Y190" s="570"/>
      <c r="Z190" s="570"/>
    </row>
    <row r="191" ht="15.0" customHeight="1" outlineLevel="2">
      <c r="A191" s="570"/>
      <c r="B191" s="626" t="str">
        <f t="shared" ref="B191:C191" si="138">B185</f>
        <v>AREAS PRIVATIVAS</v>
      </c>
      <c r="C191" s="627" t="str">
        <f t="shared" si="138"/>
        <v>1D</v>
      </c>
      <c r="D191" s="639" t="s">
        <v>1798</v>
      </c>
      <c r="E191" s="629">
        <v>1.0</v>
      </c>
      <c r="F191" s="629">
        <f t="shared" si="130"/>
        <v>48</v>
      </c>
      <c r="G191" s="631">
        <v>1999.0</v>
      </c>
      <c r="H191" s="632">
        <f t="shared" si="131"/>
        <v>95952</v>
      </c>
      <c r="I191" s="607" t="s">
        <v>684</v>
      </c>
      <c r="J191" s="570"/>
      <c r="K191" s="570"/>
      <c r="L191" s="570"/>
      <c r="M191" s="570"/>
      <c r="N191" s="570"/>
      <c r="O191" s="570"/>
      <c r="P191" s="570"/>
      <c r="Q191" s="570"/>
      <c r="R191" s="570"/>
      <c r="S191" s="570"/>
      <c r="T191" s="570"/>
      <c r="U191" s="570"/>
      <c r="V191" s="570"/>
      <c r="W191" s="570"/>
      <c r="X191" s="570"/>
      <c r="Y191" s="570"/>
      <c r="Z191" s="570"/>
    </row>
    <row r="192" ht="15.0" customHeight="1" outlineLevel="2">
      <c r="A192" s="570"/>
      <c r="B192" s="642" t="str">
        <f t="shared" ref="B192:C192" si="139">B186</f>
        <v>AREAS PRIVATIVAS</v>
      </c>
      <c r="C192" s="643" t="str">
        <f t="shared" si="139"/>
        <v>1D</v>
      </c>
      <c r="D192" s="689" t="s">
        <v>1799</v>
      </c>
      <c r="E192" s="645">
        <v>1.0</v>
      </c>
      <c r="F192" s="645">
        <f t="shared" si="130"/>
        <v>48</v>
      </c>
      <c r="G192" s="647">
        <v>3169.0</v>
      </c>
      <c r="H192" s="648">
        <f t="shared" si="131"/>
        <v>152112</v>
      </c>
      <c r="I192" s="607" t="s">
        <v>688</v>
      </c>
      <c r="J192" s="570"/>
      <c r="K192" s="570"/>
      <c r="L192" s="570"/>
      <c r="M192" s="570"/>
      <c r="N192" s="570"/>
      <c r="O192" s="570"/>
      <c r="P192" s="570"/>
      <c r="Q192" s="570"/>
      <c r="R192" s="570"/>
      <c r="S192" s="570"/>
      <c r="T192" s="570"/>
      <c r="U192" s="570"/>
      <c r="V192" s="570"/>
      <c r="W192" s="570"/>
      <c r="X192" s="570"/>
      <c r="Y192" s="570"/>
      <c r="Z192" s="570"/>
    </row>
    <row r="193" ht="15.0" customHeight="1" outlineLevel="2">
      <c r="A193" s="570"/>
      <c r="B193" s="642" t="str">
        <f t="shared" ref="B193:C193" si="140">B187</f>
        <v>AREAS PRIVATIVAS</v>
      </c>
      <c r="C193" s="643" t="str">
        <f t="shared" si="140"/>
        <v>1D</v>
      </c>
      <c r="D193" s="689" t="s">
        <v>1800</v>
      </c>
      <c r="E193" s="645">
        <v>1.0</v>
      </c>
      <c r="F193" s="645">
        <f t="shared" si="130"/>
        <v>48</v>
      </c>
      <c r="G193" s="647">
        <v>789.0</v>
      </c>
      <c r="H193" s="648">
        <f t="shared" si="131"/>
        <v>37872</v>
      </c>
      <c r="I193" s="607" t="s">
        <v>688</v>
      </c>
      <c r="J193" s="570"/>
      <c r="K193" s="570"/>
      <c r="L193" s="570"/>
      <c r="M193" s="570"/>
      <c r="N193" s="570"/>
      <c r="O193" s="570"/>
      <c r="P193" s="570"/>
      <c r="Q193" s="570"/>
      <c r="R193" s="570"/>
      <c r="S193" s="570"/>
      <c r="T193" s="570"/>
      <c r="U193" s="570"/>
      <c r="V193" s="570"/>
      <c r="W193" s="570"/>
      <c r="X193" s="570"/>
      <c r="Y193" s="570"/>
      <c r="Z193" s="570"/>
    </row>
    <row r="194" ht="15.0" customHeight="1" outlineLevel="2">
      <c r="A194" s="570"/>
      <c r="B194" s="642" t="str">
        <f t="shared" ref="B194:C194" si="141">B188</f>
        <v>AREAS PRIVATIVAS</v>
      </c>
      <c r="C194" s="643" t="str">
        <f t="shared" si="141"/>
        <v>1D</v>
      </c>
      <c r="D194" s="689" t="s">
        <v>1801</v>
      </c>
      <c r="E194" s="645">
        <v>1.0</v>
      </c>
      <c r="F194" s="645">
        <f t="shared" si="130"/>
        <v>48</v>
      </c>
      <c r="G194" s="647">
        <v>649.0</v>
      </c>
      <c r="H194" s="648">
        <f t="shared" si="131"/>
        <v>31152</v>
      </c>
      <c r="I194" s="607" t="s">
        <v>688</v>
      </c>
      <c r="J194" s="570"/>
      <c r="K194" s="570"/>
      <c r="L194" s="570"/>
      <c r="M194" s="570"/>
      <c r="N194" s="570"/>
      <c r="O194" s="570"/>
      <c r="P194" s="570"/>
      <c r="Q194" s="570"/>
      <c r="R194" s="570"/>
      <c r="S194" s="570"/>
      <c r="T194" s="570"/>
      <c r="U194" s="570"/>
      <c r="V194" s="570"/>
      <c r="W194" s="570"/>
      <c r="X194" s="570"/>
      <c r="Y194" s="570"/>
      <c r="Z194" s="570"/>
    </row>
    <row r="195" ht="15.0" customHeight="1" outlineLevel="2">
      <c r="A195" s="570"/>
      <c r="B195" s="642" t="str">
        <f t="shared" ref="B195:C195" si="142">B188</f>
        <v>AREAS PRIVATIVAS</v>
      </c>
      <c r="C195" s="643" t="str">
        <f t="shared" si="142"/>
        <v>1D</v>
      </c>
      <c r="D195" s="689" t="s">
        <v>1802</v>
      </c>
      <c r="E195" s="645">
        <v>1.0</v>
      </c>
      <c r="F195" s="645">
        <f t="shared" si="130"/>
        <v>48</v>
      </c>
      <c r="G195" s="647">
        <v>599.0</v>
      </c>
      <c r="H195" s="648">
        <f t="shared" si="131"/>
        <v>28752</v>
      </c>
      <c r="I195" s="607" t="s">
        <v>688</v>
      </c>
      <c r="J195" s="570"/>
      <c r="K195" s="570"/>
      <c r="L195" s="570"/>
      <c r="M195" s="570"/>
      <c r="N195" s="570"/>
      <c r="O195" s="570"/>
      <c r="P195" s="570"/>
      <c r="Q195" s="570"/>
      <c r="R195" s="570"/>
      <c r="S195" s="570"/>
      <c r="T195" s="570"/>
      <c r="U195" s="570"/>
      <c r="V195" s="570"/>
      <c r="W195" s="570"/>
      <c r="X195" s="570"/>
      <c r="Y195" s="570"/>
      <c r="Z195" s="570"/>
    </row>
    <row r="196" ht="15.0" customHeight="1" outlineLevel="2">
      <c r="A196" s="570"/>
      <c r="B196" s="608" t="str">
        <f t="shared" ref="B196:C196" si="143">B195</f>
        <v>AREAS PRIVATIVAS</v>
      </c>
      <c r="C196" s="609" t="str">
        <f t="shared" si="143"/>
        <v>1D</v>
      </c>
      <c r="D196" s="610" t="s">
        <v>1723</v>
      </c>
      <c r="E196" s="611">
        <f>ROUNDUP(E182/10,0)</f>
        <v>4</v>
      </c>
      <c r="F196" s="612">
        <f t="shared" si="130"/>
        <v>48</v>
      </c>
      <c r="G196" s="613">
        <v>400.0</v>
      </c>
      <c r="H196" s="614">
        <f>E196*G196</f>
        <v>1600</v>
      </c>
      <c r="I196" s="607" t="s">
        <v>676</v>
      </c>
      <c r="J196" s="570"/>
      <c r="K196" s="570"/>
      <c r="L196" s="570"/>
      <c r="M196" s="570"/>
      <c r="N196" s="570"/>
      <c r="O196" s="570"/>
      <c r="P196" s="570"/>
      <c r="Q196" s="570"/>
      <c r="R196" s="570"/>
      <c r="S196" s="570"/>
      <c r="T196" s="570"/>
      <c r="U196" s="570"/>
      <c r="V196" s="570"/>
      <c r="W196" s="570"/>
      <c r="X196" s="570"/>
      <c r="Y196" s="570"/>
      <c r="Z196" s="570"/>
    </row>
    <row r="197" ht="15.0" customHeight="1" outlineLevel="2">
      <c r="A197" s="570"/>
      <c r="B197" s="600" t="str">
        <f t="shared" ref="B197:C197" si="144">B188</f>
        <v>AREAS PRIVATIVAS</v>
      </c>
      <c r="C197" s="601" t="str">
        <f t="shared" si="144"/>
        <v>1D</v>
      </c>
      <c r="D197" s="602" t="s">
        <v>1803</v>
      </c>
      <c r="E197" s="616">
        <v>1.0</v>
      </c>
      <c r="F197" s="616">
        <f t="shared" si="130"/>
        <v>48</v>
      </c>
      <c r="G197" s="617">
        <v>2000.0</v>
      </c>
      <c r="H197" s="606">
        <f t="shared" ref="H197:H200" si="146">E197*G197*F197</f>
        <v>96000</v>
      </c>
      <c r="I197" s="607" t="s">
        <v>85</v>
      </c>
      <c r="J197" s="570"/>
      <c r="K197" s="570"/>
      <c r="L197" s="570"/>
      <c r="M197" s="570"/>
      <c r="N197" s="570"/>
      <c r="O197" s="570"/>
      <c r="P197" s="570"/>
      <c r="Q197" s="570"/>
      <c r="R197" s="570"/>
      <c r="S197" s="570"/>
      <c r="T197" s="570"/>
      <c r="U197" s="570"/>
      <c r="V197" s="570"/>
      <c r="W197" s="570"/>
      <c r="X197" s="570"/>
      <c r="Y197" s="570"/>
      <c r="Z197" s="570"/>
    </row>
    <row r="198" ht="15.0" customHeight="1" outlineLevel="2">
      <c r="A198" s="570"/>
      <c r="B198" s="633" t="str">
        <f t="shared" ref="B198:C198" si="145">B188</f>
        <v>AREAS PRIVATIVAS</v>
      </c>
      <c r="C198" s="634" t="str">
        <f t="shared" si="145"/>
        <v>1D</v>
      </c>
      <c r="D198" s="690" t="s">
        <v>1750</v>
      </c>
      <c r="E198" s="636">
        <f>1.2*2</f>
        <v>2.4</v>
      </c>
      <c r="F198" s="636">
        <f t="shared" si="130"/>
        <v>48</v>
      </c>
      <c r="G198" s="638">
        <v>600.0</v>
      </c>
      <c r="H198" s="607">
        <f t="shared" si="146"/>
        <v>69120</v>
      </c>
      <c r="I198" s="607" t="s">
        <v>682</v>
      </c>
      <c r="J198" s="570"/>
      <c r="K198" s="570"/>
      <c r="L198" s="570"/>
      <c r="M198" s="570"/>
      <c r="N198" s="570"/>
      <c r="O198" s="570"/>
      <c r="P198" s="570"/>
      <c r="Q198" s="570"/>
      <c r="R198" s="570"/>
      <c r="S198" s="570"/>
      <c r="T198" s="570"/>
      <c r="U198" s="570"/>
      <c r="V198" s="570"/>
      <c r="W198" s="570"/>
      <c r="X198" s="570"/>
      <c r="Y198" s="570"/>
      <c r="Z198" s="570"/>
    </row>
    <row r="199" ht="15.0" customHeight="1" outlineLevel="2">
      <c r="A199" s="570"/>
      <c r="B199" s="654" t="str">
        <f t="shared" ref="B199:C199" si="147">B197</f>
        <v>AREAS PRIVATIVAS</v>
      </c>
      <c r="C199" s="655" t="str">
        <f t="shared" si="147"/>
        <v>1D</v>
      </c>
      <c r="D199" s="649" t="s">
        <v>1804</v>
      </c>
      <c r="E199" s="650">
        <f>0.6*0.9</f>
        <v>0.54</v>
      </c>
      <c r="F199" s="650">
        <f t="shared" si="130"/>
        <v>48</v>
      </c>
      <c r="G199" s="652">
        <v>850.0</v>
      </c>
      <c r="H199" s="653">
        <f t="shared" si="146"/>
        <v>22032</v>
      </c>
      <c r="I199" s="607" t="s">
        <v>559</v>
      </c>
      <c r="J199" s="570"/>
      <c r="K199" s="570"/>
      <c r="L199" s="570"/>
      <c r="M199" s="570"/>
      <c r="N199" s="570"/>
      <c r="O199" s="570"/>
      <c r="P199" s="570"/>
      <c r="Q199" s="570"/>
      <c r="R199" s="570"/>
      <c r="S199" s="570"/>
      <c r="T199" s="570"/>
      <c r="U199" s="570"/>
      <c r="V199" s="570"/>
      <c r="W199" s="570"/>
      <c r="X199" s="570"/>
      <c r="Y199" s="570"/>
      <c r="Z199" s="570"/>
    </row>
    <row r="200" ht="15.0" customHeight="1" outlineLevel="2">
      <c r="A200" s="570"/>
      <c r="B200" s="654" t="str">
        <f t="shared" ref="B200:C200" si="148">B198</f>
        <v>AREAS PRIVATIVAS</v>
      </c>
      <c r="C200" s="655" t="str">
        <f t="shared" si="148"/>
        <v>1D</v>
      </c>
      <c r="D200" s="649" t="s">
        <v>1805</v>
      </c>
      <c r="E200" s="650">
        <f>0.6*1.2</f>
        <v>0.72</v>
      </c>
      <c r="F200" s="650">
        <f t="shared" si="130"/>
        <v>48</v>
      </c>
      <c r="G200" s="652">
        <v>850.0</v>
      </c>
      <c r="H200" s="653">
        <f t="shared" si="146"/>
        <v>29376</v>
      </c>
      <c r="I200" s="607" t="s">
        <v>559</v>
      </c>
      <c r="J200" s="570"/>
      <c r="K200" s="570"/>
      <c r="L200" s="570"/>
      <c r="M200" s="570"/>
      <c r="N200" s="570"/>
      <c r="O200" s="570"/>
      <c r="P200" s="570"/>
      <c r="Q200" s="570"/>
      <c r="R200" s="570"/>
      <c r="S200" s="570"/>
      <c r="T200" s="570"/>
      <c r="U200" s="570"/>
      <c r="V200" s="570"/>
      <c r="W200" s="570"/>
      <c r="X200" s="570"/>
      <c r="Y200" s="570"/>
      <c r="Z200" s="570"/>
    </row>
    <row r="201" ht="12.75" customHeight="1" outlineLevel="1">
      <c r="A201" s="570"/>
      <c r="B201" s="594" t="str">
        <f>B189</f>
        <v>AREAS PRIVATIVAS</v>
      </c>
      <c r="C201" s="595" t="s">
        <v>796</v>
      </c>
      <c r="D201" s="596" t="s">
        <v>1721</v>
      </c>
      <c r="E201" s="597">
        <f>(52.23*16+34.16)/16</f>
        <v>54.365</v>
      </c>
      <c r="F201" s="597"/>
      <c r="G201" s="598"/>
      <c r="H201" s="599">
        <f>SUM(H202:H220)</f>
        <v>1358350.24</v>
      </c>
      <c r="I201" s="599"/>
      <c r="J201" s="570"/>
      <c r="K201" s="570"/>
      <c r="L201" s="570"/>
      <c r="M201" s="570"/>
      <c r="N201" s="570"/>
      <c r="O201" s="570"/>
      <c r="P201" s="570"/>
      <c r="Q201" s="570"/>
      <c r="R201" s="570"/>
      <c r="S201" s="570"/>
      <c r="T201" s="570"/>
      <c r="U201" s="570"/>
      <c r="V201" s="570"/>
      <c r="W201" s="570"/>
      <c r="X201" s="570"/>
      <c r="Y201" s="570"/>
      <c r="Z201" s="570"/>
    </row>
    <row r="202" ht="15.0" customHeight="1" outlineLevel="2">
      <c r="A202" s="570"/>
      <c r="B202" s="600" t="str">
        <f t="shared" ref="B202:C202" si="149">B201</f>
        <v>AREAS PRIVATIVAS</v>
      </c>
      <c r="C202" s="601" t="str">
        <f t="shared" si="149"/>
        <v>2D</v>
      </c>
      <c r="D202" s="602" t="s">
        <v>1722</v>
      </c>
      <c r="E202" s="603">
        <f>E201</f>
        <v>54.365</v>
      </c>
      <c r="F202" s="603">
        <f t="shared" ref="F202:F220" si="151">15+1</f>
        <v>16</v>
      </c>
      <c r="G202" s="605">
        <v>450.0</v>
      </c>
      <c r="H202" s="606">
        <f t="shared" ref="H202:H214" si="152">E202*G202*F202</f>
        <v>391428</v>
      </c>
      <c r="I202" s="607" t="s">
        <v>686</v>
      </c>
      <c r="J202" s="570"/>
      <c r="K202" s="570"/>
      <c r="L202" s="570"/>
      <c r="M202" s="570"/>
      <c r="N202" s="570"/>
      <c r="O202" s="570"/>
      <c r="P202" s="570"/>
      <c r="Q202" s="570"/>
      <c r="R202" s="570"/>
      <c r="S202" s="570"/>
      <c r="T202" s="570"/>
      <c r="U202" s="570"/>
      <c r="V202" s="570"/>
      <c r="W202" s="570"/>
      <c r="X202" s="570"/>
      <c r="Y202" s="570"/>
      <c r="Z202" s="570"/>
    </row>
    <row r="203" ht="15.0" customHeight="1" outlineLevel="2">
      <c r="A203" s="570"/>
      <c r="B203" s="600" t="str">
        <f t="shared" ref="B203:C203" si="150">B202</f>
        <v>AREAS PRIVATIVAS</v>
      </c>
      <c r="C203" s="601" t="str">
        <f t="shared" si="150"/>
        <v>2D</v>
      </c>
      <c r="D203" s="615" t="s">
        <v>1731</v>
      </c>
      <c r="E203" s="616">
        <v>1.0</v>
      </c>
      <c r="F203" s="616">
        <f t="shared" si="151"/>
        <v>16</v>
      </c>
      <c r="G203" s="617">
        <v>644.9</v>
      </c>
      <c r="H203" s="606">
        <f t="shared" si="152"/>
        <v>10318.4</v>
      </c>
      <c r="I203" s="607" t="s">
        <v>686</v>
      </c>
      <c r="J203" s="570"/>
      <c r="K203" s="570"/>
      <c r="L203" s="570"/>
      <c r="M203" s="570"/>
      <c r="N203" s="570"/>
      <c r="O203" s="570"/>
      <c r="P203" s="570"/>
      <c r="Q203" s="570"/>
      <c r="R203" s="570"/>
      <c r="S203" s="570"/>
      <c r="T203" s="570"/>
      <c r="U203" s="570"/>
      <c r="V203" s="570"/>
      <c r="W203" s="570"/>
      <c r="X203" s="570"/>
      <c r="Y203" s="570"/>
      <c r="Z203" s="570"/>
    </row>
    <row r="204" ht="15.0" customHeight="1" outlineLevel="2">
      <c r="A204" s="570"/>
      <c r="B204" s="618" t="str">
        <f t="shared" ref="B204:C204" si="153">B203</f>
        <v>AREAS PRIVATIVAS</v>
      </c>
      <c r="C204" s="619" t="str">
        <f t="shared" si="153"/>
        <v>2D</v>
      </c>
      <c r="D204" s="688" t="s">
        <v>680</v>
      </c>
      <c r="E204" s="679">
        <v>1.0</v>
      </c>
      <c r="F204" s="679">
        <f t="shared" si="151"/>
        <v>16</v>
      </c>
      <c r="G204" s="680">
        <f>1500*E201*0.5</f>
        <v>40773.75</v>
      </c>
      <c r="H204" s="668">
        <f t="shared" si="152"/>
        <v>652380</v>
      </c>
      <c r="I204" s="625" t="s">
        <v>679</v>
      </c>
      <c r="J204" s="570"/>
      <c r="K204" s="570"/>
      <c r="L204" s="570"/>
      <c r="M204" s="570"/>
      <c r="N204" s="570"/>
      <c r="O204" s="570"/>
      <c r="P204" s="570"/>
      <c r="Q204" s="570"/>
      <c r="R204" s="570"/>
      <c r="S204" s="570"/>
      <c r="T204" s="570"/>
      <c r="U204" s="570"/>
      <c r="V204" s="570"/>
      <c r="W204" s="570"/>
      <c r="X204" s="570"/>
      <c r="Y204" s="570"/>
      <c r="Z204" s="570"/>
    </row>
    <row r="205" ht="15.0" customHeight="1" outlineLevel="2">
      <c r="A205" s="570"/>
      <c r="B205" s="626" t="str">
        <f t="shared" ref="B205:C205" si="154">B203</f>
        <v>AREAS PRIVATIVAS</v>
      </c>
      <c r="C205" s="627" t="str">
        <f t="shared" si="154"/>
        <v>2D</v>
      </c>
      <c r="D205" s="639" t="s">
        <v>1793</v>
      </c>
      <c r="E205" s="640">
        <v>1.0</v>
      </c>
      <c r="F205" s="640">
        <f t="shared" si="151"/>
        <v>16</v>
      </c>
      <c r="G205" s="641">
        <v>620.0</v>
      </c>
      <c r="H205" s="632">
        <f t="shared" si="152"/>
        <v>9920</v>
      </c>
      <c r="I205" s="607" t="s">
        <v>684</v>
      </c>
      <c r="J205" s="570"/>
      <c r="K205" s="570"/>
      <c r="L205" s="570"/>
      <c r="M205" s="570"/>
      <c r="N205" s="570"/>
      <c r="O205" s="570"/>
      <c r="P205" s="570"/>
      <c r="Q205" s="570"/>
      <c r="R205" s="570"/>
      <c r="S205" s="570"/>
      <c r="T205" s="570"/>
      <c r="U205" s="570"/>
      <c r="V205" s="570"/>
      <c r="W205" s="570"/>
      <c r="X205" s="570"/>
      <c r="Y205" s="570"/>
      <c r="Z205" s="570"/>
    </row>
    <row r="206" ht="15.0" customHeight="1" outlineLevel="2">
      <c r="A206" s="570"/>
      <c r="B206" s="642" t="str">
        <f t="shared" ref="B206:C206" si="155">B205</f>
        <v>AREAS PRIVATIVAS</v>
      </c>
      <c r="C206" s="643" t="str">
        <f t="shared" si="155"/>
        <v>2D</v>
      </c>
      <c r="D206" s="644" t="s">
        <v>1794</v>
      </c>
      <c r="E206" s="645">
        <v>1.0</v>
      </c>
      <c r="F206" s="645">
        <f t="shared" si="151"/>
        <v>16</v>
      </c>
      <c r="G206" s="647">
        <v>2294.0</v>
      </c>
      <c r="H206" s="648">
        <f t="shared" si="152"/>
        <v>36704</v>
      </c>
      <c r="I206" s="607" t="s">
        <v>688</v>
      </c>
      <c r="J206" s="570"/>
      <c r="K206" s="570"/>
      <c r="L206" s="570"/>
      <c r="M206" s="570"/>
      <c r="N206" s="570"/>
      <c r="O206" s="570"/>
      <c r="P206" s="570"/>
      <c r="Q206" s="570"/>
      <c r="R206" s="570"/>
      <c r="S206" s="570"/>
      <c r="T206" s="570"/>
      <c r="U206" s="570"/>
      <c r="V206" s="570"/>
      <c r="W206" s="570"/>
      <c r="X206" s="570"/>
      <c r="Y206" s="570"/>
      <c r="Z206" s="570"/>
    </row>
    <row r="207" ht="15.0" customHeight="1" outlineLevel="2">
      <c r="A207" s="570"/>
      <c r="B207" s="626" t="str">
        <f t="shared" ref="B207:C207" si="156">B206</f>
        <v>AREAS PRIVATIVAS</v>
      </c>
      <c r="C207" s="627" t="str">
        <f t="shared" si="156"/>
        <v>2D</v>
      </c>
      <c r="D207" s="628" t="s">
        <v>1795</v>
      </c>
      <c r="E207" s="629">
        <v>2.0</v>
      </c>
      <c r="F207" s="629">
        <f t="shared" si="151"/>
        <v>16</v>
      </c>
      <c r="G207" s="631">
        <v>366.0</v>
      </c>
      <c r="H207" s="632">
        <f t="shared" si="152"/>
        <v>11712</v>
      </c>
      <c r="I207" s="607" t="s">
        <v>684</v>
      </c>
      <c r="J207" s="570"/>
      <c r="K207" s="570"/>
      <c r="L207" s="570"/>
      <c r="M207" s="570"/>
      <c r="N207" s="570"/>
      <c r="O207" s="570"/>
      <c r="P207" s="570"/>
      <c r="Q207" s="570"/>
      <c r="R207" s="570"/>
      <c r="S207" s="570"/>
      <c r="T207" s="570"/>
      <c r="U207" s="570"/>
      <c r="V207" s="570"/>
      <c r="W207" s="570"/>
      <c r="X207" s="570"/>
      <c r="Y207" s="570"/>
      <c r="Z207" s="570"/>
    </row>
    <row r="208" ht="15.0" customHeight="1" outlineLevel="2">
      <c r="A208" s="570"/>
      <c r="B208" s="626" t="str">
        <f t="shared" ref="B208:C208" si="157">B207</f>
        <v>AREAS PRIVATIVAS</v>
      </c>
      <c r="C208" s="627" t="str">
        <f t="shared" si="157"/>
        <v>2D</v>
      </c>
      <c r="D208" s="628" t="s">
        <v>1796</v>
      </c>
      <c r="E208" s="629">
        <v>1.0</v>
      </c>
      <c r="F208" s="629">
        <f t="shared" si="151"/>
        <v>16</v>
      </c>
      <c r="G208" s="631">
        <v>990.0</v>
      </c>
      <c r="H208" s="632">
        <f t="shared" si="152"/>
        <v>15840</v>
      </c>
      <c r="I208" s="607" t="s">
        <v>684</v>
      </c>
      <c r="J208" s="570"/>
      <c r="K208" s="570"/>
      <c r="L208" s="570"/>
      <c r="M208" s="570"/>
      <c r="N208" s="570"/>
      <c r="O208" s="570"/>
      <c r="P208" s="570"/>
      <c r="Q208" s="570"/>
      <c r="R208" s="570"/>
      <c r="S208" s="570"/>
      <c r="T208" s="570"/>
      <c r="U208" s="570"/>
      <c r="V208" s="570"/>
      <c r="W208" s="570"/>
      <c r="X208" s="570"/>
      <c r="Y208" s="570"/>
      <c r="Z208" s="570"/>
    </row>
    <row r="209" ht="15.0" customHeight="1" outlineLevel="2">
      <c r="A209" s="570"/>
      <c r="B209" s="600" t="str">
        <f t="shared" ref="B209:C209" si="158">B203</f>
        <v>AREAS PRIVATIVAS</v>
      </c>
      <c r="C209" s="601" t="str">
        <f t="shared" si="158"/>
        <v>2D</v>
      </c>
      <c r="D209" s="602" t="s">
        <v>1797</v>
      </c>
      <c r="E209" s="616">
        <v>1.0</v>
      </c>
      <c r="F209" s="616">
        <f t="shared" si="151"/>
        <v>16</v>
      </c>
      <c r="G209" s="617">
        <v>530.99</v>
      </c>
      <c r="H209" s="606">
        <f t="shared" si="152"/>
        <v>8495.84</v>
      </c>
      <c r="I209" s="607" t="s">
        <v>686</v>
      </c>
      <c r="J209" s="570"/>
      <c r="K209" s="570"/>
      <c r="L209" s="570"/>
      <c r="M209" s="570"/>
      <c r="N209" s="570"/>
      <c r="O209" s="570"/>
      <c r="P209" s="570"/>
      <c r="Q209" s="570"/>
      <c r="R209" s="570"/>
      <c r="S209" s="570"/>
      <c r="T209" s="570"/>
      <c r="U209" s="570"/>
      <c r="V209" s="570"/>
      <c r="W209" s="570"/>
      <c r="X209" s="570"/>
      <c r="Y209" s="570"/>
      <c r="Z209" s="570"/>
    </row>
    <row r="210" ht="15.0" customHeight="1" outlineLevel="2">
      <c r="A210" s="570"/>
      <c r="B210" s="626" t="str">
        <f t="shared" ref="B210:C210" si="159">B204</f>
        <v>AREAS PRIVATIVAS</v>
      </c>
      <c r="C210" s="627" t="str">
        <f t="shared" si="159"/>
        <v>2D</v>
      </c>
      <c r="D210" s="639" t="s">
        <v>1798</v>
      </c>
      <c r="E210" s="629">
        <v>1.0</v>
      </c>
      <c r="F210" s="629">
        <f t="shared" si="151"/>
        <v>16</v>
      </c>
      <c r="G210" s="631">
        <v>1999.0</v>
      </c>
      <c r="H210" s="632">
        <f t="shared" si="152"/>
        <v>31984</v>
      </c>
      <c r="I210" s="607" t="s">
        <v>684</v>
      </c>
      <c r="J210" s="570"/>
      <c r="K210" s="570"/>
      <c r="L210" s="570"/>
      <c r="M210" s="570"/>
      <c r="N210" s="570"/>
      <c r="O210" s="570"/>
      <c r="P210" s="570"/>
      <c r="Q210" s="570"/>
      <c r="R210" s="570"/>
      <c r="S210" s="570"/>
      <c r="T210" s="570"/>
      <c r="U210" s="570"/>
      <c r="V210" s="570"/>
      <c r="W210" s="570"/>
      <c r="X210" s="570"/>
      <c r="Y210" s="570"/>
      <c r="Z210" s="570"/>
    </row>
    <row r="211" ht="15.0" customHeight="1" outlineLevel="2">
      <c r="A211" s="570"/>
      <c r="B211" s="642" t="str">
        <f t="shared" ref="B211:C211" si="160">B205</f>
        <v>AREAS PRIVATIVAS</v>
      </c>
      <c r="C211" s="643" t="str">
        <f t="shared" si="160"/>
        <v>2D</v>
      </c>
      <c r="D211" s="689" t="s">
        <v>1799</v>
      </c>
      <c r="E211" s="645">
        <v>1.0</v>
      </c>
      <c r="F211" s="645">
        <f t="shared" si="151"/>
        <v>16</v>
      </c>
      <c r="G211" s="647">
        <v>3169.0</v>
      </c>
      <c r="H211" s="648">
        <f t="shared" si="152"/>
        <v>50704</v>
      </c>
      <c r="I211" s="607" t="s">
        <v>688</v>
      </c>
      <c r="J211" s="570"/>
      <c r="K211" s="570"/>
      <c r="L211" s="570"/>
      <c r="M211" s="570"/>
      <c r="N211" s="570"/>
      <c r="O211" s="570"/>
      <c r="P211" s="570"/>
      <c r="Q211" s="570"/>
      <c r="R211" s="570"/>
      <c r="S211" s="570"/>
      <c r="T211" s="570"/>
      <c r="U211" s="570"/>
      <c r="V211" s="570"/>
      <c r="W211" s="570"/>
      <c r="X211" s="570"/>
      <c r="Y211" s="570"/>
      <c r="Z211" s="570"/>
    </row>
    <row r="212" ht="15.0" customHeight="1" outlineLevel="2">
      <c r="A212" s="570"/>
      <c r="B212" s="642" t="str">
        <f t="shared" ref="B212:C212" si="161">B206</f>
        <v>AREAS PRIVATIVAS</v>
      </c>
      <c r="C212" s="643" t="str">
        <f t="shared" si="161"/>
        <v>2D</v>
      </c>
      <c r="D212" s="689" t="s">
        <v>1800</v>
      </c>
      <c r="E212" s="645">
        <v>1.0</v>
      </c>
      <c r="F212" s="645">
        <f t="shared" si="151"/>
        <v>16</v>
      </c>
      <c r="G212" s="647">
        <v>789.0</v>
      </c>
      <c r="H212" s="648">
        <f t="shared" si="152"/>
        <v>12624</v>
      </c>
      <c r="I212" s="607" t="s">
        <v>688</v>
      </c>
      <c r="J212" s="570"/>
      <c r="K212" s="570"/>
      <c r="L212" s="570"/>
      <c r="M212" s="570"/>
      <c r="N212" s="570"/>
      <c r="O212" s="570"/>
      <c r="P212" s="570"/>
      <c r="Q212" s="570"/>
      <c r="R212" s="570"/>
      <c r="S212" s="570"/>
      <c r="T212" s="570"/>
      <c r="U212" s="570"/>
      <c r="V212" s="570"/>
      <c r="W212" s="570"/>
      <c r="X212" s="570"/>
      <c r="Y212" s="570"/>
      <c r="Z212" s="570"/>
    </row>
    <row r="213" ht="15.0" customHeight="1" outlineLevel="2">
      <c r="A213" s="570"/>
      <c r="B213" s="642" t="str">
        <f t="shared" ref="B213:C213" si="162">B207</f>
        <v>AREAS PRIVATIVAS</v>
      </c>
      <c r="C213" s="643" t="str">
        <f t="shared" si="162"/>
        <v>2D</v>
      </c>
      <c r="D213" s="689" t="s">
        <v>1801</v>
      </c>
      <c r="E213" s="645">
        <v>1.0</v>
      </c>
      <c r="F213" s="645">
        <f t="shared" si="151"/>
        <v>16</v>
      </c>
      <c r="G213" s="647">
        <v>649.0</v>
      </c>
      <c r="H213" s="648">
        <f t="shared" si="152"/>
        <v>10384</v>
      </c>
      <c r="I213" s="607" t="s">
        <v>688</v>
      </c>
      <c r="J213" s="570"/>
      <c r="K213" s="570"/>
      <c r="L213" s="570"/>
      <c r="M213" s="570"/>
      <c r="N213" s="570"/>
      <c r="O213" s="570"/>
      <c r="P213" s="570"/>
      <c r="Q213" s="570"/>
      <c r="R213" s="570"/>
      <c r="S213" s="570"/>
      <c r="T213" s="570"/>
      <c r="U213" s="570"/>
      <c r="V213" s="570"/>
      <c r="W213" s="570"/>
      <c r="X213" s="570"/>
      <c r="Y213" s="570"/>
      <c r="Z213" s="570"/>
    </row>
    <row r="214" ht="15.0" customHeight="1" outlineLevel="2">
      <c r="A214" s="570"/>
      <c r="B214" s="642" t="str">
        <f t="shared" ref="B214:C214" si="163">B207</f>
        <v>AREAS PRIVATIVAS</v>
      </c>
      <c r="C214" s="643" t="str">
        <f t="shared" si="163"/>
        <v>2D</v>
      </c>
      <c r="D214" s="689" t="s">
        <v>1802</v>
      </c>
      <c r="E214" s="645">
        <v>1.0</v>
      </c>
      <c r="F214" s="645">
        <f t="shared" si="151"/>
        <v>16</v>
      </c>
      <c r="G214" s="647">
        <v>599.0</v>
      </c>
      <c r="H214" s="648">
        <f t="shared" si="152"/>
        <v>9584</v>
      </c>
      <c r="I214" s="607" t="s">
        <v>688</v>
      </c>
      <c r="J214" s="570"/>
      <c r="K214" s="570"/>
      <c r="L214" s="570"/>
      <c r="M214" s="570"/>
      <c r="N214" s="570"/>
      <c r="O214" s="570"/>
      <c r="P214" s="570"/>
      <c r="Q214" s="570"/>
      <c r="R214" s="570"/>
      <c r="S214" s="570"/>
      <c r="T214" s="570"/>
      <c r="U214" s="570"/>
      <c r="V214" s="570"/>
      <c r="W214" s="570"/>
      <c r="X214" s="570"/>
      <c r="Y214" s="570"/>
      <c r="Z214" s="570"/>
    </row>
    <row r="215" ht="15.0" customHeight="1" outlineLevel="2">
      <c r="A215" s="570"/>
      <c r="B215" s="608" t="str">
        <f t="shared" ref="B215:C215" si="164">B214</f>
        <v>AREAS PRIVATIVAS</v>
      </c>
      <c r="C215" s="609" t="str">
        <f t="shared" si="164"/>
        <v>2D</v>
      </c>
      <c r="D215" s="610" t="s">
        <v>1723</v>
      </c>
      <c r="E215" s="611">
        <f>ROUNDUP(E201/10,0)</f>
        <v>6</v>
      </c>
      <c r="F215" s="612">
        <f t="shared" si="151"/>
        <v>16</v>
      </c>
      <c r="G215" s="613">
        <v>400.0</v>
      </c>
      <c r="H215" s="614">
        <f>E215*G215</f>
        <v>2400</v>
      </c>
      <c r="I215" s="607" t="s">
        <v>676</v>
      </c>
      <c r="J215" s="570"/>
      <c r="K215" s="570"/>
      <c r="L215" s="570"/>
      <c r="M215" s="570"/>
      <c r="N215" s="570"/>
      <c r="O215" s="570"/>
      <c r="P215" s="570"/>
      <c r="Q215" s="570"/>
      <c r="R215" s="570"/>
      <c r="S215" s="570"/>
      <c r="T215" s="570"/>
      <c r="U215" s="570"/>
      <c r="V215" s="570"/>
      <c r="W215" s="570"/>
      <c r="X215" s="570"/>
      <c r="Y215" s="570"/>
      <c r="Z215" s="570"/>
    </row>
    <row r="216" ht="15.0" customHeight="1" outlineLevel="2">
      <c r="A216" s="570"/>
      <c r="B216" s="642" t="str">
        <f t="shared" ref="B216:C216" si="165">B207</f>
        <v>AREAS PRIVATIVAS</v>
      </c>
      <c r="C216" s="643" t="str">
        <f t="shared" si="165"/>
        <v>2D</v>
      </c>
      <c r="D216" s="689" t="s">
        <v>1806</v>
      </c>
      <c r="E216" s="645">
        <v>1.0</v>
      </c>
      <c r="F216" s="645">
        <f t="shared" si="151"/>
        <v>16</v>
      </c>
      <c r="G216" s="647">
        <v>1981.0</v>
      </c>
      <c r="H216" s="648">
        <f t="shared" ref="H216:H220" si="167">E216*G216*F216</f>
        <v>31696</v>
      </c>
      <c r="I216" s="607" t="s">
        <v>688</v>
      </c>
      <c r="J216" s="570"/>
      <c r="K216" s="570"/>
      <c r="L216" s="570"/>
      <c r="M216" s="570"/>
      <c r="N216" s="570"/>
      <c r="O216" s="570"/>
      <c r="P216" s="570"/>
      <c r="Q216" s="570"/>
      <c r="R216" s="570"/>
      <c r="S216" s="570"/>
      <c r="T216" s="570"/>
      <c r="U216" s="570"/>
      <c r="V216" s="570"/>
      <c r="W216" s="570"/>
      <c r="X216" s="570"/>
      <c r="Y216" s="570"/>
      <c r="Z216" s="570"/>
    </row>
    <row r="217" ht="15.0" customHeight="1" outlineLevel="2">
      <c r="A217" s="570"/>
      <c r="B217" s="600" t="str">
        <f t="shared" ref="B217:C217" si="166">B207</f>
        <v>AREAS PRIVATIVAS</v>
      </c>
      <c r="C217" s="601" t="str">
        <f t="shared" si="166"/>
        <v>2D</v>
      </c>
      <c r="D217" s="602" t="s">
        <v>1803</v>
      </c>
      <c r="E217" s="616">
        <v>1.0</v>
      </c>
      <c r="F217" s="616">
        <f t="shared" si="151"/>
        <v>16</v>
      </c>
      <c r="G217" s="617">
        <v>2000.0</v>
      </c>
      <c r="H217" s="606">
        <f t="shared" si="167"/>
        <v>32000</v>
      </c>
      <c r="I217" s="607" t="s">
        <v>85</v>
      </c>
      <c r="J217" s="570"/>
      <c r="K217" s="570"/>
      <c r="L217" s="570"/>
      <c r="M217" s="570"/>
      <c r="N217" s="570"/>
      <c r="O217" s="570"/>
      <c r="P217" s="570"/>
      <c r="Q217" s="570"/>
      <c r="R217" s="570"/>
      <c r="S217" s="570"/>
      <c r="T217" s="570"/>
      <c r="U217" s="570"/>
      <c r="V217" s="570"/>
      <c r="W217" s="570"/>
      <c r="X217" s="570"/>
      <c r="Y217" s="570"/>
      <c r="Z217" s="570"/>
    </row>
    <row r="218" ht="15.0" customHeight="1" outlineLevel="2">
      <c r="A218" s="570"/>
      <c r="B218" s="633" t="str">
        <f t="shared" ref="B218:C218" si="168">B208</f>
        <v>AREAS PRIVATIVAS</v>
      </c>
      <c r="C218" s="634" t="str">
        <f t="shared" si="168"/>
        <v>2D</v>
      </c>
      <c r="D218" s="690" t="s">
        <v>1750</v>
      </c>
      <c r="E218" s="636">
        <f>1.2*2</f>
        <v>2.4</v>
      </c>
      <c r="F218" s="636">
        <f t="shared" si="151"/>
        <v>16</v>
      </c>
      <c r="G218" s="638">
        <v>600.0</v>
      </c>
      <c r="H218" s="607">
        <f t="shared" si="167"/>
        <v>23040</v>
      </c>
      <c r="I218" s="607" t="s">
        <v>682</v>
      </c>
      <c r="J218" s="570"/>
      <c r="K218" s="570"/>
      <c r="L218" s="570"/>
      <c r="M218" s="570"/>
      <c r="N218" s="570"/>
      <c r="O218" s="570"/>
      <c r="P218" s="570"/>
      <c r="Q218" s="570"/>
      <c r="R218" s="570"/>
      <c r="S218" s="570"/>
      <c r="T218" s="570"/>
      <c r="U218" s="570"/>
      <c r="V218" s="570"/>
      <c r="W218" s="570"/>
      <c r="X218" s="570"/>
      <c r="Y218" s="570"/>
      <c r="Z218" s="570"/>
    </row>
    <row r="219" ht="15.0" customHeight="1" outlineLevel="2">
      <c r="A219" s="570"/>
      <c r="B219" s="654" t="str">
        <f t="shared" ref="B219:C219" si="169">B217</f>
        <v>AREAS PRIVATIVAS</v>
      </c>
      <c r="C219" s="655" t="str">
        <f t="shared" si="169"/>
        <v>2D</v>
      </c>
      <c r="D219" s="649" t="s">
        <v>1804</v>
      </c>
      <c r="E219" s="650">
        <f>0.6*0.9</f>
        <v>0.54</v>
      </c>
      <c r="F219" s="650">
        <f t="shared" si="151"/>
        <v>16</v>
      </c>
      <c r="G219" s="652">
        <v>850.0</v>
      </c>
      <c r="H219" s="653">
        <f t="shared" si="167"/>
        <v>7344</v>
      </c>
      <c r="I219" s="607" t="s">
        <v>559</v>
      </c>
      <c r="J219" s="570"/>
      <c r="K219" s="570"/>
      <c r="L219" s="570"/>
      <c r="M219" s="570"/>
      <c r="N219" s="570"/>
      <c r="O219" s="570"/>
      <c r="P219" s="570"/>
      <c r="Q219" s="570"/>
      <c r="R219" s="570"/>
      <c r="S219" s="570"/>
      <c r="T219" s="570"/>
      <c r="U219" s="570"/>
      <c r="V219" s="570"/>
      <c r="W219" s="570"/>
      <c r="X219" s="570"/>
      <c r="Y219" s="570"/>
      <c r="Z219" s="570"/>
    </row>
    <row r="220" ht="15.0" customHeight="1" outlineLevel="2">
      <c r="A220" s="570"/>
      <c r="B220" s="654" t="str">
        <f t="shared" ref="B220:C220" si="170">B218</f>
        <v>AREAS PRIVATIVAS</v>
      </c>
      <c r="C220" s="655" t="str">
        <f t="shared" si="170"/>
        <v>2D</v>
      </c>
      <c r="D220" s="649" t="s">
        <v>1805</v>
      </c>
      <c r="E220" s="650">
        <f>0.6*1.2</f>
        <v>0.72</v>
      </c>
      <c r="F220" s="650">
        <f t="shared" si="151"/>
        <v>16</v>
      </c>
      <c r="G220" s="652">
        <v>850.0</v>
      </c>
      <c r="H220" s="653">
        <f t="shared" si="167"/>
        <v>9792</v>
      </c>
      <c r="I220" s="607" t="s">
        <v>559</v>
      </c>
      <c r="J220" s="570"/>
      <c r="K220" s="570"/>
      <c r="L220" s="570"/>
      <c r="M220" s="570"/>
      <c r="N220" s="570"/>
      <c r="O220" s="570"/>
      <c r="P220" s="570"/>
      <c r="Q220" s="570"/>
      <c r="R220" s="570"/>
      <c r="S220" s="570"/>
      <c r="T220" s="570"/>
      <c r="U220" s="570"/>
      <c r="V220" s="570"/>
      <c r="W220" s="570"/>
      <c r="X220" s="570"/>
      <c r="Y220" s="570"/>
      <c r="Z220" s="570"/>
    </row>
    <row r="221" ht="12.75" customHeight="1">
      <c r="A221" s="570"/>
      <c r="B221" s="570"/>
      <c r="C221" s="691"/>
      <c r="D221" s="573"/>
      <c r="E221" s="574"/>
      <c r="F221" s="574"/>
      <c r="G221" s="570"/>
      <c r="H221" s="575"/>
      <c r="I221" s="575"/>
      <c r="J221" s="570"/>
      <c r="K221" s="570"/>
      <c r="L221" s="570"/>
      <c r="M221" s="570"/>
      <c r="N221" s="570"/>
      <c r="O221" s="570"/>
      <c r="P221" s="570"/>
      <c r="Q221" s="570"/>
      <c r="R221" s="570"/>
      <c r="S221" s="570"/>
      <c r="T221" s="570"/>
      <c r="U221" s="570"/>
      <c r="V221" s="570"/>
      <c r="W221" s="570"/>
      <c r="X221" s="570"/>
      <c r="Y221" s="570"/>
      <c r="Z221" s="570"/>
    </row>
    <row r="222" ht="12.75" customHeight="1">
      <c r="A222" s="570"/>
      <c r="B222" s="570"/>
      <c r="C222" s="691"/>
      <c r="D222" s="573"/>
      <c r="E222" s="574"/>
      <c r="F222" s="574"/>
      <c r="G222" s="570"/>
      <c r="H222" s="575"/>
      <c r="I222" s="575"/>
      <c r="J222" s="570"/>
      <c r="K222" s="570"/>
      <c r="L222" s="570"/>
      <c r="M222" s="570"/>
      <c r="N222" s="570"/>
      <c r="O222" s="570"/>
      <c r="P222" s="570"/>
      <c r="Q222" s="570"/>
      <c r="R222" s="570"/>
      <c r="S222" s="570"/>
      <c r="T222" s="570"/>
      <c r="U222" s="570"/>
      <c r="V222" s="570"/>
      <c r="W222" s="570"/>
      <c r="X222" s="570"/>
      <c r="Y222" s="570"/>
      <c r="Z222" s="570"/>
    </row>
    <row r="223" ht="12.75" customHeight="1">
      <c r="A223" s="570"/>
      <c r="B223" s="610" t="s">
        <v>676</v>
      </c>
      <c r="C223" s="692">
        <f t="shared" ref="C223:C230" si="171">SUMIF($I$14:$I$220,B223,$H$14:$H$220)</f>
        <v>48200</v>
      </c>
      <c r="D223" s="573"/>
      <c r="E223" s="574"/>
      <c r="F223" s="574"/>
      <c r="G223" s="570"/>
      <c r="H223" s="575"/>
      <c r="I223" s="575"/>
      <c r="J223" s="570"/>
      <c r="K223" s="570"/>
      <c r="L223" s="570"/>
      <c r="M223" s="570"/>
      <c r="N223" s="570"/>
      <c r="O223" s="570"/>
      <c r="P223" s="570"/>
      <c r="Q223" s="570"/>
      <c r="R223" s="570"/>
      <c r="S223" s="570"/>
      <c r="T223" s="570"/>
      <c r="U223" s="570"/>
      <c r="V223" s="570"/>
      <c r="W223" s="570"/>
      <c r="X223" s="570"/>
      <c r="Y223" s="570"/>
      <c r="Z223" s="570"/>
    </row>
    <row r="224" ht="12.75" customHeight="1">
      <c r="A224" s="570"/>
      <c r="B224" s="688" t="s">
        <v>679</v>
      </c>
      <c r="C224" s="693">
        <f t="shared" si="171"/>
        <v>3871758.9</v>
      </c>
      <c r="D224" s="573"/>
      <c r="E224" s="574"/>
      <c r="F224" s="574"/>
      <c r="G224" s="570"/>
      <c r="H224" s="575"/>
      <c r="I224" s="575"/>
      <c r="J224" s="570"/>
      <c r="K224" s="570"/>
      <c r="L224" s="570"/>
      <c r="M224" s="570"/>
      <c r="N224" s="570"/>
      <c r="O224" s="570"/>
      <c r="P224" s="570"/>
      <c r="Q224" s="570"/>
      <c r="R224" s="570"/>
      <c r="S224" s="570"/>
      <c r="T224" s="570"/>
      <c r="U224" s="570"/>
      <c r="V224" s="570"/>
      <c r="W224" s="570"/>
      <c r="X224" s="570"/>
      <c r="Y224" s="570"/>
      <c r="Z224" s="570"/>
    </row>
    <row r="225" ht="12.75" customHeight="1">
      <c r="A225" s="570"/>
      <c r="B225" s="649" t="s">
        <v>559</v>
      </c>
      <c r="C225" s="694">
        <f t="shared" si="171"/>
        <v>176689.5</v>
      </c>
      <c r="D225" s="573"/>
      <c r="E225" s="574"/>
      <c r="F225" s="574"/>
      <c r="G225" s="570"/>
      <c r="H225" s="575"/>
      <c r="I225" s="575"/>
      <c r="J225" s="570"/>
      <c r="K225" s="570"/>
      <c r="L225" s="570"/>
      <c r="M225" s="570"/>
      <c r="N225" s="570"/>
      <c r="O225" s="570"/>
      <c r="P225" s="570"/>
      <c r="Q225" s="570"/>
      <c r="R225" s="570"/>
      <c r="S225" s="570"/>
      <c r="T225" s="570"/>
      <c r="U225" s="570"/>
      <c r="V225" s="570"/>
      <c r="W225" s="570"/>
      <c r="X225" s="570"/>
      <c r="Y225" s="570"/>
      <c r="Z225" s="570"/>
    </row>
    <row r="226" ht="12.75" customHeight="1">
      <c r="A226" s="570"/>
      <c r="B226" s="690" t="s">
        <v>682</v>
      </c>
      <c r="C226" s="695">
        <f t="shared" si="171"/>
        <v>213858</v>
      </c>
      <c r="D226" s="573"/>
      <c r="E226" s="574"/>
      <c r="F226" s="574"/>
      <c r="G226" s="570"/>
      <c r="H226" s="575"/>
      <c r="I226" s="575"/>
      <c r="J226" s="570"/>
      <c r="K226" s="570"/>
      <c r="L226" s="570"/>
      <c r="M226" s="570"/>
      <c r="N226" s="570"/>
      <c r="O226" s="570"/>
      <c r="P226" s="570"/>
      <c r="Q226" s="570"/>
      <c r="R226" s="570"/>
      <c r="S226" s="570"/>
      <c r="T226" s="570"/>
      <c r="U226" s="570"/>
      <c r="V226" s="570"/>
      <c r="W226" s="570"/>
      <c r="X226" s="570"/>
      <c r="Y226" s="570"/>
      <c r="Z226" s="570"/>
    </row>
    <row r="227" ht="12.75" customHeight="1">
      <c r="A227" s="570"/>
      <c r="B227" s="628" t="s">
        <v>684</v>
      </c>
      <c r="C227" s="696">
        <f t="shared" si="171"/>
        <v>787360.56</v>
      </c>
      <c r="D227" s="573"/>
      <c r="E227" s="574"/>
      <c r="F227" s="574"/>
      <c r="G227" s="570"/>
      <c r="H227" s="575"/>
      <c r="I227" s="575"/>
      <c r="J227" s="570"/>
      <c r="K227" s="570"/>
      <c r="L227" s="570"/>
      <c r="M227" s="570"/>
      <c r="N227" s="570"/>
      <c r="O227" s="570"/>
      <c r="P227" s="570"/>
      <c r="Q227" s="570"/>
      <c r="R227" s="570"/>
      <c r="S227" s="570"/>
      <c r="T227" s="570"/>
      <c r="U227" s="570"/>
      <c r="V227" s="570"/>
      <c r="W227" s="570"/>
      <c r="X227" s="570"/>
      <c r="Y227" s="570"/>
      <c r="Z227" s="570"/>
    </row>
    <row r="228" ht="12.75" customHeight="1">
      <c r="A228" s="570"/>
      <c r="B228" s="602" t="s">
        <v>686</v>
      </c>
      <c r="C228" s="697">
        <f t="shared" si="171"/>
        <v>2794304.52</v>
      </c>
      <c r="D228" s="573"/>
      <c r="E228" s="574"/>
      <c r="F228" s="574"/>
      <c r="G228" s="570"/>
      <c r="H228" s="575"/>
      <c r="I228" s="575"/>
      <c r="J228" s="570"/>
      <c r="K228" s="570"/>
      <c r="L228" s="570"/>
      <c r="M228" s="570"/>
      <c r="N228" s="570"/>
      <c r="O228" s="570"/>
      <c r="P228" s="570"/>
      <c r="Q228" s="570"/>
      <c r="R228" s="570"/>
      <c r="S228" s="570"/>
      <c r="T228" s="570"/>
      <c r="U228" s="570"/>
      <c r="V228" s="570"/>
      <c r="W228" s="570"/>
      <c r="X228" s="570"/>
      <c r="Y228" s="570"/>
      <c r="Z228" s="570"/>
    </row>
    <row r="229" ht="12.75" customHeight="1">
      <c r="A229" s="570"/>
      <c r="B229" s="689" t="s">
        <v>688</v>
      </c>
      <c r="C229" s="698">
        <f t="shared" si="171"/>
        <v>1330098.25</v>
      </c>
      <c r="D229" s="573"/>
      <c r="E229" s="574"/>
      <c r="F229" s="574"/>
      <c r="G229" s="570"/>
      <c r="H229" s="575"/>
      <c r="I229" s="575"/>
      <c r="J229" s="570"/>
      <c r="K229" s="570"/>
      <c r="L229" s="570"/>
      <c r="M229" s="570"/>
      <c r="N229" s="570"/>
      <c r="O229" s="570"/>
      <c r="P229" s="570"/>
      <c r="Q229" s="570"/>
      <c r="R229" s="570"/>
      <c r="S229" s="570"/>
      <c r="T229" s="570"/>
      <c r="U229" s="570"/>
      <c r="V229" s="570"/>
      <c r="W229" s="570"/>
      <c r="X229" s="570"/>
      <c r="Y229" s="570"/>
      <c r="Z229" s="570"/>
    </row>
    <row r="230" ht="12.75" customHeight="1">
      <c r="A230" s="570"/>
      <c r="B230" s="690" t="s">
        <v>85</v>
      </c>
      <c r="C230" s="695">
        <f t="shared" si="171"/>
        <v>320073.6</v>
      </c>
      <c r="D230" s="573"/>
      <c r="E230" s="574"/>
      <c r="F230" s="574"/>
      <c r="G230" s="570"/>
      <c r="H230" s="575"/>
      <c r="I230" s="575"/>
      <c r="J230" s="570"/>
      <c r="K230" s="570"/>
      <c r="L230" s="570"/>
      <c r="M230" s="570"/>
      <c r="N230" s="570"/>
      <c r="O230" s="570"/>
      <c r="P230" s="570"/>
      <c r="Q230" s="570"/>
      <c r="R230" s="570"/>
      <c r="S230" s="570"/>
      <c r="T230" s="570"/>
      <c r="U230" s="570"/>
      <c r="V230" s="570"/>
      <c r="W230" s="570"/>
      <c r="X230" s="570"/>
      <c r="Y230" s="570"/>
      <c r="Z230" s="570"/>
    </row>
    <row r="231" ht="12.75" customHeight="1">
      <c r="A231" s="570"/>
      <c r="B231" s="570"/>
      <c r="C231" s="691"/>
      <c r="D231" s="573"/>
      <c r="E231" s="574"/>
      <c r="F231" s="574"/>
      <c r="G231" s="570"/>
      <c r="H231" s="575"/>
      <c r="I231" s="575"/>
      <c r="J231" s="570"/>
      <c r="K231" s="570"/>
      <c r="L231" s="570"/>
      <c r="M231" s="570"/>
      <c r="N231" s="570"/>
      <c r="O231" s="570"/>
      <c r="P231" s="570"/>
      <c r="Q231" s="570"/>
      <c r="R231" s="570"/>
      <c r="S231" s="570"/>
      <c r="T231" s="570"/>
      <c r="U231" s="570"/>
      <c r="V231" s="570"/>
      <c r="W231" s="570"/>
      <c r="X231" s="570"/>
      <c r="Y231" s="570"/>
      <c r="Z231" s="570"/>
    </row>
    <row r="232" ht="12.75" customHeight="1">
      <c r="A232" s="570"/>
      <c r="B232" s="570"/>
      <c r="C232" s="691"/>
      <c r="D232" s="573"/>
      <c r="E232" s="574"/>
      <c r="F232" s="574"/>
      <c r="G232" s="570"/>
      <c r="H232" s="575"/>
      <c r="I232" s="575"/>
      <c r="J232" s="570"/>
      <c r="K232" s="570"/>
      <c r="L232" s="570"/>
      <c r="M232" s="570"/>
      <c r="N232" s="570"/>
      <c r="O232" s="570"/>
      <c r="P232" s="570"/>
      <c r="Q232" s="570"/>
      <c r="R232" s="570"/>
      <c r="S232" s="570"/>
      <c r="T232" s="570"/>
      <c r="U232" s="570"/>
      <c r="V232" s="570"/>
      <c r="W232" s="570"/>
      <c r="X232" s="570"/>
      <c r="Y232" s="570"/>
      <c r="Z232" s="570"/>
    </row>
    <row r="233" ht="12.75" customHeight="1">
      <c r="A233" s="570"/>
      <c r="B233" s="570"/>
      <c r="C233" s="691"/>
      <c r="D233" s="573"/>
      <c r="E233" s="574"/>
      <c r="F233" s="574"/>
      <c r="G233" s="570"/>
      <c r="H233" s="575"/>
      <c r="I233" s="575"/>
      <c r="J233" s="570"/>
      <c r="K233" s="570"/>
      <c r="L233" s="570"/>
      <c r="M233" s="570"/>
      <c r="N233" s="570"/>
      <c r="O233" s="570"/>
      <c r="P233" s="570"/>
      <c r="Q233" s="570"/>
      <c r="R233" s="570"/>
      <c r="S233" s="570"/>
      <c r="T233" s="570"/>
      <c r="U233" s="570"/>
      <c r="V233" s="570"/>
      <c r="W233" s="570"/>
      <c r="X233" s="570"/>
      <c r="Y233" s="570"/>
      <c r="Z233" s="570"/>
    </row>
    <row r="234" ht="12.75" customHeight="1">
      <c r="A234" s="570"/>
      <c r="B234" s="570"/>
      <c r="C234" s="691"/>
      <c r="D234" s="573"/>
      <c r="E234" s="574"/>
      <c r="F234" s="574"/>
      <c r="G234" s="570"/>
      <c r="H234" s="575"/>
      <c r="I234" s="575"/>
      <c r="J234" s="570"/>
      <c r="K234" s="570"/>
      <c r="L234" s="570"/>
      <c r="M234" s="570"/>
      <c r="N234" s="570"/>
      <c r="O234" s="570"/>
      <c r="P234" s="570"/>
      <c r="Q234" s="570"/>
      <c r="R234" s="570"/>
      <c r="S234" s="570"/>
      <c r="T234" s="570"/>
      <c r="U234" s="570"/>
      <c r="V234" s="570"/>
      <c r="W234" s="570"/>
      <c r="X234" s="570"/>
      <c r="Y234" s="570"/>
      <c r="Z234" s="570"/>
    </row>
    <row r="235" ht="12.75" customHeight="1">
      <c r="A235" s="570"/>
      <c r="B235" s="570"/>
      <c r="C235" s="691"/>
      <c r="D235" s="573"/>
      <c r="E235" s="574"/>
      <c r="F235" s="574"/>
      <c r="G235" s="570"/>
      <c r="H235" s="575"/>
      <c r="I235" s="575"/>
      <c r="J235" s="570"/>
      <c r="K235" s="570"/>
      <c r="L235" s="570"/>
      <c r="M235" s="570"/>
      <c r="N235" s="570"/>
      <c r="O235" s="570"/>
      <c r="P235" s="570"/>
      <c r="Q235" s="570"/>
      <c r="R235" s="570"/>
      <c r="S235" s="570"/>
      <c r="T235" s="570"/>
      <c r="U235" s="570"/>
      <c r="V235" s="570"/>
      <c r="W235" s="570"/>
      <c r="X235" s="570"/>
      <c r="Y235" s="570"/>
      <c r="Z235" s="570"/>
    </row>
    <row r="236" ht="12.75" customHeight="1">
      <c r="A236" s="570"/>
      <c r="B236" s="570"/>
      <c r="C236" s="691"/>
      <c r="D236" s="573"/>
      <c r="E236" s="574"/>
      <c r="F236" s="574"/>
      <c r="G236" s="570"/>
      <c r="H236" s="575"/>
      <c r="I236" s="575"/>
      <c r="J236" s="570"/>
      <c r="K236" s="570"/>
      <c r="L236" s="570"/>
      <c r="M236" s="570"/>
      <c r="N236" s="570"/>
      <c r="O236" s="570"/>
      <c r="P236" s="570"/>
      <c r="Q236" s="570"/>
      <c r="R236" s="570"/>
      <c r="S236" s="570"/>
      <c r="T236" s="570"/>
      <c r="U236" s="570"/>
      <c r="V236" s="570"/>
      <c r="W236" s="570"/>
      <c r="X236" s="570"/>
      <c r="Y236" s="570"/>
      <c r="Z236" s="570"/>
    </row>
    <row r="237" ht="12.75" customHeight="1">
      <c r="A237" s="570"/>
      <c r="B237" s="570"/>
      <c r="C237" s="691"/>
      <c r="D237" s="573"/>
      <c r="E237" s="574"/>
      <c r="F237" s="574"/>
      <c r="G237" s="570"/>
      <c r="H237" s="575"/>
      <c r="I237" s="575"/>
      <c r="J237" s="570"/>
      <c r="K237" s="570"/>
      <c r="L237" s="570"/>
      <c r="M237" s="570"/>
      <c r="N237" s="570"/>
      <c r="O237" s="570"/>
      <c r="P237" s="570"/>
      <c r="Q237" s="570"/>
      <c r="R237" s="570"/>
      <c r="S237" s="570"/>
      <c r="T237" s="570"/>
      <c r="U237" s="570"/>
      <c r="V237" s="570"/>
      <c r="W237" s="570"/>
      <c r="X237" s="570"/>
      <c r="Y237" s="570"/>
      <c r="Z237" s="570"/>
    </row>
    <row r="238" ht="12.75" customHeight="1">
      <c r="A238" s="570"/>
      <c r="B238" s="570"/>
      <c r="C238" s="691"/>
      <c r="D238" s="573"/>
      <c r="E238" s="574"/>
      <c r="F238" s="574"/>
      <c r="G238" s="570"/>
      <c r="H238" s="575"/>
      <c r="I238" s="575"/>
      <c r="J238" s="570"/>
      <c r="K238" s="570"/>
      <c r="L238" s="570"/>
      <c r="M238" s="570"/>
      <c r="N238" s="570"/>
      <c r="O238" s="570"/>
      <c r="P238" s="570"/>
      <c r="Q238" s="570"/>
      <c r="R238" s="570"/>
      <c r="S238" s="570"/>
      <c r="T238" s="570"/>
      <c r="U238" s="570"/>
      <c r="V238" s="570"/>
      <c r="W238" s="570"/>
      <c r="X238" s="570"/>
      <c r="Y238" s="570"/>
      <c r="Z238" s="570"/>
    </row>
    <row r="239" ht="12.75" customHeight="1">
      <c r="A239" s="570"/>
      <c r="B239" s="570"/>
      <c r="C239" s="691"/>
      <c r="D239" s="573"/>
      <c r="E239" s="574"/>
      <c r="F239" s="574"/>
      <c r="G239" s="570"/>
      <c r="H239" s="575"/>
      <c r="I239" s="575"/>
      <c r="J239" s="570"/>
      <c r="K239" s="570"/>
      <c r="L239" s="570"/>
      <c r="M239" s="570"/>
      <c r="N239" s="570"/>
      <c r="O239" s="570"/>
      <c r="P239" s="570"/>
      <c r="Q239" s="570"/>
      <c r="R239" s="570"/>
      <c r="S239" s="570"/>
      <c r="T239" s="570"/>
      <c r="U239" s="570"/>
      <c r="V239" s="570"/>
      <c r="W239" s="570"/>
      <c r="X239" s="570"/>
      <c r="Y239" s="570"/>
      <c r="Z239" s="570"/>
    </row>
    <row r="240" ht="12.75" customHeight="1">
      <c r="A240" s="570"/>
      <c r="B240" s="570"/>
      <c r="C240" s="691"/>
      <c r="D240" s="573"/>
      <c r="E240" s="574"/>
      <c r="F240" s="574"/>
      <c r="G240" s="570"/>
      <c r="H240" s="575"/>
      <c r="I240" s="575"/>
      <c r="J240" s="570"/>
      <c r="K240" s="570"/>
      <c r="L240" s="570"/>
      <c r="M240" s="570"/>
      <c r="N240" s="570"/>
      <c r="O240" s="570"/>
      <c r="P240" s="570"/>
      <c r="Q240" s="570"/>
      <c r="R240" s="570"/>
      <c r="S240" s="570"/>
      <c r="T240" s="570"/>
      <c r="U240" s="570"/>
      <c r="V240" s="570"/>
      <c r="W240" s="570"/>
      <c r="X240" s="570"/>
      <c r="Y240" s="570"/>
      <c r="Z240" s="570"/>
    </row>
    <row r="241" ht="12.75" customHeight="1">
      <c r="A241" s="570"/>
      <c r="B241" s="570"/>
      <c r="C241" s="691"/>
      <c r="D241" s="573"/>
      <c r="E241" s="574"/>
      <c r="F241" s="574"/>
      <c r="G241" s="570"/>
      <c r="H241" s="575"/>
      <c r="I241" s="575"/>
      <c r="J241" s="570"/>
      <c r="K241" s="570"/>
      <c r="L241" s="570"/>
      <c r="M241" s="570"/>
      <c r="N241" s="570"/>
      <c r="O241" s="570"/>
      <c r="P241" s="570"/>
      <c r="Q241" s="570"/>
      <c r="R241" s="570"/>
      <c r="S241" s="570"/>
      <c r="T241" s="570"/>
      <c r="U241" s="570"/>
      <c r="V241" s="570"/>
      <c r="W241" s="570"/>
      <c r="X241" s="570"/>
      <c r="Y241" s="570"/>
      <c r="Z241" s="570"/>
    </row>
    <row r="242" ht="12.75" customHeight="1">
      <c r="A242" s="570"/>
      <c r="B242" s="570"/>
      <c r="C242" s="691"/>
      <c r="D242" s="573"/>
      <c r="E242" s="574"/>
      <c r="F242" s="574"/>
      <c r="G242" s="570"/>
      <c r="H242" s="575"/>
      <c r="I242" s="575"/>
      <c r="J242" s="570"/>
      <c r="K242" s="570"/>
      <c r="L242" s="570"/>
      <c r="M242" s="570"/>
      <c r="N242" s="570"/>
      <c r="O242" s="570"/>
      <c r="P242" s="570"/>
      <c r="Q242" s="570"/>
      <c r="R242" s="570"/>
      <c r="S242" s="570"/>
      <c r="T242" s="570"/>
      <c r="U242" s="570"/>
      <c r="V242" s="570"/>
      <c r="W242" s="570"/>
      <c r="X242" s="570"/>
      <c r="Y242" s="570"/>
      <c r="Z242" s="570"/>
    </row>
    <row r="243" ht="12.75" customHeight="1">
      <c r="A243" s="570"/>
      <c r="B243" s="570"/>
      <c r="C243" s="691"/>
      <c r="D243" s="573"/>
      <c r="E243" s="574"/>
      <c r="F243" s="574"/>
      <c r="G243" s="570"/>
      <c r="H243" s="575"/>
      <c r="I243" s="575"/>
      <c r="J243" s="570"/>
      <c r="K243" s="570"/>
      <c r="L243" s="570"/>
      <c r="M243" s="570"/>
      <c r="N243" s="570"/>
      <c r="O243" s="570"/>
      <c r="P243" s="570"/>
      <c r="Q243" s="570"/>
      <c r="R243" s="570"/>
      <c r="S243" s="570"/>
      <c r="T243" s="570"/>
      <c r="U243" s="570"/>
      <c r="V243" s="570"/>
      <c r="W243" s="570"/>
      <c r="X243" s="570"/>
      <c r="Y243" s="570"/>
      <c r="Z243" s="570"/>
    </row>
    <row r="244" ht="12.75" customHeight="1">
      <c r="A244" s="570"/>
      <c r="B244" s="570"/>
      <c r="C244" s="691"/>
      <c r="D244" s="573"/>
      <c r="E244" s="574"/>
      <c r="F244" s="574"/>
      <c r="G244" s="570"/>
      <c r="H244" s="575"/>
      <c r="I244" s="575"/>
      <c r="J244" s="570"/>
      <c r="K244" s="570"/>
      <c r="L244" s="570"/>
      <c r="M244" s="570"/>
      <c r="N244" s="570"/>
      <c r="O244" s="570"/>
      <c r="P244" s="570"/>
      <c r="Q244" s="570"/>
      <c r="R244" s="570"/>
      <c r="S244" s="570"/>
      <c r="T244" s="570"/>
      <c r="U244" s="570"/>
      <c r="V244" s="570"/>
      <c r="W244" s="570"/>
      <c r="X244" s="570"/>
      <c r="Y244" s="570"/>
      <c r="Z244" s="570"/>
    </row>
    <row r="245" ht="12.75" customHeight="1">
      <c r="A245" s="570"/>
      <c r="B245" s="570"/>
      <c r="C245" s="691"/>
      <c r="D245" s="573"/>
      <c r="E245" s="574"/>
      <c r="F245" s="574"/>
      <c r="G245" s="570"/>
      <c r="H245" s="575"/>
      <c r="I245" s="575"/>
      <c r="J245" s="570"/>
      <c r="K245" s="570"/>
      <c r="L245" s="570"/>
      <c r="M245" s="570"/>
      <c r="N245" s="570"/>
      <c r="O245" s="570"/>
      <c r="P245" s="570"/>
      <c r="Q245" s="570"/>
      <c r="R245" s="570"/>
      <c r="S245" s="570"/>
      <c r="T245" s="570"/>
      <c r="U245" s="570"/>
      <c r="V245" s="570"/>
      <c r="W245" s="570"/>
      <c r="X245" s="570"/>
      <c r="Y245" s="570"/>
      <c r="Z245" s="570"/>
    </row>
    <row r="246" ht="12.75" customHeight="1">
      <c r="A246" s="570"/>
      <c r="B246" s="570"/>
      <c r="C246" s="691"/>
      <c r="D246" s="573"/>
      <c r="E246" s="574"/>
      <c r="F246" s="574"/>
      <c r="G246" s="570"/>
      <c r="H246" s="575"/>
      <c r="I246" s="575"/>
      <c r="J246" s="570"/>
      <c r="K246" s="570"/>
      <c r="L246" s="570"/>
      <c r="M246" s="570"/>
      <c r="N246" s="570"/>
      <c r="O246" s="570"/>
      <c r="P246" s="570"/>
      <c r="Q246" s="570"/>
      <c r="R246" s="570"/>
      <c r="S246" s="570"/>
      <c r="T246" s="570"/>
      <c r="U246" s="570"/>
      <c r="V246" s="570"/>
      <c r="W246" s="570"/>
      <c r="X246" s="570"/>
      <c r="Y246" s="570"/>
      <c r="Z246" s="570"/>
    </row>
    <row r="247" ht="12.75" customHeight="1">
      <c r="A247" s="570"/>
      <c r="B247" s="570"/>
      <c r="C247" s="691"/>
      <c r="D247" s="573"/>
      <c r="E247" s="574"/>
      <c r="F247" s="574"/>
      <c r="G247" s="570"/>
      <c r="H247" s="575"/>
      <c r="I247" s="575"/>
      <c r="J247" s="570"/>
      <c r="K247" s="570"/>
      <c r="L247" s="570"/>
      <c r="M247" s="570"/>
      <c r="N247" s="570"/>
      <c r="O247" s="570"/>
      <c r="P247" s="570"/>
      <c r="Q247" s="570"/>
      <c r="R247" s="570"/>
      <c r="S247" s="570"/>
      <c r="T247" s="570"/>
      <c r="U247" s="570"/>
      <c r="V247" s="570"/>
      <c r="W247" s="570"/>
      <c r="X247" s="570"/>
      <c r="Y247" s="570"/>
      <c r="Z247" s="570"/>
    </row>
    <row r="248" ht="12.75" customHeight="1">
      <c r="A248" s="570"/>
      <c r="B248" s="570"/>
      <c r="C248" s="691"/>
      <c r="D248" s="573"/>
      <c r="E248" s="574"/>
      <c r="F248" s="574"/>
      <c r="G248" s="570"/>
      <c r="H248" s="575"/>
      <c r="I248" s="575"/>
      <c r="J248" s="570"/>
      <c r="K248" s="570"/>
      <c r="L248" s="570"/>
      <c r="M248" s="570"/>
      <c r="N248" s="570"/>
      <c r="O248" s="570"/>
      <c r="P248" s="570"/>
      <c r="Q248" s="570"/>
      <c r="R248" s="570"/>
      <c r="S248" s="570"/>
      <c r="T248" s="570"/>
      <c r="U248" s="570"/>
      <c r="V248" s="570"/>
      <c r="W248" s="570"/>
      <c r="X248" s="570"/>
      <c r="Y248" s="570"/>
      <c r="Z248" s="570"/>
    </row>
    <row r="249" ht="12.75" customHeight="1">
      <c r="A249" s="570"/>
      <c r="B249" s="570"/>
      <c r="C249" s="691"/>
      <c r="D249" s="573"/>
      <c r="E249" s="574"/>
      <c r="F249" s="574"/>
      <c r="G249" s="570"/>
      <c r="H249" s="575"/>
      <c r="I249" s="575"/>
      <c r="J249" s="570"/>
      <c r="K249" s="570"/>
      <c r="L249" s="570"/>
      <c r="M249" s="570"/>
      <c r="N249" s="570"/>
      <c r="O249" s="570"/>
      <c r="P249" s="570"/>
      <c r="Q249" s="570"/>
      <c r="R249" s="570"/>
      <c r="S249" s="570"/>
      <c r="T249" s="570"/>
      <c r="U249" s="570"/>
      <c r="V249" s="570"/>
      <c r="W249" s="570"/>
      <c r="X249" s="570"/>
      <c r="Y249" s="570"/>
      <c r="Z249" s="570"/>
    </row>
    <row r="250" ht="12.75" customHeight="1">
      <c r="A250" s="570"/>
      <c r="B250" s="570"/>
      <c r="C250" s="691"/>
      <c r="D250" s="573"/>
      <c r="E250" s="574"/>
      <c r="F250" s="574"/>
      <c r="G250" s="570"/>
      <c r="H250" s="575"/>
      <c r="I250" s="575"/>
      <c r="J250" s="570"/>
      <c r="K250" s="570"/>
      <c r="L250" s="570"/>
      <c r="M250" s="570"/>
      <c r="N250" s="570"/>
      <c r="O250" s="570"/>
      <c r="P250" s="570"/>
      <c r="Q250" s="570"/>
      <c r="R250" s="570"/>
      <c r="S250" s="570"/>
      <c r="T250" s="570"/>
      <c r="U250" s="570"/>
      <c r="V250" s="570"/>
      <c r="W250" s="570"/>
      <c r="X250" s="570"/>
      <c r="Y250" s="570"/>
      <c r="Z250" s="570"/>
    </row>
    <row r="251" ht="12.75" customHeight="1">
      <c r="A251" s="570"/>
      <c r="B251" s="570"/>
      <c r="C251" s="691"/>
      <c r="D251" s="573"/>
      <c r="E251" s="574"/>
      <c r="F251" s="574"/>
      <c r="G251" s="570"/>
      <c r="H251" s="575"/>
      <c r="I251" s="575"/>
      <c r="J251" s="570"/>
      <c r="K251" s="570"/>
      <c r="L251" s="570"/>
      <c r="M251" s="570"/>
      <c r="N251" s="570"/>
      <c r="O251" s="570"/>
      <c r="P251" s="570"/>
      <c r="Q251" s="570"/>
      <c r="R251" s="570"/>
      <c r="S251" s="570"/>
      <c r="T251" s="570"/>
      <c r="U251" s="570"/>
      <c r="V251" s="570"/>
      <c r="W251" s="570"/>
      <c r="X251" s="570"/>
      <c r="Y251" s="570"/>
      <c r="Z251" s="570"/>
    </row>
    <row r="252" ht="12.75" customHeight="1">
      <c r="A252" s="570"/>
      <c r="B252" s="570"/>
      <c r="C252" s="691"/>
      <c r="D252" s="573"/>
      <c r="E252" s="574"/>
      <c r="F252" s="574"/>
      <c r="G252" s="570"/>
      <c r="H252" s="575"/>
      <c r="I252" s="575"/>
      <c r="J252" s="570"/>
      <c r="K252" s="570"/>
      <c r="L252" s="570"/>
      <c r="M252" s="570"/>
      <c r="N252" s="570"/>
      <c r="O252" s="570"/>
      <c r="P252" s="570"/>
      <c r="Q252" s="570"/>
      <c r="R252" s="570"/>
      <c r="S252" s="570"/>
      <c r="T252" s="570"/>
      <c r="U252" s="570"/>
      <c r="V252" s="570"/>
      <c r="W252" s="570"/>
      <c r="X252" s="570"/>
      <c r="Y252" s="570"/>
      <c r="Z252" s="570"/>
    </row>
    <row r="253" ht="12.75" customHeight="1">
      <c r="A253" s="570"/>
      <c r="B253" s="570"/>
      <c r="C253" s="691"/>
      <c r="D253" s="573"/>
      <c r="E253" s="574"/>
      <c r="F253" s="574"/>
      <c r="G253" s="570"/>
      <c r="H253" s="575"/>
      <c r="I253" s="575"/>
      <c r="J253" s="570"/>
      <c r="K253" s="570"/>
      <c r="L253" s="570"/>
      <c r="M253" s="570"/>
      <c r="N253" s="570"/>
      <c r="O253" s="570"/>
      <c r="P253" s="570"/>
      <c r="Q253" s="570"/>
      <c r="R253" s="570"/>
      <c r="S253" s="570"/>
      <c r="T253" s="570"/>
      <c r="U253" s="570"/>
      <c r="V253" s="570"/>
      <c r="W253" s="570"/>
      <c r="X253" s="570"/>
      <c r="Y253" s="570"/>
      <c r="Z253" s="570"/>
    </row>
    <row r="254" ht="12.75" customHeight="1">
      <c r="A254" s="570"/>
      <c r="B254" s="570"/>
      <c r="C254" s="691"/>
      <c r="D254" s="573"/>
      <c r="E254" s="574"/>
      <c r="F254" s="574"/>
      <c r="G254" s="570"/>
      <c r="H254" s="575"/>
      <c r="I254" s="575"/>
      <c r="J254" s="570"/>
      <c r="K254" s="570"/>
      <c r="L254" s="570"/>
      <c r="M254" s="570"/>
      <c r="N254" s="570"/>
      <c r="O254" s="570"/>
      <c r="P254" s="570"/>
      <c r="Q254" s="570"/>
      <c r="R254" s="570"/>
      <c r="S254" s="570"/>
      <c r="T254" s="570"/>
      <c r="U254" s="570"/>
      <c r="V254" s="570"/>
      <c r="W254" s="570"/>
      <c r="X254" s="570"/>
      <c r="Y254" s="570"/>
      <c r="Z254" s="570"/>
    </row>
    <row r="255" ht="12.75" customHeight="1">
      <c r="A255" s="570"/>
      <c r="B255" s="570"/>
      <c r="C255" s="691"/>
      <c r="D255" s="573"/>
      <c r="E255" s="574"/>
      <c r="F255" s="574"/>
      <c r="G255" s="570"/>
      <c r="H255" s="575"/>
      <c r="I255" s="575"/>
      <c r="J255" s="570"/>
      <c r="K255" s="570"/>
      <c r="L255" s="570"/>
      <c r="M255" s="570"/>
      <c r="N255" s="570"/>
      <c r="O255" s="570"/>
      <c r="P255" s="570"/>
      <c r="Q255" s="570"/>
      <c r="R255" s="570"/>
      <c r="S255" s="570"/>
      <c r="T255" s="570"/>
      <c r="U255" s="570"/>
      <c r="V255" s="570"/>
      <c r="W255" s="570"/>
      <c r="X255" s="570"/>
      <c r="Y255" s="570"/>
      <c r="Z255" s="570"/>
    </row>
    <row r="256" ht="12.75" customHeight="1">
      <c r="A256" s="570"/>
      <c r="B256" s="570"/>
      <c r="C256" s="691"/>
      <c r="D256" s="573"/>
      <c r="E256" s="574"/>
      <c r="F256" s="574"/>
      <c r="G256" s="570"/>
      <c r="H256" s="575"/>
      <c r="I256" s="575"/>
      <c r="J256" s="570"/>
      <c r="K256" s="570"/>
      <c r="L256" s="570"/>
      <c r="M256" s="570"/>
      <c r="N256" s="570"/>
      <c r="O256" s="570"/>
      <c r="P256" s="570"/>
      <c r="Q256" s="570"/>
      <c r="R256" s="570"/>
      <c r="S256" s="570"/>
      <c r="T256" s="570"/>
      <c r="U256" s="570"/>
      <c r="V256" s="570"/>
      <c r="W256" s="570"/>
      <c r="X256" s="570"/>
      <c r="Y256" s="570"/>
      <c r="Z256" s="570"/>
    </row>
    <row r="257" ht="12.75" customHeight="1">
      <c r="A257" s="570"/>
      <c r="B257" s="570"/>
      <c r="C257" s="691"/>
      <c r="D257" s="573"/>
      <c r="E257" s="574"/>
      <c r="F257" s="574"/>
      <c r="G257" s="570"/>
      <c r="H257" s="575"/>
      <c r="I257" s="575"/>
      <c r="J257" s="570"/>
      <c r="K257" s="570"/>
      <c r="L257" s="570"/>
      <c r="M257" s="570"/>
      <c r="N257" s="570"/>
      <c r="O257" s="570"/>
      <c r="P257" s="570"/>
      <c r="Q257" s="570"/>
      <c r="R257" s="570"/>
      <c r="S257" s="570"/>
      <c r="T257" s="570"/>
      <c r="U257" s="570"/>
      <c r="V257" s="570"/>
      <c r="W257" s="570"/>
      <c r="X257" s="570"/>
      <c r="Y257" s="570"/>
      <c r="Z257" s="570"/>
    </row>
    <row r="258" ht="12.75" customHeight="1">
      <c r="A258" s="570"/>
      <c r="B258" s="570"/>
      <c r="C258" s="691"/>
      <c r="D258" s="573"/>
      <c r="E258" s="574"/>
      <c r="F258" s="574"/>
      <c r="G258" s="570"/>
      <c r="H258" s="575"/>
      <c r="I258" s="575"/>
      <c r="J258" s="570"/>
      <c r="K258" s="570"/>
      <c r="L258" s="570"/>
      <c r="M258" s="570"/>
      <c r="N258" s="570"/>
      <c r="O258" s="570"/>
      <c r="P258" s="570"/>
      <c r="Q258" s="570"/>
      <c r="R258" s="570"/>
      <c r="S258" s="570"/>
      <c r="T258" s="570"/>
      <c r="U258" s="570"/>
      <c r="V258" s="570"/>
      <c r="W258" s="570"/>
      <c r="X258" s="570"/>
      <c r="Y258" s="570"/>
      <c r="Z258" s="570"/>
    </row>
    <row r="259" ht="12.75" customHeight="1">
      <c r="A259" s="570"/>
      <c r="B259" s="570"/>
      <c r="C259" s="691"/>
      <c r="D259" s="573"/>
      <c r="E259" s="574"/>
      <c r="F259" s="574"/>
      <c r="G259" s="570"/>
      <c r="H259" s="575"/>
      <c r="I259" s="575"/>
      <c r="J259" s="570"/>
      <c r="K259" s="570"/>
      <c r="L259" s="570"/>
      <c r="M259" s="570"/>
      <c r="N259" s="570"/>
      <c r="O259" s="570"/>
      <c r="P259" s="570"/>
      <c r="Q259" s="570"/>
      <c r="R259" s="570"/>
      <c r="S259" s="570"/>
      <c r="T259" s="570"/>
      <c r="U259" s="570"/>
      <c r="V259" s="570"/>
      <c r="W259" s="570"/>
      <c r="X259" s="570"/>
      <c r="Y259" s="570"/>
      <c r="Z259" s="570"/>
    </row>
    <row r="260" ht="12.75" customHeight="1">
      <c r="A260" s="570"/>
      <c r="B260" s="570"/>
      <c r="C260" s="691"/>
      <c r="D260" s="573"/>
      <c r="E260" s="574"/>
      <c r="F260" s="574"/>
      <c r="G260" s="570"/>
      <c r="H260" s="575"/>
      <c r="I260" s="575"/>
      <c r="J260" s="570"/>
      <c r="K260" s="570"/>
      <c r="L260" s="570"/>
      <c r="M260" s="570"/>
      <c r="N260" s="570"/>
      <c r="O260" s="570"/>
      <c r="P260" s="570"/>
      <c r="Q260" s="570"/>
      <c r="R260" s="570"/>
      <c r="S260" s="570"/>
      <c r="T260" s="570"/>
      <c r="U260" s="570"/>
      <c r="V260" s="570"/>
      <c r="W260" s="570"/>
      <c r="X260" s="570"/>
      <c r="Y260" s="570"/>
      <c r="Z260" s="570"/>
    </row>
    <row r="261" ht="12.75" customHeight="1">
      <c r="A261" s="570"/>
      <c r="B261" s="570"/>
      <c r="C261" s="691"/>
      <c r="D261" s="573"/>
      <c r="E261" s="574"/>
      <c r="F261" s="574"/>
      <c r="G261" s="570"/>
      <c r="H261" s="575"/>
      <c r="I261" s="575"/>
      <c r="J261" s="570"/>
      <c r="K261" s="570"/>
      <c r="L261" s="570"/>
      <c r="M261" s="570"/>
      <c r="N261" s="570"/>
      <c r="O261" s="570"/>
      <c r="P261" s="570"/>
      <c r="Q261" s="570"/>
      <c r="R261" s="570"/>
      <c r="S261" s="570"/>
      <c r="T261" s="570"/>
      <c r="U261" s="570"/>
      <c r="V261" s="570"/>
      <c r="W261" s="570"/>
      <c r="X261" s="570"/>
      <c r="Y261" s="570"/>
      <c r="Z261" s="570"/>
    </row>
    <row r="262" ht="12.75" customHeight="1">
      <c r="A262" s="570"/>
      <c r="B262" s="570"/>
      <c r="C262" s="691"/>
      <c r="D262" s="573"/>
      <c r="E262" s="574"/>
      <c r="F262" s="574"/>
      <c r="G262" s="570"/>
      <c r="H262" s="575"/>
      <c r="I262" s="575"/>
      <c r="J262" s="570"/>
      <c r="K262" s="570"/>
      <c r="L262" s="570"/>
      <c r="M262" s="570"/>
      <c r="N262" s="570"/>
      <c r="O262" s="570"/>
      <c r="P262" s="570"/>
      <c r="Q262" s="570"/>
      <c r="R262" s="570"/>
      <c r="S262" s="570"/>
      <c r="T262" s="570"/>
      <c r="U262" s="570"/>
      <c r="V262" s="570"/>
      <c r="W262" s="570"/>
      <c r="X262" s="570"/>
      <c r="Y262" s="570"/>
      <c r="Z262" s="570"/>
    </row>
    <row r="263" ht="12.75" customHeight="1">
      <c r="A263" s="570"/>
      <c r="B263" s="570"/>
      <c r="C263" s="691"/>
      <c r="D263" s="573"/>
      <c r="E263" s="574"/>
      <c r="F263" s="574"/>
      <c r="G263" s="570"/>
      <c r="H263" s="575"/>
      <c r="I263" s="575"/>
      <c r="J263" s="570"/>
      <c r="K263" s="570"/>
      <c r="L263" s="570"/>
      <c r="M263" s="570"/>
      <c r="N263" s="570"/>
      <c r="O263" s="570"/>
      <c r="P263" s="570"/>
      <c r="Q263" s="570"/>
      <c r="R263" s="570"/>
      <c r="S263" s="570"/>
      <c r="T263" s="570"/>
      <c r="U263" s="570"/>
      <c r="V263" s="570"/>
      <c r="W263" s="570"/>
      <c r="X263" s="570"/>
      <c r="Y263" s="570"/>
      <c r="Z263" s="570"/>
    </row>
    <row r="264" ht="12.75" customHeight="1">
      <c r="A264" s="570"/>
      <c r="B264" s="570"/>
      <c r="C264" s="691"/>
      <c r="D264" s="573"/>
      <c r="E264" s="574"/>
      <c r="F264" s="574"/>
      <c r="G264" s="570"/>
      <c r="H264" s="575"/>
      <c r="I264" s="575"/>
      <c r="J264" s="570"/>
      <c r="K264" s="570"/>
      <c r="L264" s="570"/>
      <c r="M264" s="570"/>
      <c r="N264" s="570"/>
      <c r="O264" s="570"/>
      <c r="P264" s="570"/>
      <c r="Q264" s="570"/>
      <c r="R264" s="570"/>
      <c r="S264" s="570"/>
      <c r="T264" s="570"/>
      <c r="U264" s="570"/>
      <c r="V264" s="570"/>
      <c r="W264" s="570"/>
      <c r="X264" s="570"/>
      <c r="Y264" s="570"/>
      <c r="Z264" s="570"/>
    </row>
    <row r="265" ht="12.75" customHeight="1">
      <c r="A265" s="570"/>
      <c r="B265" s="570"/>
      <c r="C265" s="691"/>
      <c r="D265" s="573"/>
      <c r="E265" s="574"/>
      <c r="F265" s="574"/>
      <c r="G265" s="570"/>
      <c r="H265" s="575"/>
      <c r="I265" s="575"/>
      <c r="J265" s="570"/>
      <c r="K265" s="570"/>
      <c r="L265" s="570"/>
      <c r="M265" s="570"/>
      <c r="N265" s="570"/>
      <c r="O265" s="570"/>
      <c r="P265" s="570"/>
      <c r="Q265" s="570"/>
      <c r="R265" s="570"/>
      <c r="S265" s="570"/>
      <c r="T265" s="570"/>
      <c r="U265" s="570"/>
      <c r="V265" s="570"/>
      <c r="W265" s="570"/>
      <c r="X265" s="570"/>
      <c r="Y265" s="570"/>
      <c r="Z265" s="570"/>
    </row>
    <row r="266" ht="12.75" customHeight="1">
      <c r="A266" s="570"/>
      <c r="B266" s="570"/>
      <c r="C266" s="691"/>
      <c r="D266" s="573"/>
      <c r="E266" s="574"/>
      <c r="F266" s="574"/>
      <c r="G266" s="570"/>
      <c r="H266" s="575"/>
      <c r="I266" s="575"/>
      <c r="J266" s="570"/>
      <c r="K266" s="570"/>
      <c r="L266" s="570"/>
      <c r="M266" s="570"/>
      <c r="N266" s="570"/>
      <c r="O266" s="570"/>
      <c r="P266" s="570"/>
      <c r="Q266" s="570"/>
      <c r="R266" s="570"/>
      <c r="S266" s="570"/>
      <c r="T266" s="570"/>
      <c r="U266" s="570"/>
      <c r="V266" s="570"/>
      <c r="W266" s="570"/>
      <c r="X266" s="570"/>
      <c r="Y266" s="570"/>
      <c r="Z266" s="570"/>
    </row>
    <row r="267" ht="12.75" customHeight="1">
      <c r="A267" s="570"/>
      <c r="B267" s="570"/>
      <c r="C267" s="691"/>
      <c r="D267" s="573"/>
      <c r="E267" s="574"/>
      <c r="F267" s="574"/>
      <c r="G267" s="570"/>
      <c r="H267" s="575"/>
      <c r="I267" s="575"/>
      <c r="J267" s="570"/>
      <c r="K267" s="570"/>
      <c r="L267" s="570"/>
      <c r="M267" s="570"/>
      <c r="N267" s="570"/>
      <c r="O267" s="570"/>
      <c r="P267" s="570"/>
      <c r="Q267" s="570"/>
      <c r="R267" s="570"/>
      <c r="S267" s="570"/>
      <c r="T267" s="570"/>
      <c r="U267" s="570"/>
      <c r="V267" s="570"/>
      <c r="W267" s="570"/>
      <c r="X267" s="570"/>
      <c r="Y267" s="570"/>
      <c r="Z267" s="570"/>
    </row>
    <row r="268" ht="12.75" customHeight="1">
      <c r="A268" s="570"/>
      <c r="B268" s="570"/>
      <c r="C268" s="691"/>
      <c r="D268" s="573"/>
      <c r="E268" s="574"/>
      <c r="F268" s="574"/>
      <c r="G268" s="570"/>
      <c r="H268" s="575"/>
      <c r="I268" s="575"/>
      <c r="J268" s="570"/>
      <c r="K268" s="570"/>
      <c r="L268" s="570"/>
      <c r="M268" s="570"/>
      <c r="N268" s="570"/>
      <c r="O268" s="570"/>
      <c r="P268" s="570"/>
      <c r="Q268" s="570"/>
      <c r="R268" s="570"/>
      <c r="S268" s="570"/>
      <c r="T268" s="570"/>
      <c r="U268" s="570"/>
      <c r="V268" s="570"/>
      <c r="W268" s="570"/>
      <c r="X268" s="570"/>
      <c r="Y268" s="570"/>
      <c r="Z268" s="570"/>
    </row>
    <row r="269" ht="12.75" customHeight="1">
      <c r="A269" s="570"/>
      <c r="B269" s="570"/>
      <c r="C269" s="691"/>
      <c r="D269" s="573"/>
      <c r="E269" s="574"/>
      <c r="F269" s="574"/>
      <c r="G269" s="570"/>
      <c r="H269" s="575"/>
      <c r="I269" s="575"/>
      <c r="J269" s="570"/>
      <c r="K269" s="570"/>
      <c r="L269" s="570"/>
      <c r="M269" s="570"/>
      <c r="N269" s="570"/>
      <c r="O269" s="570"/>
      <c r="P269" s="570"/>
      <c r="Q269" s="570"/>
      <c r="R269" s="570"/>
      <c r="S269" s="570"/>
      <c r="T269" s="570"/>
      <c r="U269" s="570"/>
      <c r="V269" s="570"/>
      <c r="W269" s="570"/>
      <c r="X269" s="570"/>
      <c r="Y269" s="570"/>
      <c r="Z269" s="570"/>
    </row>
    <row r="270" ht="12.75" customHeight="1">
      <c r="A270" s="570"/>
      <c r="B270" s="570"/>
      <c r="C270" s="691"/>
      <c r="D270" s="573"/>
      <c r="E270" s="574"/>
      <c r="F270" s="574"/>
      <c r="G270" s="570"/>
      <c r="H270" s="575"/>
      <c r="I270" s="575"/>
      <c r="J270" s="570"/>
      <c r="K270" s="570"/>
      <c r="L270" s="570"/>
      <c r="M270" s="570"/>
      <c r="N270" s="570"/>
      <c r="O270" s="570"/>
      <c r="P270" s="570"/>
      <c r="Q270" s="570"/>
      <c r="R270" s="570"/>
      <c r="S270" s="570"/>
      <c r="T270" s="570"/>
      <c r="U270" s="570"/>
      <c r="V270" s="570"/>
      <c r="W270" s="570"/>
      <c r="X270" s="570"/>
      <c r="Y270" s="570"/>
      <c r="Z270" s="570"/>
    </row>
    <row r="271" ht="12.75" customHeight="1">
      <c r="A271" s="570"/>
      <c r="B271" s="570"/>
      <c r="C271" s="691"/>
      <c r="D271" s="573"/>
      <c r="E271" s="574"/>
      <c r="F271" s="574"/>
      <c r="G271" s="570"/>
      <c r="H271" s="575"/>
      <c r="I271" s="575"/>
      <c r="J271" s="570"/>
      <c r="K271" s="570"/>
      <c r="L271" s="570"/>
      <c r="M271" s="570"/>
      <c r="N271" s="570"/>
      <c r="O271" s="570"/>
      <c r="P271" s="570"/>
      <c r="Q271" s="570"/>
      <c r="R271" s="570"/>
      <c r="S271" s="570"/>
      <c r="T271" s="570"/>
      <c r="U271" s="570"/>
      <c r="V271" s="570"/>
      <c r="W271" s="570"/>
      <c r="X271" s="570"/>
      <c r="Y271" s="570"/>
      <c r="Z271" s="570"/>
    </row>
    <row r="272" ht="12.75" customHeight="1">
      <c r="A272" s="570"/>
      <c r="B272" s="570"/>
      <c r="C272" s="691"/>
      <c r="D272" s="573"/>
      <c r="E272" s="574"/>
      <c r="F272" s="574"/>
      <c r="G272" s="570"/>
      <c r="H272" s="575"/>
      <c r="I272" s="575"/>
      <c r="J272" s="570"/>
      <c r="K272" s="570"/>
      <c r="L272" s="570"/>
      <c r="M272" s="570"/>
      <c r="N272" s="570"/>
      <c r="O272" s="570"/>
      <c r="P272" s="570"/>
      <c r="Q272" s="570"/>
      <c r="R272" s="570"/>
      <c r="S272" s="570"/>
      <c r="T272" s="570"/>
      <c r="U272" s="570"/>
      <c r="V272" s="570"/>
      <c r="W272" s="570"/>
      <c r="X272" s="570"/>
      <c r="Y272" s="570"/>
      <c r="Z272" s="570"/>
    </row>
    <row r="273" ht="12.75" customHeight="1">
      <c r="A273" s="570"/>
      <c r="B273" s="570"/>
      <c r="C273" s="691"/>
      <c r="D273" s="573"/>
      <c r="E273" s="574"/>
      <c r="F273" s="574"/>
      <c r="G273" s="570"/>
      <c r="H273" s="575"/>
      <c r="I273" s="575"/>
      <c r="J273" s="570"/>
      <c r="K273" s="570"/>
      <c r="L273" s="570"/>
      <c r="M273" s="570"/>
      <c r="N273" s="570"/>
      <c r="O273" s="570"/>
      <c r="P273" s="570"/>
      <c r="Q273" s="570"/>
      <c r="R273" s="570"/>
      <c r="S273" s="570"/>
      <c r="T273" s="570"/>
      <c r="U273" s="570"/>
      <c r="V273" s="570"/>
      <c r="W273" s="570"/>
      <c r="X273" s="570"/>
      <c r="Y273" s="570"/>
      <c r="Z273" s="570"/>
    </row>
    <row r="274" ht="12.75" customHeight="1">
      <c r="A274" s="570"/>
      <c r="B274" s="570"/>
      <c r="C274" s="691"/>
      <c r="D274" s="573"/>
      <c r="E274" s="574"/>
      <c r="F274" s="574"/>
      <c r="G274" s="570"/>
      <c r="H274" s="575"/>
      <c r="I274" s="575"/>
      <c r="J274" s="570"/>
      <c r="K274" s="570"/>
      <c r="L274" s="570"/>
      <c r="M274" s="570"/>
      <c r="N274" s="570"/>
      <c r="O274" s="570"/>
      <c r="P274" s="570"/>
      <c r="Q274" s="570"/>
      <c r="R274" s="570"/>
      <c r="S274" s="570"/>
      <c r="T274" s="570"/>
      <c r="U274" s="570"/>
      <c r="V274" s="570"/>
      <c r="W274" s="570"/>
      <c r="X274" s="570"/>
      <c r="Y274" s="570"/>
      <c r="Z274" s="570"/>
    </row>
    <row r="275" ht="12.75" customHeight="1">
      <c r="A275" s="570"/>
      <c r="B275" s="570"/>
      <c r="C275" s="691"/>
      <c r="D275" s="573"/>
      <c r="E275" s="574"/>
      <c r="F275" s="574"/>
      <c r="G275" s="570"/>
      <c r="H275" s="575"/>
      <c r="I275" s="575"/>
      <c r="J275" s="570"/>
      <c r="K275" s="570"/>
      <c r="L275" s="570"/>
      <c r="M275" s="570"/>
      <c r="N275" s="570"/>
      <c r="O275" s="570"/>
      <c r="P275" s="570"/>
      <c r="Q275" s="570"/>
      <c r="R275" s="570"/>
      <c r="S275" s="570"/>
      <c r="T275" s="570"/>
      <c r="U275" s="570"/>
      <c r="V275" s="570"/>
      <c r="W275" s="570"/>
      <c r="X275" s="570"/>
      <c r="Y275" s="570"/>
      <c r="Z275" s="570"/>
    </row>
    <row r="276" ht="12.75" customHeight="1">
      <c r="A276" s="570"/>
      <c r="B276" s="570"/>
      <c r="C276" s="691"/>
      <c r="D276" s="573"/>
      <c r="E276" s="574"/>
      <c r="F276" s="574"/>
      <c r="G276" s="570"/>
      <c r="H276" s="575"/>
      <c r="I276" s="575"/>
      <c r="J276" s="570"/>
      <c r="K276" s="570"/>
      <c r="L276" s="570"/>
      <c r="M276" s="570"/>
      <c r="N276" s="570"/>
      <c r="O276" s="570"/>
      <c r="P276" s="570"/>
      <c r="Q276" s="570"/>
      <c r="R276" s="570"/>
      <c r="S276" s="570"/>
      <c r="T276" s="570"/>
      <c r="U276" s="570"/>
      <c r="V276" s="570"/>
      <c r="W276" s="570"/>
      <c r="X276" s="570"/>
      <c r="Y276" s="570"/>
      <c r="Z276" s="570"/>
    </row>
    <row r="277" ht="12.75" customHeight="1">
      <c r="A277" s="570"/>
      <c r="B277" s="570"/>
      <c r="C277" s="691"/>
      <c r="D277" s="573"/>
      <c r="E277" s="574"/>
      <c r="F277" s="574"/>
      <c r="G277" s="570"/>
      <c r="H277" s="575"/>
      <c r="I277" s="575"/>
      <c r="J277" s="570"/>
      <c r="K277" s="570"/>
      <c r="L277" s="570"/>
      <c r="M277" s="570"/>
      <c r="N277" s="570"/>
      <c r="O277" s="570"/>
      <c r="P277" s="570"/>
      <c r="Q277" s="570"/>
      <c r="R277" s="570"/>
      <c r="S277" s="570"/>
      <c r="T277" s="570"/>
      <c r="U277" s="570"/>
      <c r="V277" s="570"/>
      <c r="W277" s="570"/>
      <c r="X277" s="570"/>
      <c r="Y277" s="570"/>
      <c r="Z277" s="570"/>
    </row>
    <row r="278" ht="12.75" customHeight="1">
      <c r="A278" s="570"/>
      <c r="B278" s="570"/>
      <c r="C278" s="691"/>
      <c r="D278" s="573"/>
      <c r="E278" s="574"/>
      <c r="F278" s="574"/>
      <c r="G278" s="570"/>
      <c r="H278" s="575"/>
      <c r="I278" s="575"/>
      <c r="J278" s="570"/>
      <c r="K278" s="570"/>
      <c r="L278" s="570"/>
      <c r="M278" s="570"/>
      <c r="N278" s="570"/>
      <c r="O278" s="570"/>
      <c r="P278" s="570"/>
      <c r="Q278" s="570"/>
      <c r="R278" s="570"/>
      <c r="S278" s="570"/>
      <c r="T278" s="570"/>
      <c r="U278" s="570"/>
      <c r="V278" s="570"/>
      <c r="W278" s="570"/>
      <c r="X278" s="570"/>
      <c r="Y278" s="570"/>
      <c r="Z278" s="570"/>
    </row>
    <row r="279" ht="12.75" customHeight="1">
      <c r="A279" s="570"/>
      <c r="B279" s="570"/>
      <c r="C279" s="691"/>
      <c r="D279" s="573"/>
      <c r="E279" s="574"/>
      <c r="F279" s="574"/>
      <c r="G279" s="570"/>
      <c r="H279" s="575"/>
      <c r="I279" s="575"/>
      <c r="J279" s="570"/>
      <c r="K279" s="570"/>
      <c r="L279" s="570"/>
      <c r="M279" s="570"/>
      <c r="N279" s="570"/>
      <c r="O279" s="570"/>
      <c r="P279" s="570"/>
      <c r="Q279" s="570"/>
      <c r="R279" s="570"/>
      <c r="S279" s="570"/>
      <c r="T279" s="570"/>
      <c r="U279" s="570"/>
      <c r="V279" s="570"/>
      <c r="W279" s="570"/>
      <c r="X279" s="570"/>
      <c r="Y279" s="570"/>
      <c r="Z279" s="570"/>
    </row>
    <row r="280" ht="12.75" customHeight="1">
      <c r="A280" s="570"/>
      <c r="B280" s="570"/>
      <c r="C280" s="691"/>
      <c r="D280" s="573"/>
      <c r="E280" s="574"/>
      <c r="F280" s="574"/>
      <c r="G280" s="570"/>
      <c r="H280" s="575"/>
      <c r="I280" s="575"/>
      <c r="J280" s="570"/>
      <c r="K280" s="570"/>
      <c r="L280" s="570"/>
      <c r="M280" s="570"/>
      <c r="N280" s="570"/>
      <c r="O280" s="570"/>
      <c r="P280" s="570"/>
      <c r="Q280" s="570"/>
      <c r="R280" s="570"/>
      <c r="S280" s="570"/>
      <c r="T280" s="570"/>
      <c r="U280" s="570"/>
      <c r="V280" s="570"/>
      <c r="W280" s="570"/>
      <c r="X280" s="570"/>
      <c r="Y280" s="570"/>
      <c r="Z280" s="570"/>
    </row>
    <row r="281" ht="12.75" customHeight="1">
      <c r="A281" s="570"/>
      <c r="B281" s="570"/>
      <c r="C281" s="691"/>
      <c r="D281" s="573"/>
      <c r="E281" s="574"/>
      <c r="F281" s="574"/>
      <c r="G281" s="570"/>
      <c r="H281" s="575"/>
      <c r="I281" s="575"/>
      <c r="J281" s="570"/>
      <c r="K281" s="570"/>
      <c r="L281" s="570"/>
      <c r="M281" s="570"/>
      <c r="N281" s="570"/>
      <c r="O281" s="570"/>
      <c r="P281" s="570"/>
      <c r="Q281" s="570"/>
      <c r="R281" s="570"/>
      <c r="S281" s="570"/>
      <c r="T281" s="570"/>
      <c r="U281" s="570"/>
      <c r="V281" s="570"/>
      <c r="W281" s="570"/>
      <c r="X281" s="570"/>
      <c r="Y281" s="570"/>
      <c r="Z281" s="570"/>
    </row>
    <row r="282" ht="12.75" customHeight="1">
      <c r="A282" s="570"/>
      <c r="B282" s="570"/>
      <c r="C282" s="691"/>
      <c r="D282" s="573"/>
      <c r="E282" s="574"/>
      <c r="F282" s="574"/>
      <c r="G282" s="570"/>
      <c r="H282" s="575"/>
      <c r="I282" s="575"/>
      <c r="J282" s="570"/>
      <c r="K282" s="570"/>
      <c r="L282" s="570"/>
      <c r="M282" s="570"/>
      <c r="N282" s="570"/>
      <c r="O282" s="570"/>
      <c r="P282" s="570"/>
      <c r="Q282" s="570"/>
      <c r="R282" s="570"/>
      <c r="S282" s="570"/>
      <c r="T282" s="570"/>
      <c r="U282" s="570"/>
      <c r="V282" s="570"/>
      <c r="W282" s="570"/>
      <c r="X282" s="570"/>
      <c r="Y282" s="570"/>
      <c r="Z282" s="570"/>
    </row>
    <row r="283" ht="12.75" customHeight="1">
      <c r="A283" s="570"/>
      <c r="B283" s="570"/>
      <c r="C283" s="691"/>
      <c r="D283" s="573"/>
      <c r="E283" s="574"/>
      <c r="F283" s="574"/>
      <c r="G283" s="570"/>
      <c r="H283" s="575"/>
      <c r="I283" s="575"/>
      <c r="J283" s="570"/>
      <c r="K283" s="570"/>
      <c r="L283" s="570"/>
      <c r="M283" s="570"/>
      <c r="N283" s="570"/>
      <c r="O283" s="570"/>
      <c r="P283" s="570"/>
      <c r="Q283" s="570"/>
      <c r="R283" s="570"/>
      <c r="S283" s="570"/>
      <c r="T283" s="570"/>
      <c r="U283" s="570"/>
      <c r="V283" s="570"/>
      <c r="W283" s="570"/>
      <c r="X283" s="570"/>
      <c r="Y283" s="570"/>
      <c r="Z283" s="570"/>
    </row>
    <row r="284" ht="12.75" customHeight="1">
      <c r="A284" s="570"/>
      <c r="B284" s="570"/>
      <c r="C284" s="691"/>
      <c r="D284" s="573"/>
      <c r="E284" s="574"/>
      <c r="F284" s="574"/>
      <c r="G284" s="570"/>
      <c r="H284" s="575"/>
      <c r="I284" s="575"/>
      <c r="J284" s="570"/>
      <c r="K284" s="570"/>
      <c r="L284" s="570"/>
      <c r="M284" s="570"/>
      <c r="N284" s="570"/>
      <c r="O284" s="570"/>
      <c r="P284" s="570"/>
      <c r="Q284" s="570"/>
      <c r="R284" s="570"/>
      <c r="S284" s="570"/>
      <c r="T284" s="570"/>
      <c r="U284" s="570"/>
      <c r="V284" s="570"/>
      <c r="W284" s="570"/>
      <c r="X284" s="570"/>
      <c r="Y284" s="570"/>
      <c r="Z284" s="570"/>
    </row>
    <row r="285" ht="12.75" customHeight="1">
      <c r="A285" s="570"/>
      <c r="B285" s="570"/>
      <c r="C285" s="691"/>
      <c r="D285" s="573"/>
      <c r="E285" s="574"/>
      <c r="F285" s="574"/>
      <c r="G285" s="570"/>
      <c r="H285" s="575"/>
      <c r="I285" s="575"/>
      <c r="J285" s="570"/>
      <c r="K285" s="570"/>
      <c r="L285" s="570"/>
      <c r="M285" s="570"/>
      <c r="N285" s="570"/>
      <c r="O285" s="570"/>
      <c r="P285" s="570"/>
      <c r="Q285" s="570"/>
      <c r="R285" s="570"/>
      <c r="S285" s="570"/>
      <c r="T285" s="570"/>
      <c r="U285" s="570"/>
      <c r="V285" s="570"/>
      <c r="W285" s="570"/>
      <c r="X285" s="570"/>
      <c r="Y285" s="570"/>
      <c r="Z285" s="570"/>
    </row>
    <row r="286" ht="12.75" customHeight="1">
      <c r="A286" s="570"/>
      <c r="B286" s="570"/>
      <c r="C286" s="691"/>
      <c r="D286" s="573"/>
      <c r="E286" s="574"/>
      <c r="F286" s="574"/>
      <c r="G286" s="570"/>
      <c r="H286" s="575"/>
      <c r="I286" s="575"/>
      <c r="J286" s="570"/>
      <c r="K286" s="570"/>
      <c r="L286" s="570"/>
      <c r="M286" s="570"/>
      <c r="N286" s="570"/>
      <c r="O286" s="570"/>
      <c r="P286" s="570"/>
      <c r="Q286" s="570"/>
      <c r="R286" s="570"/>
      <c r="S286" s="570"/>
      <c r="T286" s="570"/>
      <c r="U286" s="570"/>
      <c r="V286" s="570"/>
      <c r="W286" s="570"/>
      <c r="X286" s="570"/>
      <c r="Y286" s="570"/>
      <c r="Z286" s="570"/>
    </row>
    <row r="287" ht="12.75" customHeight="1">
      <c r="A287" s="570"/>
      <c r="B287" s="570"/>
      <c r="C287" s="691"/>
      <c r="D287" s="573"/>
      <c r="E287" s="574"/>
      <c r="F287" s="574"/>
      <c r="G287" s="570"/>
      <c r="H287" s="575"/>
      <c r="I287" s="575"/>
      <c r="J287" s="570"/>
      <c r="K287" s="570"/>
      <c r="L287" s="570"/>
      <c r="M287" s="570"/>
      <c r="N287" s="570"/>
      <c r="O287" s="570"/>
      <c r="P287" s="570"/>
      <c r="Q287" s="570"/>
      <c r="R287" s="570"/>
      <c r="S287" s="570"/>
      <c r="T287" s="570"/>
      <c r="U287" s="570"/>
      <c r="V287" s="570"/>
      <c r="W287" s="570"/>
      <c r="X287" s="570"/>
      <c r="Y287" s="570"/>
      <c r="Z287" s="570"/>
    </row>
    <row r="288" ht="12.75" customHeight="1">
      <c r="A288" s="570"/>
      <c r="B288" s="570"/>
      <c r="C288" s="691"/>
      <c r="D288" s="573"/>
      <c r="E288" s="574"/>
      <c r="F288" s="574"/>
      <c r="G288" s="570"/>
      <c r="H288" s="575"/>
      <c r="I288" s="575"/>
      <c r="J288" s="570"/>
      <c r="K288" s="570"/>
      <c r="L288" s="570"/>
      <c r="M288" s="570"/>
      <c r="N288" s="570"/>
      <c r="O288" s="570"/>
      <c r="P288" s="570"/>
      <c r="Q288" s="570"/>
      <c r="R288" s="570"/>
      <c r="S288" s="570"/>
      <c r="T288" s="570"/>
      <c r="U288" s="570"/>
      <c r="V288" s="570"/>
      <c r="W288" s="570"/>
      <c r="X288" s="570"/>
      <c r="Y288" s="570"/>
      <c r="Z288" s="570"/>
    </row>
    <row r="289" ht="12.75" customHeight="1">
      <c r="A289" s="570"/>
      <c r="B289" s="570"/>
      <c r="C289" s="691"/>
      <c r="D289" s="573"/>
      <c r="E289" s="574"/>
      <c r="F289" s="574"/>
      <c r="G289" s="570"/>
      <c r="H289" s="575"/>
      <c r="I289" s="575"/>
      <c r="J289" s="570"/>
      <c r="K289" s="570"/>
      <c r="L289" s="570"/>
      <c r="M289" s="570"/>
      <c r="N289" s="570"/>
      <c r="O289" s="570"/>
      <c r="P289" s="570"/>
      <c r="Q289" s="570"/>
      <c r="R289" s="570"/>
      <c r="S289" s="570"/>
      <c r="T289" s="570"/>
      <c r="U289" s="570"/>
      <c r="V289" s="570"/>
      <c r="W289" s="570"/>
      <c r="X289" s="570"/>
      <c r="Y289" s="570"/>
      <c r="Z289" s="570"/>
    </row>
    <row r="290" ht="12.75" customHeight="1">
      <c r="A290" s="570"/>
      <c r="B290" s="570"/>
      <c r="C290" s="691"/>
      <c r="D290" s="573"/>
      <c r="E290" s="574"/>
      <c r="F290" s="574"/>
      <c r="G290" s="570"/>
      <c r="H290" s="575"/>
      <c r="I290" s="575"/>
      <c r="J290" s="570"/>
      <c r="K290" s="570"/>
      <c r="L290" s="570"/>
      <c r="M290" s="570"/>
      <c r="N290" s="570"/>
      <c r="O290" s="570"/>
      <c r="P290" s="570"/>
      <c r="Q290" s="570"/>
      <c r="R290" s="570"/>
      <c r="S290" s="570"/>
      <c r="T290" s="570"/>
      <c r="U290" s="570"/>
      <c r="V290" s="570"/>
      <c r="W290" s="570"/>
      <c r="X290" s="570"/>
      <c r="Y290" s="570"/>
      <c r="Z290" s="570"/>
    </row>
    <row r="291" ht="12.75" customHeight="1">
      <c r="A291" s="570"/>
      <c r="B291" s="570"/>
      <c r="C291" s="691"/>
      <c r="D291" s="573"/>
      <c r="E291" s="574"/>
      <c r="F291" s="574"/>
      <c r="G291" s="570"/>
      <c r="H291" s="575"/>
      <c r="I291" s="575"/>
      <c r="J291" s="570"/>
      <c r="K291" s="570"/>
      <c r="L291" s="570"/>
      <c r="M291" s="570"/>
      <c r="N291" s="570"/>
      <c r="O291" s="570"/>
      <c r="P291" s="570"/>
      <c r="Q291" s="570"/>
      <c r="R291" s="570"/>
      <c r="S291" s="570"/>
      <c r="T291" s="570"/>
      <c r="U291" s="570"/>
      <c r="V291" s="570"/>
      <c r="W291" s="570"/>
      <c r="X291" s="570"/>
      <c r="Y291" s="570"/>
      <c r="Z291" s="570"/>
    </row>
    <row r="292" ht="12.75" customHeight="1">
      <c r="A292" s="570"/>
      <c r="B292" s="570"/>
      <c r="C292" s="691"/>
      <c r="D292" s="573"/>
      <c r="E292" s="574"/>
      <c r="F292" s="574"/>
      <c r="G292" s="570"/>
      <c r="H292" s="575"/>
      <c r="I292" s="575"/>
      <c r="J292" s="570"/>
      <c r="K292" s="570"/>
      <c r="L292" s="570"/>
      <c r="M292" s="570"/>
      <c r="N292" s="570"/>
      <c r="O292" s="570"/>
      <c r="P292" s="570"/>
      <c r="Q292" s="570"/>
      <c r="R292" s="570"/>
      <c r="S292" s="570"/>
      <c r="T292" s="570"/>
      <c r="U292" s="570"/>
      <c r="V292" s="570"/>
      <c r="W292" s="570"/>
      <c r="X292" s="570"/>
      <c r="Y292" s="570"/>
      <c r="Z292" s="570"/>
    </row>
    <row r="293" ht="12.75" customHeight="1">
      <c r="A293" s="570"/>
      <c r="B293" s="570"/>
      <c r="C293" s="691"/>
      <c r="D293" s="573"/>
      <c r="E293" s="574"/>
      <c r="F293" s="574"/>
      <c r="G293" s="570"/>
      <c r="H293" s="575"/>
      <c r="I293" s="575"/>
      <c r="J293" s="570"/>
      <c r="K293" s="570"/>
      <c r="L293" s="570"/>
      <c r="M293" s="570"/>
      <c r="N293" s="570"/>
      <c r="O293" s="570"/>
      <c r="P293" s="570"/>
      <c r="Q293" s="570"/>
      <c r="R293" s="570"/>
      <c r="S293" s="570"/>
      <c r="T293" s="570"/>
      <c r="U293" s="570"/>
      <c r="V293" s="570"/>
      <c r="W293" s="570"/>
      <c r="X293" s="570"/>
      <c r="Y293" s="570"/>
      <c r="Z293" s="570"/>
    </row>
    <row r="294" ht="12.75" customHeight="1">
      <c r="A294" s="570"/>
      <c r="B294" s="570"/>
      <c r="C294" s="691"/>
      <c r="D294" s="573"/>
      <c r="E294" s="574"/>
      <c r="F294" s="574"/>
      <c r="G294" s="570"/>
      <c r="H294" s="575"/>
      <c r="I294" s="575"/>
      <c r="J294" s="570"/>
      <c r="K294" s="570"/>
      <c r="L294" s="570"/>
      <c r="M294" s="570"/>
      <c r="N294" s="570"/>
      <c r="O294" s="570"/>
      <c r="P294" s="570"/>
      <c r="Q294" s="570"/>
      <c r="R294" s="570"/>
      <c r="S294" s="570"/>
      <c r="T294" s="570"/>
      <c r="U294" s="570"/>
      <c r="V294" s="570"/>
      <c r="W294" s="570"/>
      <c r="X294" s="570"/>
      <c r="Y294" s="570"/>
      <c r="Z294" s="570"/>
    </row>
    <row r="295" ht="12.75" customHeight="1">
      <c r="A295" s="570"/>
      <c r="B295" s="570"/>
      <c r="C295" s="691"/>
      <c r="D295" s="573"/>
      <c r="E295" s="574"/>
      <c r="F295" s="574"/>
      <c r="G295" s="570"/>
      <c r="H295" s="575"/>
      <c r="I295" s="575"/>
      <c r="J295" s="570"/>
      <c r="K295" s="570"/>
      <c r="L295" s="570"/>
      <c r="M295" s="570"/>
      <c r="N295" s="570"/>
      <c r="O295" s="570"/>
      <c r="P295" s="570"/>
      <c r="Q295" s="570"/>
      <c r="R295" s="570"/>
      <c r="S295" s="570"/>
      <c r="T295" s="570"/>
      <c r="U295" s="570"/>
      <c r="V295" s="570"/>
      <c r="W295" s="570"/>
      <c r="X295" s="570"/>
      <c r="Y295" s="570"/>
      <c r="Z295" s="570"/>
    </row>
    <row r="296" ht="12.75" customHeight="1">
      <c r="A296" s="570"/>
      <c r="B296" s="570"/>
      <c r="C296" s="691"/>
      <c r="D296" s="573"/>
      <c r="E296" s="574"/>
      <c r="F296" s="574"/>
      <c r="G296" s="570"/>
      <c r="H296" s="575"/>
      <c r="I296" s="575"/>
      <c r="J296" s="570"/>
      <c r="K296" s="570"/>
      <c r="L296" s="570"/>
      <c r="M296" s="570"/>
      <c r="N296" s="570"/>
      <c r="O296" s="570"/>
      <c r="P296" s="570"/>
      <c r="Q296" s="570"/>
      <c r="R296" s="570"/>
      <c r="S296" s="570"/>
      <c r="T296" s="570"/>
      <c r="U296" s="570"/>
      <c r="V296" s="570"/>
      <c r="W296" s="570"/>
      <c r="X296" s="570"/>
      <c r="Y296" s="570"/>
      <c r="Z296" s="570"/>
    </row>
    <row r="297" ht="12.75" customHeight="1">
      <c r="A297" s="570"/>
      <c r="B297" s="570"/>
      <c r="C297" s="691"/>
      <c r="D297" s="573"/>
      <c r="E297" s="574"/>
      <c r="F297" s="574"/>
      <c r="G297" s="570"/>
      <c r="H297" s="575"/>
      <c r="I297" s="575"/>
      <c r="J297" s="570"/>
      <c r="K297" s="570"/>
      <c r="L297" s="570"/>
      <c r="M297" s="570"/>
      <c r="N297" s="570"/>
      <c r="O297" s="570"/>
      <c r="P297" s="570"/>
      <c r="Q297" s="570"/>
      <c r="R297" s="570"/>
      <c r="S297" s="570"/>
      <c r="T297" s="570"/>
      <c r="U297" s="570"/>
      <c r="V297" s="570"/>
      <c r="W297" s="570"/>
      <c r="X297" s="570"/>
      <c r="Y297" s="570"/>
      <c r="Z297" s="570"/>
    </row>
    <row r="298" ht="12.75" customHeight="1">
      <c r="A298" s="570"/>
      <c r="B298" s="570"/>
      <c r="C298" s="691"/>
      <c r="D298" s="573"/>
      <c r="E298" s="574"/>
      <c r="F298" s="574"/>
      <c r="G298" s="570"/>
      <c r="H298" s="575"/>
      <c r="I298" s="575"/>
      <c r="J298" s="570"/>
      <c r="K298" s="570"/>
      <c r="L298" s="570"/>
      <c r="M298" s="570"/>
      <c r="N298" s="570"/>
      <c r="O298" s="570"/>
      <c r="P298" s="570"/>
      <c r="Q298" s="570"/>
      <c r="R298" s="570"/>
      <c r="S298" s="570"/>
      <c r="T298" s="570"/>
      <c r="U298" s="570"/>
      <c r="V298" s="570"/>
      <c r="W298" s="570"/>
      <c r="X298" s="570"/>
      <c r="Y298" s="570"/>
      <c r="Z298" s="570"/>
    </row>
    <row r="299" ht="12.75" customHeight="1">
      <c r="A299" s="570"/>
      <c r="B299" s="570"/>
      <c r="C299" s="691"/>
      <c r="D299" s="573"/>
      <c r="E299" s="574"/>
      <c r="F299" s="574"/>
      <c r="G299" s="570"/>
      <c r="H299" s="575"/>
      <c r="I299" s="575"/>
      <c r="J299" s="570"/>
      <c r="K299" s="570"/>
      <c r="L299" s="570"/>
      <c r="M299" s="570"/>
      <c r="N299" s="570"/>
      <c r="O299" s="570"/>
      <c r="P299" s="570"/>
      <c r="Q299" s="570"/>
      <c r="R299" s="570"/>
      <c r="S299" s="570"/>
      <c r="T299" s="570"/>
      <c r="U299" s="570"/>
      <c r="V299" s="570"/>
      <c r="W299" s="570"/>
      <c r="X299" s="570"/>
      <c r="Y299" s="570"/>
      <c r="Z299" s="570"/>
    </row>
    <row r="300" ht="12.75" customHeight="1">
      <c r="A300" s="570"/>
      <c r="B300" s="570"/>
      <c r="C300" s="691"/>
      <c r="D300" s="573"/>
      <c r="E300" s="574"/>
      <c r="F300" s="574"/>
      <c r="G300" s="570"/>
      <c r="H300" s="575"/>
      <c r="I300" s="575"/>
      <c r="J300" s="570"/>
      <c r="K300" s="570"/>
      <c r="L300" s="570"/>
      <c r="M300" s="570"/>
      <c r="N300" s="570"/>
      <c r="O300" s="570"/>
      <c r="P300" s="570"/>
      <c r="Q300" s="570"/>
      <c r="R300" s="570"/>
      <c r="S300" s="570"/>
      <c r="T300" s="570"/>
      <c r="U300" s="570"/>
      <c r="V300" s="570"/>
      <c r="W300" s="570"/>
      <c r="X300" s="570"/>
      <c r="Y300" s="570"/>
      <c r="Z300" s="570"/>
    </row>
    <row r="301" ht="12.75" customHeight="1">
      <c r="A301" s="570"/>
      <c r="B301" s="570"/>
      <c r="C301" s="691"/>
      <c r="D301" s="573"/>
      <c r="E301" s="574"/>
      <c r="F301" s="574"/>
      <c r="G301" s="570"/>
      <c r="H301" s="575"/>
      <c r="I301" s="575"/>
      <c r="J301" s="570"/>
      <c r="K301" s="570"/>
      <c r="L301" s="570"/>
      <c r="M301" s="570"/>
      <c r="N301" s="570"/>
      <c r="O301" s="570"/>
      <c r="P301" s="570"/>
      <c r="Q301" s="570"/>
      <c r="R301" s="570"/>
      <c r="S301" s="570"/>
      <c r="T301" s="570"/>
      <c r="U301" s="570"/>
      <c r="V301" s="570"/>
      <c r="W301" s="570"/>
      <c r="X301" s="570"/>
      <c r="Y301" s="570"/>
      <c r="Z301" s="570"/>
    </row>
    <row r="302" ht="12.75" customHeight="1">
      <c r="A302" s="570"/>
      <c r="B302" s="570"/>
      <c r="C302" s="691"/>
      <c r="D302" s="573"/>
      <c r="E302" s="574"/>
      <c r="F302" s="574"/>
      <c r="G302" s="570"/>
      <c r="H302" s="575"/>
      <c r="I302" s="575"/>
      <c r="J302" s="570"/>
      <c r="K302" s="570"/>
      <c r="L302" s="570"/>
      <c r="M302" s="570"/>
      <c r="N302" s="570"/>
      <c r="O302" s="570"/>
      <c r="P302" s="570"/>
      <c r="Q302" s="570"/>
      <c r="R302" s="570"/>
      <c r="S302" s="570"/>
      <c r="T302" s="570"/>
      <c r="U302" s="570"/>
      <c r="V302" s="570"/>
      <c r="W302" s="570"/>
      <c r="X302" s="570"/>
      <c r="Y302" s="570"/>
      <c r="Z302" s="570"/>
    </row>
    <row r="303" ht="12.75" customHeight="1">
      <c r="A303" s="570"/>
      <c r="B303" s="570"/>
      <c r="C303" s="691"/>
      <c r="D303" s="573"/>
      <c r="E303" s="574"/>
      <c r="F303" s="574"/>
      <c r="G303" s="570"/>
      <c r="H303" s="575"/>
      <c r="I303" s="575"/>
      <c r="J303" s="570"/>
      <c r="K303" s="570"/>
      <c r="L303" s="570"/>
      <c r="M303" s="570"/>
      <c r="N303" s="570"/>
      <c r="O303" s="570"/>
      <c r="P303" s="570"/>
      <c r="Q303" s="570"/>
      <c r="R303" s="570"/>
      <c r="S303" s="570"/>
      <c r="T303" s="570"/>
      <c r="U303" s="570"/>
      <c r="V303" s="570"/>
      <c r="W303" s="570"/>
      <c r="X303" s="570"/>
      <c r="Y303" s="570"/>
      <c r="Z303" s="570"/>
    </row>
    <row r="304" ht="12.75" customHeight="1">
      <c r="A304" s="570"/>
      <c r="B304" s="570"/>
      <c r="C304" s="691"/>
      <c r="D304" s="573"/>
      <c r="E304" s="574"/>
      <c r="F304" s="574"/>
      <c r="G304" s="570"/>
      <c r="H304" s="575"/>
      <c r="I304" s="575"/>
      <c r="J304" s="570"/>
      <c r="K304" s="570"/>
      <c r="L304" s="570"/>
      <c r="M304" s="570"/>
      <c r="N304" s="570"/>
      <c r="O304" s="570"/>
      <c r="P304" s="570"/>
      <c r="Q304" s="570"/>
      <c r="R304" s="570"/>
      <c r="S304" s="570"/>
      <c r="T304" s="570"/>
      <c r="U304" s="570"/>
      <c r="V304" s="570"/>
      <c r="W304" s="570"/>
      <c r="X304" s="570"/>
      <c r="Y304" s="570"/>
      <c r="Z304" s="570"/>
    </row>
    <row r="305" ht="12.75" customHeight="1">
      <c r="A305" s="570"/>
      <c r="B305" s="570"/>
      <c r="C305" s="691"/>
      <c r="D305" s="573"/>
      <c r="E305" s="574"/>
      <c r="F305" s="574"/>
      <c r="G305" s="570"/>
      <c r="H305" s="575"/>
      <c r="I305" s="575"/>
      <c r="J305" s="570"/>
      <c r="K305" s="570"/>
      <c r="L305" s="570"/>
      <c r="M305" s="570"/>
      <c r="N305" s="570"/>
      <c r="O305" s="570"/>
      <c r="P305" s="570"/>
      <c r="Q305" s="570"/>
      <c r="R305" s="570"/>
      <c r="S305" s="570"/>
      <c r="T305" s="570"/>
      <c r="U305" s="570"/>
      <c r="V305" s="570"/>
      <c r="W305" s="570"/>
      <c r="X305" s="570"/>
      <c r="Y305" s="570"/>
      <c r="Z305" s="570"/>
    </row>
    <row r="306" ht="12.75" customHeight="1">
      <c r="A306" s="570"/>
      <c r="B306" s="570"/>
      <c r="C306" s="691"/>
      <c r="D306" s="573"/>
      <c r="E306" s="574"/>
      <c r="F306" s="574"/>
      <c r="G306" s="570"/>
      <c r="H306" s="575"/>
      <c r="I306" s="575"/>
      <c r="J306" s="570"/>
      <c r="K306" s="570"/>
      <c r="L306" s="570"/>
      <c r="M306" s="570"/>
      <c r="N306" s="570"/>
      <c r="O306" s="570"/>
      <c r="P306" s="570"/>
      <c r="Q306" s="570"/>
      <c r="R306" s="570"/>
      <c r="S306" s="570"/>
      <c r="T306" s="570"/>
      <c r="U306" s="570"/>
      <c r="V306" s="570"/>
      <c r="W306" s="570"/>
      <c r="X306" s="570"/>
      <c r="Y306" s="570"/>
      <c r="Z306" s="570"/>
    </row>
    <row r="307" ht="12.75" customHeight="1">
      <c r="A307" s="570"/>
      <c r="B307" s="570"/>
      <c r="C307" s="691"/>
      <c r="D307" s="573"/>
      <c r="E307" s="574"/>
      <c r="F307" s="574"/>
      <c r="G307" s="570"/>
      <c r="H307" s="575"/>
      <c r="I307" s="575"/>
      <c r="J307" s="570"/>
      <c r="K307" s="570"/>
      <c r="L307" s="570"/>
      <c r="M307" s="570"/>
      <c r="N307" s="570"/>
      <c r="O307" s="570"/>
      <c r="P307" s="570"/>
      <c r="Q307" s="570"/>
      <c r="R307" s="570"/>
      <c r="S307" s="570"/>
      <c r="T307" s="570"/>
      <c r="U307" s="570"/>
      <c r="V307" s="570"/>
      <c r="W307" s="570"/>
      <c r="X307" s="570"/>
      <c r="Y307" s="570"/>
      <c r="Z307" s="570"/>
    </row>
    <row r="308" ht="12.75" customHeight="1">
      <c r="A308" s="570"/>
      <c r="B308" s="570"/>
      <c r="C308" s="691"/>
      <c r="D308" s="573"/>
      <c r="E308" s="574"/>
      <c r="F308" s="574"/>
      <c r="G308" s="570"/>
      <c r="H308" s="575"/>
      <c r="I308" s="575"/>
      <c r="J308" s="570"/>
      <c r="K308" s="570"/>
      <c r="L308" s="570"/>
      <c r="M308" s="570"/>
      <c r="N308" s="570"/>
      <c r="O308" s="570"/>
      <c r="P308" s="570"/>
      <c r="Q308" s="570"/>
      <c r="R308" s="570"/>
      <c r="S308" s="570"/>
      <c r="T308" s="570"/>
      <c r="U308" s="570"/>
      <c r="V308" s="570"/>
      <c r="W308" s="570"/>
      <c r="X308" s="570"/>
      <c r="Y308" s="570"/>
      <c r="Z308" s="570"/>
    </row>
    <row r="309" ht="12.75" customHeight="1">
      <c r="A309" s="570"/>
      <c r="B309" s="570"/>
      <c r="C309" s="691"/>
      <c r="D309" s="573"/>
      <c r="E309" s="574"/>
      <c r="F309" s="574"/>
      <c r="G309" s="570"/>
      <c r="H309" s="575"/>
      <c r="I309" s="575"/>
      <c r="J309" s="570"/>
      <c r="K309" s="570"/>
      <c r="L309" s="570"/>
      <c r="M309" s="570"/>
      <c r="N309" s="570"/>
      <c r="O309" s="570"/>
      <c r="P309" s="570"/>
      <c r="Q309" s="570"/>
      <c r="R309" s="570"/>
      <c r="S309" s="570"/>
      <c r="T309" s="570"/>
      <c r="U309" s="570"/>
      <c r="V309" s="570"/>
      <c r="W309" s="570"/>
      <c r="X309" s="570"/>
      <c r="Y309" s="570"/>
      <c r="Z309" s="570"/>
    </row>
    <row r="310" ht="12.75" customHeight="1">
      <c r="A310" s="570"/>
      <c r="B310" s="570"/>
      <c r="C310" s="691"/>
      <c r="D310" s="573"/>
      <c r="E310" s="574"/>
      <c r="F310" s="574"/>
      <c r="G310" s="570"/>
      <c r="H310" s="575"/>
      <c r="I310" s="575"/>
      <c r="J310" s="570"/>
      <c r="K310" s="570"/>
      <c r="L310" s="570"/>
      <c r="M310" s="570"/>
      <c r="N310" s="570"/>
      <c r="O310" s="570"/>
      <c r="P310" s="570"/>
      <c r="Q310" s="570"/>
      <c r="R310" s="570"/>
      <c r="S310" s="570"/>
      <c r="T310" s="570"/>
      <c r="U310" s="570"/>
      <c r="V310" s="570"/>
      <c r="W310" s="570"/>
      <c r="X310" s="570"/>
      <c r="Y310" s="570"/>
      <c r="Z310" s="570"/>
    </row>
    <row r="311" ht="12.75" customHeight="1">
      <c r="A311" s="570"/>
      <c r="B311" s="570"/>
      <c r="C311" s="691"/>
      <c r="D311" s="573"/>
      <c r="E311" s="574"/>
      <c r="F311" s="574"/>
      <c r="G311" s="570"/>
      <c r="H311" s="575"/>
      <c r="I311" s="575"/>
      <c r="J311" s="570"/>
      <c r="K311" s="570"/>
      <c r="L311" s="570"/>
      <c r="M311" s="570"/>
      <c r="N311" s="570"/>
      <c r="O311" s="570"/>
      <c r="P311" s="570"/>
      <c r="Q311" s="570"/>
      <c r="R311" s="570"/>
      <c r="S311" s="570"/>
      <c r="T311" s="570"/>
      <c r="U311" s="570"/>
      <c r="V311" s="570"/>
      <c r="W311" s="570"/>
      <c r="X311" s="570"/>
      <c r="Y311" s="570"/>
      <c r="Z311" s="570"/>
    </row>
    <row r="312" ht="12.75" customHeight="1">
      <c r="A312" s="570"/>
      <c r="B312" s="570"/>
      <c r="C312" s="691"/>
      <c r="D312" s="573"/>
      <c r="E312" s="574"/>
      <c r="F312" s="574"/>
      <c r="G312" s="570"/>
      <c r="H312" s="575"/>
      <c r="I312" s="575"/>
      <c r="J312" s="570"/>
      <c r="K312" s="570"/>
      <c r="L312" s="570"/>
      <c r="M312" s="570"/>
      <c r="N312" s="570"/>
      <c r="O312" s="570"/>
      <c r="P312" s="570"/>
      <c r="Q312" s="570"/>
      <c r="R312" s="570"/>
      <c r="S312" s="570"/>
      <c r="T312" s="570"/>
      <c r="U312" s="570"/>
      <c r="V312" s="570"/>
      <c r="W312" s="570"/>
      <c r="X312" s="570"/>
      <c r="Y312" s="570"/>
      <c r="Z312" s="570"/>
    </row>
    <row r="313" ht="12.75" customHeight="1">
      <c r="A313" s="570"/>
      <c r="B313" s="570"/>
      <c r="C313" s="691"/>
      <c r="D313" s="573"/>
      <c r="E313" s="574"/>
      <c r="F313" s="574"/>
      <c r="G313" s="570"/>
      <c r="H313" s="575"/>
      <c r="I313" s="575"/>
      <c r="J313" s="570"/>
      <c r="K313" s="570"/>
      <c r="L313" s="570"/>
      <c r="M313" s="570"/>
      <c r="N313" s="570"/>
      <c r="O313" s="570"/>
      <c r="P313" s="570"/>
      <c r="Q313" s="570"/>
      <c r="R313" s="570"/>
      <c r="S313" s="570"/>
      <c r="T313" s="570"/>
      <c r="U313" s="570"/>
      <c r="V313" s="570"/>
      <c r="W313" s="570"/>
      <c r="X313" s="570"/>
      <c r="Y313" s="570"/>
      <c r="Z313" s="570"/>
    </row>
    <row r="314" ht="12.75" customHeight="1">
      <c r="A314" s="570"/>
      <c r="B314" s="570"/>
      <c r="C314" s="691"/>
      <c r="D314" s="573"/>
      <c r="E314" s="574"/>
      <c r="F314" s="574"/>
      <c r="G314" s="570"/>
      <c r="H314" s="575"/>
      <c r="I314" s="575"/>
      <c r="J314" s="570"/>
      <c r="K314" s="570"/>
      <c r="L314" s="570"/>
      <c r="M314" s="570"/>
      <c r="N314" s="570"/>
      <c r="O314" s="570"/>
      <c r="P314" s="570"/>
      <c r="Q314" s="570"/>
      <c r="R314" s="570"/>
      <c r="S314" s="570"/>
      <c r="T314" s="570"/>
      <c r="U314" s="570"/>
      <c r="V314" s="570"/>
      <c r="W314" s="570"/>
      <c r="X314" s="570"/>
      <c r="Y314" s="570"/>
      <c r="Z314" s="570"/>
    </row>
    <row r="315" ht="12.75" customHeight="1">
      <c r="A315" s="570"/>
      <c r="B315" s="570"/>
      <c r="C315" s="691"/>
      <c r="D315" s="573"/>
      <c r="E315" s="574"/>
      <c r="F315" s="574"/>
      <c r="G315" s="570"/>
      <c r="H315" s="575"/>
      <c r="I315" s="575"/>
      <c r="J315" s="570"/>
      <c r="K315" s="570"/>
      <c r="L315" s="570"/>
      <c r="M315" s="570"/>
      <c r="N315" s="570"/>
      <c r="O315" s="570"/>
      <c r="P315" s="570"/>
      <c r="Q315" s="570"/>
      <c r="R315" s="570"/>
      <c r="S315" s="570"/>
      <c r="T315" s="570"/>
      <c r="U315" s="570"/>
      <c r="V315" s="570"/>
      <c r="W315" s="570"/>
      <c r="X315" s="570"/>
      <c r="Y315" s="570"/>
      <c r="Z315" s="570"/>
    </row>
    <row r="316" ht="12.75" customHeight="1">
      <c r="A316" s="570"/>
      <c r="B316" s="570"/>
      <c r="C316" s="691"/>
      <c r="D316" s="573"/>
      <c r="E316" s="574"/>
      <c r="F316" s="574"/>
      <c r="G316" s="570"/>
      <c r="H316" s="575"/>
      <c r="I316" s="575"/>
      <c r="J316" s="570"/>
      <c r="K316" s="570"/>
      <c r="L316" s="570"/>
      <c r="M316" s="570"/>
      <c r="N316" s="570"/>
      <c r="O316" s="570"/>
      <c r="P316" s="570"/>
      <c r="Q316" s="570"/>
      <c r="R316" s="570"/>
      <c r="S316" s="570"/>
      <c r="T316" s="570"/>
      <c r="U316" s="570"/>
      <c r="V316" s="570"/>
      <c r="W316" s="570"/>
      <c r="X316" s="570"/>
      <c r="Y316" s="570"/>
      <c r="Z316" s="570"/>
    </row>
    <row r="317" ht="12.75" customHeight="1">
      <c r="A317" s="570"/>
      <c r="B317" s="570"/>
      <c r="C317" s="691"/>
      <c r="D317" s="573"/>
      <c r="E317" s="574"/>
      <c r="F317" s="574"/>
      <c r="G317" s="570"/>
      <c r="H317" s="575"/>
      <c r="I317" s="575"/>
      <c r="J317" s="570"/>
      <c r="K317" s="570"/>
      <c r="L317" s="570"/>
      <c r="M317" s="570"/>
      <c r="N317" s="570"/>
      <c r="O317" s="570"/>
      <c r="P317" s="570"/>
      <c r="Q317" s="570"/>
      <c r="R317" s="570"/>
      <c r="S317" s="570"/>
      <c r="T317" s="570"/>
      <c r="U317" s="570"/>
      <c r="V317" s="570"/>
      <c r="W317" s="570"/>
      <c r="X317" s="570"/>
      <c r="Y317" s="570"/>
      <c r="Z317" s="570"/>
    </row>
    <row r="318" ht="12.75" customHeight="1">
      <c r="A318" s="570"/>
      <c r="B318" s="570"/>
      <c r="C318" s="691"/>
      <c r="D318" s="573"/>
      <c r="E318" s="574"/>
      <c r="F318" s="574"/>
      <c r="G318" s="570"/>
      <c r="H318" s="575"/>
      <c r="I318" s="575"/>
      <c r="J318" s="570"/>
      <c r="K318" s="570"/>
      <c r="L318" s="570"/>
      <c r="M318" s="570"/>
      <c r="N318" s="570"/>
      <c r="O318" s="570"/>
      <c r="P318" s="570"/>
      <c r="Q318" s="570"/>
      <c r="R318" s="570"/>
      <c r="S318" s="570"/>
      <c r="T318" s="570"/>
      <c r="U318" s="570"/>
      <c r="V318" s="570"/>
      <c r="W318" s="570"/>
      <c r="X318" s="570"/>
      <c r="Y318" s="570"/>
      <c r="Z318" s="570"/>
    </row>
    <row r="319" ht="12.75" customHeight="1">
      <c r="A319" s="570"/>
      <c r="B319" s="570"/>
      <c r="C319" s="691"/>
      <c r="D319" s="573"/>
      <c r="E319" s="574"/>
      <c r="F319" s="574"/>
      <c r="G319" s="570"/>
      <c r="H319" s="575"/>
      <c r="I319" s="575"/>
      <c r="J319" s="570"/>
      <c r="K319" s="570"/>
      <c r="L319" s="570"/>
      <c r="M319" s="570"/>
      <c r="N319" s="570"/>
      <c r="O319" s="570"/>
      <c r="P319" s="570"/>
      <c r="Q319" s="570"/>
      <c r="R319" s="570"/>
      <c r="S319" s="570"/>
      <c r="T319" s="570"/>
      <c r="U319" s="570"/>
      <c r="V319" s="570"/>
      <c r="W319" s="570"/>
      <c r="X319" s="570"/>
      <c r="Y319" s="570"/>
      <c r="Z319" s="570"/>
    </row>
    <row r="320" ht="12.75" customHeight="1">
      <c r="A320" s="570"/>
      <c r="B320" s="570"/>
      <c r="C320" s="691"/>
      <c r="D320" s="573"/>
      <c r="E320" s="574"/>
      <c r="F320" s="574"/>
      <c r="G320" s="570"/>
      <c r="H320" s="575"/>
      <c r="I320" s="575"/>
      <c r="J320" s="570"/>
      <c r="K320" s="570"/>
      <c r="L320" s="570"/>
      <c r="M320" s="570"/>
      <c r="N320" s="570"/>
      <c r="O320" s="570"/>
      <c r="P320" s="570"/>
      <c r="Q320" s="570"/>
      <c r="R320" s="570"/>
      <c r="S320" s="570"/>
      <c r="T320" s="570"/>
      <c r="U320" s="570"/>
      <c r="V320" s="570"/>
      <c r="W320" s="570"/>
      <c r="X320" s="570"/>
      <c r="Y320" s="570"/>
      <c r="Z320" s="570"/>
    </row>
    <row r="321" ht="12.75" customHeight="1">
      <c r="A321" s="570"/>
      <c r="B321" s="570"/>
      <c r="C321" s="691"/>
      <c r="D321" s="573"/>
      <c r="E321" s="574"/>
      <c r="F321" s="574"/>
      <c r="G321" s="570"/>
      <c r="H321" s="575"/>
      <c r="I321" s="575"/>
      <c r="J321" s="570"/>
      <c r="K321" s="570"/>
      <c r="L321" s="570"/>
      <c r="M321" s="570"/>
      <c r="N321" s="570"/>
      <c r="O321" s="570"/>
      <c r="P321" s="570"/>
      <c r="Q321" s="570"/>
      <c r="R321" s="570"/>
      <c r="S321" s="570"/>
      <c r="T321" s="570"/>
      <c r="U321" s="570"/>
      <c r="V321" s="570"/>
      <c r="W321" s="570"/>
      <c r="X321" s="570"/>
      <c r="Y321" s="570"/>
      <c r="Z321" s="570"/>
    </row>
    <row r="322" ht="12.75" customHeight="1">
      <c r="A322" s="570"/>
      <c r="B322" s="570"/>
      <c r="C322" s="691"/>
      <c r="D322" s="573"/>
      <c r="E322" s="574"/>
      <c r="F322" s="574"/>
      <c r="G322" s="570"/>
      <c r="H322" s="575"/>
      <c r="I322" s="575"/>
      <c r="J322" s="570"/>
      <c r="K322" s="570"/>
      <c r="L322" s="570"/>
      <c r="M322" s="570"/>
      <c r="N322" s="570"/>
      <c r="O322" s="570"/>
      <c r="P322" s="570"/>
      <c r="Q322" s="570"/>
      <c r="R322" s="570"/>
      <c r="S322" s="570"/>
      <c r="T322" s="570"/>
      <c r="U322" s="570"/>
      <c r="V322" s="570"/>
      <c r="W322" s="570"/>
      <c r="X322" s="570"/>
      <c r="Y322" s="570"/>
      <c r="Z322" s="570"/>
    </row>
    <row r="323" ht="12.75" customHeight="1">
      <c r="A323" s="570"/>
      <c r="B323" s="570"/>
      <c r="C323" s="691"/>
      <c r="D323" s="573"/>
      <c r="E323" s="574"/>
      <c r="F323" s="574"/>
      <c r="G323" s="570"/>
      <c r="H323" s="575"/>
      <c r="I323" s="575"/>
      <c r="J323" s="570"/>
      <c r="K323" s="570"/>
      <c r="L323" s="570"/>
      <c r="M323" s="570"/>
      <c r="N323" s="570"/>
      <c r="O323" s="570"/>
      <c r="P323" s="570"/>
      <c r="Q323" s="570"/>
      <c r="R323" s="570"/>
      <c r="S323" s="570"/>
      <c r="T323" s="570"/>
      <c r="U323" s="570"/>
      <c r="V323" s="570"/>
      <c r="W323" s="570"/>
      <c r="X323" s="570"/>
      <c r="Y323" s="570"/>
      <c r="Z323" s="570"/>
    </row>
    <row r="324" ht="12.75" customHeight="1">
      <c r="A324" s="570"/>
      <c r="B324" s="570"/>
      <c r="C324" s="691"/>
      <c r="D324" s="573"/>
      <c r="E324" s="574"/>
      <c r="F324" s="574"/>
      <c r="G324" s="570"/>
      <c r="H324" s="575"/>
      <c r="I324" s="575"/>
      <c r="J324" s="570"/>
      <c r="K324" s="570"/>
      <c r="L324" s="570"/>
      <c r="M324" s="570"/>
      <c r="N324" s="570"/>
      <c r="O324" s="570"/>
      <c r="P324" s="570"/>
      <c r="Q324" s="570"/>
      <c r="R324" s="570"/>
      <c r="S324" s="570"/>
      <c r="T324" s="570"/>
      <c r="U324" s="570"/>
      <c r="V324" s="570"/>
      <c r="W324" s="570"/>
      <c r="X324" s="570"/>
      <c r="Y324" s="570"/>
      <c r="Z324" s="570"/>
    </row>
    <row r="325" ht="12.75" customHeight="1">
      <c r="A325" s="570"/>
      <c r="B325" s="570"/>
      <c r="C325" s="691"/>
      <c r="D325" s="573"/>
      <c r="E325" s="574"/>
      <c r="F325" s="574"/>
      <c r="G325" s="570"/>
      <c r="H325" s="575"/>
      <c r="I325" s="575"/>
      <c r="J325" s="570"/>
      <c r="K325" s="570"/>
      <c r="L325" s="570"/>
      <c r="M325" s="570"/>
      <c r="N325" s="570"/>
      <c r="O325" s="570"/>
      <c r="P325" s="570"/>
      <c r="Q325" s="570"/>
      <c r="R325" s="570"/>
      <c r="S325" s="570"/>
      <c r="T325" s="570"/>
      <c r="U325" s="570"/>
      <c r="V325" s="570"/>
      <c r="W325" s="570"/>
      <c r="X325" s="570"/>
      <c r="Y325" s="570"/>
      <c r="Z325" s="570"/>
    </row>
    <row r="326" ht="12.75" customHeight="1">
      <c r="A326" s="570"/>
      <c r="B326" s="570"/>
      <c r="C326" s="691"/>
      <c r="D326" s="573"/>
      <c r="E326" s="574"/>
      <c r="F326" s="574"/>
      <c r="G326" s="570"/>
      <c r="H326" s="575"/>
      <c r="I326" s="575"/>
      <c r="J326" s="570"/>
      <c r="K326" s="570"/>
      <c r="L326" s="570"/>
      <c r="M326" s="570"/>
      <c r="N326" s="570"/>
      <c r="O326" s="570"/>
      <c r="P326" s="570"/>
      <c r="Q326" s="570"/>
      <c r="R326" s="570"/>
      <c r="S326" s="570"/>
      <c r="T326" s="570"/>
      <c r="U326" s="570"/>
      <c r="V326" s="570"/>
      <c r="W326" s="570"/>
      <c r="X326" s="570"/>
      <c r="Y326" s="570"/>
      <c r="Z326" s="570"/>
    </row>
    <row r="327" ht="12.75" customHeight="1">
      <c r="A327" s="570"/>
      <c r="B327" s="570"/>
      <c r="C327" s="691"/>
      <c r="D327" s="573"/>
      <c r="E327" s="574"/>
      <c r="F327" s="574"/>
      <c r="G327" s="570"/>
      <c r="H327" s="575"/>
      <c r="I327" s="575"/>
      <c r="J327" s="570"/>
      <c r="K327" s="570"/>
      <c r="L327" s="570"/>
      <c r="M327" s="570"/>
      <c r="N327" s="570"/>
      <c r="O327" s="570"/>
      <c r="P327" s="570"/>
      <c r="Q327" s="570"/>
      <c r="R327" s="570"/>
      <c r="S327" s="570"/>
      <c r="T327" s="570"/>
      <c r="U327" s="570"/>
      <c r="V327" s="570"/>
      <c r="W327" s="570"/>
      <c r="X327" s="570"/>
      <c r="Y327" s="570"/>
      <c r="Z327" s="570"/>
    </row>
    <row r="328" ht="12.75" customHeight="1">
      <c r="A328" s="570"/>
      <c r="B328" s="570"/>
      <c r="C328" s="691"/>
      <c r="D328" s="573"/>
      <c r="E328" s="574"/>
      <c r="F328" s="574"/>
      <c r="G328" s="570"/>
      <c r="H328" s="575"/>
      <c r="I328" s="575"/>
      <c r="J328" s="570"/>
      <c r="K328" s="570"/>
      <c r="L328" s="570"/>
      <c r="M328" s="570"/>
      <c r="N328" s="570"/>
      <c r="O328" s="570"/>
      <c r="P328" s="570"/>
      <c r="Q328" s="570"/>
      <c r="R328" s="570"/>
      <c r="S328" s="570"/>
      <c r="T328" s="570"/>
      <c r="U328" s="570"/>
      <c r="V328" s="570"/>
      <c r="W328" s="570"/>
      <c r="X328" s="570"/>
      <c r="Y328" s="570"/>
      <c r="Z328" s="570"/>
    </row>
    <row r="329" ht="12.75" customHeight="1">
      <c r="A329" s="570"/>
      <c r="B329" s="570"/>
      <c r="C329" s="691"/>
      <c r="D329" s="573"/>
      <c r="E329" s="574"/>
      <c r="F329" s="574"/>
      <c r="G329" s="570"/>
      <c r="H329" s="575"/>
      <c r="I329" s="575"/>
      <c r="J329" s="570"/>
      <c r="K329" s="570"/>
      <c r="L329" s="570"/>
      <c r="M329" s="570"/>
      <c r="N329" s="570"/>
      <c r="O329" s="570"/>
      <c r="P329" s="570"/>
      <c r="Q329" s="570"/>
      <c r="R329" s="570"/>
      <c r="S329" s="570"/>
      <c r="T329" s="570"/>
      <c r="U329" s="570"/>
      <c r="V329" s="570"/>
      <c r="W329" s="570"/>
      <c r="X329" s="570"/>
      <c r="Y329" s="570"/>
      <c r="Z329" s="570"/>
    </row>
    <row r="330" ht="12.75" customHeight="1">
      <c r="A330" s="570"/>
      <c r="B330" s="570"/>
      <c r="C330" s="691"/>
      <c r="D330" s="573"/>
      <c r="E330" s="574"/>
      <c r="F330" s="574"/>
      <c r="G330" s="570"/>
      <c r="H330" s="575"/>
      <c r="I330" s="575"/>
      <c r="J330" s="570"/>
      <c r="K330" s="570"/>
      <c r="L330" s="570"/>
      <c r="M330" s="570"/>
      <c r="N330" s="570"/>
      <c r="O330" s="570"/>
      <c r="P330" s="570"/>
      <c r="Q330" s="570"/>
      <c r="R330" s="570"/>
      <c r="S330" s="570"/>
      <c r="T330" s="570"/>
      <c r="U330" s="570"/>
      <c r="V330" s="570"/>
      <c r="W330" s="570"/>
      <c r="X330" s="570"/>
      <c r="Y330" s="570"/>
      <c r="Z330" s="570"/>
    </row>
    <row r="331" ht="12.75" customHeight="1">
      <c r="A331" s="570"/>
      <c r="B331" s="570"/>
      <c r="C331" s="691"/>
      <c r="D331" s="573"/>
      <c r="E331" s="574"/>
      <c r="F331" s="574"/>
      <c r="G331" s="570"/>
      <c r="H331" s="575"/>
      <c r="I331" s="575"/>
      <c r="J331" s="570"/>
      <c r="K331" s="570"/>
      <c r="L331" s="570"/>
      <c r="M331" s="570"/>
      <c r="N331" s="570"/>
      <c r="O331" s="570"/>
      <c r="P331" s="570"/>
      <c r="Q331" s="570"/>
      <c r="R331" s="570"/>
      <c r="S331" s="570"/>
      <c r="T331" s="570"/>
      <c r="U331" s="570"/>
      <c r="V331" s="570"/>
      <c r="W331" s="570"/>
      <c r="X331" s="570"/>
      <c r="Y331" s="570"/>
      <c r="Z331" s="570"/>
    </row>
    <row r="332" ht="12.75" customHeight="1">
      <c r="A332" s="570"/>
      <c r="B332" s="570"/>
      <c r="C332" s="691"/>
      <c r="D332" s="573"/>
      <c r="E332" s="574"/>
      <c r="F332" s="574"/>
      <c r="G332" s="570"/>
      <c r="H332" s="575"/>
      <c r="I332" s="575"/>
      <c r="J332" s="570"/>
      <c r="K332" s="570"/>
      <c r="L332" s="570"/>
      <c r="M332" s="570"/>
      <c r="N332" s="570"/>
      <c r="O332" s="570"/>
      <c r="P332" s="570"/>
      <c r="Q332" s="570"/>
      <c r="R332" s="570"/>
      <c r="S332" s="570"/>
      <c r="T332" s="570"/>
      <c r="U332" s="570"/>
      <c r="V332" s="570"/>
      <c r="W332" s="570"/>
      <c r="X332" s="570"/>
      <c r="Y332" s="570"/>
      <c r="Z332" s="570"/>
    </row>
    <row r="333" ht="12.75" customHeight="1">
      <c r="A333" s="570"/>
      <c r="B333" s="570"/>
      <c r="C333" s="691"/>
      <c r="D333" s="573"/>
      <c r="E333" s="574"/>
      <c r="F333" s="574"/>
      <c r="G333" s="570"/>
      <c r="H333" s="575"/>
      <c r="I333" s="575"/>
      <c r="J333" s="570"/>
      <c r="K333" s="570"/>
      <c r="L333" s="570"/>
      <c r="M333" s="570"/>
      <c r="N333" s="570"/>
      <c r="O333" s="570"/>
      <c r="P333" s="570"/>
      <c r="Q333" s="570"/>
      <c r="R333" s="570"/>
      <c r="S333" s="570"/>
      <c r="T333" s="570"/>
      <c r="U333" s="570"/>
      <c r="V333" s="570"/>
      <c r="W333" s="570"/>
      <c r="X333" s="570"/>
      <c r="Y333" s="570"/>
      <c r="Z333" s="570"/>
    </row>
    <row r="334" ht="12.75" customHeight="1">
      <c r="A334" s="570"/>
      <c r="B334" s="570"/>
      <c r="C334" s="691"/>
      <c r="D334" s="573"/>
      <c r="E334" s="574"/>
      <c r="F334" s="574"/>
      <c r="G334" s="570"/>
      <c r="H334" s="575"/>
      <c r="I334" s="575"/>
      <c r="J334" s="570"/>
      <c r="K334" s="570"/>
      <c r="L334" s="570"/>
      <c r="M334" s="570"/>
      <c r="N334" s="570"/>
      <c r="O334" s="570"/>
      <c r="P334" s="570"/>
      <c r="Q334" s="570"/>
      <c r="R334" s="570"/>
      <c r="S334" s="570"/>
      <c r="T334" s="570"/>
      <c r="U334" s="570"/>
      <c r="V334" s="570"/>
      <c r="W334" s="570"/>
      <c r="X334" s="570"/>
      <c r="Y334" s="570"/>
      <c r="Z334" s="570"/>
    </row>
    <row r="335" ht="12.75" customHeight="1">
      <c r="A335" s="570"/>
      <c r="B335" s="570"/>
      <c r="C335" s="691"/>
      <c r="D335" s="573"/>
      <c r="E335" s="574"/>
      <c r="F335" s="574"/>
      <c r="G335" s="570"/>
      <c r="H335" s="575"/>
      <c r="I335" s="575"/>
      <c r="J335" s="570"/>
      <c r="K335" s="570"/>
      <c r="L335" s="570"/>
      <c r="M335" s="570"/>
      <c r="N335" s="570"/>
      <c r="O335" s="570"/>
      <c r="P335" s="570"/>
      <c r="Q335" s="570"/>
      <c r="R335" s="570"/>
      <c r="S335" s="570"/>
      <c r="T335" s="570"/>
      <c r="U335" s="570"/>
      <c r="V335" s="570"/>
      <c r="W335" s="570"/>
      <c r="X335" s="570"/>
      <c r="Y335" s="570"/>
      <c r="Z335" s="570"/>
    </row>
    <row r="336" ht="12.75" customHeight="1">
      <c r="A336" s="570"/>
      <c r="B336" s="570"/>
      <c r="C336" s="691"/>
      <c r="D336" s="573"/>
      <c r="E336" s="574"/>
      <c r="F336" s="574"/>
      <c r="G336" s="570"/>
      <c r="H336" s="575"/>
      <c r="I336" s="575"/>
      <c r="J336" s="570"/>
      <c r="K336" s="570"/>
      <c r="L336" s="570"/>
      <c r="M336" s="570"/>
      <c r="N336" s="570"/>
      <c r="O336" s="570"/>
      <c r="P336" s="570"/>
      <c r="Q336" s="570"/>
      <c r="R336" s="570"/>
      <c r="S336" s="570"/>
      <c r="T336" s="570"/>
      <c r="U336" s="570"/>
      <c r="V336" s="570"/>
      <c r="W336" s="570"/>
      <c r="X336" s="570"/>
      <c r="Y336" s="570"/>
      <c r="Z336" s="570"/>
    </row>
    <row r="337" ht="12.75" customHeight="1">
      <c r="A337" s="570"/>
      <c r="B337" s="570"/>
      <c r="C337" s="691"/>
      <c r="D337" s="573"/>
      <c r="E337" s="574"/>
      <c r="F337" s="574"/>
      <c r="G337" s="570"/>
      <c r="H337" s="575"/>
      <c r="I337" s="575"/>
      <c r="J337" s="570"/>
      <c r="K337" s="570"/>
      <c r="L337" s="570"/>
      <c r="M337" s="570"/>
      <c r="N337" s="570"/>
      <c r="O337" s="570"/>
      <c r="P337" s="570"/>
      <c r="Q337" s="570"/>
      <c r="R337" s="570"/>
      <c r="S337" s="570"/>
      <c r="T337" s="570"/>
      <c r="U337" s="570"/>
      <c r="V337" s="570"/>
      <c r="W337" s="570"/>
      <c r="X337" s="570"/>
      <c r="Y337" s="570"/>
      <c r="Z337" s="570"/>
    </row>
    <row r="338" ht="12.75" customHeight="1">
      <c r="A338" s="570"/>
      <c r="B338" s="570"/>
      <c r="C338" s="691"/>
      <c r="D338" s="573"/>
      <c r="E338" s="574"/>
      <c r="F338" s="574"/>
      <c r="G338" s="570"/>
      <c r="H338" s="575"/>
      <c r="I338" s="575"/>
      <c r="J338" s="570"/>
      <c r="K338" s="570"/>
      <c r="L338" s="570"/>
      <c r="M338" s="570"/>
      <c r="N338" s="570"/>
      <c r="O338" s="570"/>
      <c r="P338" s="570"/>
      <c r="Q338" s="570"/>
      <c r="R338" s="570"/>
      <c r="S338" s="570"/>
      <c r="T338" s="570"/>
      <c r="U338" s="570"/>
      <c r="V338" s="570"/>
      <c r="W338" s="570"/>
      <c r="X338" s="570"/>
      <c r="Y338" s="570"/>
      <c r="Z338" s="570"/>
    </row>
    <row r="339" ht="12.75" customHeight="1">
      <c r="A339" s="570"/>
      <c r="B339" s="570"/>
      <c r="C339" s="691"/>
      <c r="D339" s="573"/>
      <c r="E339" s="574"/>
      <c r="F339" s="574"/>
      <c r="G339" s="570"/>
      <c r="H339" s="575"/>
      <c r="I339" s="575"/>
      <c r="J339" s="570"/>
      <c r="K339" s="570"/>
      <c r="L339" s="570"/>
      <c r="M339" s="570"/>
      <c r="N339" s="570"/>
      <c r="O339" s="570"/>
      <c r="P339" s="570"/>
      <c r="Q339" s="570"/>
      <c r="R339" s="570"/>
      <c r="S339" s="570"/>
      <c r="T339" s="570"/>
      <c r="U339" s="570"/>
      <c r="V339" s="570"/>
      <c r="W339" s="570"/>
      <c r="X339" s="570"/>
      <c r="Y339" s="570"/>
      <c r="Z339" s="570"/>
    </row>
    <row r="340" ht="12.75" customHeight="1">
      <c r="A340" s="570"/>
      <c r="B340" s="570"/>
      <c r="C340" s="691"/>
      <c r="D340" s="573"/>
      <c r="E340" s="574"/>
      <c r="F340" s="574"/>
      <c r="G340" s="570"/>
      <c r="H340" s="575"/>
      <c r="I340" s="575"/>
      <c r="J340" s="570"/>
      <c r="K340" s="570"/>
      <c r="L340" s="570"/>
      <c r="M340" s="570"/>
      <c r="N340" s="570"/>
      <c r="O340" s="570"/>
      <c r="P340" s="570"/>
      <c r="Q340" s="570"/>
      <c r="R340" s="570"/>
      <c r="S340" s="570"/>
      <c r="T340" s="570"/>
      <c r="U340" s="570"/>
      <c r="V340" s="570"/>
      <c r="W340" s="570"/>
      <c r="X340" s="570"/>
      <c r="Y340" s="570"/>
      <c r="Z340" s="570"/>
    </row>
    <row r="341" ht="12.75" customHeight="1">
      <c r="A341" s="570"/>
      <c r="B341" s="570"/>
      <c r="C341" s="691"/>
      <c r="D341" s="573"/>
      <c r="E341" s="574"/>
      <c r="F341" s="574"/>
      <c r="G341" s="570"/>
      <c r="H341" s="575"/>
      <c r="I341" s="575"/>
      <c r="J341" s="570"/>
      <c r="K341" s="570"/>
      <c r="L341" s="570"/>
      <c r="M341" s="570"/>
      <c r="N341" s="570"/>
      <c r="O341" s="570"/>
      <c r="P341" s="570"/>
      <c r="Q341" s="570"/>
      <c r="R341" s="570"/>
      <c r="S341" s="570"/>
      <c r="T341" s="570"/>
      <c r="U341" s="570"/>
      <c r="V341" s="570"/>
      <c r="W341" s="570"/>
      <c r="X341" s="570"/>
      <c r="Y341" s="570"/>
      <c r="Z341" s="570"/>
    </row>
    <row r="342" ht="12.75" customHeight="1">
      <c r="A342" s="570"/>
      <c r="B342" s="570"/>
      <c r="C342" s="691"/>
      <c r="D342" s="573"/>
      <c r="E342" s="574"/>
      <c r="F342" s="574"/>
      <c r="G342" s="570"/>
      <c r="H342" s="575"/>
      <c r="I342" s="575"/>
      <c r="J342" s="570"/>
      <c r="K342" s="570"/>
      <c r="L342" s="570"/>
      <c r="M342" s="570"/>
      <c r="N342" s="570"/>
      <c r="O342" s="570"/>
      <c r="P342" s="570"/>
      <c r="Q342" s="570"/>
      <c r="R342" s="570"/>
      <c r="S342" s="570"/>
      <c r="T342" s="570"/>
      <c r="U342" s="570"/>
      <c r="V342" s="570"/>
      <c r="W342" s="570"/>
      <c r="X342" s="570"/>
      <c r="Y342" s="570"/>
      <c r="Z342" s="570"/>
    </row>
    <row r="343" ht="12.75" customHeight="1">
      <c r="A343" s="570"/>
      <c r="B343" s="570"/>
      <c r="C343" s="691"/>
      <c r="D343" s="573"/>
      <c r="E343" s="574"/>
      <c r="F343" s="574"/>
      <c r="G343" s="570"/>
      <c r="H343" s="575"/>
      <c r="I343" s="575"/>
      <c r="J343" s="570"/>
      <c r="K343" s="570"/>
      <c r="L343" s="570"/>
      <c r="M343" s="570"/>
      <c r="N343" s="570"/>
      <c r="O343" s="570"/>
      <c r="P343" s="570"/>
      <c r="Q343" s="570"/>
      <c r="R343" s="570"/>
      <c r="S343" s="570"/>
      <c r="T343" s="570"/>
      <c r="U343" s="570"/>
      <c r="V343" s="570"/>
      <c r="W343" s="570"/>
      <c r="X343" s="570"/>
      <c r="Y343" s="570"/>
      <c r="Z343" s="570"/>
    </row>
    <row r="344" ht="12.75" customHeight="1">
      <c r="A344" s="570"/>
      <c r="B344" s="570"/>
      <c r="C344" s="691"/>
      <c r="D344" s="573"/>
      <c r="E344" s="574"/>
      <c r="F344" s="574"/>
      <c r="G344" s="570"/>
      <c r="H344" s="575"/>
      <c r="I344" s="575"/>
      <c r="J344" s="570"/>
      <c r="K344" s="570"/>
      <c r="L344" s="570"/>
      <c r="M344" s="570"/>
      <c r="N344" s="570"/>
      <c r="O344" s="570"/>
      <c r="P344" s="570"/>
      <c r="Q344" s="570"/>
      <c r="R344" s="570"/>
      <c r="S344" s="570"/>
      <c r="T344" s="570"/>
      <c r="U344" s="570"/>
      <c r="V344" s="570"/>
      <c r="W344" s="570"/>
      <c r="X344" s="570"/>
      <c r="Y344" s="570"/>
      <c r="Z344" s="570"/>
    </row>
    <row r="345" ht="12.75" customHeight="1">
      <c r="A345" s="570"/>
      <c r="B345" s="570"/>
      <c r="C345" s="691"/>
      <c r="D345" s="573"/>
      <c r="E345" s="574"/>
      <c r="F345" s="574"/>
      <c r="G345" s="570"/>
      <c r="H345" s="575"/>
      <c r="I345" s="575"/>
      <c r="J345" s="570"/>
      <c r="K345" s="570"/>
      <c r="L345" s="570"/>
      <c r="M345" s="570"/>
      <c r="N345" s="570"/>
      <c r="O345" s="570"/>
      <c r="P345" s="570"/>
      <c r="Q345" s="570"/>
      <c r="R345" s="570"/>
      <c r="S345" s="570"/>
      <c r="T345" s="570"/>
      <c r="U345" s="570"/>
      <c r="V345" s="570"/>
      <c r="W345" s="570"/>
      <c r="X345" s="570"/>
      <c r="Y345" s="570"/>
      <c r="Z345" s="570"/>
    </row>
    <row r="346" ht="12.75" customHeight="1">
      <c r="A346" s="570"/>
      <c r="B346" s="570"/>
      <c r="C346" s="691"/>
      <c r="D346" s="573"/>
      <c r="E346" s="574"/>
      <c r="F346" s="574"/>
      <c r="G346" s="570"/>
      <c r="H346" s="575"/>
      <c r="I346" s="575"/>
      <c r="J346" s="570"/>
      <c r="K346" s="570"/>
      <c r="L346" s="570"/>
      <c r="M346" s="570"/>
      <c r="N346" s="570"/>
      <c r="O346" s="570"/>
      <c r="P346" s="570"/>
      <c r="Q346" s="570"/>
      <c r="R346" s="570"/>
      <c r="S346" s="570"/>
      <c r="T346" s="570"/>
      <c r="U346" s="570"/>
      <c r="V346" s="570"/>
      <c r="W346" s="570"/>
      <c r="X346" s="570"/>
      <c r="Y346" s="570"/>
      <c r="Z346" s="570"/>
    </row>
    <row r="347" ht="12.75" customHeight="1">
      <c r="A347" s="570"/>
      <c r="B347" s="570"/>
      <c r="C347" s="691"/>
      <c r="D347" s="573"/>
      <c r="E347" s="574"/>
      <c r="F347" s="574"/>
      <c r="G347" s="570"/>
      <c r="H347" s="575"/>
      <c r="I347" s="575"/>
      <c r="J347" s="570"/>
      <c r="K347" s="570"/>
      <c r="L347" s="570"/>
      <c r="M347" s="570"/>
      <c r="N347" s="570"/>
      <c r="O347" s="570"/>
      <c r="P347" s="570"/>
      <c r="Q347" s="570"/>
      <c r="R347" s="570"/>
      <c r="S347" s="570"/>
      <c r="T347" s="570"/>
      <c r="U347" s="570"/>
      <c r="V347" s="570"/>
      <c r="W347" s="570"/>
      <c r="X347" s="570"/>
      <c r="Y347" s="570"/>
      <c r="Z347" s="570"/>
    </row>
    <row r="348" ht="12.75" customHeight="1">
      <c r="A348" s="570"/>
      <c r="B348" s="570"/>
      <c r="C348" s="691"/>
      <c r="D348" s="573"/>
      <c r="E348" s="574"/>
      <c r="F348" s="574"/>
      <c r="G348" s="570"/>
      <c r="H348" s="575"/>
      <c r="I348" s="575"/>
      <c r="J348" s="570"/>
      <c r="K348" s="570"/>
      <c r="L348" s="570"/>
      <c r="M348" s="570"/>
      <c r="N348" s="570"/>
      <c r="O348" s="570"/>
      <c r="P348" s="570"/>
      <c r="Q348" s="570"/>
      <c r="R348" s="570"/>
      <c r="S348" s="570"/>
      <c r="T348" s="570"/>
      <c r="U348" s="570"/>
      <c r="V348" s="570"/>
      <c r="W348" s="570"/>
      <c r="X348" s="570"/>
      <c r="Y348" s="570"/>
      <c r="Z348" s="570"/>
    </row>
    <row r="349" ht="12.75" customHeight="1">
      <c r="A349" s="570"/>
      <c r="B349" s="570"/>
      <c r="C349" s="691"/>
      <c r="D349" s="573"/>
      <c r="E349" s="574"/>
      <c r="F349" s="574"/>
      <c r="G349" s="570"/>
      <c r="H349" s="575"/>
      <c r="I349" s="575"/>
      <c r="J349" s="570"/>
      <c r="K349" s="570"/>
      <c r="L349" s="570"/>
      <c r="M349" s="570"/>
      <c r="N349" s="570"/>
      <c r="O349" s="570"/>
      <c r="P349" s="570"/>
      <c r="Q349" s="570"/>
      <c r="R349" s="570"/>
      <c r="S349" s="570"/>
      <c r="T349" s="570"/>
      <c r="U349" s="570"/>
      <c r="V349" s="570"/>
      <c r="W349" s="570"/>
      <c r="X349" s="570"/>
      <c r="Y349" s="570"/>
      <c r="Z349" s="570"/>
    </row>
    <row r="350" ht="12.75" customHeight="1">
      <c r="A350" s="570"/>
      <c r="B350" s="570"/>
      <c r="C350" s="691"/>
      <c r="D350" s="573"/>
      <c r="E350" s="574"/>
      <c r="F350" s="574"/>
      <c r="G350" s="570"/>
      <c r="H350" s="575"/>
      <c r="I350" s="575"/>
      <c r="J350" s="570"/>
      <c r="K350" s="570"/>
      <c r="L350" s="570"/>
      <c r="M350" s="570"/>
      <c r="N350" s="570"/>
      <c r="O350" s="570"/>
      <c r="P350" s="570"/>
      <c r="Q350" s="570"/>
      <c r="R350" s="570"/>
      <c r="S350" s="570"/>
      <c r="T350" s="570"/>
      <c r="U350" s="570"/>
      <c r="V350" s="570"/>
      <c r="W350" s="570"/>
      <c r="X350" s="570"/>
      <c r="Y350" s="570"/>
      <c r="Z350" s="570"/>
    </row>
    <row r="351" ht="12.75" customHeight="1">
      <c r="A351" s="570"/>
      <c r="B351" s="570"/>
      <c r="C351" s="691"/>
      <c r="D351" s="573"/>
      <c r="E351" s="574"/>
      <c r="F351" s="574"/>
      <c r="G351" s="570"/>
      <c r="H351" s="575"/>
      <c r="I351" s="575"/>
      <c r="J351" s="570"/>
      <c r="K351" s="570"/>
      <c r="L351" s="570"/>
      <c r="M351" s="570"/>
      <c r="N351" s="570"/>
      <c r="O351" s="570"/>
      <c r="P351" s="570"/>
      <c r="Q351" s="570"/>
      <c r="R351" s="570"/>
      <c r="S351" s="570"/>
      <c r="T351" s="570"/>
      <c r="U351" s="570"/>
      <c r="V351" s="570"/>
      <c r="W351" s="570"/>
      <c r="X351" s="570"/>
      <c r="Y351" s="570"/>
      <c r="Z351" s="570"/>
    </row>
    <row r="352" ht="12.75" customHeight="1">
      <c r="A352" s="570"/>
      <c r="B352" s="570"/>
      <c r="C352" s="691"/>
      <c r="D352" s="573"/>
      <c r="E352" s="574"/>
      <c r="F352" s="574"/>
      <c r="G352" s="570"/>
      <c r="H352" s="575"/>
      <c r="I352" s="575"/>
      <c r="J352" s="570"/>
      <c r="K352" s="570"/>
      <c r="L352" s="570"/>
      <c r="M352" s="570"/>
      <c r="N352" s="570"/>
      <c r="O352" s="570"/>
      <c r="P352" s="570"/>
      <c r="Q352" s="570"/>
      <c r="R352" s="570"/>
      <c r="S352" s="570"/>
      <c r="T352" s="570"/>
      <c r="U352" s="570"/>
      <c r="V352" s="570"/>
      <c r="W352" s="570"/>
      <c r="X352" s="570"/>
      <c r="Y352" s="570"/>
      <c r="Z352" s="570"/>
    </row>
    <row r="353" ht="12.75" customHeight="1">
      <c r="A353" s="570"/>
      <c r="B353" s="570"/>
      <c r="C353" s="691"/>
      <c r="D353" s="573"/>
      <c r="E353" s="574"/>
      <c r="F353" s="574"/>
      <c r="G353" s="570"/>
      <c r="H353" s="575"/>
      <c r="I353" s="575"/>
      <c r="J353" s="570"/>
      <c r="K353" s="570"/>
      <c r="L353" s="570"/>
      <c r="M353" s="570"/>
      <c r="N353" s="570"/>
      <c r="O353" s="570"/>
      <c r="P353" s="570"/>
      <c r="Q353" s="570"/>
      <c r="R353" s="570"/>
      <c r="S353" s="570"/>
      <c r="T353" s="570"/>
      <c r="U353" s="570"/>
      <c r="V353" s="570"/>
      <c r="W353" s="570"/>
      <c r="X353" s="570"/>
      <c r="Y353" s="570"/>
      <c r="Z353" s="570"/>
    </row>
    <row r="354" ht="12.75" customHeight="1">
      <c r="A354" s="570"/>
      <c r="B354" s="570"/>
      <c r="C354" s="691"/>
      <c r="D354" s="573"/>
      <c r="E354" s="574"/>
      <c r="F354" s="574"/>
      <c r="G354" s="570"/>
      <c r="H354" s="575"/>
      <c r="I354" s="575"/>
      <c r="J354" s="570"/>
      <c r="K354" s="570"/>
      <c r="L354" s="570"/>
      <c r="M354" s="570"/>
      <c r="N354" s="570"/>
      <c r="O354" s="570"/>
      <c r="P354" s="570"/>
      <c r="Q354" s="570"/>
      <c r="R354" s="570"/>
      <c r="S354" s="570"/>
      <c r="T354" s="570"/>
      <c r="U354" s="570"/>
      <c r="V354" s="570"/>
      <c r="W354" s="570"/>
      <c r="X354" s="570"/>
      <c r="Y354" s="570"/>
      <c r="Z354" s="570"/>
    </row>
    <row r="355" ht="12.75" customHeight="1">
      <c r="A355" s="570"/>
      <c r="B355" s="570"/>
      <c r="C355" s="691"/>
      <c r="D355" s="573"/>
      <c r="E355" s="574"/>
      <c r="F355" s="574"/>
      <c r="G355" s="570"/>
      <c r="H355" s="575"/>
      <c r="I355" s="575"/>
      <c r="J355" s="570"/>
      <c r="K355" s="570"/>
      <c r="L355" s="570"/>
      <c r="M355" s="570"/>
      <c r="N355" s="570"/>
      <c r="O355" s="570"/>
      <c r="P355" s="570"/>
      <c r="Q355" s="570"/>
      <c r="R355" s="570"/>
      <c r="S355" s="570"/>
      <c r="T355" s="570"/>
      <c r="U355" s="570"/>
      <c r="V355" s="570"/>
      <c r="W355" s="570"/>
      <c r="X355" s="570"/>
      <c r="Y355" s="570"/>
      <c r="Z355" s="570"/>
    </row>
    <row r="356" ht="12.75" customHeight="1">
      <c r="A356" s="570"/>
      <c r="B356" s="570"/>
      <c r="C356" s="691"/>
      <c r="D356" s="573"/>
      <c r="E356" s="574"/>
      <c r="F356" s="574"/>
      <c r="G356" s="570"/>
      <c r="H356" s="575"/>
      <c r="I356" s="575"/>
      <c r="J356" s="570"/>
      <c r="K356" s="570"/>
      <c r="L356" s="570"/>
      <c r="M356" s="570"/>
      <c r="N356" s="570"/>
      <c r="O356" s="570"/>
      <c r="P356" s="570"/>
      <c r="Q356" s="570"/>
      <c r="R356" s="570"/>
      <c r="S356" s="570"/>
      <c r="T356" s="570"/>
      <c r="U356" s="570"/>
      <c r="V356" s="570"/>
      <c r="W356" s="570"/>
      <c r="X356" s="570"/>
      <c r="Y356" s="570"/>
      <c r="Z356" s="570"/>
    </row>
    <row r="357" ht="12.75" customHeight="1">
      <c r="A357" s="570"/>
      <c r="B357" s="570"/>
      <c r="C357" s="691"/>
      <c r="D357" s="573"/>
      <c r="E357" s="574"/>
      <c r="F357" s="574"/>
      <c r="G357" s="570"/>
      <c r="H357" s="575"/>
      <c r="I357" s="575"/>
      <c r="J357" s="570"/>
      <c r="K357" s="570"/>
      <c r="L357" s="570"/>
      <c r="M357" s="570"/>
      <c r="N357" s="570"/>
      <c r="O357" s="570"/>
      <c r="P357" s="570"/>
      <c r="Q357" s="570"/>
      <c r="R357" s="570"/>
      <c r="S357" s="570"/>
      <c r="T357" s="570"/>
      <c r="U357" s="570"/>
      <c r="V357" s="570"/>
      <c r="W357" s="570"/>
      <c r="X357" s="570"/>
      <c r="Y357" s="570"/>
      <c r="Z357" s="570"/>
    </row>
    <row r="358" ht="12.75" customHeight="1">
      <c r="A358" s="570"/>
      <c r="B358" s="570"/>
      <c r="C358" s="691"/>
      <c r="D358" s="573"/>
      <c r="E358" s="574"/>
      <c r="F358" s="574"/>
      <c r="G358" s="570"/>
      <c r="H358" s="575"/>
      <c r="I358" s="575"/>
      <c r="J358" s="570"/>
      <c r="K358" s="570"/>
      <c r="L358" s="570"/>
      <c r="M358" s="570"/>
      <c r="N358" s="570"/>
      <c r="O358" s="570"/>
      <c r="P358" s="570"/>
      <c r="Q358" s="570"/>
      <c r="R358" s="570"/>
      <c r="S358" s="570"/>
      <c r="T358" s="570"/>
      <c r="U358" s="570"/>
      <c r="V358" s="570"/>
      <c r="W358" s="570"/>
      <c r="X358" s="570"/>
      <c r="Y358" s="570"/>
      <c r="Z358" s="570"/>
    </row>
    <row r="359" ht="12.75" customHeight="1">
      <c r="A359" s="570"/>
      <c r="B359" s="570"/>
      <c r="C359" s="691"/>
      <c r="D359" s="573"/>
      <c r="E359" s="574"/>
      <c r="F359" s="574"/>
      <c r="G359" s="570"/>
      <c r="H359" s="575"/>
      <c r="I359" s="575"/>
      <c r="J359" s="570"/>
      <c r="K359" s="570"/>
      <c r="L359" s="570"/>
      <c r="M359" s="570"/>
      <c r="N359" s="570"/>
      <c r="O359" s="570"/>
      <c r="P359" s="570"/>
      <c r="Q359" s="570"/>
      <c r="R359" s="570"/>
      <c r="S359" s="570"/>
      <c r="T359" s="570"/>
      <c r="U359" s="570"/>
      <c r="V359" s="570"/>
      <c r="W359" s="570"/>
      <c r="X359" s="570"/>
      <c r="Y359" s="570"/>
      <c r="Z359" s="570"/>
    </row>
    <row r="360" ht="12.75" customHeight="1">
      <c r="A360" s="570"/>
      <c r="B360" s="570"/>
      <c r="C360" s="691"/>
      <c r="D360" s="573"/>
      <c r="E360" s="574"/>
      <c r="F360" s="574"/>
      <c r="G360" s="570"/>
      <c r="H360" s="575"/>
      <c r="I360" s="575"/>
      <c r="J360" s="570"/>
      <c r="K360" s="570"/>
      <c r="L360" s="570"/>
      <c r="M360" s="570"/>
      <c r="N360" s="570"/>
      <c r="O360" s="570"/>
      <c r="P360" s="570"/>
      <c r="Q360" s="570"/>
      <c r="R360" s="570"/>
      <c r="S360" s="570"/>
      <c r="T360" s="570"/>
      <c r="U360" s="570"/>
      <c r="V360" s="570"/>
      <c r="W360" s="570"/>
      <c r="X360" s="570"/>
      <c r="Y360" s="570"/>
      <c r="Z360" s="570"/>
    </row>
    <row r="361" ht="12.75" customHeight="1">
      <c r="A361" s="570"/>
      <c r="B361" s="570"/>
      <c r="C361" s="691"/>
      <c r="D361" s="573"/>
      <c r="E361" s="574"/>
      <c r="F361" s="574"/>
      <c r="G361" s="570"/>
      <c r="H361" s="575"/>
      <c r="I361" s="575"/>
      <c r="J361" s="570"/>
      <c r="K361" s="570"/>
      <c r="L361" s="570"/>
      <c r="M361" s="570"/>
      <c r="N361" s="570"/>
      <c r="O361" s="570"/>
      <c r="P361" s="570"/>
      <c r="Q361" s="570"/>
      <c r="R361" s="570"/>
      <c r="S361" s="570"/>
      <c r="T361" s="570"/>
      <c r="U361" s="570"/>
      <c r="V361" s="570"/>
      <c r="W361" s="570"/>
      <c r="X361" s="570"/>
      <c r="Y361" s="570"/>
      <c r="Z361" s="570"/>
    </row>
    <row r="362" ht="12.75" customHeight="1">
      <c r="A362" s="570"/>
      <c r="B362" s="570"/>
      <c r="C362" s="691"/>
      <c r="D362" s="573"/>
      <c r="E362" s="574"/>
      <c r="F362" s="574"/>
      <c r="G362" s="570"/>
      <c r="H362" s="575"/>
      <c r="I362" s="575"/>
      <c r="J362" s="570"/>
      <c r="K362" s="570"/>
      <c r="L362" s="570"/>
      <c r="M362" s="570"/>
      <c r="N362" s="570"/>
      <c r="O362" s="570"/>
      <c r="P362" s="570"/>
      <c r="Q362" s="570"/>
      <c r="R362" s="570"/>
      <c r="S362" s="570"/>
      <c r="T362" s="570"/>
      <c r="U362" s="570"/>
      <c r="V362" s="570"/>
      <c r="W362" s="570"/>
      <c r="X362" s="570"/>
      <c r="Y362" s="570"/>
      <c r="Z362" s="570"/>
    </row>
    <row r="363" ht="12.75" customHeight="1">
      <c r="A363" s="570"/>
      <c r="B363" s="570"/>
      <c r="C363" s="691"/>
      <c r="D363" s="573"/>
      <c r="E363" s="574"/>
      <c r="F363" s="574"/>
      <c r="G363" s="570"/>
      <c r="H363" s="575"/>
      <c r="I363" s="575"/>
      <c r="J363" s="570"/>
      <c r="K363" s="570"/>
      <c r="L363" s="570"/>
      <c r="M363" s="570"/>
      <c r="N363" s="570"/>
      <c r="O363" s="570"/>
      <c r="P363" s="570"/>
      <c r="Q363" s="570"/>
      <c r="R363" s="570"/>
      <c r="S363" s="570"/>
      <c r="T363" s="570"/>
      <c r="U363" s="570"/>
      <c r="V363" s="570"/>
      <c r="W363" s="570"/>
      <c r="X363" s="570"/>
      <c r="Y363" s="570"/>
      <c r="Z363" s="570"/>
    </row>
    <row r="364" ht="12.75" customHeight="1">
      <c r="A364" s="570"/>
      <c r="B364" s="570"/>
      <c r="C364" s="691"/>
      <c r="D364" s="573"/>
      <c r="E364" s="574"/>
      <c r="F364" s="574"/>
      <c r="G364" s="570"/>
      <c r="H364" s="575"/>
      <c r="I364" s="575"/>
      <c r="J364" s="570"/>
      <c r="K364" s="570"/>
      <c r="L364" s="570"/>
      <c r="M364" s="570"/>
      <c r="N364" s="570"/>
      <c r="O364" s="570"/>
      <c r="P364" s="570"/>
      <c r="Q364" s="570"/>
      <c r="R364" s="570"/>
      <c r="S364" s="570"/>
      <c r="T364" s="570"/>
      <c r="U364" s="570"/>
      <c r="V364" s="570"/>
      <c r="W364" s="570"/>
      <c r="X364" s="570"/>
      <c r="Y364" s="570"/>
      <c r="Z364" s="570"/>
    </row>
    <row r="365" ht="12.75" customHeight="1">
      <c r="A365" s="570"/>
      <c r="B365" s="570"/>
      <c r="C365" s="691"/>
      <c r="D365" s="573"/>
      <c r="E365" s="574"/>
      <c r="F365" s="574"/>
      <c r="G365" s="570"/>
      <c r="H365" s="575"/>
      <c r="I365" s="575"/>
      <c r="J365" s="570"/>
      <c r="K365" s="570"/>
      <c r="L365" s="570"/>
      <c r="M365" s="570"/>
      <c r="N365" s="570"/>
      <c r="O365" s="570"/>
      <c r="P365" s="570"/>
      <c r="Q365" s="570"/>
      <c r="R365" s="570"/>
      <c r="S365" s="570"/>
      <c r="T365" s="570"/>
      <c r="U365" s="570"/>
      <c r="V365" s="570"/>
      <c r="W365" s="570"/>
      <c r="X365" s="570"/>
      <c r="Y365" s="570"/>
      <c r="Z365" s="570"/>
    </row>
    <row r="366" ht="12.75" customHeight="1">
      <c r="A366" s="570"/>
      <c r="B366" s="570"/>
      <c r="C366" s="691"/>
      <c r="D366" s="573"/>
      <c r="E366" s="574"/>
      <c r="F366" s="574"/>
      <c r="G366" s="570"/>
      <c r="H366" s="575"/>
      <c r="I366" s="575"/>
      <c r="J366" s="570"/>
      <c r="K366" s="570"/>
      <c r="L366" s="570"/>
      <c r="M366" s="570"/>
      <c r="N366" s="570"/>
      <c r="O366" s="570"/>
      <c r="P366" s="570"/>
      <c r="Q366" s="570"/>
      <c r="R366" s="570"/>
      <c r="S366" s="570"/>
      <c r="T366" s="570"/>
      <c r="U366" s="570"/>
      <c r="V366" s="570"/>
      <c r="W366" s="570"/>
      <c r="X366" s="570"/>
      <c r="Y366" s="570"/>
      <c r="Z366" s="570"/>
    </row>
    <row r="367" ht="12.75" customHeight="1">
      <c r="A367" s="570"/>
      <c r="B367" s="570"/>
      <c r="C367" s="691"/>
      <c r="D367" s="573"/>
      <c r="E367" s="574"/>
      <c r="F367" s="574"/>
      <c r="G367" s="570"/>
      <c r="H367" s="575"/>
      <c r="I367" s="575"/>
      <c r="J367" s="570"/>
      <c r="K367" s="570"/>
      <c r="L367" s="570"/>
      <c r="M367" s="570"/>
      <c r="N367" s="570"/>
      <c r="O367" s="570"/>
      <c r="P367" s="570"/>
      <c r="Q367" s="570"/>
      <c r="R367" s="570"/>
      <c r="S367" s="570"/>
      <c r="T367" s="570"/>
      <c r="U367" s="570"/>
      <c r="V367" s="570"/>
      <c r="W367" s="570"/>
      <c r="X367" s="570"/>
      <c r="Y367" s="570"/>
      <c r="Z367" s="570"/>
    </row>
    <row r="368" ht="12.75" customHeight="1">
      <c r="A368" s="570"/>
      <c r="B368" s="570"/>
      <c r="C368" s="691"/>
      <c r="D368" s="573"/>
      <c r="E368" s="574"/>
      <c r="F368" s="574"/>
      <c r="G368" s="570"/>
      <c r="H368" s="575"/>
      <c r="I368" s="575"/>
      <c r="J368" s="570"/>
      <c r="K368" s="570"/>
      <c r="L368" s="570"/>
      <c r="M368" s="570"/>
      <c r="N368" s="570"/>
      <c r="O368" s="570"/>
      <c r="P368" s="570"/>
      <c r="Q368" s="570"/>
      <c r="R368" s="570"/>
      <c r="S368" s="570"/>
      <c r="T368" s="570"/>
      <c r="U368" s="570"/>
      <c r="V368" s="570"/>
      <c r="W368" s="570"/>
      <c r="X368" s="570"/>
      <c r="Y368" s="570"/>
      <c r="Z368" s="570"/>
    </row>
    <row r="369" ht="12.75" customHeight="1">
      <c r="A369" s="570"/>
      <c r="B369" s="570"/>
      <c r="C369" s="691"/>
      <c r="D369" s="573"/>
      <c r="E369" s="574"/>
      <c r="F369" s="574"/>
      <c r="G369" s="570"/>
      <c r="H369" s="575"/>
      <c r="I369" s="575"/>
      <c r="J369" s="570"/>
      <c r="K369" s="570"/>
      <c r="L369" s="570"/>
      <c r="M369" s="570"/>
      <c r="N369" s="570"/>
      <c r="O369" s="570"/>
      <c r="P369" s="570"/>
      <c r="Q369" s="570"/>
      <c r="R369" s="570"/>
      <c r="S369" s="570"/>
      <c r="T369" s="570"/>
      <c r="U369" s="570"/>
      <c r="V369" s="570"/>
      <c r="W369" s="570"/>
      <c r="X369" s="570"/>
      <c r="Y369" s="570"/>
      <c r="Z369" s="570"/>
    </row>
    <row r="370" ht="12.75" customHeight="1">
      <c r="A370" s="570"/>
      <c r="B370" s="570"/>
      <c r="C370" s="691"/>
      <c r="D370" s="573"/>
      <c r="E370" s="574"/>
      <c r="F370" s="574"/>
      <c r="G370" s="570"/>
      <c r="H370" s="575"/>
      <c r="I370" s="575"/>
      <c r="J370" s="570"/>
      <c r="K370" s="570"/>
      <c r="L370" s="570"/>
      <c r="M370" s="570"/>
      <c r="N370" s="570"/>
      <c r="O370" s="570"/>
      <c r="P370" s="570"/>
      <c r="Q370" s="570"/>
      <c r="R370" s="570"/>
      <c r="S370" s="570"/>
      <c r="T370" s="570"/>
      <c r="U370" s="570"/>
      <c r="V370" s="570"/>
      <c r="W370" s="570"/>
      <c r="X370" s="570"/>
      <c r="Y370" s="570"/>
      <c r="Z370" s="570"/>
    </row>
    <row r="371" ht="12.75" customHeight="1">
      <c r="A371" s="570"/>
      <c r="B371" s="570"/>
      <c r="C371" s="691"/>
      <c r="D371" s="573"/>
      <c r="E371" s="574"/>
      <c r="F371" s="574"/>
      <c r="G371" s="570"/>
      <c r="H371" s="575"/>
      <c r="I371" s="575"/>
      <c r="J371" s="570"/>
      <c r="K371" s="570"/>
      <c r="L371" s="570"/>
      <c r="M371" s="570"/>
      <c r="N371" s="570"/>
      <c r="O371" s="570"/>
      <c r="P371" s="570"/>
      <c r="Q371" s="570"/>
      <c r="R371" s="570"/>
      <c r="S371" s="570"/>
      <c r="T371" s="570"/>
      <c r="U371" s="570"/>
      <c r="V371" s="570"/>
      <c r="W371" s="570"/>
      <c r="X371" s="570"/>
      <c r="Y371" s="570"/>
      <c r="Z371" s="570"/>
    </row>
    <row r="372" ht="12.75" customHeight="1">
      <c r="A372" s="570"/>
      <c r="B372" s="570"/>
      <c r="C372" s="691"/>
      <c r="D372" s="573"/>
      <c r="E372" s="574"/>
      <c r="F372" s="574"/>
      <c r="G372" s="570"/>
      <c r="H372" s="575"/>
      <c r="I372" s="575"/>
      <c r="J372" s="570"/>
      <c r="K372" s="570"/>
      <c r="L372" s="570"/>
      <c r="M372" s="570"/>
      <c r="N372" s="570"/>
      <c r="O372" s="570"/>
      <c r="P372" s="570"/>
      <c r="Q372" s="570"/>
      <c r="R372" s="570"/>
      <c r="S372" s="570"/>
      <c r="T372" s="570"/>
      <c r="U372" s="570"/>
      <c r="V372" s="570"/>
      <c r="W372" s="570"/>
      <c r="X372" s="570"/>
      <c r="Y372" s="570"/>
      <c r="Z372" s="570"/>
    </row>
    <row r="373" ht="12.75" customHeight="1">
      <c r="A373" s="570"/>
      <c r="B373" s="570"/>
      <c r="C373" s="691"/>
      <c r="D373" s="573"/>
      <c r="E373" s="574"/>
      <c r="F373" s="574"/>
      <c r="G373" s="570"/>
      <c r="H373" s="575"/>
      <c r="I373" s="575"/>
      <c r="J373" s="570"/>
      <c r="K373" s="570"/>
      <c r="L373" s="570"/>
      <c r="M373" s="570"/>
      <c r="N373" s="570"/>
      <c r="O373" s="570"/>
      <c r="P373" s="570"/>
      <c r="Q373" s="570"/>
      <c r="R373" s="570"/>
      <c r="S373" s="570"/>
      <c r="T373" s="570"/>
      <c r="U373" s="570"/>
      <c r="V373" s="570"/>
      <c r="W373" s="570"/>
      <c r="X373" s="570"/>
      <c r="Y373" s="570"/>
      <c r="Z373" s="570"/>
    </row>
    <row r="374" ht="12.75" customHeight="1">
      <c r="A374" s="570"/>
      <c r="B374" s="570"/>
      <c r="C374" s="691"/>
      <c r="D374" s="573"/>
      <c r="E374" s="574"/>
      <c r="F374" s="574"/>
      <c r="G374" s="570"/>
      <c r="H374" s="575"/>
      <c r="I374" s="575"/>
      <c r="J374" s="570"/>
      <c r="K374" s="570"/>
      <c r="L374" s="570"/>
      <c r="M374" s="570"/>
      <c r="N374" s="570"/>
      <c r="O374" s="570"/>
      <c r="P374" s="570"/>
      <c r="Q374" s="570"/>
      <c r="R374" s="570"/>
      <c r="S374" s="570"/>
      <c r="T374" s="570"/>
      <c r="U374" s="570"/>
      <c r="V374" s="570"/>
      <c r="W374" s="570"/>
      <c r="X374" s="570"/>
      <c r="Y374" s="570"/>
      <c r="Z374" s="570"/>
    </row>
    <row r="375" ht="12.75" customHeight="1">
      <c r="A375" s="570"/>
      <c r="B375" s="570"/>
      <c r="C375" s="691"/>
      <c r="D375" s="573"/>
      <c r="E375" s="574"/>
      <c r="F375" s="574"/>
      <c r="G375" s="570"/>
      <c r="H375" s="575"/>
      <c r="I375" s="575"/>
      <c r="J375" s="570"/>
      <c r="K375" s="570"/>
      <c r="L375" s="570"/>
      <c r="M375" s="570"/>
      <c r="N375" s="570"/>
      <c r="O375" s="570"/>
      <c r="P375" s="570"/>
      <c r="Q375" s="570"/>
      <c r="R375" s="570"/>
      <c r="S375" s="570"/>
      <c r="T375" s="570"/>
      <c r="U375" s="570"/>
      <c r="V375" s="570"/>
      <c r="W375" s="570"/>
      <c r="X375" s="570"/>
      <c r="Y375" s="570"/>
      <c r="Z375" s="570"/>
    </row>
    <row r="376" ht="12.75" customHeight="1">
      <c r="A376" s="570"/>
      <c r="B376" s="570"/>
      <c r="C376" s="691"/>
      <c r="D376" s="573"/>
      <c r="E376" s="574"/>
      <c r="F376" s="574"/>
      <c r="G376" s="570"/>
      <c r="H376" s="575"/>
      <c r="I376" s="575"/>
      <c r="J376" s="570"/>
      <c r="K376" s="570"/>
      <c r="L376" s="570"/>
      <c r="M376" s="570"/>
      <c r="N376" s="570"/>
      <c r="O376" s="570"/>
      <c r="P376" s="570"/>
      <c r="Q376" s="570"/>
      <c r="R376" s="570"/>
      <c r="S376" s="570"/>
      <c r="T376" s="570"/>
      <c r="U376" s="570"/>
      <c r="V376" s="570"/>
      <c r="W376" s="570"/>
      <c r="X376" s="570"/>
      <c r="Y376" s="570"/>
      <c r="Z376" s="570"/>
    </row>
    <row r="377" ht="12.75" customHeight="1">
      <c r="A377" s="570"/>
      <c r="B377" s="570"/>
      <c r="C377" s="691"/>
      <c r="D377" s="573"/>
      <c r="E377" s="574"/>
      <c r="F377" s="574"/>
      <c r="G377" s="570"/>
      <c r="H377" s="575"/>
      <c r="I377" s="575"/>
      <c r="J377" s="570"/>
      <c r="K377" s="570"/>
      <c r="L377" s="570"/>
      <c r="M377" s="570"/>
      <c r="N377" s="570"/>
      <c r="O377" s="570"/>
      <c r="P377" s="570"/>
      <c r="Q377" s="570"/>
      <c r="R377" s="570"/>
      <c r="S377" s="570"/>
      <c r="T377" s="570"/>
      <c r="U377" s="570"/>
      <c r="V377" s="570"/>
      <c r="W377" s="570"/>
      <c r="X377" s="570"/>
      <c r="Y377" s="570"/>
      <c r="Z377" s="570"/>
    </row>
    <row r="378" ht="12.75" customHeight="1">
      <c r="A378" s="570"/>
      <c r="B378" s="570"/>
      <c r="C378" s="691"/>
      <c r="D378" s="573"/>
      <c r="E378" s="574"/>
      <c r="F378" s="574"/>
      <c r="G378" s="570"/>
      <c r="H378" s="575"/>
      <c r="I378" s="575"/>
      <c r="J378" s="570"/>
      <c r="K378" s="570"/>
      <c r="L378" s="570"/>
      <c r="M378" s="570"/>
      <c r="N378" s="570"/>
      <c r="O378" s="570"/>
      <c r="P378" s="570"/>
      <c r="Q378" s="570"/>
      <c r="R378" s="570"/>
      <c r="S378" s="570"/>
      <c r="T378" s="570"/>
      <c r="U378" s="570"/>
      <c r="V378" s="570"/>
      <c r="W378" s="570"/>
      <c r="X378" s="570"/>
      <c r="Y378" s="570"/>
      <c r="Z378" s="570"/>
    </row>
    <row r="379" ht="12.75" customHeight="1">
      <c r="A379" s="570"/>
      <c r="B379" s="570"/>
      <c r="C379" s="691"/>
      <c r="D379" s="573"/>
      <c r="E379" s="574"/>
      <c r="F379" s="574"/>
      <c r="G379" s="570"/>
      <c r="H379" s="575"/>
      <c r="I379" s="575"/>
      <c r="J379" s="570"/>
      <c r="K379" s="570"/>
      <c r="L379" s="570"/>
      <c r="M379" s="570"/>
      <c r="N379" s="570"/>
      <c r="O379" s="570"/>
      <c r="P379" s="570"/>
      <c r="Q379" s="570"/>
      <c r="R379" s="570"/>
      <c r="S379" s="570"/>
      <c r="T379" s="570"/>
      <c r="U379" s="570"/>
      <c r="V379" s="570"/>
      <c r="W379" s="570"/>
      <c r="X379" s="570"/>
      <c r="Y379" s="570"/>
      <c r="Z379" s="570"/>
    </row>
    <row r="380" ht="12.75" customHeight="1">
      <c r="A380" s="570"/>
      <c r="B380" s="570"/>
      <c r="C380" s="691"/>
      <c r="D380" s="573"/>
      <c r="E380" s="574"/>
      <c r="F380" s="574"/>
      <c r="G380" s="570"/>
      <c r="H380" s="575"/>
      <c r="I380" s="575"/>
      <c r="J380" s="570"/>
      <c r="K380" s="570"/>
      <c r="L380" s="570"/>
      <c r="M380" s="570"/>
      <c r="N380" s="570"/>
      <c r="O380" s="570"/>
      <c r="P380" s="570"/>
      <c r="Q380" s="570"/>
      <c r="R380" s="570"/>
      <c r="S380" s="570"/>
      <c r="T380" s="570"/>
      <c r="U380" s="570"/>
      <c r="V380" s="570"/>
      <c r="W380" s="570"/>
      <c r="X380" s="570"/>
      <c r="Y380" s="570"/>
      <c r="Z380" s="570"/>
    </row>
    <row r="381" ht="12.75" customHeight="1">
      <c r="A381" s="570"/>
      <c r="B381" s="570"/>
      <c r="C381" s="691"/>
      <c r="D381" s="573"/>
      <c r="E381" s="574"/>
      <c r="F381" s="574"/>
      <c r="G381" s="570"/>
      <c r="H381" s="575"/>
      <c r="I381" s="575"/>
      <c r="J381" s="570"/>
      <c r="K381" s="570"/>
      <c r="L381" s="570"/>
      <c r="M381" s="570"/>
      <c r="N381" s="570"/>
      <c r="O381" s="570"/>
      <c r="P381" s="570"/>
      <c r="Q381" s="570"/>
      <c r="R381" s="570"/>
      <c r="S381" s="570"/>
      <c r="T381" s="570"/>
      <c r="U381" s="570"/>
      <c r="V381" s="570"/>
      <c r="W381" s="570"/>
      <c r="X381" s="570"/>
      <c r="Y381" s="570"/>
      <c r="Z381" s="570"/>
    </row>
    <row r="382" ht="12.75" customHeight="1">
      <c r="A382" s="570"/>
      <c r="B382" s="570"/>
      <c r="C382" s="691"/>
      <c r="D382" s="573"/>
      <c r="E382" s="574"/>
      <c r="F382" s="574"/>
      <c r="G382" s="570"/>
      <c r="H382" s="575"/>
      <c r="I382" s="575"/>
      <c r="J382" s="570"/>
      <c r="K382" s="570"/>
      <c r="L382" s="570"/>
      <c r="M382" s="570"/>
      <c r="N382" s="570"/>
      <c r="O382" s="570"/>
      <c r="P382" s="570"/>
      <c r="Q382" s="570"/>
      <c r="R382" s="570"/>
      <c r="S382" s="570"/>
      <c r="T382" s="570"/>
      <c r="U382" s="570"/>
      <c r="V382" s="570"/>
      <c r="W382" s="570"/>
      <c r="X382" s="570"/>
      <c r="Y382" s="570"/>
      <c r="Z382" s="570"/>
    </row>
    <row r="383" ht="12.75" customHeight="1">
      <c r="A383" s="570"/>
      <c r="B383" s="570"/>
      <c r="C383" s="691"/>
      <c r="D383" s="573"/>
      <c r="E383" s="574"/>
      <c r="F383" s="574"/>
      <c r="G383" s="570"/>
      <c r="H383" s="575"/>
      <c r="I383" s="575"/>
      <c r="J383" s="570"/>
      <c r="K383" s="570"/>
      <c r="L383" s="570"/>
      <c r="M383" s="570"/>
      <c r="N383" s="570"/>
      <c r="O383" s="570"/>
      <c r="P383" s="570"/>
      <c r="Q383" s="570"/>
      <c r="R383" s="570"/>
      <c r="S383" s="570"/>
      <c r="T383" s="570"/>
      <c r="U383" s="570"/>
      <c r="V383" s="570"/>
      <c r="W383" s="570"/>
      <c r="X383" s="570"/>
      <c r="Y383" s="570"/>
      <c r="Z383" s="570"/>
    </row>
    <row r="384" ht="12.75" customHeight="1">
      <c r="A384" s="570"/>
      <c r="B384" s="570"/>
      <c r="C384" s="691"/>
      <c r="D384" s="573"/>
      <c r="E384" s="574"/>
      <c r="F384" s="574"/>
      <c r="G384" s="570"/>
      <c r="H384" s="575"/>
      <c r="I384" s="575"/>
      <c r="J384" s="570"/>
      <c r="K384" s="570"/>
      <c r="L384" s="570"/>
      <c r="M384" s="570"/>
      <c r="N384" s="570"/>
      <c r="O384" s="570"/>
      <c r="P384" s="570"/>
      <c r="Q384" s="570"/>
      <c r="R384" s="570"/>
      <c r="S384" s="570"/>
      <c r="T384" s="570"/>
      <c r="U384" s="570"/>
      <c r="V384" s="570"/>
      <c r="W384" s="570"/>
      <c r="X384" s="570"/>
      <c r="Y384" s="570"/>
      <c r="Z384" s="570"/>
    </row>
    <row r="385" ht="12.75" customHeight="1">
      <c r="A385" s="570"/>
      <c r="B385" s="570"/>
      <c r="C385" s="691"/>
      <c r="D385" s="573"/>
      <c r="E385" s="574"/>
      <c r="F385" s="574"/>
      <c r="G385" s="570"/>
      <c r="H385" s="575"/>
      <c r="I385" s="575"/>
      <c r="J385" s="570"/>
      <c r="K385" s="570"/>
      <c r="L385" s="570"/>
      <c r="M385" s="570"/>
      <c r="N385" s="570"/>
      <c r="O385" s="570"/>
      <c r="P385" s="570"/>
      <c r="Q385" s="570"/>
      <c r="R385" s="570"/>
      <c r="S385" s="570"/>
      <c r="T385" s="570"/>
      <c r="U385" s="570"/>
      <c r="V385" s="570"/>
      <c r="W385" s="570"/>
      <c r="X385" s="570"/>
      <c r="Y385" s="570"/>
      <c r="Z385" s="570"/>
    </row>
    <row r="386" ht="12.75" customHeight="1">
      <c r="A386" s="570"/>
      <c r="B386" s="570"/>
      <c r="C386" s="691"/>
      <c r="D386" s="573"/>
      <c r="E386" s="574"/>
      <c r="F386" s="574"/>
      <c r="G386" s="570"/>
      <c r="H386" s="575"/>
      <c r="I386" s="575"/>
      <c r="J386" s="570"/>
      <c r="K386" s="570"/>
      <c r="L386" s="570"/>
      <c r="M386" s="570"/>
      <c r="N386" s="570"/>
      <c r="O386" s="570"/>
      <c r="P386" s="570"/>
      <c r="Q386" s="570"/>
      <c r="R386" s="570"/>
      <c r="S386" s="570"/>
      <c r="T386" s="570"/>
      <c r="U386" s="570"/>
      <c r="V386" s="570"/>
      <c r="W386" s="570"/>
      <c r="X386" s="570"/>
      <c r="Y386" s="570"/>
      <c r="Z386" s="570"/>
    </row>
    <row r="387" ht="12.75" customHeight="1">
      <c r="A387" s="570"/>
      <c r="B387" s="570"/>
      <c r="C387" s="691"/>
      <c r="D387" s="573"/>
      <c r="E387" s="574"/>
      <c r="F387" s="574"/>
      <c r="G387" s="570"/>
      <c r="H387" s="575"/>
      <c r="I387" s="575"/>
      <c r="J387" s="570"/>
      <c r="K387" s="570"/>
      <c r="L387" s="570"/>
      <c r="M387" s="570"/>
      <c r="N387" s="570"/>
      <c r="O387" s="570"/>
      <c r="P387" s="570"/>
      <c r="Q387" s="570"/>
      <c r="R387" s="570"/>
      <c r="S387" s="570"/>
      <c r="T387" s="570"/>
      <c r="U387" s="570"/>
      <c r="V387" s="570"/>
      <c r="W387" s="570"/>
      <c r="X387" s="570"/>
      <c r="Y387" s="570"/>
      <c r="Z387" s="570"/>
    </row>
    <row r="388" ht="12.75" customHeight="1">
      <c r="A388" s="570"/>
      <c r="B388" s="570"/>
      <c r="C388" s="691"/>
      <c r="D388" s="573"/>
      <c r="E388" s="574"/>
      <c r="F388" s="574"/>
      <c r="G388" s="570"/>
      <c r="H388" s="575"/>
      <c r="I388" s="575"/>
      <c r="J388" s="570"/>
      <c r="K388" s="570"/>
      <c r="L388" s="570"/>
      <c r="M388" s="570"/>
      <c r="N388" s="570"/>
      <c r="O388" s="570"/>
      <c r="P388" s="570"/>
      <c r="Q388" s="570"/>
      <c r="R388" s="570"/>
      <c r="S388" s="570"/>
      <c r="T388" s="570"/>
      <c r="U388" s="570"/>
      <c r="V388" s="570"/>
      <c r="W388" s="570"/>
      <c r="X388" s="570"/>
      <c r="Y388" s="570"/>
      <c r="Z388" s="570"/>
    </row>
    <row r="389" ht="12.75" customHeight="1">
      <c r="A389" s="570"/>
      <c r="B389" s="570"/>
      <c r="C389" s="691"/>
      <c r="D389" s="573"/>
      <c r="E389" s="574"/>
      <c r="F389" s="574"/>
      <c r="G389" s="570"/>
      <c r="H389" s="575"/>
      <c r="I389" s="575"/>
      <c r="J389" s="570"/>
      <c r="K389" s="570"/>
      <c r="L389" s="570"/>
      <c r="M389" s="570"/>
      <c r="N389" s="570"/>
      <c r="O389" s="570"/>
      <c r="P389" s="570"/>
      <c r="Q389" s="570"/>
      <c r="R389" s="570"/>
      <c r="S389" s="570"/>
      <c r="T389" s="570"/>
      <c r="U389" s="570"/>
      <c r="V389" s="570"/>
      <c r="W389" s="570"/>
      <c r="X389" s="570"/>
      <c r="Y389" s="570"/>
      <c r="Z389" s="570"/>
    </row>
    <row r="390" ht="12.75" customHeight="1">
      <c r="A390" s="570"/>
      <c r="B390" s="570"/>
      <c r="C390" s="691"/>
      <c r="D390" s="573"/>
      <c r="E390" s="574"/>
      <c r="F390" s="574"/>
      <c r="G390" s="570"/>
      <c r="H390" s="575"/>
      <c r="I390" s="575"/>
      <c r="J390" s="570"/>
      <c r="K390" s="570"/>
      <c r="L390" s="570"/>
      <c r="M390" s="570"/>
      <c r="N390" s="570"/>
      <c r="O390" s="570"/>
      <c r="P390" s="570"/>
      <c r="Q390" s="570"/>
      <c r="R390" s="570"/>
      <c r="S390" s="570"/>
      <c r="T390" s="570"/>
      <c r="U390" s="570"/>
      <c r="V390" s="570"/>
      <c r="W390" s="570"/>
      <c r="X390" s="570"/>
      <c r="Y390" s="570"/>
      <c r="Z390" s="570"/>
    </row>
    <row r="391" ht="12.75" customHeight="1">
      <c r="A391" s="570"/>
      <c r="B391" s="570"/>
      <c r="C391" s="691"/>
      <c r="D391" s="573"/>
      <c r="E391" s="574"/>
      <c r="F391" s="574"/>
      <c r="G391" s="570"/>
      <c r="H391" s="575"/>
      <c r="I391" s="575"/>
      <c r="J391" s="570"/>
      <c r="K391" s="570"/>
      <c r="L391" s="570"/>
      <c r="M391" s="570"/>
      <c r="N391" s="570"/>
      <c r="O391" s="570"/>
      <c r="P391" s="570"/>
      <c r="Q391" s="570"/>
      <c r="R391" s="570"/>
      <c r="S391" s="570"/>
      <c r="T391" s="570"/>
      <c r="U391" s="570"/>
      <c r="V391" s="570"/>
      <c r="W391" s="570"/>
      <c r="X391" s="570"/>
      <c r="Y391" s="570"/>
      <c r="Z391" s="570"/>
    </row>
    <row r="392" ht="12.75" customHeight="1">
      <c r="A392" s="570"/>
      <c r="B392" s="570"/>
      <c r="C392" s="691"/>
      <c r="D392" s="573"/>
      <c r="E392" s="574"/>
      <c r="F392" s="574"/>
      <c r="G392" s="570"/>
      <c r="H392" s="575"/>
      <c r="I392" s="575"/>
      <c r="J392" s="570"/>
      <c r="K392" s="570"/>
      <c r="L392" s="570"/>
      <c r="M392" s="570"/>
      <c r="N392" s="570"/>
      <c r="O392" s="570"/>
      <c r="P392" s="570"/>
      <c r="Q392" s="570"/>
      <c r="R392" s="570"/>
      <c r="S392" s="570"/>
      <c r="T392" s="570"/>
      <c r="U392" s="570"/>
      <c r="V392" s="570"/>
      <c r="W392" s="570"/>
      <c r="X392" s="570"/>
      <c r="Y392" s="570"/>
      <c r="Z392" s="570"/>
    </row>
    <row r="393" ht="12.75" customHeight="1">
      <c r="A393" s="570"/>
      <c r="B393" s="570"/>
      <c r="C393" s="691"/>
      <c r="D393" s="573"/>
      <c r="E393" s="574"/>
      <c r="F393" s="574"/>
      <c r="G393" s="570"/>
      <c r="H393" s="575"/>
      <c r="I393" s="575"/>
      <c r="J393" s="570"/>
      <c r="K393" s="570"/>
      <c r="L393" s="570"/>
      <c r="M393" s="570"/>
      <c r="N393" s="570"/>
      <c r="O393" s="570"/>
      <c r="P393" s="570"/>
      <c r="Q393" s="570"/>
      <c r="R393" s="570"/>
      <c r="S393" s="570"/>
      <c r="T393" s="570"/>
      <c r="U393" s="570"/>
      <c r="V393" s="570"/>
      <c r="W393" s="570"/>
      <c r="X393" s="570"/>
      <c r="Y393" s="570"/>
      <c r="Z393" s="570"/>
    </row>
    <row r="394" ht="12.75" customHeight="1">
      <c r="A394" s="570"/>
      <c r="B394" s="570"/>
      <c r="C394" s="691"/>
      <c r="D394" s="573"/>
      <c r="E394" s="574"/>
      <c r="F394" s="574"/>
      <c r="G394" s="570"/>
      <c r="H394" s="575"/>
      <c r="I394" s="575"/>
      <c r="J394" s="570"/>
      <c r="K394" s="570"/>
      <c r="L394" s="570"/>
      <c r="M394" s="570"/>
      <c r="N394" s="570"/>
      <c r="O394" s="570"/>
      <c r="P394" s="570"/>
      <c r="Q394" s="570"/>
      <c r="R394" s="570"/>
      <c r="S394" s="570"/>
      <c r="T394" s="570"/>
      <c r="U394" s="570"/>
      <c r="V394" s="570"/>
      <c r="W394" s="570"/>
      <c r="X394" s="570"/>
      <c r="Y394" s="570"/>
      <c r="Z394" s="570"/>
    </row>
    <row r="395" ht="12.75" customHeight="1">
      <c r="A395" s="570"/>
      <c r="B395" s="570"/>
      <c r="C395" s="691"/>
      <c r="D395" s="573"/>
      <c r="E395" s="574"/>
      <c r="F395" s="574"/>
      <c r="G395" s="570"/>
      <c r="H395" s="575"/>
      <c r="I395" s="575"/>
      <c r="J395" s="570"/>
      <c r="K395" s="570"/>
      <c r="L395" s="570"/>
      <c r="M395" s="570"/>
      <c r="N395" s="570"/>
      <c r="O395" s="570"/>
      <c r="P395" s="570"/>
      <c r="Q395" s="570"/>
      <c r="R395" s="570"/>
      <c r="S395" s="570"/>
      <c r="T395" s="570"/>
      <c r="U395" s="570"/>
      <c r="V395" s="570"/>
      <c r="W395" s="570"/>
      <c r="X395" s="570"/>
      <c r="Y395" s="570"/>
      <c r="Z395" s="570"/>
    </row>
    <row r="396" ht="12.75" customHeight="1">
      <c r="A396" s="570"/>
      <c r="B396" s="570"/>
      <c r="C396" s="691"/>
      <c r="D396" s="573"/>
      <c r="E396" s="574"/>
      <c r="F396" s="574"/>
      <c r="G396" s="570"/>
      <c r="H396" s="575"/>
      <c r="I396" s="575"/>
      <c r="J396" s="570"/>
      <c r="K396" s="570"/>
      <c r="L396" s="570"/>
      <c r="M396" s="570"/>
      <c r="N396" s="570"/>
      <c r="O396" s="570"/>
      <c r="P396" s="570"/>
      <c r="Q396" s="570"/>
      <c r="R396" s="570"/>
      <c r="S396" s="570"/>
      <c r="T396" s="570"/>
      <c r="U396" s="570"/>
      <c r="V396" s="570"/>
      <c r="W396" s="570"/>
      <c r="X396" s="570"/>
      <c r="Y396" s="570"/>
      <c r="Z396" s="570"/>
    </row>
    <row r="397" ht="12.75" customHeight="1">
      <c r="A397" s="570"/>
      <c r="B397" s="570"/>
      <c r="C397" s="691"/>
      <c r="D397" s="573"/>
      <c r="E397" s="574"/>
      <c r="F397" s="574"/>
      <c r="G397" s="570"/>
      <c r="H397" s="575"/>
      <c r="I397" s="575"/>
      <c r="J397" s="570"/>
      <c r="K397" s="570"/>
      <c r="L397" s="570"/>
      <c r="M397" s="570"/>
      <c r="N397" s="570"/>
      <c r="O397" s="570"/>
      <c r="P397" s="570"/>
      <c r="Q397" s="570"/>
      <c r="R397" s="570"/>
      <c r="S397" s="570"/>
      <c r="T397" s="570"/>
      <c r="U397" s="570"/>
      <c r="V397" s="570"/>
      <c r="W397" s="570"/>
      <c r="X397" s="570"/>
      <c r="Y397" s="570"/>
      <c r="Z397" s="570"/>
    </row>
    <row r="398" ht="12.75" customHeight="1">
      <c r="A398" s="570"/>
      <c r="B398" s="570"/>
      <c r="C398" s="691"/>
      <c r="D398" s="573"/>
      <c r="E398" s="574"/>
      <c r="F398" s="574"/>
      <c r="G398" s="570"/>
      <c r="H398" s="575"/>
      <c r="I398" s="575"/>
      <c r="J398" s="570"/>
      <c r="K398" s="570"/>
      <c r="L398" s="570"/>
      <c r="M398" s="570"/>
      <c r="N398" s="570"/>
      <c r="O398" s="570"/>
      <c r="P398" s="570"/>
      <c r="Q398" s="570"/>
      <c r="R398" s="570"/>
      <c r="S398" s="570"/>
      <c r="T398" s="570"/>
      <c r="U398" s="570"/>
      <c r="V398" s="570"/>
      <c r="W398" s="570"/>
      <c r="X398" s="570"/>
      <c r="Y398" s="570"/>
      <c r="Z398" s="570"/>
    </row>
    <row r="399" ht="12.75" customHeight="1">
      <c r="A399" s="570"/>
      <c r="B399" s="570"/>
      <c r="C399" s="691"/>
      <c r="D399" s="573"/>
      <c r="E399" s="574"/>
      <c r="F399" s="574"/>
      <c r="G399" s="570"/>
      <c r="H399" s="575"/>
      <c r="I399" s="575"/>
      <c r="J399" s="570"/>
      <c r="K399" s="570"/>
      <c r="L399" s="570"/>
      <c r="M399" s="570"/>
      <c r="N399" s="570"/>
      <c r="O399" s="570"/>
      <c r="P399" s="570"/>
      <c r="Q399" s="570"/>
      <c r="R399" s="570"/>
      <c r="S399" s="570"/>
      <c r="T399" s="570"/>
      <c r="U399" s="570"/>
      <c r="V399" s="570"/>
      <c r="W399" s="570"/>
      <c r="X399" s="570"/>
      <c r="Y399" s="570"/>
      <c r="Z399" s="570"/>
    </row>
    <row r="400" ht="12.75" customHeight="1">
      <c r="A400" s="570"/>
      <c r="B400" s="570"/>
      <c r="C400" s="691"/>
      <c r="D400" s="573"/>
      <c r="E400" s="574"/>
      <c r="F400" s="574"/>
      <c r="G400" s="570"/>
      <c r="H400" s="575"/>
      <c r="I400" s="575"/>
      <c r="J400" s="570"/>
      <c r="K400" s="570"/>
      <c r="L400" s="570"/>
      <c r="M400" s="570"/>
      <c r="N400" s="570"/>
      <c r="O400" s="570"/>
      <c r="P400" s="570"/>
      <c r="Q400" s="570"/>
      <c r="R400" s="570"/>
      <c r="S400" s="570"/>
      <c r="T400" s="570"/>
      <c r="U400" s="570"/>
      <c r="V400" s="570"/>
      <c r="W400" s="570"/>
      <c r="X400" s="570"/>
      <c r="Y400" s="570"/>
      <c r="Z400" s="570"/>
    </row>
    <row r="401" ht="12.75" customHeight="1">
      <c r="A401" s="570"/>
      <c r="B401" s="570"/>
      <c r="C401" s="691"/>
      <c r="D401" s="573"/>
      <c r="E401" s="574"/>
      <c r="F401" s="574"/>
      <c r="G401" s="570"/>
      <c r="H401" s="575"/>
      <c r="I401" s="575"/>
      <c r="J401" s="570"/>
      <c r="K401" s="570"/>
      <c r="L401" s="570"/>
      <c r="M401" s="570"/>
      <c r="N401" s="570"/>
      <c r="O401" s="570"/>
      <c r="P401" s="570"/>
      <c r="Q401" s="570"/>
      <c r="R401" s="570"/>
      <c r="S401" s="570"/>
      <c r="T401" s="570"/>
      <c r="U401" s="570"/>
      <c r="V401" s="570"/>
      <c r="W401" s="570"/>
      <c r="X401" s="570"/>
      <c r="Y401" s="570"/>
      <c r="Z401" s="570"/>
    </row>
    <row r="402" ht="12.75" customHeight="1">
      <c r="A402" s="570"/>
      <c r="B402" s="570"/>
      <c r="C402" s="691"/>
      <c r="D402" s="573"/>
      <c r="E402" s="574"/>
      <c r="F402" s="574"/>
      <c r="G402" s="570"/>
      <c r="H402" s="575"/>
      <c r="I402" s="575"/>
      <c r="J402" s="570"/>
      <c r="K402" s="570"/>
      <c r="L402" s="570"/>
      <c r="M402" s="570"/>
      <c r="N402" s="570"/>
      <c r="O402" s="570"/>
      <c r="P402" s="570"/>
      <c r="Q402" s="570"/>
      <c r="R402" s="570"/>
      <c r="S402" s="570"/>
      <c r="T402" s="570"/>
      <c r="U402" s="570"/>
      <c r="V402" s="570"/>
      <c r="W402" s="570"/>
      <c r="X402" s="570"/>
      <c r="Y402" s="570"/>
      <c r="Z402" s="570"/>
    </row>
    <row r="403" ht="12.75" customHeight="1">
      <c r="A403" s="570"/>
      <c r="B403" s="570"/>
      <c r="C403" s="691"/>
      <c r="D403" s="573"/>
      <c r="E403" s="574"/>
      <c r="F403" s="574"/>
      <c r="G403" s="570"/>
      <c r="H403" s="575"/>
      <c r="I403" s="575"/>
      <c r="J403" s="570"/>
      <c r="K403" s="570"/>
      <c r="L403" s="570"/>
      <c r="M403" s="570"/>
      <c r="N403" s="570"/>
      <c r="O403" s="570"/>
      <c r="P403" s="570"/>
      <c r="Q403" s="570"/>
      <c r="R403" s="570"/>
      <c r="S403" s="570"/>
      <c r="T403" s="570"/>
      <c r="U403" s="570"/>
      <c r="V403" s="570"/>
      <c r="W403" s="570"/>
      <c r="X403" s="570"/>
      <c r="Y403" s="570"/>
      <c r="Z403" s="570"/>
    </row>
    <row r="404" ht="12.75" customHeight="1">
      <c r="A404" s="570"/>
      <c r="B404" s="570"/>
      <c r="C404" s="691"/>
      <c r="D404" s="573"/>
      <c r="E404" s="574"/>
      <c r="F404" s="574"/>
      <c r="G404" s="570"/>
      <c r="H404" s="575"/>
      <c r="I404" s="575"/>
      <c r="J404" s="570"/>
      <c r="K404" s="570"/>
      <c r="L404" s="570"/>
      <c r="M404" s="570"/>
      <c r="N404" s="570"/>
      <c r="O404" s="570"/>
      <c r="P404" s="570"/>
      <c r="Q404" s="570"/>
      <c r="R404" s="570"/>
      <c r="S404" s="570"/>
      <c r="T404" s="570"/>
      <c r="U404" s="570"/>
      <c r="V404" s="570"/>
      <c r="W404" s="570"/>
      <c r="X404" s="570"/>
      <c r="Y404" s="570"/>
      <c r="Z404" s="570"/>
    </row>
    <row r="405" ht="12.75" customHeight="1">
      <c r="A405" s="570"/>
      <c r="B405" s="570"/>
      <c r="C405" s="691"/>
      <c r="D405" s="573"/>
      <c r="E405" s="574"/>
      <c r="F405" s="574"/>
      <c r="G405" s="570"/>
      <c r="H405" s="575"/>
      <c r="I405" s="575"/>
      <c r="J405" s="570"/>
      <c r="K405" s="570"/>
      <c r="L405" s="570"/>
      <c r="M405" s="570"/>
      <c r="N405" s="570"/>
      <c r="O405" s="570"/>
      <c r="P405" s="570"/>
      <c r="Q405" s="570"/>
      <c r="R405" s="570"/>
      <c r="S405" s="570"/>
      <c r="T405" s="570"/>
      <c r="U405" s="570"/>
      <c r="V405" s="570"/>
      <c r="W405" s="570"/>
      <c r="X405" s="570"/>
      <c r="Y405" s="570"/>
      <c r="Z405" s="570"/>
    </row>
    <row r="406" ht="12.75" customHeight="1">
      <c r="A406" s="570"/>
      <c r="B406" s="570"/>
      <c r="C406" s="691"/>
      <c r="D406" s="573"/>
      <c r="E406" s="574"/>
      <c r="F406" s="574"/>
      <c r="G406" s="570"/>
      <c r="H406" s="575"/>
      <c r="I406" s="575"/>
      <c r="J406" s="570"/>
      <c r="K406" s="570"/>
      <c r="L406" s="570"/>
      <c r="M406" s="570"/>
      <c r="N406" s="570"/>
      <c r="O406" s="570"/>
      <c r="P406" s="570"/>
      <c r="Q406" s="570"/>
      <c r="R406" s="570"/>
      <c r="S406" s="570"/>
      <c r="T406" s="570"/>
      <c r="U406" s="570"/>
      <c r="V406" s="570"/>
      <c r="W406" s="570"/>
      <c r="X406" s="570"/>
      <c r="Y406" s="570"/>
      <c r="Z406" s="570"/>
    </row>
    <row r="407" ht="12.75" customHeight="1">
      <c r="A407" s="570"/>
      <c r="B407" s="570"/>
      <c r="C407" s="691"/>
      <c r="D407" s="573"/>
      <c r="E407" s="574"/>
      <c r="F407" s="574"/>
      <c r="G407" s="570"/>
      <c r="H407" s="575"/>
      <c r="I407" s="575"/>
      <c r="J407" s="570"/>
      <c r="K407" s="570"/>
      <c r="L407" s="570"/>
      <c r="M407" s="570"/>
      <c r="N407" s="570"/>
      <c r="O407" s="570"/>
      <c r="P407" s="570"/>
      <c r="Q407" s="570"/>
      <c r="R407" s="570"/>
      <c r="S407" s="570"/>
      <c r="T407" s="570"/>
      <c r="U407" s="570"/>
      <c r="V407" s="570"/>
      <c r="W407" s="570"/>
      <c r="X407" s="570"/>
      <c r="Y407" s="570"/>
      <c r="Z407" s="570"/>
    </row>
    <row r="408" ht="12.75" customHeight="1">
      <c r="A408" s="570"/>
      <c r="B408" s="570"/>
      <c r="C408" s="691"/>
      <c r="D408" s="573"/>
      <c r="E408" s="574"/>
      <c r="F408" s="574"/>
      <c r="G408" s="570"/>
      <c r="H408" s="575"/>
      <c r="I408" s="575"/>
      <c r="J408" s="570"/>
      <c r="K408" s="570"/>
      <c r="L408" s="570"/>
      <c r="M408" s="570"/>
      <c r="N408" s="570"/>
      <c r="O408" s="570"/>
      <c r="P408" s="570"/>
      <c r="Q408" s="570"/>
      <c r="R408" s="570"/>
      <c r="S408" s="570"/>
      <c r="T408" s="570"/>
      <c r="U408" s="570"/>
      <c r="V408" s="570"/>
      <c r="W408" s="570"/>
      <c r="X408" s="570"/>
      <c r="Y408" s="570"/>
      <c r="Z408" s="570"/>
    </row>
    <row r="409" ht="12.75" customHeight="1">
      <c r="A409" s="570"/>
      <c r="B409" s="570"/>
      <c r="C409" s="691"/>
      <c r="D409" s="573"/>
      <c r="E409" s="574"/>
      <c r="F409" s="574"/>
      <c r="G409" s="570"/>
      <c r="H409" s="575"/>
      <c r="I409" s="575"/>
      <c r="J409" s="570"/>
      <c r="K409" s="570"/>
      <c r="L409" s="570"/>
      <c r="M409" s="570"/>
      <c r="N409" s="570"/>
      <c r="O409" s="570"/>
      <c r="P409" s="570"/>
      <c r="Q409" s="570"/>
      <c r="R409" s="570"/>
      <c r="S409" s="570"/>
      <c r="T409" s="570"/>
      <c r="U409" s="570"/>
      <c r="V409" s="570"/>
      <c r="W409" s="570"/>
      <c r="X409" s="570"/>
      <c r="Y409" s="570"/>
      <c r="Z409" s="570"/>
    </row>
    <row r="410" ht="12.75" customHeight="1">
      <c r="A410" s="570"/>
      <c r="B410" s="570"/>
      <c r="C410" s="691"/>
      <c r="D410" s="573"/>
      <c r="E410" s="574"/>
      <c r="F410" s="574"/>
      <c r="G410" s="570"/>
      <c r="H410" s="575"/>
      <c r="I410" s="575"/>
      <c r="J410" s="570"/>
      <c r="K410" s="570"/>
      <c r="L410" s="570"/>
      <c r="M410" s="570"/>
      <c r="N410" s="570"/>
      <c r="O410" s="570"/>
      <c r="P410" s="570"/>
      <c r="Q410" s="570"/>
      <c r="R410" s="570"/>
      <c r="S410" s="570"/>
      <c r="T410" s="570"/>
      <c r="U410" s="570"/>
      <c r="V410" s="570"/>
      <c r="W410" s="570"/>
      <c r="X410" s="570"/>
      <c r="Y410" s="570"/>
      <c r="Z410" s="570"/>
    </row>
    <row r="411" ht="12.75" customHeight="1">
      <c r="A411" s="570"/>
      <c r="B411" s="570"/>
      <c r="C411" s="691"/>
      <c r="D411" s="573"/>
      <c r="E411" s="574"/>
      <c r="F411" s="574"/>
      <c r="G411" s="570"/>
      <c r="H411" s="575"/>
      <c r="I411" s="575"/>
      <c r="J411" s="570"/>
      <c r="K411" s="570"/>
      <c r="L411" s="570"/>
      <c r="M411" s="570"/>
      <c r="N411" s="570"/>
      <c r="O411" s="570"/>
      <c r="P411" s="570"/>
      <c r="Q411" s="570"/>
      <c r="R411" s="570"/>
      <c r="S411" s="570"/>
      <c r="T411" s="570"/>
      <c r="U411" s="570"/>
      <c r="V411" s="570"/>
      <c r="W411" s="570"/>
      <c r="X411" s="570"/>
      <c r="Y411" s="570"/>
      <c r="Z411" s="570"/>
    </row>
    <row r="412" ht="12.75" customHeight="1">
      <c r="A412" s="570"/>
      <c r="B412" s="570"/>
      <c r="C412" s="691"/>
      <c r="D412" s="573"/>
      <c r="E412" s="574"/>
      <c r="F412" s="574"/>
      <c r="G412" s="570"/>
      <c r="H412" s="575"/>
      <c r="I412" s="575"/>
      <c r="J412" s="570"/>
      <c r="K412" s="570"/>
      <c r="L412" s="570"/>
      <c r="M412" s="570"/>
      <c r="N412" s="570"/>
      <c r="O412" s="570"/>
      <c r="P412" s="570"/>
      <c r="Q412" s="570"/>
      <c r="R412" s="570"/>
      <c r="S412" s="570"/>
      <c r="T412" s="570"/>
      <c r="U412" s="570"/>
      <c r="V412" s="570"/>
      <c r="W412" s="570"/>
      <c r="X412" s="570"/>
      <c r="Y412" s="570"/>
      <c r="Z412" s="570"/>
    </row>
    <row r="413" ht="12.75" customHeight="1">
      <c r="A413" s="570"/>
      <c r="B413" s="570"/>
      <c r="C413" s="691"/>
      <c r="D413" s="573"/>
      <c r="E413" s="574"/>
      <c r="F413" s="574"/>
      <c r="G413" s="570"/>
      <c r="H413" s="575"/>
      <c r="I413" s="575"/>
      <c r="J413" s="570"/>
      <c r="K413" s="570"/>
      <c r="L413" s="570"/>
      <c r="M413" s="570"/>
      <c r="N413" s="570"/>
      <c r="O413" s="570"/>
      <c r="P413" s="570"/>
      <c r="Q413" s="570"/>
      <c r="R413" s="570"/>
      <c r="S413" s="570"/>
      <c r="T413" s="570"/>
      <c r="U413" s="570"/>
      <c r="V413" s="570"/>
      <c r="W413" s="570"/>
      <c r="X413" s="570"/>
      <c r="Y413" s="570"/>
      <c r="Z413" s="570"/>
    </row>
    <row r="414" ht="12.75" customHeight="1">
      <c r="A414" s="570"/>
      <c r="B414" s="570"/>
      <c r="C414" s="691"/>
      <c r="D414" s="573"/>
      <c r="E414" s="574"/>
      <c r="F414" s="574"/>
      <c r="G414" s="570"/>
      <c r="H414" s="575"/>
      <c r="I414" s="575"/>
      <c r="J414" s="570"/>
      <c r="K414" s="570"/>
      <c r="L414" s="570"/>
      <c r="M414" s="570"/>
      <c r="N414" s="570"/>
      <c r="O414" s="570"/>
      <c r="P414" s="570"/>
      <c r="Q414" s="570"/>
      <c r="R414" s="570"/>
      <c r="S414" s="570"/>
      <c r="T414" s="570"/>
      <c r="U414" s="570"/>
      <c r="V414" s="570"/>
      <c r="W414" s="570"/>
      <c r="X414" s="570"/>
      <c r="Y414" s="570"/>
      <c r="Z414" s="570"/>
    </row>
    <row r="415" ht="12.75" customHeight="1">
      <c r="A415" s="570"/>
      <c r="B415" s="570"/>
      <c r="C415" s="691"/>
      <c r="D415" s="573"/>
      <c r="E415" s="574"/>
      <c r="F415" s="574"/>
      <c r="G415" s="570"/>
      <c r="H415" s="575"/>
      <c r="I415" s="575"/>
      <c r="J415" s="570"/>
      <c r="K415" s="570"/>
      <c r="L415" s="570"/>
      <c r="M415" s="570"/>
      <c r="N415" s="570"/>
      <c r="O415" s="570"/>
      <c r="P415" s="570"/>
      <c r="Q415" s="570"/>
      <c r="R415" s="570"/>
      <c r="S415" s="570"/>
      <c r="T415" s="570"/>
      <c r="U415" s="570"/>
      <c r="V415" s="570"/>
      <c r="W415" s="570"/>
      <c r="X415" s="570"/>
      <c r="Y415" s="570"/>
      <c r="Z415" s="570"/>
    </row>
    <row r="416" ht="12.75" customHeight="1">
      <c r="A416" s="570"/>
      <c r="B416" s="570"/>
      <c r="C416" s="691"/>
      <c r="D416" s="573"/>
      <c r="E416" s="574"/>
      <c r="F416" s="574"/>
      <c r="G416" s="570"/>
      <c r="H416" s="575"/>
      <c r="I416" s="575"/>
      <c r="J416" s="570"/>
      <c r="K416" s="570"/>
      <c r="L416" s="570"/>
      <c r="M416" s="570"/>
      <c r="N416" s="570"/>
      <c r="O416" s="570"/>
      <c r="P416" s="570"/>
      <c r="Q416" s="570"/>
      <c r="R416" s="570"/>
      <c r="S416" s="570"/>
      <c r="T416" s="570"/>
      <c r="U416" s="570"/>
      <c r="V416" s="570"/>
      <c r="W416" s="570"/>
      <c r="X416" s="570"/>
      <c r="Y416" s="570"/>
      <c r="Z416" s="570"/>
    </row>
    <row r="417" ht="12.75" customHeight="1">
      <c r="A417" s="570"/>
      <c r="B417" s="570"/>
      <c r="C417" s="691"/>
      <c r="D417" s="573"/>
      <c r="E417" s="574"/>
      <c r="F417" s="574"/>
      <c r="G417" s="570"/>
      <c r="H417" s="575"/>
      <c r="I417" s="575"/>
      <c r="J417" s="570"/>
      <c r="K417" s="570"/>
      <c r="L417" s="570"/>
      <c r="M417" s="570"/>
      <c r="N417" s="570"/>
      <c r="O417" s="570"/>
      <c r="P417" s="570"/>
      <c r="Q417" s="570"/>
      <c r="R417" s="570"/>
      <c r="S417" s="570"/>
      <c r="T417" s="570"/>
      <c r="U417" s="570"/>
      <c r="V417" s="570"/>
      <c r="W417" s="570"/>
      <c r="X417" s="570"/>
      <c r="Y417" s="570"/>
      <c r="Z417" s="570"/>
    </row>
    <row r="418" ht="12.75" customHeight="1">
      <c r="A418" s="570"/>
      <c r="B418" s="570"/>
      <c r="C418" s="691"/>
      <c r="D418" s="573"/>
      <c r="E418" s="574"/>
      <c r="F418" s="574"/>
      <c r="G418" s="570"/>
      <c r="H418" s="575"/>
      <c r="I418" s="575"/>
      <c r="J418" s="570"/>
      <c r="K418" s="570"/>
      <c r="L418" s="570"/>
      <c r="M418" s="570"/>
      <c r="N418" s="570"/>
      <c r="O418" s="570"/>
      <c r="P418" s="570"/>
      <c r="Q418" s="570"/>
      <c r="R418" s="570"/>
      <c r="S418" s="570"/>
      <c r="T418" s="570"/>
      <c r="U418" s="570"/>
      <c r="V418" s="570"/>
      <c r="W418" s="570"/>
      <c r="X418" s="570"/>
      <c r="Y418" s="570"/>
      <c r="Z418" s="570"/>
    </row>
    <row r="419" ht="12.75" customHeight="1">
      <c r="A419" s="570"/>
      <c r="B419" s="570"/>
      <c r="C419" s="691"/>
      <c r="D419" s="573"/>
      <c r="E419" s="574"/>
      <c r="F419" s="574"/>
      <c r="G419" s="570"/>
      <c r="H419" s="575"/>
      <c r="I419" s="575"/>
      <c r="J419" s="570"/>
      <c r="K419" s="570"/>
      <c r="L419" s="570"/>
      <c r="M419" s="570"/>
      <c r="N419" s="570"/>
      <c r="O419" s="570"/>
      <c r="P419" s="570"/>
      <c r="Q419" s="570"/>
      <c r="R419" s="570"/>
      <c r="S419" s="570"/>
      <c r="T419" s="570"/>
      <c r="U419" s="570"/>
      <c r="V419" s="570"/>
      <c r="W419" s="570"/>
      <c r="X419" s="570"/>
      <c r="Y419" s="570"/>
      <c r="Z419" s="570"/>
    </row>
    <row r="420" ht="12.75" customHeight="1">
      <c r="A420" s="570"/>
      <c r="B420" s="570"/>
      <c r="C420" s="691"/>
      <c r="D420" s="573"/>
      <c r="E420" s="574"/>
      <c r="F420" s="574"/>
      <c r="G420" s="570"/>
      <c r="H420" s="575"/>
      <c r="I420" s="575"/>
      <c r="J420" s="570"/>
      <c r="K420" s="570"/>
      <c r="L420" s="570"/>
      <c r="M420" s="570"/>
      <c r="N420" s="570"/>
      <c r="O420" s="570"/>
      <c r="P420" s="570"/>
      <c r="Q420" s="570"/>
      <c r="R420" s="570"/>
      <c r="S420" s="570"/>
      <c r="T420" s="570"/>
      <c r="U420" s="570"/>
      <c r="V420" s="570"/>
      <c r="W420" s="570"/>
      <c r="X420" s="570"/>
      <c r="Y420" s="570"/>
      <c r="Z420" s="570"/>
    </row>
    <row r="421" ht="12.75" customHeight="1">
      <c r="A421" s="570"/>
      <c r="B421" s="570"/>
      <c r="C421" s="691"/>
      <c r="D421" s="573"/>
      <c r="E421" s="574"/>
      <c r="F421" s="574"/>
      <c r="G421" s="570"/>
      <c r="H421" s="575"/>
      <c r="I421" s="575"/>
      <c r="J421" s="570"/>
      <c r="K421" s="570"/>
      <c r="L421" s="570"/>
      <c r="M421" s="570"/>
      <c r="N421" s="570"/>
      <c r="O421" s="570"/>
      <c r="P421" s="570"/>
      <c r="Q421" s="570"/>
      <c r="R421" s="570"/>
      <c r="S421" s="570"/>
      <c r="T421" s="570"/>
      <c r="U421" s="570"/>
      <c r="V421" s="570"/>
      <c r="W421" s="570"/>
      <c r="X421" s="570"/>
      <c r="Y421" s="570"/>
      <c r="Z421" s="570"/>
    </row>
    <row r="422" ht="12.75" customHeight="1">
      <c r="A422" s="570"/>
      <c r="B422" s="570"/>
      <c r="C422" s="691"/>
      <c r="D422" s="573"/>
      <c r="E422" s="574"/>
      <c r="F422" s="574"/>
      <c r="G422" s="570"/>
      <c r="H422" s="575"/>
      <c r="I422" s="575"/>
      <c r="J422" s="570"/>
      <c r="K422" s="570"/>
      <c r="L422" s="570"/>
      <c r="M422" s="570"/>
      <c r="N422" s="570"/>
      <c r="O422" s="570"/>
      <c r="P422" s="570"/>
      <c r="Q422" s="570"/>
      <c r="R422" s="570"/>
      <c r="S422" s="570"/>
      <c r="T422" s="570"/>
      <c r="U422" s="570"/>
      <c r="V422" s="570"/>
      <c r="W422" s="570"/>
      <c r="X422" s="570"/>
      <c r="Y422" s="570"/>
      <c r="Z422" s="570"/>
    </row>
    <row r="423" ht="12.75" customHeight="1">
      <c r="A423" s="570"/>
      <c r="B423" s="570"/>
      <c r="C423" s="691"/>
      <c r="D423" s="573"/>
      <c r="E423" s="574"/>
      <c r="F423" s="574"/>
      <c r="G423" s="570"/>
      <c r="H423" s="575"/>
      <c r="I423" s="575"/>
      <c r="J423" s="570"/>
      <c r="K423" s="570"/>
      <c r="L423" s="570"/>
      <c r="M423" s="570"/>
      <c r="N423" s="570"/>
      <c r="O423" s="570"/>
      <c r="P423" s="570"/>
      <c r="Q423" s="570"/>
      <c r="R423" s="570"/>
      <c r="S423" s="570"/>
      <c r="T423" s="570"/>
      <c r="U423" s="570"/>
      <c r="V423" s="570"/>
      <c r="W423" s="570"/>
      <c r="X423" s="570"/>
      <c r="Y423" s="570"/>
      <c r="Z423" s="570"/>
    </row>
    <row r="424" ht="12.75" customHeight="1">
      <c r="A424" s="570"/>
      <c r="B424" s="570"/>
      <c r="C424" s="691"/>
      <c r="D424" s="573"/>
      <c r="E424" s="574"/>
      <c r="F424" s="574"/>
      <c r="G424" s="570"/>
      <c r="H424" s="575"/>
      <c r="I424" s="575"/>
      <c r="J424" s="570"/>
      <c r="K424" s="570"/>
      <c r="L424" s="570"/>
      <c r="M424" s="570"/>
      <c r="N424" s="570"/>
      <c r="O424" s="570"/>
      <c r="P424" s="570"/>
      <c r="Q424" s="570"/>
      <c r="R424" s="570"/>
      <c r="S424" s="570"/>
      <c r="T424" s="570"/>
      <c r="U424" s="570"/>
      <c r="V424" s="570"/>
      <c r="W424" s="570"/>
      <c r="X424" s="570"/>
      <c r="Y424" s="570"/>
      <c r="Z424" s="570"/>
    </row>
    <row r="425" ht="12.75" customHeight="1">
      <c r="A425" s="570"/>
      <c r="B425" s="570"/>
      <c r="C425" s="691"/>
      <c r="D425" s="573"/>
      <c r="E425" s="574"/>
      <c r="F425" s="574"/>
      <c r="G425" s="570"/>
      <c r="H425" s="575"/>
      <c r="I425" s="575"/>
      <c r="J425" s="570"/>
      <c r="K425" s="570"/>
      <c r="L425" s="570"/>
      <c r="M425" s="570"/>
      <c r="N425" s="570"/>
      <c r="O425" s="570"/>
      <c r="P425" s="570"/>
      <c r="Q425" s="570"/>
      <c r="R425" s="570"/>
      <c r="S425" s="570"/>
      <c r="T425" s="570"/>
      <c r="U425" s="570"/>
      <c r="V425" s="570"/>
      <c r="W425" s="570"/>
      <c r="X425" s="570"/>
      <c r="Y425" s="570"/>
      <c r="Z425" s="570"/>
    </row>
    <row r="426" ht="12.75" customHeight="1">
      <c r="A426" s="570"/>
      <c r="B426" s="570"/>
      <c r="C426" s="691"/>
      <c r="D426" s="573"/>
      <c r="E426" s="574"/>
      <c r="F426" s="574"/>
      <c r="G426" s="570"/>
      <c r="H426" s="575"/>
      <c r="I426" s="575"/>
      <c r="J426" s="570"/>
      <c r="K426" s="570"/>
      <c r="L426" s="570"/>
      <c r="M426" s="570"/>
      <c r="N426" s="570"/>
      <c r="O426" s="570"/>
      <c r="P426" s="570"/>
      <c r="Q426" s="570"/>
      <c r="R426" s="570"/>
      <c r="S426" s="570"/>
      <c r="T426" s="570"/>
      <c r="U426" s="570"/>
      <c r="V426" s="570"/>
      <c r="W426" s="570"/>
      <c r="X426" s="570"/>
      <c r="Y426" s="570"/>
      <c r="Z426" s="570"/>
    </row>
    <row r="427" ht="12.75" customHeight="1">
      <c r="A427" s="570"/>
      <c r="B427" s="570"/>
      <c r="C427" s="691"/>
      <c r="D427" s="573"/>
      <c r="E427" s="574"/>
      <c r="F427" s="574"/>
      <c r="G427" s="570"/>
      <c r="H427" s="575"/>
      <c r="I427" s="575"/>
      <c r="J427" s="570"/>
      <c r="K427" s="570"/>
      <c r="L427" s="570"/>
      <c r="M427" s="570"/>
      <c r="N427" s="570"/>
      <c r="O427" s="570"/>
      <c r="P427" s="570"/>
      <c r="Q427" s="570"/>
      <c r="R427" s="570"/>
      <c r="S427" s="570"/>
      <c r="T427" s="570"/>
      <c r="U427" s="570"/>
      <c r="V427" s="570"/>
      <c r="W427" s="570"/>
      <c r="X427" s="570"/>
      <c r="Y427" s="570"/>
      <c r="Z427" s="570"/>
    </row>
    <row r="428" ht="12.75" customHeight="1">
      <c r="A428" s="570"/>
      <c r="B428" s="570"/>
      <c r="C428" s="691"/>
      <c r="D428" s="573"/>
      <c r="E428" s="574"/>
      <c r="F428" s="574"/>
      <c r="G428" s="570"/>
      <c r="H428" s="575"/>
      <c r="I428" s="575"/>
      <c r="J428" s="570"/>
      <c r="K428" s="570"/>
      <c r="L428" s="570"/>
      <c r="M428" s="570"/>
      <c r="N428" s="570"/>
      <c r="O428" s="570"/>
      <c r="P428" s="570"/>
      <c r="Q428" s="570"/>
      <c r="R428" s="570"/>
      <c r="S428" s="570"/>
      <c r="T428" s="570"/>
      <c r="U428" s="570"/>
      <c r="V428" s="570"/>
      <c r="W428" s="570"/>
      <c r="X428" s="570"/>
      <c r="Y428" s="570"/>
      <c r="Z428" s="570"/>
    </row>
    <row r="429" ht="12.75" customHeight="1">
      <c r="A429" s="570"/>
      <c r="B429" s="570"/>
      <c r="C429" s="691"/>
      <c r="D429" s="573"/>
      <c r="E429" s="574"/>
      <c r="F429" s="574"/>
      <c r="G429" s="570"/>
      <c r="H429" s="575"/>
      <c r="I429" s="575"/>
      <c r="J429" s="570"/>
      <c r="K429" s="570"/>
      <c r="L429" s="570"/>
      <c r="M429" s="570"/>
      <c r="N429" s="570"/>
      <c r="O429" s="570"/>
      <c r="P429" s="570"/>
      <c r="Q429" s="570"/>
      <c r="R429" s="570"/>
      <c r="S429" s="570"/>
      <c r="T429" s="570"/>
      <c r="U429" s="570"/>
      <c r="V429" s="570"/>
      <c r="W429" s="570"/>
      <c r="X429" s="570"/>
      <c r="Y429" s="570"/>
      <c r="Z429" s="570"/>
    </row>
    <row r="430" ht="12.75" customHeight="1">
      <c r="A430" s="570"/>
      <c r="B430" s="570"/>
      <c r="C430" s="691"/>
      <c r="D430" s="573"/>
      <c r="E430" s="574"/>
      <c r="F430" s="574"/>
      <c r="G430" s="570"/>
      <c r="H430" s="575"/>
      <c r="I430" s="575"/>
      <c r="J430" s="570"/>
      <c r="K430" s="570"/>
      <c r="L430" s="570"/>
      <c r="M430" s="570"/>
      <c r="N430" s="570"/>
      <c r="O430" s="570"/>
      <c r="P430" s="570"/>
      <c r="Q430" s="570"/>
      <c r="R430" s="570"/>
      <c r="S430" s="570"/>
      <c r="T430" s="570"/>
      <c r="U430" s="570"/>
      <c r="V430" s="570"/>
      <c r="W430" s="570"/>
      <c r="X430" s="570"/>
      <c r="Y430" s="570"/>
      <c r="Z430" s="570"/>
    </row>
    <row r="431" ht="12.75" customHeight="1">
      <c r="A431" s="570"/>
      <c r="B431" s="570"/>
      <c r="C431" s="691"/>
      <c r="D431" s="573"/>
      <c r="E431" s="574"/>
      <c r="F431" s="574"/>
      <c r="G431" s="570"/>
      <c r="H431" s="575"/>
      <c r="I431" s="575"/>
      <c r="J431" s="570"/>
      <c r="K431" s="570"/>
      <c r="L431" s="570"/>
      <c r="M431" s="570"/>
      <c r="N431" s="570"/>
      <c r="O431" s="570"/>
      <c r="P431" s="570"/>
      <c r="Q431" s="570"/>
      <c r="R431" s="570"/>
      <c r="S431" s="570"/>
      <c r="T431" s="570"/>
      <c r="U431" s="570"/>
      <c r="V431" s="570"/>
      <c r="W431" s="570"/>
      <c r="X431" s="570"/>
      <c r="Y431" s="570"/>
      <c r="Z431" s="570"/>
    </row>
    <row r="432" ht="12.75" customHeight="1">
      <c r="A432" s="570"/>
      <c r="B432" s="570"/>
      <c r="C432" s="691"/>
      <c r="D432" s="573"/>
      <c r="E432" s="574"/>
      <c r="F432" s="574"/>
      <c r="G432" s="570"/>
      <c r="H432" s="575"/>
      <c r="I432" s="575"/>
      <c r="J432" s="570"/>
      <c r="K432" s="570"/>
      <c r="L432" s="570"/>
      <c r="M432" s="570"/>
      <c r="N432" s="570"/>
      <c r="O432" s="570"/>
      <c r="P432" s="570"/>
      <c r="Q432" s="570"/>
      <c r="R432" s="570"/>
      <c r="S432" s="570"/>
      <c r="T432" s="570"/>
      <c r="U432" s="570"/>
      <c r="V432" s="570"/>
      <c r="W432" s="570"/>
      <c r="X432" s="570"/>
      <c r="Y432" s="570"/>
      <c r="Z432" s="570"/>
    </row>
    <row r="433" ht="12.75" customHeight="1">
      <c r="A433" s="570"/>
      <c r="B433" s="570"/>
      <c r="C433" s="691"/>
      <c r="D433" s="573"/>
      <c r="E433" s="574"/>
      <c r="F433" s="574"/>
      <c r="G433" s="570"/>
      <c r="H433" s="575"/>
      <c r="I433" s="575"/>
      <c r="J433" s="570"/>
      <c r="K433" s="570"/>
      <c r="L433" s="570"/>
      <c r="M433" s="570"/>
      <c r="N433" s="570"/>
      <c r="O433" s="570"/>
      <c r="P433" s="570"/>
      <c r="Q433" s="570"/>
      <c r="R433" s="570"/>
      <c r="S433" s="570"/>
      <c r="T433" s="570"/>
      <c r="U433" s="570"/>
      <c r="V433" s="570"/>
      <c r="W433" s="570"/>
      <c r="X433" s="570"/>
      <c r="Y433" s="570"/>
      <c r="Z433" s="570"/>
    </row>
    <row r="434" ht="12.75" customHeight="1">
      <c r="A434" s="570"/>
      <c r="B434" s="570"/>
      <c r="C434" s="691"/>
      <c r="D434" s="573"/>
      <c r="E434" s="574"/>
      <c r="F434" s="574"/>
      <c r="G434" s="570"/>
      <c r="H434" s="575"/>
      <c r="I434" s="575"/>
      <c r="J434" s="570"/>
      <c r="K434" s="570"/>
      <c r="L434" s="570"/>
      <c r="M434" s="570"/>
      <c r="N434" s="570"/>
      <c r="O434" s="570"/>
      <c r="P434" s="570"/>
      <c r="Q434" s="570"/>
      <c r="R434" s="570"/>
      <c r="S434" s="570"/>
      <c r="T434" s="570"/>
      <c r="U434" s="570"/>
      <c r="V434" s="570"/>
      <c r="W434" s="570"/>
      <c r="X434" s="570"/>
      <c r="Y434" s="570"/>
      <c r="Z434" s="570"/>
    </row>
    <row r="435" ht="12.75" customHeight="1">
      <c r="A435" s="570"/>
      <c r="B435" s="570"/>
      <c r="C435" s="691"/>
      <c r="D435" s="573"/>
      <c r="E435" s="574"/>
      <c r="F435" s="574"/>
      <c r="G435" s="570"/>
      <c r="H435" s="575"/>
      <c r="I435" s="575"/>
      <c r="J435" s="570"/>
      <c r="K435" s="570"/>
      <c r="L435" s="570"/>
      <c r="M435" s="570"/>
      <c r="N435" s="570"/>
      <c r="O435" s="570"/>
      <c r="P435" s="570"/>
      <c r="Q435" s="570"/>
      <c r="R435" s="570"/>
      <c r="S435" s="570"/>
      <c r="T435" s="570"/>
      <c r="U435" s="570"/>
      <c r="V435" s="570"/>
      <c r="W435" s="570"/>
      <c r="X435" s="570"/>
      <c r="Y435" s="570"/>
      <c r="Z435" s="570"/>
    </row>
    <row r="436" ht="12.75" customHeight="1">
      <c r="A436" s="570"/>
      <c r="B436" s="570"/>
      <c r="C436" s="691"/>
      <c r="D436" s="573"/>
      <c r="E436" s="574"/>
      <c r="F436" s="574"/>
      <c r="G436" s="570"/>
      <c r="H436" s="575"/>
      <c r="I436" s="575"/>
      <c r="J436" s="570"/>
      <c r="K436" s="570"/>
      <c r="L436" s="570"/>
      <c r="M436" s="570"/>
      <c r="N436" s="570"/>
      <c r="O436" s="570"/>
      <c r="P436" s="570"/>
      <c r="Q436" s="570"/>
      <c r="R436" s="570"/>
      <c r="S436" s="570"/>
      <c r="T436" s="570"/>
      <c r="U436" s="570"/>
      <c r="V436" s="570"/>
      <c r="W436" s="570"/>
      <c r="X436" s="570"/>
      <c r="Y436" s="570"/>
      <c r="Z436" s="570"/>
    </row>
    <row r="437" ht="12.75" customHeight="1">
      <c r="A437" s="570"/>
      <c r="B437" s="570"/>
      <c r="C437" s="691"/>
      <c r="D437" s="573"/>
      <c r="E437" s="574"/>
      <c r="F437" s="574"/>
      <c r="G437" s="570"/>
      <c r="H437" s="575"/>
      <c r="I437" s="575"/>
      <c r="J437" s="570"/>
      <c r="K437" s="570"/>
      <c r="L437" s="570"/>
      <c r="M437" s="570"/>
      <c r="N437" s="570"/>
      <c r="O437" s="570"/>
      <c r="P437" s="570"/>
      <c r="Q437" s="570"/>
      <c r="R437" s="570"/>
      <c r="S437" s="570"/>
      <c r="T437" s="570"/>
      <c r="U437" s="570"/>
      <c r="V437" s="570"/>
      <c r="W437" s="570"/>
      <c r="X437" s="570"/>
      <c r="Y437" s="570"/>
      <c r="Z437" s="570"/>
    </row>
    <row r="438" ht="12.75" customHeight="1">
      <c r="A438" s="570"/>
      <c r="B438" s="570"/>
      <c r="C438" s="691"/>
      <c r="D438" s="573"/>
      <c r="E438" s="574"/>
      <c r="F438" s="574"/>
      <c r="G438" s="570"/>
      <c r="H438" s="575"/>
      <c r="I438" s="575"/>
      <c r="J438" s="570"/>
      <c r="K438" s="570"/>
      <c r="L438" s="570"/>
      <c r="M438" s="570"/>
      <c r="N438" s="570"/>
      <c r="O438" s="570"/>
      <c r="P438" s="570"/>
      <c r="Q438" s="570"/>
      <c r="R438" s="570"/>
      <c r="S438" s="570"/>
      <c r="T438" s="570"/>
      <c r="U438" s="570"/>
      <c r="V438" s="570"/>
      <c r="W438" s="570"/>
      <c r="X438" s="570"/>
      <c r="Y438" s="570"/>
      <c r="Z438" s="570"/>
    </row>
    <row r="439" ht="12.75" customHeight="1">
      <c r="A439" s="570"/>
      <c r="B439" s="570"/>
      <c r="C439" s="691"/>
      <c r="D439" s="573"/>
      <c r="E439" s="574"/>
      <c r="F439" s="574"/>
      <c r="G439" s="570"/>
      <c r="H439" s="575"/>
      <c r="I439" s="575"/>
      <c r="J439" s="570"/>
      <c r="K439" s="570"/>
      <c r="L439" s="570"/>
      <c r="M439" s="570"/>
      <c r="N439" s="570"/>
      <c r="O439" s="570"/>
      <c r="P439" s="570"/>
      <c r="Q439" s="570"/>
      <c r="R439" s="570"/>
      <c r="S439" s="570"/>
      <c r="T439" s="570"/>
      <c r="U439" s="570"/>
      <c r="V439" s="570"/>
      <c r="W439" s="570"/>
      <c r="X439" s="570"/>
      <c r="Y439" s="570"/>
      <c r="Z439" s="570"/>
    </row>
    <row r="440" ht="12.75" customHeight="1">
      <c r="A440" s="570"/>
      <c r="B440" s="570"/>
      <c r="C440" s="691"/>
      <c r="D440" s="573"/>
      <c r="E440" s="574"/>
      <c r="F440" s="574"/>
      <c r="G440" s="570"/>
      <c r="H440" s="575"/>
      <c r="I440" s="575"/>
      <c r="J440" s="570"/>
      <c r="K440" s="570"/>
      <c r="L440" s="570"/>
      <c r="M440" s="570"/>
      <c r="N440" s="570"/>
      <c r="O440" s="570"/>
      <c r="P440" s="570"/>
      <c r="Q440" s="570"/>
      <c r="R440" s="570"/>
      <c r="S440" s="570"/>
      <c r="T440" s="570"/>
      <c r="U440" s="570"/>
      <c r="V440" s="570"/>
      <c r="W440" s="570"/>
      <c r="X440" s="570"/>
      <c r="Y440" s="570"/>
      <c r="Z440" s="570"/>
    </row>
    <row r="441" ht="12.75" customHeight="1">
      <c r="A441" s="570"/>
      <c r="B441" s="570"/>
      <c r="C441" s="691"/>
      <c r="D441" s="573"/>
      <c r="E441" s="574"/>
      <c r="F441" s="574"/>
      <c r="G441" s="570"/>
      <c r="H441" s="575"/>
      <c r="I441" s="575"/>
      <c r="J441" s="570"/>
      <c r="K441" s="570"/>
      <c r="L441" s="570"/>
      <c r="M441" s="570"/>
      <c r="N441" s="570"/>
      <c r="O441" s="570"/>
      <c r="P441" s="570"/>
      <c r="Q441" s="570"/>
      <c r="R441" s="570"/>
      <c r="S441" s="570"/>
      <c r="T441" s="570"/>
      <c r="U441" s="570"/>
      <c r="V441" s="570"/>
      <c r="W441" s="570"/>
      <c r="X441" s="570"/>
      <c r="Y441" s="570"/>
      <c r="Z441" s="570"/>
    </row>
    <row r="442" ht="12.75" customHeight="1">
      <c r="A442" s="570"/>
      <c r="B442" s="570"/>
      <c r="C442" s="691"/>
      <c r="D442" s="573"/>
      <c r="E442" s="574"/>
      <c r="F442" s="574"/>
      <c r="G442" s="570"/>
      <c r="H442" s="575"/>
      <c r="I442" s="575"/>
      <c r="J442" s="570"/>
      <c r="K442" s="570"/>
      <c r="L442" s="570"/>
      <c r="M442" s="570"/>
      <c r="N442" s="570"/>
      <c r="O442" s="570"/>
      <c r="P442" s="570"/>
      <c r="Q442" s="570"/>
      <c r="R442" s="570"/>
      <c r="S442" s="570"/>
      <c r="T442" s="570"/>
      <c r="U442" s="570"/>
      <c r="V442" s="570"/>
      <c r="W442" s="570"/>
      <c r="X442" s="570"/>
      <c r="Y442" s="570"/>
      <c r="Z442" s="570"/>
    </row>
    <row r="443" ht="12.75" customHeight="1">
      <c r="A443" s="570"/>
      <c r="B443" s="570"/>
      <c r="C443" s="691"/>
      <c r="D443" s="573"/>
      <c r="E443" s="574"/>
      <c r="F443" s="574"/>
      <c r="G443" s="570"/>
      <c r="H443" s="575"/>
      <c r="I443" s="575"/>
      <c r="J443" s="570"/>
      <c r="K443" s="570"/>
      <c r="L443" s="570"/>
      <c r="M443" s="570"/>
      <c r="N443" s="570"/>
      <c r="O443" s="570"/>
      <c r="P443" s="570"/>
      <c r="Q443" s="570"/>
      <c r="R443" s="570"/>
      <c r="S443" s="570"/>
      <c r="T443" s="570"/>
      <c r="U443" s="570"/>
      <c r="V443" s="570"/>
      <c r="W443" s="570"/>
      <c r="X443" s="570"/>
      <c r="Y443" s="570"/>
      <c r="Z443" s="570"/>
    </row>
    <row r="444" ht="12.75" customHeight="1">
      <c r="A444" s="570"/>
      <c r="B444" s="570"/>
      <c r="C444" s="691"/>
      <c r="D444" s="573"/>
      <c r="E444" s="574"/>
      <c r="F444" s="574"/>
      <c r="G444" s="570"/>
      <c r="H444" s="575"/>
      <c r="I444" s="575"/>
      <c r="J444" s="570"/>
      <c r="K444" s="570"/>
      <c r="L444" s="570"/>
      <c r="M444" s="570"/>
      <c r="N444" s="570"/>
      <c r="O444" s="570"/>
      <c r="P444" s="570"/>
      <c r="Q444" s="570"/>
      <c r="R444" s="570"/>
      <c r="S444" s="570"/>
      <c r="T444" s="570"/>
      <c r="U444" s="570"/>
      <c r="V444" s="570"/>
      <c r="W444" s="570"/>
      <c r="X444" s="570"/>
      <c r="Y444" s="570"/>
      <c r="Z444" s="570"/>
    </row>
    <row r="445" ht="12.75" customHeight="1">
      <c r="A445" s="570"/>
      <c r="B445" s="570"/>
      <c r="C445" s="691"/>
      <c r="D445" s="573"/>
      <c r="E445" s="574"/>
      <c r="F445" s="574"/>
      <c r="G445" s="570"/>
      <c r="H445" s="575"/>
      <c r="I445" s="575"/>
      <c r="J445" s="570"/>
      <c r="K445" s="570"/>
      <c r="L445" s="570"/>
      <c r="M445" s="570"/>
      <c r="N445" s="570"/>
      <c r="O445" s="570"/>
      <c r="P445" s="570"/>
      <c r="Q445" s="570"/>
      <c r="R445" s="570"/>
      <c r="S445" s="570"/>
      <c r="T445" s="570"/>
      <c r="U445" s="570"/>
      <c r="V445" s="570"/>
      <c r="W445" s="570"/>
      <c r="X445" s="570"/>
      <c r="Y445" s="570"/>
      <c r="Z445" s="570"/>
    </row>
    <row r="446" ht="12.75" customHeight="1">
      <c r="A446" s="570"/>
      <c r="B446" s="570"/>
      <c r="C446" s="691"/>
      <c r="D446" s="573"/>
      <c r="E446" s="574"/>
      <c r="F446" s="574"/>
      <c r="G446" s="570"/>
      <c r="H446" s="575"/>
      <c r="I446" s="575"/>
      <c r="J446" s="570"/>
      <c r="K446" s="570"/>
      <c r="L446" s="570"/>
      <c r="M446" s="570"/>
      <c r="N446" s="570"/>
      <c r="O446" s="570"/>
      <c r="P446" s="570"/>
      <c r="Q446" s="570"/>
      <c r="R446" s="570"/>
      <c r="S446" s="570"/>
      <c r="T446" s="570"/>
      <c r="U446" s="570"/>
      <c r="V446" s="570"/>
      <c r="W446" s="570"/>
      <c r="X446" s="570"/>
      <c r="Y446" s="570"/>
      <c r="Z446" s="570"/>
    </row>
    <row r="447" ht="12.75" customHeight="1">
      <c r="A447" s="570"/>
      <c r="B447" s="570"/>
      <c r="C447" s="691"/>
      <c r="D447" s="573"/>
      <c r="E447" s="574"/>
      <c r="F447" s="574"/>
      <c r="G447" s="570"/>
      <c r="H447" s="575"/>
      <c r="I447" s="575"/>
      <c r="J447" s="570"/>
      <c r="K447" s="570"/>
      <c r="L447" s="570"/>
      <c r="M447" s="570"/>
      <c r="N447" s="570"/>
      <c r="O447" s="570"/>
      <c r="P447" s="570"/>
      <c r="Q447" s="570"/>
      <c r="R447" s="570"/>
      <c r="S447" s="570"/>
      <c r="T447" s="570"/>
      <c r="U447" s="570"/>
      <c r="V447" s="570"/>
      <c r="W447" s="570"/>
      <c r="X447" s="570"/>
      <c r="Y447" s="570"/>
      <c r="Z447" s="570"/>
    </row>
    <row r="448" ht="12.75" customHeight="1">
      <c r="A448" s="570"/>
      <c r="B448" s="570"/>
      <c r="C448" s="691"/>
      <c r="D448" s="573"/>
      <c r="E448" s="574"/>
      <c r="F448" s="574"/>
      <c r="G448" s="570"/>
      <c r="H448" s="575"/>
      <c r="I448" s="575"/>
      <c r="J448" s="570"/>
      <c r="K448" s="570"/>
      <c r="L448" s="570"/>
      <c r="M448" s="570"/>
      <c r="N448" s="570"/>
      <c r="O448" s="570"/>
      <c r="P448" s="570"/>
      <c r="Q448" s="570"/>
      <c r="R448" s="570"/>
      <c r="S448" s="570"/>
      <c r="T448" s="570"/>
      <c r="U448" s="570"/>
      <c r="V448" s="570"/>
      <c r="W448" s="570"/>
      <c r="X448" s="570"/>
      <c r="Y448" s="570"/>
      <c r="Z448" s="570"/>
    </row>
    <row r="449" ht="12.75" customHeight="1">
      <c r="A449" s="570"/>
      <c r="B449" s="570"/>
      <c r="C449" s="691"/>
      <c r="D449" s="573"/>
      <c r="E449" s="574"/>
      <c r="F449" s="574"/>
      <c r="G449" s="570"/>
      <c r="H449" s="575"/>
      <c r="I449" s="575"/>
      <c r="J449" s="570"/>
      <c r="K449" s="570"/>
      <c r="L449" s="570"/>
      <c r="M449" s="570"/>
      <c r="N449" s="570"/>
      <c r="O449" s="570"/>
      <c r="P449" s="570"/>
      <c r="Q449" s="570"/>
      <c r="R449" s="570"/>
      <c r="S449" s="570"/>
      <c r="T449" s="570"/>
      <c r="U449" s="570"/>
      <c r="V449" s="570"/>
      <c r="W449" s="570"/>
      <c r="X449" s="570"/>
      <c r="Y449" s="570"/>
      <c r="Z449" s="570"/>
    </row>
    <row r="450" ht="12.75" customHeight="1">
      <c r="A450" s="570"/>
      <c r="B450" s="570"/>
      <c r="C450" s="691"/>
      <c r="D450" s="573"/>
      <c r="E450" s="574"/>
      <c r="F450" s="574"/>
      <c r="G450" s="570"/>
      <c r="H450" s="575"/>
      <c r="I450" s="575"/>
      <c r="J450" s="570"/>
      <c r="K450" s="570"/>
      <c r="L450" s="570"/>
      <c r="M450" s="570"/>
      <c r="N450" s="570"/>
      <c r="O450" s="570"/>
      <c r="P450" s="570"/>
      <c r="Q450" s="570"/>
      <c r="R450" s="570"/>
      <c r="S450" s="570"/>
      <c r="T450" s="570"/>
      <c r="U450" s="570"/>
      <c r="V450" s="570"/>
      <c r="W450" s="570"/>
      <c r="X450" s="570"/>
      <c r="Y450" s="570"/>
      <c r="Z450" s="570"/>
    </row>
    <row r="451" ht="12.75" customHeight="1">
      <c r="A451" s="570"/>
      <c r="B451" s="570"/>
      <c r="C451" s="691"/>
      <c r="D451" s="573"/>
      <c r="E451" s="574"/>
      <c r="F451" s="574"/>
      <c r="G451" s="570"/>
      <c r="H451" s="575"/>
      <c r="I451" s="575"/>
      <c r="J451" s="570"/>
      <c r="K451" s="570"/>
      <c r="L451" s="570"/>
      <c r="M451" s="570"/>
      <c r="N451" s="570"/>
      <c r="O451" s="570"/>
      <c r="P451" s="570"/>
      <c r="Q451" s="570"/>
      <c r="R451" s="570"/>
      <c r="S451" s="570"/>
      <c r="T451" s="570"/>
      <c r="U451" s="570"/>
      <c r="V451" s="570"/>
      <c r="W451" s="570"/>
      <c r="X451" s="570"/>
      <c r="Y451" s="570"/>
      <c r="Z451" s="570"/>
    </row>
    <row r="452" ht="12.75" customHeight="1">
      <c r="A452" s="570"/>
      <c r="B452" s="570"/>
      <c r="C452" s="691"/>
      <c r="D452" s="573"/>
      <c r="E452" s="574"/>
      <c r="F452" s="574"/>
      <c r="G452" s="570"/>
      <c r="H452" s="575"/>
      <c r="I452" s="575"/>
      <c r="J452" s="570"/>
      <c r="K452" s="570"/>
      <c r="L452" s="570"/>
      <c r="M452" s="570"/>
      <c r="N452" s="570"/>
      <c r="O452" s="570"/>
      <c r="P452" s="570"/>
      <c r="Q452" s="570"/>
      <c r="R452" s="570"/>
      <c r="S452" s="570"/>
      <c r="T452" s="570"/>
      <c r="U452" s="570"/>
      <c r="V452" s="570"/>
      <c r="W452" s="570"/>
      <c r="X452" s="570"/>
      <c r="Y452" s="570"/>
      <c r="Z452" s="570"/>
    </row>
    <row r="453" ht="12.75" customHeight="1">
      <c r="A453" s="570"/>
      <c r="B453" s="570"/>
      <c r="C453" s="691"/>
      <c r="D453" s="573"/>
      <c r="E453" s="574"/>
      <c r="F453" s="574"/>
      <c r="G453" s="570"/>
      <c r="H453" s="575"/>
      <c r="I453" s="575"/>
      <c r="J453" s="570"/>
      <c r="K453" s="570"/>
      <c r="L453" s="570"/>
      <c r="M453" s="570"/>
      <c r="N453" s="570"/>
      <c r="O453" s="570"/>
      <c r="P453" s="570"/>
      <c r="Q453" s="570"/>
      <c r="R453" s="570"/>
      <c r="S453" s="570"/>
      <c r="T453" s="570"/>
      <c r="U453" s="570"/>
      <c r="V453" s="570"/>
      <c r="W453" s="570"/>
      <c r="X453" s="570"/>
      <c r="Y453" s="570"/>
      <c r="Z453" s="570"/>
    </row>
    <row r="454" ht="12.75" customHeight="1">
      <c r="A454" s="570"/>
      <c r="B454" s="570"/>
      <c r="C454" s="691"/>
      <c r="D454" s="573"/>
      <c r="E454" s="574"/>
      <c r="F454" s="574"/>
      <c r="G454" s="570"/>
      <c r="H454" s="575"/>
      <c r="I454" s="575"/>
      <c r="J454" s="570"/>
      <c r="K454" s="570"/>
      <c r="L454" s="570"/>
      <c r="M454" s="570"/>
      <c r="N454" s="570"/>
      <c r="O454" s="570"/>
      <c r="P454" s="570"/>
      <c r="Q454" s="570"/>
      <c r="R454" s="570"/>
      <c r="S454" s="570"/>
      <c r="T454" s="570"/>
      <c r="U454" s="570"/>
      <c r="V454" s="570"/>
      <c r="W454" s="570"/>
      <c r="X454" s="570"/>
      <c r="Y454" s="570"/>
      <c r="Z454" s="570"/>
    </row>
    <row r="455" ht="12.75" customHeight="1">
      <c r="A455" s="570"/>
      <c r="B455" s="570"/>
      <c r="C455" s="691"/>
      <c r="D455" s="573"/>
      <c r="E455" s="574"/>
      <c r="F455" s="574"/>
      <c r="G455" s="570"/>
      <c r="H455" s="575"/>
      <c r="I455" s="575"/>
      <c r="J455" s="570"/>
      <c r="K455" s="570"/>
      <c r="L455" s="570"/>
      <c r="M455" s="570"/>
      <c r="N455" s="570"/>
      <c r="O455" s="570"/>
      <c r="P455" s="570"/>
      <c r="Q455" s="570"/>
      <c r="R455" s="570"/>
      <c r="S455" s="570"/>
      <c r="T455" s="570"/>
      <c r="U455" s="570"/>
      <c r="V455" s="570"/>
      <c r="W455" s="570"/>
      <c r="X455" s="570"/>
      <c r="Y455" s="570"/>
      <c r="Z455" s="570"/>
    </row>
    <row r="456" ht="12.75" customHeight="1">
      <c r="A456" s="570"/>
      <c r="B456" s="570"/>
      <c r="C456" s="691"/>
      <c r="D456" s="573"/>
      <c r="E456" s="574"/>
      <c r="F456" s="574"/>
      <c r="G456" s="570"/>
      <c r="H456" s="575"/>
      <c r="I456" s="575"/>
      <c r="J456" s="570"/>
      <c r="K456" s="570"/>
      <c r="L456" s="570"/>
      <c r="M456" s="570"/>
      <c r="N456" s="570"/>
      <c r="O456" s="570"/>
      <c r="P456" s="570"/>
      <c r="Q456" s="570"/>
      <c r="R456" s="570"/>
      <c r="S456" s="570"/>
      <c r="T456" s="570"/>
      <c r="U456" s="570"/>
      <c r="V456" s="570"/>
      <c r="W456" s="570"/>
      <c r="X456" s="570"/>
      <c r="Y456" s="570"/>
      <c r="Z456" s="570"/>
    </row>
    <row r="457" ht="12.75" customHeight="1">
      <c r="A457" s="570"/>
      <c r="B457" s="570"/>
      <c r="C457" s="691"/>
      <c r="D457" s="573"/>
      <c r="E457" s="574"/>
      <c r="F457" s="574"/>
      <c r="G457" s="570"/>
      <c r="H457" s="575"/>
      <c r="I457" s="575"/>
      <c r="J457" s="570"/>
      <c r="K457" s="570"/>
      <c r="L457" s="570"/>
      <c r="M457" s="570"/>
      <c r="N457" s="570"/>
      <c r="O457" s="570"/>
      <c r="P457" s="570"/>
      <c r="Q457" s="570"/>
      <c r="R457" s="570"/>
      <c r="S457" s="570"/>
      <c r="T457" s="570"/>
      <c r="U457" s="570"/>
      <c r="V457" s="570"/>
      <c r="W457" s="570"/>
      <c r="X457" s="570"/>
      <c r="Y457" s="570"/>
      <c r="Z457" s="570"/>
    </row>
    <row r="458" ht="12.75" customHeight="1">
      <c r="A458" s="570"/>
      <c r="B458" s="570"/>
      <c r="C458" s="691"/>
      <c r="D458" s="573"/>
      <c r="E458" s="574"/>
      <c r="F458" s="574"/>
      <c r="G458" s="570"/>
      <c r="H458" s="575"/>
      <c r="I458" s="575"/>
      <c r="J458" s="570"/>
      <c r="K458" s="570"/>
      <c r="L458" s="570"/>
      <c r="M458" s="570"/>
      <c r="N458" s="570"/>
      <c r="O458" s="570"/>
      <c r="P458" s="570"/>
      <c r="Q458" s="570"/>
      <c r="R458" s="570"/>
      <c r="S458" s="570"/>
      <c r="T458" s="570"/>
      <c r="U458" s="570"/>
      <c r="V458" s="570"/>
      <c r="W458" s="570"/>
      <c r="X458" s="570"/>
      <c r="Y458" s="570"/>
      <c r="Z458" s="570"/>
    </row>
    <row r="459" ht="12.75" customHeight="1">
      <c r="A459" s="570"/>
      <c r="B459" s="570"/>
      <c r="C459" s="691"/>
      <c r="D459" s="573"/>
      <c r="E459" s="574"/>
      <c r="F459" s="574"/>
      <c r="G459" s="570"/>
      <c r="H459" s="575"/>
      <c r="I459" s="575"/>
      <c r="J459" s="570"/>
      <c r="K459" s="570"/>
      <c r="L459" s="570"/>
      <c r="M459" s="570"/>
      <c r="N459" s="570"/>
      <c r="O459" s="570"/>
      <c r="P459" s="570"/>
      <c r="Q459" s="570"/>
      <c r="R459" s="570"/>
      <c r="S459" s="570"/>
      <c r="T459" s="570"/>
      <c r="U459" s="570"/>
      <c r="V459" s="570"/>
      <c r="W459" s="570"/>
      <c r="X459" s="570"/>
      <c r="Y459" s="570"/>
      <c r="Z459" s="570"/>
    </row>
    <row r="460" ht="12.75" customHeight="1">
      <c r="A460" s="570"/>
      <c r="B460" s="570"/>
      <c r="C460" s="691"/>
      <c r="D460" s="573"/>
      <c r="E460" s="574"/>
      <c r="F460" s="574"/>
      <c r="G460" s="570"/>
      <c r="H460" s="575"/>
      <c r="I460" s="575"/>
      <c r="J460" s="570"/>
      <c r="K460" s="570"/>
      <c r="L460" s="570"/>
      <c r="M460" s="570"/>
      <c r="N460" s="570"/>
      <c r="O460" s="570"/>
      <c r="P460" s="570"/>
      <c r="Q460" s="570"/>
      <c r="R460" s="570"/>
      <c r="S460" s="570"/>
      <c r="T460" s="570"/>
      <c r="U460" s="570"/>
      <c r="V460" s="570"/>
      <c r="W460" s="570"/>
      <c r="X460" s="570"/>
      <c r="Y460" s="570"/>
      <c r="Z460" s="570"/>
    </row>
    <row r="461" ht="12.75" customHeight="1">
      <c r="A461" s="570"/>
      <c r="B461" s="570"/>
      <c r="C461" s="691"/>
      <c r="D461" s="573"/>
      <c r="E461" s="574"/>
      <c r="F461" s="574"/>
      <c r="G461" s="570"/>
      <c r="H461" s="575"/>
      <c r="I461" s="575"/>
      <c r="J461" s="570"/>
      <c r="K461" s="570"/>
      <c r="L461" s="570"/>
      <c r="M461" s="570"/>
      <c r="N461" s="570"/>
      <c r="O461" s="570"/>
      <c r="P461" s="570"/>
      <c r="Q461" s="570"/>
      <c r="R461" s="570"/>
      <c r="S461" s="570"/>
      <c r="T461" s="570"/>
      <c r="U461" s="570"/>
      <c r="V461" s="570"/>
      <c r="W461" s="570"/>
      <c r="X461" s="570"/>
      <c r="Y461" s="570"/>
      <c r="Z461" s="570"/>
    </row>
    <row r="462" ht="12.75" customHeight="1">
      <c r="A462" s="570"/>
      <c r="B462" s="570"/>
      <c r="C462" s="691"/>
      <c r="D462" s="573"/>
      <c r="E462" s="574"/>
      <c r="F462" s="574"/>
      <c r="G462" s="570"/>
      <c r="H462" s="575"/>
      <c r="I462" s="575"/>
      <c r="J462" s="570"/>
      <c r="K462" s="570"/>
      <c r="L462" s="570"/>
      <c r="M462" s="570"/>
      <c r="N462" s="570"/>
      <c r="O462" s="570"/>
      <c r="P462" s="570"/>
      <c r="Q462" s="570"/>
      <c r="R462" s="570"/>
      <c r="S462" s="570"/>
      <c r="T462" s="570"/>
      <c r="U462" s="570"/>
      <c r="V462" s="570"/>
      <c r="W462" s="570"/>
      <c r="X462" s="570"/>
      <c r="Y462" s="570"/>
      <c r="Z462" s="570"/>
    </row>
    <row r="463" ht="12.75" customHeight="1">
      <c r="A463" s="570"/>
      <c r="B463" s="570"/>
      <c r="C463" s="691"/>
      <c r="D463" s="573"/>
      <c r="E463" s="574"/>
      <c r="F463" s="574"/>
      <c r="G463" s="570"/>
      <c r="H463" s="575"/>
      <c r="I463" s="575"/>
      <c r="J463" s="570"/>
      <c r="K463" s="570"/>
      <c r="L463" s="570"/>
      <c r="M463" s="570"/>
      <c r="N463" s="570"/>
      <c r="O463" s="570"/>
      <c r="P463" s="570"/>
      <c r="Q463" s="570"/>
      <c r="R463" s="570"/>
      <c r="S463" s="570"/>
      <c r="T463" s="570"/>
      <c r="U463" s="570"/>
      <c r="V463" s="570"/>
      <c r="W463" s="570"/>
      <c r="X463" s="570"/>
      <c r="Y463" s="570"/>
      <c r="Z463" s="570"/>
    </row>
    <row r="464" ht="12.75" customHeight="1">
      <c r="A464" s="570"/>
      <c r="B464" s="570"/>
      <c r="C464" s="691"/>
      <c r="D464" s="573"/>
      <c r="E464" s="574"/>
      <c r="F464" s="574"/>
      <c r="G464" s="570"/>
      <c r="H464" s="575"/>
      <c r="I464" s="575"/>
      <c r="J464" s="570"/>
      <c r="K464" s="570"/>
      <c r="L464" s="570"/>
      <c r="M464" s="570"/>
      <c r="N464" s="570"/>
      <c r="O464" s="570"/>
      <c r="P464" s="570"/>
      <c r="Q464" s="570"/>
      <c r="R464" s="570"/>
      <c r="S464" s="570"/>
      <c r="T464" s="570"/>
      <c r="U464" s="570"/>
      <c r="V464" s="570"/>
      <c r="W464" s="570"/>
      <c r="X464" s="570"/>
      <c r="Y464" s="570"/>
      <c r="Z464" s="570"/>
    </row>
    <row r="465" ht="12.75" customHeight="1">
      <c r="A465" s="570"/>
      <c r="B465" s="570"/>
      <c r="C465" s="691"/>
      <c r="D465" s="573"/>
      <c r="E465" s="574"/>
      <c r="F465" s="574"/>
      <c r="G465" s="570"/>
      <c r="H465" s="575"/>
      <c r="I465" s="575"/>
      <c r="J465" s="570"/>
      <c r="K465" s="570"/>
      <c r="L465" s="570"/>
      <c r="M465" s="570"/>
      <c r="N465" s="570"/>
      <c r="O465" s="570"/>
      <c r="P465" s="570"/>
      <c r="Q465" s="570"/>
      <c r="R465" s="570"/>
      <c r="S465" s="570"/>
      <c r="T465" s="570"/>
      <c r="U465" s="570"/>
      <c r="V465" s="570"/>
      <c r="W465" s="570"/>
      <c r="X465" s="570"/>
      <c r="Y465" s="570"/>
      <c r="Z465" s="570"/>
    </row>
    <row r="466" ht="12.75" customHeight="1">
      <c r="A466" s="570"/>
      <c r="B466" s="570"/>
      <c r="C466" s="691"/>
      <c r="D466" s="573"/>
      <c r="E466" s="574"/>
      <c r="F466" s="574"/>
      <c r="G466" s="570"/>
      <c r="H466" s="575"/>
      <c r="I466" s="575"/>
      <c r="J466" s="570"/>
      <c r="K466" s="570"/>
      <c r="L466" s="570"/>
      <c r="M466" s="570"/>
      <c r="N466" s="570"/>
      <c r="O466" s="570"/>
      <c r="P466" s="570"/>
      <c r="Q466" s="570"/>
      <c r="R466" s="570"/>
      <c r="S466" s="570"/>
      <c r="T466" s="570"/>
      <c r="U466" s="570"/>
      <c r="V466" s="570"/>
      <c r="W466" s="570"/>
      <c r="X466" s="570"/>
      <c r="Y466" s="570"/>
      <c r="Z466" s="570"/>
    </row>
    <row r="467" ht="12.75" customHeight="1">
      <c r="A467" s="570"/>
      <c r="B467" s="570"/>
      <c r="C467" s="691"/>
      <c r="D467" s="573"/>
      <c r="E467" s="574"/>
      <c r="F467" s="574"/>
      <c r="G467" s="570"/>
      <c r="H467" s="575"/>
      <c r="I467" s="575"/>
      <c r="J467" s="570"/>
      <c r="K467" s="570"/>
      <c r="L467" s="570"/>
      <c r="M467" s="570"/>
      <c r="N467" s="570"/>
      <c r="O467" s="570"/>
      <c r="P467" s="570"/>
      <c r="Q467" s="570"/>
      <c r="R467" s="570"/>
      <c r="S467" s="570"/>
      <c r="T467" s="570"/>
      <c r="U467" s="570"/>
      <c r="V467" s="570"/>
      <c r="W467" s="570"/>
      <c r="X467" s="570"/>
      <c r="Y467" s="570"/>
      <c r="Z467" s="570"/>
    </row>
    <row r="468" ht="12.75" customHeight="1">
      <c r="A468" s="570"/>
      <c r="B468" s="570"/>
      <c r="C468" s="691"/>
      <c r="D468" s="573"/>
      <c r="E468" s="574"/>
      <c r="F468" s="574"/>
      <c r="G468" s="570"/>
      <c r="H468" s="575"/>
      <c r="I468" s="575"/>
      <c r="J468" s="570"/>
      <c r="K468" s="570"/>
      <c r="L468" s="570"/>
      <c r="M468" s="570"/>
      <c r="N468" s="570"/>
      <c r="O468" s="570"/>
      <c r="P468" s="570"/>
      <c r="Q468" s="570"/>
      <c r="R468" s="570"/>
      <c r="S468" s="570"/>
      <c r="T468" s="570"/>
      <c r="U468" s="570"/>
      <c r="V468" s="570"/>
      <c r="W468" s="570"/>
      <c r="X468" s="570"/>
      <c r="Y468" s="570"/>
      <c r="Z468" s="570"/>
    </row>
    <row r="469" ht="12.75" customHeight="1">
      <c r="A469" s="570"/>
      <c r="B469" s="570"/>
      <c r="C469" s="691"/>
      <c r="D469" s="573"/>
      <c r="E469" s="574"/>
      <c r="F469" s="574"/>
      <c r="G469" s="570"/>
      <c r="H469" s="575"/>
      <c r="I469" s="575"/>
      <c r="J469" s="570"/>
      <c r="K469" s="570"/>
      <c r="L469" s="570"/>
      <c r="M469" s="570"/>
      <c r="N469" s="570"/>
      <c r="O469" s="570"/>
      <c r="P469" s="570"/>
      <c r="Q469" s="570"/>
      <c r="R469" s="570"/>
      <c r="S469" s="570"/>
      <c r="T469" s="570"/>
      <c r="U469" s="570"/>
      <c r="V469" s="570"/>
      <c r="W469" s="570"/>
      <c r="X469" s="570"/>
      <c r="Y469" s="570"/>
      <c r="Z469" s="570"/>
    </row>
    <row r="470" ht="12.75" customHeight="1">
      <c r="A470" s="570"/>
      <c r="B470" s="570"/>
      <c r="C470" s="691"/>
      <c r="D470" s="573"/>
      <c r="E470" s="574"/>
      <c r="F470" s="574"/>
      <c r="G470" s="570"/>
      <c r="H470" s="575"/>
      <c r="I470" s="575"/>
      <c r="J470" s="570"/>
      <c r="K470" s="570"/>
      <c r="L470" s="570"/>
      <c r="M470" s="570"/>
      <c r="N470" s="570"/>
      <c r="O470" s="570"/>
      <c r="P470" s="570"/>
      <c r="Q470" s="570"/>
      <c r="R470" s="570"/>
      <c r="S470" s="570"/>
      <c r="T470" s="570"/>
      <c r="U470" s="570"/>
      <c r="V470" s="570"/>
      <c r="W470" s="570"/>
      <c r="X470" s="570"/>
      <c r="Y470" s="570"/>
      <c r="Z470" s="570"/>
    </row>
    <row r="471" ht="12.75" customHeight="1">
      <c r="A471" s="570"/>
      <c r="B471" s="570"/>
      <c r="C471" s="691"/>
      <c r="D471" s="573"/>
      <c r="E471" s="574"/>
      <c r="F471" s="574"/>
      <c r="G471" s="570"/>
      <c r="H471" s="575"/>
      <c r="I471" s="575"/>
      <c r="J471" s="570"/>
      <c r="K471" s="570"/>
      <c r="L471" s="570"/>
      <c r="M471" s="570"/>
      <c r="N471" s="570"/>
      <c r="O471" s="570"/>
      <c r="P471" s="570"/>
      <c r="Q471" s="570"/>
      <c r="R471" s="570"/>
      <c r="S471" s="570"/>
      <c r="T471" s="570"/>
      <c r="U471" s="570"/>
      <c r="V471" s="570"/>
      <c r="W471" s="570"/>
      <c r="X471" s="570"/>
      <c r="Y471" s="570"/>
      <c r="Z471" s="570"/>
    </row>
    <row r="472" ht="12.75" customHeight="1">
      <c r="A472" s="570"/>
      <c r="B472" s="570"/>
      <c r="C472" s="691"/>
      <c r="D472" s="573"/>
      <c r="E472" s="574"/>
      <c r="F472" s="574"/>
      <c r="G472" s="570"/>
      <c r="H472" s="575"/>
      <c r="I472" s="575"/>
      <c r="J472" s="570"/>
      <c r="K472" s="570"/>
      <c r="L472" s="570"/>
      <c r="M472" s="570"/>
      <c r="N472" s="570"/>
      <c r="O472" s="570"/>
      <c r="P472" s="570"/>
      <c r="Q472" s="570"/>
      <c r="R472" s="570"/>
      <c r="S472" s="570"/>
      <c r="T472" s="570"/>
      <c r="U472" s="570"/>
      <c r="V472" s="570"/>
      <c r="W472" s="570"/>
      <c r="X472" s="570"/>
      <c r="Y472" s="570"/>
      <c r="Z472" s="570"/>
    </row>
    <row r="473" ht="12.75" customHeight="1">
      <c r="A473" s="570"/>
      <c r="B473" s="570"/>
      <c r="C473" s="691"/>
      <c r="D473" s="573"/>
      <c r="E473" s="574"/>
      <c r="F473" s="574"/>
      <c r="G473" s="570"/>
      <c r="H473" s="575"/>
      <c r="I473" s="575"/>
      <c r="J473" s="570"/>
      <c r="K473" s="570"/>
      <c r="L473" s="570"/>
      <c r="M473" s="570"/>
      <c r="N473" s="570"/>
      <c r="O473" s="570"/>
      <c r="P473" s="570"/>
      <c r="Q473" s="570"/>
      <c r="R473" s="570"/>
      <c r="S473" s="570"/>
      <c r="T473" s="570"/>
      <c r="U473" s="570"/>
      <c r="V473" s="570"/>
      <c r="W473" s="570"/>
      <c r="X473" s="570"/>
      <c r="Y473" s="570"/>
      <c r="Z473" s="570"/>
    </row>
    <row r="474" ht="12.75" customHeight="1">
      <c r="A474" s="570"/>
      <c r="B474" s="570"/>
      <c r="C474" s="691"/>
      <c r="D474" s="573"/>
      <c r="E474" s="574"/>
      <c r="F474" s="574"/>
      <c r="G474" s="570"/>
      <c r="H474" s="575"/>
      <c r="I474" s="575"/>
      <c r="J474" s="570"/>
      <c r="K474" s="570"/>
      <c r="L474" s="570"/>
      <c r="M474" s="570"/>
      <c r="N474" s="570"/>
      <c r="O474" s="570"/>
      <c r="P474" s="570"/>
      <c r="Q474" s="570"/>
      <c r="R474" s="570"/>
      <c r="S474" s="570"/>
      <c r="T474" s="570"/>
      <c r="U474" s="570"/>
      <c r="V474" s="570"/>
      <c r="W474" s="570"/>
      <c r="X474" s="570"/>
      <c r="Y474" s="570"/>
      <c r="Z474" s="570"/>
    </row>
    <row r="475" ht="12.75" customHeight="1">
      <c r="A475" s="570"/>
      <c r="B475" s="570"/>
      <c r="C475" s="691"/>
      <c r="D475" s="573"/>
      <c r="E475" s="574"/>
      <c r="F475" s="574"/>
      <c r="G475" s="570"/>
      <c r="H475" s="575"/>
      <c r="I475" s="575"/>
      <c r="J475" s="570"/>
      <c r="K475" s="570"/>
      <c r="L475" s="570"/>
      <c r="M475" s="570"/>
      <c r="N475" s="570"/>
      <c r="O475" s="570"/>
      <c r="P475" s="570"/>
      <c r="Q475" s="570"/>
      <c r="R475" s="570"/>
      <c r="S475" s="570"/>
      <c r="T475" s="570"/>
      <c r="U475" s="570"/>
      <c r="V475" s="570"/>
      <c r="W475" s="570"/>
      <c r="X475" s="570"/>
      <c r="Y475" s="570"/>
      <c r="Z475" s="570"/>
    </row>
    <row r="476" ht="12.75" customHeight="1">
      <c r="A476" s="570"/>
      <c r="B476" s="570"/>
      <c r="C476" s="691"/>
      <c r="D476" s="573"/>
      <c r="E476" s="574"/>
      <c r="F476" s="574"/>
      <c r="G476" s="570"/>
      <c r="H476" s="575"/>
      <c r="I476" s="575"/>
      <c r="J476" s="570"/>
      <c r="K476" s="570"/>
      <c r="L476" s="570"/>
      <c r="M476" s="570"/>
      <c r="N476" s="570"/>
      <c r="O476" s="570"/>
      <c r="P476" s="570"/>
      <c r="Q476" s="570"/>
      <c r="R476" s="570"/>
      <c r="S476" s="570"/>
      <c r="T476" s="570"/>
      <c r="U476" s="570"/>
      <c r="V476" s="570"/>
      <c r="W476" s="570"/>
      <c r="X476" s="570"/>
      <c r="Y476" s="570"/>
      <c r="Z476" s="570"/>
    </row>
    <row r="477" ht="12.75" customHeight="1">
      <c r="A477" s="570"/>
      <c r="B477" s="570"/>
      <c r="C477" s="691"/>
      <c r="D477" s="573"/>
      <c r="E477" s="574"/>
      <c r="F477" s="574"/>
      <c r="G477" s="570"/>
      <c r="H477" s="575"/>
      <c r="I477" s="575"/>
      <c r="J477" s="570"/>
      <c r="K477" s="570"/>
      <c r="L477" s="570"/>
      <c r="M477" s="570"/>
      <c r="N477" s="570"/>
      <c r="O477" s="570"/>
      <c r="P477" s="570"/>
      <c r="Q477" s="570"/>
      <c r="R477" s="570"/>
      <c r="S477" s="570"/>
      <c r="T477" s="570"/>
      <c r="U477" s="570"/>
      <c r="V477" s="570"/>
      <c r="W477" s="570"/>
      <c r="X477" s="570"/>
      <c r="Y477" s="570"/>
      <c r="Z477" s="570"/>
    </row>
    <row r="478" ht="12.75" customHeight="1">
      <c r="A478" s="570"/>
      <c r="B478" s="570"/>
      <c r="C478" s="691"/>
      <c r="D478" s="573"/>
      <c r="E478" s="574"/>
      <c r="F478" s="574"/>
      <c r="G478" s="570"/>
      <c r="H478" s="575"/>
      <c r="I478" s="575"/>
      <c r="J478" s="570"/>
      <c r="K478" s="570"/>
      <c r="L478" s="570"/>
      <c r="M478" s="570"/>
      <c r="N478" s="570"/>
      <c r="O478" s="570"/>
      <c r="P478" s="570"/>
      <c r="Q478" s="570"/>
      <c r="R478" s="570"/>
      <c r="S478" s="570"/>
      <c r="T478" s="570"/>
      <c r="U478" s="570"/>
      <c r="V478" s="570"/>
      <c r="W478" s="570"/>
      <c r="X478" s="570"/>
      <c r="Y478" s="570"/>
      <c r="Z478" s="570"/>
    </row>
    <row r="479" ht="12.75" customHeight="1">
      <c r="A479" s="570"/>
      <c r="B479" s="570"/>
      <c r="C479" s="691"/>
      <c r="D479" s="573"/>
      <c r="E479" s="574"/>
      <c r="F479" s="574"/>
      <c r="G479" s="570"/>
      <c r="H479" s="575"/>
      <c r="I479" s="575"/>
      <c r="J479" s="570"/>
      <c r="K479" s="570"/>
      <c r="L479" s="570"/>
      <c r="M479" s="570"/>
      <c r="N479" s="570"/>
      <c r="O479" s="570"/>
      <c r="P479" s="570"/>
      <c r="Q479" s="570"/>
      <c r="R479" s="570"/>
      <c r="S479" s="570"/>
      <c r="T479" s="570"/>
      <c r="U479" s="570"/>
      <c r="V479" s="570"/>
      <c r="W479" s="570"/>
      <c r="X479" s="570"/>
      <c r="Y479" s="570"/>
      <c r="Z479" s="570"/>
    </row>
    <row r="480" ht="12.75" customHeight="1">
      <c r="A480" s="570"/>
      <c r="B480" s="570"/>
      <c r="C480" s="691"/>
      <c r="D480" s="573"/>
      <c r="E480" s="574"/>
      <c r="F480" s="574"/>
      <c r="G480" s="570"/>
      <c r="H480" s="575"/>
      <c r="I480" s="575"/>
      <c r="J480" s="570"/>
      <c r="K480" s="570"/>
      <c r="L480" s="570"/>
      <c r="M480" s="570"/>
      <c r="N480" s="570"/>
      <c r="O480" s="570"/>
      <c r="P480" s="570"/>
      <c r="Q480" s="570"/>
      <c r="R480" s="570"/>
      <c r="S480" s="570"/>
      <c r="T480" s="570"/>
      <c r="U480" s="570"/>
      <c r="V480" s="570"/>
      <c r="W480" s="570"/>
      <c r="X480" s="570"/>
      <c r="Y480" s="570"/>
      <c r="Z480" s="570"/>
    </row>
    <row r="481" ht="12.75" customHeight="1">
      <c r="A481" s="570"/>
      <c r="B481" s="570"/>
      <c r="C481" s="691"/>
      <c r="D481" s="573"/>
      <c r="E481" s="574"/>
      <c r="F481" s="574"/>
      <c r="G481" s="570"/>
      <c r="H481" s="575"/>
      <c r="I481" s="575"/>
      <c r="J481" s="570"/>
      <c r="K481" s="570"/>
      <c r="L481" s="570"/>
      <c r="M481" s="570"/>
      <c r="N481" s="570"/>
      <c r="O481" s="570"/>
      <c r="P481" s="570"/>
      <c r="Q481" s="570"/>
      <c r="R481" s="570"/>
      <c r="S481" s="570"/>
      <c r="T481" s="570"/>
      <c r="U481" s="570"/>
      <c r="V481" s="570"/>
      <c r="W481" s="570"/>
      <c r="X481" s="570"/>
      <c r="Y481" s="570"/>
      <c r="Z481" s="570"/>
    </row>
    <row r="482" ht="12.75" customHeight="1">
      <c r="A482" s="570"/>
      <c r="B482" s="570"/>
      <c r="C482" s="691"/>
      <c r="D482" s="573"/>
      <c r="E482" s="574"/>
      <c r="F482" s="574"/>
      <c r="G482" s="570"/>
      <c r="H482" s="575"/>
      <c r="I482" s="575"/>
      <c r="J482" s="570"/>
      <c r="K482" s="570"/>
      <c r="L482" s="570"/>
      <c r="M482" s="570"/>
      <c r="N482" s="570"/>
      <c r="O482" s="570"/>
      <c r="P482" s="570"/>
      <c r="Q482" s="570"/>
      <c r="R482" s="570"/>
      <c r="S482" s="570"/>
      <c r="T482" s="570"/>
      <c r="U482" s="570"/>
      <c r="V482" s="570"/>
      <c r="W482" s="570"/>
      <c r="X482" s="570"/>
      <c r="Y482" s="570"/>
      <c r="Z482" s="570"/>
    </row>
    <row r="483" ht="12.75" customHeight="1">
      <c r="A483" s="570"/>
      <c r="B483" s="570"/>
      <c r="C483" s="691"/>
      <c r="D483" s="573"/>
      <c r="E483" s="574"/>
      <c r="F483" s="574"/>
      <c r="G483" s="570"/>
      <c r="H483" s="575"/>
      <c r="I483" s="575"/>
      <c r="J483" s="570"/>
      <c r="K483" s="570"/>
      <c r="L483" s="570"/>
      <c r="M483" s="570"/>
      <c r="N483" s="570"/>
      <c r="O483" s="570"/>
      <c r="P483" s="570"/>
      <c r="Q483" s="570"/>
      <c r="R483" s="570"/>
      <c r="S483" s="570"/>
      <c r="T483" s="570"/>
      <c r="U483" s="570"/>
      <c r="V483" s="570"/>
      <c r="W483" s="570"/>
      <c r="X483" s="570"/>
      <c r="Y483" s="570"/>
      <c r="Z483" s="570"/>
    </row>
    <row r="484" ht="12.75" customHeight="1">
      <c r="A484" s="570"/>
      <c r="B484" s="570"/>
      <c r="C484" s="691"/>
      <c r="D484" s="573"/>
      <c r="E484" s="574"/>
      <c r="F484" s="574"/>
      <c r="G484" s="570"/>
      <c r="H484" s="575"/>
      <c r="I484" s="575"/>
      <c r="J484" s="570"/>
      <c r="K484" s="570"/>
      <c r="L484" s="570"/>
      <c r="M484" s="570"/>
      <c r="N484" s="570"/>
      <c r="O484" s="570"/>
      <c r="P484" s="570"/>
      <c r="Q484" s="570"/>
      <c r="R484" s="570"/>
      <c r="S484" s="570"/>
      <c r="T484" s="570"/>
      <c r="U484" s="570"/>
      <c r="V484" s="570"/>
      <c r="W484" s="570"/>
      <c r="X484" s="570"/>
      <c r="Y484" s="570"/>
      <c r="Z484" s="570"/>
    </row>
    <row r="485" ht="12.75" customHeight="1">
      <c r="A485" s="570"/>
      <c r="B485" s="570"/>
      <c r="C485" s="691"/>
      <c r="D485" s="573"/>
      <c r="E485" s="574"/>
      <c r="F485" s="574"/>
      <c r="G485" s="570"/>
      <c r="H485" s="575"/>
      <c r="I485" s="575"/>
      <c r="J485" s="570"/>
      <c r="K485" s="570"/>
      <c r="L485" s="570"/>
      <c r="M485" s="570"/>
      <c r="N485" s="570"/>
      <c r="O485" s="570"/>
      <c r="P485" s="570"/>
      <c r="Q485" s="570"/>
      <c r="R485" s="570"/>
      <c r="S485" s="570"/>
      <c r="T485" s="570"/>
      <c r="U485" s="570"/>
      <c r="V485" s="570"/>
      <c r="W485" s="570"/>
      <c r="X485" s="570"/>
      <c r="Y485" s="570"/>
      <c r="Z485" s="570"/>
    </row>
    <row r="486" ht="12.75" customHeight="1">
      <c r="A486" s="570"/>
      <c r="B486" s="570"/>
      <c r="C486" s="691"/>
      <c r="D486" s="573"/>
      <c r="E486" s="574"/>
      <c r="F486" s="574"/>
      <c r="G486" s="570"/>
      <c r="H486" s="575"/>
      <c r="I486" s="575"/>
      <c r="J486" s="570"/>
      <c r="K486" s="570"/>
      <c r="L486" s="570"/>
      <c r="M486" s="570"/>
      <c r="N486" s="570"/>
      <c r="O486" s="570"/>
      <c r="P486" s="570"/>
      <c r="Q486" s="570"/>
      <c r="R486" s="570"/>
      <c r="S486" s="570"/>
      <c r="T486" s="570"/>
      <c r="U486" s="570"/>
      <c r="V486" s="570"/>
      <c r="W486" s="570"/>
      <c r="X486" s="570"/>
      <c r="Y486" s="570"/>
      <c r="Z486" s="570"/>
    </row>
    <row r="487" ht="12.75" customHeight="1">
      <c r="A487" s="570"/>
      <c r="B487" s="570"/>
      <c r="C487" s="691"/>
      <c r="D487" s="573"/>
      <c r="E487" s="574"/>
      <c r="F487" s="574"/>
      <c r="G487" s="570"/>
      <c r="H487" s="575"/>
      <c r="I487" s="575"/>
      <c r="J487" s="570"/>
      <c r="K487" s="570"/>
      <c r="L487" s="570"/>
      <c r="M487" s="570"/>
      <c r="N487" s="570"/>
      <c r="O487" s="570"/>
      <c r="P487" s="570"/>
      <c r="Q487" s="570"/>
      <c r="R487" s="570"/>
      <c r="S487" s="570"/>
      <c r="T487" s="570"/>
      <c r="U487" s="570"/>
      <c r="V487" s="570"/>
      <c r="W487" s="570"/>
      <c r="X487" s="570"/>
      <c r="Y487" s="570"/>
      <c r="Z487" s="570"/>
    </row>
    <row r="488" ht="12.75" customHeight="1">
      <c r="A488" s="570"/>
      <c r="B488" s="570"/>
      <c r="C488" s="691"/>
      <c r="D488" s="573"/>
      <c r="E488" s="574"/>
      <c r="F488" s="574"/>
      <c r="G488" s="570"/>
      <c r="H488" s="575"/>
      <c r="I488" s="575"/>
      <c r="J488" s="570"/>
      <c r="K488" s="570"/>
      <c r="L488" s="570"/>
      <c r="M488" s="570"/>
      <c r="N488" s="570"/>
      <c r="O488" s="570"/>
      <c r="P488" s="570"/>
      <c r="Q488" s="570"/>
      <c r="R488" s="570"/>
      <c r="S488" s="570"/>
      <c r="T488" s="570"/>
      <c r="U488" s="570"/>
      <c r="V488" s="570"/>
      <c r="W488" s="570"/>
      <c r="X488" s="570"/>
      <c r="Y488" s="570"/>
      <c r="Z488" s="570"/>
    </row>
    <row r="489" ht="12.75" customHeight="1">
      <c r="A489" s="570"/>
      <c r="B489" s="570"/>
      <c r="C489" s="691"/>
      <c r="D489" s="573"/>
      <c r="E489" s="574"/>
      <c r="F489" s="574"/>
      <c r="G489" s="570"/>
      <c r="H489" s="575"/>
      <c r="I489" s="575"/>
      <c r="J489" s="570"/>
      <c r="K489" s="570"/>
      <c r="L489" s="570"/>
      <c r="M489" s="570"/>
      <c r="N489" s="570"/>
      <c r="O489" s="570"/>
      <c r="P489" s="570"/>
      <c r="Q489" s="570"/>
      <c r="R489" s="570"/>
      <c r="S489" s="570"/>
      <c r="T489" s="570"/>
      <c r="U489" s="570"/>
      <c r="V489" s="570"/>
      <c r="W489" s="570"/>
      <c r="X489" s="570"/>
      <c r="Y489" s="570"/>
      <c r="Z489" s="570"/>
    </row>
    <row r="490" ht="12.75" customHeight="1">
      <c r="A490" s="570"/>
      <c r="B490" s="570"/>
      <c r="C490" s="691"/>
      <c r="D490" s="573"/>
      <c r="E490" s="574"/>
      <c r="F490" s="574"/>
      <c r="G490" s="570"/>
      <c r="H490" s="575"/>
      <c r="I490" s="575"/>
      <c r="J490" s="570"/>
      <c r="K490" s="570"/>
      <c r="L490" s="570"/>
      <c r="M490" s="570"/>
      <c r="N490" s="570"/>
      <c r="O490" s="570"/>
      <c r="P490" s="570"/>
      <c r="Q490" s="570"/>
      <c r="R490" s="570"/>
      <c r="S490" s="570"/>
      <c r="T490" s="570"/>
      <c r="U490" s="570"/>
      <c r="V490" s="570"/>
      <c r="W490" s="570"/>
      <c r="X490" s="570"/>
      <c r="Y490" s="570"/>
      <c r="Z490" s="570"/>
    </row>
    <row r="491" ht="12.75" customHeight="1">
      <c r="A491" s="570"/>
      <c r="B491" s="570"/>
      <c r="C491" s="691"/>
      <c r="D491" s="573"/>
      <c r="E491" s="574"/>
      <c r="F491" s="574"/>
      <c r="G491" s="570"/>
      <c r="H491" s="575"/>
      <c r="I491" s="575"/>
      <c r="J491" s="570"/>
      <c r="K491" s="570"/>
      <c r="L491" s="570"/>
      <c r="M491" s="570"/>
      <c r="N491" s="570"/>
      <c r="O491" s="570"/>
      <c r="P491" s="570"/>
      <c r="Q491" s="570"/>
      <c r="R491" s="570"/>
      <c r="S491" s="570"/>
      <c r="T491" s="570"/>
      <c r="U491" s="570"/>
      <c r="V491" s="570"/>
      <c r="W491" s="570"/>
      <c r="X491" s="570"/>
      <c r="Y491" s="570"/>
      <c r="Z491" s="570"/>
    </row>
    <row r="492" ht="12.75" customHeight="1">
      <c r="A492" s="570"/>
      <c r="B492" s="570"/>
      <c r="C492" s="691"/>
      <c r="D492" s="573"/>
      <c r="E492" s="574"/>
      <c r="F492" s="574"/>
      <c r="G492" s="570"/>
      <c r="H492" s="575"/>
      <c r="I492" s="575"/>
      <c r="J492" s="570"/>
      <c r="K492" s="570"/>
      <c r="L492" s="570"/>
      <c r="M492" s="570"/>
      <c r="N492" s="570"/>
      <c r="O492" s="570"/>
      <c r="P492" s="570"/>
      <c r="Q492" s="570"/>
      <c r="R492" s="570"/>
      <c r="S492" s="570"/>
      <c r="T492" s="570"/>
      <c r="U492" s="570"/>
      <c r="V492" s="570"/>
      <c r="W492" s="570"/>
      <c r="X492" s="570"/>
      <c r="Y492" s="570"/>
      <c r="Z492" s="570"/>
    </row>
    <row r="493" ht="12.75" customHeight="1">
      <c r="A493" s="570"/>
      <c r="B493" s="570"/>
      <c r="C493" s="691"/>
      <c r="D493" s="573"/>
      <c r="E493" s="574"/>
      <c r="F493" s="574"/>
      <c r="G493" s="570"/>
      <c r="H493" s="575"/>
      <c r="I493" s="575"/>
      <c r="J493" s="570"/>
      <c r="K493" s="570"/>
      <c r="L493" s="570"/>
      <c r="M493" s="570"/>
      <c r="N493" s="570"/>
      <c r="O493" s="570"/>
      <c r="P493" s="570"/>
      <c r="Q493" s="570"/>
      <c r="R493" s="570"/>
      <c r="S493" s="570"/>
      <c r="T493" s="570"/>
      <c r="U493" s="570"/>
      <c r="V493" s="570"/>
      <c r="W493" s="570"/>
      <c r="X493" s="570"/>
      <c r="Y493" s="570"/>
      <c r="Z493" s="570"/>
    </row>
    <row r="494" ht="12.75" customHeight="1">
      <c r="A494" s="570"/>
      <c r="B494" s="570"/>
      <c r="C494" s="691"/>
      <c r="D494" s="573"/>
      <c r="E494" s="574"/>
      <c r="F494" s="574"/>
      <c r="G494" s="570"/>
      <c r="H494" s="575"/>
      <c r="I494" s="575"/>
      <c r="J494" s="570"/>
      <c r="K494" s="570"/>
      <c r="L494" s="570"/>
      <c r="M494" s="570"/>
      <c r="N494" s="570"/>
      <c r="O494" s="570"/>
      <c r="P494" s="570"/>
      <c r="Q494" s="570"/>
      <c r="R494" s="570"/>
      <c r="S494" s="570"/>
      <c r="T494" s="570"/>
      <c r="U494" s="570"/>
      <c r="V494" s="570"/>
      <c r="W494" s="570"/>
      <c r="X494" s="570"/>
      <c r="Y494" s="570"/>
      <c r="Z494" s="570"/>
    </row>
    <row r="495" ht="12.75" customHeight="1">
      <c r="A495" s="570"/>
      <c r="B495" s="570"/>
      <c r="C495" s="691"/>
      <c r="D495" s="573"/>
      <c r="E495" s="574"/>
      <c r="F495" s="574"/>
      <c r="G495" s="570"/>
      <c r="H495" s="575"/>
      <c r="I495" s="575"/>
      <c r="J495" s="570"/>
      <c r="K495" s="570"/>
      <c r="L495" s="570"/>
      <c r="M495" s="570"/>
      <c r="N495" s="570"/>
      <c r="O495" s="570"/>
      <c r="P495" s="570"/>
      <c r="Q495" s="570"/>
      <c r="R495" s="570"/>
      <c r="S495" s="570"/>
      <c r="T495" s="570"/>
      <c r="U495" s="570"/>
      <c r="V495" s="570"/>
      <c r="W495" s="570"/>
      <c r="X495" s="570"/>
      <c r="Y495" s="570"/>
      <c r="Z495" s="570"/>
    </row>
    <row r="496" ht="12.75" customHeight="1">
      <c r="A496" s="570"/>
      <c r="B496" s="570"/>
      <c r="C496" s="691"/>
      <c r="D496" s="573"/>
      <c r="E496" s="574"/>
      <c r="F496" s="574"/>
      <c r="G496" s="570"/>
      <c r="H496" s="575"/>
      <c r="I496" s="575"/>
      <c r="J496" s="570"/>
      <c r="K496" s="570"/>
      <c r="L496" s="570"/>
      <c r="M496" s="570"/>
      <c r="N496" s="570"/>
      <c r="O496" s="570"/>
      <c r="P496" s="570"/>
      <c r="Q496" s="570"/>
      <c r="R496" s="570"/>
      <c r="S496" s="570"/>
      <c r="T496" s="570"/>
      <c r="U496" s="570"/>
      <c r="V496" s="570"/>
      <c r="W496" s="570"/>
      <c r="X496" s="570"/>
      <c r="Y496" s="570"/>
      <c r="Z496" s="570"/>
    </row>
    <row r="497" ht="12.75" customHeight="1">
      <c r="A497" s="570"/>
      <c r="B497" s="570"/>
      <c r="C497" s="691"/>
      <c r="D497" s="573"/>
      <c r="E497" s="574"/>
      <c r="F497" s="574"/>
      <c r="G497" s="570"/>
      <c r="H497" s="575"/>
      <c r="I497" s="575"/>
      <c r="J497" s="570"/>
      <c r="K497" s="570"/>
      <c r="L497" s="570"/>
      <c r="M497" s="570"/>
      <c r="N497" s="570"/>
      <c r="O497" s="570"/>
      <c r="P497" s="570"/>
      <c r="Q497" s="570"/>
      <c r="R497" s="570"/>
      <c r="S497" s="570"/>
      <c r="T497" s="570"/>
      <c r="U497" s="570"/>
      <c r="V497" s="570"/>
      <c r="W497" s="570"/>
      <c r="X497" s="570"/>
      <c r="Y497" s="570"/>
      <c r="Z497" s="570"/>
    </row>
    <row r="498" ht="12.75" customHeight="1">
      <c r="A498" s="570"/>
      <c r="B498" s="570"/>
      <c r="C498" s="691"/>
      <c r="D498" s="573"/>
      <c r="E498" s="574"/>
      <c r="F498" s="574"/>
      <c r="G498" s="570"/>
      <c r="H498" s="575"/>
      <c r="I498" s="575"/>
      <c r="J498" s="570"/>
      <c r="K498" s="570"/>
      <c r="L498" s="570"/>
      <c r="M498" s="570"/>
      <c r="N498" s="570"/>
      <c r="O498" s="570"/>
      <c r="P498" s="570"/>
      <c r="Q498" s="570"/>
      <c r="R498" s="570"/>
      <c r="S498" s="570"/>
      <c r="T498" s="570"/>
      <c r="U498" s="570"/>
      <c r="V498" s="570"/>
      <c r="W498" s="570"/>
      <c r="X498" s="570"/>
      <c r="Y498" s="570"/>
      <c r="Z498" s="570"/>
    </row>
    <row r="499" ht="12.75" customHeight="1">
      <c r="A499" s="570"/>
      <c r="B499" s="570"/>
      <c r="C499" s="691"/>
      <c r="D499" s="573"/>
      <c r="E499" s="574"/>
      <c r="F499" s="574"/>
      <c r="G499" s="570"/>
      <c r="H499" s="575"/>
      <c r="I499" s="575"/>
      <c r="J499" s="570"/>
      <c r="K499" s="570"/>
      <c r="L499" s="570"/>
      <c r="M499" s="570"/>
      <c r="N499" s="570"/>
      <c r="O499" s="570"/>
      <c r="P499" s="570"/>
      <c r="Q499" s="570"/>
      <c r="R499" s="570"/>
      <c r="S499" s="570"/>
      <c r="T499" s="570"/>
      <c r="U499" s="570"/>
      <c r="V499" s="570"/>
      <c r="W499" s="570"/>
      <c r="X499" s="570"/>
      <c r="Y499" s="570"/>
      <c r="Z499" s="570"/>
    </row>
    <row r="500" ht="12.75" customHeight="1">
      <c r="A500" s="570"/>
      <c r="B500" s="570"/>
      <c r="C500" s="691"/>
      <c r="D500" s="573"/>
      <c r="E500" s="574"/>
      <c r="F500" s="574"/>
      <c r="G500" s="570"/>
      <c r="H500" s="575"/>
      <c r="I500" s="575"/>
      <c r="J500" s="570"/>
      <c r="K500" s="570"/>
      <c r="L500" s="570"/>
      <c r="M500" s="570"/>
      <c r="N500" s="570"/>
      <c r="O500" s="570"/>
      <c r="P500" s="570"/>
      <c r="Q500" s="570"/>
      <c r="R500" s="570"/>
      <c r="S500" s="570"/>
      <c r="T500" s="570"/>
      <c r="U500" s="570"/>
      <c r="V500" s="570"/>
      <c r="W500" s="570"/>
      <c r="X500" s="570"/>
      <c r="Y500" s="570"/>
      <c r="Z500" s="570"/>
    </row>
    <row r="501" ht="12.75" customHeight="1">
      <c r="A501" s="570"/>
      <c r="B501" s="570"/>
      <c r="C501" s="691"/>
      <c r="D501" s="573"/>
      <c r="E501" s="574"/>
      <c r="F501" s="574"/>
      <c r="G501" s="570"/>
      <c r="H501" s="575"/>
      <c r="I501" s="575"/>
      <c r="J501" s="570"/>
      <c r="K501" s="570"/>
      <c r="L501" s="570"/>
      <c r="M501" s="570"/>
      <c r="N501" s="570"/>
      <c r="O501" s="570"/>
      <c r="P501" s="570"/>
      <c r="Q501" s="570"/>
      <c r="R501" s="570"/>
      <c r="S501" s="570"/>
      <c r="T501" s="570"/>
      <c r="U501" s="570"/>
      <c r="V501" s="570"/>
      <c r="W501" s="570"/>
      <c r="X501" s="570"/>
      <c r="Y501" s="570"/>
      <c r="Z501" s="570"/>
    </row>
    <row r="502" ht="12.75" customHeight="1">
      <c r="A502" s="570"/>
      <c r="B502" s="570"/>
      <c r="C502" s="691"/>
      <c r="D502" s="573"/>
      <c r="E502" s="574"/>
      <c r="F502" s="574"/>
      <c r="G502" s="570"/>
      <c r="H502" s="575"/>
      <c r="I502" s="575"/>
      <c r="J502" s="570"/>
      <c r="K502" s="570"/>
      <c r="L502" s="570"/>
      <c r="M502" s="570"/>
      <c r="N502" s="570"/>
      <c r="O502" s="570"/>
      <c r="P502" s="570"/>
      <c r="Q502" s="570"/>
      <c r="R502" s="570"/>
      <c r="S502" s="570"/>
      <c r="T502" s="570"/>
      <c r="U502" s="570"/>
      <c r="V502" s="570"/>
      <c r="W502" s="570"/>
      <c r="X502" s="570"/>
      <c r="Y502" s="570"/>
      <c r="Z502" s="570"/>
    </row>
    <row r="503" ht="12.75" customHeight="1">
      <c r="A503" s="570"/>
      <c r="B503" s="570"/>
      <c r="C503" s="691"/>
      <c r="D503" s="573"/>
      <c r="E503" s="574"/>
      <c r="F503" s="574"/>
      <c r="G503" s="570"/>
      <c r="H503" s="575"/>
      <c r="I503" s="575"/>
      <c r="J503" s="570"/>
      <c r="K503" s="570"/>
      <c r="L503" s="570"/>
      <c r="M503" s="570"/>
      <c r="N503" s="570"/>
      <c r="O503" s="570"/>
      <c r="P503" s="570"/>
      <c r="Q503" s="570"/>
      <c r="R503" s="570"/>
      <c r="S503" s="570"/>
      <c r="T503" s="570"/>
      <c r="U503" s="570"/>
      <c r="V503" s="570"/>
      <c r="W503" s="570"/>
      <c r="X503" s="570"/>
      <c r="Y503" s="570"/>
      <c r="Z503" s="570"/>
    </row>
    <row r="504" ht="12.75" customHeight="1">
      <c r="A504" s="570"/>
      <c r="B504" s="570"/>
      <c r="C504" s="691"/>
      <c r="D504" s="573"/>
      <c r="E504" s="574"/>
      <c r="F504" s="574"/>
      <c r="G504" s="570"/>
      <c r="H504" s="575"/>
      <c r="I504" s="575"/>
      <c r="J504" s="570"/>
      <c r="K504" s="570"/>
      <c r="L504" s="570"/>
      <c r="M504" s="570"/>
      <c r="N504" s="570"/>
      <c r="O504" s="570"/>
      <c r="P504" s="570"/>
      <c r="Q504" s="570"/>
      <c r="R504" s="570"/>
      <c r="S504" s="570"/>
      <c r="T504" s="570"/>
      <c r="U504" s="570"/>
      <c r="V504" s="570"/>
      <c r="W504" s="570"/>
      <c r="X504" s="570"/>
      <c r="Y504" s="570"/>
      <c r="Z504" s="570"/>
    </row>
    <row r="505" ht="12.75" customHeight="1">
      <c r="A505" s="570"/>
      <c r="B505" s="570"/>
      <c r="C505" s="691"/>
      <c r="D505" s="573"/>
      <c r="E505" s="574"/>
      <c r="F505" s="574"/>
      <c r="G505" s="570"/>
      <c r="H505" s="575"/>
      <c r="I505" s="575"/>
      <c r="J505" s="570"/>
      <c r="K505" s="570"/>
      <c r="L505" s="570"/>
      <c r="M505" s="570"/>
      <c r="N505" s="570"/>
      <c r="O505" s="570"/>
      <c r="P505" s="570"/>
      <c r="Q505" s="570"/>
      <c r="R505" s="570"/>
      <c r="S505" s="570"/>
      <c r="T505" s="570"/>
      <c r="U505" s="570"/>
      <c r="V505" s="570"/>
      <c r="W505" s="570"/>
      <c r="X505" s="570"/>
      <c r="Y505" s="570"/>
      <c r="Z505" s="570"/>
    </row>
    <row r="506" ht="12.75" customHeight="1">
      <c r="A506" s="570"/>
      <c r="B506" s="570"/>
      <c r="C506" s="691"/>
      <c r="D506" s="573"/>
      <c r="E506" s="574"/>
      <c r="F506" s="574"/>
      <c r="G506" s="570"/>
      <c r="H506" s="575"/>
      <c r="I506" s="575"/>
      <c r="J506" s="570"/>
      <c r="K506" s="570"/>
      <c r="L506" s="570"/>
      <c r="M506" s="570"/>
      <c r="N506" s="570"/>
      <c r="O506" s="570"/>
      <c r="P506" s="570"/>
      <c r="Q506" s="570"/>
      <c r="R506" s="570"/>
      <c r="S506" s="570"/>
      <c r="T506" s="570"/>
      <c r="U506" s="570"/>
      <c r="V506" s="570"/>
      <c r="W506" s="570"/>
      <c r="X506" s="570"/>
      <c r="Y506" s="570"/>
      <c r="Z506" s="570"/>
    </row>
    <row r="507" ht="12.75" customHeight="1">
      <c r="A507" s="570"/>
      <c r="B507" s="570"/>
      <c r="C507" s="691"/>
      <c r="D507" s="573"/>
      <c r="E507" s="574"/>
      <c r="F507" s="574"/>
      <c r="G507" s="570"/>
      <c r="H507" s="575"/>
      <c r="I507" s="575"/>
      <c r="J507" s="570"/>
      <c r="K507" s="570"/>
      <c r="L507" s="570"/>
      <c r="M507" s="570"/>
      <c r="N507" s="570"/>
      <c r="O507" s="570"/>
      <c r="P507" s="570"/>
      <c r="Q507" s="570"/>
      <c r="R507" s="570"/>
      <c r="S507" s="570"/>
      <c r="T507" s="570"/>
      <c r="U507" s="570"/>
      <c r="V507" s="570"/>
      <c r="W507" s="570"/>
      <c r="X507" s="570"/>
      <c r="Y507" s="570"/>
      <c r="Z507" s="570"/>
    </row>
    <row r="508" ht="12.75" customHeight="1">
      <c r="A508" s="570"/>
      <c r="B508" s="570"/>
      <c r="C508" s="691"/>
      <c r="D508" s="573"/>
      <c r="E508" s="574"/>
      <c r="F508" s="574"/>
      <c r="G508" s="570"/>
      <c r="H508" s="575"/>
      <c r="I508" s="575"/>
      <c r="J508" s="570"/>
      <c r="K508" s="570"/>
      <c r="L508" s="570"/>
      <c r="M508" s="570"/>
      <c r="N508" s="570"/>
      <c r="O508" s="570"/>
      <c r="P508" s="570"/>
      <c r="Q508" s="570"/>
      <c r="R508" s="570"/>
      <c r="S508" s="570"/>
      <c r="T508" s="570"/>
      <c r="U508" s="570"/>
      <c r="V508" s="570"/>
      <c r="W508" s="570"/>
      <c r="X508" s="570"/>
      <c r="Y508" s="570"/>
      <c r="Z508" s="570"/>
    </row>
    <row r="509" ht="12.75" customHeight="1">
      <c r="A509" s="570"/>
      <c r="B509" s="570"/>
      <c r="C509" s="691"/>
      <c r="D509" s="573"/>
      <c r="E509" s="574"/>
      <c r="F509" s="574"/>
      <c r="G509" s="570"/>
      <c r="H509" s="575"/>
      <c r="I509" s="575"/>
      <c r="J509" s="570"/>
      <c r="K509" s="570"/>
      <c r="L509" s="570"/>
      <c r="M509" s="570"/>
      <c r="N509" s="570"/>
      <c r="O509" s="570"/>
      <c r="P509" s="570"/>
      <c r="Q509" s="570"/>
      <c r="R509" s="570"/>
      <c r="S509" s="570"/>
      <c r="T509" s="570"/>
      <c r="U509" s="570"/>
      <c r="V509" s="570"/>
      <c r="W509" s="570"/>
      <c r="X509" s="570"/>
      <c r="Y509" s="570"/>
      <c r="Z509" s="570"/>
    </row>
    <row r="510" ht="12.75" customHeight="1">
      <c r="A510" s="570"/>
      <c r="B510" s="570"/>
      <c r="C510" s="691"/>
      <c r="D510" s="573"/>
      <c r="E510" s="574"/>
      <c r="F510" s="574"/>
      <c r="G510" s="570"/>
      <c r="H510" s="575"/>
      <c r="I510" s="575"/>
      <c r="J510" s="570"/>
      <c r="K510" s="570"/>
      <c r="L510" s="570"/>
      <c r="M510" s="570"/>
      <c r="N510" s="570"/>
      <c r="O510" s="570"/>
      <c r="P510" s="570"/>
      <c r="Q510" s="570"/>
      <c r="R510" s="570"/>
      <c r="S510" s="570"/>
      <c r="T510" s="570"/>
      <c r="U510" s="570"/>
      <c r="V510" s="570"/>
      <c r="W510" s="570"/>
      <c r="X510" s="570"/>
      <c r="Y510" s="570"/>
      <c r="Z510" s="570"/>
    </row>
    <row r="511" ht="12.75" customHeight="1">
      <c r="A511" s="570"/>
      <c r="B511" s="570"/>
      <c r="C511" s="691"/>
      <c r="D511" s="573"/>
      <c r="E511" s="574"/>
      <c r="F511" s="574"/>
      <c r="G511" s="570"/>
      <c r="H511" s="575"/>
      <c r="I511" s="575"/>
      <c r="J511" s="570"/>
      <c r="K511" s="570"/>
      <c r="L511" s="570"/>
      <c r="M511" s="570"/>
      <c r="N511" s="570"/>
      <c r="O511" s="570"/>
      <c r="P511" s="570"/>
      <c r="Q511" s="570"/>
      <c r="R511" s="570"/>
      <c r="S511" s="570"/>
      <c r="T511" s="570"/>
      <c r="U511" s="570"/>
      <c r="V511" s="570"/>
      <c r="W511" s="570"/>
      <c r="X511" s="570"/>
      <c r="Y511" s="570"/>
      <c r="Z511" s="570"/>
    </row>
    <row r="512" ht="12.75" customHeight="1">
      <c r="A512" s="570"/>
      <c r="B512" s="570"/>
      <c r="C512" s="691"/>
      <c r="D512" s="573"/>
      <c r="E512" s="574"/>
      <c r="F512" s="574"/>
      <c r="G512" s="570"/>
      <c r="H512" s="575"/>
      <c r="I512" s="575"/>
      <c r="J512" s="570"/>
      <c r="K512" s="570"/>
      <c r="L512" s="570"/>
      <c r="M512" s="570"/>
      <c r="N512" s="570"/>
      <c r="O512" s="570"/>
      <c r="P512" s="570"/>
      <c r="Q512" s="570"/>
      <c r="R512" s="570"/>
      <c r="S512" s="570"/>
      <c r="T512" s="570"/>
      <c r="U512" s="570"/>
      <c r="V512" s="570"/>
      <c r="W512" s="570"/>
      <c r="X512" s="570"/>
      <c r="Y512" s="570"/>
      <c r="Z512" s="570"/>
    </row>
    <row r="513" ht="12.75" customHeight="1">
      <c r="A513" s="570"/>
      <c r="B513" s="570"/>
      <c r="C513" s="691"/>
      <c r="D513" s="573"/>
      <c r="E513" s="574"/>
      <c r="F513" s="574"/>
      <c r="G513" s="570"/>
      <c r="H513" s="575"/>
      <c r="I513" s="575"/>
      <c r="J513" s="570"/>
      <c r="K513" s="570"/>
      <c r="L513" s="570"/>
      <c r="M513" s="570"/>
      <c r="N513" s="570"/>
      <c r="O513" s="570"/>
      <c r="P513" s="570"/>
      <c r="Q513" s="570"/>
      <c r="R513" s="570"/>
      <c r="S513" s="570"/>
      <c r="T513" s="570"/>
      <c r="U513" s="570"/>
      <c r="V513" s="570"/>
      <c r="W513" s="570"/>
      <c r="X513" s="570"/>
      <c r="Y513" s="570"/>
      <c r="Z513" s="570"/>
    </row>
    <row r="514" ht="12.75" customHeight="1">
      <c r="A514" s="570"/>
      <c r="B514" s="570"/>
      <c r="C514" s="691"/>
      <c r="D514" s="573"/>
      <c r="E514" s="574"/>
      <c r="F514" s="574"/>
      <c r="G514" s="570"/>
      <c r="H514" s="575"/>
      <c r="I514" s="575"/>
      <c r="J514" s="570"/>
      <c r="K514" s="570"/>
      <c r="L514" s="570"/>
      <c r="M514" s="570"/>
      <c r="N514" s="570"/>
      <c r="O514" s="570"/>
      <c r="P514" s="570"/>
      <c r="Q514" s="570"/>
      <c r="R514" s="570"/>
      <c r="S514" s="570"/>
      <c r="T514" s="570"/>
      <c r="U514" s="570"/>
      <c r="V514" s="570"/>
      <c r="W514" s="570"/>
      <c r="X514" s="570"/>
      <c r="Y514" s="570"/>
      <c r="Z514" s="570"/>
    </row>
    <row r="515" ht="12.75" customHeight="1">
      <c r="A515" s="570"/>
      <c r="B515" s="570"/>
      <c r="C515" s="691"/>
      <c r="D515" s="573"/>
      <c r="E515" s="574"/>
      <c r="F515" s="574"/>
      <c r="G515" s="570"/>
      <c r="H515" s="575"/>
      <c r="I515" s="575"/>
      <c r="J515" s="570"/>
      <c r="K515" s="570"/>
      <c r="L515" s="570"/>
      <c r="M515" s="570"/>
      <c r="N515" s="570"/>
      <c r="O515" s="570"/>
      <c r="P515" s="570"/>
      <c r="Q515" s="570"/>
      <c r="R515" s="570"/>
      <c r="S515" s="570"/>
      <c r="T515" s="570"/>
      <c r="U515" s="570"/>
      <c r="V515" s="570"/>
      <c r="W515" s="570"/>
      <c r="X515" s="570"/>
      <c r="Y515" s="570"/>
      <c r="Z515" s="570"/>
    </row>
    <row r="516" ht="12.75" customHeight="1">
      <c r="A516" s="570"/>
      <c r="B516" s="570"/>
      <c r="C516" s="691"/>
      <c r="D516" s="573"/>
      <c r="E516" s="574"/>
      <c r="F516" s="574"/>
      <c r="G516" s="570"/>
      <c r="H516" s="575"/>
      <c r="I516" s="575"/>
      <c r="J516" s="570"/>
      <c r="K516" s="570"/>
      <c r="L516" s="570"/>
      <c r="M516" s="570"/>
      <c r="N516" s="570"/>
      <c r="O516" s="570"/>
      <c r="P516" s="570"/>
      <c r="Q516" s="570"/>
      <c r="R516" s="570"/>
      <c r="S516" s="570"/>
      <c r="T516" s="570"/>
      <c r="U516" s="570"/>
      <c r="V516" s="570"/>
      <c r="W516" s="570"/>
      <c r="X516" s="570"/>
      <c r="Y516" s="570"/>
      <c r="Z516" s="570"/>
    </row>
    <row r="517" ht="12.75" customHeight="1">
      <c r="A517" s="570"/>
      <c r="B517" s="570"/>
      <c r="C517" s="691"/>
      <c r="D517" s="573"/>
      <c r="E517" s="574"/>
      <c r="F517" s="574"/>
      <c r="G517" s="570"/>
      <c r="H517" s="575"/>
      <c r="I517" s="575"/>
      <c r="J517" s="570"/>
      <c r="K517" s="570"/>
      <c r="L517" s="570"/>
      <c r="M517" s="570"/>
      <c r="N517" s="570"/>
      <c r="O517" s="570"/>
      <c r="P517" s="570"/>
      <c r="Q517" s="570"/>
      <c r="R517" s="570"/>
      <c r="S517" s="570"/>
      <c r="T517" s="570"/>
      <c r="U517" s="570"/>
      <c r="V517" s="570"/>
      <c r="W517" s="570"/>
      <c r="X517" s="570"/>
      <c r="Y517" s="570"/>
      <c r="Z517" s="570"/>
    </row>
    <row r="518" ht="12.75" customHeight="1">
      <c r="A518" s="570"/>
      <c r="B518" s="570"/>
      <c r="C518" s="691"/>
      <c r="D518" s="573"/>
      <c r="E518" s="574"/>
      <c r="F518" s="574"/>
      <c r="G518" s="570"/>
      <c r="H518" s="575"/>
      <c r="I518" s="575"/>
      <c r="J518" s="570"/>
      <c r="K518" s="570"/>
      <c r="L518" s="570"/>
      <c r="M518" s="570"/>
      <c r="N518" s="570"/>
      <c r="O518" s="570"/>
      <c r="P518" s="570"/>
      <c r="Q518" s="570"/>
      <c r="R518" s="570"/>
      <c r="S518" s="570"/>
      <c r="T518" s="570"/>
      <c r="U518" s="570"/>
      <c r="V518" s="570"/>
      <c r="W518" s="570"/>
      <c r="X518" s="570"/>
      <c r="Y518" s="570"/>
      <c r="Z518" s="570"/>
    </row>
    <row r="519" ht="12.75" customHeight="1">
      <c r="A519" s="570"/>
      <c r="B519" s="570"/>
      <c r="C519" s="691"/>
      <c r="D519" s="573"/>
      <c r="E519" s="574"/>
      <c r="F519" s="574"/>
      <c r="G519" s="570"/>
      <c r="H519" s="575"/>
      <c r="I519" s="575"/>
      <c r="J519" s="570"/>
      <c r="K519" s="570"/>
      <c r="L519" s="570"/>
      <c r="M519" s="570"/>
      <c r="N519" s="570"/>
      <c r="O519" s="570"/>
      <c r="P519" s="570"/>
      <c r="Q519" s="570"/>
      <c r="R519" s="570"/>
      <c r="S519" s="570"/>
      <c r="T519" s="570"/>
      <c r="U519" s="570"/>
      <c r="V519" s="570"/>
      <c r="W519" s="570"/>
      <c r="X519" s="570"/>
      <c r="Y519" s="570"/>
      <c r="Z519" s="570"/>
    </row>
    <row r="520" ht="12.75" customHeight="1">
      <c r="A520" s="570"/>
      <c r="B520" s="570"/>
      <c r="C520" s="691"/>
      <c r="D520" s="573"/>
      <c r="E520" s="574"/>
      <c r="F520" s="574"/>
      <c r="G520" s="570"/>
      <c r="H520" s="575"/>
      <c r="I520" s="575"/>
      <c r="J520" s="570"/>
      <c r="K520" s="570"/>
      <c r="L520" s="570"/>
      <c r="M520" s="570"/>
      <c r="N520" s="570"/>
      <c r="O520" s="570"/>
      <c r="P520" s="570"/>
      <c r="Q520" s="570"/>
      <c r="R520" s="570"/>
      <c r="S520" s="570"/>
      <c r="T520" s="570"/>
      <c r="U520" s="570"/>
      <c r="V520" s="570"/>
      <c r="W520" s="570"/>
      <c r="X520" s="570"/>
      <c r="Y520" s="570"/>
      <c r="Z520" s="570"/>
    </row>
    <row r="521" ht="12.75" customHeight="1">
      <c r="A521" s="570"/>
      <c r="B521" s="570"/>
      <c r="C521" s="691"/>
      <c r="D521" s="573"/>
      <c r="E521" s="574"/>
      <c r="F521" s="574"/>
      <c r="G521" s="570"/>
      <c r="H521" s="575"/>
      <c r="I521" s="575"/>
      <c r="J521" s="570"/>
      <c r="K521" s="570"/>
      <c r="L521" s="570"/>
      <c r="M521" s="570"/>
      <c r="N521" s="570"/>
      <c r="O521" s="570"/>
      <c r="P521" s="570"/>
      <c r="Q521" s="570"/>
      <c r="R521" s="570"/>
      <c r="S521" s="570"/>
      <c r="T521" s="570"/>
      <c r="U521" s="570"/>
      <c r="V521" s="570"/>
      <c r="W521" s="570"/>
      <c r="X521" s="570"/>
      <c r="Y521" s="570"/>
      <c r="Z521" s="570"/>
    </row>
    <row r="522" ht="12.75" customHeight="1">
      <c r="A522" s="570"/>
      <c r="B522" s="570"/>
      <c r="C522" s="691"/>
      <c r="D522" s="573"/>
      <c r="E522" s="574"/>
      <c r="F522" s="574"/>
      <c r="G522" s="570"/>
      <c r="H522" s="575"/>
      <c r="I522" s="575"/>
      <c r="J522" s="570"/>
      <c r="K522" s="570"/>
      <c r="L522" s="570"/>
      <c r="M522" s="570"/>
      <c r="N522" s="570"/>
      <c r="O522" s="570"/>
      <c r="P522" s="570"/>
      <c r="Q522" s="570"/>
      <c r="R522" s="570"/>
      <c r="S522" s="570"/>
      <c r="T522" s="570"/>
      <c r="U522" s="570"/>
      <c r="V522" s="570"/>
      <c r="W522" s="570"/>
      <c r="X522" s="570"/>
      <c r="Y522" s="570"/>
      <c r="Z522" s="570"/>
    </row>
    <row r="523" ht="12.75" customHeight="1">
      <c r="A523" s="570"/>
      <c r="B523" s="570"/>
      <c r="C523" s="691"/>
      <c r="D523" s="573"/>
      <c r="E523" s="574"/>
      <c r="F523" s="574"/>
      <c r="G523" s="570"/>
      <c r="H523" s="575"/>
      <c r="I523" s="575"/>
      <c r="J523" s="570"/>
      <c r="K523" s="570"/>
      <c r="L523" s="570"/>
      <c r="M523" s="570"/>
      <c r="N523" s="570"/>
      <c r="O523" s="570"/>
      <c r="P523" s="570"/>
      <c r="Q523" s="570"/>
      <c r="R523" s="570"/>
      <c r="S523" s="570"/>
      <c r="T523" s="570"/>
      <c r="U523" s="570"/>
      <c r="V523" s="570"/>
      <c r="W523" s="570"/>
      <c r="X523" s="570"/>
      <c r="Y523" s="570"/>
      <c r="Z523" s="570"/>
    </row>
    <row r="524" ht="12.75" customHeight="1">
      <c r="A524" s="570"/>
      <c r="B524" s="570"/>
      <c r="C524" s="691"/>
      <c r="D524" s="573"/>
      <c r="E524" s="574"/>
      <c r="F524" s="574"/>
      <c r="G524" s="570"/>
      <c r="H524" s="575"/>
      <c r="I524" s="575"/>
      <c r="J524" s="570"/>
      <c r="K524" s="570"/>
      <c r="L524" s="570"/>
      <c r="M524" s="570"/>
      <c r="N524" s="570"/>
      <c r="O524" s="570"/>
      <c r="P524" s="570"/>
      <c r="Q524" s="570"/>
      <c r="R524" s="570"/>
      <c r="S524" s="570"/>
      <c r="T524" s="570"/>
      <c r="U524" s="570"/>
      <c r="V524" s="570"/>
      <c r="W524" s="570"/>
      <c r="X524" s="570"/>
      <c r="Y524" s="570"/>
      <c r="Z524" s="570"/>
    </row>
    <row r="525" ht="12.75" customHeight="1">
      <c r="A525" s="570"/>
      <c r="B525" s="570"/>
      <c r="C525" s="691"/>
      <c r="D525" s="573"/>
      <c r="E525" s="574"/>
      <c r="F525" s="574"/>
      <c r="G525" s="570"/>
      <c r="H525" s="575"/>
      <c r="I525" s="575"/>
      <c r="J525" s="570"/>
      <c r="K525" s="570"/>
      <c r="L525" s="570"/>
      <c r="M525" s="570"/>
      <c r="N525" s="570"/>
      <c r="O525" s="570"/>
      <c r="P525" s="570"/>
      <c r="Q525" s="570"/>
      <c r="R525" s="570"/>
      <c r="S525" s="570"/>
      <c r="T525" s="570"/>
      <c r="U525" s="570"/>
      <c r="V525" s="570"/>
      <c r="W525" s="570"/>
      <c r="X525" s="570"/>
      <c r="Y525" s="570"/>
      <c r="Z525" s="570"/>
    </row>
    <row r="526" ht="12.75" customHeight="1">
      <c r="A526" s="570"/>
      <c r="B526" s="570"/>
      <c r="C526" s="691"/>
      <c r="D526" s="573"/>
      <c r="E526" s="574"/>
      <c r="F526" s="574"/>
      <c r="G526" s="570"/>
      <c r="H526" s="575"/>
      <c r="I526" s="575"/>
      <c r="J526" s="570"/>
      <c r="K526" s="570"/>
      <c r="L526" s="570"/>
      <c r="M526" s="570"/>
      <c r="N526" s="570"/>
      <c r="O526" s="570"/>
      <c r="P526" s="570"/>
      <c r="Q526" s="570"/>
      <c r="R526" s="570"/>
      <c r="S526" s="570"/>
      <c r="T526" s="570"/>
      <c r="U526" s="570"/>
      <c r="V526" s="570"/>
      <c r="W526" s="570"/>
      <c r="X526" s="570"/>
      <c r="Y526" s="570"/>
      <c r="Z526" s="570"/>
    </row>
    <row r="527" ht="12.75" customHeight="1">
      <c r="A527" s="570"/>
      <c r="B527" s="570"/>
      <c r="C527" s="691"/>
      <c r="D527" s="573"/>
      <c r="E527" s="574"/>
      <c r="F527" s="574"/>
      <c r="G527" s="570"/>
      <c r="H527" s="575"/>
      <c r="I527" s="575"/>
      <c r="J527" s="570"/>
      <c r="K527" s="570"/>
      <c r="L527" s="570"/>
      <c r="M527" s="570"/>
      <c r="N527" s="570"/>
      <c r="O527" s="570"/>
      <c r="P527" s="570"/>
      <c r="Q527" s="570"/>
      <c r="R527" s="570"/>
      <c r="S527" s="570"/>
      <c r="T527" s="570"/>
      <c r="U527" s="570"/>
      <c r="V527" s="570"/>
      <c r="W527" s="570"/>
      <c r="X527" s="570"/>
      <c r="Y527" s="570"/>
      <c r="Z527" s="570"/>
    </row>
    <row r="528" ht="12.75" customHeight="1">
      <c r="A528" s="570"/>
      <c r="B528" s="570"/>
      <c r="C528" s="691"/>
      <c r="D528" s="573"/>
      <c r="E528" s="574"/>
      <c r="F528" s="574"/>
      <c r="G528" s="570"/>
      <c r="H528" s="575"/>
      <c r="I528" s="575"/>
      <c r="J528" s="570"/>
      <c r="K528" s="570"/>
      <c r="L528" s="570"/>
      <c r="M528" s="570"/>
      <c r="N528" s="570"/>
      <c r="O528" s="570"/>
      <c r="P528" s="570"/>
      <c r="Q528" s="570"/>
      <c r="R528" s="570"/>
      <c r="S528" s="570"/>
      <c r="T528" s="570"/>
      <c r="U528" s="570"/>
      <c r="V528" s="570"/>
      <c r="W528" s="570"/>
      <c r="X528" s="570"/>
      <c r="Y528" s="570"/>
      <c r="Z528" s="570"/>
    </row>
    <row r="529" ht="12.75" customHeight="1">
      <c r="A529" s="570"/>
      <c r="B529" s="570"/>
      <c r="C529" s="691"/>
      <c r="D529" s="573"/>
      <c r="E529" s="574"/>
      <c r="F529" s="574"/>
      <c r="G529" s="570"/>
      <c r="H529" s="575"/>
      <c r="I529" s="575"/>
      <c r="J529" s="570"/>
      <c r="K529" s="570"/>
      <c r="L529" s="570"/>
      <c r="M529" s="570"/>
      <c r="N529" s="570"/>
      <c r="O529" s="570"/>
      <c r="P529" s="570"/>
      <c r="Q529" s="570"/>
      <c r="R529" s="570"/>
      <c r="S529" s="570"/>
      <c r="T529" s="570"/>
      <c r="U529" s="570"/>
      <c r="V529" s="570"/>
      <c r="W529" s="570"/>
      <c r="X529" s="570"/>
      <c r="Y529" s="570"/>
      <c r="Z529" s="570"/>
    </row>
    <row r="530" ht="12.75" customHeight="1">
      <c r="A530" s="570"/>
      <c r="B530" s="570"/>
      <c r="C530" s="691"/>
      <c r="D530" s="573"/>
      <c r="E530" s="574"/>
      <c r="F530" s="574"/>
      <c r="G530" s="570"/>
      <c r="H530" s="575"/>
      <c r="I530" s="575"/>
      <c r="J530" s="570"/>
      <c r="K530" s="570"/>
      <c r="L530" s="570"/>
      <c r="M530" s="570"/>
      <c r="N530" s="570"/>
      <c r="O530" s="570"/>
      <c r="P530" s="570"/>
      <c r="Q530" s="570"/>
      <c r="R530" s="570"/>
      <c r="S530" s="570"/>
      <c r="T530" s="570"/>
      <c r="U530" s="570"/>
      <c r="V530" s="570"/>
      <c r="W530" s="570"/>
      <c r="X530" s="570"/>
      <c r="Y530" s="570"/>
      <c r="Z530" s="570"/>
    </row>
    <row r="531" ht="12.75" customHeight="1">
      <c r="A531" s="570"/>
      <c r="B531" s="570"/>
      <c r="C531" s="691"/>
      <c r="D531" s="573"/>
      <c r="E531" s="574"/>
      <c r="F531" s="574"/>
      <c r="G531" s="570"/>
      <c r="H531" s="575"/>
      <c r="I531" s="575"/>
      <c r="J531" s="570"/>
      <c r="K531" s="570"/>
      <c r="L531" s="570"/>
      <c r="M531" s="570"/>
      <c r="N531" s="570"/>
      <c r="O531" s="570"/>
      <c r="P531" s="570"/>
      <c r="Q531" s="570"/>
      <c r="R531" s="570"/>
      <c r="S531" s="570"/>
      <c r="T531" s="570"/>
      <c r="U531" s="570"/>
      <c r="V531" s="570"/>
      <c r="W531" s="570"/>
      <c r="X531" s="570"/>
      <c r="Y531" s="570"/>
      <c r="Z531" s="570"/>
    </row>
    <row r="532" ht="12.75" customHeight="1">
      <c r="A532" s="570"/>
      <c r="B532" s="570"/>
      <c r="C532" s="691"/>
      <c r="D532" s="573"/>
      <c r="E532" s="574"/>
      <c r="F532" s="574"/>
      <c r="G532" s="570"/>
      <c r="H532" s="575"/>
      <c r="I532" s="575"/>
      <c r="J532" s="570"/>
      <c r="K532" s="570"/>
      <c r="L532" s="570"/>
      <c r="M532" s="570"/>
      <c r="N532" s="570"/>
      <c r="O532" s="570"/>
      <c r="P532" s="570"/>
      <c r="Q532" s="570"/>
      <c r="R532" s="570"/>
      <c r="S532" s="570"/>
      <c r="T532" s="570"/>
      <c r="U532" s="570"/>
      <c r="V532" s="570"/>
      <c r="W532" s="570"/>
      <c r="X532" s="570"/>
      <c r="Y532" s="570"/>
      <c r="Z532" s="570"/>
    </row>
    <row r="533" ht="12.75" customHeight="1">
      <c r="A533" s="570"/>
      <c r="B533" s="570"/>
      <c r="C533" s="691"/>
      <c r="D533" s="573"/>
      <c r="E533" s="574"/>
      <c r="F533" s="574"/>
      <c r="G533" s="570"/>
      <c r="H533" s="575"/>
      <c r="I533" s="575"/>
      <c r="J533" s="570"/>
      <c r="K533" s="570"/>
      <c r="L533" s="570"/>
      <c r="M533" s="570"/>
      <c r="N533" s="570"/>
      <c r="O533" s="570"/>
      <c r="P533" s="570"/>
      <c r="Q533" s="570"/>
      <c r="R533" s="570"/>
      <c r="S533" s="570"/>
      <c r="T533" s="570"/>
      <c r="U533" s="570"/>
      <c r="V533" s="570"/>
      <c r="W533" s="570"/>
      <c r="X533" s="570"/>
      <c r="Y533" s="570"/>
      <c r="Z533" s="570"/>
    </row>
    <row r="534" ht="12.75" customHeight="1">
      <c r="A534" s="570"/>
      <c r="B534" s="570"/>
      <c r="C534" s="691"/>
      <c r="D534" s="573"/>
      <c r="E534" s="574"/>
      <c r="F534" s="574"/>
      <c r="G534" s="570"/>
      <c r="H534" s="575"/>
      <c r="I534" s="575"/>
      <c r="J534" s="570"/>
      <c r="K534" s="570"/>
      <c r="L534" s="570"/>
      <c r="M534" s="570"/>
      <c r="N534" s="570"/>
      <c r="O534" s="570"/>
      <c r="P534" s="570"/>
      <c r="Q534" s="570"/>
      <c r="R534" s="570"/>
      <c r="S534" s="570"/>
      <c r="T534" s="570"/>
      <c r="U534" s="570"/>
      <c r="V534" s="570"/>
      <c r="W534" s="570"/>
      <c r="X534" s="570"/>
      <c r="Y534" s="570"/>
      <c r="Z534" s="570"/>
    </row>
    <row r="535" ht="12.75" customHeight="1">
      <c r="A535" s="570"/>
      <c r="B535" s="570"/>
      <c r="C535" s="691"/>
      <c r="D535" s="573"/>
      <c r="E535" s="574"/>
      <c r="F535" s="574"/>
      <c r="G535" s="570"/>
      <c r="H535" s="575"/>
      <c r="I535" s="575"/>
      <c r="J535" s="570"/>
      <c r="K535" s="570"/>
      <c r="L535" s="570"/>
      <c r="M535" s="570"/>
      <c r="N535" s="570"/>
      <c r="O535" s="570"/>
      <c r="P535" s="570"/>
      <c r="Q535" s="570"/>
      <c r="R535" s="570"/>
      <c r="S535" s="570"/>
      <c r="T535" s="570"/>
      <c r="U535" s="570"/>
      <c r="V535" s="570"/>
      <c r="W535" s="570"/>
      <c r="X535" s="570"/>
      <c r="Y535" s="570"/>
      <c r="Z535" s="570"/>
    </row>
    <row r="536" ht="12.75" customHeight="1">
      <c r="A536" s="570"/>
      <c r="B536" s="570"/>
      <c r="C536" s="691"/>
      <c r="D536" s="573"/>
      <c r="E536" s="574"/>
      <c r="F536" s="574"/>
      <c r="G536" s="570"/>
      <c r="H536" s="575"/>
      <c r="I536" s="575"/>
      <c r="J536" s="570"/>
      <c r="K536" s="570"/>
      <c r="L536" s="570"/>
      <c r="M536" s="570"/>
      <c r="N536" s="570"/>
      <c r="O536" s="570"/>
      <c r="P536" s="570"/>
      <c r="Q536" s="570"/>
      <c r="R536" s="570"/>
      <c r="S536" s="570"/>
      <c r="T536" s="570"/>
      <c r="U536" s="570"/>
      <c r="V536" s="570"/>
      <c r="W536" s="570"/>
      <c r="X536" s="570"/>
      <c r="Y536" s="570"/>
      <c r="Z536" s="570"/>
    </row>
    <row r="537" ht="12.75" customHeight="1">
      <c r="A537" s="570"/>
      <c r="B537" s="570"/>
      <c r="C537" s="691"/>
      <c r="D537" s="573"/>
      <c r="E537" s="574"/>
      <c r="F537" s="574"/>
      <c r="G537" s="570"/>
      <c r="H537" s="575"/>
      <c r="I537" s="575"/>
      <c r="J537" s="570"/>
      <c r="K537" s="570"/>
      <c r="L537" s="570"/>
      <c r="M537" s="570"/>
      <c r="N537" s="570"/>
      <c r="O537" s="570"/>
      <c r="P537" s="570"/>
      <c r="Q537" s="570"/>
      <c r="R537" s="570"/>
      <c r="S537" s="570"/>
      <c r="T537" s="570"/>
      <c r="U537" s="570"/>
      <c r="V537" s="570"/>
      <c r="W537" s="570"/>
      <c r="X537" s="570"/>
      <c r="Y537" s="570"/>
      <c r="Z537" s="570"/>
    </row>
    <row r="538" ht="12.75" customHeight="1">
      <c r="A538" s="570"/>
      <c r="B538" s="570"/>
      <c r="C538" s="691"/>
      <c r="D538" s="573"/>
      <c r="E538" s="574"/>
      <c r="F538" s="574"/>
      <c r="G538" s="570"/>
      <c r="H538" s="575"/>
      <c r="I538" s="575"/>
      <c r="J538" s="570"/>
      <c r="K538" s="570"/>
      <c r="L538" s="570"/>
      <c r="M538" s="570"/>
      <c r="N538" s="570"/>
      <c r="O538" s="570"/>
      <c r="P538" s="570"/>
      <c r="Q538" s="570"/>
      <c r="R538" s="570"/>
      <c r="S538" s="570"/>
      <c r="T538" s="570"/>
      <c r="U538" s="570"/>
      <c r="V538" s="570"/>
      <c r="W538" s="570"/>
      <c r="X538" s="570"/>
      <c r="Y538" s="570"/>
      <c r="Z538" s="570"/>
    </row>
    <row r="539" ht="12.75" customHeight="1">
      <c r="A539" s="570"/>
      <c r="B539" s="570"/>
      <c r="C539" s="691"/>
      <c r="D539" s="573"/>
      <c r="E539" s="574"/>
      <c r="F539" s="574"/>
      <c r="G539" s="570"/>
      <c r="H539" s="575"/>
      <c r="I539" s="575"/>
      <c r="J539" s="570"/>
      <c r="K539" s="570"/>
      <c r="L539" s="570"/>
      <c r="M539" s="570"/>
      <c r="N539" s="570"/>
      <c r="O539" s="570"/>
      <c r="P539" s="570"/>
      <c r="Q539" s="570"/>
      <c r="R539" s="570"/>
      <c r="S539" s="570"/>
      <c r="T539" s="570"/>
      <c r="U539" s="570"/>
      <c r="V539" s="570"/>
      <c r="W539" s="570"/>
      <c r="X539" s="570"/>
      <c r="Y539" s="570"/>
      <c r="Z539" s="570"/>
    </row>
    <row r="540" ht="12.75" customHeight="1">
      <c r="A540" s="570"/>
      <c r="B540" s="570"/>
      <c r="C540" s="691"/>
      <c r="D540" s="573"/>
      <c r="E540" s="574"/>
      <c r="F540" s="574"/>
      <c r="G540" s="570"/>
      <c r="H540" s="575"/>
      <c r="I540" s="575"/>
      <c r="J540" s="570"/>
      <c r="K540" s="570"/>
      <c r="L540" s="570"/>
      <c r="M540" s="570"/>
      <c r="N540" s="570"/>
      <c r="O540" s="570"/>
      <c r="P540" s="570"/>
      <c r="Q540" s="570"/>
      <c r="R540" s="570"/>
      <c r="S540" s="570"/>
      <c r="T540" s="570"/>
      <c r="U540" s="570"/>
      <c r="V540" s="570"/>
      <c r="W540" s="570"/>
      <c r="X540" s="570"/>
      <c r="Y540" s="570"/>
      <c r="Z540" s="570"/>
    </row>
    <row r="541" ht="12.75" customHeight="1">
      <c r="A541" s="570"/>
      <c r="B541" s="570"/>
      <c r="C541" s="691"/>
      <c r="D541" s="573"/>
      <c r="E541" s="574"/>
      <c r="F541" s="574"/>
      <c r="G541" s="570"/>
      <c r="H541" s="575"/>
      <c r="I541" s="575"/>
      <c r="J541" s="570"/>
      <c r="K541" s="570"/>
      <c r="L541" s="570"/>
      <c r="M541" s="570"/>
      <c r="N541" s="570"/>
      <c r="O541" s="570"/>
      <c r="P541" s="570"/>
      <c r="Q541" s="570"/>
      <c r="R541" s="570"/>
      <c r="S541" s="570"/>
      <c r="T541" s="570"/>
      <c r="U541" s="570"/>
      <c r="V541" s="570"/>
      <c r="W541" s="570"/>
      <c r="X541" s="570"/>
      <c r="Y541" s="570"/>
      <c r="Z541" s="570"/>
    </row>
    <row r="542" ht="12.75" customHeight="1">
      <c r="A542" s="570"/>
      <c r="B542" s="570"/>
      <c r="C542" s="691"/>
      <c r="D542" s="573"/>
      <c r="E542" s="574"/>
      <c r="F542" s="574"/>
      <c r="G542" s="570"/>
      <c r="H542" s="575"/>
      <c r="I542" s="575"/>
      <c r="J542" s="570"/>
      <c r="K542" s="570"/>
      <c r="L542" s="570"/>
      <c r="M542" s="570"/>
      <c r="N542" s="570"/>
      <c r="O542" s="570"/>
      <c r="P542" s="570"/>
      <c r="Q542" s="570"/>
      <c r="R542" s="570"/>
      <c r="S542" s="570"/>
      <c r="T542" s="570"/>
      <c r="U542" s="570"/>
      <c r="V542" s="570"/>
      <c r="W542" s="570"/>
      <c r="X542" s="570"/>
      <c r="Y542" s="570"/>
      <c r="Z542" s="570"/>
    </row>
    <row r="543" ht="12.75" customHeight="1">
      <c r="A543" s="570"/>
      <c r="B543" s="570"/>
      <c r="C543" s="691"/>
      <c r="D543" s="573"/>
      <c r="E543" s="574"/>
      <c r="F543" s="574"/>
      <c r="G543" s="570"/>
      <c r="H543" s="575"/>
      <c r="I543" s="575"/>
      <c r="J543" s="570"/>
      <c r="K543" s="570"/>
      <c r="L543" s="570"/>
      <c r="M543" s="570"/>
      <c r="N543" s="570"/>
      <c r="O543" s="570"/>
      <c r="P543" s="570"/>
      <c r="Q543" s="570"/>
      <c r="R543" s="570"/>
      <c r="S543" s="570"/>
      <c r="T543" s="570"/>
      <c r="U543" s="570"/>
      <c r="V543" s="570"/>
      <c r="W543" s="570"/>
      <c r="X543" s="570"/>
      <c r="Y543" s="570"/>
      <c r="Z543" s="570"/>
    </row>
    <row r="544" ht="12.75" customHeight="1">
      <c r="A544" s="570"/>
      <c r="B544" s="570"/>
      <c r="C544" s="691"/>
      <c r="D544" s="573"/>
      <c r="E544" s="574"/>
      <c r="F544" s="574"/>
      <c r="G544" s="570"/>
      <c r="H544" s="575"/>
      <c r="I544" s="575"/>
      <c r="J544" s="570"/>
      <c r="K544" s="570"/>
      <c r="L544" s="570"/>
      <c r="M544" s="570"/>
      <c r="N544" s="570"/>
      <c r="O544" s="570"/>
      <c r="P544" s="570"/>
      <c r="Q544" s="570"/>
      <c r="R544" s="570"/>
      <c r="S544" s="570"/>
      <c r="T544" s="570"/>
      <c r="U544" s="570"/>
      <c r="V544" s="570"/>
      <c r="W544" s="570"/>
      <c r="X544" s="570"/>
      <c r="Y544" s="570"/>
      <c r="Z544" s="570"/>
    </row>
    <row r="545" ht="12.75" customHeight="1">
      <c r="A545" s="570"/>
      <c r="B545" s="570"/>
      <c r="C545" s="691"/>
      <c r="D545" s="573"/>
      <c r="E545" s="574"/>
      <c r="F545" s="574"/>
      <c r="G545" s="570"/>
      <c r="H545" s="575"/>
      <c r="I545" s="575"/>
      <c r="J545" s="570"/>
      <c r="K545" s="570"/>
      <c r="L545" s="570"/>
      <c r="M545" s="570"/>
      <c r="N545" s="570"/>
      <c r="O545" s="570"/>
      <c r="P545" s="570"/>
      <c r="Q545" s="570"/>
      <c r="R545" s="570"/>
      <c r="S545" s="570"/>
      <c r="T545" s="570"/>
      <c r="U545" s="570"/>
      <c r="V545" s="570"/>
      <c r="W545" s="570"/>
      <c r="X545" s="570"/>
      <c r="Y545" s="570"/>
      <c r="Z545" s="570"/>
    </row>
    <row r="546" ht="12.75" customHeight="1">
      <c r="A546" s="570"/>
      <c r="B546" s="570"/>
      <c r="C546" s="691"/>
      <c r="D546" s="573"/>
      <c r="E546" s="574"/>
      <c r="F546" s="574"/>
      <c r="G546" s="570"/>
      <c r="H546" s="575"/>
      <c r="I546" s="575"/>
      <c r="J546" s="570"/>
      <c r="K546" s="570"/>
      <c r="L546" s="570"/>
      <c r="M546" s="570"/>
      <c r="N546" s="570"/>
      <c r="O546" s="570"/>
      <c r="P546" s="570"/>
      <c r="Q546" s="570"/>
      <c r="R546" s="570"/>
      <c r="S546" s="570"/>
      <c r="T546" s="570"/>
      <c r="U546" s="570"/>
      <c r="V546" s="570"/>
      <c r="W546" s="570"/>
      <c r="X546" s="570"/>
      <c r="Y546" s="570"/>
      <c r="Z546" s="570"/>
    </row>
    <row r="547" ht="12.75" customHeight="1">
      <c r="A547" s="570"/>
      <c r="B547" s="570"/>
      <c r="C547" s="691"/>
      <c r="D547" s="573"/>
      <c r="E547" s="574"/>
      <c r="F547" s="574"/>
      <c r="G547" s="570"/>
      <c r="H547" s="575"/>
      <c r="I547" s="575"/>
      <c r="J547" s="570"/>
      <c r="K547" s="570"/>
      <c r="L547" s="570"/>
      <c r="M547" s="570"/>
      <c r="N547" s="570"/>
      <c r="O547" s="570"/>
      <c r="P547" s="570"/>
      <c r="Q547" s="570"/>
      <c r="R547" s="570"/>
      <c r="S547" s="570"/>
      <c r="T547" s="570"/>
      <c r="U547" s="570"/>
      <c r="V547" s="570"/>
      <c r="W547" s="570"/>
      <c r="X547" s="570"/>
      <c r="Y547" s="570"/>
      <c r="Z547" s="570"/>
    </row>
    <row r="548" ht="12.75" customHeight="1">
      <c r="A548" s="570"/>
      <c r="B548" s="570"/>
      <c r="C548" s="691"/>
      <c r="D548" s="573"/>
      <c r="E548" s="574"/>
      <c r="F548" s="574"/>
      <c r="G548" s="570"/>
      <c r="H548" s="575"/>
      <c r="I548" s="575"/>
      <c r="J548" s="570"/>
      <c r="K548" s="570"/>
      <c r="L548" s="570"/>
      <c r="M548" s="570"/>
      <c r="N548" s="570"/>
      <c r="O548" s="570"/>
      <c r="P548" s="570"/>
      <c r="Q548" s="570"/>
      <c r="R548" s="570"/>
      <c r="S548" s="570"/>
      <c r="T548" s="570"/>
      <c r="U548" s="570"/>
      <c r="V548" s="570"/>
      <c r="W548" s="570"/>
      <c r="X548" s="570"/>
      <c r="Y548" s="570"/>
      <c r="Z548" s="570"/>
    </row>
    <row r="549" ht="12.75" customHeight="1">
      <c r="A549" s="570"/>
      <c r="B549" s="570"/>
      <c r="C549" s="691"/>
      <c r="D549" s="573"/>
      <c r="E549" s="574"/>
      <c r="F549" s="574"/>
      <c r="G549" s="570"/>
      <c r="H549" s="575"/>
      <c r="I549" s="575"/>
      <c r="J549" s="570"/>
      <c r="K549" s="570"/>
      <c r="L549" s="570"/>
      <c r="M549" s="570"/>
      <c r="N549" s="570"/>
      <c r="O549" s="570"/>
      <c r="P549" s="570"/>
      <c r="Q549" s="570"/>
      <c r="R549" s="570"/>
      <c r="S549" s="570"/>
      <c r="T549" s="570"/>
      <c r="U549" s="570"/>
      <c r="V549" s="570"/>
      <c r="W549" s="570"/>
      <c r="X549" s="570"/>
      <c r="Y549" s="570"/>
      <c r="Z549" s="570"/>
    </row>
    <row r="550" ht="12.75" customHeight="1">
      <c r="A550" s="570"/>
      <c r="B550" s="570"/>
      <c r="C550" s="691"/>
      <c r="D550" s="573"/>
      <c r="E550" s="574"/>
      <c r="F550" s="574"/>
      <c r="G550" s="570"/>
      <c r="H550" s="575"/>
      <c r="I550" s="575"/>
      <c r="J550" s="570"/>
      <c r="K550" s="570"/>
      <c r="L550" s="570"/>
      <c r="M550" s="570"/>
      <c r="N550" s="570"/>
      <c r="O550" s="570"/>
      <c r="P550" s="570"/>
      <c r="Q550" s="570"/>
      <c r="R550" s="570"/>
      <c r="S550" s="570"/>
      <c r="T550" s="570"/>
      <c r="U550" s="570"/>
      <c r="V550" s="570"/>
      <c r="W550" s="570"/>
      <c r="X550" s="570"/>
      <c r="Y550" s="570"/>
      <c r="Z550" s="570"/>
    </row>
    <row r="551" ht="12.75" customHeight="1">
      <c r="A551" s="570"/>
      <c r="B551" s="570"/>
      <c r="C551" s="691"/>
      <c r="D551" s="573"/>
      <c r="E551" s="574"/>
      <c r="F551" s="574"/>
      <c r="G551" s="570"/>
      <c r="H551" s="575"/>
      <c r="I551" s="575"/>
      <c r="J551" s="570"/>
      <c r="K551" s="570"/>
      <c r="L551" s="570"/>
      <c r="M551" s="570"/>
      <c r="N551" s="570"/>
      <c r="O551" s="570"/>
      <c r="P551" s="570"/>
      <c r="Q551" s="570"/>
      <c r="R551" s="570"/>
      <c r="S551" s="570"/>
      <c r="T551" s="570"/>
      <c r="U551" s="570"/>
      <c r="V551" s="570"/>
      <c r="W551" s="570"/>
      <c r="X551" s="570"/>
      <c r="Y551" s="570"/>
      <c r="Z551" s="570"/>
    </row>
    <row r="552" ht="12.75" customHeight="1">
      <c r="A552" s="570"/>
      <c r="B552" s="570"/>
      <c r="C552" s="691"/>
      <c r="D552" s="573"/>
      <c r="E552" s="574"/>
      <c r="F552" s="574"/>
      <c r="G552" s="570"/>
      <c r="H552" s="575"/>
      <c r="I552" s="575"/>
      <c r="J552" s="570"/>
      <c r="K552" s="570"/>
      <c r="L552" s="570"/>
      <c r="M552" s="570"/>
      <c r="N552" s="570"/>
      <c r="O552" s="570"/>
      <c r="P552" s="570"/>
      <c r="Q552" s="570"/>
      <c r="R552" s="570"/>
      <c r="S552" s="570"/>
      <c r="T552" s="570"/>
      <c r="U552" s="570"/>
      <c r="V552" s="570"/>
      <c r="W552" s="570"/>
      <c r="X552" s="570"/>
      <c r="Y552" s="570"/>
      <c r="Z552" s="570"/>
    </row>
    <row r="553" ht="12.75" customHeight="1">
      <c r="A553" s="570"/>
      <c r="B553" s="570"/>
      <c r="C553" s="691"/>
      <c r="D553" s="573"/>
      <c r="E553" s="574"/>
      <c r="F553" s="574"/>
      <c r="G553" s="570"/>
      <c r="H553" s="575"/>
      <c r="I553" s="575"/>
      <c r="J553" s="570"/>
      <c r="K553" s="570"/>
      <c r="L553" s="570"/>
      <c r="M553" s="570"/>
      <c r="N553" s="570"/>
      <c r="O553" s="570"/>
      <c r="P553" s="570"/>
      <c r="Q553" s="570"/>
      <c r="R553" s="570"/>
      <c r="S553" s="570"/>
      <c r="T553" s="570"/>
      <c r="U553" s="570"/>
      <c r="V553" s="570"/>
      <c r="W553" s="570"/>
      <c r="X553" s="570"/>
      <c r="Y553" s="570"/>
      <c r="Z553" s="570"/>
    </row>
    <row r="554" ht="12.75" customHeight="1">
      <c r="A554" s="570"/>
      <c r="B554" s="570"/>
      <c r="C554" s="691"/>
      <c r="D554" s="573"/>
      <c r="E554" s="574"/>
      <c r="F554" s="574"/>
      <c r="G554" s="570"/>
      <c r="H554" s="575"/>
      <c r="I554" s="575"/>
      <c r="J554" s="570"/>
      <c r="K554" s="570"/>
      <c r="L554" s="570"/>
      <c r="M554" s="570"/>
      <c r="N554" s="570"/>
      <c r="O554" s="570"/>
      <c r="P554" s="570"/>
      <c r="Q554" s="570"/>
      <c r="R554" s="570"/>
      <c r="S554" s="570"/>
      <c r="T554" s="570"/>
      <c r="U554" s="570"/>
      <c r="V554" s="570"/>
      <c r="W554" s="570"/>
      <c r="X554" s="570"/>
      <c r="Y554" s="570"/>
      <c r="Z554" s="570"/>
    </row>
    <row r="555" ht="12.75" customHeight="1">
      <c r="A555" s="570"/>
      <c r="B555" s="570"/>
      <c r="C555" s="691"/>
      <c r="D555" s="573"/>
      <c r="E555" s="574"/>
      <c r="F555" s="574"/>
      <c r="G555" s="570"/>
      <c r="H555" s="575"/>
      <c r="I555" s="575"/>
      <c r="J555" s="570"/>
      <c r="K555" s="570"/>
      <c r="L555" s="570"/>
      <c r="M555" s="570"/>
      <c r="N555" s="570"/>
      <c r="O555" s="570"/>
      <c r="P555" s="570"/>
      <c r="Q555" s="570"/>
      <c r="R555" s="570"/>
      <c r="S555" s="570"/>
      <c r="T555" s="570"/>
      <c r="U555" s="570"/>
      <c r="V555" s="570"/>
      <c r="W555" s="570"/>
      <c r="X555" s="570"/>
      <c r="Y555" s="570"/>
      <c r="Z555" s="570"/>
    </row>
    <row r="556" ht="12.75" customHeight="1">
      <c r="A556" s="570"/>
      <c r="B556" s="570"/>
      <c r="C556" s="691"/>
      <c r="D556" s="573"/>
      <c r="E556" s="574"/>
      <c r="F556" s="574"/>
      <c r="G556" s="570"/>
      <c r="H556" s="575"/>
      <c r="I556" s="575"/>
      <c r="J556" s="570"/>
      <c r="K556" s="570"/>
      <c r="L556" s="570"/>
      <c r="M556" s="570"/>
      <c r="N556" s="570"/>
      <c r="O556" s="570"/>
      <c r="P556" s="570"/>
      <c r="Q556" s="570"/>
      <c r="R556" s="570"/>
      <c r="S556" s="570"/>
      <c r="T556" s="570"/>
      <c r="U556" s="570"/>
      <c r="V556" s="570"/>
      <c r="W556" s="570"/>
      <c r="X556" s="570"/>
      <c r="Y556" s="570"/>
      <c r="Z556" s="570"/>
    </row>
    <row r="557" ht="12.75" customHeight="1">
      <c r="A557" s="570"/>
      <c r="B557" s="570"/>
      <c r="C557" s="691"/>
      <c r="D557" s="573"/>
      <c r="E557" s="574"/>
      <c r="F557" s="574"/>
      <c r="G557" s="570"/>
      <c r="H557" s="575"/>
      <c r="I557" s="575"/>
      <c r="J557" s="570"/>
      <c r="K557" s="570"/>
      <c r="L557" s="570"/>
      <c r="M557" s="570"/>
      <c r="N557" s="570"/>
      <c r="O557" s="570"/>
      <c r="P557" s="570"/>
      <c r="Q557" s="570"/>
      <c r="R557" s="570"/>
      <c r="S557" s="570"/>
      <c r="T557" s="570"/>
      <c r="U557" s="570"/>
      <c r="V557" s="570"/>
      <c r="W557" s="570"/>
      <c r="X557" s="570"/>
      <c r="Y557" s="570"/>
      <c r="Z557" s="570"/>
    </row>
    <row r="558" ht="12.75" customHeight="1">
      <c r="A558" s="570"/>
      <c r="B558" s="570"/>
      <c r="C558" s="691"/>
      <c r="D558" s="573"/>
      <c r="E558" s="574"/>
      <c r="F558" s="574"/>
      <c r="G558" s="570"/>
      <c r="H558" s="575"/>
      <c r="I558" s="575"/>
      <c r="J558" s="570"/>
      <c r="K558" s="570"/>
      <c r="L558" s="570"/>
      <c r="M558" s="570"/>
      <c r="N558" s="570"/>
      <c r="O558" s="570"/>
      <c r="P558" s="570"/>
      <c r="Q558" s="570"/>
      <c r="R558" s="570"/>
      <c r="S558" s="570"/>
      <c r="T558" s="570"/>
      <c r="U558" s="570"/>
      <c r="V558" s="570"/>
      <c r="W558" s="570"/>
      <c r="X558" s="570"/>
      <c r="Y558" s="570"/>
      <c r="Z558" s="570"/>
    </row>
    <row r="559" ht="12.75" customHeight="1">
      <c r="A559" s="570"/>
      <c r="B559" s="570"/>
      <c r="C559" s="691"/>
      <c r="D559" s="573"/>
      <c r="E559" s="574"/>
      <c r="F559" s="574"/>
      <c r="G559" s="570"/>
      <c r="H559" s="575"/>
      <c r="I559" s="575"/>
      <c r="J559" s="570"/>
      <c r="K559" s="570"/>
      <c r="L559" s="570"/>
      <c r="M559" s="570"/>
      <c r="N559" s="570"/>
      <c r="O559" s="570"/>
      <c r="P559" s="570"/>
      <c r="Q559" s="570"/>
      <c r="R559" s="570"/>
      <c r="S559" s="570"/>
      <c r="T559" s="570"/>
      <c r="U559" s="570"/>
      <c r="V559" s="570"/>
      <c r="W559" s="570"/>
      <c r="X559" s="570"/>
      <c r="Y559" s="570"/>
      <c r="Z559" s="570"/>
    </row>
    <row r="560" ht="12.75" customHeight="1">
      <c r="A560" s="570"/>
      <c r="B560" s="570"/>
      <c r="C560" s="691"/>
      <c r="D560" s="573"/>
      <c r="E560" s="574"/>
      <c r="F560" s="574"/>
      <c r="G560" s="570"/>
      <c r="H560" s="575"/>
      <c r="I560" s="575"/>
      <c r="J560" s="570"/>
      <c r="K560" s="570"/>
      <c r="L560" s="570"/>
      <c r="M560" s="570"/>
      <c r="N560" s="570"/>
      <c r="O560" s="570"/>
      <c r="P560" s="570"/>
      <c r="Q560" s="570"/>
      <c r="R560" s="570"/>
      <c r="S560" s="570"/>
      <c r="T560" s="570"/>
      <c r="U560" s="570"/>
      <c r="V560" s="570"/>
      <c r="W560" s="570"/>
      <c r="X560" s="570"/>
      <c r="Y560" s="570"/>
      <c r="Z560" s="570"/>
    </row>
    <row r="561" ht="12.75" customHeight="1">
      <c r="A561" s="570"/>
      <c r="B561" s="570"/>
      <c r="C561" s="691"/>
      <c r="D561" s="573"/>
      <c r="E561" s="574"/>
      <c r="F561" s="574"/>
      <c r="G561" s="570"/>
      <c r="H561" s="575"/>
      <c r="I561" s="575"/>
      <c r="J561" s="570"/>
      <c r="K561" s="570"/>
      <c r="L561" s="570"/>
      <c r="M561" s="570"/>
      <c r="N561" s="570"/>
      <c r="O561" s="570"/>
      <c r="P561" s="570"/>
      <c r="Q561" s="570"/>
      <c r="R561" s="570"/>
      <c r="S561" s="570"/>
      <c r="T561" s="570"/>
      <c r="U561" s="570"/>
      <c r="V561" s="570"/>
      <c r="W561" s="570"/>
      <c r="X561" s="570"/>
      <c r="Y561" s="570"/>
      <c r="Z561" s="570"/>
    </row>
    <row r="562" ht="12.75" customHeight="1">
      <c r="A562" s="570"/>
      <c r="B562" s="570"/>
      <c r="C562" s="691"/>
      <c r="D562" s="573"/>
      <c r="E562" s="574"/>
      <c r="F562" s="574"/>
      <c r="G562" s="570"/>
      <c r="H562" s="575"/>
      <c r="I562" s="575"/>
      <c r="J562" s="570"/>
      <c r="K562" s="570"/>
      <c r="L562" s="570"/>
      <c r="M562" s="570"/>
      <c r="N562" s="570"/>
      <c r="O562" s="570"/>
      <c r="P562" s="570"/>
      <c r="Q562" s="570"/>
      <c r="R562" s="570"/>
      <c r="S562" s="570"/>
      <c r="T562" s="570"/>
      <c r="U562" s="570"/>
      <c r="V562" s="570"/>
      <c r="W562" s="570"/>
      <c r="X562" s="570"/>
      <c r="Y562" s="570"/>
      <c r="Z562" s="570"/>
    </row>
    <row r="563" ht="12.75" customHeight="1">
      <c r="A563" s="570"/>
      <c r="B563" s="570"/>
      <c r="C563" s="691"/>
      <c r="D563" s="573"/>
      <c r="E563" s="574"/>
      <c r="F563" s="574"/>
      <c r="G563" s="570"/>
      <c r="H563" s="575"/>
      <c r="I563" s="575"/>
      <c r="J563" s="570"/>
      <c r="K563" s="570"/>
      <c r="L563" s="570"/>
      <c r="M563" s="570"/>
      <c r="N563" s="570"/>
      <c r="O563" s="570"/>
      <c r="P563" s="570"/>
      <c r="Q563" s="570"/>
      <c r="R563" s="570"/>
      <c r="S563" s="570"/>
      <c r="T563" s="570"/>
      <c r="U563" s="570"/>
      <c r="V563" s="570"/>
      <c r="W563" s="570"/>
      <c r="X563" s="570"/>
      <c r="Y563" s="570"/>
      <c r="Z563" s="570"/>
    </row>
    <row r="564" ht="12.75" customHeight="1">
      <c r="A564" s="570"/>
      <c r="B564" s="570"/>
      <c r="C564" s="691"/>
      <c r="D564" s="573"/>
      <c r="E564" s="574"/>
      <c r="F564" s="574"/>
      <c r="G564" s="570"/>
      <c r="H564" s="575"/>
      <c r="I564" s="575"/>
      <c r="J564" s="570"/>
      <c r="K564" s="570"/>
      <c r="L564" s="570"/>
      <c r="M564" s="570"/>
      <c r="N564" s="570"/>
      <c r="O564" s="570"/>
      <c r="P564" s="570"/>
      <c r="Q564" s="570"/>
      <c r="R564" s="570"/>
      <c r="S564" s="570"/>
      <c r="T564" s="570"/>
      <c r="U564" s="570"/>
      <c r="V564" s="570"/>
      <c r="W564" s="570"/>
      <c r="X564" s="570"/>
      <c r="Y564" s="570"/>
      <c r="Z564" s="570"/>
    </row>
    <row r="565" ht="12.75" customHeight="1">
      <c r="A565" s="570"/>
      <c r="B565" s="570"/>
      <c r="C565" s="691"/>
      <c r="D565" s="573"/>
      <c r="E565" s="574"/>
      <c r="F565" s="574"/>
      <c r="G565" s="570"/>
      <c r="H565" s="575"/>
      <c r="I565" s="575"/>
      <c r="J565" s="570"/>
      <c r="K565" s="570"/>
      <c r="L565" s="570"/>
      <c r="M565" s="570"/>
      <c r="N565" s="570"/>
      <c r="O565" s="570"/>
      <c r="P565" s="570"/>
      <c r="Q565" s="570"/>
      <c r="R565" s="570"/>
      <c r="S565" s="570"/>
      <c r="T565" s="570"/>
      <c r="U565" s="570"/>
      <c r="V565" s="570"/>
      <c r="W565" s="570"/>
      <c r="X565" s="570"/>
      <c r="Y565" s="570"/>
      <c r="Z565" s="570"/>
    </row>
    <row r="566" ht="12.75" customHeight="1">
      <c r="A566" s="570"/>
      <c r="B566" s="570"/>
      <c r="C566" s="691"/>
      <c r="D566" s="573"/>
      <c r="E566" s="574"/>
      <c r="F566" s="574"/>
      <c r="G566" s="570"/>
      <c r="H566" s="575"/>
      <c r="I566" s="575"/>
      <c r="J566" s="570"/>
      <c r="K566" s="570"/>
      <c r="L566" s="570"/>
      <c r="M566" s="570"/>
      <c r="N566" s="570"/>
      <c r="O566" s="570"/>
      <c r="P566" s="570"/>
      <c r="Q566" s="570"/>
      <c r="R566" s="570"/>
      <c r="S566" s="570"/>
      <c r="T566" s="570"/>
      <c r="U566" s="570"/>
      <c r="V566" s="570"/>
      <c r="W566" s="570"/>
      <c r="X566" s="570"/>
      <c r="Y566" s="570"/>
      <c r="Z566" s="570"/>
    </row>
    <row r="567" ht="12.75" customHeight="1">
      <c r="A567" s="570"/>
      <c r="B567" s="570"/>
      <c r="C567" s="691"/>
      <c r="D567" s="573"/>
      <c r="E567" s="574"/>
      <c r="F567" s="574"/>
      <c r="G567" s="570"/>
      <c r="H567" s="575"/>
      <c r="I567" s="575"/>
      <c r="J567" s="570"/>
      <c r="K567" s="570"/>
      <c r="L567" s="570"/>
      <c r="M567" s="570"/>
      <c r="N567" s="570"/>
      <c r="O567" s="570"/>
      <c r="P567" s="570"/>
      <c r="Q567" s="570"/>
      <c r="R567" s="570"/>
      <c r="S567" s="570"/>
      <c r="T567" s="570"/>
      <c r="U567" s="570"/>
      <c r="V567" s="570"/>
      <c r="W567" s="570"/>
      <c r="X567" s="570"/>
      <c r="Y567" s="570"/>
      <c r="Z567" s="570"/>
    </row>
    <row r="568" ht="12.75" customHeight="1">
      <c r="A568" s="570"/>
      <c r="B568" s="570"/>
      <c r="C568" s="691"/>
      <c r="D568" s="573"/>
      <c r="E568" s="574"/>
      <c r="F568" s="574"/>
      <c r="G568" s="570"/>
      <c r="H568" s="575"/>
      <c r="I568" s="575"/>
      <c r="J568" s="570"/>
      <c r="K568" s="570"/>
      <c r="L568" s="570"/>
      <c r="M568" s="570"/>
      <c r="N568" s="570"/>
      <c r="O568" s="570"/>
      <c r="P568" s="570"/>
      <c r="Q568" s="570"/>
      <c r="R568" s="570"/>
      <c r="S568" s="570"/>
      <c r="T568" s="570"/>
      <c r="U568" s="570"/>
      <c r="V568" s="570"/>
      <c r="W568" s="570"/>
      <c r="X568" s="570"/>
      <c r="Y568" s="570"/>
      <c r="Z568" s="570"/>
    </row>
    <row r="569" ht="12.75" customHeight="1">
      <c r="A569" s="570"/>
      <c r="B569" s="570"/>
      <c r="C569" s="691"/>
      <c r="D569" s="573"/>
      <c r="E569" s="574"/>
      <c r="F569" s="574"/>
      <c r="G569" s="570"/>
      <c r="H569" s="575"/>
      <c r="I569" s="575"/>
      <c r="J569" s="570"/>
      <c r="K569" s="570"/>
      <c r="L569" s="570"/>
      <c r="M569" s="570"/>
      <c r="N569" s="570"/>
      <c r="O569" s="570"/>
      <c r="P569" s="570"/>
      <c r="Q569" s="570"/>
      <c r="R569" s="570"/>
      <c r="S569" s="570"/>
      <c r="T569" s="570"/>
      <c r="U569" s="570"/>
      <c r="V569" s="570"/>
      <c r="W569" s="570"/>
      <c r="X569" s="570"/>
      <c r="Y569" s="570"/>
      <c r="Z569" s="570"/>
    </row>
    <row r="570" ht="12.75" customHeight="1">
      <c r="A570" s="570"/>
      <c r="B570" s="570"/>
      <c r="C570" s="691"/>
      <c r="D570" s="573"/>
      <c r="E570" s="574"/>
      <c r="F570" s="574"/>
      <c r="G570" s="570"/>
      <c r="H570" s="575"/>
      <c r="I570" s="575"/>
      <c r="J570" s="570"/>
      <c r="K570" s="570"/>
      <c r="L570" s="570"/>
      <c r="M570" s="570"/>
      <c r="N570" s="570"/>
      <c r="O570" s="570"/>
      <c r="P570" s="570"/>
      <c r="Q570" s="570"/>
      <c r="R570" s="570"/>
      <c r="S570" s="570"/>
      <c r="T570" s="570"/>
      <c r="U570" s="570"/>
      <c r="V570" s="570"/>
      <c r="W570" s="570"/>
      <c r="X570" s="570"/>
      <c r="Y570" s="570"/>
      <c r="Z570" s="570"/>
    </row>
    <row r="571" ht="12.75" customHeight="1">
      <c r="A571" s="570"/>
      <c r="B571" s="570"/>
      <c r="C571" s="691"/>
      <c r="D571" s="573"/>
      <c r="E571" s="574"/>
      <c r="F571" s="574"/>
      <c r="G571" s="570"/>
      <c r="H571" s="575"/>
      <c r="I571" s="575"/>
      <c r="J571" s="570"/>
      <c r="K571" s="570"/>
      <c r="L571" s="570"/>
      <c r="M571" s="570"/>
      <c r="N571" s="570"/>
      <c r="O571" s="570"/>
      <c r="P571" s="570"/>
      <c r="Q571" s="570"/>
      <c r="R571" s="570"/>
      <c r="S571" s="570"/>
      <c r="T571" s="570"/>
      <c r="U571" s="570"/>
      <c r="V571" s="570"/>
      <c r="W571" s="570"/>
      <c r="X571" s="570"/>
      <c r="Y571" s="570"/>
      <c r="Z571" s="570"/>
    </row>
    <row r="572" ht="12.75" customHeight="1">
      <c r="A572" s="570"/>
      <c r="B572" s="570"/>
      <c r="C572" s="691"/>
      <c r="D572" s="573"/>
      <c r="E572" s="574"/>
      <c r="F572" s="574"/>
      <c r="G572" s="570"/>
      <c r="H572" s="575"/>
      <c r="I572" s="575"/>
      <c r="J572" s="570"/>
      <c r="K572" s="570"/>
      <c r="L572" s="570"/>
      <c r="M572" s="570"/>
      <c r="N572" s="570"/>
      <c r="O572" s="570"/>
      <c r="P572" s="570"/>
      <c r="Q572" s="570"/>
      <c r="R572" s="570"/>
      <c r="S572" s="570"/>
      <c r="T572" s="570"/>
      <c r="U572" s="570"/>
      <c r="V572" s="570"/>
      <c r="W572" s="570"/>
      <c r="X572" s="570"/>
      <c r="Y572" s="570"/>
      <c r="Z572" s="570"/>
    </row>
    <row r="573" ht="12.75" customHeight="1">
      <c r="A573" s="570"/>
      <c r="B573" s="570"/>
      <c r="C573" s="691"/>
      <c r="D573" s="573"/>
      <c r="E573" s="574"/>
      <c r="F573" s="574"/>
      <c r="G573" s="570"/>
      <c r="H573" s="575"/>
      <c r="I573" s="575"/>
      <c r="J573" s="570"/>
      <c r="K573" s="570"/>
      <c r="L573" s="570"/>
      <c r="M573" s="570"/>
      <c r="N573" s="570"/>
      <c r="O573" s="570"/>
      <c r="P573" s="570"/>
      <c r="Q573" s="570"/>
      <c r="R573" s="570"/>
      <c r="S573" s="570"/>
      <c r="T573" s="570"/>
      <c r="U573" s="570"/>
      <c r="V573" s="570"/>
      <c r="W573" s="570"/>
      <c r="X573" s="570"/>
      <c r="Y573" s="570"/>
      <c r="Z573" s="570"/>
    </row>
    <row r="574" ht="12.75" customHeight="1">
      <c r="A574" s="570"/>
      <c r="B574" s="570"/>
      <c r="C574" s="691"/>
      <c r="D574" s="573"/>
      <c r="E574" s="574"/>
      <c r="F574" s="574"/>
      <c r="G574" s="570"/>
      <c r="H574" s="575"/>
      <c r="I574" s="575"/>
      <c r="J574" s="570"/>
      <c r="K574" s="570"/>
      <c r="L574" s="570"/>
      <c r="M574" s="570"/>
      <c r="N574" s="570"/>
      <c r="O574" s="570"/>
      <c r="P574" s="570"/>
      <c r="Q574" s="570"/>
      <c r="R574" s="570"/>
      <c r="S574" s="570"/>
      <c r="T574" s="570"/>
      <c r="U574" s="570"/>
      <c r="V574" s="570"/>
      <c r="W574" s="570"/>
      <c r="X574" s="570"/>
      <c r="Y574" s="570"/>
      <c r="Z574" s="570"/>
    </row>
    <row r="575" ht="12.75" customHeight="1">
      <c r="A575" s="570"/>
      <c r="B575" s="570"/>
      <c r="C575" s="691"/>
      <c r="D575" s="573"/>
      <c r="E575" s="574"/>
      <c r="F575" s="574"/>
      <c r="G575" s="570"/>
      <c r="H575" s="575"/>
      <c r="I575" s="575"/>
      <c r="J575" s="570"/>
      <c r="K575" s="570"/>
      <c r="L575" s="570"/>
      <c r="M575" s="570"/>
      <c r="N575" s="570"/>
      <c r="O575" s="570"/>
      <c r="P575" s="570"/>
      <c r="Q575" s="570"/>
      <c r="R575" s="570"/>
      <c r="S575" s="570"/>
      <c r="T575" s="570"/>
      <c r="U575" s="570"/>
      <c r="V575" s="570"/>
      <c r="W575" s="570"/>
      <c r="X575" s="570"/>
      <c r="Y575" s="570"/>
      <c r="Z575" s="570"/>
    </row>
    <row r="576" ht="12.75" customHeight="1">
      <c r="A576" s="570"/>
      <c r="B576" s="570"/>
      <c r="C576" s="691"/>
      <c r="D576" s="573"/>
      <c r="E576" s="574"/>
      <c r="F576" s="574"/>
      <c r="G576" s="570"/>
      <c r="H576" s="575"/>
      <c r="I576" s="575"/>
      <c r="J576" s="570"/>
      <c r="K576" s="570"/>
      <c r="L576" s="570"/>
      <c r="M576" s="570"/>
      <c r="N576" s="570"/>
      <c r="O576" s="570"/>
      <c r="P576" s="570"/>
      <c r="Q576" s="570"/>
      <c r="R576" s="570"/>
      <c r="S576" s="570"/>
      <c r="T576" s="570"/>
      <c r="U576" s="570"/>
      <c r="V576" s="570"/>
      <c r="W576" s="570"/>
      <c r="X576" s="570"/>
      <c r="Y576" s="570"/>
      <c r="Z576" s="570"/>
    </row>
    <row r="577" ht="12.75" customHeight="1">
      <c r="A577" s="570"/>
      <c r="B577" s="570"/>
      <c r="C577" s="691"/>
      <c r="D577" s="573"/>
      <c r="E577" s="574"/>
      <c r="F577" s="574"/>
      <c r="G577" s="570"/>
      <c r="H577" s="575"/>
      <c r="I577" s="575"/>
      <c r="J577" s="570"/>
      <c r="K577" s="570"/>
      <c r="L577" s="570"/>
      <c r="M577" s="570"/>
      <c r="N577" s="570"/>
      <c r="O577" s="570"/>
      <c r="P577" s="570"/>
      <c r="Q577" s="570"/>
      <c r="R577" s="570"/>
      <c r="S577" s="570"/>
      <c r="T577" s="570"/>
      <c r="U577" s="570"/>
      <c r="V577" s="570"/>
      <c r="W577" s="570"/>
      <c r="X577" s="570"/>
      <c r="Y577" s="570"/>
      <c r="Z577" s="570"/>
    </row>
    <row r="578" ht="12.75" customHeight="1">
      <c r="A578" s="570"/>
      <c r="B578" s="570"/>
      <c r="C578" s="691"/>
      <c r="D578" s="573"/>
      <c r="E578" s="574"/>
      <c r="F578" s="574"/>
      <c r="G578" s="570"/>
      <c r="H578" s="575"/>
      <c r="I578" s="575"/>
      <c r="J578" s="570"/>
      <c r="K578" s="570"/>
      <c r="L578" s="570"/>
      <c r="M578" s="570"/>
      <c r="N578" s="570"/>
      <c r="O578" s="570"/>
      <c r="P578" s="570"/>
      <c r="Q578" s="570"/>
      <c r="R578" s="570"/>
      <c r="S578" s="570"/>
      <c r="T578" s="570"/>
      <c r="U578" s="570"/>
      <c r="V578" s="570"/>
      <c r="W578" s="570"/>
      <c r="X578" s="570"/>
      <c r="Y578" s="570"/>
      <c r="Z578" s="570"/>
    </row>
    <row r="579" ht="12.75" customHeight="1">
      <c r="A579" s="570"/>
      <c r="B579" s="570"/>
      <c r="C579" s="691"/>
      <c r="D579" s="573"/>
      <c r="E579" s="574"/>
      <c r="F579" s="574"/>
      <c r="G579" s="570"/>
      <c r="H579" s="575"/>
      <c r="I579" s="575"/>
      <c r="J579" s="570"/>
      <c r="K579" s="570"/>
      <c r="L579" s="570"/>
      <c r="M579" s="570"/>
      <c r="N579" s="570"/>
      <c r="O579" s="570"/>
      <c r="P579" s="570"/>
      <c r="Q579" s="570"/>
      <c r="R579" s="570"/>
      <c r="S579" s="570"/>
      <c r="T579" s="570"/>
      <c r="U579" s="570"/>
      <c r="V579" s="570"/>
      <c r="W579" s="570"/>
      <c r="X579" s="570"/>
      <c r="Y579" s="570"/>
      <c r="Z579" s="570"/>
    </row>
    <row r="580" ht="12.75" customHeight="1">
      <c r="A580" s="570"/>
      <c r="B580" s="570"/>
      <c r="C580" s="691"/>
      <c r="D580" s="573"/>
      <c r="E580" s="574"/>
      <c r="F580" s="574"/>
      <c r="G580" s="570"/>
      <c r="H580" s="575"/>
      <c r="I580" s="575"/>
      <c r="J580" s="570"/>
      <c r="K580" s="570"/>
      <c r="L580" s="570"/>
      <c r="M580" s="570"/>
      <c r="N580" s="570"/>
      <c r="O580" s="570"/>
      <c r="P580" s="570"/>
      <c r="Q580" s="570"/>
      <c r="R580" s="570"/>
      <c r="S580" s="570"/>
      <c r="T580" s="570"/>
      <c r="U580" s="570"/>
      <c r="V580" s="570"/>
      <c r="W580" s="570"/>
      <c r="X580" s="570"/>
      <c r="Y580" s="570"/>
      <c r="Z580" s="570"/>
    </row>
    <row r="581" ht="12.75" customHeight="1">
      <c r="A581" s="570"/>
      <c r="B581" s="570"/>
      <c r="C581" s="691"/>
      <c r="D581" s="573"/>
      <c r="E581" s="574"/>
      <c r="F581" s="574"/>
      <c r="G581" s="570"/>
      <c r="H581" s="575"/>
      <c r="I581" s="575"/>
      <c r="J581" s="570"/>
      <c r="K581" s="570"/>
      <c r="L581" s="570"/>
      <c r="M581" s="570"/>
      <c r="N581" s="570"/>
      <c r="O581" s="570"/>
      <c r="P581" s="570"/>
      <c r="Q581" s="570"/>
      <c r="R581" s="570"/>
      <c r="S581" s="570"/>
      <c r="T581" s="570"/>
      <c r="U581" s="570"/>
      <c r="V581" s="570"/>
      <c r="W581" s="570"/>
      <c r="X581" s="570"/>
      <c r="Y581" s="570"/>
      <c r="Z581" s="570"/>
    </row>
    <row r="582" ht="12.75" customHeight="1">
      <c r="A582" s="570"/>
      <c r="B582" s="570"/>
      <c r="C582" s="691"/>
      <c r="D582" s="573"/>
      <c r="E582" s="574"/>
      <c r="F582" s="574"/>
      <c r="G582" s="570"/>
      <c r="H582" s="575"/>
      <c r="I582" s="575"/>
      <c r="J582" s="570"/>
      <c r="K582" s="570"/>
      <c r="L582" s="570"/>
      <c r="M582" s="570"/>
      <c r="N582" s="570"/>
      <c r="O582" s="570"/>
      <c r="P582" s="570"/>
      <c r="Q582" s="570"/>
      <c r="R582" s="570"/>
      <c r="S582" s="570"/>
      <c r="T582" s="570"/>
      <c r="U582" s="570"/>
      <c r="V582" s="570"/>
      <c r="W582" s="570"/>
      <c r="X582" s="570"/>
      <c r="Y582" s="570"/>
      <c r="Z582" s="570"/>
    </row>
    <row r="583" ht="12.75" customHeight="1">
      <c r="A583" s="570"/>
      <c r="B583" s="570"/>
      <c r="C583" s="691"/>
      <c r="D583" s="573"/>
      <c r="E583" s="574"/>
      <c r="F583" s="574"/>
      <c r="G583" s="570"/>
      <c r="H583" s="575"/>
      <c r="I583" s="575"/>
      <c r="J583" s="570"/>
      <c r="K583" s="570"/>
      <c r="L583" s="570"/>
      <c r="M583" s="570"/>
      <c r="N583" s="570"/>
      <c r="O583" s="570"/>
      <c r="P583" s="570"/>
      <c r="Q583" s="570"/>
      <c r="R583" s="570"/>
      <c r="S583" s="570"/>
      <c r="T583" s="570"/>
      <c r="U583" s="570"/>
      <c r="V583" s="570"/>
      <c r="W583" s="570"/>
      <c r="X583" s="570"/>
      <c r="Y583" s="570"/>
      <c r="Z583" s="570"/>
    </row>
    <row r="584" ht="12.75" customHeight="1">
      <c r="A584" s="570"/>
      <c r="B584" s="570"/>
      <c r="C584" s="691"/>
      <c r="D584" s="573"/>
      <c r="E584" s="574"/>
      <c r="F584" s="574"/>
      <c r="G584" s="570"/>
      <c r="H584" s="575"/>
      <c r="I584" s="575"/>
      <c r="J584" s="570"/>
      <c r="K584" s="570"/>
      <c r="L584" s="570"/>
      <c r="M584" s="570"/>
      <c r="N584" s="570"/>
      <c r="O584" s="570"/>
      <c r="P584" s="570"/>
      <c r="Q584" s="570"/>
      <c r="R584" s="570"/>
      <c r="S584" s="570"/>
      <c r="T584" s="570"/>
      <c r="U584" s="570"/>
      <c r="V584" s="570"/>
      <c r="W584" s="570"/>
      <c r="X584" s="570"/>
      <c r="Y584" s="570"/>
      <c r="Z584" s="570"/>
    </row>
    <row r="585" ht="12.75" customHeight="1">
      <c r="A585" s="570"/>
      <c r="B585" s="570"/>
      <c r="C585" s="691"/>
      <c r="D585" s="573"/>
      <c r="E585" s="574"/>
      <c r="F585" s="574"/>
      <c r="G585" s="570"/>
      <c r="H585" s="575"/>
      <c r="I585" s="575"/>
      <c r="J585" s="570"/>
      <c r="K585" s="570"/>
      <c r="L585" s="570"/>
      <c r="M585" s="570"/>
      <c r="N585" s="570"/>
      <c r="O585" s="570"/>
      <c r="P585" s="570"/>
      <c r="Q585" s="570"/>
      <c r="R585" s="570"/>
      <c r="S585" s="570"/>
      <c r="T585" s="570"/>
      <c r="U585" s="570"/>
      <c r="V585" s="570"/>
      <c r="W585" s="570"/>
      <c r="X585" s="570"/>
      <c r="Y585" s="570"/>
      <c r="Z585" s="570"/>
    </row>
    <row r="586" ht="12.75" customHeight="1">
      <c r="A586" s="570"/>
      <c r="B586" s="570"/>
      <c r="C586" s="691"/>
      <c r="D586" s="573"/>
      <c r="E586" s="574"/>
      <c r="F586" s="574"/>
      <c r="G586" s="570"/>
      <c r="H586" s="575"/>
      <c r="I586" s="575"/>
      <c r="J586" s="570"/>
      <c r="K586" s="570"/>
      <c r="L586" s="570"/>
      <c r="M586" s="570"/>
      <c r="N586" s="570"/>
      <c r="O586" s="570"/>
      <c r="P586" s="570"/>
      <c r="Q586" s="570"/>
      <c r="R586" s="570"/>
      <c r="S586" s="570"/>
      <c r="T586" s="570"/>
      <c r="U586" s="570"/>
      <c r="V586" s="570"/>
      <c r="W586" s="570"/>
      <c r="X586" s="570"/>
      <c r="Y586" s="570"/>
      <c r="Z586" s="570"/>
    </row>
    <row r="587" ht="12.75" customHeight="1">
      <c r="A587" s="570"/>
      <c r="B587" s="570"/>
      <c r="C587" s="691"/>
      <c r="D587" s="573"/>
      <c r="E587" s="574"/>
      <c r="F587" s="574"/>
      <c r="G587" s="570"/>
      <c r="H587" s="575"/>
      <c r="I587" s="575"/>
      <c r="J587" s="570"/>
      <c r="K587" s="570"/>
      <c r="L587" s="570"/>
      <c r="M587" s="570"/>
      <c r="N587" s="570"/>
      <c r="O587" s="570"/>
      <c r="P587" s="570"/>
      <c r="Q587" s="570"/>
      <c r="R587" s="570"/>
      <c r="S587" s="570"/>
      <c r="T587" s="570"/>
      <c r="U587" s="570"/>
      <c r="V587" s="570"/>
      <c r="W587" s="570"/>
      <c r="X587" s="570"/>
      <c r="Y587" s="570"/>
      <c r="Z587" s="570"/>
    </row>
    <row r="588" ht="12.75" customHeight="1">
      <c r="A588" s="570"/>
      <c r="B588" s="570"/>
      <c r="C588" s="691"/>
      <c r="D588" s="573"/>
      <c r="E588" s="574"/>
      <c r="F588" s="574"/>
      <c r="G588" s="570"/>
      <c r="H588" s="575"/>
      <c r="I588" s="575"/>
      <c r="J588" s="570"/>
      <c r="K588" s="570"/>
      <c r="L588" s="570"/>
      <c r="M588" s="570"/>
      <c r="N588" s="570"/>
      <c r="O588" s="570"/>
      <c r="P588" s="570"/>
      <c r="Q588" s="570"/>
      <c r="R588" s="570"/>
      <c r="S588" s="570"/>
      <c r="T588" s="570"/>
      <c r="U588" s="570"/>
      <c r="V588" s="570"/>
      <c r="W588" s="570"/>
      <c r="X588" s="570"/>
      <c r="Y588" s="570"/>
      <c r="Z588" s="570"/>
    </row>
    <row r="589" ht="12.75" customHeight="1">
      <c r="A589" s="570"/>
      <c r="B589" s="570"/>
      <c r="C589" s="691"/>
      <c r="D589" s="573"/>
      <c r="E589" s="574"/>
      <c r="F589" s="574"/>
      <c r="G589" s="570"/>
      <c r="H589" s="575"/>
      <c r="I589" s="575"/>
      <c r="J589" s="570"/>
      <c r="K589" s="570"/>
      <c r="L589" s="570"/>
      <c r="M589" s="570"/>
      <c r="N589" s="570"/>
      <c r="O589" s="570"/>
      <c r="P589" s="570"/>
      <c r="Q589" s="570"/>
      <c r="R589" s="570"/>
      <c r="S589" s="570"/>
      <c r="T589" s="570"/>
      <c r="U589" s="570"/>
      <c r="V589" s="570"/>
      <c r="W589" s="570"/>
      <c r="X589" s="570"/>
      <c r="Y589" s="570"/>
      <c r="Z589" s="570"/>
    </row>
    <row r="590" ht="12.75" customHeight="1">
      <c r="A590" s="570"/>
      <c r="B590" s="570"/>
      <c r="C590" s="691"/>
      <c r="D590" s="573"/>
      <c r="E590" s="574"/>
      <c r="F590" s="574"/>
      <c r="G590" s="570"/>
      <c r="H590" s="575"/>
      <c r="I590" s="575"/>
      <c r="J590" s="570"/>
      <c r="K590" s="570"/>
      <c r="L590" s="570"/>
      <c r="M590" s="570"/>
      <c r="N590" s="570"/>
      <c r="O590" s="570"/>
      <c r="P590" s="570"/>
      <c r="Q590" s="570"/>
      <c r="R590" s="570"/>
      <c r="S590" s="570"/>
      <c r="T590" s="570"/>
      <c r="U590" s="570"/>
      <c r="V590" s="570"/>
      <c r="W590" s="570"/>
      <c r="X590" s="570"/>
      <c r="Y590" s="570"/>
      <c r="Z590" s="570"/>
    </row>
    <row r="591" ht="12.75" customHeight="1">
      <c r="A591" s="570"/>
      <c r="B591" s="570"/>
      <c r="C591" s="691"/>
      <c r="D591" s="573"/>
      <c r="E591" s="574"/>
      <c r="F591" s="574"/>
      <c r="G591" s="570"/>
      <c r="H591" s="575"/>
      <c r="I591" s="575"/>
      <c r="J591" s="570"/>
      <c r="K591" s="570"/>
      <c r="L591" s="570"/>
      <c r="M591" s="570"/>
      <c r="N591" s="570"/>
      <c r="O591" s="570"/>
      <c r="P591" s="570"/>
      <c r="Q591" s="570"/>
      <c r="R591" s="570"/>
      <c r="S591" s="570"/>
      <c r="T591" s="570"/>
      <c r="U591" s="570"/>
      <c r="V591" s="570"/>
      <c r="W591" s="570"/>
      <c r="X591" s="570"/>
      <c r="Y591" s="570"/>
      <c r="Z591" s="570"/>
    </row>
    <row r="592" ht="12.75" customHeight="1">
      <c r="A592" s="570"/>
      <c r="B592" s="570"/>
      <c r="C592" s="691"/>
      <c r="D592" s="573"/>
      <c r="E592" s="574"/>
      <c r="F592" s="574"/>
      <c r="G592" s="570"/>
      <c r="H592" s="575"/>
      <c r="I592" s="575"/>
      <c r="J592" s="570"/>
      <c r="K592" s="570"/>
      <c r="L592" s="570"/>
      <c r="M592" s="570"/>
      <c r="N592" s="570"/>
      <c r="O592" s="570"/>
      <c r="P592" s="570"/>
      <c r="Q592" s="570"/>
      <c r="R592" s="570"/>
      <c r="S592" s="570"/>
      <c r="T592" s="570"/>
      <c r="U592" s="570"/>
      <c r="V592" s="570"/>
      <c r="W592" s="570"/>
      <c r="X592" s="570"/>
      <c r="Y592" s="570"/>
      <c r="Z592" s="570"/>
    </row>
    <row r="593" ht="12.75" customHeight="1">
      <c r="A593" s="570"/>
      <c r="B593" s="570"/>
      <c r="C593" s="691"/>
      <c r="D593" s="573"/>
      <c r="E593" s="574"/>
      <c r="F593" s="574"/>
      <c r="G593" s="570"/>
      <c r="H593" s="575"/>
      <c r="I593" s="575"/>
      <c r="J593" s="570"/>
      <c r="K593" s="570"/>
      <c r="L593" s="570"/>
      <c r="M593" s="570"/>
      <c r="N593" s="570"/>
      <c r="O593" s="570"/>
      <c r="P593" s="570"/>
      <c r="Q593" s="570"/>
      <c r="R593" s="570"/>
      <c r="S593" s="570"/>
      <c r="T593" s="570"/>
      <c r="U593" s="570"/>
      <c r="V593" s="570"/>
      <c r="W593" s="570"/>
      <c r="X593" s="570"/>
      <c r="Y593" s="570"/>
      <c r="Z593" s="570"/>
    </row>
    <row r="594" ht="12.75" customHeight="1">
      <c r="A594" s="570"/>
      <c r="B594" s="570"/>
      <c r="C594" s="691"/>
      <c r="D594" s="573"/>
      <c r="E594" s="574"/>
      <c r="F594" s="574"/>
      <c r="G594" s="570"/>
      <c r="H594" s="575"/>
      <c r="I594" s="575"/>
      <c r="J594" s="570"/>
      <c r="K594" s="570"/>
      <c r="L594" s="570"/>
      <c r="M594" s="570"/>
      <c r="N594" s="570"/>
      <c r="O594" s="570"/>
      <c r="P594" s="570"/>
      <c r="Q594" s="570"/>
      <c r="R594" s="570"/>
      <c r="S594" s="570"/>
      <c r="T594" s="570"/>
      <c r="U594" s="570"/>
      <c r="V594" s="570"/>
      <c r="W594" s="570"/>
      <c r="X594" s="570"/>
      <c r="Y594" s="570"/>
      <c r="Z594" s="570"/>
    </row>
    <row r="595" ht="12.75" customHeight="1">
      <c r="A595" s="570"/>
      <c r="B595" s="570"/>
      <c r="C595" s="691"/>
      <c r="D595" s="573"/>
      <c r="E595" s="574"/>
      <c r="F595" s="574"/>
      <c r="G595" s="570"/>
      <c r="H595" s="575"/>
      <c r="I595" s="575"/>
      <c r="J595" s="570"/>
      <c r="K595" s="570"/>
      <c r="L595" s="570"/>
      <c r="M595" s="570"/>
      <c r="N595" s="570"/>
      <c r="O595" s="570"/>
      <c r="P595" s="570"/>
      <c r="Q595" s="570"/>
      <c r="R595" s="570"/>
      <c r="S595" s="570"/>
      <c r="T595" s="570"/>
      <c r="U595" s="570"/>
      <c r="V595" s="570"/>
      <c r="W595" s="570"/>
      <c r="X595" s="570"/>
      <c r="Y595" s="570"/>
      <c r="Z595" s="570"/>
    </row>
    <row r="596" ht="12.75" customHeight="1">
      <c r="A596" s="570"/>
      <c r="B596" s="570"/>
      <c r="C596" s="691"/>
      <c r="D596" s="573"/>
      <c r="E596" s="574"/>
      <c r="F596" s="574"/>
      <c r="G596" s="570"/>
      <c r="H596" s="575"/>
      <c r="I596" s="575"/>
      <c r="J596" s="570"/>
      <c r="K596" s="570"/>
      <c r="L596" s="570"/>
      <c r="M596" s="570"/>
      <c r="N596" s="570"/>
      <c r="O596" s="570"/>
      <c r="P596" s="570"/>
      <c r="Q596" s="570"/>
      <c r="R596" s="570"/>
      <c r="S596" s="570"/>
      <c r="T596" s="570"/>
      <c r="U596" s="570"/>
      <c r="V596" s="570"/>
      <c r="W596" s="570"/>
      <c r="X596" s="570"/>
      <c r="Y596" s="570"/>
      <c r="Z596" s="570"/>
    </row>
    <row r="597" ht="12.75" customHeight="1">
      <c r="A597" s="570"/>
      <c r="B597" s="570"/>
      <c r="C597" s="691"/>
      <c r="D597" s="573"/>
      <c r="E597" s="574"/>
      <c r="F597" s="574"/>
      <c r="G597" s="570"/>
      <c r="H597" s="575"/>
      <c r="I597" s="575"/>
      <c r="J597" s="570"/>
      <c r="K597" s="570"/>
      <c r="L597" s="570"/>
      <c r="M597" s="570"/>
      <c r="N597" s="570"/>
      <c r="O597" s="570"/>
      <c r="P597" s="570"/>
      <c r="Q597" s="570"/>
      <c r="R597" s="570"/>
      <c r="S597" s="570"/>
      <c r="T597" s="570"/>
      <c r="U597" s="570"/>
      <c r="V597" s="570"/>
      <c r="W597" s="570"/>
      <c r="X597" s="570"/>
      <c r="Y597" s="570"/>
      <c r="Z597" s="570"/>
    </row>
    <row r="598" ht="12.75" customHeight="1">
      <c r="A598" s="570"/>
      <c r="B598" s="570"/>
      <c r="C598" s="691"/>
      <c r="D598" s="573"/>
      <c r="E598" s="574"/>
      <c r="F598" s="574"/>
      <c r="G598" s="570"/>
      <c r="H598" s="575"/>
      <c r="I598" s="575"/>
      <c r="J598" s="570"/>
      <c r="K598" s="570"/>
      <c r="L598" s="570"/>
      <c r="M598" s="570"/>
      <c r="N598" s="570"/>
      <c r="O598" s="570"/>
      <c r="P598" s="570"/>
      <c r="Q598" s="570"/>
      <c r="R598" s="570"/>
      <c r="S598" s="570"/>
      <c r="T598" s="570"/>
      <c r="U598" s="570"/>
      <c r="V598" s="570"/>
      <c r="W598" s="570"/>
      <c r="X598" s="570"/>
      <c r="Y598" s="570"/>
      <c r="Z598" s="570"/>
    </row>
    <row r="599" ht="12.75" customHeight="1">
      <c r="A599" s="570"/>
      <c r="B599" s="570"/>
      <c r="C599" s="691"/>
      <c r="D599" s="573"/>
      <c r="E599" s="574"/>
      <c r="F599" s="574"/>
      <c r="G599" s="570"/>
      <c r="H599" s="575"/>
      <c r="I599" s="575"/>
      <c r="J599" s="570"/>
      <c r="K599" s="570"/>
      <c r="L599" s="570"/>
      <c r="M599" s="570"/>
      <c r="N599" s="570"/>
      <c r="O599" s="570"/>
      <c r="P599" s="570"/>
      <c r="Q599" s="570"/>
      <c r="R599" s="570"/>
      <c r="S599" s="570"/>
      <c r="T599" s="570"/>
      <c r="U599" s="570"/>
      <c r="V599" s="570"/>
      <c r="W599" s="570"/>
      <c r="X599" s="570"/>
      <c r="Y599" s="570"/>
      <c r="Z599" s="570"/>
    </row>
    <row r="600" ht="12.75" customHeight="1">
      <c r="A600" s="570"/>
      <c r="B600" s="570"/>
      <c r="C600" s="691"/>
      <c r="D600" s="573"/>
      <c r="E600" s="574"/>
      <c r="F600" s="574"/>
      <c r="G600" s="570"/>
      <c r="H600" s="575"/>
      <c r="I600" s="575"/>
      <c r="J600" s="570"/>
      <c r="K600" s="570"/>
      <c r="L600" s="570"/>
      <c r="M600" s="570"/>
      <c r="N600" s="570"/>
      <c r="O600" s="570"/>
      <c r="P600" s="570"/>
      <c r="Q600" s="570"/>
      <c r="R600" s="570"/>
      <c r="S600" s="570"/>
      <c r="T600" s="570"/>
      <c r="U600" s="570"/>
      <c r="V600" s="570"/>
      <c r="W600" s="570"/>
      <c r="X600" s="570"/>
      <c r="Y600" s="570"/>
      <c r="Z600" s="570"/>
    </row>
    <row r="601" ht="12.75" customHeight="1">
      <c r="A601" s="570"/>
      <c r="B601" s="570"/>
      <c r="C601" s="691"/>
      <c r="D601" s="573"/>
      <c r="E601" s="574"/>
      <c r="F601" s="574"/>
      <c r="G601" s="570"/>
      <c r="H601" s="575"/>
      <c r="I601" s="575"/>
      <c r="J601" s="570"/>
      <c r="K601" s="570"/>
      <c r="L601" s="570"/>
      <c r="M601" s="570"/>
      <c r="N601" s="570"/>
      <c r="O601" s="570"/>
      <c r="P601" s="570"/>
      <c r="Q601" s="570"/>
      <c r="R601" s="570"/>
      <c r="S601" s="570"/>
      <c r="T601" s="570"/>
      <c r="U601" s="570"/>
      <c r="V601" s="570"/>
      <c r="W601" s="570"/>
      <c r="X601" s="570"/>
      <c r="Y601" s="570"/>
      <c r="Z601" s="570"/>
    </row>
    <row r="602" ht="12.75" customHeight="1">
      <c r="A602" s="570"/>
      <c r="B602" s="570"/>
      <c r="C602" s="691"/>
      <c r="D602" s="573"/>
      <c r="E602" s="574"/>
      <c r="F602" s="574"/>
      <c r="G602" s="570"/>
      <c r="H602" s="575"/>
      <c r="I602" s="575"/>
      <c r="J602" s="570"/>
      <c r="K602" s="570"/>
      <c r="L602" s="570"/>
      <c r="M602" s="570"/>
      <c r="N602" s="570"/>
      <c r="O602" s="570"/>
      <c r="P602" s="570"/>
      <c r="Q602" s="570"/>
      <c r="R602" s="570"/>
      <c r="S602" s="570"/>
      <c r="T602" s="570"/>
      <c r="U602" s="570"/>
      <c r="V602" s="570"/>
      <c r="W602" s="570"/>
      <c r="X602" s="570"/>
      <c r="Y602" s="570"/>
      <c r="Z602" s="570"/>
    </row>
    <row r="603" ht="12.75" customHeight="1">
      <c r="A603" s="570"/>
      <c r="B603" s="570"/>
      <c r="C603" s="691"/>
      <c r="D603" s="573"/>
      <c r="E603" s="574"/>
      <c r="F603" s="574"/>
      <c r="G603" s="570"/>
      <c r="H603" s="575"/>
      <c r="I603" s="575"/>
      <c r="J603" s="570"/>
      <c r="K603" s="570"/>
      <c r="L603" s="570"/>
      <c r="M603" s="570"/>
      <c r="N603" s="570"/>
      <c r="O603" s="570"/>
      <c r="P603" s="570"/>
      <c r="Q603" s="570"/>
      <c r="R603" s="570"/>
      <c r="S603" s="570"/>
      <c r="T603" s="570"/>
      <c r="U603" s="570"/>
      <c r="V603" s="570"/>
      <c r="W603" s="570"/>
      <c r="X603" s="570"/>
      <c r="Y603" s="570"/>
      <c r="Z603" s="570"/>
    </row>
    <row r="604" ht="12.75" customHeight="1">
      <c r="A604" s="570"/>
      <c r="B604" s="570"/>
      <c r="C604" s="691"/>
      <c r="D604" s="573"/>
      <c r="E604" s="574"/>
      <c r="F604" s="574"/>
      <c r="G604" s="570"/>
      <c r="H604" s="575"/>
      <c r="I604" s="575"/>
      <c r="J604" s="570"/>
      <c r="K604" s="570"/>
      <c r="L604" s="570"/>
      <c r="M604" s="570"/>
      <c r="N604" s="570"/>
      <c r="O604" s="570"/>
      <c r="P604" s="570"/>
      <c r="Q604" s="570"/>
      <c r="R604" s="570"/>
      <c r="S604" s="570"/>
      <c r="T604" s="570"/>
      <c r="U604" s="570"/>
      <c r="V604" s="570"/>
      <c r="W604" s="570"/>
      <c r="X604" s="570"/>
      <c r="Y604" s="570"/>
      <c r="Z604" s="570"/>
    </row>
    <row r="605" ht="12.75" customHeight="1">
      <c r="A605" s="570"/>
      <c r="B605" s="570"/>
      <c r="C605" s="691"/>
      <c r="D605" s="573"/>
      <c r="E605" s="574"/>
      <c r="F605" s="574"/>
      <c r="G605" s="570"/>
      <c r="H605" s="575"/>
      <c r="I605" s="575"/>
      <c r="J605" s="570"/>
      <c r="K605" s="570"/>
      <c r="L605" s="570"/>
      <c r="M605" s="570"/>
      <c r="N605" s="570"/>
      <c r="O605" s="570"/>
      <c r="P605" s="570"/>
      <c r="Q605" s="570"/>
      <c r="R605" s="570"/>
      <c r="S605" s="570"/>
      <c r="T605" s="570"/>
      <c r="U605" s="570"/>
      <c r="V605" s="570"/>
      <c r="W605" s="570"/>
      <c r="X605" s="570"/>
      <c r="Y605" s="570"/>
      <c r="Z605" s="570"/>
    </row>
    <row r="606" ht="12.75" customHeight="1">
      <c r="A606" s="570"/>
      <c r="B606" s="570"/>
      <c r="C606" s="691"/>
      <c r="D606" s="573"/>
      <c r="E606" s="574"/>
      <c r="F606" s="574"/>
      <c r="G606" s="570"/>
      <c r="H606" s="575"/>
      <c r="I606" s="575"/>
      <c r="J606" s="570"/>
      <c r="K606" s="570"/>
      <c r="L606" s="570"/>
      <c r="M606" s="570"/>
      <c r="N606" s="570"/>
      <c r="O606" s="570"/>
      <c r="P606" s="570"/>
      <c r="Q606" s="570"/>
      <c r="R606" s="570"/>
      <c r="S606" s="570"/>
      <c r="T606" s="570"/>
      <c r="U606" s="570"/>
      <c r="V606" s="570"/>
      <c r="W606" s="570"/>
      <c r="X606" s="570"/>
      <c r="Y606" s="570"/>
      <c r="Z606" s="570"/>
    </row>
    <row r="607" ht="12.75" customHeight="1">
      <c r="A607" s="570"/>
      <c r="B607" s="570"/>
      <c r="C607" s="691"/>
      <c r="D607" s="573"/>
      <c r="E607" s="574"/>
      <c r="F607" s="574"/>
      <c r="G607" s="570"/>
      <c r="H607" s="575"/>
      <c r="I607" s="575"/>
      <c r="J607" s="570"/>
      <c r="K607" s="570"/>
      <c r="L607" s="570"/>
      <c r="M607" s="570"/>
      <c r="N607" s="570"/>
      <c r="O607" s="570"/>
      <c r="P607" s="570"/>
      <c r="Q607" s="570"/>
      <c r="R607" s="570"/>
      <c r="S607" s="570"/>
      <c r="T607" s="570"/>
      <c r="U607" s="570"/>
      <c r="V607" s="570"/>
      <c r="W607" s="570"/>
      <c r="X607" s="570"/>
      <c r="Y607" s="570"/>
      <c r="Z607" s="570"/>
    </row>
    <row r="608" ht="12.75" customHeight="1">
      <c r="A608" s="570"/>
      <c r="B608" s="570"/>
      <c r="C608" s="691"/>
      <c r="D608" s="573"/>
      <c r="E608" s="574"/>
      <c r="F608" s="574"/>
      <c r="G608" s="570"/>
      <c r="H608" s="575"/>
      <c r="I608" s="575"/>
      <c r="J608" s="570"/>
      <c r="K608" s="570"/>
      <c r="L608" s="570"/>
      <c r="M608" s="570"/>
      <c r="N608" s="570"/>
      <c r="O608" s="570"/>
      <c r="P608" s="570"/>
      <c r="Q608" s="570"/>
      <c r="R608" s="570"/>
      <c r="S608" s="570"/>
      <c r="T608" s="570"/>
      <c r="U608" s="570"/>
      <c r="V608" s="570"/>
      <c r="W608" s="570"/>
      <c r="X608" s="570"/>
      <c r="Y608" s="570"/>
      <c r="Z608" s="570"/>
    </row>
    <row r="609" ht="12.75" customHeight="1">
      <c r="A609" s="570"/>
      <c r="B609" s="570"/>
      <c r="C609" s="691"/>
      <c r="D609" s="573"/>
      <c r="E609" s="574"/>
      <c r="F609" s="574"/>
      <c r="G609" s="570"/>
      <c r="H609" s="575"/>
      <c r="I609" s="575"/>
      <c r="J609" s="570"/>
      <c r="K609" s="570"/>
      <c r="L609" s="570"/>
      <c r="M609" s="570"/>
      <c r="N609" s="570"/>
      <c r="O609" s="570"/>
      <c r="P609" s="570"/>
      <c r="Q609" s="570"/>
      <c r="R609" s="570"/>
      <c r="S609" s="570"/>
      <c r="T609" s="570"/>
      <c r="U609" s="570"/>
      <c r="V609" s="570"/>
      <c r="W609" s="570"/>
      <c r="X609" s="570"/>
      <c r="Y609" s="570"/>
      <c r="Z609" s="570"/>
    </row>
    <row r="610" ht="12.75" customHeight="1">
      <c r="A610" s="570"/>
      <c r="B610" s="570"/>
      <c r="C610" s="691"/>
      <c r="D610" s="573"/>
      <c r="E610" s="574"/>
      <c r="F610" s="574"/>
      <c r="G610" s="570"/>
      <c r="H610" s="575"/>
      <c r="I610" s="575"/>
      <c r="J610" s="570"/>
      <c r="K610" s="570"/>
      <c r="L610" s="570"/>
      <c r="M610" s="570"/>
      <c r="N610" s="570"/>
      <c r="O610" s="570"/>
      <c r="P610" s="570"/>
      <c r="Q610" s="570"/>
      <c r="R610" s="570"/>
      <c r="S610" s="570"/>
      <c r="T610" s="570"/>
      <c r="U610" s="570"/>
      <c r="V610" s="570"/>
      <c r="W610" s="570"/>
      <c r="X610" s="570"/>
      <c r="Y610" s="570"/>
      <c r="Z610" s="570"/>
    </row>
    <row r="611" ht="12.75" customHeight="1">
      <c r="A611" s="570"/>
      <c r="B611" s="570"/>
      <c r="C611" s="691"/>
      <c r="D611" s="573"/>
      <c r="E611" s="574"/>
      <c r="F611" s="574"/>
      <c r="G611" s="570"/>
      <c r="H611" s="575"/>
      <c r="I611" s="575"/>
      <c r="J611" s="570"/>
      <c r="K611" s="570"/>
      <c r="L611" s="570"/>
      <c r="M611" s="570"/>
      <c r="N611" s="570"/>
      <c r="O611" s="570"/>
      <c r="P611" s="570"/>
      <c r="Q611" s="570"/>
      <c r="R611" s="570"/>
      <c r="S611" s="570"/>
      <c r="T611" s="570"/>
      <c r="U611" s="570"/>
      <c r="V611" s="570"/>
      <c r="W611" s="570"/>
      <c r="X611" s="570"/>
      <c r="Y611" s="570"/>
      <c r="Z611" s="570"/>
    </row>
    <row r="612" ht="12.75" customHeight="1">
      <c r="A612" s="570"/>
      <c r="B612" s="570"/>
      <c r="C612" s="691"/>
      <c r="D612" s="573"/>
      <c r="E612" s="574"/>
      <c r="F612" s="574"/>
      <c r="G612" s="570"/>
      <c r="H612" s="575"/>
      <c r="I612" s="575"/>
      <c r="J612" s="570"/>
      <c r="K612" s="570"/>
      <c r="L612" s="570"/>
      <c r="M612" s="570"/>
      <c r="N612" s="570"/>
      <c r="O612" s="570"/>
      <c r="P612" s="570"/>
      <c r="Q612" s="570"/>
      <c r="R612" s="570"/>
      <c r="S612" s="570"/>
      <c r="T612" s="570"/>
      <c r="U612" s="570"/>
      <c r="V612" s="570"/>
      <c r="W612" s="570"/>
      <c r="X612" s="570"/>
      <c r="Y612" s="570"/>
      <c r="Z612" s="570"/>
    </row>
    <row r="613" ht="12.75" customHeight="1">
      <c r="A613" s="570"/>
      <c r="B613" s="570"/>
      <c r="C613" s="691"/>
      <c r="D613" s="573"/>
      <c r="E613" s="574"/>
      <c r="F613" s="574"/>
      <c r="G613" s="570"/>
      <c r="H613" s="575"/>
      <c r="I613" s="575"/>
      <c r="J613" s="570"/>
      <c r="K613" s="570"/>
      <c r="L613" s="570"/>
      <c r="M613" s="570"/>
      <c r="N613" s="570"/>
      <c r="O613" s="570"/>
      <c r="P613" s="570"/>
      <c r="Q613" s="570"/>
      <c r="R613" s="570"/>
      <c r="S613" s="570"/>
      <c r="T613" s="570"/>
      <c r="U613" s="570"/>
      <c r="V613" s="570"/>
      <c r="W613" s="570"/>
      <c r="X613" s="570"/>
      <c r="Y613" s="570"/>
      <c r="Z613" s="570"/>
    </row>
    <row r="614" ht="12.75" customHeight="1">
      <c r="A614" s="570"/>
      <c r="B614" s="570"/>
      <c r="C614" s="691"/>
      <c r="D614" s="573"/>
      <c r="E614" s="574"/>
      <c r="F614" s="574"/>
      <c r="G614" s="570"/>
      <c r="H614" s="575"/>
      <c r="I614" s="575"/>
      <c r="J614" s="570"/>
      <c r="K614" s="570"/>
      <c r="L614" s="570"/>
      <c r="M614" s="570"/>
      <c r="N614" s="570"/>
      <c r="O614" s="570"/>
      <c r="P614" s="570"/>
      <c r="Q614" s="570"/>
      <c r="R614" s="570"/>
      <c r="S614" s="570"/>
      <c r="T614" s="570"/>
      <c r="U614" s="570"/>
      <c r="V614" s="570"/>
      <c r="W614" s="570"/>
      <c r="X614" s="570"/>
      <c r="Y614" s="570"/>
      <c r="Z614" s="570"/>
    </row>
    <row r="615" ht="12.75" customHeight="1">
      <c r="A615" s="570"/>
      <c r="B615" s="570"/>
      <c r="C615" s="691"/>
      <c r="D615" s="573"/>
      <c r="E615" s="574"/>
      <c r="F615" s="574"/>
      <c r="G615" s="570"/>
      <c r="H615" s="575"/>
      <c r="I615" s="575"/>
      <c r="J615" s="570"/>
      <c r="K615" s="570"/>
      <c r="L615" s="570"/>
      <c r="M615" s="570"/>
      <c r="N615" s="570"/>
      <c r="O615" s="570"/>
      <c r="P615" s="570"/>
      <c r="Q615" s="570"/>
      <c r="R615" s="570"/>
      <c r="S615" s="570"/>
      <c r="T615" s="570"/>
      <c r="U615" s="570"/>
      <c r="V615" s="570"/>
      <c r="W615" s="570"/>
      <c r="X615" s="570"/>
      <c r="Y615" s="570"/>
      <c r="Z615" s="570"/>
    </row>
    <row r="616" ht="12.75" customHeight="1">
      <c r="A616" s="570"/>
      <c r="B616" s="570"/>
      <c r="C616" s="691"/>
      <c r="D616" s="573"/>
      <c r="E616" s="574"/>
      <c r="F616" s="574"/>
      <c r="G616" s="570"/>
      <c r="H616" s="575"/>
      <c r="I616" s="575"/>
      <c r="J616" s="570"/>
      <c r="K616" s="570"/>
      <c r="L616" s="570"/>
      <c r="M616" s="570"/>
      <c r="N616" s="570"/>
      <c r="O616" s="570"/>
      <c r="P616" s="570"/>
      <c r="Q616" s="570"/>
      <c r="R616" s="570"/>
      <c r="S616" s="570"/>
      <c r="T616" s="570"/>
      <c r="U616" s="570"/>
      <c r="V616" s="570"/>
      <c r="W616" s="570"/>
      <c r="X616" s="570"/>
      <c r="Y616" s="570"/>
      <c r="Z616" s="570"/>
    </row>
    <row r="617" ht="12.75" customHeight="1">
      <c r="A617" s="570"/>
      <c r="B617" s="570"/>
      <c r="C617" s="691"/>
      <c r="D617" s="573"/>
      <c r="E617" s="574"/>
      <c r="F617" s="574"/>
      <c r="G617" s="570"/>
      <c r="H617" s="575"/>
      <c r="I617" s="575"/>
      <c r="J617" s="570"/>
      <c r="K617" s="570"/>
      <c r="L617" s="570"/>
      <c r="M617" s="570"/>
      <c r="N617" s="570"/>
      <c r="O617" s="570"/>
      <c r="P617" s="570"/>
      <c r="Q617" s="570"/>
      <c r="R617" s="570"/>
      <c r="S617" s="570"/>
      <c r="T617" s="570"/>
      <c r="U617" s="570"/>
      <c r="V617" s="570"/>
      <c r="W617" s="570"/>
      <c r="X617" s="570"/>
      <c r="Y617" s="570"/>
      <c r="Z617" s="570"/>
    </row>
    <row r="618" ht="12.75" customHeight="1">
      <c r="A618" s="570"/>
      <c r="B618" s="570"/>
      <c r="C618" s="691"/>
      <c r="D618" s="573"/>
      <c r="E618" s="574"/>
      <c r="F618" s="574"/>
      <c r="G618" s="570"/>
      <c r="H618" s="575"/>
      <c r="I618" s="575"/>
      <c r="J618" s="570"/>
      <c r="K618" s="570"/>
      <c r="L618" s="570"/>
      <c r="M618" s="570"/>
      <c r="N618" s="570"/>
      <c r="O618" s="570"/>
      <c r="P618" s="570"/>
      <c r="Q618" s="570"/>
      <c r="R618" s="570"/>
      <c r="S618" s="570"/>
      <c r="T618" s="570"/>
      <c r="U618" s="570"/>
      <c r="V618" s="570"/>
      <c r="W618" s="570"/>
      <c r="X618" s="570"/>
      <c r="Y618" s="570"/>
      <c r="Z618" s="570"/>
    </row>
    <row r="619" ht="12.75" customHeight="1">
      <c r="A619" s="570"/>
      <c r="B619" s="570"/>
      <c r="C619" s="691"/>
      <c r="D619" s="573"/>
      <c r="E619" s="574"/>
      <c r="F619" s="574"/>
      <c r="G619" s="570"/>
      <c r="H619" s="575"/>
      <c r="I619" s="575"/>
      <c r="J619" s="570"/>
      <c r="K619" s="570"/>
      <c r="L619" s="570"/>
      <c r="M619" s="570"/>
      <c r="N619" s="570"/>
      <c r="O619" s="570"/>
      <c r="P619" s="570"/>
      <c r="Q619" s="570"/>
      <c r="R619" s="570"/>
      <c r="S619" s="570"/>
      <c r="T619" s="570"/>
      <c r="U619" s="570"/>
      <c r="V619" s="570"/>
      <c r="W619" s="570"/>
      <c r="X619" s="570"/>
      <c r="Y619" s="570"/>
      <c r="Z619" s="570"/>
    </row>
    <row r="620" ht="12.75" customHeight="1">
      <c r="A620" s="570"/>
      <c r="B620" s="570"/>
      <c r="C620" s="691"/>
      <c r="D620" s="573"/>
      <c r="E620" s="574"/>
      <c r="F620" s="574"/>
      <c r="G620" s="570"/>
      <c r="H620" s="575"/>
      <c r="I620" s="575"/>
      <c r="J620" s="570"/>
      <c r="K620" s="570"/>
      <c r="L620" s="570"/>
      <c r="M620" s="570"/>
      <c r="N620" s="570"/>
      <c r="O620" s="570"/>
      <c r="P620" s="570"/>
      <c r="Q620" s="570"/>
      <c r="R620" s="570"/>
      <c r="S620" s="570"/>
      <c r="T620" s="570"/>
      <c r="U620" s="570"/>
      <c r="V620" s="570"/>
      <c r="W620" s="570"/>
      <c r="X620" s="570"/>
      <c r="Y620" s="570"/>
      <c r="Z620" s="570"/>
    </row>
    <row r="621" ht="12.75" customHeight="1">
      <c r="A621" s="570"/>
      <c r="B621" s="570"/>
      <c r="C621" s="691"/>
      <c r="D621" s="573"/>
      <c r="E621" s="574"/>
      <c r="F621" s="574"/>
      <c r="G621" s="570"/>
      <c r="H621" s="575"/>
      <c r="I621" s="575"/>
      <c r="J621" s="570"/>
      <c r="K621" s="570"/>
      <c r="L621" s="570"/>
      <c r="M621" s="570"/>
      <c r="N621" s="570"/>
      <c r="O621" s="570"/>
      <c r="P621" s="570"/>
      <c r="Q621" s="570"/>
      <c r="R621" s="570"/>
      <c r="S621" s="570"/>
      <c r="T621" s="570"/>
      <c r="U621" s="570"/>
      <c r="V621" s="570"/>
      <c r="W621" s="570"/>
      <c r="X621" s="570"/>
      <c r="Y621" s="570"/>
      <c r="Z621" s="570"/>
    </row>
    <row r="622" ht="12.75" customHeight="1">
      <c r="A622" s="570"/>
      <c r="B622" s="570"/>
      <c r="C622" s="691"/>
      <c r="D622" s="573"/>
      <c r="E622" s="574"/>
      <c r="F622" s="574"/>
      <c r="G622" s="570"/>
      <c r="H622" s="575"/>
      <c r="I622" s="575"/>
      <c r="J622" s="570"/>
      <c r="K622" s="570"/>
      <c r="L622" s="570"/>
      <c r="M622" s="570"/>
      <c r="N622" s="570"/>
      <c r="O622" s="570"/>
      <c r="P622" s="570"/>
      <c r="Q622" s="570"/>
      <c r="R622" s="570"/>
      <c r="S622" s="570"/>
      <c r="T622" s="570"/>
      <c r="U622" s="570"/>
      <c r="V622" s="570"/>
      <c r="W622" s="570"/>
      <c r="X622" s="570"/>
      <c r="Y622" s="570"/>
      <c r="Z622" s="570"/>
    </row>
    <row r="623" ht="12.75" customHeight="1">
      <c r="A623" s="570"/>
      <c r="B623" s="570"/>
      <c r="C623" s="691"/>
      <c r="D623" s="573"/>
      <c r="E623" s="574"/>
      <c r="F623" s="574"/>
      <c r="G623" s="570"/>
      <c r="H623" s="575"/>
      <c r="I623" s="575"/>
      <c r="J623" s="570"/>
      <c r="K623" s="570"/>
      <c r="L623" s="570"/>
      <c r="M623" s="570"/>
      <c r="N623" s="570"/>
      <c r="O623" s="570"/>
      <c r="P623" s="570"/>
      <c r="Q623" s="570"/>
      <c r="R623" s="570"/>
      <c r="S623" s="570"/>
      <c r="T623" s="570"/>
      <c r="U623" s="570"/>
      <c r="V623" s="570"/>
      <c r="W623" s="570"/>
      <c r="X623" s="570"/>
      <c r="Y623" s="570"/>
      <c r="Z623" s="570"/>
    </row>
    <row r="624" ht="12.75" customHeight="1">
      <c r="A624" s="570"/>
      <c r="B624" s="570"/>
      <c r="C624" s="691"/>
      <c r="D624" s="573"/>
      <c r="E624" s="574"/>
      <c r="F624" s="574"/>
      <c r="G624" s="570"/>
      <c r="H624" s="575"/>
      <c r="I624" s="575"/>
      <c r="J624" s="570"/>
      <c r="K624" s="570"/>
      <c r="L624" s="570"/>
      <c r="M624" s="570"/>
      <c r="N624" s="570"/>
      <c r="O624" s="570"/>
      <c r="P624" s="570"/>
      <c r="Q624" s="570"/>
      <c r="R624" s="570"/>
      <c r="S624" s="570"/>
      <c r="T624" s="570"/>
      <c r="U624" s="570"/>
      <c r="V624" s="570"/>
      <c r="W624" s="570"/>
      <c r="X624" s="570"/>
      <c r="Y624" s="570"/>
      <c r="Z624" s="570"/>
    </row>
    <row r="625" ht="12.75" customHeight="1">
      <c r="A625" s="570"/>
      <c r="B625" s="570"/>
      <c r="C625" s="691"/>
      <c r="D625" s="573"/>
      <c r="E625" s="574"/>
      <c r="F625" s="574"/>
      <c r="G625" s="570"/>
      <c r="H625" s="575"/>
      <c r="I625" s="575"/>
      <c r="J625" s="570"/>
      <c r="K625" s="570"/>
      <c r="L625" s="570"/>
      <c r="M625" s="570"/>
      <c r="N625" s="570"/>
      <c r="O625" s="570"/>
      <c r="P625" s="570"/>
      <c r="Q625" s="570"/>
      <c r="R625" s="570"/>
      <c r="S625" s="570"/>
      <c r="T625" s="570"/>
      <c r="U625" s="570"/>
      <c r="V625" s="570"/>
      <c r="W625" s="570"/>
      <c r="X625" s="570"/>
      <c r="Y625" s="570"/>
      <c r="Z625" s="570"/>
    </row>
    <row r="626" ht="12.75" customHeight="1">
      <c r="A626" s="570"/>
      <c r="B626" s="570"/>
      <c r="C626" s="691"/>
      <c r="D626" s="573"/>
      <c r="E626" s="574"/>
      <c r="F626" s="574"/>
      <c r="G626" s="570"/>
      <c r="H626" s="575"/>
      <c r="I626" s="575"/>
      <c r="J626" s="570"/>
      <c r="K626" s="570"/>
      <c r="L626" s="570"/>
      <c r="M626" s="570"/>
      <c r="N626" s="570"/>
      <c r="O626" s="570"/>
      <c r="P626" s="570"/>
      <c r="Q626" s="570"/>
      <c r="R626" s="570"/>
      <c r="S626" s="570"/>
      <c r="T626" s="570"/>
      <c r="U626" s="570"/>
      <c r="V626" s="570"/>
      <c r="W626" s="570"/>
      <c r="X626" s="570"/>
      <c r="Y626" s="570"/>
      <c r="Z626" s="570"/>
    </row>
    <row r="627" ht="12.75" customHeight="1">
      <c r="A627" s="570"/>
      <c r="B627" s="570"/>
      <c r="C627" s="691"/>
      <c r="D627" s="573"/>
      <c r="E627" s="574"/>
      <c r="F627" s="574"/>
      <c r="G627" s="570"/>
      <c r="H627" s="575"/>
      <c r="I627" s="575"/>
      <c r="J627" s="570"/>
      <c r="K627" s="570"/>
      <c r="L627" s="570"/>
      <c r="M627" s="570"/>
      <c r="N627" s="570"/>
      <c r="O627" s="570"/>
      <c r="P627" s="570"/>
      <c r="Q627" s="570"/>
      <c r="R627" s="570"/>
      <c r="S627" s="570"/>
      <c r="T627" s="570"/>
      <c r="U627" s="570"/>
      <c r="V627" s="570"/>
      <c r="W627" s="570"/>
      <c r="X627" s="570"/>
      <c r="Y627" s="570"/>
      <c r="Z627" s="570"/>
    </row>
    <row r="628" ht="12.75" customHeight="1">
      <c r="A628" s="570"/>
      <c r="B628" s="570"/>
      <c r="C628" s="691"/>
      <c r="D628" s="573"/>
      <c r="E628" s="574"/>
      <c r="F628" s="574"/>
      <c r="G628" s="570"/>
      <c r="H628" s="575"/>
      <c r="I628" s="575"/>
      <c r="J628" s="570"/>
      <c r="K628" s="570"/>
      <c r="L628" s="570"/>
      <c r="M628" s="570"/>
      <c r="N628" s="570"/>
      <c r="O628" s="570"/>
      <c r="P628" s="570"/>
      <c r="Q628" s="570"/>
      <c r="R628" s="570"/>
      <c r="S628" s="570"/>
      <c r="T628" s="570"/>
      <c r="U628" s="570"/>
      <c r="V628" s="570"/>
      <c r="W628" s="570"/>
      <c r="X628" s="570"/>
      <c r="Y628" s="570"/>
      <c r="Z628" s="570"/>
    </row>
    <row r="629" ht="12.75" customHeight="1">
      <c r="A629" s="570"/>
      <c r="B629" s="570"/>
      <c r="C629" s="691"/>
      <c r="D629" s="573"/>
      <c r="E629" s="574"/>
      <c r="F629" s="574"/>
      <c r="G629" s="570"/>
      <c r="H629" s="575"/>
      <c r="I629" s="575"/>
      <c r="J629" s="570"/>
      <c r="K629" s="570"/>
      <c r="L629" s="570"/>
      <c r="M629" s="570"/>
      <c r="N629" s="570"/>
      <c r="O629" s="570"/>
      <c r="P629" s="570"/>
      <c r="Q629" s="570"/>
      <c r="R629" s="570"/>
      <c r="S629" s="570"/>
      <c r="T629" s="570"/>
      <c r="U629" s="570"/>
      <c r="V629" s="570"/>
      <c r="W629" s="570"/>
      <c r="X629" s="570"/>
      <c r="Y629" s="570"/>
      <c r="Z629" s="570"/>
    </row>
    <row r="630" ht="12.75" customHeight="1">
      <c r="A630" s="570"/>
      <c r="B630" s="570"/>
      <c r="C630" s="691"/>
      <c r="D630" s="573"/>
      <c r="E630" s="574"/>
      <c r="F630" s="574"/>
      <c r="G630" s="570"/>
      <c r="H630" s="575"/>
      <c r="I630" s="575"/>
      <c r="J630" s="570"/>
      <c r="K630" s="570"/>
      <c r="L630" s="570"/>
      <c r="M630" s="570"/>
      <c r="N630" s="570"/>
      <c r="O630" s="570"/>
      <c r="P630" s="570"/>
      <c r="Q630" s="570"/>
      <c r="R630" s="570"/>
      <c r="S630" s="570"/>
      <c r="T630" s="570"/>
      <c r="U630" s="570"/>
      <c r="V630" s="570"/>
      <c r="W630" s="570"/>
      <c r="X630" s="570"/>
      <c r="Y630" s="570"/>
      <c r="Z630" s="570"/>
    </row>
    <row r="631" ht="12.75" customHeight="1">
      <c r="A631" s="570"/>
      <c r="B631" s="570"/>
      <c r="C631" s="691"/>
      <c r="D631" s="573"/>
      <c r="E631" s="574"/>
      <c r="F631" s="574"/>
      <c r="G631" s="570"/>
      <c r="H631" s="575"/>
      <c r="I631" s="575"/>
      <c r="J631" s="570"/>
      <c r="K631" s="570"/>
      <c r="L631" s="570"/>
      <c r="M631" s="570"/>
      <c r="N631" s="570"/>
      <c r="O631" s="570"/>
      <c r="P631" s="570"/>
      <c r="Q631" s="570"/>
      <c r="R631" s="570"/>
      <c r="S631" s="570"/>
      <c r="T631" s="570"/>
      <c r="U631" s="570"/>
      <c r="V631" s="570"/>
      <c r="W631" s="570"/>
      <c r="X631" s="570"/>
      <c r="Y631" s="570"/>
      <c r="Z631" s="570"/>
    </row>
    <row r="632" ht="12.75" customHeight="1">
      <c r="A632" s="570"/>
      <c r="B632" s="570"/>
      <c r="C632" s="691"/>
      <c r="D632" s="573"/>
      <c r="E632" s="574"/>
      <c r="F632" s="574"/>
      <c r="G632" s="570"/>
      <c r="H632" s="575"/>
      <c r="I632" s="575"/>
      <c r="J632" s="570"/>
      <c r="K632" s="570"/>
      <c r="L632" s="570"/>
      <c r="M632" s="570"/>
      <c r="N632" s="570"/>
      <c r="O632" s="570"/>
      <c r="P632" s="570"/>
      <c r="Q632" s="570"/>
      <c r="R632" s="570"/>
      <c r="S632" s="570"/>
      <c r="T632" s="570"/>
      <c r="U632" s="570"/>
      <c r="V632" s="570"/>
      <c r="W632" s="570"/>
      <c r="X632" s="570"/>
      <c r="Y632" s="570"/>
      <c r="Z632" s="570"/>
    </row>
    <row r="633" ht="12.75" customHeight="1">
      <c r="A633" s="570"/>
      <c r="B633" s="570"/>
      <c r="C633" s="691"/>
      <c r="D633" s="573"/>
      <c r="E633" s="574"/>
      <c r="F633" s="574"/>
      <c r="G633" s="570"/>
      <c r="H633" s="575"/>
      <c r="I633" s="575"/>
      <c r="J633" s="570"/>
      <c r="K633" s="570"/>
      <c r="L633" s="570"/>
      <c r="M633" s="570"/>
      <c r="N633" s="570"/>
      <c r="O633" s="570"/>
      <c r="P633" s="570"/>
      <c r="Q633" s="570"/>
      <c r="R633" s="570"/>
      <c r="S633" s="570"/>
      <c r="T633" s="570"/>
      <c r="U633" s="570"/>
      <c r="V633" s="570"/>
      <c r="W633" s="570"/>
      <c r="X633" s="570"/>
      <c r="Y633" s="570"/>
      <c r="Z633" s="570"/>
    </row>
    <row r="634" ht="12.75" customHeight="1">
      <c r="A634" s="570"/>
      <c r="B634" s="570"/>
      <c r="C634" s="691"/>
      <c r="D634" s="573"/>
      <c r="E634" s="574"/>
      <c r="F634" s="574"/>
      <c r="G634" s="570"/>
      <c r="H634" s="575"/>
      <c r="I634" s="575"/>
      <c r="J634" s="570"/>
      <c r="K634" s="570"/>
      <c r="L634" s="570"/>
      <c r="M634" s="570"/>
      <c r="N634" s="570"/>
      <c r="O634" s="570"/>
      <c r="P634" s="570"/>
      <c r="Q634" s="570"/>
      <c r="R634" s="570"/>
      <c r="S634" s="570"/>
      <c r="T634" s="570"/>
      <c r="U634" s="570"/>
      <c r="V634" s="570"/>
      <c r="W634" s="570"/>
      <c r="X634" s="570"/>
      <c r="Y634" s="570"/>
      <c r="Z634" s="570"/>
    </row>
    <row r="635" ht="12.75" customHeight="1">
      <c r="A635" s="570"/>
      <c r="B635" s="570"/>
      <c r="C635" s="691"/>
      <c r="D635" s="573"/>
      <c r="E635" s="574"/>
      <c r="F635" s="574"/>
      <c r="G635" s="570"/>
      <c r="H635" s="575"/>
      <c r="I635" s="575"/>
      <c r="J635" s="570"/>
      <c r="K635" s="570"/>
      <c r="L635" s="570"/>
      <c r="M635" s="570"/>
      <c r="N635" s="570"/>
      <c r="O635" s="570"/>
      <c r="P635" s="570"/>
      <c r="Q635" s="570"/>
      <c r="R635" s="570"/>
      <c r="S635" s="570"/>
      <c r="T635" s="570"/>
      <c r="U635" s="570"/>
      <c r="V635" s="570"/>
      <c r="W635" s="570"/>
      <c r="X635" s="570"/>
      <c r="Y635" s="570"/>
      <c r="Z635" s="570"/>
    </row>
    <row r="636" ht="12.75" customHeight="1">
      <c r="A636" s="570"/>
      <c r="B636" s="570"/>
      <c r="C636" s="691"/>
      <c r="D636" s="573"/>
      <c r="E636" s="574"/>
      <c r="F636" s="574"/>
      <c r="G636" s="570"/>
      <c r="H636" s="575"/>
      <c r="I636" s="575"/>
      <c r="J636" s="570"/>
      <c r="K636" s="570"/>
      <c r="L636" s="570"/>
      <c r="M636" s="570"/>
      <c r="N636" s="570"/>
      <c r="O636" s="570"/>
      <c r="P636" s="570"/>
      <c r="Q636" s="570"/>
      <c r="R636" s="570"/>
      <c r="S636" s="570"/>
      <c r="T636" s="570"/>
      <c r="U636" s="570"/>
      <c r="V636" s="570"/>
      <c r="W636" s="570"/>
      <c r="X636" s="570"/>
      <c r="Y636" s="570"/>
      <c r="Z636" s="570"/>
    </row>
    <row r="637" ht="12.75" customHeight="1">
      <c r="A637" s="570"/>
      <c r="B637" s="570"/>
      <c r="C637" s="691"/>
      <c r="D637" s="573"/>
      <c r="E637" s="574"/>
      <c r="F637" s="574"/>
      <c r="G637" s="570"/>
      <c r="H637" s="575"/>
      <c r="I637" s="575"/>
      <c r="J637" s="570"/>
      <c r="K637" s="570"/>
      <c r="L637" s="570"/>
      <c r="M637" s="570"/>
      <c r="N637" s="570"/>
      <c r="O637" s="570"/>
      <c r="P637" s="570"/>
      <c r="Q637" s="570"/>
      <c r="R637" s="570"/>
      <c r="S637" s="570"/>
      <c r="T637" s="570"/>
      <c r="U637" s="570"/>
      <c r="V637" s="570"/>
      <c r="W637" s="570"/>
      <c r="X637" s="570"/>
      <c r="Y637" s="570"/>
      <c r="Z637" s="570"/>
    </row>
    <row r="638" ht="12.75" customHeight="1">
      <c r="A638" s="570"/>
      <c r="B638" s="570"/>
      <c r="C638" s="691"/>
      <c r="D638" s="573"/>
      <c r="E638" s="574"/>
      <c r="F638" s="574"/>
      <c r="G638" s="570"/>
      <c r="H638" s="575"/>
      <c r="I638" s="575"/>
      <c r="J638" s="570"/>
      <c r="K638" s="570"/>
      <c r="L638" s="570"/>
      <c r="M638" s="570"/>
      <c r="N638" s="570"/>
      <c r="O638" s="570"/>
      <c r="P638" s="570"/>
      <c r="Q638" s="570"/>
      <c r="R638" s="570"/>
      <c r="S638" s="570"/>
      <c r="T638" s="570"/>
      <c r="U638" s="570"/>
      <c r="V638" s="570"/>
      <c r="W638" s="570"/>
      <c r="X638" s="570"/>
      <c r="Y638" s="570"/>
      <c r="Z638" s="570"/>
    </row>
    <row r="639" ht="12.75" customHeight="1">
      <c r="A639" s="570"/>
      <c r="B639" s="570"/>
      <c r="C639" s="691"/>
      <c r="D639" s="573"/>
      <c r="E639" s="574"/>
      <c r="F639" s="574"/>
      <c r="G639" s="570"/>
      <c r="H639" s="575"/>
      <c r="I639" s="575"/>
      <c r="J639" s="570"/>
      <c r="K639" s="570"/>
      <c r="L639" s="570"/>
      <c r="M639" s="570"/>
      <c r="N639" s="570"/>
      <c r="O639" s="570"/>
      <c r="P639" s="570"/>
      <c r="Q639" s="570"/>
      <c r="R639" s="570"/>
      <c r="S639" s="570"/>
      <c r="T639" s="570"/>
      <c r="U639" s="570"/>
      <c r="V639" s="570"/>
      <c r="W639" s="570"/>
      <c r="X639" s="570"/>
      <c r="Y639" s="570"/>
      <c r="Z639" s="570"/>
    </row>
    <row r="640" ht="12.75" customHeight="1">
      <c r="A640" s="570"/>
      <c r="B640" s="570"/>
      <c r="C640" s="691"/>
      <c r="D640" s="573"/>
      <c r="E640" s="574"/>
      <c r="F640" s="574"/>
      <c r="G640" s="570"/>
      <c r="H640" s="575"/>
      <c r="I640" s="575"/>
      <c r="J640" s="570"/>
      <c r="K640" s="570"/>
      <c r="L640" s="570"/>
      <c r="M640" s="570"/>
      <c r="N640" s="570"/>
      <c r="O640" s="570"/>
      <c r="P640" s="570"/>
      <c r="Q640" s="570"/>
      <c r="R640" s="570"/>
      <c r="S640" s="570"/>
      <c r="T640" s="570"/>
      <c r="U640" s="570"/>
      <c r="V640" s="570"/>
      <c r="W640" s="570"/>
      <c r="X640" s="570"/>
      <c r="Y640" s="570"/>
      <c r="Z640" s="570"/>
    </row>
    <row r="641" ht="12.75" customHeight="1">
      <c r="A641" s="570"/>
      <c r="B641" s="570"/>
      <c r="C641" s="691"/>
      <c r="D641" s="573"/>
      <c r="E641" s="574"/>
      <c r="F641" s="574"/>
      <c r="G641" s="570"/>
      <c r="H641" s="575"/>
      <c r="I641" s="575"/>
      <c r="J641" s="570"/>
      <c r="K641" s="570"/>
      <c r="L641" s="570"/>
      <c r="M641" s="570"/>
      <c r="N641" s="570"/>
      <c r="O641" s="570"/>
      <c r="P641" s="570"/>
      <c r="Q641" s="570"/>
      <c r="R641" s="570"/>
      <c r="S641" s="570"/>
      <c r="T641" s="570"/>
      <c r="U641" s="570"/>
      <c r="V641" s="570"/>
      <c r="W641" s="570"/>
      <c r="X641" s="570"/>
      <c r="Y641" s="570"/>
      <c r="Z641" s="570"/>
    </row>
    <row r="642" ht="12.75" customHeight="1">
      <c r="A642" s="570"/>
      <c r="B642" s="570"/>
      <c r="C642" s="691"/>
      <c r="D642" s="573"/>
      <c r="E642" s="574"/>
      <c r="F642" s="574"/>
      <c r="G642" s="570"/>
      <c r="H642" s="575"/>
      <c r="I642" s="575"/>
      <c r="J642" s="570"/>
      <c r="K642" s="570"/>
      <c r="L642" s="570"/>
      <c r="M642" s="570"/>
      <c r="N642" s="570"/>
      <c r="O642" s="570"/>
      <c r="P642" s="570"/>
      <c r="Q642" s="570"/>
      <c r="R642" s="570"/>
      <c r="S642" s="570"/>
      <c r="T642" s="570"/>
      <c r="U642" s="570"/>
      <c r="V642" s="570"/>
      <c r="W642" s="570"/>
      <c r="X642" s="570"/>
      <c r="Y642" s="570"/>
      <c r="Z642" s="570"/>
    </row>
    <row r="643" ht="12.75" customHeight="1">
      <c r="A643" s="570"/>
      <c r="B643" s="570"/>
      <c r="C643" s="691"/>
      <c r="D643" s="573"/>
      <c r="E643" s="574"/>
      <c r="F643" s="574"/>
      <c r="G643" s="570"/>
      <c r="H643" s="575"/>
      <c r="I643" s="575"/>
      <c r="J643" s="570"/>
      <c r="K643" s="570"/>
      <c r="L643" s="570"/>
      <c r="M643" s="570"/>
      <c r="N643" s="570"/>
      <c r="O643" s="570"/>
      <c r="P643" s="570"/>
      <c r="Q643" s="570"/>
      <c r="R643" s="570"/>
      <c r="S643" s="570"/>
      <c r="T643" s="570"/>
      <c r="U643" s="570"/>
      <c r="V643" s="570"/>
      <c r="W643" s="570"/>
      <c r="X643" s="570"/>
      <c r="Y643" s="570"/>
      <c r="Z643" s="570"/>
    </row>
    <row r="644" ht="12.75" customHeight="1">
      <c r="A644" s="570"/>
      <c r="B644" s="570"/>
      <c r="C644" s="691"/>
      <c r="D644" s="573"/>
      <c r="E644" s="574"/>
      <c r="F644" s="574"/>
      <c r="G644" s="570"/>
      <c r="H644" s="575"/>
      <c r="I644" s="575"/>
      <c r="J644" s="570"/>
      <c r="K644" s="570"/>
      <c r="L644" s="570"/>
      <c r="M644" s="570"/>
      <c r="N644" s="570"/>
      <c r="O644" s="570"/>
      <c r="P644" s="570"/>
      <c r="Q644" s="570"/>
      <c r="R644" s="570"/>
      <c r="S644" s="570"/>
      <c r="T644" s="570"/>
      <c r="U644" s="570"/>
      <c r="V644" s="570"/>
      <c r="W644" s="570"/>
      <c r="X644" s="570"/>
      <c r="Y644" s="570"/>
      <c r="Z644" s="570"/>
    </row>
    <row r="645" ht="12.75" customHeight="1">
      <c r="A645" s="570"/>
      <c r="B645" s="570"/>
      <c r="C645" s="691"/>
      <c r="D645" s="573"/>
      <c r="E645" s="574"/>
      <c r="F645" s="574"/>
      <c r="G645" s="570"/>
      <c r="H645" s="575"/>
      <c r="I645" s="575"/>
      <c r="J645" s="570"/>
      <c r="K645" s="570"/>
      <c r="L645" s="570"/>
      <c r="M645" s="570"/>
      <c r="N645" s="570"/>
      <c r="O645" s="570"/>
      <c r="P645" s="570"/>
      <c r="Q645" s="570"/>
      <c r="R645" s="570"/>
      <c r="S645" s="570"/>
      <c r="T645" s="570"/>
      <c r="U645" s="570"/>
      <c r="V645" s="570"/>
      <c r="W645" s="570"/>
      <c r="X645" s="570"/>
      <c r="Y645" s="570"/>
      <c r="Z645" s="570"/>
    </row>
    <row r="646" ht="12.75" customHeight="1">
      <c r="A646" s="570"/>
      <c r="B646" s="570"/>
      <c r="C646" s="691"/>
      <c r="D646" s="573"/>
      <c r="E646" s="574"/>
      <c r="F646" s="574"/>
      <c r="G646" s="570"/>
      <c r="H646" s="575"/>
      <c r="I646" s="575"/>
      <c r="J646" s="570"/>
      <c r="K646" s="570"/>
      <c r="L646" s="570"/>
      <c r="M646" s="570"/>
      <c r="N646" s="570"/>
      <c r="O646" s="570"/>
      <c r="P646" s="570"/>
      <c r="Q646" s="570"/>
      <c r="R646" s="570"/>
      <c r="S646" s="570"/>
      <c r="T646" s="570"/>
      <c r="U646" s="570"/>
      <c r="V646" s="570"/>
      <c r="W646" s="570"/>
      <c r="X646" s="570"/>
      <c r="Y646" s="570"/>
      <c r="Z646" s="570"/>
    </row>
    <row r="647" ht="12.75" customHeight="1">
      <c r="A647" s="570"/>
      <c r="B647" s="570"/>
      <c r="C647" s="691"/>
      <c r="D647" s="573"/>
      <c r="E647" s="574"/>
      <c r="F647" s="574"/>
      <c r="G647" s="570"/>
      <c r="H647" s="575"/>
      <c r="I647" s="575"/>
      <c r="J647" s="570"/>
      <c r="K647" s="570"/>
      <c r="L647" s="570"/>
      <c r="M647" s="570"/>
      <c r="N647" s="570"/>
      <c r="O647" s="570"/>
      <c r="P647" s="570"/>
      <c r="Q647" s="570"/>
      <c r="R647" s="570"/>
      <c r="S647" s="570"/>
      <c r="T647" s="570"/>
      <c r="U647" s="570"/>
      <c r="V647" s="570"/>
      <c r="W647" s="570"/>
      <c r="X647" s="570"/>
      <c r="Y647" s="570"/>
      <c r="Z647" s="570"/>
    </row>
    <row r="648" ht="12.75" customHeight="1">
      <c r="A648" s="570"/>
      <c r="B648" s="570"/>
      <c r="C648" s="691"/>
      <c r="D648" s="573"/>
      <c r="E648" s="574"/>
      <c r="F648" s="574"/>
      <c r="G648" s="570"/>
      <c r="H648" s="575"/>
      <c r="I648" s="575"/>
      <c r="J648" s="570"/>
      <c r="K648" s="570"/>
      <c r="L648" s="570"/>
      <c r="M648" s="570"/>
      <c r="N648" s="570"/>
      <c r="O648" s="570"/>
      <c r="P648" s="570"/>
      <c r="Q648" s="570"/>
      <c r="R648" s="570"/>
      <c r="S648" s="570"/>
      <c r="T648" s="570"/>
      <c r="U648" s="570"/>
      <c r="V648" s="570"/>
      <c r="W648" s="570"/>
      <c r="X648" s="570"/>
      <c r="Y648" s="570"/>
      <c r="Z648" s="570"/>
    </row>
    <row r="649" ht="12.75" customHeight="1">
      <c r="A649" s="570"/>
      <c r="B649" s="570"/>
      <c r="C649" s="691"/>
      <c r="D649" s="573"/>
      <c r="E649" s="574"/>
      <c r="F649" s="574"/>
      <c r="G649" s="570"/>
      <c r="H649" s="575"/>
      <c r="I649" s="575"/>
      <c r="J649" s="570"/>
      <c r="K649" s="570"/>
      <c r="L649" s="570"/>
      <c r="M649" s="570"/>
      <c r="N649" s="570"/>
      <c r="O649" s="570"/>
      <c r="P649" s="570"/>
      <c r="Q649" s="570"/>
      <c r="R649" s="570"/>
      <c r="S649" s="570"/>
      <c r="T649" s="570"/>
      <c r="U649" s="570"/>
      <c r="V649" s="570"/>
      <c r="W649" s="570"/>
      <c r="X649" s="570"/>
      <c r="Y649" s="570"/>
      <c r="Z649" s="570"/>
    </row>
    <row r="650" ht="12.75" customHeight="1">
      <c r="A650" s="570"/>
      <c r="B650" s="570"/>
      <c r="C650" s="691"/>
      <c r="D650" s="573"/>
      <c r="E650" s="574"/>
      <c r="F650" s="574"/>
      <c r="G650" s="570"/>
      <c r="H650" s="575"/>
      <c r="I650" s="575"/>
      <c r="J650" s="570"/>
      <c r="K650" s="570"/>
      <c r="L650" s="570"/>
      <c r="M650" s="570"/>
      <c r="N650" s="570"/>
      <c r="O650" s="570"/>
      <c r="P650" s="570"/>
      <c r="Q650" s="570"/>
      <c r="R650" s="570"/>
      <c r="S650" s="570"/>
      <c r="T650" s="570"/>
      <c r="U650" s="570"/>
      <c r="V650" s="570"/>
      <c r="W650" s="570"/>
      <c r="X650" s="570"/>
      <c r="Y650" s="570"/>
      <c r="Z650" s="570"/>
    </row>
    <row r="651" ht="12.75" customHeight="1">
      <c r="A651" s="570"/>
      <c r="B651" s="570"/>
      <c r="C651" s="691"/>
      <c r="D651" s="573"/>
      <c r="E651" s="574"/>
      <c r="F651" s="574"/>
      <c r="G651" s="570"/>
      <c r="H651" s="575"/>
      <c r="I651" s="575"/>
      <c r="J651" s="570"/>
      <c r="K651" s="570"/>
      <c r="L651" s="570"/>
      <c r="M651" s="570"/>
      <c r="N651" s="570"/>
      <c r="O651" s="570"/>
      <c r="P651" s="570"/>
      <c r="Q651" s="570"/>
      <c r="R651" s="570"/>
      <c r="S651" s="570"/>
      <c r="T651" s="570"/>
      <c r="U651" s="570"/>
      <c r="V651" s="570"/>
      <c r="W651" s="570"/>
      <c r="X651" s="570"/>
      <c r="Y651" s="570"/>
      <c r="Z651" s="570"/>
    </row>
    <row r="652" ht="12.75" customHeight="1">
      <c r="A652" s="570"/>
      <c r="B652" s="570"/>
      <c r="C652" s="691"/>
      <c r="D652" s="573"/>
      <c r="E652" s="574"/>
      <c r="F652" s="574"/>
      <c r="G652" s="570"/>
      <c r="H652" s="575"/>
      <c r="I652" s="575"/>
      <c r="J652" s="570"/>
      <c r="K652" s="570"/>
      <c r="L652" s="570"/>
      <c r="M652" s="570"/>
      <c r="N652" s="570"/>
      <c r="O652" s="570"/>
      <c r="P652" s="570"/>
      <c r="Q652" s="570"/>
      <c r="R652" s="570"/>
      <c r="S652" s="570"/>
      <c r="T652" s="570"/>
      <c r="U652" s="570"/>
      <c r="V652" s="570"/>
      <c r="W652" s="570"/>
      <c r="X652" s="570"/>
      <c r="Y652" s="570"/>
      <c r="Z652" s="570"/>
    </row>
    <row r="653" ht="12.75" customHeight="1">
      <c r="A653" s="570"/>
      <c r="B653" s="570"/>
      <c r="C653" s="691"/>
      <c r="D653" s="573"/>
      <c r="E653" s="574"/>
      <c r="F653" s="574"/>
      <c r="G653" s="570"/>
      <c r="H653" s="575"/>
      <c r="I653" s="575"/>
      <c r="J653" s="570"/>
      <c r="K653" s="570"/>
      <c r="L653" s="570"/>
      <c r="M653" s="570"/>
      <c r="N653" s="570"/>
      <c r="O653" s="570"/>
      <c r="P653" s="570"/>
      <c r="Q653" s="570"/>
      <c r="R653" s="570"/>
      <c r="S653" s="570"/>
      <c r="T653" s="570"/>
      <c r="U653" s="570"/>
      <c r="V653" s="570"/>
      <c r="W653" s="570"/>
      <c r="X653" s="570"/>
      <c r="Y653" s="570"/>
      <c r="Z653" s="570"/>
    </row>
    <row r="654" ht="12.75" customHeight="1">
      <c r="A654" s="570"/>
      <c r="B654" s="570"/>
      <c r="C654" s="691"/>
      <c r="D654" s="573"/>
      <c r="E654" s="574"/>
      <c r="F654" s="574"/>
      <c r="G654" s="570"/>
      <c r="H654" s="575"/>
      <c r="I654" s="575"/>
      <c r="J654" s="570"/>
      <c r="K654" s="570"/>
      <c r="L654" s="570"/>
      <c r="M654" s="570"/>
      <c r="N654" s="570"/>
      <c r="O654" s="570"/>
      <c r="P654" s="570"/>
      <c r="Q654" s="570"/>
      <c r="R654" s="570"/>
      <c r="S654" s="570"/>
      <c r="T654" s="570"/>
      <c r="U654" s="570"/>
      <c r="V654" s="570"/>
      <c r="W654" s="570"/>
      <c r="X654" s="570"/>
      <c r="Y654" s="570"/>
      <c r="Z654" s="570"/>
    </row>
    <row r="655" ht="12.75" customHeight="1">
      <c r="A655" s="570"/>
      <c r="B655" s="570"/>
      <c r="C655" s="691"/>
      <c r="D655" s="573"/>
      <c r="E655" s="574"/>
      <c r="F655" s="574"/>
      <c r="G655" s="570"/>
      <c r="H655" s="575"/>
      <c r="I655" s="575"/>
      <c r="J655" s="570"/>
      <c r="K655" s="570"/>
      <c r="L655" s="570"/>
      <c r="M655" s="570"/>
      <c r="N655" s="570"/>
      <c r="O655" s="570"/>
      <c r="P655" s="570"/>
      <c r="Q655" s="570"/>
      <c r="R655" s="570"/>
      <c r="S655" s="570"/>
      <c r="T655" s="570"/>
      <c r="U655" s="570"/>
      <c r="V655" s="570"/>
      <c r="W655" s="570"/>
      <c r="X655" s="570"/>
      <c r="Y655" s="570"/>
      <c r="Z655" s="570"/>
    </row>
    <row r="656" ht="12.75" customHeight="1">
      <c r="A656" s="570"/>
      <c r="B656" s="570"/>
      <c r="C656" s="691"/>
      <c r="D656" s="573"/>
      <c r="E656" s="574"/>
      <c r="F656" s="574"/>
      <c r="G656" s="570"/>
      <c r="H656" s="575"/>
      <c r="I656" s="575"/>
      <c r="J656" s="570"/>
      <c r="K656" s="570"/>
      <c r="L656" s="570"/>
      <c r="M656" s="570"/>
      <c r="N656" s="570"/>
      <c r="O656" s="570"/>
      <c r="P656" s="570"/>
      <c r="Q656" s="570"/>
      <c r="R656" s="570"/>
      <c r="S656" s="570"/>
      <c r="T656" s="570"/>
      <c r="U656" s="570"/>
      <c r="V656" s="570"/>
      <c r="W656" s="570"/>
      <c r="X656" s="570"/>
      <c r="Y656" s="570"/>
      <c r="Z656" s="570"/>
    </row>
    <row r="657" ht="12.75" customHeight="1">
      <c r="A657" s="570"/>
      <c r="B657" s="570"/>
      <c r="C657" s="691"/>
      <c r="D657" s="573"/>
      <c r="E657" s="574"/>
      <c r="F657" s="574"/>
      <c r="G657" s="570"/>
      <c r="H657" s="575"/>
      <c r="I657" s="575"/>
      <c r="J657" s="570"/>
      <c r="K657" s="570"/>
      <c r="L657" s="570"/>
      <c r="M657" s="570"/>
      <c r="N657" s="570"/>
      <c r="O657" s="570"/>
      <c r="P657" s="570"/>
      <c r="Q657" s="570"/>
      <c r="R657" s="570"/>
      <c r="S657" s="570"/>
      <c r="T657" s="570"/>
      <c r="U657" s="570"/>
      <c r="V657" s="570"/>
      <c r="W657" s="570"/>
      <c r="X657" s="570"/>
      <c r="Y657" s="570"/>
      <c r="Z657" s="570"/>
    </row>
    <row r="658" ht="12.75" customHeight="1">
      <c r="A658" s="570"/>
      <c r="B658" s="570"/>
      <c r="C658" s="691"/>
      <c r="D658" s="573"/>
      <c r="E658" s="574"/>
      <c r="F658" s="574"/>
      <c r="G658" s="570"/>
      <c r="H658" s="575"/>
      <c r="I658" s="575"/>
      <c r="J658" s="570"/>
      <c r="K658" s="570"/>
      <c r="L658" s="570"/>
      <c r="M658" s="570"/>
      <c r="N658" s="570"/>
      <c r="O658" s="570"/>
      <c r="P658" s="570"/>
      <c r="Q658" s="570"/>
      <c r="R658" s="570"/>
      <c r="S658" s="570"/>
      <c r="T658" s="570"/>
      <c r="U658" s="570"/>
      <c r="V658" s="570"/>
      <c r="W658" s="570"/>
      <c r="X658" s="570"/>
      <c r="Y658" s="570"/>
      <c r="Z658" s="570"/>
    </row>
    <row r="659" ht="12.75" customHeight="1">
      <c r="A659" s="570"/>
      <c r="B659" s="570"/>
      <c r="C659" s="691"/>
      <c r="D659" s="573"/>
      <c r="E659" s="574"/>
      <c r="F659" s="574"/>
      <c r="G659" s="570"/>
      <c r="H659" s="575"/>
      <c r="I659" s="575"/>
      <c r="J659" s="570"/>
      <c r="K659" s="570"/>
      <c r="L659" s="570"/>
      <c r="M659" s="570"/>
      <c r="N659" s="570"/>
      <c r="O659" s="570"/>
      <c r="P659" s="570"/>
      <c r="Q659" s="570"/>
      <c r="R659" s="570"/>
      <c r="S659" s="570"/>
      <c r="T659" s="570"/>
      <c r="U659" s="570"/>
      <c r="V659" s="570"/>
      <c r="W659" s="570"/>
      <c r="X659" s="570"/>
      <c r="Y659" s="570"/>
      <c r="Z659" s="570"/>
    </row>
    <row r="660" ht="12.75" customHeight="1">
      <c r="A660" s="570"/>
      <c r="B660" s="570"/>
      <c r="C660" s="691"/>
      <c r="D660" s="573"/>
      <c r="E660" s="574"/>
      <c r="F660" s="574"/>
      <c r="G660" s="570"/>
      <c r="H660" s="575"/>
      <c r="I660" s="575"/>
      <c r="J660" s="570"/>
      <c r="K660" s="570"/>
      <c r="L660" s="570"/>
      <c r="M660" s="570"/>
      <c r="N660" s="570"/>
      <c r="O660" s="570"/>
      <c r="P660" s="570"/>
      <c r="Q660" s="570"/>
      <c r="R660" s="570"/>
      <c r="S660" s="570"/>
      <c r="T660" s="570"/>
      <c r="U660" s="570"/>
      <c r="V660" s="570"/>
      <c r="W660" s="570"/>
      <c r="X660" s="570"/>
      <c r="Y660" s="570"/>
      <c r="Z660" s="570"/>
    </row>
    <row r="661" ht="12.75" customHeight="1">
      <c r="A661" s="570"/>
      <c r="B661" s="570"/>
      <c r="C661" s="691"/>
      <c r="D661" s="573"/>
      <c r="E661" s="574"/>
      <c r="F661" s="574"/>
      <c r="G661" s="570"/>
      <c r="H661" s="575"/>
      <c r="I661" s="575"/>
      <c r="J661" s="570"/>
      <c r="K661" s="570"/>
      <c r="L661" s="570"/>
      <c r="M661" s="570"/>
      <c r="N661" s="570"/>
      <c r="O661" s="570"/>
      <c r="P661" s="570"/>
      <c r="Q661" s="570"/>
      <c r="R661" s="570"/>
      <c r="S661" s="570"/>
      <c r="T661" s="570"/>
      <c r="U661" s="570"/>
      <c r="V661" s="570"/>
      <c r="W661" s="570"/>
      <c r="X661" s="570"/>
      <c r="Y661" s="570"/>
      <c r="Z661" s="570"/>
    </row>
    <row r="662" ht="12.75" customHeight="1">
      <c r="A662" s="570"/>
      <c r="B662" s="570"/>
      <c r="C662" s="691"/>
      <c r="D662" s="573"/>
      <c r="E662" s="574"/>
      <c r="F662" s="574"/>
      <c r="G662" s="570"/>
      <c r="H662" s="575"/>
      <c r="I662" s="575"/>
      <c r="J662" s="570"/>
      <c r="K662" s="570"/>
      <c r="L662" s="570"/>
      <c r="M662" s="570"/>
      <c r="N662" s="570"/>
      <c r="O662" s="570"/>
      <c r="P662" s="570"/>
      <c r="Q662" s="570"/>
      <c r="R662" s="570"/>
      <c r="S662" s="570"/>
      <c r="T662" s="570"/>
      <c r="U662" s="570"/>
      <c r="V662" s="570"/>
      <c r="W662" s="570"/>
      <c r="X662" s="570"/>
      <c r="Y662" s="570"/>
      <c r="Z662" s="570"/>
    </row>
    <row r="663" ht="12.75" customHeight="1">
      <c r="A663" s="570"/>
      <c r="B663" s="570"/>
      <c r="C663" s="691"/>
      <c r="D663" s="573"/>
      <c r="E663" s="574"/>
      <c r="F663" s="574"/>
      <c r="G663" s="570"/>
      <c r="H663" s="575"/>
      <c r="I663" s="575"/>
      <c r="J663" s="570"/>
      <c r="K663" s="570"/>
      <c r="L663" s="570"/>
      <c r="M663" s="570"/>
      <c r="N663" s="570"/>
      <c r="O663" s="570"/>
      <c r="P663" s="570"/>
      <c r="Q663" s="570"/>
      <c r="R663" s="570"/>
      <c r="S663" s="570"/>
      <c r="T663" s="570"/>
      <c r="U663" s="570"/>
      <c r="V663" s="570"/>
      <c r="W663" s="570"/>
      <c r="X663" s="570"/>
      <c r="Y663" s="570"/>
      <c r="Z663" s="570"/>
    </row>
    <row r="664" ht="12.75" customHeight="1">
      <c r="A664" s="570"/>
      <c r="B664" s="570"/>
      <c r="C664" s="691"/>
      <c r="D664" s="573"/>
      <c r="E664" s="574"/>
      <c r="F664" s="574"/>
      <c r="G664" s="570"/>
      <c r="H664" s="575"/>
      <c r="I664" s="575"/>
      <c r="J664" s="570"/>
      <c r="K664" s="570"/>
      <c r="L664" s="570"/>
      <c r="M664" s="570"/>
      <c r="N664" s="570"/>
      <c r="O664" s="570"/>
      <c r="P664" s="570"/>
      <c r="Q664" s="570"/>
      <c r="R664" s="570"/>
      <c r="S664" s="570"/>
      <c r="T664" s="570"/>
      <c r="U664" s="570"/>
      <c r="V664" s="570"/>
      <c r="W664" s="570"/>
      <c r="X664" s="570"/>
      <c r="Y664" s="570"/>
      <c r="Z664" s="570"/>
    </row>
    <row r="665" ht="12.75" customHeight="1">
      <c r="A665" s="570"/>
      <c r="B665" s="570"/>
      <c r="C665" s="691"/>
      <c r="D665" s="573"/>
      <c r="E665" s="574"/>
      <c r="F665" s="574"/>
      <c r="G665" s="570"/>
      <c r="H665" s="575"/>
      <c r="I665" s="575"/>
      <c r="J665" s="570"/>
      <c r="K665" s="570"/>
      <c r="L665" s="570"/>
      <c r="M665" s="570"/>
      <c r="N665" s="570"/>
      <c r="O665" s="570"/>
      <c r="P665" s="570"/>
      <c r="Q665" s="570"/>
      <c r="R665" s="570"/>
      <c r="S665" s="570"/>
      <c r="T665" s="570"/>
      <c r="U665" s="570"/>
      <c r="V665" s="570"/>
      <c r="W665" s="570"/>
      <c r="X665" s="570"/>
      <c r="Y665" s="570"/>
      <c r="Z665" s="570"/>
    </row>
    <row r="666" ht="12.75" customHeight="1">
      <c r="A666" s="570"/>
      <c r="B666" s="570"/>
      <c r="C666" s="691"/>
      <c r="D666" s="573"/>
      <c r="E666" s="574"/>
      <c r="F666" s="574"/>
      <c r="G666" s="570"/>
      <c r="H666" s="575"/>
      <c r="I666" s="575"/>
      <c r="J666" s="570"/>
      <c r="K666" s="570"/>
      <c r="L666" s="570"/>
      <c r="M666" s="570"/>
      <c r="N666" s="570"/>
      <c r="O666" s="570"/>
      <c r="P666" s="570"/>
      <c r="Q666" s="570"/>
      <c r="R666" s="570"/>
      <c r="S666" s="570"/>
      <c r="T666" s="570"/>
      <c r="U666" s="570"/>
      <c r="V666" s="570"/>
      <c r="W666" s="570"/>
      <c r="X666" s="570"/>
      <c r="Y666" s="570"/>
      <c r="Z666" s="570"/>
    </row>
    <row r="667" ht="12.75" customHeight="1">
      <c r="A667" s="570"/>
      <c r="B667" s="570"/>
      <c r="C667" s="691"/>
      <c r="D667" s="573"/>
      <c r="E667" s="574"/>
      <c r="F667" s="574"/>
      <c r="G667" s="570"/>
      <c r="H667" s="575"/>
      <c r="I667" s="575"/>
      <c r="J667" s="570"/>
      <c r="K667" s="570"/>
      <c r="L667" s="570"/>
      <c r="M667" s="570"/>
      <c r="N667" s="570"/>
      <c r="O667" s="570"/>
      <c r="P667" s="570"/>
      <c r="Q667" s="570"/>
      <c r="R667" s="570"/>
      <c r="S667" s="570"/>
      <c r="T667" s="570"/>
      <c r="U667" s="570"/>
      <c r="V667" s="570"/>
      <c r="W667" s="570"/>
      <c r="X667" s="570"/>
      <c r="Y667" s="570"/>
      <c r="Z667" s="570"/>
    </row>
    <row r="668" ht="12.75" customHeight="1">
      <c r="A668" s="570"/>
      <c r="B668" s="570"/>
      <c r="C668" s="691"/>
      <c r="D668" s="573"/>
      <c r="E668" s="574"/>
      <c r="F668" s="574"/>
      <c r="G668" s="570"/>
      <c r="H668" s="575"/>
      <c r="I668" s="575"/>
      <c r="J668" s="570"/>
      <c r="K668" s="570"/>
      <c r="L668" s="570"/>
      <c r="M668" s="570"/>
      <c r="N668" s="570"/>
      <c r="O668" s="570"/>
      <c r="P668" s="570"/>
      <c r="Q668" s="570"/>
      <c r="R668" s="570"/>
      <c r="S668" s="570"/>
      <c r="T668" s="570"/>
      <c r="U668" s="570"/>
      <c r="V668" s="570"/>
      <c r="W668" s="570"/>
      <c r="X668" s="570"/>
      <c r="Y668" s="570"/>
      <c r="Z668" s="570"/>
    </row>
    <row r="669" ht="12.75" customHeight="1">
      <c r="A669" s="570"/>
      <c r="B669" s="570"/>
      <c r="C669" s="691"/>
      <c r="D669" s="573"/>
      <c r="E669" s="574"/>
      <c r="F669" s="574"/>
      <c r="G669" s="570"/>
      <c r="H669" s="575"/>
      <c r="I669" s="575"/>
      <c r="J669" s="570"/>
      <c r="K669" s="570"/>
      <c r="L669" s="570"/>
      <c r="M669" s="570"/>
      <c r="N669" s="570"/>
      <c r="O669" s="570"/>
      <c r="P669" s="570"/>
      <c r="Q669" s="570"/>
      <c r="R669" s="570"/>
      <c r="S669" s="570"/>
      <c r="T669" s="570"/>
      <c r="U669" s="570"/>
      <c r="V669" s="570"/>
      <c r="W669" s="570"/>
      <c r="X669" s="570"/>
      <c r="Y669" s="570"/>
      <c r="Z669" s="570"/>
    </row>
    <row r="670" ht="12.75" customHeight="1">
      <c r="A670" s="570"/>
      <c r="B670" s="570"/>
      <c r="C670" s="691"/>
      <c r="D670" s="573"/>
      <c r="E670" s="574"/>
      <c r="F670" s="574"/>
      <c r="G670" s="570"/>
      <c r="H670" s="575"/>
      <c r="I670" s="575"/>
      <c r="J670" s="570"/>
      <c r="K670" s="570"/>
      <c r="L670" s="570"/>
      <c r="M670" s="570"/>
      <c r="N670" s="570"/>
      <c r="O670" s="570"/>
      <c r="P670" s="570"/>
      <c r="Q670" s="570"/>
      <c r="R670" s="570"/>
      <c r="S670" s="570"/>
      <c r="T670" s="570"/>
      <c r="U670" s="570"/>
      <c r="V670" s="570"/>
      <c r="W670" s="570"/>
      <c r="X670" s="570"/>
      <c r="Y670" s="570"/>
      <c r="Z670" s="570"/>
    </row>
    <row r="671" ht="12.75" customHeight="1">
      <c r="A671" s="570"/>
      <c r="B671" s="570"/>
      <c r="C671" s="691"/>
      <c r="D671" s="573"/>
      <c r="E671" s="574"/>
      <c r="F671" s="574"/>
      <c r="G671" s="570"/>
      <c r="H671" s="575"/>
      <c r="I671" s="575"/>
      <c r="J671" s="570"/>
      <c r="K671" s="570"/>
      <c r="L671" s="570"/>
      <c r="M671" s="570"/>
      <c r="N671" s="570"/>
      <c r="O671" s="570"/>
      <c r="P671" s="570"/>
      <c r="Q671" s="570"/>
      <c r="R671" s="570"/>
      <c r="S671" s="570"/>
      <c r="T671" s="570"/>
      <c r="U671" s="570"/>
      <c r="V671" s="570"/>
      <c r="W671" s="570"/>
      <c r="X671" s="570"/>
      <c r="Y671" s="570"/>
      <c r="Z671" s="570"/>
    </row>
    <row r="672" ht="12.75" customHeight="1">
      <c r="A672" s="570"/>
      <c r="B672" s="570"/>
      <c r="C672" s="691"/>
      <c r="D672" s="573"/>
      <c r="E672" s="574"/>
      <c r="F672" s="574"/>
      <c r="G672" s="570"/>
      <c r="H672" s="575"/>
      <c r="I672" s="575"/>
      <c r="J672" s="570"/>
      <c r="K672" s="570"/>
      <c r="L672" s="570"/>
      <c r="M672" s="570"/>
      <c r="N672" s="570"/>
      <c r="O672" s="570"/>
      <c r="P672" s="570"/>
      <c r="Q672" s="570"/>
      <c r="R672" s="570"/>
      <c r="S672" s="570"/>
      <c r="T672" s="570"/>
      <c r="U672" s="570"/>
      <c r="V672" s="570"/>
      <c r="W672" s="570"/>
      <c r="X672" s="570"/>
      <c r="Y672" s="570"/>
      <c r="Z672" s="570"/>
    </row>
    <row r="673" ht="12.75" customHeight="1">
      <c r="A673" s="570"/>
      <c r="B673" s="570"/>
      <c r="C673" s="691"/>
      <c r="D673" s="573"/>
      <c r="E673" s="574"/>
      <c r="F673" s="574"/>
      <c r="G673" s="570"/>
      <c r="H673" s="575"/>
      <c r="I673" s="575"/>
      <c r="J673" s="570"/>
      <c r="K673" s="570"/>
      <c r="L673" s="570"/>
      <c r="M673" s="570"/>
      <c r="N673" s="570"/>
      <c r="O673" s="570"/>
      <c r="P673" s="570"/>
      <c r="Q673" s="570"/>
      <c r="R673" s="570"/>
      <c r="S673" s="570"/>
      <c r="T673" s="570"/>
      <c r="U673" s="570"/>
      <c r="V673" s="570"/>
      <c r="W673" s="570"/>
      <c r="X673" s="570"/>
      <c r="Y673" s="570"/>
      <c r="Z673" s="570"/>
    </row>
    <row r="674" ht="12.75" customHeight="1">
      <c r="A674" s="570"/>
      <c r="B674" s="570"/>
      <c r="C674" s="691"/>
      <c r="D674" s="573"/>
      <c r="E674" s="574"/>
      <c r="F674" s="574"/>
      <c r="G674" s="570"/>
      <c r="H674" s="575"/>
      <c r="I674" s="575"/>
      <c r="J674" s="570"/>
      <c r="K674" s="570"/>
      <c r="L674" s="570"/>
      <c r="M674" s="570"/>
      <c r="N674" s="570"/>
      <c r="O674" s="570"/>
      <c r="P674" s="570"/>
      <c r="Q674" s="570"/>
      <c r="R674" s="570"/>
      <c r="S674" s="570"/>
      <c r="T674" s="570"/>
      <c r="U674" s="570"/>
      <c r="V674" s="570"/>
      <c r="W674" s="570"/>
      <c r="X674" s="570"/>
      <c r="Y674" s="570"/>
      <c r="Z674" s="570"/>
    </row>
    <row r="675" ht="12.75" customHeight="1">
      <c r="A675" s="570"/>
      <c r="B675" s="570"/>
      <c r="C675" s="691"/>
      <c r="D675" s="573"/>
      <c r="E675" s="574"/>
      <c r="F675" s="574"/>
      <c r="G675" s="570"/>
      <c r="H675" s="575"/>
      <c r="I675" s="575"/>
      <c r="J675" s="570"/>
      <c r="K675" s="570"/>
      <c r="L675" s="570"/>
      <c r="M675" s="570"/>
      <c r="N675" s="570"/>
      <c r="O675" s="570"/>
      <c r="P675" s="570"/>
      <c r="Q675" s="570"/>
      <c r="R675" s="570"/>
      <c r="S675" s="570"/>
      <c r="T675" s="570"/>
      <c r="U675" s="570"/>
      <c r="V675" s="570"/>
      <c r="W675" s="570"/>
      <c r="X675" s="570"/>
      <c r="Y675" s="570"/>
      <c r="Z675" s="570"/>
    </row>
    <row r="676" ht="12.75" customHeight="1">
      <c r="A676" s="570"/>
      <c r="B676" s="570"/>
      <c r="C676" s="691"/>
      <c r="D676" s="573"/>
      <c r="E676" s="574"/>
      <c r="F676" s="574"/>
      <c r="G676" s="570"/>
      <c r="H676" s="575"/>
      <c r="I676" s="575"/>
      <c r="J676" s="570"/>
      <c r="K676" s="570"/>
      <c r="L676" s="570"/>
      <c r="M676" s="570"/>
      <c r="N676" s="570"/>
      <c r="O676" s="570"/>
      <c r="P676" s="570"/>
      <c r="Q676" s="570"/>
      <c r="R676" s="570"/>
      <c r="S676" s="570"/>
      <c r="T676" s="570"/>
      <c r="U676" s="570"/>
      <c r="V676" s="570"/>
      <c r="W676" s="570"/>
      <c r="X676" s="570"/>
      <c r="Y676" s="570"/>
      <c r="Z676" s="570"/>
    </row>
    <row r="677" ht="12.75" customHeight="1">
      <c r="A677" s="570"/>
      <c r="B677" s="570"/>
      <c r="C677" s="691"/>
      <c r="D677" s="573"/>
      <c r="E677" s="574"/>
      <c r="F677" s="574"/>
      <c r="G677" s="570"/>
      <c r="H677" s="575"/>
      <c r="I677" s="575"/>
      <c r="J677" s="570"/>
      <c r="K677" s="570"/>
      <c r="L677" s="570"/>
      <c r="M677" s="570"/>
      <c r="N677" s="570"/>
      <c r="O677" s="570"/>
      <c r="P677" s="570"/>
      <c r="Q677" s="570"/>
      <c r="R677" s="570"/>
      <c r="S677" s="570"/>
      <c r="T677" s="570"/>
      <c r="U677" s="570"/>
      <c r="V677" s="570"/>
      <c r="W677" s="570"/>
      <c r="X677" s="570"/>
      <c r="Y677" s="570"/>
      <c r="Z677" s="570"/>
    </row>
    <row r="678" ht="12.75" customHeight="1">
      <c r="A678" s="570"/>
      <c r="B678" s="570"/>
      <c r="C678" s="691"/>
      <c r="D678" s="573"/>
      <c r="E678" s="574"/>
      <c r="F678" s="574"/>
      <c r="G678" s="570"/>
      <c r="H678" s="575"/>
      <c r="I678" s="575"/>
      <c r="J678" s="570"/>
      <c r="K678" s="570"/>
      <c r="L678" s="570"/>
      <c r="M678" s="570"/>
      <c r="N678" s="570"/>
      <c r="O678" s="570"/>
      <c r="P678" s="570"/>
      <c r="Q678" s="570"/>
      <c r="R678" s="570"/>
      <c r="S678" s="570"/>
      <c r="T678" s="570"/>
      <c r="U678" s="570"/>
      <c r="V678" s="570"/>
      <c r="W678" s="570"/>
      <c r="X678" s="570"/>
      <c r="Y678" s="570"/>
      <c r="Z678" s="570"/>
    </row>
    <row r="679" ht="12.75" customHeight="1">
      <c r="A679" s="570"/>
      <c r="B679" s="570"/>
      <c r="C679" s="691"/>
      <c r="D679" s="573"/>
      <c r="E679" s="574"/>
      <c r="F679" s="574"/>
      <c r="G679" s="570"/>
      <c r="H679" s="575"/>
      <c r="I679" s="575"/>
      <c r="J679" s="570"/>
      <c r="K679" s="570"/>
      <c r="L679" s="570"/>
      <c r="M679" s="570"/>
      <c r="N679" s="570"/>
      <c r="O679" s="570"/>
      <c r="P679" s="570"/>
      <c r="Q679" s="570"/>
      <c r="R679" s="570"/>
      <c r="S679" s="570"/>
      <c r="T679" s="570"/>
      <c r="U679" s="570"/>
      <c r="V679" s="570"/>
      <c r="W679" s="570"/>
      <c r="X679" s="570"/>
      <c r="Y679" s="570"/>
      <c r="Z679" s="570"/>
    </row>
    <row r="680" ht="12.75" customHeight="1">
      <c r="A680" s="570"/>
      <c r="B680" s="570"/>
      <c r="C680" s="691"/>
      <c r="D680" s="573"/>
      <c r="E680" s="574"/>
      <c r="F680" s="574"/>
      <c r="G680" s="570"/>
      <c r="H680" s="575"/>
      <c r="I680" s="575"/>
      <c r="J680" s="570"/>
      <c r="K680" s="570"/>
      <c r="L680" s="570"/>
      <c r="M680" s="570"/>
      <c r="N680" s="570"/>
      <c r="O680" s="570"/>
      <c r="P680" s="570"/>
      <c r="Q680" s="570"/>
      <c r="R680" s="570"/>
      <c r="S680" s="570"/>
      <c r="T680" s="570"/>
      <c r="U680" s="570"/>
      <c r="V680" s="570"/>
      <c r="W680" s="570"/>
      <c r="X680" s="570"/>
      <c r="Y680" s="570"/>
      <c r="Z680" s="570"/>
    </row>
    <row r="681" ht="12.75" customHeight="1">
      <c r="A681" s="570"/>
      <c r="B681" s="570"/>
      <c r="C681" s="691"/>
      <c r="D681" s="573"/>
      <c r="E681" s="574"/>
      <c r="F681" s="574"/>
      <c r="G681" s="570"/>
      <c r="H681" s="575"/>
      <c r="I681" s="575"/>
      <c r="J681" s="570"/>
      <c r="K681" s="570"/>
      <c r="L681" s="570"/>
      <c r="M681" s="570"/>
      <c r="N681" s="570"/>
      <c r="O681" s="570"/>
      <c r="P681" s="570"/>
      <c r="Q681" s="570"/>
      <c r="R681" s="570"/>
      <c r="S681" s="570"/>
      <c r="T681" s="570"/>
      <c r="U681" s="570"/>
      <c r="V681" s="570"/>
      <c r="W681" s="570"/>
      <c r="X681" s="570"/>
      <c r="Y681" s="570"/>
      <c r="Z681" s="570"/>
    </row>
    <row r="682" ht="12.75" customHeight="1">
      <c r="A682" s="570"/>
      <c r="B682" s="570"/>
      <c r="C682" s="691"/>
      <c r="D682" s="573"/>
      <c r="E682" s="574"/>
      <c r="F682" s="574"/>
      <c r="G682" s="570"/>
      <c r="H682" s="575"/>
      <c r="I682" s="575"/>
      <c r="J682" s="570"/>
      <c r="K682" s="570"/>
      <c r="L682" s="570"/>
      <c r="M682" s="570"/>
      <c r="N682" s="570"/>
      <c r="O682" s="570"/>
      <c r="P682" s="570"/>
      <c r="Q682" s="570"/>
      <c r="R682" s="570"/>
      <c r="S682" s="570"/>
      <c r="T682" s="570"/>
      <c r="U682" s="570"/>
      <c r="V682" s="570"/>
      <c r="W682" s="570"/>
      <c r="X682" s="570"/>
      <c r="Y682" s="570"/>
      <c r="Z682" s="570"/>
    </row>
    <row r="683" ht="12.75" customHeight="1">
      <c r="A683" s="570"/>
      <c r="B683" s="570"/>
      <c r="C683" s="691"/>
      <c r="D683" s="573"/>
      <c r="E683" s="574"/>
      <c r="F683" s="574"/>
      <c r="G683" s="570"/>
      <c r="H683" s="575"/>
      <c r="I683" s="575"/>
      <c r="J683" s="570"/>
      <c r="K683" s="570"/>
      <c r="L683" s="570"/>
      <c r="M683" s="570"/>
      <c r="N683" s="570"/>
      <c r="O683" s="570"/>
      <c r="P683" s="570"/>
      <c r="Q683" s="570"/>
      <c r="R683" s="570"/>
      <c r="S683" s="570"/>
      <c r="T683" s="570"/>
      <c r="U683" s="570"/>
      <c r="V683" s="570"/>
      <c r="W683" s="570"/>
      <c r="X683" s="570"/>
      <c r="Y683" s="570"/>
      <c r="Z683" s="570"/>
    </row>
    <row r="684" ht="12.75" customHeight="1">
      <c r="A684" s="570"/>
      <c r="B684" s="570"/>
      <c r="C684" s="691"/>
      <c r="D684" s="573"/>
      <c r="E684" s="574"/>
      <c r="F684" s="574"/>
      <c r="G684" s="570"/>
      <c r="H684" s="575"/>
      <c r="I684" s="575"/>
      <c r="J684" s="570"/>
      <c r="K684" s="570"/>
      <c r="L684" s="570"/>
      <c r="M684" s="570"/>
      <c r="N684" s="570"/>
      <c r="O684" s="570"/>
      <c r="P684" s="570"/>
      <c r="Q684" s="570"/>
      <c r="R684" s="570"/>
      <c r="S684" s="570"/>
      <c r="T684" s="570"/>
      <c r="U684" s="570"/>
      <c r="V684" s="570"/>
      <c r="W684" s="570"/>
      <c r="X684" s="570"/>
      <c r="Y684" s="570"/>
      <c r="Z684" s="570"/>
    </row>
    <row r="685" ht="12.75" customHeight="1">
      <c r="A685" s="570"/>
      <c r="B685" s="570"/>
      <c r="C685" s="691"/>
      <c r="D685" s="573"/>
      <c r="E685" s="574"/>
      <c r="F685" s="574"/>
      <c r="G685" s="570"/>
      <c r="H685" s="575"/>
      <c r="I685" s="575"/>
      <c r="J685" s="570"/>
      <c r="K685" s="570"/>
      <c r="L685" s="570"/>
      <c r="M685" s="570"/>
      <c r="N685" s="570"/>
      <c r="O685" s="570"/>
      <c r="P685" s="570"/>
      <c r="Q685" s="570"/>
      <c r="R685" s="570"/>
      <c r="S685" s="570"/>
      <c r="T685" s="570"/>
      <c r="U685" s="570"/>
      <c r="V685" s="570"/>
      <c r="W685" s="570"/>
      <c r="X685" s="570"/>
      <c r="Y685" s="570"/>
      <c r="Z685" s="570"/>
    </row>
    <row r="686" ht="12.75" customHeight="1">
      <c r="A686" s="570"/>
      <c r="B686" s="570"/>
      <c r="C686" s="691"/>
      <c r="D686" s="573"/>
      <c r="E686" s="574"/>
      <c r="F686" s="574"/>
      <c r="G686" s="570"/>
      <c r="H686" s="575"/>
      <c r="I686" s="575"/>
      <c r="J686" s="570"/>
      <c r="K686" s="570"/>
      <c r="L686" s="570"/>
      <c r="M686" s="570"/>
      <c r="N686" s="570"/>
      <c r="O686" s="570"/>
      <c r="P686" s="570"/>
      <c r="Q686" s="570"/>
      <c r="R686" s="570"/>
      <c r="S686" s="570"/>
      <c r="T686" s="570"/>
      <c r="U686" s="570"/>
      <c r="V686" s="570"/>
      <c r="W686" s="570"/>
      <c r="X686" s="570"/>
      <c r="Y686" s="570"/>
      <c r="Z686" s="570"/>
    </row>
    <row r="687" ht="12.75" customHeight="1">
      <c r="A687" s="570"/>
      <c r="B687" s="570"/>
      <c r="C687" s="691"/>
      <c r="D687" s="573"/>
      <c r="E687" s="574"/>
      <c r="F687" s="574"/>
      <c r="G687" s="570"/>
      <c r="H687" s="575"/>
      <c r="I687" s="575"/>
      <c r="J687" s="570"/>
      <c r="K687" s="570"/>
      <c r="L687" s="570"/>
      <c r="M687" s="570"/>
      <c r="N687" s="570"/>
      <c r="O687" s="570"/>
      <c r="P687" s="570"/>
      <c r="Q687" s="570"/>
      <c r="R687" s="570"/>
      <c r="S687" s="570"/>
      <c r="T687" s="570"/>
      <c r="U687" s="570"/>
      <c r="V687" s="570"/>
      <c r="W687" s="570"/>
      <c r="X687" s="570"/>
      <c r="Y687" s="570"/>
      <c r="Z687" s="570"/>
    </row>
    <row r="688" ht="12.75" customHeight="1">
      <c r="A688" s="570"/>
      <c r="B688" s="570"/>
      <c r="C688" s="691"/>
      <c r="D688" s="573"/>
      <c r="E688" s="574"/>
      <c r="F688" s="574"/>
      <c r="G688" s="570"/>
      <c r="H688" s="575"/>
      <c r="I688" s="575"/>
      <c r="J688" s="570"/>
      <c r="K688" s="570"/>
      <c r="L688" s="570"/>
      <c r="M688" s="570"/>
      <c r="N688" s="570"/>
      <c r="O688" s="570"/>
      <c r="P688" s="570"/>
      <c r="Q688" s="570"/>
      <c r="R688" s="570"/>
      <c r="S688" s="570"/>
      <c r="T688" s="570"/>
      <c r="U688" s="570"/>
      <c r="V688" s="570"/>
      <c r="W688" s="570"/>
      <c r="X688" s="570"/>
      <c r="Y688" s="570"/>
      <c r="Z688" s="570"/>
    </row>
    <row r="689" ht="12.75" customHeight="1">
      <c r="A689" s="570"/>
      <c r="B689" s="570"/>
      <c r="C689" s="691"/>
      <c r="D689" s="573"/>
      <c r="E689" s="574"/>
      <c r="F689" s="574"/>
      <c r="G689" s="570"/>
      <c r="H689" s="575"/>
      <c r="I689" s="575"/>
      <c r="J689" s="570"/>
      <c r="K689" s="570"/>
      <c r="L689" s="570"/>
      <c r="M689" s="570"/>
      <c r="N689" s="570"/>
      <c r="O689" s="570"/>
      <c r="P689" s="570"/>
      <c r="Q689" s="570"/>
      <c r="R689" s="570"/>
      <c r="S689" s="570"/>
      <c r="T689" s="570"/>
      <c r="U689" s="570"/>
      <c r="V689" s="570"/>
      <c r="W689" s="570"/>
      <c r="X689" s="570"/>
      <c r="Y689" s="570"/>
      <c r="Z689" s="570"/>
    </row>
    <row r="690" ht="12.75" customHeight="1">
      <c r="A690" s="570"/>
      <c r="B690" s="570"/>
      <c r="C690" s="691"/>
      <c r="D690" s="573"/>
      <c r="E690" s="574"/>
      <c r="F690" s="574"/>
      <c r="G690" s="570"/>
      <c r="H690" s="575"/>
      <c r="I690" s="575"/>
      <c r="J690" s="570"/>
      <c r="K690" s="570"/>
      <c r="L690" s="570"/>
      <c r="M690" s="570"/>
      <c r="N690" s="570"/>
      <c r="O690" s="570"/>
      <c r="P690" s="570"/>
      <c r="Q690" s="570"/>
      <c r="R690" s="570"/>
      <c r="S690" s="570"/>
      <c r="T690" s="570"/>
      <c r="U690" s="570"/>
      <c r="V690" s="570"/>
      <c r="W690" s="570"/>
      <c r="X690" s="570"/>
      <c r="Y690" s="570"/>
      <c r="Z690" s="570"/>
    </row>
    <row r="691" ht="12.75" customHeight="1">
      <c r="A691" s="570"/>
      <c r="B691" s="570"/>
      <c r="C691" s="691"/>
      <c r="D691" s="573"/>
      <c r="E691" s="574"/>
      <c r="F691" s="574"/>
      <c r="G691" s="570"/>
      <c r="H691" s="575"/>
      <c r="I691" s="575"/>
      <c r="J691" s="570"/>
      <c r="K691" s="570"/>
      <c r="L691" s="570"/>
      <c r="M691" s="570"/>
      <c r="N691" s="570"/>
      <c r="O691" s="570"/>
      <c r="P691" s="570"/>
      <c r="Q691" s="570"/>
      <c r="R691" s="570"/>
      <c r="S691" s="570"/>
      <c r="T691" s="570"/>
      <c r="U691" s="570"/>
      <c r="V691" s="570"/>
      <c r="W691" s="570"/>
      <c r="X691" s="570"/>
      <c r="Y691" s="570"/>
      <c r="Z691" s="570"/>
    </row>
    <row r="692" ht="12.75" customHeight="1">
      <c r="A692" s="570"/>
      <c r="B692" s="570"/>
      <c r="C692" s="691"/>
      <c r="D692" s="573"/>
      <c r="E692" s="574"/>
      <c r="F692" s="574"/>
      <c r="G692" s="570"/>
      <c r="H692" s="575"/>
      <c r="I692" s="575"/>
      <c r="J692" s="570"/>
      <c r="K692" s="570"/>
      <c r="L692" s="570"/>
      <c r="M692" s="570"/>
      <c r="N692" s="570"/>
      <c r="O692" s="570"/>
      <c r="P692" s="570"/>
      <c r="Q692" s="570"/>
      <c r="R692" s="570"/>
      <c r="S692" s="570"/>
      <c r="T692" s="570"/>
      <c r="U692" s="570"/>
      <c r="V692" s="570"/>
      <c r="W692" s="570"/>
      <c r="X692" s="570"/>
      <c r="Y692" s="570"/>
      <c r="Z692" s="570"/>
    </row>
    <row r="693" ht="12.75" customHeight="1">
      <c r="A693" s="570"/>
      <c r="B693" s="570"/>
      <c r="C693" s="691"/>
      <c r="D693" s="573"/>
      <c r="E693" s="574"/>
      <c r="F693" s="574"/>
      <c r="G693" s="570"/>
      <c r="H693" s="575"/>
      <c r="I693" s="575"/>
      <c r="J693" s="570"/>
      <c r="K693" s="570"/>
      <c r="L693" s="570"/>
      <c r="M693" s="570"/>
      <c r="N693" s="570"/>
      <c r="O693" s="570"/>
      <c r="P693" s="570"/>
      <c r="Q693" s="570"/>
      <c r="R693" s="570"/>
      <c r="S693" s="570"/>
      <c r="T693" s="570"/>
      <c r="U693" s="570"/>
      <c r="V693" s="570"/>
      <c r="W693" s="570"/>
      <c r="X693" s="570"/>
      <c r="Y693" s="570"/>
      <c r="Z693" s="570"/>
    </row>
    <row r="694" ht="12.75" customHeight="1">
      <c r="A694" s="570"/>
      <c r="B694" s="570"/>
      <c r="C694" s="691"/>
      <c r="D694" s="573"/>
      <c r="E694" s="574"/>
      <c r="F694" s="574"/>
      <c r="G694" s="570"/>
      <c r="H694" s="575"/>
      <c r="I694" s="575"/>
      <c r="J694" s="570"/>
      <c r="K694" s="570"/>
      <c r="L694" s="570"/>
      <c r="M694" s="570"/>
      <c r="N694" s="570"/>
      <c r="O694" s="570"/>
      <c r="P694" s="570"/>
      <c r="Q694" s="570"/>
      <c r="R694" s="570"/>
      <c r="S694" s="570"/>
      <c r="T694" s="570"/>
      <c r="U694" s="570"/>
      <c r="V694" s="570"/>
      <c r="W694" s="570"/>
      <c r="X694" s="570"/>
      <c r="Y694" s="570"/>
      <c r="Z694" s="570"/>
    </row>
    <row r="695" ht="12.75" customHeight="1">
      <c r="A695" s="570"/>
      <c r="B695" s="570"/>
      <c r="C695" s="691"/>
      <c r="D695" s="573"/>
      <c r="E695" s="574"/>
      <c r="F695" s="574"/>
      <c r="G695" s="570"/>
      <c r="H695" s="575"/>
      <c r="I695" s="575"/>
      <c r="J695" s="570"/>
      <c r="K695" s="570"/>
      <c r="L695" s="570"/>
      <c r="M695" s="570"/>
      <c r="N695" s="570"/>
      <c r="O695" s="570"/>
      <c r="P695" s="570"/>
      <c r="Q695" s="570"/>
      <c r="R695" s="570"/>
      <c r="S695" s="570"/>
      <c r="T695" s="570"/>
      <c r="U695" s="570"/>
      <c r="V695" s="570"/>
      <c r="W695" s="570"/>
      <c r="X695" s="570"/>
      <c r="Y695" s="570"/>
      <c r="Z695" s="570"/>
    </row>
    <row r="696" ht="12.75" customHeight="1">
      <c r="A696" s="570"/>
      <c r="B696" s="570"/>
      <c r="C696" s="691"/>
      <c r="D696" s="573"/>
      <c r="E696" s="574"/>
      <c r="F696" s="574"/>
      <c r="G696" s="570"/>
      <c r="H696" s="575"/>
      <c r="I696" s="575"/>
      <c r="J696" s="570"/>
      <c r="K696" s="570"/>
      <c r="L696" s="570"/>
      <c r="M696" s="570"/>
      <c r="N696" s="570"/>
      <c r="O696" s="570"/>
      <c r="P696" s="570"/>
      <c r="Q696" s="570"/>
      <c r="R696" s="570"/>
      <c r="S696" s="570"/>
      <c r="T696" s="570"/>
      <c r="U696" s="570"/>
      <c r="V696" s="570"/>
      <c r="W696" s="570"/>
      <c r="X696" s="570"/>
      <c r="Y696" s="570"/>
      <c r="Z696" s="570"/>
    </row>
    <row r="697" ht="12.75" customHeight="1">
      <c r="A697" s="570"/>
      <c r="B697" s="570"/>
      <c r="C697" s="691"/>
      <c r="D697" s="573"/>
      <c r="E697" s="574"/>
      <c r="F697" s="574"/>
      <c r="G697" s="570"/>
      <c r="H697" s="575"/>
      <c r="I697" s="575"/>
      <c r="J697" s="570"/>
      <c r="K697" s="570"/>
      <c r="L697" s="570"/>
      <c r="M697" s="570"/>
      <c r="N697" s="570"/>
      <c r="O697" s="570"/>
      <c r="P697" s="570"/>
      <c r="Q697" s="570"/>
      <c r="R697" s="570"/>
      <c r="S697" s="570"/>
      <c r="T697" s="570"/>
      <c r="U697" s="570"/>
      <c r="V697" s="570"/>
      <c r="W697" s="570"/>
      <c r="X697" s="570"/>
      <c r="Y697" s="570"/>
      <c r="Z697" s="570"/>
    </row>
    <row r="698" ht="12.75" customHeight="1">
      <c r="A698" s="570"/>
      <c r="B698" s="570"/>
      <c r="C698" s="691"/>
      <c r="D698" s="573"/>
      <c r="E698" s="574"/>
      <c r="F698" s="574"/>
      <c r="G698" s="570"/>
      <c r="H698" s="575"/>
      <c r="I698" s="575"/>
      <c r="J698" s="570"/>
      <c r="K698" s="570"/>
      <c r="L698" s="570"/>
      <c r="M698" s="570"/>
      <c r="N698" s="570"/>
      <c r="O698" s="570"/>
      <c r="P698" s="570"/>
      <c r="Q698" s="570"/>
      <c r="R698" s="570"/>
      <c r="S698" s="570"/>
      <c r="T698" s="570"/>
      <c r="U698" s="570"/>
      <c r="V698" s="570"/>
      <c r="W698" s="570"/>
      <c r="X698" s="570"/>
      <c r="Y698" s="570"/>
      <c r="Z698" s="570"/>
    </row>
    <row r="699" ht="12.75" customHeight="1">
      <c r="A699" s="570"/>
      <c r="B699" s="570"/>
      <c r="C699" s="691"/>
      <c r="D699" s="573"/>
      <c r="E699" s="574"/>
      <c r="F699" s="574"/>
      <c r="G699" s="570"/>
      <c r="H699" s="575"/>
      <c r="I699" s="575"/>
      <c r="J699" s="570"/>
      <c r="K699" s="570"/>
      <c r="L699" s="570"/>
      <c r="M699" s="570"/>
      <c r="N699" s="570"/>
      <c r="O699" s="570"/>
      <c r="P699" s="570"/>
      <c r="Q699" s="570"/>
      <c r="R699" s="570"/>
      <c r="S699" s="570"/>
      <c r="T699" s="570"/>
      <c r="U699" s="570"/>
      <c r="V699" s="570"/>
      <c r="W699" s="570"/>
      <c r="X699" s="570"/>
      <c r="Y699" s="570"/>
      <c r="Z699" s="570"/>
    </row>
    <row r="700" ht="12.75" customHeight="1">
      <c r="A700" s="570"/>
      <c r="B700" s="570"/>
      <c r="C700" s="691"/>
      <c r="D700" s="573"/>
      <c r="E700" s="574"/>
      <c r="F700" s="574"/>
      <c r="G700" s="570"/>
      <c r="H700" s="575"/>
      <c r="I700" s="575"/>
      <c r="J700" s="570"/>
      <c r="K700" s="570"/>
      <c r="L700" s="570"/>
      <c r="M700" s="570"/>
      <c r="N700" s="570"/>
      <c r="O700" s="570"/>
      <c r="P700" s="570"/>
      <c r="Q700" s="570"/>
      <c r="R700" s="570"/>
      <c r="S700" s="570"/>
      <c r="T700" s="570"/>
      <c r="U700" s="570"/>
      <c r="V700" s="570"/>
      <c r="W700" s="570"/>
      <c r="X700" s="570"/>
      <c r="Y700" s="570"/>
      <c r="Z700" s="570"/>
    </row>
    <row r="701" ht="12.75" customHeight="1">
      <c r="A701" s="570"/>
      <c r="B701" s="570"/>
      <c r="C701" s="691"/>
      <c r="D701" s="573"/>
      <c r="E701" s="574"/>
      <c r="F701" s="574"/>
      <c r="G701" s="570"/>
      <c r="H701" s="575"/>
      <c r="I701" s="575"/>
      <c r="J701" s="570"/>
      <c r="K701" s="570"/>
      <c r="L701" s="570"/>
      <c r="M701" s="570"/>
      <c r="N701" s="570"/>
      <c r="O701" s="570"/>
      <c r="P701" s="570"/>
      <c r="Q701" s="570"/>
      <c r="R701" s="570"/>
      <c r="S701" s="570"/>
      <c r="T701" s="570"/>
      <c r="U701" s="570"/>
      <c r="V701" s="570"/>
      <c r="W701" s="570"/>
      <c r="X701" s="570"/>
      <c r="Y701" s="570"/>
      <c r="Z701" s="570"/>
    </row>
    <row r="702" ht="12.75" customHeight="1">
      <c r="A702" s="570"/>
      <c r="B702" s="570"/>
      <c r="C702" s="691"/>
      <c r="D702" s="573"/>
      <c r="E702" s="574"/>
      <c r="F702" s="574"/>
      <c r="G702" s="570"/>
      <c r="H702" s="575"/>
      <c r="I702" s="575"/>
      <c r="J702" s="570"/>
      <c r="K702" s="570"/>
      <c r="L702" s="570"/>
      <c r="M702" s="570"/>
      <c r="N702" s="570"/>
      <c r="O702" s="570"/>
      <c r="P702" s="570"/>
      <c r="Q702" s="570"/>
      <c r="R702" s="570"/>
      <c r="S702" s="570"/>
      <c r="T702" s="570"/>
      <c r="U702" s="570"/>
      <c r="V702" s="570"/>
      <c r="W702" s="570"/>
      <c r="X702" s="570"/>
      <c r="Y702" s="570"/>
      <c r="Z702" s="570"/>
    </row>
    <row r="703" ht="12.75" customHeight="1">
      <c r="A703" s="570"/>
      <c r="B703" s="570"/>
      <c r="C703" s="691"/>
      <c r="D703" s="573"/>
      <c r="E703" s="574"/>
      <c r="F703" s="574"/>
      <c r="G703" s="570"/>
      <c r="H703" s="575"/>
      <c r="I703" s="575"/>
      <c r="J703" s="570"/>
      <c r="K703" s="570"/>
      <c r="L703" s="570"/>
      <c r="M703" s="570"/>
      <c r="N703" s="570"/>
      <c r="O703" s="570"/>
      <c r="P703" s="570"/>
      <c r="Q703" s="570"/>
      <c r="R703" s="570"/>
      <c r="S703" s="570"/>
      <c r="T703" s="570"/>
      <c r="U703" s="570"/>
      <c r="V703" s="570"/>
      <c r="W703" s="570"/>
      <c r="X703" s="570"/>
      <c r="Y703" s="570"/>
      <c r="Z703" s="570"/>
    </row>
    <row r="704" ht="12.75" customHeight="1">
      <c r="A704" s="570"/>
      <c r="B704" s="570"/>
      <c r="C704" s="691"/>
      <c r="D704" s="573"/>
      <c r="E704" s="574"/>
      <c r="F704" s="574"/>
      <c r="G704" s="570"/>
      <c r="H704" s="575"/>
      <c r="I704" s="575"/>
      <c r="J704" s="570"/>
      <c r="K704" s="570"/>
      <c r="L704" s="570"/>
      <c r="M704" s="570"/>
      <c r="N704" s="570"/>
      <c r="O704" s="570"/>
      <c r="P704" s="570"/>
      <c r="Q704" s="570"/>
      <c r="R704" s="570"/>
      <c r="S704" s="570"/>
      <c r="T704" s="570"/>
      <c r="U704" s="570"/>
      <c r="V704" s="570"/>
      <c r="W704" s="570"/>
      <c r="X704" s="570"/>
      <c r="Y704" s="570"/>
      <c r="Z704" s="570"/>
    </row>
    <row r="705" ht="12.75" customHeight="1">
      <c r="A705" s="570"/>
      <c r="B705" s="570"/>
      <c r="C705" s="691"/>
      <c r="D705" s="573"/>
      <c r="E705" s="574"/>
      <c r="F705" s="574"/>
      <c r="G705" s="570"/>
      <c r="H705" s="575"/>
      <c r="I705" s="575"/>
      <c r="J705" s="570"/>
      <c r="K705" s="570"/>
      <c r="L705" s="570"/>
      <c r="M705" s="570"/>
      <c r="N705" s="570"/>
      <c r="O705" s="570"/>
      <c r="P705" s="570"/>
      <c r="Q705" s="570"/>
      <c r="R705" s="570"/>
      <c r="S705" s="570"/>
      <c r="T705" s="570"/>
      <c r="U705" s="570"/>
      <c r="V705" s="570"/>
      <c r="W705" s="570"/>
      <c r="X705" s="570"/>
      <c r="Y705" s="570"/>
      <c r="Z705" s="570"/>
    </row>
    <row r="706" ht="12.75" customHeight="1">
      <c r="A706" s="570"/>
      <c r="B706" s="570"/>
      <c r="C706" s="691"/>
      <c r="D706" s="573"/>
      <c r="E706" s="574"/>
      <c r="F706" s="574"/>
      <c r="G706" s="570"/>
      <c r="H706" s="575"/>
      <c r="I706" s="575"/>
      <c r="J706" s="570"/>
      <c r="K706" s="570"/>
      <c r="L706" s="570"/>
      <c r="M706" s="570"/>
      <c r="N706" s="570"/>
      <c r="O706" s="570"/>
      <c r="P706" s="570"/>
      <c r="Q706" s="570"/>
      <c r="R706" s="570"/>
      <c r="S706" s="570"/>
      <c r="T706" s="570"/>
      <c r="U706" s="570"/>
      <c r="V706" s="570"/>
      <c r="W706" s="570"/>
      <c r="X706" s="570"/>
      <c r="Y706" s="570"/>
      <c r="Z706" s="570"/>
    </row>
    <row r="707" ht="12.75" customHeight="1">
      <c r="A707" s="570"/>
      <c r="B707" s="570"/>
      <c r="C707" s="691"/>
      <c r="D707" s="573"/>
      <c r="E707" s="574"/>
      <c r="F707" s="574"/>
      <c r="G707" s="570"/>
      <c r="H707" s="575"/>
      <c r="I707" s="575"/>
      <c r="J707" s="570"/>
      <c r="K707" s="570"/>
      <c r="L707" s="570"/>
      <c r="M707" s="570"/>
      <c r="N707" s="570"/>
      <c r="O707" s="570"/>
      <c r="P707" s="570"/>
      <c r="Q707" s="570"/>
      <c r="R707" s="570"/>
      <c r="S707" s="570"/>
      <c r="T707" s="570"/>
      <c r="U707" s="570"/>
      <c r="V707" s="570"/>
      <c r="W707" s="570"/>
      <c r="X707" s="570"/>
      <c r="Y707" s="570"/>
      <c r="Z707" s="570"/>
    </row>
    <row r="708" ht="12.75" customHeight="1">
      <c r="A708" s="570"/>
      <c r="B708" s="570"/>
      <c r="C708" s="691"/>
      <c r="D708" s="573"/>
      <c r="E708" s="574"/>
      <c r="F708" s="574"/>
      <c r="G708" s="570"/>
      <c r="H708" s="575"/>
      <c r="I708" s="575"/>
      <c r="J708" s="570"/>
      <c r="K708" s="570"/>
      <c r="L708" s="570"/>
      <c r="M708" s="570"/>
      <c r="N708" s="570"/>
      <c r="O708" s="570"/>
      <c r="P708" s="570"/>
      <c r="Q708" s="570"/>
      <c r="R708" s="570"/>
      <c r="S708" s="570"/>
      <c r="T708" s="570"/>
      <c r="U708" s="570"/>
      <c r="V708" s="570"/>
      <c r="W708" s="570"/>
      <c r="X708" s="570"/>
      <c r="Y708" s="570"/>
      <c r="Z708" s="570"/>
    </row>
    <row r="709" ht="12.75" customHeight="1">
      <c r="A709" s="570"/>
      <c r="B709" s="570"/>
      <c r="C709" s="691"/>
      <c r="D709" s="573"/>
      <c r="E709" s="574"/>
      <c r="F709" s="574"/>
      <c r="G709" s="570"/>
      <c r="H709" s="575"/>
      <c r="I709" s="575"/>
      <c r="J709" s="570"/>
      <c r="K709" s="570"/>
      <c r="L709" s="570"/>
      <c r="M709" s="570"/>
      <c r="N709" s="570"/>
      <c r="O709" s="570"/>
      <c r="P709" s="570"/>
      <c r="Q709" s="570"/>
      <c r="R709" s="570"/>
      <c r="S709" s="570"/>
      <c r="T709" s="570"/>
      <c r="U709" s="570"/>
      <c r="V709" s="570"/>
      <c r="W709" s="570"/>
      <c r="X709" s="570"/>
      <c r="Y709" s="570"/>
      <c r="Z709" s="570"/>
    </row>
    <row r="710" ht="12.75" customHeight="1">
      <c r="A710" s="570"/>
      <c r="B710" s="570"/>
      <c r="C710" s="691"/>
      <c r="D710" s="573"/>
      <c r="E710" s="574"/>
      <c r="F710" s="574"/>
      <c r="G710" s="570"/>
      <c r="H710" s="575"/>
      <c r="I710" s="575"/>
      <c r="J710" s="570"/>
      <c r="K710" s="570"/>
      <c r="L710" s="570"/>
      <c r="M710" s="570"/>
      <c r="N710" s="570"/>
      <c r="O710" s="570"/>
      <c r="P710" s="570"/>
      <c r="Q710" s="570"/>
      <c r="R710" s="570"/>
      <c r="S710" s="570"/>
      <c r="T710" s="570"/>
      <c r="U710" s="570"/>
      <c r="V710" s="570"/>
      <c r="W710" s="570"/>
      <c r="X710" s="570"/>
      <c r="Y710" s="570"/>
      <c r="Z710" s="570"/>
    </row>
    <row r="711" ht="12.75" customHeight="1">
      <c r="A711" s="570"/>
      <c r="B711" s="570"/>
      <c r="C711" s="691"/>
      <c r="D711" s="573"/>
      <c r="E711" s="574"/>
      <c r="F711" s="574"/>
      <c r="G711" s="570"/>
      <c r="H711" s="575"/>
      <c r="I711" s="575"/>
      <c r="J711" s="570"/>
      <c r="K711" s="570"/>
      <c r="L711" s="570"/>
      <c r="M711" s="570"/>
      <c r="N711" s="570"/>
      <c r="O711" s="570"/>
      <c r="P711" s="570"/>
      <c r="Q711" s="570"/>
      <c r="R711" s="570"/>
      <c r="S711" s="570"/>
      <c r="T711" s="570"/>
      <c r="U711" s="570"/>
      <c r="V711" s="570"/>
      <c r="W711" s="570"/>
      <c r="X711" s="570"/>
      <c r="Y711" s="570"/>
      <c r="Z711" s="570"/>
    </row>
    <row r="712" ht="12.75" customHeight="1">
      <c r="A712" s="570"/>
      <c r="B712" s="570"/>
      <c r="C712" s="691"/>
      <c r="D712" s="573"/>
      <c r="E712" s="574"/>
      <c r="F712" s="574"/>
      <c r="G712" s="570"/>
      <c r="H712" s="575"/>
      <c r="I712" s="575"/>
      <c r="J712" s="570"/>
      <c r="K712" s="570"/>
      <c r="L712" s="570"/>
      <c r="M712" s="570"/>
      <c r="N712" s="570"/>
      <c r="O712" s="570"/>
      <c r="P712" s="570"/>
      <c r="Q712" s="570"/>
      <c r="R712" s="570"/>
      <c r="S712" s="570"/>
      <c r="T712" s="570"/>
      <c r="U712" s="570"/>
      <c r="V712" s="570"/>
      <c r="W712" s="570"/>
      <c r="X712" s="570"/>
      <c r="Y712" s="570"/>
      <c r="Z712" s="570"/>
    </row>
    <row r="713" ht="12.75" customHeight="1">
      <c r="A713" s="570"/>
      <c r="B713" s="570"/>
      <c r="C713" s="691"/>
      <c r="D713" s="573"/>
      <c r="E713" s="574"/>
      <c r="F713" s="574"/>
      <c r="G713" s="570"/>
      <c r="H713" s="575"/>
      <c r="I713" s="575"/>
      <c r="J713" s="570"/>
      <c r="K713" s="570"/>
      <c r="L713" s="570"/>
      <c r="M713" s="570"/>
      <c r="N713" s="570"/>
      <c r="O713" s="570"/>
      <c r="P713" s="570"/>
      <c r="Q713" s="570"/>
      <c r="R713" s="570"/>
      <c r="S713" s="570"/>
      <c r="T713" s="570"/>
      <c r="U713" s="570"/>
      <c r="V713" s="570"/>
      <c r="W713" s="570"/>
      <c r="X713" s="570"/>
      <c r="Y713" s="570"/>
      <c r="Z713" s="570"/>
    </row>
    <row r="714" ht="12.75" customHeight="1">
      <c r="A714" s="570"/>
      <c r="B714" s="570"/>
      <c r="C714" s="691"/>
      <c r="D714" s="573"/>
      <c r="E714" s="574"/>
      <c r="F714" s="574"/>
      <c r="G714" s="570"/>
      <c r="H714" s="575"/>
      <c r="I714" s="575"/>
      <c r="J714" s="570"/>
      <c r="K714" s="570"/>
      <c r="L714" s="570"/>
      <c r="M714" s="570"/>
      <c r="N714" s="570"/>
      <c r="O714" s="570"/>
      <c r="P714" s="570"/>
      <c r="Q714" s="570"/>
      <c r="R714" s="570"/>
      <c r="S714" s="570"/>
      <c r="T714" s="570"/>
      <c r="U714" s="570"/>
      <c r="V714" s="570"/>
      <c r="W714" s="570"/>
      <c r="X714" s="570"/>
      <c r="Y714" s="570"/>
      <c r="Z714" s="570"/>
    </row>
    <row r="715" ht="12.75" customHeight="1">
      <c r="A715" s="570"/>
      <c r="B715" s="570"/>
      <c r="C715" s="691"/>
      <c r="D715" s="573"/>
      <c r="E715" s="574"/>
      <c r="F715" s="574"/>
      <c r="G715" s="570"/>
      <c r="H715" s="575"/>
      <c r="I715" s="575"/>
      <c r="J715" s="570"/>
      <c r="K715" s="570"/>
      <c r="L715" s="570"/>
      <c r="M715" s="570"/>
      <c r="N715" s="570"/>
      <c r="O715" s="570"/>
      <c r="P715" s="570"/>
      <c r="Q715" s="570"/>
      <c r="R715" s="570"/>
      <c r="S715" s="570"/>
      <c r="T715" s="570"/>
      <c r="U715" s="570"/>
      <c r="V715" s="570"/>
      <c r="W715" s="570"/>
      <c r="X715" s="570"/>
      <c r="Y715" s="570"/>
      <c r="Z715" s="570"/>
    </row>
    <row r="716" ht="12.75" customHeight="1">
      <c r="A716" s="570"/>
      <c r="B716" s="570"/>
      <c r="C716" s="691"/>
      <c r="D716" s="573"/>
      <c r="E716" s="574"/>
      <c r="F716" s="574"/>
      <c r="G716" s="570"/>
      <c r="H716" s="575"/>
      <c r="I716" s="575"/>
      <c r="J716" s="570"/>
      <c r="K716" s="570"/>
      <c r="L716" s="570"/>
      <c r="M716" s="570"/>
      <c r="N716" s="570"/>
      <c r="O716" s="570"/>
      <c r="P716" s="570"/>
      <c r="Q716" s="570"/>
      <c r="R716" s="570"/>
      <c r="S716" s="570"/>
      <c r="T716" s="570"/>
      <c r="U716" s="570"/>
      <c r="V716" s="570"/>
      <c r="W716" s="570"/>
      <c r="X716" s="570"/>
      <c r="Y716" s="570"/>
      <c r="Z716" s="570"/>
    </row>
    <row r="717" ht="12.75" customHeight="1">
      <c r="A717" s="570"/>
      <c r="B717" s="570"/>
      <c r="C717" s="691"/>
      <c r="D717" s="573"/>
      <c r="E717" s="574"/>
      <c r="F717" s="574"/>
      <c r="G717" s="570"/>
      <c r="H717" s="575"/>
      <c r="I717" s="575"/>
      <c r="J717" s="570"/>
      <c r="K717" s="570"/>
      <c r="L717" s="570"/>
      <c r="M717" s="570"/>
      <c r="N717" s="570"/>
      <c r="O717" s="570"/>
      <c r="P717" s="570"/>
      <c r="Q717" s="570"/>
      <c r="R717" s="570"/>
      <c r="S717" s="570"/>
      <c r="T717" s="570"/>
      <c r="U717" s="570"/>
      <c r="V717" s="570"/>
      <c r="W717" s="570"/>
      <c r="X717" s="570"/>
      <c r="Y717" s="570"/>
      <c r="Z717" s="570"/>
    </row>
    <row r="718" ht="12.75" customHeight="1">
      <c r="A718" s="570"/>
      <c r="B718" s="570"/>
      <c r="C718" s="691"/>
      <c r="D718" s="573"/>
      <c r="E718" s="574"/>
      <c r="F718" s="574"/>
      <c r="G718" s="570"/>
      <c r="H718" s="575"/>
      <c r="I718" s="575"/>
      <c r="J718" s="570"/>
      <c r="K718" s="570"/>
      <c r="L718" s="570"/>
      <c r="M718" s="570"/>
      <c r="N718" s="570"/>
      <c r="O718" s="570"/>
      <c r="P718" s="570"/>
      <c r="Q718" s="570"/>
      <c r="R718" s="570"/>
      <c r="S718" s="570"/>
      <c r="T718" s="570"/>
      <c r="U718" s="570"/>
      <c r="V718" s="570"/>
      <c r="W718" s="570"/>
      <c r="X718" s="570"/>
      <c r="Y718" s="570"/>
      <c r="Z718" s="570"/>
    </row>
    <row r="719" ht="12.75" customHeight="1">
      <c r="A719" s="570"/>
      <c r="B719" s="570"/>
      <c r="C719" s="691"/>
      <c r="D719" s="573"/>
      <c r="E719" s="574"/>
      <c r="F719" s="574"/>
      <c r="G719" s="570"/>
      <c r="H719" s="575"/>
      <c r="I719" s="575"/>
      <c r="J719" s="570"/>
      <c r="K719" s="570"/>
      <c r="L719" s="570"/>
      <c r="M719" s="570"/>
      <c r="N719" s="570"/>
      <c r="O719" s="570"/>
      <c r="P719" s="570"/>
      <c r="Q719" s="570"/>
      <c r="R719" s="570"/>
      <c r="S719" s="570"/>
      <c r="T719" s="570"/>
      <c r="U719" s="570"/>
      <c r="V719" s="570"/>
      <c r="W719" s="570"/>
      <c r="X719" s="570"/>
      <c r="Y719" s="570"/>
      <c r="Z719" s="570"/>
    </row>
    <row r="720" ht="12.75" customHeight="1">
      <c r="A720" s="570"/>
      <c r="B720" s="570"/>
      <c r="C720" s="691"/>
      <c r="D720" s="573"/>
      <c r="E720" s="574"/>
      <c r="F720" s="574"/>
      <c r="G720" s="570"/>
      <c r="H720" s="575"/>
      <c r="I720" s="575"/>
      <c r="J720" s="570"/>
      <c r="K720" s="570"/>
      <c r="L720" s="570"/>
      <c r="M720" s="570"/>
      <c r="N720" s="570"/>
      <c r="O720" s="570"/>
      <c r="P720" s="570"/>
      <c r="Q720" s="570"/>
      <c r="R720" s="570"/>
      <c r="S720" s="570"/>
      <c r="T720" s="570"/>
      <c r="U720" s="570"/>
      <c r="V720" s="570"/>
      <c r="W720" s="570"/>
      <c r="X720" s="570"/>
      <c r="Y720" s="570"/>
      <c r="Z720" s="570"/>
    </row>
    <row r="721" ht="12.75" customHeight="1">
      <c r="A721" s="570"/>
      <c r="B721" s="570"/>
      <c r="C721" s="691"/>
      <c r="D721" s="573"/>
      <c r="E721" s="574"/>
      <c r="F721" s="574"/>
      <c r="G721" s="570"/>
      <c r="H721" s="575"/>
      <c r="I721" s="575"/>
      <c r="J721" s="570"/>
      <c r="K721" s="570"/>
      <c r="L721" s="570"/>
      <c r="M721" s="570"/>
      <c r="N721" s="570"/>
      <c r="O721" s="570"/>
      <c r="P721" s="570"/>
      <c r="Q721" s="570"/>
      <c r="R721" s="570"/>
      <c r="S721" s="570"/>
      <c r="T721" s="570"/>
      <c r="U721" s="570"/>
      <c r="V721" s="570"/>
      <c r="W721" s="570"/>
      <c r="X721" s="570"/>
      <c r="Y721" s="570"/>
      <c r="Z721" s="570"/>
    </row>
    <row r="722" ht="12.75" customHeight="1">
      <c r="A722" s="570"/>
      <c r="B722" s="570"/>
      <c r="C722" s="691"/>
      <c r="D722" s="573"/>
      <c r="E722" s="574"/>
      <c r="F722" s="574"/>
      <c r="G722" s="570"/>
      <c r="H722" s="575"/>
      <c r="I722" s="575"/>
      <c r="J722" s="570"/>
      <c r="K722" s="570"/>
      <c r="L722" s="570"/>
      <c r="M722" s="570"/>
      <c r="N722" s="570"/>
      <c r="O722" s="570"/>
      <c r="P722" s="570"/>
      <c r="Q722" s="570"/>
      <c r="R722" s="570"/>
      <c r="S722" s="570"/>
      <c r="T722" s="570"/>
      <c r="U722" s="570"/>
      <c r="V722" s="570"/>
      <c r="W722" s="570"/>
      <c r="X722" s="570"/>
      <c r="Y722" s="570"/>
      <c r="Z722" s="570"/>
    </row>
    <row r="723" ht="12.75" customHeight="1">
      <c r="A723" s="570"/>
      <c r="B723" s="570"/>
      <c r="C723" s="691"/>
      <c r="D723" s="573"/>
      <c r="E723" s="574"/>
      <c r="F723" s="574"/>
      <c r="G723" s="570"/>
      <c r="H723" s="575"/>
      <c r="I723" s="575"/>
      <c r="J723" s="570"/>
      <c r="K723" s="570"/>
      <c r="L723" s="570"/>
      <c r="M723" s="570"/>
      <c r="N723" s="570"/>
      <c r="O723" s="570"/>
      <c r="P723" s="570"/>
      <c r="Q723" s="570"/>
      <c r="R723" s="570"/>
      <c r="S723" s="570"/>
      <c r="T723" s="570"/>
      <c r="U723" s="570"/>
      <c r="V723" s="570"/>
      <c r="W723" s="570"/>
      <c r="X723" s="570"/>
      <c r="Y723" s="570"/>
      <c r="Z723" s="570"/>
    </row>
    <row r="724" ht="12.75" customHeight="1">
      <c r="A724" s="570"/>
      <c r="B724" s="570"/>
      <c r="C724" s="691"/>
      <c r="D724" s="573"/>
      <c r="E724" s="574"/>
      <c r="F724" s="574"/>
      <c r="G724" s="570"/>
      <c r="H724" s="575"/>
      <c r="I724" s="575"/>
      <c r="J724" s="570"/>
      <c r="K724" s="570"/>
      <c r="L724" s="570"/>
      <c r="M724" s="570"/>
      <c r="N724" s="570"/>
      <c r="O724" s="570"/>
      <c r="P724" s="570"/>
      <c r="Q724" s="570"/>
      <c r="R724" s="570"/>
      <c r="S724" s="570"/>
      <c r="T724" s="570"/>
      <c r="U724" s="570"/>
      <c r="V724" s="570"/>
      <c r="W724" s="570"/>
      <c r="X724" s="570"/>
      <c r="Y724" s="570"/>
      <c r="Z724" s="570"/>
    </row>
    <row r="725" ht="12.75" customHeight="1">
      <c r="A725" s="570"/>
      <c r="B725" s="570"/>
      <c r="C725" s="691"/>
      <c r="D725" s="573"/>
      <c r="E725" s="574"/>
      <c r="F725" s="574"/>
      <c r="G725" s="570"/>
      <c r="H725" s="575"/>
      <c r="I725" s="575"/>
      <c r="J725" s="570"/>
      <c r="K725" s="570"/>
      <c r="L725" s="570"/>
      <c r="M725" s="570"/>
      <c r="N725" s="570"/>
      <c r="O725" s="570"/>
      <c r="P725" s="570"/>
      <c r="Q725" s="570"/>
      <c r="R725" s="570"/>
      <c r="S725" s="570"/>
      <c r="T725" s="570"/>
      <c r="U725" s="570"/>
      <c r="V725" s="570"/>
      <c r="W725" s="570"/>
      <c r="X725" s="570"/>
      <c r="Y725" s="570"/>
      <c r="Z725" s="570"/>
    </row>
    <row r="726" ht="12.75" customHeight="1">
      <c r="A726" s="570"/>
      <c r="B726" s="570"/>
      <c r="C726" s="691"/>
      <c r="D726" s="573"/>
      <c r="E726" s="574"/>
      <c r="F726" s="574"/>
      <c r="G726" s="570"/>
      <c r="H726" s="575"/>
      <c r="I726" s="575"/>
      <c r="J726" s="570"/>
      <c r="K726" s="570"/>
      <c r="L726" s="570"/>
      <c r="M726" s="570"/>
      <c r="N726" s="570"/>
      <c r="O726" s="570"/>
      <c r="P726" s="570"/>
      <c r="Q726" s="570"/>
      <c r="R726" s="570"/>
      <c r="S726" s="570"/>
      <c r="T726" s="570"/>
      <c r="U726" s="570"/>
      <c r="V726" s="570"/>
      <c r="W726" s="570"/>
      <c r="X726" s="570"/>
      <c r="Y726" s="570"/>
      <c r="Z726" s="570"/>
    </row>
    <row r="727" ht="12.75" customHeight="1">
      <c r="A727" s="570"/>
      <c r="B727" s="570"/>
      <c r="C727" s="691"/>
      <c r="D727" s="573"/>
      <c r="E727" s="574"/>
      <c r="F727" s="574"/>
      <c r="G727" s="570"/>
      <c r="H727" s="575"/>
      <c r="I727" s="575"/>
      <c r="J727" s="570"/>
      <c r="K727" s="570"/>
      <c r="L727" s="570"/>
      <c r="M727" s="570"/>
      <c r="N727" s="570"/>
      <c r="O727" s="570"/>
      <c r="P727" s="570"/>
      <c r="Q727" s="570"/>
      <c r="R727" s="570"/>
      <c r="S727" s="570"/>
      <c r="T727" s="570"/>
      <c r="U727" s="570"/>
      <c r="V727" s="570"/>
      <c r="W727" s="570"/>
      <c r="X727" s="570"/>
      <c r="Y727" s="570"/>
      <c r="Z727" s="570"/>
    </row>
    <row r="728" ht="12.75" customHeight="1">
      <c r="A728" s="570"/>
      <c r="B728" s="570"/>
      <c r="C728" s="691"/>
      <c r="D728" s="573"/>
      <c r="E728" s="574"/>
      <c r="F728" s="574"/>
      <c r="G728" s="570"/>
      <c r="H728" s="575"/>
      <c r="I728" s="575"/>
      <c r="J728" s="570"/>
      <c r="K728" s="570"/>
      <c r="L728" s="570"/>
      <c r="M728" s="570"/>
      <c r="N728" s="570"/>
      <c r="O728" s="570"/>
      <c r="P728" s="570"/>
      <c r="Q728" s="570"/>
      <c r="R728" s="570"/>
      <c r="S728" s="570"/>
      <c r="T728" s="570"/>
      <c r="U728" s="570"/>
      <c r="V728" s="570"/>
      <c r="W728" s="570"/>
      <c r="X728" s="570"/>
      <c r="Y728" s="570"/>
      <c r="Z728" s="570"/>
    </row>
    <row r="729" ht="12.75" customHeight="1">
      <c r="A729" s="570"/>
      <c r="B729" s="570"/>
      <c r="C729" s="691"/>
      <c r="D729" s="573"/>
      <c r="E729" s="574"/>
      <c r="F729" s="574"/>
      <c r="G729" s="570"/>
      <c r="H729" s="575"/>
      <c r="I729" s="575"/>
      <c r="J729" s="570"/>
      <c r="K729" s="570"/>
      <c r="L729" s="570"/>
      <c r="M729" s="570"/>
      <c r="N729" s="570"/>
      <c r="O729" s="570"/>
      <c r="P729" s="570"/>
      <c r="Q729" s="570"/>
      <c r="R729" s="570"/>
      <c r="S729" s="570"/>
      <c r="T729" s="570"/>
      <c r="U729" s="570"/>
      <c r="V729" s="570"/>
      <c r="W729" s="570"/>
      <c r="X729" s="570"/>
      <c r="Y729" s="570"/>
      <c r="Z729" s="570"/>
    </row>
    <row r="730" ht="12.75" customHeight="1">
      <c r="A730" s="570"/>
      <c r="B730" s="570"/>
      <c r="C730" s="691"/>
      <c r="D730" s="573"/>
      <c r="E730" s="574"/>
      <c r="F730" s="574"/>
      <c r="G730" s="570"/>
      <c r="H730" s="575"/>
      <c r="I730" s="575"/>
      <c r="J730" s="570"/>
      <c r="K730" s="570"/>
      <c r="L730" s="570"/>
      <c r="M730" s="570"/>
      <c r="N730" s="570"/>
      <c r="O730" s="570"/>
      <c r="P730" s="570"/>
      <c r="Q730" s="570"/>
      <c r="R730" s="570"/>
      <c r="S730" s="570"/>
      <c r="T730" s="570"/>
      <c r="U730" s="570"/>
      <c r="V730" s="570"/>
      <c r="W730" s="570"/>
      <c r="X730" s="570"/>
      <c r="Y730" s="570"/>
      <c r="Z730" s="570"/>
    </row>
    <row r="731" ht="12.75" customHeight="1">
      <c r="A731" s="570"/>
      <c r="B731" s="570"/>
      <c r="C731" s="691"/>
      <c r="D731" s="573"/>
      <c r="E731" s="574"/>
      <c r="F731" s="574"/>
      <c r="G731" s="570"/>
      <c r="H731" s="575"/>
      <c r="I731" s="575"/>
      <c r="J731" s="570"/>
      <c r="K731" s="570"/>
      <c r="L731" s="570"/>
      <c r="M731" s="570"/>
      <c r="N731" s="570"/>
      <c r="O731" s="570"/>
      <c r="P731" s="570"/>
      <c r="Q731" s="570"/>
      <c r="R731" s="570"/>
      <c r="S731" s="570"/>
      <c r="T731" s="570"/>
      <c r="U731" s="570"/>
      <c r="V731" s="570"/>
      <c r="W731" s="570"/>
      <c r="X731" s="570"/>
      <c r="Y731" s="570"/>
      <c r="Z731" s="570"/>
    </row>
    <row r="732" ht="12.75" customHeight="1">
      <c r="A732" s="570"/>
      <c r="B732" s="570"/>
      <c r="C732" s="691"/>
      <c r="D732" s="573"/>
      <c r="E732" s="574"/>
      <c r="F732" s="574"/>
      <c r="G732" s="570"/>
      <c r="H732" s="575"/>
      <c r="I732" s="575"/>
      <c r="J732" s="570"/>
      <c r="K732" s="570"/>
      <c r="L732" s="570"/>
      <c r="M732" s="570"/>
      <c r="N732" s="570"/>
      <c r="O732" s="570"/>
      <c r="P732" s="570"/>
      <c r="Q732" s="570"/>
      <c r="R732" s="570"/>
      <c r="S732" s="570"/>
      <c r="T732" s="570"/>
      <c r="U732" s="570"/>
      <c r="V732" s="570"/>
      <c r="W732" s="570"/>
      <c r="X732" s="570"/>
      <c r="Y732" s="570"/>
      <c r="Z732" s="570"/>
    </row>
    <row r="733" ht="12.75" customHeight="1">
      <c r="A733" s="570"/>
      <c r="B733" s="570"/>
      <c r="C733" s="691"/>
      <c r="D733" s="573"/>
      <c r="E733" s="574"/>
      <c r="F733" s="574"/>
      <c r="G733" s="570"/>
      <c r="H733" s="575"/>
      <c r="I733" s="575"/>
      <c r="J733" s="570"/>
      <c r="K733" s="570"/>
      <c r="L733" s="570"/>
      <c r="M733" s="570"/>
      <c r="N733" s="570"/>
      <c r="O733" s="570"/>
      <c r="P733" s="570"/>
      <c r="Q733" s="570"/>
      <c r="R733" s="570"/>
      <c r="S733" s="570"/>
      <c r="T733" s="570"/>
      <c r="U733" s="570"/>
      <c r="V733" s="570"/>
      <c r="W733" s="570"/>
      <c r="X733" s="570"/>
      <c r="Y733" s="570"/>
      <c r="Z733" s="570"/>
    </row>
    <row r="734" ht="12.75" customHeight="1">
      <c r="A734" s="570"/>
      <c r="B734" s="570"/>
      <c r="C734" s="691"/>
      <c r="D734" s="573"/>
      <c r="E734" s="574"/>
      <c r="F734" s="574"/>
      <c r="G734" s="570"/>
      <c r="H734" s="575"/>
      <c r="I734" s="575"/>
      <c r="J734" s="570"/>
      <c r="K734" s="570"/>
      <c r="L734" s="570"/>
      <c r="M734" s="570"/>
      <c r="N734" s="570"/>
      <c r="O734" s="570"/>
      <c r="P734" s="570"/>
      <c r="Q734" s="570"/>
      <c r="R734" s="570"/>
      <c r="S734" s="570"/>
      <c r="T734" s="570"/>
      <c r="U734" s="570"/>
      <c r="V734" s="570"/>
      <c r="W734" s="570"/>
      <c r="X734" s="570"/>
      <c r="Y734" s="570"/>
      <c r="Z734" s="570"/>
    </row>
    <row r="735" ht="12.75" customHeight="1">
      <c r="A735" s="570"/>
      <c r="B735" s="570"/>
      <c r="C735" s="691"/>
      <c r="D735" s="573"/>
      <c r="E735" s="574"/>
      <c r="F735" s="574"/>
      <c r="G735" s="570"/>
      <c r="H735" s="575"/>
      <c r="I735" s="575"/>
      <c r="J735" s="570"/>
      <c r="K735" s="570"/>
      <c r="L735" s="570"/>
      <c r="M735" s="570"/>
      <c r="N735" s="570"/>
      <c r="O735" s="570"/>
      <c r="P735" s="570"/>
      <c r="Q735" s="570"/>
      <c r="R735" s="570"/>
      <c r="S735" s="570"/>
      <c r="T735" s="570"/>
      <c r="U735" s="570"/>
      <c r="V735" s="570"/>
      <c r="W735" s="570"/>
      <c r="X735" s="570"/>
      <c r="Y735" s="570"/>
      <c r="Z735" s="570"/>
    </row>
    <row r="736" ht="12.75" customHeight="1">
      <c r="A736" s="570"/>
      <c r="B736" s="570"/>
      <c r="C736" s="691"/>
      <c r="D736" s="573"/>
      <c r="E736" s="574"/>
      <c r="F736" s="574"/>
      <c r="G736" s="570"/>
      <c r="H736" s="575"/>
      <c r="I736" s="575"/>
      <c r="J736" s="570"/>
      <c r="K736" s="570"/>
      <c r="L736" s="570"/>
      <c r="M736" s="570"/>
      <c r="N736" s="570"/>
      <c r="O736" s="570"/>
      <c r="P736" s="570"/>
      <c r="Q736" s="570"/>
      <c r="R736" s="570"/>
      <c r="S736" s="570"/>
      <c r="T736" s="570"/>
      <c r="U736" s="570"/>
      <c r="V736" s="570"/>
      <c r="W736" s="570"/>
      <c r="X736" s="570"/>
      <c r="Y736" s="570"/>
      <c r="Z736" s="570"/>
    </row>
    <row r="737" ht="12.75" customHeight="1">
      <c r="A737" s="570"/>
      <c r="B737" s="570"/>
      <c r="C737" s="691"/>
      <c r="D737" s="573"/>
      <c r="E737" s="574"/>
      <c r="F737" s="574"/>
      <c r="G737" s="570"/>
      <c r="H737" s="575"/>
      <c r="I737" s="575"/>
      <c r="J737" s="570"/>
      <c r="K737" s="570"/>
      <c r="L737" s="570"/>
      <c r="M737" s="570"/>
      <c r="N737" s="570"/>
      <c r="O737" s="570"/>
      <c r="P737" s="570"/>
      <c r="Q737" s="570"/>
      <c r="R737" s="570"/>
      <c r="S737" s="570"/>
      <c r="T737" s="570"/>
      <c r="U737" s="570"/>
      <c r="V737" s="570"/>
      <c r="W737" s="570"/>
      <c r="X737" s="570"/>
      <c r="Y737" s="570"/>
      <c r="Z737" s="570"/>
    </row>
    <row r="738" ht="12.75" customHeight="1">
      <c r="A738" s="570"/>
      <c r="B738" s="570"/>
      <c r="C738" s="691"/>
      <c r="D738" s="573"/>
      <c r="E738" s="574"/>
      <c r="F738" s="574"/>
      <c r="G738" s="570"/>
      <c r="H738" s="575"/>
      <c r="I738" s="575"/>
      <c r="J738" s="570"/>
      <c r="K738" s="570"/>
      <c r="L738" s="570"/>
      <c r="M738" s="570"/>
      <c r="N738" s="570"/>
      <c r="O738" s="570"/>
      <c r="P738" s="570"/>
      <c r="Q738" s="570"/>
      <c r="R738" s="570"/>
      <c r="S738" s="570"/>
      <c r="T738" s="570"/>
      <c r="U738" s="570"/>
      <c r="V738" s="570"/>
      <c r="W738" s="570"/>
      <c r="X738" s="570"/>
      <c r="Y738" s="570"/>
      <c r="Z738" s="570"/>
    </row>
    <row r="739" ht="12.75" customHeight="1">
      <c r="A739" s="570"/>
      <c r="B739" s="570"/>
      <c r="C739" s="691"/>
      <c r="D739" s="573"/>
      <c r="E739" s="574"/>
      <c r="F739" s="574"/>
      <c r="G739" s="570"/>
      <c r="H739" s="575"/>
      <c r="I739" s="575"/>
      <c r="J739" s="570"/>
      <c r="K739" s="570"/>
      <c r="L739" s="570"/>
      <c r="M739" s="570"/>
      <c r="N739" s="570"/>
      <c r="O739" s="570"/>
      <c r="P739" s="570"/>
      <c r="Q739" s="570"/>
      <c r="R739" s="570"/>
      <c r="S739" s="570"/>
      <c r="T739" s="570"/>
      <c r="U739" s="570"/>
      <c r="V739" s="570"/>
      <c r="W739" s="570"/>
      <c r="X739" s="570"/>
      <c r="Y739" s="570"/>
      <c r="Z739" s="570"/>
    </row>
    <row r="740" ht="12.75" customHeight="1">
      <c r="A740" s="570"/>
      <c r="B740" s="570"/>
      <c r="C740" s="691"/>
      <c r="D740" s="573"/>
      <c r="E740" s="574"/>
      <c r="F740" s="574"/>
      <c r="G740" s="570"/>
      <c r="H740" s="575"/>
      <c r="I740" s="575"/>
      <c r="J740" s="570"/>
      <c r="K740" s="570"/>
      <c r="L740" s="570"/>
      <c r="M740" s="570"/>
      <c r="N740" s="570"/>
      <c r="O740" s="570"/>
      <c r="P740" s="570"/>
      <c r="Q740" s="570"/>
      <c r="R740" s="570"/>
      <c r="S740" s="570"/>
      <c r="T740" s="570"/>
      <c r="U740" s="570"/>
      <c r="V740" s="570"/>
      <c r="W740" s="570"/>
      <c r="X740" s="570"/>
      <c r="Y740" s="570"/>
      <c r="Z740" s="570"/>
    </row>
    <row r="741" ht="12.75" customHeight="1">
      <c r="A741" s="570"/>
      <c r="B741" s="570"/>
      <c r="C741" s="691"/>
      <c r="D741" s="573"/>
      <c r="E741" s="574"/>
      <c r="F741" s="574"/>
      <c r="G741" s="570"/>
      <c r="H741" s="575"/>
      <c r="I741" s="575"/>
      <c r="J741" s="570"/>
      <c r="K741" s="570"/>
      <c r="L741" s="570"/>
      <c r="M741" s="570"/>
      <c r="N741" s="570"/>
      <c r="O741" s="570"/>
      <c r="P741" s="570"/>
      <c r="Q741" s="570"/>
      <c r="R741" s="570"/>
      <c r="S741" s="570"/>
      <c r="T741" s="570"/>
      <c r="U741" s="570"/>
      <c r="V741" s="570"/>
      <c r="W741" s="570"/>
      <c r="X741" s="570"/>
      <c r="Y741" s="570"/>
      <c r="Z741" s="570"/>
    </row>
    <row r="742" ht="12.75" customHeight="1">
      <c r="A742" s="570"/>
      <c r="B742" s="570"/>
      <c r="C742" s="691"/>
      <c r="D742" s="573"/>
      <c r="E742" s="574"/>
      <c r="F742" s="574"/>
      <c r="G742" s="570"/>
      <c r="H742" s="575"/>
      <c r="I742" s="575"/>
      <c r="J742" s="570"/>
      <c r="K742" s="570"/>
      <c r="L742" s="570"/>
      <c r="M742" s="570"/>
      <c r="N742" s="570"/>
      <c r="O742" s="570"/>
      <c r="P742" s="570"/>
      <c r="Q742" s="570"/>
      <c r="R742" s="570"/>
      <c r="S742" s="570"/>
      <c r="T742" s="570"/>
      <c r="U742" s="570"/>
      <c r="V742" s="570"/>
      <c r="W742" s="570"/>
      <c r="X742" s="570"/>
      <c r="Y742" s="570"/>
      <c r="Z742" s="570"/>
    </row>
    <row r="743" ht="12.75" customHeight="1">
      <c r="A743" s="570"/>
      <c r="B743" s="570"/>
      <c r="C743" s="691"/>
      <c r="D743" s="573"/>
      <c r="E743" s="574"/>
      <c r="F743" s="574"/>
      <c r="G743" s="570"/>
      <c r="H743" s="575"/>
      <c r="I743" s="575"/>
      <c r="J743" s="570"/>
      <c r="K743" s="570"/>
      <c r="L743" s="570"/>
      <c r="M743" s="570"/>
      <c r="N743" s="570"/>
      <c r="O743" s="570"/>
      <c r="P743" s="570"/>
      <c r="Q743" s="570"/>
      <c r="R743" s="570"/>
      <c r="S743" s="570"/>
      <c r="T743" s="570"/>
      <c r="U743" s="570"/>
      <c r="V743" s="570"/>
      <c r="W743" s="570"/>
      <c r="X743" s="570"/>
      <c r="Y743" s="570"/>
      <c r="Z743" s="570"/>
    </row>
    <row r="744" ht="12.75" customHeight="1">
      <c r="A744" s="570"/>
      <c r="B744" s="570"/>
      <c r="C744" s="691"/>
      <c r="D744" s="573"/>
      <c r="E744" s="574"/>
      <c r="F744" s="574"/>
      <c r="G744" s="570"/>
      <c r="H744" s="575"/>
      <c r="I744" s="575"/>
      <c r="J744" s="570"/>
      <c r="K744" s="570"/>
      <c r="L744" s="570"/>
      <c r="M744" s="570"/>
      <c r="N744" s="570"/>
      <c r="O744" s="570"/>
      <c r="P744" s="570"/>
      <c r="Q744" s="570"/>
      <c r="R744" s="570"/>
      <c r="S744" s="570"/>
      <c r="T744" s="570"/>
      <c r="U744" s="570"/>
      <c r="V744" s="570"/>
      <c r="W744" s="570"/>
      <c r="X744" s="570"/>
      <c r="Y744" s="570"/>
      <c r="Z744" s="570"/>
    </row>
    <row r="745" ht="12.75" customHeight="1">
      <c r="A745" s="570"/>
      <c r="B745" s="570"/>
      <c r="C745" s="691"/>
      <c r="D745" s="573"/>
      <c r="E745" s="574"/>
      <c r="F745" s="574"/>
      <c r="G745" s="570"/>
      <c r="H745" s="575"/>
      <c r="I745" s="575"/>
      <c r="J745" s="570"/>
      <c r="K745" s="570"/>
      <c r="L745" s="570"/>
      <c r="M745" s="570"/>
      <c r="N745" s="570"/>
      <c r="O745" s="570"/>
      <c r="P745" s="570"/>
      <c r="Q745" s="570"/>
      <c r="R745" s="570"/>
      <c r="S745" s="570"/>
      <c r="T745" s="570"/>
      <c r="U745" s="570"/>
      <c r="V745" s="570"/>
      <c r="W745" s="570"/>
      <c r="X745" s="570"/>
      <c r="Y745" s="570"/>
      <c r="Z745" s="570"/>
    </row>
    <row r="746" ht="12.75" customHeight="1">
      <c r="A746" s="570"/>
      <c r="B746" s="570"/>
      <c r="C746" s="691"/>
      <c r="D746" s="573"/>
      <c r="E746" s="574"/>
      <c r="F746" s="574"/>
      <c r="G746" s="570"/>
      <c r="H746" s="575"/>
      <c r="I746" s="575"/>
      <c r="J746" s="570"/>
      <c r="K746" s="570"/>
      <c r="L746" s="570"/>
      <c r="M746" s="570"/>
      <c r="N746" s="570"/>
      <c r="O746" s="570"/>
      <c r="P746" s="570"/>
      <c r="Q746" s="570"/>
      <c r="R746" s="570"/>
      <c r="S746" s="570"/>
      <c r="T746" s="570"/>
      <c r="U746" s="570"/>
      <c r="V746" s="570"/>
      <c r="W746" s="570"/>
      <c r="X746" s="570"/>
      <c r="Y746" s="570"/>
      <c r="Z746" s="570"/>
    </row>
    <row r="747" ht="12.75" customHeight="1">
      <c r="A747" s="570"/>
      <c r="B747" s="570"/>
      <c r="C747" s="691"/>
      <c r="D747" s="573"/>
      <c r="E747" s="574"/>
      <c r="F747" s="574"/>
      <c r="G747" s="570"/>
      <c r="H747" s="575"/>
      <c r="I747" s="575"/>
      <c r="J747" s="570"/>
      <c r="K747" s="570"/>
      <c r="L747" s="570"/>
      <c r="M747" s="570"/>
      <c r="N747" s="570"/>
      <c r="O747" s="570"/>
      <c r="P747" s="570"/>
      <c r="Q747" s="570"/>
      <c r="R747" s="570"/>
      <c r="S747" s="570"/>
      <c r="T747" s="570"/>
      <c r="U747" s="570"/>
      <c r="V747" s="570"/>
      <c r="W747" s="570"/>
      <c r="X747" s="570"/>
      <c r="Y747" s="570"/>
      <c r="Z747" s="570"/>
    </row>
    <row r="748" ht="12.75" customHeight="1">
      <c r="A748" s="570"/>
      <c r="B748" s="570"/>
      <c r="C748" s="691"/>
      <c r="D748" s="573"/>
      <c r="E748" s="574"/>
      <c r="F748" s="574"/>
      <c r="G748" s="570"/>
      <c r="H748" s="575"/>
      <c r="I748" s="575"/>
      <c r="J748" s="570"/>
      <c r="K748" s="570"/>
      <c r="L748" s="570"/>
      <c r="M748" s="570"/>
      <c r="N748" s="570"/>
      <c r="O748" s="570"/>
      <c r="P748" s="570"/>
      <c r="Q748" s="570"/>
      <c r="R748" s="570"/>
      <c r="S748" s="570"/>
      <c r="T748" s="570"/>
      <c r="U748" s="570"/>
      <c r="V748" s="570"/>
      <c r="W748" s="570"/>
      <c r="X748" s="570"/>
      <c r="Y748" s="570"/>
      <c r="Z748" s="570"/>
    </row>
    <row r="749" ht="12.75" customHeight="1">
      <c r="A749" s="570"/>
      <c r="B749" s="570"/>
      <c r="C749" s="691"/>
      <c r="D749" s="573"/>
      <c r="E749" s="574"/>
      <c r="F749" s="574"/>
      <c r="G749" s="570"/>
      <c r="H749" s="575"/>
      <c r="I749" s="575"/>
      <c r="J749" s="570"/>
      <c r="K749" s="570"/>
      <c r="L749" s="570"/>
      <c r="M749" s="570"/>
      <c r="N749" s="570"/>
      <c r="O749" s="570"/>
      <c r="P749" s="570"/>
      <c r="Q749" s="570"/>
      <c r="R749" s="570"/>
      <c r="S749" s="570"/>
      <c r="T749" s="570"/>
      <c r="U749" s="570"/>
      <c r="V749" s="570"/>
      <c r="W749" s="570"/>
      <c r="X749" s="570"/>
      <c r="Y749" s="570"/>
      <c r="Z749" s="570"/>
    </row>
    <row r="750" ht="12.75" customHeight="1">
      <c r="A750" s="570"/>
      <c r="B750" s="570"/>
      <c r="C750" s="691"/>
      <c r="D750" s="573"/>
      <c r="E750" s="574"/>
      <c r="F750" s="574"/>
      <c r="G750" s="570"/>
      <c r="H750" s="575"/>
      <c r="I750" s="575"/>
      <c r="J750" s="570"/>
      <c r="K750" s="570"/>
      <c r="L750" s="570"/>
      <c r="M750" s="570"/>
      <c r="N750" s="570"/>
      <c r="O750" s="570"/>
      <c r="P750" s="570"/>
      <c r="Q750" s="570"/>
      <c r="R750" s="570"/>
      <c r="S750" s="570"/>
      <c r="T750" s="570"/>
      <c r="U750" s="570"/>
      <c r="V750" s="570"/>
      <c r="W750" s="570"/>
      <c r="X750" s="570"/>
      <c r="Y750" s="570"/>
      <c r="Z750" s="570"/>
    </row>
    <row r="751" ht="12.75" customHeight="1">
      <c r="A751" s="570"/>
      <c r="B751" s="570"/>
      <c r="C751" s="691"/>
      <c r="D751" s="573"/>
      <c r="E751" s="574"/>
      <c r="F751" s="574"/>
      <c r="G751" s="570"/>
      <c r="H751" s="575"/>
      <c r="I751" s="575"/>
      <c r="J751" s="570"/>
      <c r="K751" s="570"/>
      <c r="L751" s="570"/>
      <c r="M751" s="570"/>
      <c r="N751" s="570"/>
      <c r="O751" s="570"/>
      <c r="P751" s="570"/>
      <c r="Q751" s="570"/>
      <c r="R751" s="570"/>
      <c r="S751" s="570"/>
      <c r="T751" s="570"/>
      <c r="U751" s="570"/>
      <c r="V751" s="570"/>
      <c r="W751" s="570"/>
      <c r="X751" s="570"/>
      <c r="Y751" s="570"/>
      <c r="Z751" s="570"/>
    </row>
    <row r="752" ht="12.75" customHeight="1">
      <c r="A752" s="570"/>
      <c r="B752" s="570"/>
      <c r="C752" s="691"/>
      <c r="D752" s="573"/>
      <c r="E752" s="574"/>
      <c r="F752" s="574"/>
      <c r="G752" s="570"/>
      <c r="H752" s="575"/>
      <c r="I752" s="575"/>
      <c r="J752" s="570"/>
      <c r="K752" s="570"/>
      <c r="L752" s="570"/>
      <c r="M752" s="570"/>
      <c r="N752" s="570"/>
      <c r="O752" s="570"/>
      <c r="P752" s="570"/>
      <c r="Q752" s="570"/>
      <c r="R752" s="570"/>
      <c r="S752" s="570"/>
      <c r="T752" s="570"/>
      <c r="U752" s="570"/>
      <c r="V752" s="570"/>
      <c r="W752" s="570"/>
      <c r="X752" s="570"/>
      <c r="Y752" s="570"/>
      <c r="Z752" s="570"/>
    </row>
    <row r="753" ht="12.75" customHeight="1">
      <c r="A753" s="570"/>
      <c r="B753" s="570"/>
      <c r="C753" s="691"/>
      <c r="D753" s="573"/>
      <c r="E753" s="574"/>
      <c r="F753" s="574"/>
      <c r="G753" s="570"/>
      <c r="H753" s="575"/>
      <c r="I753" s="575"/>
      <c r="J753" s="570"/>
      <c r="K753" s="570"/>
      <c r="L753" s="570"/>
      <c r="M753" s="570"/>
      <c r="N753" s="570"/>
      <c r="O753" s="570"/>
      <c r="P753" s="570"/>
      <c r="Q753" s="570"/>
      <c r="R753" s="570"/>
      <c r="S753" s="570"/>
      <c r="T753" s="570"/>
      <c r="U753" s="570"/>
      <c r="V753" s="570"/>
      <c r="W753" s="570"/>
      <c r="X753" s="570"/>
      <c r="Y753" s="570"/>
      <c r="Z753" s="570"/>
    </row>
    <row r="754" ht="12.75" customHeight="1">
      <c r="A754" s="570"/>
      <c r="B754" s="570"/>
      <c r="C754" s="691"/>
      <c r="D754" s="573"/>
      <c r="E754" s="574"/>
      <c r="F754" s="574"/>
      <c r="G754" s="570"/>
      <c r="H754" s="575"/>
      <c r="I754" s="575"/>
      <c r="J754" s="570"/>
      <c r="K754" s="570"/>
      <c r="L754" s="570"/>
      <c r="M754" s="570"/>
      <c r="N754" s="570"/>
      <c r="O754" s="570"/>
      <c r="P754" s="570"/>
      <c r="Q754" s="570"/>
      <c r="R754" s="570"/>
      <c r="S754" s="570"/>
      <c r="T754" s="570"/>
      <c r="U754" s="570"/>
      <c r="V754" s="570"/>
      <c r="W754" s="570"/>
      <c r="X754" s="570"/>
      <c r="Y754" s="570"/>
      <c r="Z754" s="570"/>
    </row>
    <row r="755" ht="12.75" customHeight="1">
      <c r="A755" s="570"/>
      <c r="B755" s="570"/>
      <c r="C755" s="691"/>
      <c r="D755" s="573"/>
      <c r="E755" s="574"/>
      <c r="F755" s="574"/>
      <c r="G755" s="570"/>
      <c r="H755" s="575"/>
      <c r="I755" s="575"/>
      <c r="J755" s="570"/>
      <c r="K755" s="570"/>
      <c r="L755" s="570"/>
      <c r="M755" s="570"/>
      <c r="N755" s="570"/>
      <c r="O755" s="570"/>
      <c r="P755" s="570"/>
      <c r="Q755" s="570"/>
      <c r="R755" s="570"/>
      <c r="S755" s="570"/>
      <c r="T755" s="570"/>
      <c r="U755" s="570"/>
      <c r="V755" s="570"/>
      <c r="W755" s="570"/>
      <c r="X755" s="570"/>
      <c r="Y755" s="570"/>
      <c r="Z755" s="570"/>
    </row>
    <row r="756" ht="12.75" customHeight="1">
      <c r="A756" s="570"/>
      <c r="B756" s="570"/>
      <c r="C756" s="691"/>
      <c r="D756" s="573"/>
      <c r="E756" s="574"/>
      <c r="F756" s="574"/>
      <c r="G756" s="570"/>
      <c r="H756" s="575"/>
      <c r="I756" s="575"/>
      <c r="J756" s="570"/>
      <c r="K756" s="570"/>
      <c r="L756" s="570"/>
      <c r="M756" s="570"/>
      <c r="N756" s="570"/>
      <c r="O756" s="570"/>
      <c r="P756" s="570"/>
      <c r="Q756" s="570"/>
      <c r="R756" s="570"/>
      <c r="S756" s="570"/>
      <c r="T756" s="570"/>
      <c r="U756" s="570"/>
      <c r="V756" s="570"/>
      <c r="W756" s="570"/>
      <c r="X756" s="570"/>
      <c r="Y756" s="570"/>
      <c r="Z756" s="570"/>
    </row>
    <row r="757" ht="12.75" customHeight="1">
      <c r="A757" s="570"/>
      <c r="B757" s="570"/>
      <c r="C757" s="691"/>
      <c r="D757" s="573"/>
      <c r="E757" s="574"/>
      <c r="F757" s="574"/>
      <c r="G757" s="570"/>
      <c r="H757" s="575"/>
      <c r="I757" s="575"/>
      <c r="J757" s="570"/>
      <c r="K757" s="570"/>
      <c r="L757" s="570"/>
      <c r="M757" s="570"/>
      <c r="N757" s="570"/>
      <c r="O757" s="570"/>
      <c r="P757" s="570"/>
      <c r="Q757" s="570"/>
      <c r="R757" s="570"/>
      <c r="S757" s="570"/>
      <c r="T757" s="570"/>
      <c r="U757" s="570"/>
      <c r="V757" s="570"/>
      <c r="W757" s="570"/>
      <c r="X757" s="570"/>
      <c r="Y757" s="570"/>
      <c r="Z757" s="570"/>
    </row>
    <row r="758" ht="12.75" customHeight="1">
      <c r="A758" s="570"/>
      <c r="B758" s="570"/>
      <c r="C758" s="691"/>
      <c r="D758" s="573"/>
      <c r="E758" s="574"/>
      <c r="F758" s="574"/>
      <c r="G758" s="570"/>
      <c r="H758" s="575"/>
      <c r="I758" s="575"/>
      <c r="J758" s="570"/>
      <c r="K758" s="570"/>
      <c r="L758" s="570"/>
      <c r="M758" s="570"/>
      <c r="N758" s="570"/>
      <c r="O758" s="570"/>
      <c r="P758" s="570"/>
      <c r="Q758" s="570"/>
      <c r="R758" s="570"/>
      <c r="S758" s="570"/>
      <c r="T758" s="570"/>
      <c r="U758" s="570"/>
      <c r="V758" s="570"/>
      <c r="W758" s="570"/>
      <c r="X758" s="570"/>
      <c r="Y758" s="570"/>
      <c r="Z758" s="570"/>
    </row>
    <row r="759" ht="12.75" customHeight="1">
      <c r="A759" s="570"/>
      <c r="B759" s="570"/>
      <c r="C759" s="691"/>
      <c r="D759" s="573"/>
      <c r="E759" s="574"/>
      <c r="F759" s="574"/>
      <c r="G759" s="570"/>
      <c r="H759" s="575"/>
      <c r="I759" s="575"/>
      <c r="J759" s="570"/>
      <c r="K759" s="570"/>
      <c r="L759" s="570"/>
      <c r="M759" s="570"/>
      <c r="N759" s="570"/>
      <c r="O759" s="570"/>
      <c r="P759" s="570"/>
      <c r="Q759" s="570"/>
      <c r="R759" s="570"/>
      <c r="S759" s="570"/>
      <c r="T759" s="570"/>
      <c r="U759" s="570"/>
      <c r="V759" s="570"/>
      <c r="W759" s="570"/>
      <c r="X759" s="570"/>
      <c r="Y759" s="570"/>
      <c r="Z759" s="570"/>
    </row>
    <row r="760" ht="12.75" customHeight="1">
      <c r="A760" s="570"/>
      <c r="B760" s="570"/>
      <c r="C760" s="691"/>
      <c r="D760" s="573"/>
      <c r="E760" s="574"/>
      <c r="F760" s="574"/>
      <c r="G760" s="570"/>
      <c r="H760" s="575"/>
      <c r="I760" s="575"/>
      <c r="J760" s="570"/>
      <c r="K760" s="570"/>
      <c r="L760" s="570"/>
      <c r="M760" s="570"/>
      <c r="N760" s="570"/>
      <c r="O760" s="570"/>
      <c r="P760" s="570"/>
      <c r="Q760" s="570"/>
      <c r="R760" s="570"/>
      <c r="S760" s="570"/>
      <c r="T760" s="570"/>
      <c r="U760" s="570"/>
      <c r="V760" s="570"/>
      <c r="W760" s="570"/>
      <c r="X760" s="570"/>
      <c r="Y760" s="570"/>
      <c r="Z760" s="570"/>
    </row>
    <row r="761" ht="12.75" customHeight="1">
      <c r="A761" s="570"/>
      <c r="B761" s="570"/>
      <c r="C761" s="691"/>
      <c r="D761" s="573"/>
      <c r="E761" s="574"/>
      <c r="F761" s="574"/>
      <c r="G761" s="570"/>
      <c r="H761" s="575"/>
      <c r="I761" s="575"/>
      <c r="J761" s="570"/>
      <c r="K761" s="570"/>
      <c r="L761" s="570"/>
      <c r="M761" s="570"/>
      <c r="N761" s="570"/>
      <c r="O761" s="570"/>
      <c r="P761" s="570"/>
      <c r="Q761" s="570"/>
      <c r="R761" s="570"/>
      <c r="S761" s="570"/>
      <c r="T761" s="570"/>
      <c r="U761" s="570"/>
      <c r="V761" s="570"/>
      <c r="W761" s="570"/>
      <c r="X761" s="570"/>
      <c r="Y761" s="570"/>
      <c r="Z761" s="570"/>
    </row>
    <row r="762" ht="12.75" customHeight="1">
      <c r="A762" s="570"/>
      <c r="B762" s="570"/>
      <c r="C762" s="691"/>
      <c r="D762" s="573"/>
      <c r="E762" s="574"/>
      <c r="F762" s="574"/>
      <c r="G762" s="570"/>
      <c r="H762" s="575"/>
      <c r="I762" s="575"/>
      <c r="J762" s="570"/>
      <c r="K762" s="570"/>
      <c r="L762" s="570"/>
      <c r="M762" s="570"/>
      <c r="N762" s="570"/>
      <c r="O762" s="570"/>
      <c r="P762" s="570"/>
      <c r="Q762" s="570"/>
      <c r="R762" s="570"/>
      <c r="S762" s="570"/>
      <c r="T762" s="570"/>
      <c r="U762" s="570"/>
      <c r="V762" s="570"/>
      <c r="W762" s="570"/>
      <c r="X762" s="570"/>
      <c r="Y762" s="570"/>
      <c r="Z762" s="570"/>
    </row>
    <row r="763" ht="12.75" customHeight="1">
      <c r="A763" s="570"/>
      <c r="B763" s="570"/>
      <c r="C763" s="691"/>
      <c r="D763" s="573"/>
      <c r="E763" s="574"/>
      <c r="F763" s="574"/>
      <c r="G763" s="570"/>
      <c r="H763" s="575"/>
      <c r="I763" s="575"/>
      <c r="J763" s="570"/>
      <c r="K763" s="570"/>
      <c r="L763" s="570"/>
      <c r="M763" s="570"/>
      <c r="N763" s="570"/>
      <c r="O763" s="570"/>
      <c r="P763" s="570"/>
      <c r="Q763" s="570"/>
      <c r="R763" s="570"/>
      <c r="S763" s="570"/>
      <c r="T763" s="570"/>
      <c r="U763" s="570"/>
      <c r="V763" s="570"/>
      <c r="W763" s="570"/>
      <c r="X763" s="570"/>
      <c r="Y763" s="570"/>
      <c r="Z763" s="570"/>
    </row>
    <row r="764" ht="12.75" customHeight="1">
      <c r="A764" s="570"/>
      <c r="B764" s="570"/>
      <c r="C764" s="691"/>
      <c r="D764" s="573"/>
      <c r="E764" s="574"/>
      <c r="F764" s="574"/>
      <c r="G764" s="570"/>
      <c r="H764" s="575"/>
      <c r="I764" s="575"/>
      <c r="J764" s="570"/>
      <c r="K764" s="570"/>
      <c r="L764" s="570"/>
      <c r="M764" s="570"/>
      <c r="N764" s="570"/>
      <c r="O764" s="570"/>
      <c r="P764" s="570"/>
      <c r="Q764" s="570"/>
      <c r="R764" s="570"/>
      <c r="S764" s="570"/>
      <c r="T764" s="570"/>
      <c r="U764" s="570"/>
      <c r="V764" s="570"/>
      <c r="W764" s="570"/>
      <c r="X764" s="570"/>
      <c r="Y764" s="570"/>
      <c r="Z764" s="570"/>
    </row>
    <row r="765" ht="12.75" customHeight="1">
      <c r="A765" s="570"/>
      <c r="B765" s="570"/>
      <c r="C765" s="691"/>
      <c r="D765" s="573"/>
      <c r="E765" s="574"/>
      <c r="F765" s="574"/>
      <c r="G765" s="570"/>
      <c r="H765" s="575"/>
      <c r="I765" s="575"/>
      <c r="J765" s="570"/>
      <c r="K765" s="570"/>
      <c r="L765" s="570"/>
      <c r="M765" s="570"/>
      <c r="N765" s="570"/>
      <c r="O765" s="570"/>
      <c r="P765" s="570"/>
      <c r="Q765" s="570"/>
      <c r="R765" s="570"/>
      <c r="S765" s="570"/>
      <c r="T765" s="570"/>
      <c r="U765" s="570"/>
      <c r="V765" s="570"/>
      <c r="W765" s="570"/>
      <c r="X765" s="570"/>
      <c r="Y765" s="570"/>
      <c r="Z765" s="570"/>
    </row>
    <row r="766" ht="12.75" customHeight="1">
      <c r="A766" s="570"/>
      <c r="B766" s="570"/>
      <c r="C766" s="691"/>
      <c r="D766" s="573"/>
      <c r="E766" s="574"/>
      <c r="F766" s="574"/>
      <c r="G766" s="570"/>
      <c r="H766" s="575"/>
      <c r="I766" s="575"/>
      <c r="J766" s="570"/>
      <c r="K766" s="570"/>
      <c r="L766" s="570"/>
      <c r="M766" s="570"/>
      <c r="N766" s="570"/>
      <c r="O766" s="570"/>
      <c r="P766" s="570"/>
      <c r="Q766" s="570"/>
      <c r="R766" s="570"/>
      <c r="S766" s="570"/>
      <c r="T766" s="570"/>
      <c r="U766" s="570"/>
      <c r="V766" s="570"/>
      <c r="W766" s="570"/>
      <c r="X766" s="570"/>
      <c r="Y766" s="570"/>
      <c r="Z766" s="570"/>
    </row>
    <row r="767" ht="12.75" customHeight="1">
      <c r="A767" s="570"/>
      <c r="B767" s="570"/>
      <c r="C767" s="691"/>
      <c r="D767" s="573"/>
      <c r="E767" s="574"/>
      <c r="F767" s="574"/>
      <c r="G767" s="570"/>
      <c r="H767" s="575"/>
      <c r="I767" s="575"/>
      <c r="J767" s="570"/>
      <c r="K767" s="570"/>
      <c r="L767" s="570"/>
      <c r="M767" s="570"/>
      <c r="N767" s="570"/>
      <c r="O767" s="570"/>
      <c r="P767" s="570"/>
      <c r="Q767" s="570"/>
      <c r="R767" s="570"/>
      <c r="S767" s="570"/>
      <c r="T767" s="570"/>
      <c r="U767" s="570"/>
      <c r="V767" s="570"/>
      <c r="W767" s="570"/>
      <c r="X767" s="570"/>
      <c r="Y767" s="570"/>
      <c r="Z767" s="570"/>
    </row>
    <row r="768" ht="12.75" customHeight="1">
      <c r="A768" s="570"/>
      <c r="B768" s="570"/>
      <c r="C768" s="691"/>
      <c r="D768" s="573"/>
      <c r="E768" s="574"/>
      <c r="F768" s="574"/>
      <c r="G768" s="570"/>
      <c r="H768" s="575"/>
      <c r="I768" s="575"/>
      <c r="J768" s="570"/>
      <c r="K768" s="570"/>
      <c r="L768" s="570"/>
      <c r="M768" s="570"/>
      <c r="N768" s="570"/>
      <c r="O768" s="570"/>
      <c r="P768" s="570"/>
      <c r="Q768" s="570"/>
      <c r="R768" s="570"/>
      <c r="S768" s="570"/>
      <c r="T768" s="570"/>
      <c r="U768" s="570"/>
      <c r="V768" s="570"/>
      <c r="W768" s="570"/>
      <c r="X768" s="570"/>
      <c r="Y768" s="570"/>
      <c r="Z768" s="570"/>
    </row>
    <row r="769" ht="12.75" customHeight="1">
      <c r="A769" s="570"/>
      <c r="B769" s="570"/>
      <c r="C769" s="691"/>
      <c r="D769" s="573"/>
      <c r="E769" s="574"/>
      <c r="F769" s="574"/>
      <c r="G769" s="570"/>
      <c r="H769" s="575"/>
      <c r="I769" s="575"/>
      <c r="J769" s="570"/>
      <c r="K769" s="570"/>
      <c r="L769" s="570"/>
      <c r="M769" s="570"/>
      <c r="N769" s="570"/>
      <c r="O769" s="570"/>
      <c r="P769" s="570"/>
      <c r="Q769" s="570"/>
      <c r="R769" s="570"/>
      <c r="S769" s="570"/>
      <c r="T769" s="570"/>
      <c r="U769" s="570"/>
      <c r="V769" s="570"/>
      <c r="W769" s="570"/>
      <c r="X769" s="570"/>
      <c r="Y769" s="570"/>
      <c r="Z769" s="570"/>
    </row>
    <row r="770" ht="12.75" customHeight="1">
      <c r="A770" s="570"/>
      <c r="B770" s="570"/>
      <c r="C770" s="691"/>
      <c r="D770" s="573"/>
      <c r="E770" s="574"/>
      <c r="F770" s="574"/>
      <c r="G770" s="570"/>
      <c r="H770" s="575"/>
      <c r="I770" s="575"/>
      <c r="J770" s="570"/>
      <c r="K770" s="570"/>
      <c r="L770" s="570"/>
      <c r="M770" s="570"/>
      <c r="N770" s="570"/>
      <c r="O770" s="570"/>
      <c r="P770" s="570"/>
      <c r="Q770" s="570"/>
      <c r="R770" s="570"/>
      <c r="S770" s="570"/>
      <c r="T770" s="570"/>
      <c r="U770" s="570"/>
      <c r="V770" s="570"/>
      <c r="W770" s="570"/>
      <c r="X770" s="570"/>
      <c r="Y770" s="570"/>
      <c r="Z770" s="570"/>
    </row>
    <row r="771" ht="12.75" customHeight="1">
      <c r="A771" s="570"/>
      <c r="B771" s="570"/>
      <c r="C771" s="691"/>
      <c r="D771" s="573"/>
      <c r="E771" s="574"/>
      <c r="F771" s="574"/>
      <c r="G771" s="570"/>
      <c r="H771" s="575"/>
      <c r="I771" s="575"/>
      <c r="J771" s="570"/>
      <c r="K771" s="570"/>
      <c r="L771" s="570"/>
      <c r="M771" s="570"/>
      <c r="N771" s="570"/>
      <c r="O771" s="570"/>
      <c r="P771" s="570"/>
      <c r="Q771" s="570"/>
      <c r="R771" s="570"/>
      <c r="S771" s="570"/>
      <c r="T771" s="570"/>
      <c r="U771" s="570"/>
      <c r="V771" s="570"/>
      <c r="W771" s="570"/>
      <c r="X771" s="570"/>
      <c r="Y771" s="570"/>
      <c r="Z771" s="570"/>
    </row>
    <row r="772" ht="12.75" customHeight="1">
      <c r="A772" s="570"/>
      <c r="B772" s="570"/>
      <c r="C772" s="691"/>
      <c r="D772" s="573"/>
      <c r="E772" s="574"/>
      <c r="F772" s="574"/>
      <c r="G772" s="570"/>
      <c r="H772" s="575"/>
      <c r="I772" s="575"/>
      <c r="J772" s="570"/>
      <c r="K772" s="570"/>
      <c r="L772" s="570"/>
      <c r="M772" s="570"/>
      <c r="N772" s="570"/>
      <c r="O772" s="570"/>
      <c r="P772" s="570"/>
      <c r="Q772" s="570"/>
      <c r="R772" s="570"/>
      <c r="S772" s="570"/>
      <c r="T772" s="570"/>
      <c r="U772" s="570"/>
      <c r="V772" s="570"/>
      <c r="W772" s="570"/>
      <c r="X772" s="570"/>
      <c r="Y772" s="570"/>
      <c r="Z772" s="570"/>
    </row>
    <row r="773" ht="12.75" customHeight="1">
      <c r="A773" s="570"/>
      <c r="B773" s="570"/>
      <c r="C773" s="691"/>
      <c r="D773" s="573"/>
      <c r="E773" s="574"/>
      <c r="F773" s="574"/>
      <c r="G773" s="570"/>
      <c r="H773" s="575"/>
      <c r="I773" s="575"/>
      <c r="J773" s="570"/>
      <c r="K773" s="570"/>
      <c r="L773" s="570"/>
      <c r="M773" s="570"/>
      <c r="N773" s="570"/>
      <c r="O773" s="570"/>
      <c r="P773" s="570"/>
      <c r="Q773" s="570"/>
      <c r="R773" s="570"/>
      <c r="S773" s="570"/>
      <c r="T773" s="570"/>
      <c r="U773" s="570"/>
      <c r="V773" s="570"/>
      <c r="W773" s="570"/>
      <c r="X773" s="570"/>
      <c r="Y773" s="570"/>
      <c r="Z773" s="570"/>
    </row>
    <row r="774" ht="12.75" customHeight="1">
      <c r="A774" s="570"/>
      <c r="B774" s="570"/>
      <c r="C774" s="691"/>
      <c r="D774" s="573"/>
      <c r="E774" s="574"/>
      <c r="F774" s="574"/>
      <c r="G774" s="570"/>
      <c r="H774" s="575"/>
      <c r="I774" s="575"/>
      <c r="J774" s="570"/>
      <c r="K774" s="570"/>
      <c r="L774" s="570"/>
      <c r="M774" s="570"/>
      <c r="N774" s="570"/>
      <c r="O774" s="570"/>
      <c r="P774" s="570"/>
      <c r="Q774" s="570"/>
      <c r="R774" s="570"/>
      <c r="S774" s="570"/>
      <c r="T774" s="570"/>
      <c r="U774" s="570"/>
      <c r="V774" s="570"/>
      <c r="W774" s="570"/>
      <c r="X774" s="570"/>
      <c r="Y774" s="570"/>
      <c r="Z774" s="570"/>
    </row>
    <row r="775" ht="12.75" customHeight="1">
      <c r="A775" s="570"/>
      <c r="B775" s="570"/>
      <c r="C775" s="691"/>
      <c r="D775" s="573"/>
      <c r="E775" s="574"/>
      <c r="F775" s="574"/>
      <c r="G775" s="570"/>
      <c r="H775" s="575"/>
      <c r="I775" s="575"/>
      <c r="J775" s="570"/>
      <c r="K775" s="570"/>
      <c r="L775" s="570"/>
      <c r="M775" s="570"/>
      <c r="N775" s="570"/>
      <c r="O775" s="570"/>
      <c r="P775" s="570"/>
      <c r="Q775" s="570"/>
      <c r="R775" s="570"/>
      <c r="S775" s="570"/>
      <c r="T775" s="570"/>
      <c r="U775" s="570"/>
      <c r="V775" s="570"/>
      <c r="W775" s="570"/>
      <c r="X775" s="570"/>
      <c r="Y775" s="570"/>
      <c r="Z775" s="570"/>
    </row>
    <row r="776" ht="12.75" customHeight="1">
      <c r="A776" s="570"/>
      <c r="B776" s="570"/>
      <c r="C776" s="691"/>
      <c r="D776" s="573"/>
      <c r="E776" s="574"/>
      <c r="F776" s="574"/>
      <c r="G776" s="570"/>
      <c r="H776" s="575"/>
      <c r="I776" s="575"/>
      <c r="J776" s="570"/>
      <c r="K776" s="570"/>
      <c r="L776" s="570"/>
      <c r="M776" s="570"/>
      <c r="N776" s="570"/>
      <c r="O776" s="570"/>
      <c r="P776" s="570"/>
      <c r="Q776" s="570"/>
      <c r="R776" s="570"/>
      <c r="S776" s="570"/>
      <c r="T776" s="570"/>
      <c r="U776" s="570"/>
      <c r="V776" s="570"/>
      <c r="W776" s="570"/>
      <c r="X776" s="570"/>
      <c r="Y776" s="570"/>
      <c r="Z776" s="570"/>
    </row>
    <row r="777" ht="12.75" customHeight="1">
      <c r="A777" s="570"/>
      <c r="B777" s="570"/>
      <c r="C777" s="691"/>
      <c r="D777" s="573"/>
      <c r="E777" s="574"/>
      <c r="F777" s="574"/>
      <c r="G777" s="570"/>
      <c r="H777" s="575"/>
      <c r="I777" s="575"/>
      <c r="J777" s="570"/>
      <c r="K777" s="570"/>
      <c r="L777" s="570"/>
      <c r="M777" s="570"/>
      <c r="N777" s="570"/>
      <c r="O777" s="570"/>
      <c r="P777" s="570"/>
      <c r="Q777" s="570"/>
      <c r="R777" s="570"/>
      <c r="S777" s="570"/>
      <c r="T777" s="570"/>
      <c r="U777" s="570"/>
      <c r="V777" s="570"/>
      <c r="W777" s="570"/>
      <c r="X777" s="570"/>
      <c r="Y777" s="570"/>
      <c r="Z777" s="570"/>
    </row>
    <row r="778" ht="12.75" customHeight="1">
      <c r="A778" s="570"/>
      <c r="B778" s="570"/>
      <c r="C778" s="691"/>
      <c r="D778" s="573"/>
      <c r="E778" s="574"/>
      <c r="F778" s="574"/>
      <c r="G778" s="570"/>
      <c r="H778" s="575"/>
      <c r="I778" s="575"/>
      <c r="J778" s="570"/>
      <c r="K778" s="570"/>
      <c r="L778" s="570"/>
      <c r="M778" s="570"/>
      <c r="N778" s="570"/>
      <c r="O778" s="570"/>
      <c r="P778" s="570"/>
      <c r="Q778" s="570"/>
      <c r="R778" s="570"/>
      <c r="S778" s="570"/>
      <c r="T778" s="570"/>
      <c r="U778" s="570"/>
      <c r="V778" s="570"/>
      <c r="W778" s="570"/>
      <c r="X778" s="570"/>
      <c r="Y778" s="570"/>
      <c r="Z778" s="570"/>
    </row>
    <row r="779" ht="12.75" customHeight="1">
      <c r="A779" s="570"/>
      <c r="B779" s="570"/>
      <c r="C779" s="691"/>
      <c r="D779" s="573"/>
      <c r="E779" s="574"/>
      <c r="F779" s="574"/>
      <c r="G779" s="570"/>
      <c r="H779" s="575"/>
      <c r="I779" s="575"/>
      <c r="J779" s="570"/>
      <c r="K779" s="570"/>
      <c r="L779" s="570"/>
      <c r="M779" s="570"/>
      <c r="N779" s="570"/>
      <c r="O779" s="570"/>
      <c r="P779" s="570"/>
      <c r="Q779" s="570"/>
      <c r="R779" s="570"/>
      <c r="S779" s="570"/>
      <c r="T779" s="570"/>
      <c r="U779" s="570"/>
      <c r="V779" s="570"/>
      <c r="W779" s="570"/>
      <c r="X779" s="570"/>
      <c r="Y779" s="570"/>
      <c r="Z779" s="570"/>
    </row>
    <row r="780" ht="12.75" customHeight="1">
      <c r="A780" s="570"/>
      <c r="B780" s="570"/>
      <c r="C780" s="691"/>
      <c r="D780" s="573"/>
      <c r="E780" s="574"/>
      <c r="F780" s="574"/>
      <c r="G780" s="570"/>
      <c r="H780" s="575"/>
      <c r="I780" s="575"/>
      <c r="J780" s="570"/>
      <c r="K780" s="570"/>
      <c r="L780" s="570"/>
      <c r="M780" s="570"/>
      <c r="N780" s="570"/>
      <c r="O780" s="570"/>
      <c r="P780" s="570"/>
      <c r="Q780" s="570"/>
      <c r="R780" s="570"/>
      <c r="S780" s="570"/>
      <c r="T780" s="570"/>
      <c r="U780" s="570"/>
      <c r="V780" s="570"/>
      <c r="W780" s="570"/>
      <c r="X780" s="570"/>
      <c r="Y780" s="570"/>
      <c r="Z780" s="570"/>
    </row>
    <row r="781" ht="12.75" customHeight="1">
      <c r="A781" s="570"/>
      <c r="B781" s="570"/>
      <c r="C781" s="691"/>
      <c r="D781" s="573"/>
      <c r="E781" s="574"/>
      <c r="F781" s="574"/>
      <c r="G781" s="570"/>
      <c r="H781" s="575"/>
      <c r="I781" s="575"/>
      <c r="J781" s="570"/>
      <c r="K781" s="570"/>
      <c r="L781" s="570"/>
      <c r="M781" s="570"/>
      <c r="N781" s="570"/>
      <c r="O781" s="570"/>
      <c r="P781" s="570"/>
      <c r="Q781" s="570"/>
      <c r="R781" s="570"/>
      <c r="S781" s="570"/>
      <c r="T781" s="570"/>
      <c r="U781" s="570"/>
      <c r="V781" s="570"/>
      <c r="W781" s="570"/>
      <c r="X781" s="570"/>
      <c r="Y781" s="570"/>
      <c r="Z781" s="570"/>
    </row>
    <row r="782" ht="12.75" customHeight="1">
      <c r="A782" s="570"/>
      <c r="B782" s="570"/>
      <c r="C782" s="691"/>
      <c r="D782" s="573"/>
      <c r="E782" s="574"/>
      <c r="F782" s="574"/>
      <c r="G782" s="570"/>
      <c r="H782" s="575"/>
      <c r="I782" s="575"/>
      <c r="J782" s="570"/>
      <c r="K782" s="570"/>
      <c r="L782" s="570"/>
      <c r="M782" s="570"/>
      <c r="N782" s="570"/>
      <c r="O782" s="570"/>
      <c r="P782" s="570"/>
      <c r="Q782" s="570"/>
      <c r="R782" s="570"/>
      <c r="S782" s="570"/>
      <c r="T782" s="570"/>
      <c r="U782" s="570"/>
      <c r="V782" s="570"/>
      <c r="W782" s="570"/>
      <c r="X782" s="570"/>
      <c r="Y782" s="570"/>
      <c r="Z782" s="570"/>
    </row>
    <row r="783" ht="12.75" customHeight="1">
      <c r="A783" s="570"/>
      <c r="B783" s="570"/>
      <c r="C783" s="691"/>
      <c r="D783" s="573"/>
      <c r="E783" s="574"/>
      <c r="F783" s="574"/>
      <c r="G783" s="570"/>
      <c r="H783" s="575"/>
      <c r="I783" s="575"/>
      <c r="J783" s="570"/>
      <c r="K783" s="570"/>
      <c r="L783" s="570"/>
      <c r="M783" s="570"/>
      <c r="N783" s="570"/>
      <c r="O783" s="570"/>
      <c r="P783" s="570"/>
      <c r="Q783" s="570"/>
      <c r="R783" s="570"/>
      <c r="S783" s="570"/>
      <c r="T783" s="570"/>
      <c r="U783" s="570"/>
      <c r="V783" s="570"/>
      <c r="W783" s="570"/>
      <c r="X783" s="570"/>
      <c r="Y783" s="570"/>
      <c r="Z783" s="570"/>
    </row>
    <row r="784" ht="12.75" customHeight="1">
      <c r="A784" s="570"/>
      <c r="B784" s="570"/>
      <c r="C784" s="691"/>
      <c r="D784" s="573"/>
      <c r="E784" s="574"/>
      <c r="F784" s="574"/>
      <c r="G784" s="570"/>
      <c r="H784" s="575"/>
      <c r="I784" s="575"/>
      <c r="J784" s="570"/>
      <c r="K784" s="570"/>
      <c r="L784" s="570"/>
      <c r="M784" s="570"/>
      <c r="N784" s="570"/>
      <c r="O784" s="570"/>
      <c r="P784" s="570"/>
      <c r="Q784" s="570"/>
      <c r="R784" s="570"/>
      <c r="S784" s="570"/>
      <c r="T784" s="570"/>
      <c r="U784" s="570"/>
      <c r="V784" s="570"/>
      <c r="W784" s="570"/>
      <c r="X784" s="570"/>
      <c r="Y784" s="570"/>
      <c r="Z784" s="570"/>
    </row>
    <row r="785" ht="12.75" customHeight="1">
      <c r="A785" s="570"/>
      <c r="B785" s="570"/>
      <c r="C785" s="691"/>
      <c r="D785" s="573"/>
      <c r="E785" s="574"/>
      <c r="F785" s="574"/>
      <c r="G785" s="570"/>
      <c r="H785" s="575"/>
      <c r="I785" s="575"/>
      <c r="J785" s="570"/>
      <c r="K785" s="570"/>
      <c r="L785" s="570"/>
      <c r="M785" s="570"/>
      <c r="N785" s="570"/>
      <c r="O785" s="570"/>
      <c r="P785" s="570"/>
      <c r="Q785" s="570"/>
      <c r="R785" s="570"/>
      <c r="S785" s="570"/>
      <c r="T785" s="570"/>
      <c r="U785" s="570"/>
      <c r="V785" s="570"/>
      <c r="W785" s="570"/>
      <c r="X785" s="570"/>
      <c r="Y785" s="570"/>
      <c r="Z785" s="570"/>
    </row>
    <row r="786" ht="12.75" customHeight="1">
      <c r="A786" s="570"/>
      <c r="B786" s="570"/>
      <c r="C786" s="691"/>
      <c r="D786" s="573"/>
      <c r="E786" s="574"/>
      <c r="F786" s="574"/>
      <c r="G786" s="570"/>
      <c r="H786" s="575"/>
      <c r="I786" s="575"/>
      <c r="J786" s="570"/>
      <c r="K786" s="570"/>
      <c r="L786" s="570"/>
      <c r="M786" s="570"/>
      <c r="N786" s="570"/>
      <c r="O786" s="570"/>
      <c r="P786" s="570"/>
      <c r="Q786" s="570"/>
      <c r="R786" s="570"/>
      <c r="S786" s="570"/>
      <c r="T786" s="570"/>
      <c r="U786" s="570"/>
      <c r="V786" s="570"/>
      <c r="W786" s="570"/>
      <c r="X786" s="570"/>
      <c r="Y786" s="570"/>
      <c r="Z786" s="570"/>
    </row>
    <row r="787" ht="12.75" customHeight="1">
      <c r="A787" s="570"/>
      <c r="B787" s="570"/>
      <c r="C787" s="691"/>
      <c r="D787" s="573"/>
      <c r="E787" s="574"/>
      <c r="F787" s="574"/>
      <c r="G787" s="570"/>
      <c r="H787" s="575"/>
      <c r="I787" s="575"/>
      <c r="J787" s="570"/>
      <c r="K787" s="570"/>
      <c r="L787" s="570"/>
      <c r="M787" s="570"/>
      <c r="N787" s="570"/>
      <c r="O787" s="570"/>
      <c r="P787" s="570"/>
      <c r="Q787" s="570"/>
      <c r="R787" s="570"/>
      <c r="S787" s="570"/>
      <c r="T787" s="570"/>
      <c r="U787" s="570"/>
      <c r="V787" s="570"/>
      <c r="W787" s="570"/>
      <c r="X787" s="570"/>
      <c r="Y787" s="570"/>
      <c r="Z787" s="570"/>
    </row>
    <row r="788" ht="12.75" customHeight="1">
      <c r="A788" s="570"/>
      <c r="B788" s="570"/>
      <c r="C788" s="691"/>
      <c r="D788" s="573"/>
      <c r="E788" s="574"/>
      <c r="F788" s="574"/>
      <c r="G788" s="570"/>
      <c r="H788" s="575"/>
      <c r="I788" s="575"/>
      <c r="J788" s="570"/>
      <c r="K788" s="570"/>
      <c r="L788" s="570"/>
      <c r="M788" s="570"/>
      <c r="N788" s="570"/>
      <c r="O788" s="570"/>
      <c r="P788" s="570"/>
      <c r="Q788" s="570"/>
      <c r="R788" s="570"/>
      <c r="S788" s="570"/>
      <c r="T788" s="570"/>
      <c r="U788" s="570"/>
      <c r="V788" s="570"/>
      <c r="W788" s="570"/>
      <c r="X788" s="570"/>
      <c r="Y788" s="570"/>
      <c r="Z788" s="570"/>
    </row>
    <row r="789" ht="12.75" customHeight="1">
      <c r="A789" s="570"/>
      <c r="B789" s="570"/>
      <c r="C789" s="691"/>
      <c r="D789" s="573"/>
      <c r="E789" s="574"/>
      <c r="F789" s="574"/>
      <c r="G789" s="570"/>
      <c r="H789" s="575"/>
      <c r="I789" s="575"/>
      <c r="J789" s="570"/>
      <c r="K789" s="570"/>
      <c r="L789" s="570"/>
      <c r="M789" s="570"/>
      <c r="N789" s="570"/>
      <c r="O789" s="570"/>
      <c r="P789" s="570"/>
      <c r="Q789" s="570"/>
      <c r="R789" s="570"/>
      <c r="S789" s="570"/>
      <c r="T789" s="570"/>
      <c r="U789" s="570"/>
      <c r="V789" s="570"/>
      <c r="W789" s="570"/>
      <c r="X789" s="570"/>
      <c r="Y789" s="570"/>
      <c r="Z789" s="570"/>
    </row>
    <row r="790" ht="12.75" customHeight="1">
      <c r="A790" s="570"/>
      <c r="B790" s="570"/>
      <c r="C790" s="691"/>
      <c r="D790" s="573"/>
      <c r="E790" s="574"/>
      <c r="F790" s="574"/>
      <c r="G790" s="570"/>
      <c r="H790" s="575"/>
      <c r="I790" s="575"/>
      <c r="J790" s="570"/>
      <c r="K790" s="570"/>
      <c r="L790" s="570"/>
      <c r="M790" s="570"/>
      <c r="N790" s="570"/>
      <c r="O790" s="570"/>
      <c r="P790" s="570"/>
      <c r="Q790" s="570"/>
      <c r="R790" s="570"/>
      <c r="S790" s="570"/>
      <c r="T790" s="570"/>
      <c r="U790" s="570"/>
      <c r="V790" s="570"/>
      <c r="W790" s="570"/>
      <c r="X790" s="570"/>
      <c r="Y790" s="570"/>
      <c r="Z790" s="570"/>
    </row>
    <row r="791" ht="12.75" customHeight="1">
      <c r="A791" s="570"/>
      <c r="B791" s="570"/>
      <c r="C791" s="691"/>
      <c r="D791" s="573"/>
      <c r="E791" s="574"/>
      <c r="F791" s="574"/>
      <c r="G791" s="570"/>
      <c r="H791" s="575"/>
      <c r="I791" s="575"/>
      <c r="J791" s="570"/>
      <c r="K791" s="570"/>
      <c r="L791" s="570"/>
      <c r="M791" s="570"/>
      <c r="N791" s="570"/>
      <c r="O791" s="570"/>
      <c r="P791" s="570"/>
      <c r="Q791" s="570"/>
      <c r="R791" s="570"/>
      <c r="S791" s="570"/>
      <c r="T791" s="570"/>
      <c r="U791" s="570"/>
      <c r="V791" s="570"/>
      <c r="W791" s="570"/>
      <c r="X791" s="570"/>
      <c r="Y791" s="570"/>
      <c r="Z791" s="570"/>
    </row>
    <row r="792" ht="12.75" customHeight="1">
      <c r="A792" s="570"/>
      <c r="B792" s="570"/>
      <c r="C792" s="691"/>
      <c r="D792" s="573"/>
      <c r="E792" s="574"/>
      <c r="F792" s="574"/>
      <c r="G792" s="570"/>
      <c r="H792" s="575"/>
      <c r="I792" s="575"/>
      <c r="J792" s="570"/>
      <c r="K792" s="570"/>
      <c r="L792" s="570"/>
      <c r="M792" s="570"/>
      <c r="N792" s="570"/>
      <c r="O792" s="570"/>
      <c r="P792" s="570"/>
      <c r="Q792" s="570"/>
      <c r="R792" s="570"/>
      <c r="S792" s="570"/>
      <c r="T792" s="570"/>
      <c r="U792" s="570"/>
      <c r="V792" s="570"/>
      <c r="W792" s="570"/>
      <c r="X792" s="570"/>
      <c r="Y792" s="570"/>
      <c r="Z792" s="570"/>
    </row>
    <row r="793" ht="12.75" customHeight="1">
      <c r="A793" s="570"/>
      <c r="B793" s="570"/>
      <c r="C793" s="691"/>
      <c r="D793" s="573"/>
      <c r="E793" s="574"/>
      <c r="F793" s="574"/>
      <c r="G793" s="570"/>
      <c r="H793" s="575"/>
      <c r="I793" s="575"/>
      <c r="J793" s="570"/>
      <c r="K793" s="570"/>
      <c r="L793" s="570"/>
      <c r="M793" s="570"/>
      <c r="N793" s="570"/>
      <c r="O793" s="570"/>
      <c r="P793" s="570"/>
      <c r="Q793" s="570"/>
      <c r="R793" s="570"/>
      <c r="S793" s="570"/>
      <c r="T793" s="570"/>
      <c r="U793" s="570"/>
      <c r="V793" s="570"/>
      <c r="W793" s="570"/>
      <c r="X793" s="570"/>
      <c r="Y793" s="570"/>
      <c r="Z793" s="570"/>
    </row>
    <row r="794" ht="12.75" customHeight="1">
      <c r="A794" s="570"/>
      <c r="B794" s="570"/>
      <c r="C794" s="691"/>
      <c r="D794" s="573"/>
      <c r="E794" s="574"/>
      <c r="F794" s="574"/>
      <c r="G794" s="570"/>
      <c r="H794" s="575"/>
      <c r="I794" s="575"/>
      <c r="J794" s="570"/>
      <c r="K794" s="570"/>
      <c r="L794" s="570"/>
      <c r="M794" s="570"/>
      <c r="N794" s="570"/>
      <c r="O794" s="570"/>
      <c r="P794" s="570"/>
      <c r="Q794" s="570"/>
      <c r="R794" s="570"/>
      <c r="S794" s="570"/>
      <c r="T794" s="570"/>
      <c r="U794" s="570"/>
      <c r="V794" s="570"/>
      <c r="W794" s="570"/>
      <c r="X794" s="570"/>
      <c r="Y794" s="570"/>
      <c r="Z794" s="570"/>
    </row>
    <row r="795" ht="12.75" customHeight="1">
      <c r="A795" s="570"/>
      <c r="B795" s="570"/>
      <c r="C795" s="691"/>
      <c r="D795" s="573"/>
      <c r="E795" s="574"/>
      <c r="F795" s="574"/>
      <c r="G795" s="570"/>
      <c r="H795" s="575"/>
      <c r="I795" s="575"/>
      <c r="J795" s="570"/>
      <c r="K795" s="570"/>
      <c r="L795" s="570"/>
      <c r="M795" s="570"/>
      <c r="N795" s="570"/>
      <c r="O795" s="570"/>
      <c r="P795" s="570"/>
      <c r="Q795" s="570"/>
      <c r="R795" s="570"/>
      <c r="S795" s="570"/>
      <c r="T795" s="570"/>
      <c r="U795" s="570"/>
      <c r="V795" s="570"/>
      <c r="W795" s="570"/>
      <c r="X795" s="570"/>
      <c r="Y795" s="570"/>
      <c r="Z795" s="570"/>
    </row>
    <row r="796" ht="12.75" customHeight="1">
      <c r="A796" s="570"/>
      <c r="B796" s="570"/>
      <c r="C796" s="691"/>
      <c r="D796" s="573"/>
      <c r="E796" s="574"/>
      <c r="F796" s="574"/>
      <c r="G796" s="570"/>
      <c r="H796" s="575"/>
      <c r="I796" s="575"/>
      <c r="J796" s="570"/>
      <c r="K796" s="570"/>
      <c r="L796" s="570"/>
      <c r="M796" s="570"/>
      <c r="N796" s="570"/>
      <c r="O796" s="570"/>
      <c r="P796" s="570"/>
      <c r="Q796" s="570"/>
      <c r="R796" s="570"/>
      <c r="S796" s="570"/>
      <c r="T796" s="570"/>
      <c r="U796" s="570"/>
      <c r="V796" s="570"/>
      <c r="W796" s="570"/>
      <c r="X796" s="570"/>
      <c r="Y796" s="570"/>
      <c r="Z796" s="570"/>
    </row>
    <row r="797" ht="12.75" customHeight="1">
      <c r="A797" s="570"/>
      <c r="B797" s="570"/>
      <c r="C797" s="691"/>
      <c r="D797" s="573"/>
      <c r="E797" s="574"/>
      <c r="F797" s="574"/>
      <c r="G797" s="570"/>
      <c r="H797" s="575"/>
      <c r="I797" s="575"/>
      <c r="J797" s="570"/>
      <c r="K797" s="570"/>
      <c r="L797" s="570"/>
      <c r="M797" s="570"/>
      <c r="N797" s="570"/>
      <c r="O797" s="570"/>
      <c r="P797" s="570"/>
      <c r="Q797" s="570"/>
      <c r="R797" s="570"/>
      <c r="S797" s="570"/>
      <c r="T797" s="570"/>
      <c r="U797" s="570"/>
      <c r="V797" s="570"/>
      <c r="W797" s="570"/>
      <c r="X797" s="570"/>
      <c r="Y797" s="570"/>
      <c r="Z797" s="570"/>
    </row>
    <row r="798" ht="12.75" customHeight="1">
      <c r="A798" s="570"/>
      <c r="B798" s="570"/>
      <c r="C798" s="691"/>
      <c r="D798" s="573"/>
      <c r="E798" s="574"/>
      <c r="F798" s="574"/>
      <c r="G798" s="570"/>
      <c r="H798" s="575"/>
      <c r="I798" s="575"/>
      <c r="J798" s="570"/>
      <c r="K798" s="570"/>
      <c r="L798" s="570"/>
      <c r="M798" s="570"/>
      <c r="N798" s="570"/>
      <c r="O798" s="570"/>
      <c r="P798" s="570"/>
      <c r="Q798" s="570"/>
      <c r="R798" s="570"/>
      <c r="S798" s="570"/>
      <c r="T798" s="570"/>
      <c r="U798" s="570"/>
      <c r="V798" s="570"/>
      <c r="W798" s="570"/>
      <c r="X798" s="570"/>
      <c r="Y798" s="570"/>
      <c r="Z798" s="570"/>
    </row>
    <row r="799" ht="12.75" customHeight="1">
      <c r="A799" s="570"/>
      <c r="B799" s="570"/>
      <c r="C799" s="691"/>
      <c r="D799" s="573"/>
      <c r="E799" s="574"/>
      <c r="F799" s="574"/>
      <c r="G799" s="570"/>
      <c r="H799" s="575"/>
      <c r="I799" s="575"/>
      <c r="J799" s="570"/>
      <c r="K799" s="570"/>
      <c r="L799" s="570"/>
      <c r="M799" s="570"/>
      <c r="N799" s="570"/>
      <c r="O799" s="570"/>
      <c r="P799" s="570"/>
      <c r="Q799" s="570"/>
      <c r="R799" s="570"/>
      <c r="S799" s="570"/>
      <c r="T799" s="570"/>
      <c r="U799" s="570"/>
      <c r="V799" s="570"/>
      <c r="W799" s="570"/>
      <c r="X799" s="570"/>
      <c r="Y799" s="570"/>
      <c r="Z799" s="570"/>
    </row>
    <row r="800" ht="12.75" customHeight="1">
      <c r="A800" s="570"/>
      <c r="B800" s="570"/>
      <c r="C800" s="691"/>
      <c r="D800" s="573"/>
      <c r="E800" s="574"/>
      <c r="F800" s="574"/>
      <c r="G800" s="570"/>
      <c r="H800" s="575"/>
      <c r="I800" s="575"/>
      <c r="J800" s="570"/>
      <c r="K800" s="570"/>
      <c r="L800" s="570"/>
      <c r="M800" s="570"/>
      <c r="N800" s="570"/>
      <c r="O800" s="570"/>
      <c r="P800" s="570"/>
      <c r="Q800" s="570"/>
      <c r="R800" s="570"/>
      <c r="S800" s="570"/>
      <c r="T800" s="570"/>
      <c r="U800" s="570"/>
      <c r="V800" s="570"/>
      <c r="W800" s="570"/>
      <c r="X800" s="570"/>
      <c r="Y800" s="570"/>
      <c r="Z800" s="570"/>
    </row>
    <row r="801" ht="12.75" customHeight="1">
      <c r="A801" s="570"/>
      <c r="B801" s="570"/>
      <c r="C801" s="691"/>
      <c r="D801" s="573"/>
      <c r="E801" s="574"/>
      <c r="F801" s="574"/>
      <c r="G801" s="570"/>
      <c r="H801" s="575"/>
      <c r="I801" s="575"/>
      <c r="J801" s="570"/>
      <c r="K801" s="570"/>
      <c r="L801" s="570"/>
      <c r="M801" s="570"/>
      <c r="N801" s="570"/>
      <c r="O801" s="570"/>
      <c r="P801" s="570"/>
      <c r="Q801" s="570"/>
      <c r="R801" s="570"/>
      <c r="S801" s="570"/>
      <c r="T801" s="570"/>
      <c r="U801" s="570"/>
      <c r="V801" s="570"/>
      <c r="W801" s="570"/>
      <c r="X801" s="570"/>
      <c r="Y801" s="570"/>
      <c r="Z801" s="570"/>
    </row>
    <row r="802" ht="12.75" customHeight="1">
      <c r="A802" s="570"/>
      <c r="B802" s="570"/>
      <c r="C802" s="691"/>
      <c r="D802" s="573"/>
      <c r="E802" s="574"/>
      <c r="F802" s="574"/>
      <c r="G802" s="570"/>
      <c r="H802" s="575"/>
      <c r="I802" s="575"/>
      <c r="J802" s="570"/>
      <c r="K802" s="570"/>
      <c r="L802" s="570"/>
      <c r="M802" s="570"/>
      <c r="N802" s="570"/>
      <c r="O802" s="570"/>
      <c r="P802" s="570"/>
      <c r="Q802" s="570"/>
      <c r="R802" s="570"/>
      <c r="S802" s="570"/>
      <c r="T802" s="570"/>
      <c r="U802" s="570"/>
      <c r="V802" s="570"/>
      <c r="W802" s="570"/>
      <c r="X802" s="570"/>
      <c r="Y802" s="570"/>
      <c r="Z802" s="570"/>
    </row>
    <row r="803" ht="12.75" customHeight="1">
      <c r="A803" s="570"/>
      <c r="B803" s="570"/>
      <c r="C803" s="691"/>
      <c r="D803" s="573"/>
      <c r="E803" s="574"/>
      <c r="F803" s="574"/>
      <c r="G803" s="570"/>
      <c r="H803" s="575"/>
      <c r="I803" s="575"/>
      <c r="J803" s="570"/>
      <c r="K803" s="570"/>
      <c r="L803" s="570"/>
      <c r="M803" s="570"/>
      <c r="N803" s="570"/>
      <c r="O803" s="570"/>
      <c r="P803" s="570"/>
      <c r="Q803" s="570"/>
      <c r="R803" s="570"/>
      <c r="S803" s="570"/>
      <c r="T803" s="570"/>
      <c r="U803" s="570"/>
      <c r="V803" s="570"/>
      <c r="W803" s="570"/>
      <c r="X803" s="570"/>
      <c r="Y803" s="570"/>
      <c r="Z803" s="570"/>
    </row>
    <row r="804" ht="12.75" customHeight="1">
      <c r="A804" s="570"/>
      <c r="B804" s="570"/>
      <c r="C804" s="691"/>
      <c r="D804" s="573"/>
      <c r="E804" s="574"/>
      <c r="F804" s="574"/>
      <c r="G804" s="570"/>
      <c r="H804" s="575"/>
      <c r="I804" s="575"/>
      <c r="J804" s="570"/>
      <c r="K804" s="570"/>
      <c r="L804" s="570"/>
      <c r="M804" s="570"/>
      <c r="N804" s="570"/>
      <c r="O804" s="570"/>
      <c r="P804" s="570"/>
      <c r="Q804" s="570"/>
      <c r="R804" s="570"/>
      <c r="S804" s="570"/>
      <c r="T804" s="570"/>
      <c r="U804" s="570"/>
      <c r="V804" s="570"/>
      <c r="W804" s="570"/>
      <c r="X804" s="570"/>
      <c r="Y804" s="570"/>
      <c r="Z804" s="570"/>
    </row>
    <row r="805" ht="12.75" customHeight="1">
      <c r="A805" s="570"/>
      <c r="B805" s="570"/>
      <c r="C805" s="691"/>
      <c r="D805" s="573"/>
      <c r="E805" s="574"/>
      <c r="F805" s="574"/>
      <c r="G805" s="570"/>
      <c r="H805" s="575"/>
      <c r="I805" s="575"/>
      <c r="J805" s="570"/>
      <c r="K805" s="570"/>
      <c r="L805" s="570"/>
      <c r="M805" s="570"/>
      <c r="N805" s="570"/>
      <c r="O805" s="570"/>
      <c r="P805" s="570"/>
      <c r="Q805" s="570"/>
      <c r="R805" s="570"/>
      <c r="S805" s="570"/>
      <c r="T805" s="570"/>
      <c r="U805" s="570"/>
      <c r="V805" s="570"/>
      <c r="W805" s="570"/>
      <c r="X805" s="570"/>
      <c r="Y805" s="570"/>
      <c r="Z805" s="570"/>
    </row>
    <row r="806" ht="12.75" customHeight="1">
      <c r="A806" s="570"/>
      <c r="B806" s="570"/>
      <c r="C806" s="691"/>
      <c r="D806" s="573"/>
      <c r="E806" s="574"/>
      <c r="F806" s="574"/>
      <c r="G806" s="570"/>
      <c r="H806" s="575"/>
      <c r="I806" s="575"/>
      <c r="J806" s="570"/>
      <c r="K806" s="570"/>
      <c r="L806" s="570"/>
      <c r="M806" s="570"/>
      <c r="N806" s="570"/>
      <c r="O806" s="570"/>
      <c r="P806" s="570"/>
      <c r="Q806" s="570"/>
      <c r="R806" s="570"/>
      <c r="S806" s="570"/>
      <c r="T806" s="570"/>
      <c r="U806" s="570"/>
      <c r="V806" s="570"/>
      <c r="W806" s="570"/>
      <c r="X806" s="570"/>
      <c r="Y806" s="570"/>
      <c r="Z806" s="570"/>
    </row>
    <row r="807" ht="12.75" customHeight="1">
      <c r="A807" s="570"/>
      <c r="B807" s="570"/>
      <c r="C807" s="691"/>
      <c r="D807" s="573"/>
      <c r="E807" s="574"/>
      <c r="F807" s="574"/>
      <c r="G807" s="570"/>
      <c r="H807" s="575"/>
      <c r="I807" s="575"/>
      <c r="J807" s="570"/>
      <c r="K807" s="570"/>
      <c r="L807" s="570"/>
      <c r="M807" s="570"/>
      <c r="N807" s="570"/>
      <c r="O807" s="570"/>
      <c r="P807" s="570"/>
      <c r="Q807" s="570"/>
      <c r="R807" s="570"/>
      <c r="S807" s="570"/>
      <c r="T807" s="570"/>
      <c r="U807" s="570"/>
      <c r="V807" s="570"/>
      <c r="W807" s="570"/>
      <c r="X807" s="570"/>
      <c r="Y807" s="570"/>
      <c r="Z807" s="570"/>
    </row>
    <row r="808" ht="12.75" customHeight="1">
      <c r="A808" s="570"/>
      <c r="B808" s="570"/>
      <c r="C808" s="691"/>
      <c r="D808" s="573"/>
      <c r="E808" s="574"/>
      <c r="F808" s="574"/>
      <c r="G808" s="570"/>
      <c r="H808" s="575"/>
      <c r="I808" s="575"/>
      <c r="J808" s="570"/>
      <c r="K808" s="570"/>
      <c r="L808" s="570"/>
      <c r="M808" s="570"/>
      <c r="N808" s="570"/>
      <c r="O808" s="570"/>
      <c r="P808" s="570"/>
      <c r="Q808" s="570"/>
      <c r="R808" s="570"/>
      <c r="S808" s="570"/>
      <c r="T808" s="570"/>
      <c r="U808" s="570"/>
      <c r="V808" s="570"/>
      <c r="W808" s="570"/>
      <c r="X808" s="570"/>
      <c r="Y808" s="570"/>
      <c r="Z808" s="570"/>
    </row>
    <row r="809" ht="12.75" customHeight="1">
      <c r="A809" s="570"/>
      <c r="B809" s="570"/>
      <c r="C809" s="691"/>
      <c r="D809" s="573"/>
      <c r="E809" s="574"/>
      <c r="F809" s="574"/>
      <c r="G809" s="570"/>
      <c r="H809" s="575"/>
      <c r="I809" s="575"/>
      <c r="J809" s="570"/>
      <c r="K809" s="570"/>
      <c r="L809" s="570"/>
      <c r="M809" s="570"/>
      <c r="N809" s="570"/>
      <c r="O809" s="570"/>
      <c r="P809" s="570"/>
      <c r="Q809" s="570"/>
      <c r="R809" s="570"/>
      <c r="S809" s="570"/>
      <c r="T809" s="570"/>
      <c r="U809" s="570"/>
      <c r="V809" s="570"/>
      <c r="W809" s="570"/>
      <c r="X809" s="570"/>
      <c r="Y809" s="570"/>
      <c r="Z809" s="570"/>
    </row>
    <row r="810" ht="12.75" customHeight="1">
      <c r="A810" s="570"/>
      <c r="B810" s="570"/>
      <c r="C810" s="691"/>
      <c r="D810" s="573"/>
      <c r="E810" s="574"/>
      <c r="F810" s="574"/>
      <c r="G810" s="570"/>
      <c r="H810" s="575"/>
      <c r="I810" s="575"/>
      <c r="J810" s="570"/>
      <c r="K810" s="570"/>
      <c r="L810" s="570"/>
      <c r="M810" s="570"/>
      <c r="N810" s="570"/>
      <c r="O810" s="570"/>
      <c r="P810" s="570"/>
      <c r="Q810" s="570"/>
      <c r="R810" s="570"/>
      <c r="S810" s="570"/>
      <c r="T810" s="570"/>
      <c r="U810" s="570"/>
      <c r="V810" s="570"/>
      <c r="W810" s="570"/>
      <c r="X810" s="570"/>
      <c r="Y810" s="570"/>
      <c r="Z810" s="570"/>
    </row>
    <row r="811" ht="12.75" customHeight="1">
      <c r="A811" s="570"/>
      <c r="B811" s="570"/>
      <c r="C811" s="691"/>
      <c r="D811" s="573"/>
      <c r="E811" s="574"/>
      <c r="F811" s="574"/>
      <c r="G811" s="570"/>
      <c r="H811" s="575"/>
      <c r="I811" s="575"/>
      <c r="J811" s="570"/>
      <c r="K811" s="570"/>
      <c r="L811" s="570"/>
      <c r="M811" s="570"/>
      <c r="N811" s="570"/>
      <c r="O811" s="570"/>
      <c r="P811" s="570"/>
      <c r="Q811" s="570"/>
      <c r="R811" s="570"/>
      <c r="S811" s="570"/>
      <c r="T811" s="570"/>
      <c r="U811" s="570"/>
      <c r="V811" s="570"/>
      <c r="W811" s="570"/>
      <c r="X811" s="570"/>
      <c r="Y811" s="570"/>
      <c r="Z811" s="570"/>
    </row>
    <row r="812" ht="12.75" customHeight="1">
      <c r="A812" s="570"/>
      <c r="B812" s="570"/>
      <c r="C812" s="691"/>
      <c r="D812" s="573"/>
      <c r="E812" s="574"/>
      <c r="F812" s="574"/>
      <c r="G812" s="570"/>
      <c r="H812" s="575"/>
      <c r="I812" s="575"/>
      <c r="J812" s="570"/>
      <c r="K812" s="570"/>
      <c r="L812" s="570"/>
      <c r="M812" s="570"/>
      <c r="N812" s="570"/>
      <c r="O812" s="570"/>
      <c r="P812" s="570"/>
      <c r="Q812" s="570"/>
      <c r="R812" s="570"/>
      <c r="S812" s="570"/>
      <c r="T812" s="570"/>
      <c r="U812" s="570"/>
      <c r="V812" s="570"/>
      <c r="W812" s="570"/>
      <c r="X812" s="570"/>
      <c r="Y812" s="570"/>
      <c r="Z812" s="570"/>
    </row>
    <row r="813" ht="12.75" customHeight="1">
      <c r="A813" s="570"/>
      <c r="B813" s="570"/>
      <c r="C813" s="691"/>
      <c r="D813" s="573"/>
      <c r="E813" s="574"/>
      <c r="F813" s="574"/>
      <c r="G813" s="570"/>
      <c r="H813" s="575"/>
      <c r="I813" s="575"/>
      <c r="J813" s="570"/>
      <c r="K813" s="570"/>
      <c r="L813" s="570"/>
      <c r="M813" s="570"/>
      <c r="N813" s="570"/>
      <c r="O813" s="570"/>
      <c r="P813" s="570"/>
      <c r="Q813" s="570"/>
      <c r="R813" s="570"/>
      <c r="S813" s="570"/>
      <c r="T813" s="570"/>
      <c r="U813" s="570"/>
      <c r="V813" s="570"/>
      <c r="W813" s="570"/>
      <c r="X813" s="570"/>
      <c r="Y813" s="570"/>
      <c r="Z813" s="570"/>
    </row>
    <row r="814" ht="12.75" customHeight="1">
      <c r="A814" s="570"/>
      <c r="B814" s="570"/>
      <c r="C814" s="691"/>
      <c r="D814" s="573"/>
      <c r="E814" s="574"/>
      <c r="F814" s="574"/>
      <c r="G814" s="570"/>
      <c r="H814" s="575"/>
      <c r="I814" s="575"/>
      <c r="J814" s="570"/>
      <c r="K814" s="570"/>
      <c r="L814" s="570"/>
      <c r="M814" s="570"/>
      <c r="N814" s="570"/>
      <c r="O814" s="570"/>
      <c r="P814" s="570"/>
      <c r="Q814" s="570"/>
      <c r="R814" s="570"/>
      <c r="S814" s="570"/>
      <c r="T814" s="570"/>
      <c r="U814" s="570"/>
      <c r="V814" s="570"/>
      <c r="W814" s="570"/>
      <c r="X814" s="570"/>
      <c r="Y814" s="570"/>
      <c r="Z814" s="570"/>
    </row>
    <row r="815" ht="12.75" customHeight="1">
      <c r="A815" s="570"/>
      <c r="B815" s="570"/>
      <c r="C815" s="691"/>
      <c r="D815" s="573"/>
      <c r="E815" s="574"/>
      <c r="F815" s="574"/>
      <c r="G815" s="570"/>
      <c r="H815" s="575"/>
      <c r="I815" s="575"/>
      <c r="J815" s="570"/>
      <c r="K815" s="570"/>
      <c r="L815" s="570"/>
      <c r="M815" s="570"/>
      <c r="N815" s="570"/>
      <c r="O815" s="570"/>
      <c r="P815" s="570"/>
      <c r="Q815" s="570"/>
      <c r="R815" s="570"/>
      <c r="S815" s="570"/>
      <c r="T815" s="570"/>
      <c r="U815" s="570"/>
      <c r="V815" s="570"/>
      <c r="W815" s="570"/>
      <c r="X815" s="570"/>
      <c r="Y815" s="570"/>
      <c r="Z815" s="570"/>
    </row>
    <row r="816" ht="12.75" customHeight="1">
      <c r="A816" s="570"/>
      <c r="B816" s="570"/>
      <c r="C816" s="691"/>
      <c r="D816" s="573"/>
      <c r="E816" s="574"/>
      <c r="F816" s="574"/>
      <c r="G816" s="570"/>
      <c r="H816" s="575"/>
      <c r="I816" s="575"/>
      <c r="J816" s="570"/>
      <c r="K816" s="570"/>
      <c r="L816" s="570"/>
      <c r="M816" s="570"/>
      <c r="N816" s="570"/>
      <c r="O816" s="570"/>
      <c r="P816" s="570"/>
      <c r="Q816" s="570"/>
      <c r="R816" s="570"/>
      <c r="S816" s="570"/>
      <c r="T816" s="570"/>
      <c r="U816" s="570"/>
      <c r="V816" s="570"/>
      <c r="W816" s="570"/>
      <c r="X816" s="570"/>
      <c r="Y816" s="570"/>
      <c r="Z816" s="570"/>
    </row>
    <row r="817" ht="12.75" customHeight="1">
      <c r="A817" s="570"/>
      <c r="B817" s="570"/>
      <c r="C817" s="691"/>
      <c r="D817" s="573"/>
      <c r="E817" s="574"/>
      <c r="F817" s="574"/>
      <c r="G817" s="570"/>
      <c r="H817" s="575"/>
      <c r="I817" s="575"/>
      <c r="J817" s="570"/>
      <c r="K817" s="570"/>
      <c r="L817" s="570"/>
      <c r="M817" s="570"/>
      <c r="N817" s="570"/>
      <c r="O817" s="570"/>
      <c r="P817" s="570"/>
      <c r="Q817" s="570"/>
      <c r="R817" s="570"/>
      <c r="S817" s="570"/>
      <c r="T817" s="570"/>
      <c r="U817" s="570"/>
      <c r="V817" s="570"/>
      <c r="W817" s="570"/>
      <c r="X817" s="570"/>
      <c r="Y817" s="570"/>
      <c r="Z817" s="570"/>
    </row>
    <row r="818" ht="12.75" customHeight="1">
      <c r="A818" s="570"/>
      <c r="B818" s="570"/>
      <c r="C818" s="691"/>
      <c r="D818" s="573"/>
      <c r="E818" s="574"/>
      <c r="F818" s="574"/>
      <c r="G818" s="570"/>
      <c r="H818" s="575"/>
      <c r="I818" s="575"/>
      <c r="J818" s="570"/>
      <c r="K818" s="570"/>
      <c r="L818" s="570"/>
      <c r="M818" s="570"/>
      <c r="N818" s="570"/>
      <c r="O818" s="570"/>
      <c r="P818" s="570"/>
      <c r="Q818" s="570"/>
      <c r="R818" s="570"/>
      <c r="S818" s="570"/>
      <c r="T818" s="570"/>
      <c r="U818" s="570"/>
      <c r="V818" s="570"/>
      <c r="W818" s="570"/>
      <c r="X818" s="570"/>
      <c r="Y818" s="570"/>
      <c r="Z818" s="570"/>
    </row>
    <row r="819" ht="12.75" customHeight="1">
      <c r="A819" s="570"/>
      <c r="B819" s="570"/>
      <c r="C819" s="691"/>
      <c r="D819" s="573"/>
      <c r="E819" s="574"/>
      <c r="F819" s="574"/>
      <c r="G819" s="570"/>
      <c r="H819" s="575"/>
      <c r="I819" s="575"/>
      <c r="J819" s="570"/>
      <c r="K819" s="570"/>
      <c r="L819" s="570"/>
      <c r="M819" s="570"/>
      <c r="N819" s="570"/>
      <c r="O819" s="570"/>
      <c r="P819" s="570"/>
      <c r="Q819" s="570"/>
      <c r="R819" s="570"/>
      <c r="S819" s="570"/>
      <c r="T819" s="570"/>
      <c r="U819" s="570"/>
      <c r="V819" s="570"/>
      <c r="W819" s="570"/>
      <c r="X819" s="570"/>
      <c r="Y819" s="570"/>
      <c r="Z819" s="570"/>
    </row>
    <row r="820" ht="12.75" customHeight="1">
      <c r="A820" s="570"/>
      <c r="B820" s="570"/>
      <c r="C820" s="691"/>
      <c r="D820" s="573"/>
      <c r="E820" s="574"/>
      <c r="F820" s="574"/>
      <c r="G820" s="570"/>
      <c r="H820" s="575"/>
      <c r="I820" s="575"/>
      <c r="J820" s="570"/>
      <c r="K820" s="570"/>
      <c r="L820" s="570"/>
      <c r="M820" s="570"/>
      <c r="N820" s="570"/>
      <c r="O820" s="570"/>
      <c r="P820" s="570"/>
      <c r="Q820" s="570"/>
      <c r="R820" s="570"/>
      <c r="S820" s="570"/>
      <c r="T820" s="570"/>
      <c r="U820" s="570"/>
      <c r="V820" s="570"/>
      <c r="W820" s="570"/>
      <c r="X820" s="570"/>
      <c r="Y820" s="570"/>
      <c r="Z820" s="570"/>
    </row>
    <row r="821" ht="12.75" customHeight="1">
      <c r="A821" s="570"/>
      <c r="B821" s="570"/>
      <c r="C821" s="691"/>
      <c r="D821" s="573"/>
      <c r="E821" s="574"/>
      <c r="F821" s="574"/>
      <c r="G821" s="570"/>
      <c r="H821" s="575"/>
      <c r="I821" s="575"/>
      <c r="J821" s="570"/>
      <c r="K821" s="570"/>
      <c r="L821" s="570"/>
      <c r="M821" s="570"/>
      <c r="N821" s="570"/>
      <c r="O821" s="570"/>
      <c r="P821" s="570"/>
      <c r="Q821" s="570"/>
      <c r="R821" s="570"/>
      <c r="S821" s="570"/>
      <c r="T821" s="570"/>
      <c r="U821" s="570"/>
      <c r="V821" s="570"/>
      <c r="W821" s="570"/>
      <c r="X821" s="570"/>
      <c r="Y821" s="570"/>
      <c r="Z821" s="570"/>
    </row>
    <row r="822" ht="12.75" customHeight="1">
      <c r="A822" s="570"/>
      <c r="B822" s="570"/>
      <c r="C822" s="691"/>
      <c r="D822" s="573"/>
      <c r="E822" s="574"/>
      <c r="F822" s="574"/>
      <c r="G822" s="570"/>
      <c r="H822" s="575"/>
      <c r="I822" s="575"/>
      <c r="J822" s="570"/>
      <c r="K822" s="570"/>
      <c r="L822" s="570"/>
      <c r="M822" s="570"/>
      <c r="N822" s="570"/>
      <c r="O822" s="570"/>
      <c r="P822" s="570"/>
      <c r="Q822" s="570"/>
      <c r="R822" s="570"/>
      <c r="S822" s="570"/>
      <c r="T822" s="570"/>
      <c r="U822" s="570"/>
      <c r="V822" s="570"/>
      <c r="W822" s="570"/>
      <c r="X822" s="570"/>
      <c r="Y822" s="570"/>
      <c r="Z822" s="570"/>
    </row>
    <row r="823" ht="12.75" customHeight="1">
      <c r="A823" s="570"/>
      <c r="B823" s="570"/>
      <c r="C823" s="691"/>
      <c r="D823" s="573"/>
      <c r="E823" s="574"/>
      <c r="F823" s="574"/>
      <c r="G823" s="570"/>
      <c r="H823" s="575"/>
      <c r="I823" s="575"/>
      <c r="J823" s="570"/>
      <c r="K823" s="570"/>
      <c r="L823" s="570"/>
      <c r="M823" s="570"/>
      <c r="N823" s="570"/>
      <c r="O823" s="570"/>
      <c r="P823" s="570"/>
      <c r="Q823" s="570"/>
      <c r="R823" s="570"/>
      <c r="S823" s="570"/>
      <c r="T823" s="570"/>
      <c r="U823" s="570"/>
      <c r="V823" s="570"/>
      <c r="W823" s="570"/>
      <c r="X823" s="570"/>
      <c r="Y823" s="570"/>
      <c r="Z823" s="570"/>
    </row>
    <row r="824" ht="12.75" customHeight="1">
      <c r="A824" s="570"/>
      <c r="B824" s="570"/>
      <c r="C824" s="691"/>
      <c r="D824" s="573"/>
      <c r="E824" s="574"/>
      <c r="F824" s="574"/>
      <c r="G824" s="570"/>
      <c r="H824" s="575"/>
      <c r="I824" s="575"/>
      <c r="J824" s="570"/>
      <c r="K824" s="570"/>
      <c r="L824" s="570"/>
      <c r="M824" s="570"/>
      <c r="N824" s="570"/>
      <c r="O824" s="570"/>
      <c r="P824" s="570"/>
      <c r="Q824" s="570"/>
      <c r="R824" s="570"/>
      <c r="S824" s="570"/>
      <c r="T824" s="570"/>
      <c r="U824" s="570"/>
      <c r="V824" s="570"/>
      <c r="W824" s="570"/>
      <c r="X824" s="570"/>
      <c r="Y824" s="570"/>
      <c r="Z824" s="570"/>
    </row>
    <row r="825" ht="12.75" customHeight="1">
      <c r="A825" s="570"/>
      <c r="B825" s="570"/>
      <c r="C825" s="691"/>
      <c r="D825" s="573"/>
      <c r="E825" s="574"/>
      <c r="F825" s="574"/>
      <c r="G825" s="570"/>
      <c r="H825" s="575"/>
      <c r="I825" s="575"/>
      <c r="J825" s="570"/>
      <c r="K825" s="570"/>
      <c r="L825" s="570"/>
      <c r="M825" s="570"/>
      <c r="N825" s="570"/>
      <c r="O825" s="570"/>
      <c r="P825" s="570"/>
      <c r="Q825" s="570"/>
      <c r="R825" s="570"/>
      <c r="S825" s="570"/>
      <c r="T825" s="570"/>
      <c r="U825" s="570"/>
      <c r="V825" s="570"/>
      <c r="W825" s="570"/>
      <c r="X825" s="570"/>
      <c r="Y825" s="570"/>
      <c r="Z825" s="570"/>
    </row>
    <row r="826" ht="12.75" customHeight="1">
      <c r="A826" s="570"/>
      <c r="B826" s="570"/>
      <c r="C826" s="691"/>
      <c r="D826" s="573"/>
      <c r="E826" s="574"/>
      <c r="F826" s="574"/>
      <c r="G826" s="570"/>
      <c r="H826" s="575"/>
      <c r="I826" s="575"/>
      <c r="J826" s="570"/>
      <c r="K826" s="570"/>
      <c r="L826" s="570"/>
      <c r="M826" s="570"/>
      <c r="N826" s="570"/>
      <c r="O826" s="570"/>
      <c r="P826" s="570"/>
      <c r="Q826" s="570"/>
      <c r="R826" s="570"/>
      <c r="S826" s="570"/>
      <c r="T826" s="570"/>
      <c r="U826" s="570"/>
      <c r="V826" s="570"/>
      <c r="W826" s="570"/>
      <c r="X826" s="570"/>
      <c r="Y826" s="570"/>
      <c r="Z826" s="570"/>
    </row>
    <row r="827" ht="12.75" customHeight="1">
      <c r="A827" s="570"/>
      <c r="B827" s="570"/>
      <c r="C827" s="691"/>
      <c r="D827" s="573"/>
      <c r="E827" s="574"/>
      <c r="F827" s="574"/>
      <c r="G827" s="570"/>
      <c r="H827" s="575"/>
      <c r="I827" s="575"/>
      <c r="J827" s="570"/>
      <c r="K827" s="570"/>
      <c r="L827" s="570"/>
      <c r="M827" s="570"/>
      <c r="N827" s="570"/>
      <c r="O827" s="570"/>
      <c r="P827" s="570"/>
      <c r="Q827" s="570"/>
      <c r="R827" s="570"/>
      <c r="S827" s="570"/>
      <c r="T827" s="570"/>
      <c r="U827" s="570"/>
      <c r="V827" s="570"/>
      <c r="W827" s="570"/>
      <c r="X827" s="570"/>
      <c r="Y827" s="570"/>
      <c r="Z827" s="570"/>
    </row>
    <row r="828" ht="12.75" customHeight="1">
      <c r="A828" s="570"/>
      <c r="B828" s="570"/>
      <c r="C828" s="691"/>
      <c r="D828" s="573"/>
      <c r="E828" s="574"/>
      <c r="F828" s="574"/>
      <c r="G828" s="570"/>
      <c r="H828" s="575"/>
      <c r="I828" s="575"/>
      <c r="J828" s="570"/>
      <c r="K828" s="570"/>
      <c r="L828" s="570"/>
      <c r="M828" s="570"/>
      <c r="N828" s="570"/>
      <c r="O828" s="570"/>
      <c r="P828" s="570"/>
      <c r="Q828" s="570"/>
      <c r="R828" s="570"/>
      <c r="S828" s="570"/>
      <c r="T828" s="570"/>
      <c r="U828" s="570"/>
      <c r="V828" s="570"/>
      <c r="W828" s="570"/>
      <c r="X828" s="570"/>
      <c r="Y828" s="570"/>
      <c r="Z828" s="570"/>
    </row>
    <row r="829" ht="12.75" customHeight="1">
      <c r="A829" s="570"/>
      <c r="B829" s="570"/>
      <c r="C829" s="691"/>
      <c r="D829" s="573"/>
      <c r="E829" s="574"/>
      <c r="F829" s="574"/>
      <c r="G829" s="570"/>
      <c r="H829" s="575"/>
      <c r="I829" s="575"/>
      <c r="J829" s="570"/>
      <c r="K829" s="570"/>
      <c r="L829" s="570"/>
      <c r="M829" s="570"/>
      <c r="N829" s="570"/>
      <c r="O829" s="570"/>
      <c r="P829" s="570"/>
      <c r="Q829" s="570"/>
      <c r="R829" s="570"/>
      <c r="S829" s="570"/>
      <c r="T829" s="570"/>
      <c r="U829" s="570"/>
      <c r="V829" s="570"/>
      <c r="W829" s="570"/>
      <c r="X829" s="570"/>
      <c r="Y829" s="570"/>
      <c r="Z829" s="570"/>
    </row>
    <row r="830" ht="12.75" customHeight="1">
      <c r="A830" s="570"/>
      <c r="B830" s="570"/>
      <c r="C830" s="691"/>
      <c r="D830" s="573"/>
      <c r="E830" s="574"/>
      <c r="F830" s="574"/>
      <c r="G830" s="570"/>
      <c r="H830" s="575"/>
      <c r="I830" s="575"/>
      <c r="J830" s="570"/>
      <c r="K830" s="570"/>
      <c r="L830" s="570"/>
      <c r="M830" s="570"/>
      <c r="N830" s="570"/>
      <c r="O830" s="570"/>
      <c r="P830" s="570"/>
      <c r="Q830" s="570"/>
      <c r="R830" s="570"/>
      <c r="S830" s="570"/>
      <c r="T830" s="570"/>
      <c r="U830" s="570"/>
      <c r="V830" s="570"/>
      <c r="W830" s="570"/>
      <c r="X830" s="570"/>
      <c r="Y830" s="570"/>
      <c r="Z830" s="570"/>
    </row>
    <row r="831" ht="12.75" customHeight="1">
      <c r="A831" s="570"/>
      <c r="B831" s="570"/>
      <c r="C831" s="691"/>
      <c r="D831" s="573"/>
      <c r="E831" s="574"/>
      <c r="F831" s="574"/>
      <c r="G831" s="570"/>
      <c r="H831" s="575"/>
      <c r="I831" s="575"/>
      <c r="J831" s="570"/>
      <c r="K831" s="570"/>
      <c r="L831" s="570"/>
      <c r="M831" s="570"/>
      <c r="N831" s="570"/>
      <c r="O831" s="570"/>
      <c r="P831" s="570"/>
      <c r="Q831" s="570"/>
      <c r="R831" s="570"/>
      <c r="S831" s="570"/>
      <c r="T831" s="570"/>
      <c r="U831" s="570"/>
      <c r="V831" s="570"/>
      <c r="W831" s="570"/>
      <c r="X831" s="570"/>
      <c r="Y831" s="570"/>
      <c r="Z831" s="570"/>
    </row>
    <row r="832" ht="12.75" customHeight="1">
      <c r="A832" s="570"/>
      <c r="B832" s="570"/>
      <c r="C832" s="691"/>
      <c r="D832" s="573"/>
      <c r="E832" s="574"/>
      <c r="F832" s="574"/>
      <c r="G832" s="570"/>
      <c r="H832" s="575"/>
      <c r="I832" s="575"/>
      <c r="J832" s="570"/>
      <c r="K832" s="570"/>
      <c r="L832" s="570"/>
      <c r="M832" s="570"/>
      <c r="N832" s="570"/>
      <c r="O832" s="570"/>
      <c r="P832" s="570"/>
      <c r="Q832" s="570"/>
      <c r="R832" s="570"/>
      <c r="S832" s="570"/>
      <c r="T832" s="570"/>
      <c r="U832" s="570"/>
      <c r="V832" s="570"/>
      <c r="W832" s="570"/>
      <c r="X832" s="570"/>
      <c r="Y832" s="570"/>
      <c r="Z832" s="570"/>
    </row>
    <row r="833" ht="12.75" customHeight="1">
      <c r="A833" s="570"/>
      <c r="B833" s="570"/>
      <c r="C833" s="691"/>
      <c r="D833" s="573"/>
      <c r="E833" s="574"/>
      <c r="F833" s="574"/>
      <c r="G833" s="570"/>
      <c r="H833" s="575"/>
      <c r="I833" s="575"/>
      <c r="J833" s="570"/>
      <c r="K833" s="570"/>
      <c r="L833" s="570"/>
      <c r="M833" s="570"/>
      <c r="N833" s="570"/>
      <c r="O833" s="570"/>
      <c r="P833" s="570"/>
      <c r="Q833" s="570"/>
      <c r="R833" s="570"/>
      <c r="S833" s="570"/>
      <c r="T833" s="570"/>
      <c r="U833" s="570"/>
      <c r="V833" s="570"/>
      <c r="W833" s="570"/>
      <c r="X833" s="570"/>
      <c r="Y833" s="570"/>
      <c r="Z833" s="570"/>
    </row>
    <row r="834" ht="12.75" customHeight="1">
      <c r="A834" s="570"/>
      <c r="B834" s="570"/>
      <c r="C834" s="691"/>
      <c r="D834" s="573"/>
      <c r="E834" s="574"/>
      <c r="F834" s="574"/>
      <c r="G834" s="570"/>
      <c r="H834" s="575"/>
      <c r="I834" s="575"/>
      <c r="J834" s="570"/>
      <c r="K834" s="570"/>
      <c r="L834" s="570"/>
      <c r="M834" s="570"/>
      <c r="N834" s="570"/>
      <c r="O834" s="570"/>
      <c r="P834" s="570"/>
      <c r="Q834" s="570"/>
      <c r="R834" s="570"/>
      <c r="S834" s="570"/>
      <c r="T834" s="570"/>
      <c r="U834" s="570"/>
      <c r="V834" s="570"/>
      <c r="W834" s="570"/>
      <c r="X834" s="570"/>
      <c r="Y834" s="570"/>
      <c r="Z834" s="570"/>
    </row>
    <row r="835" ht="12.75" customHeight="1">
      <c r="A835" s="570"/>
      <c r="B835" s="570"/>
      <c r="C835" s="691"/>
      <c r="D835" s="573"/>
      <c r="E835" s="574"/>
      <c r="F835" s="574"/>
      <c r="G835" s="570"/>
      <c r="H835" s="575"/>
      <c r="I835" s="575"/>
      <c r="J835" s="570"/>
      <c r="K835" s="570"/>
      <c r="L835" s="570"/>
      <c r="M835" s="570"/>
      <c r="N835" s="570"/>
      <c r="O835" s="570"/>
      <c r="P835" s="570"/>
      <c r="Q835" s="570"/>
      <c r="R835" s="570"/>
      <c r="S835" s="570"/>
      <c r="T835" s="570"/>
      <c r="U835" s="570"/>
      <c r="V835" s="570"/>
      <c r="W835" s="570"/>
      <c r="X835" s="570"/>
      <c r="Y835" s="570"/>
      <c r="Z835" s="570"/>
    </row>
    <row r="836" ht="12.75" customHeight="1">
      <c r="A836" s="570"/>
      <c r="B836" s="570"/>
      <c r="C836" s="691"/>
      <c r="D836" s="573"/>
      <c r="E836" s="574"/>
      <c r="F836" s="574"/>
      <c r="G836" s="570"/>
      <c r="H836" s="575"/>
      <c r="I836" s="575"/>
      <c r="J836" s="570"/>
      <c r="K836" s="570"/>
      <c r="L836" s="570"/>
      <c r="M836" s="570"/>
      <c r="N836" s="570"/>
      <c r="O836" s="570"/>
      <c r="P836" s="570"/>
      <c r="Q836" s="570"/>
      <c r="R836" s="570"/>
      <c r="S836" s="570"/>
      <c r="T836" s="570"/>
      <c r="U836" s="570"/>
      <c r="V836" s="570"/>
      <c r="W836" s="570"/>
      <c r="X836" s="570"/>
      <c r="Y836" s="570"/>
      <c r="Z836" s="570"/>
    </row>
    <row r="837" ht="12.75" customHeight="1">
      <c r="A837" s="570"/>
      <c r="B837" s="570"/>
      <c r="C837" s="691"/>
      <c r="D837" s="573"/>
      <c r="E837" s="574"/>
      <c r="F837" s="574"/>
      <c r="G837" s="570"/>
      <c r="H837" s="575"/>
      <c r="I837" s="575"/>
      <c r="J837" s="570"/>
      <c r="K837" s="570"/>
      <c r="L837" s="570"/>
      <c r="M837" s="570"/>
      <c r="N837" s="570"/>
      <c r="O837" s="570"/>
      <c r="P837" s="570"/>
      <c r="Q837" s="570"/>
      <c r="R837" s="570"/>
      <c r="S837" s="570"/>
      <c r="T837" s="570"/>
      <c r="U837" s="570"/>
      <c r="V837" s="570"/>
      <c r="W837" s="570"/>
      <c r="X837" s="570"/>
      <c r="Y837" s="570"/>
      <c r="Z837" s="570"/>
    </row>
    <row r="838" ht="12.75" customHeight="1">
      <c r="A838" s="570"/>
      <c r="B838" s="570"/>
      <c r="C838" s="691"/>
      <c r="D838" s="573"/>
      <c r="E838" s="574"/>
      <c r="F838" s="574"/>
      <c r="G838" s="570"/>
      <c r="H838" s="575"/>
      <c r="I838" s="575"/>
      <c r="J838" s="570"/>
      <c r="K838" s="570"/>
      <c r="L838" s="570"/>
      <c r="M838" s="570"/>
      <c r="N838" s="570"/>
      <c r="O838" s="570"/>
      <c r="P838" s="570"/>
      <c r="Q838" s="570"/>
      <c r="R838" s="570"/>
      <c r="S838" s="570"/>
      <c r="T838" s="570"/>
      <c r="U838" s="570"/>
      <c r="V838" s="570"/>
      <c r="W838" s="570"/>
      <c r="X838" s="570"/>
      <c r="Y838" s="570"/>
      <c r="Z838" s="570"/>
    </row>
    <row r="839" ht="12.75" customHeight="1">
      <c r="A839" s="570"/>
      <c r="B839" s="570"/>
      <c r="C839" s="691"/>
      <c r="D839" s="573"/>
      <c r="E839" s="574"/>
      <c r="F839" s="574"/>
      <c r="G839" s="570"/>
      <c r="H839" s="575"/>
      <c r="I839" s="575"/>
      <c r="J839" s="570"/>
      <c r="K839" s="570"/>
      <c r="L839" s="570"/>
      <c r="M839" s="570"/>
      <c r="N839" s="570"/>
      <c r="O839" s="570"/>
      <c r="P839" s="570"/>
      <c r="Q839" s="570"/>
      <c r="R839" s="570"/>
      <c r="S839" s="570"/>
      <c r="T839" s="570"/>
      <c r="U839" s="570"/>
      <c r="V839" s="570"/>
      <c r="W839" s="570"/>
      <c r="X839" s="570"/>
      <c r="Y839" s="570"/>
      <c r="Z839" s="570"/>
    </row>
    <row r="840" ht="12.75" customHeight="1">
      <c r="A840" s="570"/>
      <c r="B840" s="570"/>
      <c r="C840" s="691"/>
      <c r="D840" s="573"/>
      <c r="E840" s="574"/>
      <c r="F840" s="574"/>
      <c r="G840" s="570"/>
      <c r="H840" s="575"/>
      <c r="I840" s="575"/>
      <c r="J840" s="570"/>
      <c r="K840" s="570"/>
      <c r="L840" s="570"/>
      <c r="M840" s="570"/>
      <c r="N840" s="570"/>
      <c r="O840" s="570"/>
      <c r="P840" s="570"/>
      <c r="Q840" s="570"/>
      <c r="R840" s="570"/>
      <c r="S840" s="570"/>
      <c r="T840" s="570"/>
      <c r="U840" s="570"/>
      <c r="V840" s="570"/>
      <c r="W840" s="570"/>
      <c r="X840" s="570"/>
      <c r="Y840" s="570"/>
      <c r="Z840" s="570"/>
    </row>
    <row r="841" ht="12.75" customHeight="1">
      <c r="A841" s="570"/>
      <c r="B841" s="570"/>
      <c r="C841" s="691"/>
      <c r="D841" s="573"/>
      <c r="E841" s="574"/>
      <c r="F841" s="574"/>
      <c r="G841" s="570"/>
      <c r="H841" s="575"/>
      <c r="I841" s="575"/>
      <c r="J841" s="570"/>
      <c r="K841" s="570"/>
      <c r="L841" s="570"/>
      <c r="M841" s="570"/>
      <c r="N841" s="570"/>
      <c r="O841" s="570"/>
      <c r="P841" s="570"/>
      <c r="Q841" s="570"/>
      <c r="R841" s="570"/>
      <c r="S841" s="570"/>
      <c r="T841" s="570"/>
      <c r="U841" s="570"/>
      <c r="V841" s="570"/>
      <c r="W841" s="570"/>
      <c r="X841" s="570"/>
      <c r="Y841" s="570"/>
      <c r="Z841" s="570"/>
    </row>
    <row r="842" ht="12.75" customHeight="1">
      <c r="A842" s="570"/>
      <c r="B842" s="570"/>
      <c r="C842" s="691"/>
      <c r="D842" s="573"/>
      <c r="E842" s="574"/>
      <c r="F842" s="574"/>
      <c r="G842" s="570"/>
      <c r="H842" s="575"/>
      <c r="I842" s="575"/>
      <c r="J842" s="570"/>
      <c r="K842" s="570"/>
      <c r="L842" s="570"/>
      <c r="M842" s="570"/>
      <c r="N842" s="570"/>
      <c r="O842" s="570"/>
      <c r="P842" s="570"/>
      <c r="Q842" s="570"/>
      <c r="R842" s="570"/>
      <c r="S842" s="570"/>
      <c r="T842" s="570"/>
      <c r="U842" s="570"/>
      <c r="V842" s="570"/>
      <c r="W842" s="570"/>
      <c r="X842" s="570"/>
      <c r="Y842" s="570"/>
      <c r="Z842" s="570"/>
    </row>
    <row r="843" ht="12.75" customHeight="1">
      <c r="A843" s="570"/>
      <c r="B843" s="570"/>
      <c r="C843" s="691"/>
      <c r="D843" s="573"/>
      <c r="E843" s="574"/>
      <c r="F843" s="574"/>
      <c r="G843" s="570"/>
      <c r="H843" s="575"/>
      <c r="I843" s="575"/>
      <c r="J843" s="570"/>
      <c r="K843" s="570"/>
      <c r="L843" s="570"/>
      <c r="M843" s="570"/>
      <c r="N843" s="570"/>
      <c r="O843" s="570"/>
      <c r="P843" s="570"/>
      <c r="Q843" s="570"/>
      <c r="R843" s="570"/>
      <c r="S843" s="570"/>
      <c r="T843" s="570"/>
      <c r="U843" s="570"/>
      <c r="V843" s="570"/>
      <c r="W843" s="570"/>
      <c r="X843" s="570"/>
      <c r="Y843" s="570"/>
      <c r="Z843" s="570"/>
    </row>
    <row r="844" ht="12.75" customHeight="1">
      <c r="A844" s="570"/>
      <c r="B844" s="570"/>
      <c r="C844" s="691"/>
      <c r="D844" s="573"/>
      <c r="E844" s="574"/>
      <c r="F844" s="574"/>
      <c r="G844" s="570"/>
      <c r="H844" s="575"/>
      <c r="I844" s="575"/>
      <c r="J844" s="570"/>
      <c r="K844" s="570"/>
      <c r="L844" s="570"/>
      <c r="M844" s="570"/>
      <c r="N844" s="570"/>
      <c r="O844" s="570"/>
      <c r="P844" s="570"/>
      <c r="Q844" s="570"/>
      <c r="R844" s="570"/>
      <c r="S844" s="570"/>
      <c r="T844" s="570"/>
      <c r="U844" s="570"/>
      <c r="V844" s="570"/>
      <c r="W844" s="570"/>
      <c r="X844" s="570"/>
      <c r="Y844" s="570"/>
      <c r="Z844" s="570"/>
    </row>
    <row r="845" ht="12.75" customHeight="1">
      <c r="A845" s="570"/>
      <c r="B845" s="570"/>
      <c r="C845" s="691"/>
      <c r="D845" s="573"/>
      <c r="E845" s="574"/>
      <c r="F845" s="574"/>
      <c r="G845" s="570"/>
      <c r="H845" s="575"/>
      <c r="I845" s="575"/>
      <c r="J845" s="570"/>
      <c r="K845" s="570"/>
      <c r="L845" s="570"/>
      <c r="M845" s="570"/>
      <c r="N845" s="570"/>
      <c r="O845" s="570"/>
      <c r="P845" s="570"/>
      <c r="Q845" s="570"/>
      <c r="R845" s="570"/>
      <c r="S845" s="570"/>
      <c r="T845" s="570"/>
      <c r="U845" s="570"/>
      <c r="V845" s="570"/>
      <c r="W845" s="570"/>
      <c r="X845" s="570"/>
      <c r="Y845" s="570"/>
      <c r="Z845" s="570"/>
    </row>
    <row r="846" ht="12.75" customHeight="1">
      <c r="A846" s="570"/>
      <c r="B846" s="570"/>
      <c r="C846" s="691"/>
      <c r="D846" s="573"/>
      <c r="E846" s="574"/>
      <c r="F846" s="574"/>
      <c r="G846" s="570"/>
      <c r="H846" s="575"/>
      <c r="I846" s="575"/>
      <c r="J846" s="570"/>
      <c r="K846" s="570"/>
      <c r="L846" s="570"/>
      <c r="M846" s="570"/>
      <c r="N846" s="570"/>
      <c r="O846" s="570"/>
      <c r="P846" s="570"/>
      <c r="Q846" s="570"/>
      <c r="R846" s="570"/>
      <c r="S846" s="570"/>
      <c r="T846" s="570"/>
      <c r="U846" s="570"/>
      <c r="V846" s="570"/>
      <c r="W846" s="570"/>
      <c r="X846" s="570"/>
      <c r="Y846" s="570"/>
      <c r="Z846" s="570"/>
    </row>
    <row r="847" ht="12.75" customHeight="1">
      <c r="A847" s="570"/>
      <c r="B847" s="570"/>
      <c r="C847" s="691"/>
      <c r="D847" s="573"/>
      <c r="E847" s="574"/>
      <c r="F847" s="574"/>
      <c r="G847" s="570"/>
      <c r="H847" s="575"/>
      <c r="I847" s="575"/>
      <c r="J847" s="570"/>
      <c r="K847" s="570"/>
      <c r="L847" s="570"/>
      <c r="M847" s="570"/>
      <c r="N847" s="570"/>
      <c r="O847" s="570"/>
      <c r="P847" s="570"/>
      <c r="Q847" s="570"/>
      <c r="R847" s="570"/>
      <c r="S847" s="570"/>
      <c r="T847" s="570"/>
      <c r="U847" s="570"/>
      <c r="V847" s="570"/>
      <c r="W847" s="570"/>
      <c r="X847" s="570"/>
      <c r="Y847" s="570"/>
      <c r="Z847" s="570"/>
    </row>
    <row r="848" ht="12.75" customHeight="1">
      <c r="A848" s="570"/>
      <c r="B848" s="570"/>
      <c r="C848" s="691"/>
      <c r="D848" s="573"/>
      <c r="E848" s="574"/>
      <c r="F848" s="574"/>
      <c r="G848" s="570"/>
      <c r="H848" s="575"/>
      <c r="I848" s="575"/>
      <c r="J848" s="570"/>
      <c r="K848" s="570"/>
      <c r="L848" s="570"/>
      <c r="M848" s="570"/>
      <c r="N848" s="570"/>
      <c r="O848" s="570"/>
      <c r="P848" s="570"/>
      <c r="Q848" s="570"/>
      <c r="R848" s="570"/>
      <c r="S848" s="570"/>
      <c r="T848" s="570"/>
      <c r="U848" s="570"/>
      <c r="V848" s="570"/>
      <c r="W848" s="570"/>
      <c r="X848" s="570"/>
      <c r="Y848" s="570"/>
      <c r="Z848" s="570"/>
    </row>
    <row r="849" ht="12.75" customHeight="1">
      <c r="A849" s="570"/>
      <c r="B849" s="570"/>
      <c r="C849" s="691"/>
      <c r="D849" s="573"/>
      <c r="E849" s="574"/>
      <c r="F849" s="574"/>
      <c r="G849" s="570"/>
      <c r="H849" s="575"/>
      <c r="I849" s="575"/>
      <c r="J849" s="570"/>
      <c r="K849" s="570"/>
      <c r="L849" s="570"/>
      <c r="M849" s="570"/>
      <c r="N849" s="570"/>
      <c r="O849" s="570"/>
      <c r="P849" s="570"/>
      <c r="Q849" s="570"/>
      <c r="R849" s="570"/>
      <c r="S849" s="570"/>
      <c r="T849" s="570"/>
      <c r="U849" s="570"/>
      <c r="V849" s="570"/>
      <c r="W849" s="570"/>
      <c r="X849" s="570"/>
      <c r="Y849" s="570"/>
      <c r="Z849" s="570"/>
    </row>
    <row r="850" ht="12.75" customHeight="1">
      <c r="A850" s="570"/>
      <c r="B850" s="570"/>
      <c r="C850" s="691"/>
      <c r="D850" s="573"/>
      <c r="E850" s="574"/>
      <c r="F850" s="574"/>
      <c r="G850" s="570"/>
      <c r="H850" s="575"/>
      <c r="I850" s="575"/>
      <c r="J850" s="570"/>
      <c r="K850" s="570"/>
      <c r="L850" s="570"/>
      <c r="M850" s="570"/>
      <c r="N850" s="570"/>
      <c r="O850" s="570"/>
      <c r="P850" s="570"/>
      <c r="Q850" s="570"/>
      <c r="R850" s="570"/>
      <c r="S850" s="570"/>
      <c r="T850" s="570"/>
      <c r="U850" s="570"/>
      <c r="V850" s="570"/>
      <c r="W850" s="570"/>
      <c r="X850" s="570"/>
      <c r="Y850" s="570"/>
      <c r="Z850" s="570"/>
    </row>
    <row r="851" ht="12.75" customHeight="1">
      <c r="A851" s="570"/>
      <c r="B851" s="570"/>
      <c r="C851" s="691"/>
      <c r="D851" s="573"/>
      <c r="E851" s="574"/>
      <c r="F851" s="574"/>
      <c r="G851" s="570"/>
      <c r="H851" s="575"/>
      <c r="I851" s="575"/>
      <c r="J851" s="570"/>
      <c r="K851" s="570"/>
      <c r="L851" s="570"/>
      <c r="M851" s="570"/>
      <c r="N851" s="570"/>
      <c r="O851" s="570"/>
      <c r="P851" s="570"/>
      <c r="Q851" s="570"/>
      <c r="R851" s="570"/>
      <c r="S851" s="570"/>
      <c r="T851" s="570"/>
      <c r="U851" s="570"/>
      <c r="V851" s="570"/>
      <c r="W851" s="570"/>
      <c r="X851" s="570"/>
      <c r="Y851" s="570"/>
      <c r="Z851" s="570"/>
    </row>
    <row r="852" ht="12.75" customHeight="1">
      <c r="A852" s="570"/>
      <c r="B852" s="570"/>
      <c r="C852" s="691"/>
      <c r="D852" s="573"/>
      <c r="E852" s="574"/>
      <c r="F852" s="574"/>
      <c r="G852" s="570"/>
      <c r="H852" s="575"/>
      <c r="I852" s="575"/>
      <c r="J852" s="570"/>
      <c r="K852" s="570"/>
      <c r="L852" s="570"/>
      <c r="M852" s="570"/>
      <c r="N852" s="570"/>
      <c r="O852" s="570"/>
      <c r="P852" s="570"/>
      <c r="Q852" s="570"/>
      <c r="R852" s="570"/>
      <c r="S852" s="570"/>
      <c r="T852" s="570"/>
      <c r="U852" s="570"/>
      <c r="V852" s="570"/>
      <c r="W852" s="570"/>
      <c r="X852" s="570"/>
      <c r="Y852" s="570"/>
      <c r="Z852" s="570"/>
    </row>
    <row r="853" ht="12.75" customHeight="1">
      <c r="A853" s="570"/>
      <c r="B853" s="570"/>
      <c r="C853" s="691"/>
      <c r="D853" s="573"/>
      <c r="E853" s="574"/>
      <c r="F853" s="574"/>
      <c r="G853" s="570"/>
      <c r="H853" s="575"/>
      <c r="I853" s="575"/>
      <c r="J853" s="570"/>
      <c r="K853" s="570"/>
      <c r="L853" s="570"/>
      <c r="M853" s="570"/>
      <c r="N853" s="570"/>
      <c r="O853" s="570"/>
      <c r="P853" s="570"/>
      <c r="Q853" s="570"/>
      <c r="R853" s="570"/>
      <c r="S853" s="570"/>
      <c r="T853" s="570"/>
      <c r="U853" s="570"/>
      <c r="V853" s="570"/>
      <c r="W853" s="570"/>
      <c r="X853" s="570"/>
      <c r="Y853" s="570"/>
      <c r="Z853" s="570"/>
    </row>
    <row r="854" ht="12.75" customHeight="1">
      <c r="A854" s="570"/>
      <c r="B854" s="570"/>
      <c r="C854" s="691"/>
      <c r="D854" s="573"/>
      <c r="E854" s="574"/>
      <c r="F854" s="574"/>
      <c r="G854" s="570"/>
      <c r="H854" s="575"/>
      <c r="I854" s="575"/>
      <c r="J854" s="570"/>
      <c r="K854" s="570"/>
      <c r="L854" s="570"/>
      <c r="M854" s="570"/>
      <c r="N854" s="570"/>
      <c r="O854" s="570"/>
      <c r="P854" s="570"/>
      <c r="Q854" s="570"/>
      <c r="R854" s="570"/>
      <c r="S854" s="570"/>
      <c r="T854" s="570"/>
      <c r="U854" s="570"/>
      <c r="V854" s="570"/>
      <c r="W854" s="570"/>
      <c r="X854" s="570"/>
      <c r="Y854" s="570"/>
      <c r="Z854" s="570"/>
    </row>
    <row r="855" ht="12.75" customHeight="1">
      <c r="A855" s="570"/>
      <c r="B855" s="570"/>
      <c r="C855" s="691"/>
      <c r="D855" s="573"/>
      <c r="E855" s="574"/>
      <c r="F855" s="574"/>
      <c r="G855" s="570"/>
      <c r="H855" s="575"/>
      <c r="I855" s="575"/>
      <c r="J855" s="570"/>
      <c r="K855" s="570"/>
      <c r="L855" s="570"/>
      <c r="M855" s="570"/>
      <c r="N855" s="570"/>
      <c r="O855" s="570"/>
      <c r="P855" s="570"/>
      <c r="Q855" s="570"/>
      <c r="R855" s="570"/>
      <c r="S855" s="570"/>
      <c r="T855" s="570"/>
      <c r="U855" s="570"/>
      <c r="V855" s="570"/>
      <c r="W855" s="570"/>
      <c r="X855" s="570"/>
      <c r="Y855" s="570"/>
      <c r="Z855" s="570"/>
    </row>
    <row r="856" ht="12.75" customHeight="1">
      <c r="A856" s="570"/>
      <c r="B856" s="570"/>
      <c r="C856" s="691"/>
      <c r="D856" s="573"/>
      <c r="E856" s="574"/>
      <c r="F856" s="574"/>
      <c r="G856" s="570"/>
      <c r="H856" s="575"/>
      <c r="I856" s="575"/>
      <c r="J856" s="570"/>
      <c r="K856" s="570"/>
      <c r="L856" s="570"/>
      <c r="M856" s="570"/>
      <c r="N856" s="570"/>
      <c r="O856" s="570"/>
      <c r="P856" s="570"/>
      <c r="Q856" s="570"/>
      <c r="R856" s="570"/>
      <c r="S856" s="570"/>
      <c r="T856" s="570"/>
      <c r="U856" s="570"/>
      <c r="V856" s="570"/>
      <c r="W856" s="570"/>
      <c r="X856" s="570"/>
      <c r="Y856" s="570"/>
      <c r="Z856" s="570"/>
    </row>
    <row r="857" ht="12.75" customHeight="1">
      <c r="A857" s="570"/>
      <c r="B857" s="570"/>
      <c r="C857" s="691"/>
      <c r="D857" s="573"/>
      <c r="E857" s="574"/>
      <c r="F857" s="574"/>
      <c r="G857" s="570"/>
      <c r="H857" s="575"/>
      <c r="I857" s="575"/>
      <c r="J857" s="570"/>
      <c r="K857" s="570"/>
      <c r="L857" s="570"/>
      <c r="M857" s="570"/>
      <c r="N857" s="570"/>
      <c r="O857" s="570"/>
      <c r="P857" s="570"/>
      <c r="Q857" s="570"/>
      <c r="R857" s="570"/>
      <c r="S857" s="570"/>
      <c r="T857" s="570"/>
      <c r="U857" s="570"/>
      <c r="V857" s="570"/>
      <c r="W857" s="570"/>
      <c r="X857" s="570"/>
      <c r="Y857" s="570"/>
      <c r="Z857" s="570"/>
    </row>
    <row r="858" ht="12.75" customHeight="1">
      <c r="A858" s="570"/>
      <c r="B858" s="570"/>
      <c r="C858" s="691"/>
      <c r="D858" s="573"/>
      <c r="E858" s="574"/>
      <c r="F858" s="574"/>
      <c r="G858" s="570"/>
      <c r="H858" s="575"/>
      <c r="I858" s="575"/>
      <c r="J858" s="570"/>
      <c r="K858" s="570"/>
      <c r="L858" s="570"/>
      <c r="M858" s="570"/>
      <c r="N858" s="570"/>
      <c r="O858" s="570"/>
      <c r="P858" s="570"/>
      <c r="Q858" s="570"/>
      <c r="R858" s="570"/>
      <c r="S858" s="570"/>
      <c r="T858" s="570"/>
      <c r="U858" s="570"/>
      <c r="V858" s="570"/>
      <c r="W858" s="570"/>
      <c r="X858" s="570"/>
      <c r="Y858" s="570"/>
      <c r="Z858" s="570"/>
    </row>
    <row r="859" ht="12.75" customHeight="1">
      <c r="A859" s="570"/>
      <c r="B859" s="570"/>
      <c r="C859" s="691"/>
      <c r="D859" s="573"/>
      <c r="E859" s="574"/>
      <c r="F859" s="574"/>
      <c r="G859" s="570"/>
      <c r="H859" s="575"/>
      <c r="I859" s="575"/>
      <c r="J859" s="570"/>
      <c r="K859" s="570"/>
      <c r="L859" s="570"/>
      <c r="M859" s="570"/>
      <c r="N859" s="570"/>
      <c r="O859" s="570"/>
      <c r="P859" s="570"/>
      <c r="Q859" s="570"/>
      <c r="R859" s="570"/>
      <c r="S859" s="570"/>
      <c r="T859" s="570"/>
      <c r="U859" s="570"/>
      <c r="V859" s="570"/>
      <c r="W859" s="570"/>
      <c r="X859" s="570"/>
      <c r="Y859" s="570"/>
      <c r="Z859" s="570"/>
    </row>
    <row r="860" ht="12.75" customHeight="1">
      <c r="A860" s="570"/>
      <c r="B860" s="570"/>
      <c r="C860" s="691"/>
      <c r="D860" s="573"/>
      <c r="E860" s="574"/>
      <c r="F860" s="574"/>
      <c r="G860" s="570"/>
      <c r="H860" s="575"/>
      <c r="I860" s="575"/>
      <c r="J860" s="570"/>
      <c r="K860" s="570"/>
      <c r="L860" s="570"/>
      <c r="M860" s="570"/>
      <c r="N860" s="570"/>
      <c r="O860" s="570"/>
      <c r="P860" s="570"/>
      <c r="Q860" s="570"/>
      <c r="R860" s="570"/>
      <c r="S860" s="570"/>
      <c r="T860" s="570"/>
      <c r="U860" s="570"/>
      <c r="V860" s="570"/>
      <c r="W860" s="570"/>
      <c r="X860" s="570"/>
      <c r="Y860" s="570"/>
      <c r="Z860" s="570"/>
    </row>
    <row r="861" ht="12.75" customHeight="1">
      <c r="A861" s="570"/>
      <c r="B861" s="570"/>
      <c r="C861" s="691"/>
      <c r="D861" s="573"/>
      <c r="E861" s="574"/>
      <c r="F861" s="574"/>
      <c r="G861" s="570"/>
      <c r="H861" s="575"/>
      <c r="I861" s="575"/>
      <c r="J861" s="570"/>
      <c r="K861" s="570"/>
      <c r="L861" s="570"/>
      <c r="M861" s="570"/>
      <c r="N861" s="570"/>
      <c r="O861" s="570"/>
      <c r="P861" s="570"/>
      <c r="Q861" s="570"/>
      <c r="R861" s="570"/>
      <c r="S861" s="570"/>
      <c r="T861" s="570"/>
      <c r="U861" s="570"/>
      <c r="V861" s="570"/>
      <c r="W861" s="570"/>
      <c r="X861" s="570"/>
      <c r="Y861" s="570"/>
      <c r="Z861" s="570"/>
    </row>
    <row r="862" ht="12.75" customHeight="1">
      <c r="A862" s="570"/>
      <c r="B862" s="570"/>
      <c r="C862" s="691"/>
      <c r="D862" s="573"/>
      <c r="E862" s="574"/>
      <c r="F862" s="574"/>
      <c r="G862" s="570"/>
      <c r="H862" s="575"/>
      <c r="I862" s="575"/>
      <c r="J862" s="570"/>
      <c r="K862" s="570"/>
      <c r="L862" s="570"/>
      <c r="M862" s="570"/>
      <c r="N862" s="570"/>
      <c r="O862" s="570"/>
      <c r="P862" s="570"/>
      <c r="Q862" s="570"/>
      <c r="R862" s="570"/>
      <c r="S862" s="570"/>
      <c r="T862" s="570"/>
      <c r="U862" s="570"/>
      <c r="V862" s="570"/>
      <c r="W862" s="570"/>
      <c r="X862" s="570"/>
      <c r="Y862" s="570"/>
      <c r="Z862" s="570"/>
    </row>
    <row r="863" ht="12.75" customHeight="1">
      <c r="A863" s="570"/>
      <c r="B863" s="570"/>
      <c r="C863" s="691"/>
      <c r="D863" s="573"/>
      <c r="E863" s="574"/>
      <c r="F863" s="574"/>
      <c r="G863" s="570"/>
      <c r="H863" s="575"/>
      <c r="I863" s="575"/>
      <c r="J863" s="570"/>
      <c r="K863" s="570"/>
      <c r="L863" s="570"/>
      <c r="M863" s="570"/>
      <c r="N863" s="570"/>
      <c r="O863" s="570"/>
      <c r="P863" s="570"/>
      <c r="Q863" s="570"/>
      <c r="R863" s="570"/>
      <c r="S863" s="570"/>
      <c r="T863" s="570"/>
      <c r="U863" s="570"/>
      <c r="V863" s="570"/>
      <c r="W863" s="570"/>
      <c r="X863" s="570"/>
      <c r="Y863" s="570"/>
      <c r="Z863" s="570"/>
    </row>
    <row r="864" ht="12.75" customHeight="1">
      <c r="A864" s="570"/>
      <c r="B864" s="570"/>
      <c r="C864" s="691"/>
      <c r="D864" s="573"/>
      <c r="E864" s="574"/>
      <c r="F864" s="574"/>
      <c r="G864" s="570"/>
      <c r="H864" s="575"/>
      <c r="I864" s="575"/>
      <c r="J864" s="570"/>
      <c r="K864" s="570"/>
      <c r="L864" s="570"/>
      <c r="M864" s="570"/>
      <c r="N864" s="570"/>
      <c r="O864" s="570"/>
      <c r="P864" s="570"/>
      <c r="Q864" s="570"/>
      <c r="R864" s="570"/>
      <c r="S864" s="570"/>
      <c r="T864" s="570"/>
      <c r="U864" s="570"/>
      <c r="V864" s="570"/>
      <c r="W864" s="570"/>
      <c r="X864" s="570"/>
      <c r="Y864" s="570"/>
      <c r="Z864" s="570"/>
    </row>
    <row r="865" ht="12.75" customHeight="1">
      <c r="A865" s="570"/>
      <c r="B865" s="570"/>
      <c r="C865" s="691"/>
      <c r="D865" s="573"/>
      <c r="E865" s="574"/>
      <c r="F865" s="574"/>
      <c r="G865" s="570"/>
      <c r="H865" s="575"/>
      <c r="I865" s="575"/>
      <c r="J865" s="570"/>
      <c r="K865" s="570"/>
      <c r="L865" s="570"/>
      <c r="M865" s="570"/>
      <c r="N865" s="570"/>
      <c r="O865" s="570"/>
      <c r="P865" s="570"/>
      <c r="Q865" s="570"/>
      <c r="R865" s="570"/>
      <c r="S865" s="570"/>
      <c r="T865" s="570"/>
      <c r="U865" s="570"/>
      <c r="V865" s="570"/>
      <c r="W865" s="570"/>
      <c r="X865" s="570"/>
      <c r="Y865" s="570"/>
      <c r="Z865" s="570"/>
    </row>
    <row r="866" ht="12.75" customHeight="1">
      <c r="A866" s="570"/>
      <c r="B866" s="570"/>
      <c r="C866" s="691"/>
      <c r="D866" s="573"/>
      <c r="E866" s="574"/>
      <c r="F866" s="574"/>
      <c r="G866" s="570"/>
      <c r="H866" s="575"/>
      <c r="I866" s="575"/>
      <c r="J866" s="570"/>
      <c r="K866" s="570"/>
      <c r="L866" s="570"/>
      <c r="M866" s="570"/>
      <c r="N866" s="570"/>
      <c r="O866" s="570"/>
      <c r="P866" s="570"/>
      <c r="Q866" s="570"/>
      <c r="R866" s="570"/>
      <c r="S866" s="570"/>
      <c r="T866" s="570"/>
      <c r="U866" s="570"/>
      <c r="V866" s="570"/>
      <c r="W866" s="570"/>
      <c r="X866" s="570"/>
      <c r="Y866" s="570"/>
      <c r="Z866" s="570"/>
    </row>
    <row r="867" ht="12.75" customHeight="1">
      <c r="A867" s="570"/>
      <c r="B867" s="570"/>
      <c r="C867" s="691"/>
      <c r="D867" s="573"/>
      <c r="E867" s="574"/>
      <c r="F867" s="574"/>
      <c r="G867" s="570"/>
      <c r="H867" s="575"/>
      <c r="I867" s="575"/>
      <c r="J867" s="570"/>
      <c r="K867" s="570"/>
      <c r="L867" s="570"/>
      <c r="M867" s="570"/>
      <c r="N867" s="570"/>
      <c r="O867" s="570"/>
      <c r="P867" s="570"/>
      <c r="Q867" s="570"/>
      <c r="R867" s="570"/>
      <c r="S867" s="570"/>
      <c r="T867" s="570"/>
      <c r="U867" s="570"/>
      <c r="V867" s="570"/>
      <c r="W867" s="570"/>
      <c r="X867" s="570"/>
      <c r="Y867" s="570"/>
      <c r="Z867" s="570"/>
    </row>
    <row r="868" ht="12.75" customHeight="1">
      <c r="A868" s="570"/>
      <c r="B868" s="570"/>
      <c r="C868" s="691"/>
      <c r="D868" s="573"/>
      <c r="E868" s="574"/>
      <c r="F868" s="574"/>
      <c r="G868" s="570"/>
      <c r="H868" s="575"/>
      <c r="I868" s="575"/>
      <c r="J868" s="570"/>
      <c r="K868" s="570"/>
      <c r="L868" s="570"/>
      <c r="M868" s="570"/>
      <c r="N868" s="570"/>
      <c r="O868" s="570"/>
      <c r="P868" s="570"/>
      <c r="Q868" s="570"/>
      <c r="R868" s="570"/>
      <c r="S868" s="570"/>
      <c r="T868" s="570"/>
      <c r="U868" s="570"/>
      <c r="V868" s="570"/>
      <c r="W868" s="570"/>
      <c r="X868" s="570"/>
      <c r="Y868" s="570"/>
      <c r="Z868" s="570"/>
    </row>
    <row r="869" ht="12.75" customHeight="1">
      <c r="A869" s="570"/>
      <c r="B869" s="570"/>
      <c r="C869" s="691"/>
      <c r="D869" s="573"/>
      <c r="E869" s="574"/>
      <c r="F869" s="574"/>
      <c r="G869" s="570"/>
      <c r="H869" s="575"/>
      <c r="I869" s="575"/>
      <c r="J869" s="570"/>
      <c r="K869" s="570"/>
      <c r="L869" s="570"/>
      <c r="M869" s="570"/>
      <c r="N869" s="570"/>
      <c r="O869" s="570"/>
      <c r="P869" s="570"/>
      <c r="Q869" s="570"/>
      <c r="R869" s="570"/>
      <c r="S869" s="570"/>
      <c r="T869" s="570"/>
      <c r="U869" s="570"/>
      <c r="V869" s="570"/>
      <c r="W869" s="570"/>
      <c r="X869" s="570"/>
      <c r="Y869" s="570"/>
      <c r="Z869" s="570"/>
    </row>
    <row r="870" ht="12.75" customHeight="1">
      <c r="A870" s="570"/>
      <c r="B870" s="570"/>
      <c r="C870" s="691"/>
      <c r="D870" s="573"/>
      <c r="E870" s="574"/>
      <c r="F870" s="574"/>
      <c r="G870" s="570"/>
      <c r="H870" s="575"/>
      <c r="I870" s="575"/>
      <c r="J870" s="570"/>
      <c r="K870" s="570"/>
      <c r="L870" s="570"/>
      <c r="M870" s="570"/>
      <c r="N870" s="570"/>
      <c r="O870" s="570"/>
      <c r="P870" s="570"/>
      <c r="Q870" s="570"/>
      <c r="R870" s="570"/>
      <c r="S870" s="570"/>
      <c r="T870" s="570"/>
      <c r="U870" s="570"/>
      <c r="V870" s="570"/>
      <c r="W870" s="570"/>
      <c r="X870" s="570"/>
      <c r="Y870" s="570"/>
      <c r="Z870" s="570"/>
    </row>
    <row r="871" ht="12.75" customHeight="1">
      <c r="A871" s="570"/>
      <c r="B871" s="570"/>
      <c r="C871" s="691"/>
      <c r="D871" s="573"/>
      <c r="E871" s="574"/>
      <c r="F871" s="574"/>
      <c r="G871" s="570"/>
      <c r="H871" s="575"/>
      <c r="I871" s="575"/>
      <c r="J871" s="570"/>
      <c r="K871" s="570"/>
      <c r="L871" s="570"/>
      <c r="M871" s="570"/>
      <c r="N871" s="570"/>
      <c r="O871" s="570"/>
      <c r="P871" s="570"/>
      <c r="Q871" s="570"/>
      <c r="R871" s="570"/>
      <c r="S871" s="570"/>
      <c r="T871" s="570"/>
      <c r="U871" s="570"/>
      <c r="V871" s="570"/>
      <c r="W871" s="570"/>
      <c r="X871" s="570"/>
      <c r="Y871" s="570"/>
      <c r="Z871" s="570"/>
    </row>
    <row r="872" ht="12.75" customHeight="1">
      <c r="A872" s="570"/>
      <c r="B872" s="570"/>
      <c r="C872" s="691"/>
      <c r="D872" s="573"/>
      <c r="E872" s="574"/>
      <c r="F872" s="574"/>
      <c r="G872" s="570"/>
      <c r="H872" s="575"/>
      <c r="I872" s="575"/>
      <c r="J872" s="570"/>
      <c r="K872" s="570"/>
      <c r="L872" s="570"/>
      <c r="M872" s="570"/>
      <c r="N872" s="570"/>
      <c r="O872" s="570"/>
      <c r="P872" s="570"/>
      <c r="Q872" s="570"/>
      <c r="R872" s="570"/>
      <c r="S872" s="570"/>
      <c r="T872" s="570"/>
      <c r="U872" s="570"/>
      <c r="V872" s="570"/>
      <c r="W872" s="570"/>
      <c r="X872" s="570"/>
      <c r="Y872" s="570"/>
      <c r="Z872" s="570"/>
    </row>
    <row r="873" ht="12.75" customHeight="1">
      <c r="A873" s="570"/>
      <c r="B873" s="570"/>
      <c r="C873" s="691"/>
      <c r="D873" s="573"/>
      <c r="E873" s="574"/>
      <c r="F873" s="574"/>
      <c r="G873" s="570"/>
      <c r="H873" s="575"/>
      <c r="I873" s="575"/>
      <c r="J873" s="570"/>
      <c r="K873" s="570"/>
      <c r="L873" s="570"/>
      <c r="M873" s="570"/>
      <c r="N873" s="570"/>
      <c r="O873" s="570"/>
      <c r="P873" s="570"/>
      <c r="Q873" s="570"/>
      <c r="R873" s="570"/>
      <c r="S873" s="570"/>
      <c r="T873" s="570"/>
      <c r="U873" s="570"/>
      <c r="V873" s="570"/>
      <c r="W873" s="570"/>
      <c r="X873" s="570"/>
      <c r="Y873" s="570"/>
      <c r="Z873" s="570"/>
    </row>
    <row r="874" ht="12.75" customHeight="1">
      <c r="A874" s="570"/>
      <c r="B874" s="570"/>
      <c r="C874" s="691"/>
      <c r="D874" s="573"/>
      <c r="E874" s="574"/>
      <c r="F874" s="574"/>
      <c r="G874" s="570"/>
      <c r="H874" s="575"/>
      <c r="I874" s="575"/>
      <c r="J874" s="570"/>
      <c r="K874" s="570"/>
      <c r="L874" s="570"/>
      <c r="M874" s="570"/>
      <c r="N874" s="570"/>
      <c r="O874" s="570"/>
      <c r="P874" s="570"/>
      <c r="Q874" s="570"/>
      <c r="R874" s="570"/>
      <c r="S874" s="570"/>
      <c r="T874" s="570"/>
      <c r="U874" s="570"/>
      <c r="V874" s="570"/>
      <c r="W874" s="570"/>
      <c r="X874" s="570"/>
      <c r="Y874" s="570"/>
      <c r="Z874" s="570"/>
    </row>
    <row r="875" ht="12.75" customHeight="1">
      <c r="A875" s="570"/>
      <c r="B875" s="570"/>
      <c r="C875" s="691"/>
      <c r="D875" s="573"/>
      <c r="E875" s="574"/>
      <c r="F875" s="574"/>
      <c r="G875" s="570"/>
      <c r="H875" s="575"/>
      <c r="I875" s="575"/>
      <c r="J875" s="570"/>
      <c r="K875" s="570"/>
      <c r="L875" s="570"/>
      <c r="M875" s="570"/>
      <c r="N875" s="570"/>
      <c r="O875" s="570"/>
      <c r="P875" s="570"/>
      <c r="Q875" s="570"/>
      <c r="R875" s="570"/>
      <c r="S875" s="570"/>
      <c r="T875" s="570"/>
      <c r="U875" s="570"/>
      <c r="V875" s="570"/>
      <c r="W875" s="570"/>
      <c r="X875" s="570"/>
      <c r="Y875" s="570"/>
      <c r="Z875" s="570"/>
    </row>
    <row r="876" ht="12.75" customHeight="1">
      <c r="A876" s="570"/>
      <c r="B876" s="570"/>
      <c r="C876" s="691"/>
      <c r="D876" s="573"/>
      <c r="E876" s="574"/>
      <c r="F876" s="574"/>
      <c r="G876" s="570"/>
      <c r="H876" s="575"/>
      <c r="I876" s="575"/>
      <c r="J876" s="570"/>
      <c r="K876" s="570"/>
      <c r="L876" s="570"/>
      <c r="M876" s="570"/>
      <c r="N876" s="570"/>
      <c r="O876" s="570"/>
      <c r="P876" s="570"/>
      <c r="Q876" s="570"/>
      <c r="R876" s="570"/>
      <c r="S876" s="570"/>
      <c r="T876" s="570"/>
      <c r="U876" s="570"/>
      <c r="V876" s="570"/>
      <c r="W876" s="570"/>
      <c r="X876" s="570"/>
      <c r="Y876" s="570"/>
      <c r="Z876" s="570"/>
    </row>
    <row r="877" ht="12.75" customHeight="1">
      <c r="A877" s="570"/>
      <c r="B877" s="570"/>
      <c r="C877" s="691"/>
      <c r="D877" s="573"/>
      <c r="E877" s="574"/>
      <c r="F877" s="574"/>
      <c r="G877" s="570"/>
      <c r="H877" s="575"/>
      <c r="I877" s="575"/>
      <c r="J877" s="570"/>
      <c r="K877" s="570"/>
      <c r="L877" s="570"/>
      <c r="M877" s="570"/>
      <c r="N877" s="570"/>
      <c r="O877" s="570"/>
      <c r="P877" s="570"/>
      <c r="Q877" s="570"/>
      <c r="R877" s="570"/>
      <c r="S877" s="570"/>
      <c r="T877" s="570"/>
      <c r="U877" s="570"/>
      <c r="V877" s="570"/>
      <c r="W877" s="570"/>
      <c r="X877" s="570"/>
      <c r="Y877" s="570"/>
      <c r="Z877" s="570"/>
    </row>
    <row r="878" ht="12.75" customHeight="1">
      <c r="A878" s="570"/>
      <c r="B878" s="570"/>
      <c r="C878" s="691"/>
      <c r="D878" s="573"/>
      <c r="E878" s="574"/>
      <c r="F878" s="574"/>
      <c r="G878" s="570"/>
      <c r="H878" s="575"/>
      <c r="I878" s="575"/>
      <c r="J878" s="570"/>
      <c r="K878" s="570"/>
      <c r="L878" s="570"/>
      <c r="M878" s="570"/>
      <c r="N878" s="570"/>
      <c r="O878" s="570"/>
      <c r="P878" s="570"/>
      <c r="Q878" s="570"/>
      <c r="R878" s="570"/>
      <c r="S878" s="570"/>
      <c r="T878" s="570"/>
      <c r="U878" s="570"/>
      <c r="V878" s="570"/>
      <c r="W878" s="570"/>
      <c r="X878" s="570"/>
      <c r="Y878" s="570"/>
      <c r="Z878" s="570"/>
    </row>
    <row r="879" ht="12.75" customHeight="1">
      <c r="A879" s="570"/>
      <c r="B879" s="570"/>
      <c r="C879" s="691"/>
      <c r="D879" s="573"/>
      <c r="E879" s="574"/>
      <c r="F879" s="574"/>
      <c r="G879" s="570"/>
      <c r="H879" s="575"/>
      <c r="I879" s="575"/>
      <c r="J879" s="570"/>
      <c r="K879" s="570"/>
      <c r="L879" s="570"/>
      <c r="M879" s="570"/>
      <c r="N879" s="570"/>
      <c r="O879" s="570"/>
      <c r="P879" s="570"/>
      <c r="Q879" s="570"/>
      <c r="R879" s="570"/>
      <c r="S879" s="570"/>
      <c r="T879" s="570"/>
      <c r="U879" s="570"/>
      <c r="V879" s="570"/>
      <c r="W879" s="570"/>
      <c r="X879" s="570"/>
      <c r="Y879" s="570"/>
      <c r="Z879" s="570"/>
    </row>
    <row r="880" ht="12.75" customHeight="1">
      <c r="A880" s="570"/>
      <c r="B880" s="570"/>
      <c r="C880" s="691"/>
      <c r="D880" s="573"/>
      <c r="E880" s="574"/>
      <c r="F880" s="574"/>
      <c r="G880" s="570"/>
      <c r="H880" s="575"/>
      <c r="I880" s="575"/>
      <c r="J880" s="570"/>
      <c r="K880" s="570"/>
      <c r="L880" s="570"/>
      <c r="M880" s="570"/>
      <c r="N880" s="570"/>
      <c r="O880" s="570"/>
      <c r="P880" s="570"/>
      <c r="Q880" s="570"/>
      <c r="R880" s="570"/>
      <c r="S880" s="570"/>
      <c r="T880" s="570"/>
      <c r="U880" s="570"/>
      <c r="V880" s="570"/>
      <c r="W880" s="570"/>
      <c r="X880" s="570"/>
      <c r="Y880" s="570"/>
      <c r="Z880" s="570"/>
    </row>
    <row r="881" ht="12.75" customHeight="1">
      <c r="A881" s="570"/>
      <c r="B881" s="570"/>
      <c r="C881" s="691"/>
      <c r="D881" s="573"/>
      <c r="E881" s="574"/>
      <c r="F881" s="574"/>
      <c r="G881" s="570"/>
      <c r="H881" s="575"/>
      <c r="I881" s="575"/>
      <c r="J881" s="570"/>
      <c r="K881" s="570"/>
      <c r="L881" s="570"/>
      <c r="M881" s="570"/>
      <c r="N881" s="570"/>
      <c r="O881" s="570"/>
      <c r="P881" s="570"/>
      <c r="Q881" s="570"/>
      <c r="R881" s="570"/>
      <c r="S881" s="570"/>
      <c r="T881" s="570"/>
      <c r="U881" s="570"/>
      <c r="V881" s="570"/>
      <c r="W881" s="570"/>
      <c r="X881" s="570"/>
      <c r="Y881" s="570"/>
      <c r="Z881" s="570"/>
    </row>
    <row r="882" ht="12.75" customHeight="1">
      <c r="A882" s="570"/>
      <c r="B882" s="570"/>
      <c r="C882" s="691"/>
      <c r="D882" s="573"/>
      <c r="E882" s="574"/>
      <c r="F882" s="574"/>
      <c r="G882" s="570"/>
      <c r="H882" s="575"/>
      <c r="I882" s="575"/>
      <c r="J882" s="570"/>
      <c r="K882" s="570"/>
      <c r="L882" s="570"/>
      <c r="M882" s="570"/>
      <c r="N882" s="570"/>
      <c r="O882" s="570"/>
      <c r="P882" s="570"/>
      <c r="Q882" s="570"/>
      <c r="R882" s="570"/>
      <c r="S882" s="570"/>
      <c r="T882" s="570"/>
      <c r="U882" s="570"/>
      <c r="V882" s="570"/>
      <c r="W882" s="570"/>
      <c r="X882" s="570"/>
      <c r="Y882" s="570"/>
      <c r="Z882" s="570"/>
    </row>
    <row r="883" ht="12.75" customHeight="1">
      <c r="A883" s="570"/>
      <c r="B883" s="570"/>
      <c r="C883" s="691"/>
      <c r="D883" s="573"/>
      <c r="E883" s="574"/>
      <c r="F883" s="574"/>
      <c r="G883" s="570"/>
      <c r="H883" s="575"/>
      <c r="I883" s="575"/>
      <c r="J883" s="570"/>
      <c r="K883" s="570"/>
      <c r="L883" s="570"/>
      <c r="M883" s="570"/>
      <c r="N883" s="570"/>
      <c r="O883" s="570"/>
      <c r="P883" s="570"/>
      <c r="Q883" s="570"/>
      <c r="R883" s="570"/>
      <c r="S883" s="570"/>
      <c r="T883" s="570"/>
      <c r="U883" s="570"/>
      <c r="V883" s="570"/>
      <c r="W883" s="570"/>
      <c r="X883" s="570"/>
      <c r="Y883" s="570"/>
      <c r="Z883" s="570"/>
    </row>
    <row r="884" ht="12.75" customHeight="1">
      <c r="A884" s="570"/>
      <c r="B884" s="570"/>
      <c r="C884" s="691"/>
      <c r="D884" s="573"/>
      <c r="E884" s="574"/>
      <c r="F884" s="574"/>
      <c r="G884" s="570"/>
      <c r="H884" s="575"/>
      <c r="I884" s="575"/>
      <c r="J884" s="570"/>
      <c r="K884" s="570"/>
      <c r="L884" s="570"/>
      <c r="M884" s="570"/>
      <c r="N884" s="570"/>
      <c r="O884" s="570"/>
      <c r="P884" s="570"/>
      <c r="Q884" s="570"/>
      <c r="R884" s="570"/>
      <c r="S884" s="570"/>
      <c r="T884" s="570"/>
      <c r="U884" s="570"/>
      <c r="V884" s="570"/>
      <c r="W884" s="570"/>
      <c r="X884" s="570"/>
      <c r="Y884" s="570"/>
      <c r="Z884" s="570"/>
    </row>
    <row r="885" ht="12.75" customHeight="1">
      <c r="A885" s="570"/>
      <c r="B885" s="570"/>
      <c r="C885" s="691"/>
      <c r="D885" s="573"/>
      <c r="E885" s="574"/>
      <c r="F885" s="574"/>
      <c r="G885" s="570"/>
      <c r="H885" s="575"/>
      <c r="I885" s="575"/>
      <c r="J885" s="570"/>
      <c r="K885" s="570"/>
      <c r="L885" s="570"/>
      <c r="M885" s="570"/>
      <c r="N885" s="570"/>
      <c r="O885" s="570"/>
      <c r="P885" s="570"/>
      <c r="Q885" s="570"/>
      <c r="R885" s="570"/>
      <c r="S885" s="570"/>
      <c r="T885" s="570"/>
      <c r="U885" s="570"/>
      <c r="V885" s="570"/>
      <c r="W885" s="570"/>
      <c r="X885" s="570"/>
      <c r="Y885" s="570"/>
      <c r="Z885" s="570"/>
    </row>
    <row r="886" ht="12.75" customHeight="1">
      <c r="A886" s="570"/>
      <c r="B886" s="570"/>
      <c r="C886" s="691"/>
      <c r="D886" s="573"/>
      <c r="E886" s="574"/>
      <c r="F886" s="574"/>
      <c r="G886" s="570"/>
      <c r="H886" s="575"/>
      <c r="I886" s="575"/>
      <c r="J886" s="570"/>
      <c r="K886" s="570"/>
      <c r="L886" s="570"/>
      <c r="M886" s="570"/>
      <c r="N886" s="570"/>
      <c r="O886" s="570"/>
      <c r="P886" s="570"/>
      <c r="Q886" s="570"/>
      <c r="R886" s="570"/>
      <c r="S886" s="570"/>
      <c r="T886" s="570"/>
      <c r="U886" s="570"/>
      <c r="V886" s="570"/>
      <c r="W886" s="570"/>
      <c r="X886" s="570"/>
      <c r="Y886" s="570"/>
      <c r="Z886" s="570"/>
    </row>
    <row r="887" ht="12.75" customHeight="1">
      <c r="A887" s="570"/>
      <c r="B887" s="570"/>
      <c r="C887" s="691"/>
      <c r="D887" s="573"/>
      <c r="E887" s="574"/>
      <c r="F887" s="574"/>
      <c r="G887" s="570"/>
      <c r="H887" s="575"/>
      <c r="I887" s="575"/>
      <c r="J887" s="570"/>
      <c r="K887" s="570"/>
      <c r="L887" s="570"/>
      <c r="M887" s="570"/>
      <c r="N887" s="570"/>
      <c r="O887" s="570"/>
      <c r="P887" s="570"/>
      <c r="Q887" s="570"/>
      <c r="R887" s="570"/>
      <c r="S887" s="570"/>
      <c r="T887" s="570"/>
      <c r="U887" s="570"/>
      <c r="V887" s="570"/>
      <c r="W887" s="570"/>
      <c r="X887" s="570"/>
      <c r="Y887" s="570"/>
      <c r="Z887" s="570"/>
    </row>
    <row r="888" ht="12.75" customHeight="1">
      <c r="A888" s="570"/>
      <c r="B888" s="570"/>
      <c r="C888" s="691"/>
      <c r="D888" s="573"/>
      <c r="E888" s="574"/>
      <c r="F888" s="574"/>
      <c r="G888" s="570"/>
      <c r="H888" s="575"/>
      <c r="I888" s="575"/>
      <c r="J888" s="570"/>
      <c r="K888" s="570"/>
      <c r="L888" s="570"/>
      <c r="M888" s="570"/>
      <c r="N888" s="570"/>
      <c r="O888" s="570"/>
      <c r="P888" s="570"/>
      <c r="Q888" s="570"/>
      <c r="R888" s="570"/>
      <c r="S888" s="570"/>
      <c r="T888" s="570"/>
      <c r="U888" s="570"/>
      <c r="V888" s="570"/>
      <c r="W888" s="570"/>
      <c r="X888" s="570"/>
      <c r="Y888" s="570"/>
      <c r="Z888" s="570"/>
    </row>
    <row r="889" ht="12.75" customHeight="1">
      <c r="A889" s="570"/>
      <c r="B889" s="570"/>
      <c r="C889" s="691"/>
      <c r="D889" s="573"/>
      <c r="E889" s="574"/>
      <c r="F889" s="574"/>
      <c r="G889" s="570"/>
      <c r="H889" s="575"/>
      <c r="I889" s="575"/>
      <c r="J889" s="570"/>
      <c r="K889" s="570"/>
      <c r="L889" s="570"/>
      <c r="M889" s="570"/>
      <c r="N889" s="570"/>
      <c r="O889" s="570"/>
      <c r="P889" s="570"/>
      <c r="Q889" s="570"/>
      <c r="R889" s="570"/>
      <c r="S889" s="570"/>
      <c r="T889" s="570"/>
      <c r="U889" s="570"/>
      <c r="V889" s="570"/>
      <c r="W889" s="570"/>
      <c r="X889" s="570"/>
      <c r="Y889" s="570"/>
      <c r="Z889" s="570"/>
    </row>
    <row r="890" ht="12.75" customHeight="1">
      <c r="A890" s="570"/>
      <c r="B890" s="570"/>
      <c r="C890" s="691"/>
      <c r="D890" s="573"/>
      <c r="E890" s="574"/>
      <c r="F890" s="574"/>
      <c r="G890" s="570"/>
      <c r="H890" s="575"/>
      <c r="I890" s="575"/>
      <c r="J890" s="570"/>
      <c r="K890" s="570"/>
      <c r="L890" s="570"/>
      <c r="M890" s="570"/>
      <c r="N890" s="570"/>
      <c r="O890" s="570"/>
      <c r="P890" s="570"/>
      <c r="Q890" s="570"/>
      <c r="R890" s="570"/>
      <c r="S890" s="570"/>
      <c r="T890" s="570"/>
      <c r="U890" s="570"/>
      <c r="V890" s="570"/>
      <c r="W890" s="570"/>
      <c r="X890" s="570"/>
      <c r="Y890" s="570"/>
      <c r="Z890" s="570"/>
    </row>
    <row r="891" ht="12.75" customHeight="1">
      <c r="A891" s="570"/>
      <c r="B891" s="570"/>
      <c r="C891" s="691"/>
      <c r="D891" s="573"/>
      <c r="E891" s="574"/>
      <c r="F891" s="574"/>
      <c r="G891" s="570"/>
      <c r="H891" s="575"/>
      <c r="I891" s="575"/>
      <c r="J891" s="570"/>
      <c r="K891" s="570"/>
      <c r="L891" s="570"/>
      <c r="M891" s="570"/>
      <c r="N891" s="570"/>
      <c r="O891" s="570"/>
      <c r="P891" s="570"/>
      <c r="Q891" s="570"/>
      <c r="R891" s="570"/>
      <c r="S891" s="570"/>
      <c r="T891" s="570"/>
      <c r="U891" s="570"/>
      <c r="V891" s="570"/>
      <c r="W891" s="570"/>
      <c r="X891" s="570"/>
      <c r="Y891" s="570"/>
      <c r="Z891" s="570"/>
    </row>
    <row r="892" ht="12.75" customHeight="1">
      <c r="A892" s="570"/>
      <c r="B892" s="570"/>
      <c r="C892" s="691"/>
      <c r="D892" s="573"/>
      <c r="E892" s="574"/>
      <c r="F892" s="574"/>
      <c r="G892" s="570"/>
      <c r="H892" s="575"/>
      <c r="I892" s="575"/>
      <c r="J892" s="570"/>
      <c r="K892" s="570"/>
      <c r="L892" s="570"/>
      <c r="M892" s="570"/>
      <c r="N892" s="570"/>
      <c r="O892" s="570"/>
      <c r="P892" s="570"/>
      <c r="Q892" s="570"/>
      <c r="R892" s="570"/>
      <c r="S892" s="570"/>
      <c r="T892" s="570"/>
      <c r="U892" s="570"/>
      <c r="V892" s="570"/>
      <c r="W892" s="570"/>
      <c r="X892" s="570"/>
      <c r="Y892" s="570"/>
      <c r="Z892" s="570"/>
    </row>
    <row r="893" ht="12.75" customHeight="1">
      <c r="A893" s="570"/>
      <c r="B893" s="570"/>
      <c r="C893" s="691"/>
      <c r="D893" s="573"/>
      <c r="E893" s="574"/>
      <c r="F893" s="574"/>
      <c r="G893" s="570"/>
      <c r="H893" s="575"/>
      <c r="I893" s="575"/>
      <c r="J893" s="570"/>
      <c r="K893" s="570"/>
      <c r="L893" s="570"/>
      <c r="M893" s="570"/>
      <c r="N893" s="570"/>
      <c r="O893" s="570"/>
      <c r="P893" s="570"/>
      <c r="Q893" s="570"/>
      <c r="R893" s="570"/>
      <c r="S893" s="570"/>
      <c r="T893" s="570"/>
      <c r="U893" s="570"/>
      <c r="V893" s="570"/>
      <c r="W893" s="570"/>
      <c r="X893" s="570"/>
      <c r="Y893" s="570"/>
      <c r="Z893" s="570"/>
    </row>
    <row r="894" ht="12.75" customHeight="1">
      <c r="A894" s="570"/>
      <c r="B894" s="570"/>
      <c r="C894" s="691"/>
      <c r="D894" s="573"/>
      <c r="E894" s="574"/>
      <c r="F894" s="574"/>
      <c r="G894" s="570"/>
      <c r="H894" s="575"/>
      <c r="I894" s="575"/>
      <c r="J894" s="570"/>
      <c r="K894" s="570"/>
      <c r="L894" s="570"/>
      <c r="M894" s="570"/>
      <c r="N894" s="570"/>
      <c r="O894" s="570"/>
      <c r="P894" s="570"/>
      <c r="Q894" s="570"/>
      <c r="R894" s="570"/>
      <c r="S894" s="570"/>
      <c r="T894" s="570"/>
      <c r="U894" s="570"/>
      <c r="V894" s="570"/>
      <c r="W894" s="570"/>
      <c r="X894" s="570"/>
      <c r="Y894" s="570"/>
      <c r="Z894" s="570"/>
    </row>
    <row r="895" ht="12.75" customHeight="1">
      <c r="A895" s="570"/>
      <c r="B895" s="570"/>
      <c r="C895" s="691"/>
      <c r="D895" s="573"/>
      <c r="E895" s="574"/>
      <c r="F895" s="574"/>
      <c r="G895" s="570"/>
      <c r="H895" s="575"/>
      <c r="I895" s="575"/>
      <c r="J895" s="570"/>
      <c r="K895" s="570"/>
      <c r="L895" s="570"/>
      <c r="M895" s="570"/>
      <c r="N895" s="570"/>
      <c r="O895" s="570"/>
      <c r="P895" s="570"/>
      <c r="Q895" s="570"/>
      <c r="R895" s="570"/>
      <c r="S895" s="570"/>
      <c r="T895" s="570"/>
      <c r="U895" s="570"/>
      <c r="V895" s="570"/>
      <c r="W895" s="570"/>
      <c r="X895" s="570"/>
      <c r="Y895" s="570"/>
      <c r="Z895" s="570"/>
    </row>
    <row r="896" ht="12.75" customHeight="1">
      <c r="A896" s="570"/>
      <c r="B896" s="570"/>
      <c r="C896" s="691"/>
      <c r="D896" s="573"/>
      <c r="E896" s="574"/>
      <c r="F896" s="574"/>
      <c r="G896" s="570"/>
      <c r="H896" s="575"/>
      <c r="I896" s="575"/>
      <c r="J896" s="570"/>
      <c r="K896" s="570"/>
      <c r="L896" s="570"/>
      <c r="M896" s="570"/>
      <c r="N896" s="570"/>
      <c r="O896" s="570"/>
      <c r="P896" s="570"/>
      <c r="Q896" s="570"/>
      <c r="R896" s="570"/>
      <c r="S896" s="570"/>
      <c r="T896" s="570"/>
      <c r="U896" s="570"/>
      <c r="V896" s="570"/>
      <c r="W896" s="570"/>
      <c r="X896" s="570"/>
      <c r="Y896" s="570"/>
      <c r="Z896" s="570"/>
    </row>
    <row r="897" ht="12.75" customHeight="1">
      <c r="A897" s="570"/>
      <c r="B897" s="570"/>
      <c r="C897" s="691"/>
      <c r="D897" s="573"/>
      <c r="E897" s="574"/>
      <c r="F897" s="574"/>
      <c r="G897" s="570"/>
      <c r="H897" s="575"/>
      <c r="I897" s="575"/>
      <c r="J897" s="570"/>
      <c r="K897" s="570"/>
      <c r="L897" s="570"/>
      <c r="M897" s="570"/>
      <c r="N897" s="570"/>
      <c r="O897" s="570"/>
      <c r="P897" s="570"/>
      <c r="Q897" s="570"/>
      <c r="R897" s="570"/>
      <c r="S897" s="570"/>
      <c r="T897" s="570"/>
      <c r="U897" s="570"/>
      <c r="V897" s="570"/>
      <c r="W897" s="570"/>
      <c r="X897" s="570"/>
      <c r="Y897" s="570"/>
      <c r="Z897" s="570"/>
    </row>
    <row r="898" ht="12.75" customHeight="1">
      <c r="A898" s="570"/>
      <c r="B898" s="570"/>
      <c r="C898" s="691"/>
      <c r="D898" s="573"/>
      <c r="E898" s="574"/>
      <c r="F898" s="574"/>
      <c r="G898" s="570"/>
      <c r="H898" s="575"/>
      <c r="I898" s="575"/>
      <c r="J898" s="570"/>
      <c r="K898" s="570"/>
      <c r="L898" s="570"/>
      <c r="M898" s="570"/>
      <c r="N898" s="570"/>
      <c r="O898" s="570"/>
      <c r="P898" s="570"/>
      <c r="Q898" s="570"/>
      <c r="R898" s="570"/>
      <c r="S898" s="570"/>
      <c r="T898" s="570"/>
      <c r="U898" s="570"/>
      <c r="V898" s="570"/>
      <c r="W898" s="570"/>
      <c r="X898" s="570"/>
      <c r="Y898" s="570"/>
      <c r="Z898" s="570"/>
    </row>
    <row r="899" ht="12.75" customHeight="1">
      <c r="A899" s="570"/>
      <c r="B899" s="570"/>
      <c r="C899" s="691"/>
      <c r="D899" s="573"/>
      <c r="E899" s="574"/>
      <c r="F899" s="574"/>
      <c r="G899" s="570"/>
      <c r="H899" s="575"/>
      <c r="I899" s="575"/>
      <c r="J899" s="570"/>
      <c r="K899" s="570"/>
      <c r="L899" s="570"/>
      <c r="M899" s="570"/>
      <c r="N899" s="570"/>
      <c r="O899" s="570"/>
      <c r="P899" s="570"/>
      <c r="Q899" s="570"/>
      <c r="R899" s="570"/>
      <c r="S899" s="570"/>
      <c r="T899" s="570"/>
      <c r="U899" s="570"/>
      <c r="V899" s="570"/>
      <c r="W899" s="570"/>
      <c r="X899" s="570"/>
      <c r="Y899" s="570"/>
      <c r="Z899" s="570"/>
    </row>
    <row r="900" ht="12.75" customHeight="1">
      <c r="A900" s="570"/>
      <c r="B900" s="570"/>
      <c r="C900" s="691"/>
      <c r="D900" s="573"/>
      <c r="E900" s="574"/>
      <c r="F900" s="574"/>
      <c r="G900" s="570"/>
      <c r="H900" s="575"/>
      <c r="I900" s="575"/>
      <c r="J900" s="570"/>
      <c r="K900" s="570"/>
      <c r="L900" s="570"/>
      <c r="M900" s="570"/>
      <c r="N900" s="570"/>
      <c r="O900" s="570"/>
      <c r="P900" s="570"/>
      <c r="Q900" s="570"/>
      <c r="R900" s="570"/>
      <c r="S900" s="570"/>
      <c r="T900" s="570"/>
      <c r="U900" s="570"/>
      <c r="V900" s="570"/>
      <c r="W900" s="570"/>
      <c r="X900" s="570"/>
      <c r="Y900" s="570"/>
      <c r="Z900" s="570"/>
    </row>
    <row r="901" ht="12.75" customHeight="1">
      <c r="A901" s="570"/>
      <c r="B901" s="570"/>
      <c r="C901" s="691"/>
      <c r="D901" s="573"/>
      <c r="E901" s="574"/>
      <c r="F901" s="574"/>
      <c r="G901" s="570"/>
      <c r="H901" s="575"/>
      <c r="I901" s="575"/>
      <c r="J901" s="570"/>
      <c r="K901" s="570"/>
      <c r="L901" s="570"/>
      <c r="M901" s="570"/>
      <c r="N901" s="570"/>
      <c r="O901" s="570"/>
      <c r="P901" s="570"/>
      <c r="Q901" s="570"/>
      <c r="R901" s="570"/>
      <c r="S901" s="570"/>
      <c r="T901" s="570"/>
      <c r="U901" s="570"/>
      <c r="V901" s="570"/>
      <c r="W901" s="570"/>
      <c r="X901" s="570"/>
      <c r="Y901" s="570"/>
      <c r="Z901" s="570"/>
    </row>
    <row r="902" ht="12.75" customHeight="1">
      <c r="A902" s="570"/>
      <c r="B902" s="570"/>
      <c r="C902" s="691"/>
      <c r="D902" s="573"/>
      <c r="E902" s="574"/>
      <c r="F902" s="574"/>
      <c r="G902" s="570"/>
      <c r="H902" s="575"/>
      <c r="I902" s="575"/>
      <c r="J902" s="570"/>
      <c r="K902" s="570"/>
      <c r="L902" s="570"/>
      <c r="M902" s="570"/>
      <c r="N902" s="570"/>
      <c r="O902" s="570"/>
      <c r="P902" s="570"/>
      <c r="Q902" s="570"/>
      <c r="R902" s="570"/>
      <c r="S902" s="570"/>
      <c r="T902" s="570"/>
      <c r="U902" s="570"/>
      <c r="V902" s="570"/>
      <c r="W902" s="570"/>
      <c r="X902" s="570"/>
      <c r="Y902" s="570"/>
      <c r="Z902" s="570"/>
    </row>
    <row r="903" ht="12.75" customHeight="1">
      <c r="A903" s="570"/>
      <c r="B903" s="570"/>
      <c r="C903" s="691"/>
      <c r="D903" s="573"/>
      <c r="E903" s="574"/>
      <c r="F903" s="574"/>
      <c r="G903" s="570"/>
      <c r="H903" s="575"/>
      <c r="I903" s="575"/>
      <c r="J903" s="570"/>
      <c r="K903" s="570"/>
      <c r="L903" s="570"/>
      <c r="M903" s="570"/>
      <c r="N903" s="570"/>
      <c r="O903" s="570"/>
      <c r="P903" s="570"/>
      <c r="Q903" s="570"/>
      <c r="R903" s="570"/>
      <c r="S903" s="570"/>
      <c r="T903" s="570"/>
      <c r="U903" s="570"/>
      <c r="V903" s="570"/>
      <c r="W903" s="570"/>
      <c r="X903" s="570"/>
      <c r="Y903" s="570"/>
      <c r="Z903" s="570"/>
    </row>
    <row r="904" ht="12.75" customHeight="1">
      <c r="A904" s="570"/>
      <c r="B904" s="570"/>
      <c r="C904" s="691"/>
      <c r="D904" s="573"/>
      <c r="E904" s="574"/>
      <c r="F904" s="574"/>
      <c r="G904" s="570"/>
      <c r="H904" s="575"/>
      <c r="I904" s="575"/>
      <c r="J904" s="570"/>
      <c r="K904" s="570"/>
      <c r="L904" s="570"/>
      <c r="M904" s="570"/>
      <c r="N904" s="570"/>
      <c r="O904" s="570"/>
      <c r="P904" s="570"/>
      <c r="Q904" s="570"/>
      <c r="R904" s="570"/>
      <c r="S904" s="570"/>
      <c r="T904" s="570"/>
      <c r="U904" s="570"/>
      <c r="V904" s="570"/>
      <c r="W904" s="570"/>
      <c r="X904" s="570"/>
      <c r="Y904" s="570"/>
      <c r="Z904" s="570"/>
    </row>
    <row r="905" ht="12.75" customHeight="1">
      <c r="A905" s="570"/>
      <c r="B905" s="570"/>
      <c r="C905" s="691"/>
      <c r="D905" s="573"/>
      <c r="E905" s="574"/>
      <c r="F905" s="574"/>
      <c r="G905" s="570"/>
      <c r="H905" s="575"/>
      <c r="I905" s="575"/>
      <c r="J905" s="570"/>
      <c r="K905" s="570"/>
      <c r="L905" s="570"/>
      <c r="M905" s="570"/>
      <c r="N905" s="570"/>
      <c r="O905" s="570"/>
      <c r="P905" s="570"/>
      <c r="Q905" s="570"/>
      <c r="R905" s="570"/>
      <c r="S905" s="570"/>
      <c r="T905" s="570"/>
      <c r="U905" s="570"/>
      <c r="V905" s="570"/>
      <c r="W905" s="570"/>
      <c r="X905" s="570"/>
      <c r="Y905" s="570"/>
      <c r="Z905" s="570"/>
    </row>
    <row r="906" ht="12.75" customHeight="1">
      <c r="A906" s="570"/>
      <c r="B906" s="570"/>
      <c r="C906" s="691"/>
      <c r="D906" s="573"/>
      <c r="E906" s="574"/>
      <c r="F906" s="574"/>
      <c r="G906" s="570"/>
      <c r="H906" s="575"/>
      <c r="I906" s="575"/>
      <c r="J906" s="570"/>
      <c r="K906" s="570"/>
      <c r="L906" s="570"/>
      <c r="M906" s="570"/>
      <c r="N906" s="570"/>
      <c r="O906" s="570"/>
      <c r="P906" s="570"/>
      <c r="Q906" s="570"/>
      <c r="R906" s="570"/>
      <c r="S906" s="570"/>
      <c r="T906" s="570"/>
      <c r="U906" s="570"/>
      <c r="V906" s="570"/>
      <c r="W906" s="570"/>
      <c r="X906" s="570"/>
      <c r="Y906" s="570"/>
      <c r="Z906" s="570"/>
    </row>
    <row r="907" ht="12.75" customHeight="1">
      <c r="A907" s="570"/>
      <c r="B907" s="570"/>
      <c r="C907" s="691"/>
      <c r="D907" s="573"/>
      <c r="E907" s="574"/>
      <c r="F907" s="574"/>
      <c r="G907" s="570"/>
      <c r="H907" s="575"/>
      <c r="I907" s="575"/>
      <c r="J907" s="570"/>
      <c r="K907" s="570"/>
      <c r="L907" s="570"/>
      <c r="M907" s="570"/>
      <c r="N907" s="570"/>
      <c r="O907" s="570"/>
      <c r="P907" s="570"/>
      <c r="Q907" s="570"/>
      <c r="R907" s="570"/>
      <c r="S907" s="570"/>
      <c r="T907" s="570"/>
      <c r="U907" s="570"/>
      <c r="V907" s="570"/>
      <c r="W907" s="570"/>
      <c r="X907" s="570"/>
      <c r="Y907" s="570"/>
      <c r="Z907" s="570"/>
    </row>
    <row r="908" ht="12.75" customHeight="1">
      <c r="A908" s="570"/>
      <c r="B908" s="570"/>
      <c r="C908" s="691"/>
      <c r="D908" s="573"/>
      <c r="E908" s="574"/>
      <c r="F908" s="574"/>
      <c r="G908" s="570"/>
      <c r="H908" s="575"/>
      <c r="I908" s="575"/>
      <c r="J908" s="570"/>
      <c r="K908" s="570"/>
      <c r="L908" s="570"/>
      <c r="M908" s="570"/>
      <c r="N908" s="570"/>
      <c r="O908" s="570"/>
      <c r="P908" s="570"/>
      <c r="Q908" s="570"/>
      <c r="R908" s="570"/>
      <c r="S908" s="570"/>
      <c r="T908" s="570"/>
      <c r="U908" s="570"/>
      <c r="V908" s="570"/>
      <c r="W908" s="570"/>
      <c r="X908" s="570"/>
      <c r="Y908" s="570"/>
      <c r="Z908" s="570"/>
    </row>
    <row r="909" ht="12.75" customHeight="1">
      <c r="A909" s="570"/>
      <c r="B909" s="570"/>
      <c r="C909" s="691"/>
      <c r="D909" s="573"/>
      <c r="E909" s="574"/>
      <c r="F909" s="574"/>
      <c r="G909" s="570"/>
      <c r="H909" s="575"/>
      <c r="I909" s="575"/>
      <c r="J909" s="570"/>
      <c r="K909" s="570"/>
      <c r="L909" s="570"/>
      <c r="M909" s="570"/>
      <c r="N909" s="570"/>
      <c r="O909" s="570"/>
      <c r="P909" s="570"/>
      <c r="Q909" s="570"/>
      <c r="R909" s="570"/>
      <c r="S909" s="570"/>
      <c r="T909" s="570"/>
      <c r="U909" s="570"/>
      <c r="V909" s="570"/>
      <c r="W909" s="570"/>
      <c r="X909" s="570"/>
      <c r="Y909" s="570"/>
      <c r="Z909" s="570"/>
    </row>
    <row r="910" ht="12.75" customHeight="1">
      <c r="A910" s="570"/>
      <c r="B910" s="570"/>
      <c r="C910" s="691"/>
      <c r="D910" s="573"/>
      <c r="E910" s="574"/>
      <c r="F910" s="574"/>
      <c r="G910" s="570"/>
      <c r="H910" s="575"/>
      <c r="I910" s="575"/>
      <c r="J910" s="570"/>
      <c r="K910" s="570"/>
      <c r="L910" s="570"/>
      <c r="M910" s="570"/>
      <c r="N910" s="570"/>
      <c r="O910" s="570"/>
      <c r="P910" s="570"/>
      <c r="Q910" s="570"/>
      <c r="R910" s="570"/>
      <c r="S910" s="570"/>
      <c r="T910" s="570"/>
      <c r="U910" s="570"/>
      <c r="V910" s="570"/>
      <c r="W910" s="570"/>
      <c r="X910" s="570"/>
      <c r="Y910" s="570"/>
      <c r="Z910" s="570"/>
    </row>
    <row r="911" ht="12.75" customHeight="1">
      <c r="A911" s="570"/>
      <c r="B911" s="570"/>
      <c r="C911" s="691"/>
      <c r="D911" s="573"/>
      <c r="E911" s="574"/>
      <c r="F911" s="574"/>
      <c r="G911" s="570"/>
      <c r="H911" s="575"/>
      <c r="I911" s="575"/>
      <c r="J911" s="570"/>
      <c r="K911" s="570"/>
      <c r="L911" s="570"/>
      <c r="M911" s="570"/>
      <c r="N911" s="570"/>
      <c r="O911" s="570"/>
      <c r="P911" s="570"/>
      <c r="Q911" s="570"/>
      <c r="R911" s="570"/>
      <c r="S911" s="570"/>
      <c r="T911" s="570"/>
      <c r="U911" s="570"/>
      <c r="V911" s="570"/>
      <c r="W911" s="570"/>
      <c r="X911" s="570"/>
      <c r="Y911" s="570"/>
      <c r="Z911" s="570"/>
    </row>
    <row r="912" ht="12.75" customHeight="1">
      <c r="A912" s="570"/>
      <c r="B912" s="570"/>
      <c r="C912" s="691"/>
      <c r="D912" s="573"/>
      <c r="E912" s="574"/>
      <c r="F912" s="574"/>
      <c r="G912" s="570"/>
      <c r="H912" s="575"/>
      <c r="I912" s="575"/>
      <c r="J912" s="570"/>
      <c r="K912" s="570"/>
      <c r="L912" s="570"/>
      <c r="M912" s="570"/>
      <c r="N912" s="570"/>
      <c r="O912" s="570"/>
      <c r="P912" s="570"/>
      <c r="Q912" s="570"/>
      <c r="R912" s="570"/>
      <c r="S912" s="570"/>
      <c r="T912" s="570"/>
      <c r="U912" s="570"/>
      <c r="V912" s="570"/>
      <c r="W912" s="570"/>
      <c r="X912" s="570"/>
      <c r="Y912" s="570"/>
      <c r="Z912" s="570"/>
    </row>
    <row r="913" ht="12.75" customHeight="1">
      <c r="A913" s="570"/>
      <c r="B913" s="570"/>
      <c r="C913" s="691"/>
      <c r="D913" s="573"/>
      <c r="E913" s="574"/>
      <c r="F913" s="574"/>
      <c r="G913" s="570"/>
      <c r="H913" s="575"/>
      <c r="I913" s="575"/>
      <c r="J913" s="570"/>
      <c r="K913" s="570"/>
      <c r="L913" s="570"/>
      <c r="M913" s="570"/>
      <c r="N913" s="570"/>
      <c r="O913" s="570"/>
      <c r="P913" s="570"/>
      <c r="Q913" s="570"/>
      <c r="R913" s="570"/>
      <c r="S913" s="570"/>
      <c r="T913" s="570"/>
      <c r="U913" s="570"/>
      <c r="V913" s="570"/>
      <c r="W913" s="570"/>
      <c r="X913" s="570"/>
      <c r="Y913" s="570"/>
      <c r="Z913" s="570"/>
    </row>
    <row r="914" ht="12.75" customHeight="1">
      <c r="A914" s="570"/>
      <c r="B914" s="570"/>
      <c r="C914" s="691"/>
      <c r="D914" s="573"/>
      <c r="E914" s="574"/>
      <c r="F914" s="574"/>
      <c r="G914" s="570"/>
      <c r="H914" s="575"/>
      <c r="I914" s="575"/>
      <c r="J914" s="570"/>
      <c r="K914" s="570"/>
      <c r="L914" s="570"/>
      <c r="M914" s="570"/>
      <c r="N914" s="570"/>
      <c r="O914" s="570"/>
      <c r="P914" s="570"/>
      <c r="Q914" s="570"/>
      <c r="R914" s="570"/>
      <c r="S914" s="570"/>
      <c r="T914" s="570"/>
      <c r="U914" s="570"/>
      <c r="V914" s="570"/>
      <c r="W914" s="570"/>
      <c r="X914" s="570"/>
      <c r="Y914" s="570"/>
      <c r="Z914" s="570"/>
    </row>
    <row r="915" ht="12.75" customHeight="1">
      <c r="A915" s="570"/>
      <c r="B915" s="570"/>
      <c r="C915" s="691"/>
      <c r="D915" s="573"/>
      <c r="E915" s="574"/>
      <c r="F915" s="574"/>
      <c r="G915" s="570"/>
      <c r="H915" s="575"/>
      <c r="I915" s="575"/>
      <c r="J915" s="570"/>
      <c r="K915" s="570"/>
      <c r="L915" s="570"/>
      <c r="M915" s="570"/>
      <c r="N915" s="570"/>
      <c r="O915" s="570"/>
      <c r="P915" s="570"/>
      <c r="Q915" s="570"/>
      <c r="R915" s="570"/>
      <c r="S915" s="570"/>
      <c r="T915" s="570"/>
      <c r="U915" s="570"/>
      <c r="V915" s="570"/>
      <c r="W915" s="570"/>
      <c r="X915" s="570"/>
      <c r="Y915" s="570"/>
      <c r="Z915" s="570"/>
    </row>
    <row r="916" ht="12.75" customHeight="1">
      <c r="A916" s="570"/>
      <c r="B916" s="570"/>
      <c r="C916" s="691"/>
      <c r="D916" s="573"/>
      <c r="E916" s="574"/>
      <c r="F916" s="574"/>
      <c r="G916" s="570"/>
      <c r="H916" s="575"/>
      <c r="I916" s="575"/>
      <c r="J916" s="570"/>
      <c r="K916" s="570"/>
      <c r="L916" s="570"/>
      <c r="M916" s="570"/>
      <c r="N916" s="570"/>
      <c r="O916" s="570"/>
      <c r="P916" s="570"/>
      <c r="Q916" s="570"/>
      <c r="R916" s="570"/>
      <c r="S916" s="570"/>
      <c r="T916" s="570"/>
      <c r="U916" s="570"/>
      <c r="V916" s="570"/>
      <c r="W916" s="570"/>
      <c r="X916" s="570"/>
      <c r="Y916" s="570"/>
      <c r="Z916" s="570"/>
    </row>
    <row r="917" ht="12.75" customHeight="1">
      <c r="A917" s="570"/>
      <c r="B917" s="570"/>
      <c r="C917" s="691"/>
      <c r="D917" s="573"/>
      <c r="E917" s="574"/>
      <c r="F917" s="574"/>
      <c r="G917" s="570"/>
      <c r="H917" s="575"/>
      <c r="I917" s="575"/>
      <c r="J917" s="570"/>
      <c r="K917" s="570"/>
      <c r="L917" s="570"/>
      <c r="M917" s="570"/>
      <c r="N917" s="570"/>
      <c r="O917" s="570"/>
      <c r="P917" s="570"/>
      <c r="Q917" s="570"/>
      <c r="R917" s="570"/>
      <c r="S917" s="570"/>
      <c r="T917" s="570"/>
      <c r="U917" s="570"/>
      <c r="V917" s="570"/>
      <c r="W917" s="570"/>
      <c r="X917" s="570"/>
      <c r="Y917" s="570"/>
      <c r="Z917" s="570"/>
    </row>
    <row r="918" ht="12.75" customHeight="1">
      <c r="A918" s="570"/>
      <c r="B918" s="570"/>
      <c r="C918" s="691"/>
      <c r="D918" s="573"/>
      <c r="E918" s="574"/>
      <c r="F918" s="574"/>
      <c r="G918" s="570"/>
      <c r="H918" s="575"/>
      <c r="I918" s="575"/>
      <c r="J918" s="570"/>
      <c r="K918" s="570"/>
      <c r="L918" s="570"/>
      <c r="M918" s="570"/>
      <c r="N918" s="570"/>
      <c r="O918" s="570"/>
      <c r="P918" s="570"/>
      <c r="Q918" s="570"/>
      <c r="R918" s="570"/>
      <c r="S918" s="570"/>
      <c r="T918" s="570"/>
      <c r="U918" s="570"/>
      <c r="V918" s="570"/>
      <c r="W918" s="570"/>
      <c r="X918" s="570"/>
      <c r="Y918" s="570"/>
      <c r="Z918" s="570"/>
    </row>
    <row r="919" ht="12.75" customHeight="1">
      <c r="A919" s="570"/>
      <c r="B919" s="570"/>
      <c r="C919" s="691"/>
      <c r="D919" s="573"/>
      <c r="E919" s="574"/>
      <c r="F919" s="574"/>
      <c r="G919" s="570"/>
      <c r="H919" s="575"/>
      <c r="I919" s="575"/>
      <c r="J919" s="570"/>
      <c r="K919" s="570"/>
      <c r="L919" s="570"/>
      <c r="M919" s="570"/>
      <c r="N919" s="570"/>
      <c r="O919" s="570"/>
      <c r="P919" s="570"/>
      <c r="Q919" s="570"/>
      <c r="R919" s="570"/>
      <c r="S919" s="570"/>
      <c r="T919" s="570"/>
      <c r="U919" s="570"/>
      <c r="V919" s="570"/>
      <c r="W919" s="570"/>
      <c r="X919" s="570"/>
      <c r="Y919" s="570"/>
      <c r="Z919" s="570"/>
    </row>
    <row r="920" ht="12.75" customHeight="1">
      <c r="A920" s="570"/>
      <c r="B920" s="570"/>
      <c r="C920" s="691"/>
      <c r="D920" s="573"/>
      <c r="E920" s="574"/>
      <c r="F920" s="574"/>
      <c r="G920" s="570"/>
      <c r="H920" s="575"/>
      <c r="I920" s="575"/>
      <c r="J920" s="570"/>
      <c r="K920" s="570"/>
      <c r="L920" s="570"/>
      <c r="M920" s="570"/>
      <c r="N920" s="570"/>
      <c r="O920" s="570"/>
      <c r="P920" s="570"/>
      <c r="Q920" s="570"/>
      <c r="R920" s="570"/>
      <c r="S920" s="570"/>
      <c r="T920" s="570"/>
      <c r="U920" s="570"/>
      <c r="V920" s="570"/>
      <c r="W920" s="570"/>
      <c r="X920" s="570"/>
      <c r="Y920" s="570"/>
      <c r="Z920" s="570"/>
    </row>
    <row r="921" ht="12.75" customHeight="1">
      <c r="A921" s="570"/>
      <c r="B921" s="570"/>
      <c r="C921" s="691"/>
      <c r="D921" s="573"/>
      <c r="E921" s="574"/>
      <c r="F921" s="574"/>
      <c r="G921" s="570"/>
      <c r="H921" s="575"/>
      <c r="I921" s="575"/>
      <c r="J921" s="570"/>
      <c r="K921" s="570"/>
      <c r="L921" s="570"/>
      <c r="M921" s="570"/>
      <c r="N921" s="570"/>
      <c r="O921" s="570"/>
      <c r="P921" s="570"/>
      <c r="Q921" s="570"/>
      <c r="R921" s="570"/>
      <c r="S921" s="570"/>
      <c r="T921" s="570"/>
      <c r="U921" s="570"/>
      <c r="V921" s="570"/>
      <c r="W921" s="570"/>
      <c r="X921" s="570"/>
      <c r="Y921" s="570"/>
      <c r="Z921" s="570"/>
    </row>
    <row r="922" ht="12.75" customHeight="1">
      <c r="A922" s="570"/>
      <c r="B922" s="570"/>
      <c r="C922" s="691"/>
      <c r="D922" s="573"/>
      <c r="E922" s="574"/>
      <c r="F922" s="574"/>
      <c r="G922" s="570"/>
      <c r="H922" s="575"/>
      <c r="I922" s="575"/>
      <c r="J922" s="570"/>
      <c r="K922" s="570"/>
      <c r="L922" s="570"/>
      <c r="M922" s="570"/>
      <c r="N922" s="570"/>
      <c r="O922" s="570"/>
      <c r="P922" s="570"/>
      <c r="Q922" s="570"/>
      <c r="R922" s="570"/>
      <c r="S922" s="570"/>
      <c r="T922" s="570"/>
      <c r="U922" s="570"/>
      <c r="V922" s="570"/>
      <c r="W922" s="570"/>
      <c r="X922" s="570"/>
      <c r="Y922" s="570"/>
      <c r="Z922" s="570"/>
    </row>
    <row r="923" ht="12.75" customHeight="1">
      <c r="A923" s="570"/>
      <c r="B923" s="570"/>
      <c r="C923" s="691"/>
      <c r="D923" s="573"/>
      <c r="E923" s="574"/>
      <c r="F923" s="574"/>
      <c r="G923" s="570"/>
      <c r="H923" s="575"/>
      <c r="I923" s="575"/>
      <c r="J923" s="570"/>
      <c r="K923" s="570"/>
      <c r="L923" s="570"/>
      <c r="M923" s="570"/>
      <c r="N923" s="570"/>
      <c r="O923" s="570"/>
      <c r="P923" s="570"/>
      <c r="Q923" s="570"/>
      <c r="R923" s="570"/>
      <c r="S923" s="570"/>
      <c r="T923" s="570"/>
      <c r="U923" s="570"/>
      <c r="V923" s="570"/>
      <c r="W923" s="570"/>
      <c r="X923" s="570"/>
      <c r="Y923" s="570"/>
      <c r="Z923" s="570"/>
    </row>
    <row r="924" ht="12.75" customHeight="1">
      <c r="A924" s="570"/>
      <c r="B924" s="570"/>
      <c r="C924" s="691"/>
      <c r="D924" s="573"/>
      <c r="E924" s="574"/>
      <c r="F924" s="574"/>
      <c r="G924" s="570"/>
      <c r="H924" s="575"/>
      <c r="I924" s="575"/>
      <c r="J924" s="570"/>
      <c r="K924" s="570"/>
      <c r="L924" s="570"/>
      <c r="M924" s="570"/>
      <c r="N924" s="570"/>
      <c r="O924" s="570"/>
      <c r="P924" s="570"/>
      <c r="Q924" s="570"/>
      <c r="R924" s="570"/>
      <c r="S924" s="570"/>
      <c r="T924" s="570"/>
      <c r="U924" s="570"/>
      <c r="V924" s="570"/>
      <c r="W924" s="570"/>
      <c r="X924" s="570"/>
      <c r="Y924" s="570"/>
      <c r="Z924" s="570"/>
    </row>
    <row r="925" ht="12.75" customHeight="1">
      <c r="A925" s="570"/>
      <c r="B925" s="570"/>
      <c r="C925" s="691"/>
      <c r="D925" s="573"/>
      <c r="E925" s="574"/>
      <c r="F925" s="574"/>
      <c r="G925" s="570"/>
      <c r="H925" s="575"/>
      <c r="I925" s="575"/>
      <c r="J925" s="570"/>
      <c r="K925" s="570"/>
      <c r="L925" s="570"/>
      <c r="M925" s="570"/>
      <c r="N925" s="570"/>
      <c r="O925" s="570"/>
      <c r="P925" s="570"/>
      <c r="Q925" s="570"/>
      <c r="R925" s="570"/>
      <c r="S925" s="570"/>
      <c r="T925" s="570"/>
      <c r="U925" s="570"/>
      <c r="V925" s="570"/>
      <c r="W925" s="570"/>
      <c r="X925" s="570"/>
      <c r="Y925" s="570"/>
      <c r="Z925" s="570"/>
    </row>
    <row r="926" ht="12.75" customHeight="1">
      <c r="A926" s="570"/>
      <c r="B926" s="570"/>
      <c r="C926" s="691"/>
      <c r="D926" s="573"/>
      <c r="E926" s="574"/>
      <c r="F926" s="574"/>
      <c r="G926" s="570"/>
      <c r="H926" s="575"/>
      <c r="I926" s="575"/>
      <c r="J926" s="570"/>
      <c r="K926" s="570"/>
      <c r="L926" s="570"/>
      <c r="M926" s="570"/>
      <c r="N926" s="570"/>
      <c r="O926" s="570"/>
      <c r="P926" s="570"/>
      <c r="Q926" s="570"/>
      <c r="R926" s="570"/>
      <c r="S926" s="570"/>
      <c r="T926" s="570"/>
      <c r="U926" s="570"/>
      <c r="V926" s="570"/>
      <c r="W926" s="570"/>
      <c r="X926" s="570"/>
      <c r="Y926" s="570"/>
      <c r="Z926" s="570"/>
    </row>
    <row r="927" ht="12.75" customHeight="1">
      <c r="A927" s="570"/>
      <c r="B927" s="570"/>
      <c r="C927" s="691"/>
      <c r="D927" s="573"/>
      <c r="E927" s="574"/>
      <c r="F927" s="574"/>
      <c r="G927" s="570"/>
      <c r="H927" s="575"/>
      <c r="I927" s="575"/>
      <c r="J927" s="570"/>
      <c r="K927" s="570"/>
      <c r="L927" s="570"/>
      <c r="M927" s="570"/>
      <c r="N927" s="570"/>
      <c r="O927" s="570"/>
      <c r="P927" s="570"/>
      <c r="Q927" s="570"/>
      <c r="R927" s="570"/>
      <c r="S927" s="570"/>
      <c r="T927" s="570"/>
      <c r="U927" s="570"/>
      <c r="V927" s="570"/>
      <c r="W927" s="570"/>
      <c r="X927" s="570"/>
      <c r="Y927" s="570"/>
      <c r="Z927" s="570"/>
    </row>
    <row r="928" ht="12.75" customHeight="1">
      <c r="A928" s="570"/>
      <c r="B928" s="570"/>
      <c r="C928" s="691"/>
      <c r="D928" s="573"/>
      <c r="E928" s="574"/>
      <c r="F928" s="574"/>
      <c r="G928" s="570"/>
      <c r="H928" s="575"/>
      <c r="I928" s="575"/>
      <c r="J928" s="570"/>
      <c r="K928" s="570"/>
      <c r="L928" s="570"/>
      <c r="M928" s="570"/>
      <c r="N928" s="570"/>
      <c r="O928" s="570"/>
      <c r="P928" s="570"/>
      <c r="Q928" s="570"/>
      <c r="R928" s="570"/>
      <c r="S928" s="570"/>
      <c r="T928" s="570"/>
      <c r="U928" s="570"/>
      <c r="V928" s="570"/>
      <c r="W928" s="570"/>
      <c r="X928" s="570"/>
      <c r="Y928" s="570"/>
      <c r="Z928" s="570"/>
    </row>
    <row r="929" ht="12.75" customHeight="1">
      <c r="A929" s="570"/>
      <c r="B929" s="570"/>
      <c r="C929" s="691"/>
      <c r="D929" s="573"/>
      <c r="E929" s="574"/>
      <c r="F929" s="574"/>
      <c r="G929" s="570"/>
      <c r="H929" s="575"/>
      <c r="I929" s="575"/>
      <c r="J929" s="570"/>
      <c r="K929" s="570"/>
      <c r="L929" s="570"/>
      <c r="M929" s="570"/>
      <c r="N929" s="570"/>
      <c r="O929" s="570"/>
      <c r="P929" s="570"/>
      <c r="Q929" s="570"/>
      <c r="R929" s="570"/>
      <c r="S929" s="570"/>
      <c r="T929" s="570"/>
      <c r="U929" s="570"/>
      <c r="V929" s="570"/>
      <c r="W929" s="570"/>
      <c r="X929" s="570"/>
      <c r="Y929" s="570"/>
      <c r="Z929" s="570"/>
    </row>
    <row r="930" ht="12.75" customHeight="1">
      <c r="A930" s="570"/>
      <c r="B930" s="570"/>
      <c r="C930" s="691"/>
      <c r="D930" s="573"/>
      <c r="E930" s="574"/>
      <c r="F930" s="574"/>
      <c r="G930" s="570"/>
      <c r="H930" s="575"/>
      <c r="I930" s="575"/>
      <c r="J930" s="570"/>
      <c r="K930" s="570"/>
      <c r="L930" s="570"/>
      <c r="M930" s="570"/>
      <c r="N930" s="570"/>
      <c r="O930" s="570"/>
      <c r="P930" s="570"/>
      <c r="Q930" s="570"/>
      <c r="R930" s="570"/>
      <c r="S930" s="570"/>
      <c r="T930" s="570"/>
      <c r="U930" s="570"/>
      <c r="V930" s="570"/>
      <c r="W930" s="570"/>
      <c r="X930" s="570"/>
      <c r="Y930" s="570"/>
      <c r="Z930" s="570"/>
    </row>
    <row r="931" ht="12.75" customHeight="1">
      <c r="A931" s="570"/>
      <c r="B931" s="570"/>
      <c r="C931" s="691"/>
      <c r="D931" s="573"/>
      <c r="E931" s="574"/>
      <c r="F931" s="574"/>
      <c r="G931" s="570"/>
      <c r="H931" s="575"/>
      <c r="I931" s="575"/>
      <c r="J931" s="570"/>
      <c r="K931" s="570"/>
      <c r="L931" s="570"/>
      <c r="M931" s="570"/>
      <c r="N931" s="570"/>
      <c r="O931" s="570"/>
      <c r="P931" s="570"/>
      <c r="Q931" s="570"/>
      <c r="R931" s="570"/>
      <c r="S931" s="570"/>
      <c r="T931" s="570"/>
      <c r="U931" s="570"/>
      <c r="V931" s="570"/>
      <c r="W931" s="570"/>
      <c r="X931" s="570"/>
      <c r="Y931" s="570"/>
      <c r="Z931" s="570"/>
    </row>
    <row r="932" ht="12.75" customHeight="1">
      <c r="A932" s="570"/>
      <c r="B932" s="570"/>
      <c r="C932" s="691"/>
      <c r="D932" s="573"/>
      <c r="E932" s="574"/>
      <c r="F932" s="574"/>
      <c r="G932" s="570"/>
      <c r="H932" s="575"/>
      <c r="I932" s="575"/>
      <c r="J932" s="570"/>
      <c r="K932" s="570"/>
      <c r="L932" s="570"/>
      <c r="M932" s="570"/>
      <c r="N932" s="570"/>
      <c r="O932" s="570"/>
      <c r="P932" s="570"/>
      <c r="Q932" s="570"/>
      <c r="R932" s="570"/>
      <c r="S932" s="570"/>
      <c r="T932" s="570"/>
      <c r="U932" s="570"/>
      <c r="V932" s="570"/>
      <c r="W932" s="570"/>
      <c r="X932" s="570"/>
      <c r="Y932" s="570"/>
      <c r="Z932" s="570"/>
    </row>
    <row r="933" ht="12.75" customHeight="1">
      <c r="A933" s="570"/>
      <c r="B933" s="570"/>
      <c r="C933" s="691"/>
      <c r="D933" s="573"/>
      <c r="E933" s="574"/>
      <c r="F933" s="574"/>
      <c r="G933" s="570"/>
      <c r="H933" s="575"/>
      <c r="I933" s="575"/>
      <c r="J933" s="570"/>
      <c r="K933" s="570"/>
      <c r="L933" s="570"/>
      <c r="M933" s="570"/>
      <c r="N933" s="570"/>
      <c r="O933" s="570"/>
      <c r="P933" s="570"/>
      <c r="Q933" s="570"/>
      <c r="R933" s="570"/>
      <c r="S933" s="570"/>
      <c r="T933" s="570"/>
      <c r="U933" s="570"/>
      <c r="V933" s="570"/>
      <c r="W933" s="570"/>
      <c r="X933" s="570"/>
      <c r="Y933" s="570"/>
      <c r="Z933" s="570"/>
    </row>
    <row r="934" ht="12.75" customHeight="1">
      <c r="A934" s="570"/>
      <c r="B934" s="570"/>
      <c r="C934" s="691"/>
      <c r="D934" s="573"/>
      <c r="E934" s="574"/>
      <c r="F934" s="574"/>
      <c r="G934" s="570"/>
      <c r="H934" s="575"/>
      <c r="I934" s="575"/>
      <c r="J934" s="570"/>
      <c r="K934" s="570"/>
      <c r="L934" s="570"/>
      <c r="M934" s="570"/>
      <c r="N934" s="570"/>
      <c r="O934" s="570"/>
      <c r="P934" s="570"/>
      <c r="Q934" s="570"/>
      <c r="R934" s="570"/>
      <c r="S934" s="570"/>
      <c r="T934" s="570"/>
      <c r="U934" s="570"/>
      <c r="V934" s="570"/>
      <c r="W934" s="570"/>
      <c r="X934" s="570"/>
      <c r="Y934" s="570"/>
      <c r="Z934" s="570"/>
    </row>
    <row r="935" ht="12.75" customHeight="1">
      <c r="A935" s="570"/>
      <c r="B935" s="570"/>
      <c r="C935" s="691"/>
      <c r="D935" s="573"/>
      <c r="E935" s="574"/>
      <c r="F935" s="574"/>
      <c r="G935" s="570"/>
      <c r="H935" s="575"/>
      <c r="I935" s="575"/>
      <c r="J935" s="570"/>
      <c r="K935" s="570"/>
      <c r="L935" s="570"/>
      <c r="M935" s="570"/>
      <c r="N935" s="570"/>
      <c r="O935" s="570"/>
      <c r="P935" s="570"/>
      <c r="Q935" s="570"/>
      <c r="R935" s="570"/>
      <c r="S935" s="570"/>
      <c r="T935" s="570"/>
      <c r="U935" s="570"/>
      <c r="V935" s="570"/>
      <c r="W935" s="570"/>
      <c r="X935" s="570"/>
      <c r="Y935" s="570"/>
      <c r="Z935" s="570"/>
    </row>
    <row r="936" ht="12.75" customHeight="1">
      <c r="A936" s="570"/>
      <c r="B936" s="570"/>
      <c r="C936" s="691"/>
      <c r="D936" s="573"/>
      <c r="E936" s="574"/>
      <c r="F936" s="574"/>
      <c r="G936" s="570"/>
      <c r="H936" s="575"/>
      <c r="I936" s="575"/>
      <c r="J936" s="570"/>
      <c r="K936" s="570"/>
      <c r="L936" s="570"/>
      <c r="M936" s="570"/>
      <c r="N936" s="570"/>
      <c r="O936" s="570"/>
      <c r="P936" s="570"/>
      <c r="Q936" s="570"/>
      <c r="R936" s="570"/>
      <c r="S936" s="570"/>
      <c r="T936" s="570"/>
      <c r="U936" s="570"/>
      <c r="V936" s="570"/>
      <c r="W936" s="570"/>
      <c r="X936" s="570"/>
      <c r="Y936" s="570"/>
      <c r="Z936" s="570"/>
    </row>
    <row r="937" ht="12.75" customHeight="1">
      <c r="A937" s="570"/>
      <c r="B937" s="570"/>
      <c r="C937" s="691"/>
      <c r="D937" s="573"/>
      <c r="E937" s="574"/>
      <c r="F937" s="574"/>
      <c r="G937" s="570"/>
      <c r="H937" s="575"/>
      <c r="I937" s="575"/>
      <c r="J937" s="570"/>
      <c r="K937" s="570"/>
      <c r="L937" s="570"/>
      <c r="M937" s="570"/>
      <c r="N937" s="570"/>
      <c r="O937" s="570"/>
      <c r="P937" s="570"/>
      <c r="Q937" s="570"/>
      <c r="R937" s="570"/>
      <c r="S937" s="570"/>
      <c r="T937" s="570"/>
      <c r="U937" s="570"/>
      <c r="V937" s="570"/>
      <c r="W937" s="570"/>
      <c r="X937" s="570"/>
      <c r="Y937" s="570"/>
      <c r="Z937" s="570"/>
    </row>
    <row r="938" ht="12.75" customHeight="1">
      <c r="A938" s="570"/>
      <c r="B938" s="570"/>
      <c r="C938" s="691"/>
      <c r="D938" s="573"/>
      <c r="E938" s="574"/>
      <c r="F938" s="574"/>
      <c r="G938" s="570"/>
      <c r="H938" s="575"/>
      <c r="I938" s="575"/>
      <c r="J938" s="570"/>
      <c r="K938" s="570"/>
      <c r="L938" s="570"/>
      <c r="M938" s="570"/>
      <c r="N938" s="570"/>
      <c r="O938" s="570"/>
      <c r="P938" s="570"/>
      <c r="Q938" s="570"/>
      <c r="R938" s="570"/>
      <c r="S938" s="570"/>
      <c r="T938" s="570"/>
      <c r="U938" s="570"/>
      <c r="V938" s="570"/>
      <c r="W938" s="570"/>
      <c r="X938" s="570"/>
      <c r="Y938" s="570"/>
      <c r="Z938" s="570"/>
    </row>
    <row r="939" ht="12.75" customHeight="1">
      <c r="A939" s="570"/>
      <c r="B939" s="570"/>
      <c r="C939" s="691"/>
      <c r="D939" s="573"/>
      <c r="E939" s="574"/>
      <c r="F939" s="574"/>
      <c r="G939" s="570"/>
      <c r="H939" s="575"/>
      <c r="I939" s="575"/>
      <c r="J939" s="570"/>
      <c r="K939" s="570"/>
      <c r="L939" s="570"/>
      <c r="M939" s="570"/>
      <c r="N939" s="570"/>
      <c r="O939" s="570"/>
      <c r="P939" s="570"/>
      <c r="Q939" s="570"/>
      <c r="R939" s="570"/>
      <c r="S939" s="570"/>
      <c r="T939" s="570"/>
      <c r="U939" s="570"/>
      <c r="V939" s="570"/>
      <c r="W939" s="570"/>
      <c r="X939" s="570"/>
      <c r="Y939" s="570"/>
      <c r="Z939" s="570"/>
    </row>
    <row r="940" ht="12.75" customHeight="1">
      <c r="A940" s="570"/>
      <c r="B940" s="570"/>
      <c r="C940" s="691"/>
      <c r="D940" s="573"/>
      <c r="E940" s="574"/>
      <c r="F940" s="574"/>
      <c r="G940" s="570"/>
      <c r="H940" s="575"/>
      <c r="I940" s="575"/>
      <c r="J940" s="570"/>
      <c r="K940" s="570"/>
      <c r="L940" s="570"/>
      <c r="M940" s="570"/>
      <c r="N940" s="570"/>
      <c r="O940" s="570"/>
      <c r="P940" s="570"/>
      <c r="Q940" s="570"/>
      <c r="R940" s="570"/>
      <c r="S940" s="570"/>
      <c r="T940" s="570"/>
      <c r="U940" s="570"/>
      <c r="V940" s="570"/>
      <c r="W940" s="570"/>
      <c r="X940" s="570"/>
      <c r="Y940" s="570"/>
      <c r="Z940" s="570"/>
    </row>
    <row r="941" ht="12.75" customHeight="1">
      <c r="A941" s="570"/>
      <c r="B941" s="570"/>
      <c r="C941" s="691"/>
      <c r="D941" s="573"/>
      <c r="E941" s="574"/>
      <c r="F941" s="574"/>
      <c r="G941" s="570"/>
      <c r="H941" s="575"/>
      <c r="I941" s="575"/>
      <c r="J941" s="570"/>
      <c r="K941" s="570"/>
      <c r="L941" s="570"/>
      <c r="M941" s="570"/>
      <c r="N941" s="570"/>
      <c r="O941" s="570"/>
      <c r="P941" s="570"/>
      <c r="Q941" s="570"/>
      <c r="R941" s="570"/>
      <c r="S941" s="570"/>
      <c r="T941" s="570"/>
      <c r="U941" s="570"/>
      <c r="V941" s="570"/>
      <c r="W941" s="570"/>
      <c r="X941" s="570"/>
      <c r="Y941" s="570"/>
      <c r="Z941" s="570"/>
    </row>
    <row r="942" ht="12.75" customHeight="1">
      <c r="A942" s="570"/>
      <c r="B942" s="570"/>
      <c r="C942" s="691"/>
      <c r="D942" s="573"/>
      <c r="E942" s="574"/>
      <c r="F942" s="574"/>
      <c r="G942" s="570"/>
      <c r="H942" s="575"/>
      <c r="I942" s="575"/>
      <c r="J942" s="570"/>
      <c r="K942" s="570"/>
      <c r="L942" s="570"/>
      <c r="M942" s="570"/>
      <c r="N942" s="570"/>
      <c r="O942" s="570"/>
      <c r="P942" s="570"/>
      <c r="Q942" s="570"/>
      <c r="R942" s="570"/>
      <c r="S942" s="570"/>
      <c r="T942" s="570"/>
      <c r="U942" s="570"/>
      <c r="V942" s="570"/>
      <c r="W942" s="570"/>
      <c r="X942" s="570"/>
      <c r="Y942" s="570"/>
      <c r="Z942" s="570"/>
    </row>
    <row r="943" ht="12.75" customHeight="1">
      <c r="A943" s="570"/>
      <c r="B943" s="570"/>
      <c r="C943" s="691"/>
      <c r="D943" s="573"/>
      <c r="E943" s="574"/>
      <c r="F943" s="574"/>
      <c r="G943" s="570"/>
      <c r="H943" s="575"/>
      <c r="I943" s="575"/>
      <c r="J943" s="570"/>
      <c r="K943" s="570"/>
      <c r="L943" s="570"/>
      <c r="M943" s="570"/>
      <c r="N943" s="570"/>
      <c r="O943" s="570"/>
      <c r="P943" s="570"/>
      <c r="Q943" s="570"/>
      <c r="R943" s="570"/>
      <c r="S943" s="570"/>
      <c r="T943" s="570"/>
      <c r="U943" s="570"/>
      <c r="V943" s="570"/>
      <c r="W943" s="570"/>
      <c r="X943" s="570"/>
      <c r="Y943" s="570"/>
      <c r="Z943" s="570"/>
    </row>
    <row r="944" ht="12.75" customHeight="1">
      <c r="A944" s="570"/>
      <c r="B944" s="570"/>
      <c r="C944" s="691"/>
      <c r="D944" s="573"/>
      <c r="E944" s="574"/>
      <c r="F944" s="574"/>
      <c r="G944" s="570"/>
      <c r="H944" s="575"/>
      <c r="I944" s="575"/>
      <c r="J944" s="570"/>
      <c r="K944" s="570"/>
      <c r="L944" s="570"/>
      <c r="M944" s="570"/>
      <c r="N944" s="570"/>
      <c r="O944" s="570"/>
      <c r="P944" s="570"/>
      <c r="Q944" s="570"/>
      <c r="R944" s="570"/>
      <c r="S944" s="570"/>
      <c r="T944" s="570"/>
      <c r="U944" s="570"/>
      <c r="V944" s="570"/>
      <c r="W944" s="570"/>
      <c r="X944" s="570"/>
      <c r="Y944" s="570"/>
      <c r="Z944" s="570"/>
    </row>
    <row r="945" ht="12.75" customHeight="1">
      <c r="A945" s="570"/>
      <c r="B945" s="570"/>
      <c r="C945" s="691"/>
      <c r="D945" s="573"/>
      <c r="E945" s="574"/>
      <c r="F945" s="574"/>
      <c r="G945" s="570"/>
      <c r="H945" s="575"/>
      <c r="I945" s="575"/>
      <c r="J945" s="570"/>
      <c r="K945" s="570"/>
      <c r="L945" s="570"/>
      <c r="M945" s="570"/>
      <c r="N945" s="570"/>
      <c r="O945" s="570"/>
      <c r="P945" s="570"/>
      <c r="Q945" s="570"/>
      <c r="R945" s="570"/>
      <c r="S945" s="570"/>
      <c r="T945" s="570"/>
      <c r="U945" s="570"/>
      <c r="V945" s="570"/>
      <c r="W945" s="570"/>
      <c r="X945" s="570"/>
      <c r="Y945" s="570"/>
      <c r="Z945" s="570"/>
    </row>
    <row r="946" ht="12.75" customHeight="1">
      <c r="A946" s="570"/>
      <c r="B946" s="570"/>
      <c r="C946" s="691"/>
      <c r="D946" s="573"/>
      <c r="E946" s="574"/>
      <c r="F946" s="574"/>
      <c r="G946" s="570"/>
      <c r="H946" s="575"/>
      <c r="I946" s="575"/>
      <c r="J946" s="570"/>
      <c r="K946" s="570"/>
      <c r="L946" s="570"/>
      <c r="M946" s="570"/>
      <c r="N946" s="570"/>
      <c r="O946" s="570"/>
      <c r="P946" s="570"/>
      <c r="Q946" s="570"/>
      <c r="R946" s="570"/>
      <c r="S946" s="570"/>
      <c r="T946" s="570"/>
      <c r="U946" s="570"/>
      <c r="V946" s="570"/>
      <c r="W946" s="570"/>
      <c r="X946" s="570"/>
      <c r="Y946" s="570"/>
      <c r="Z946" s="570"/>
    </row>
    <row r="947" ht="12.75" customHeight="1">
      <c r="A947" s="570"/>
      <c r="B947" s="570"/>
      <c r="C947" s="691"/>
      <c r="D947" s="573"/>
      <c r="E947" s="574"/>
      <c r="F947" s="574"/>
      <c r="G947" s="570"/>
      <c r="H947" s="575"/>
      <c r="I947" s="575"/>
      <c r="J947" s="570"/>
      <c r="K947" s="570"/>
      <c r="L947" s="570"/>
      <c r="M947" s="570"/>
      <c r="N947" s="570"/>
      <c r="O947" s="570"/>
      <c r="P947" s="570"/>
      <c r="Q947" s="570"/>
      <c r="R947" s="570"/>
      <c r="S947" s="570"/>
      <c r="T947" s="570"/>
      <c r="U947" s="570"/>
      <c r="V947" s="570"/>
      <c r="W947" s="570"/>
      <c r="X947" s="570"/>
      <c r="Y947" s="570"/>
      <c r="Z947" s="570"/>
    </row>
    <row r="948" ht="12.75" customHeight="1">
      <c r="A948" s="570"/>
      <c r="B948" s="570"/>
      <c r="C948" s="691"/>
      <c r="D948" s="573"/>
      <c r="E948" s="574"/>
      <c r="F948" s="574"/>
      <c r="G948" s="570"/>
      <c r="H948" s="575"/>
      <c r="I948" s="575"/>
      <c r="J948" s="570"/>
      <c r="K948" s="570"/>
      <c r="L948" s="570"/>
      <c r="M948" s="570"/>
      <c r="N948" s="570"/>
      <c r="O948" s="570"/>
      <c r="P948" s="570"/>
      <c r="Q948" s="570"/>
      <c r="R948" s="570"/>
      <c r="S948" s="570"/>
      <c r="T948" s="570"/>
      <c r="U948" s="570"/>
      <c r="V948" s="570"/>
      <c r="W948" s="570"/>
      <c r="X948" s="570"/>
      <c r="Y948" s="570"/>
      <c r="Z948" s="570"/>
    </row>
    <row r="949" ht="12.75" customHeight="1">
      <c r="A949" s="570"/>
      <c r="B949" s="570"/>
      <c r="C949" s="691"/>
      <c r="D949" s="573"/>
      <c r="E949" s="574"/>
      <c r="F949" s="574"/>
      <c r="G949" s="570"/>
      <c r="H949" s="575"/>
      <c r="I949" s="575"/>
      <c r="J949" s="570"/>
      <c r="K949" s="570"/>
      <c r="L949" s="570"/>
      <c r="M949" s="570"/>
      <c r="N949" s="570"/>
      <c r="O949" s="570"/>
      <c r="P949" s="570"/>
      <c r="Q949" s="570"/>
      <c r="R949" s="570"/>
      <c r="S949" s="570"/>
      <c r="T949" s="570"/>
      <c r="U949" s="570"/>
      <c r="V949" s="570"/>
      <c r="W949" s="570"/>
      <c r="X949" s="570"/>
      <c r="Y949" s="570"/>
      <c r="Z949" s="570"/>
    </row>
    <row r="950" ht="12.75" customHeight="1">
      <c r="A950" s="570"/>
      <c r="B950" s="570"/>
      <c r="C950" s="691"/>
      <c r="D950" s="573"/>
      <c r="E950" s="574"/>
      <c r="F950" s="574"/>
      <c r="G950" s="570"/>
      <c r="H950" s="575"/>
      <c r="I950" s="575"/>
      <c r="J950" s="570"/>
      <c r="K950" s="570"/>
      <c r="L950" s="570"/>
      <c r="M950" s="570"/>
      <c r="N950" s="570"/>
      <c r="O950" s="570"/>
      <c r="P950" s="570"/>
      <c r="Q950" s="570"/>
      <c r="R950" s="570"/>
      <c r="S950" s="570"/>
      <c r="T950" s="570"/>
      <c r="U950" s="570"/>
      <c r="V950" s="570"/>
      <c r="W950" s="570"/>
      <c r="X950" s="570"/>
      <c r="Y950" s="570"/>
      <c r="Z950" s="570"/>
    </row>
    <row r="951" ht="12.75" customHeight="1">
      <c r="A951" s="570"/>
      <c r="B951" s="570"/>
      <c r="C951" s="691"/>
      <c r="D951" s="573"/>
      <c r="E951" s="574"/>
      <c r="F951" s="574"/>
      <c r="G951" s="570"/>
      <c r="H951" s="575"/>
      <c r="I951" s="575"/>
      <c r="J951" s="570"/>
      <c r="K951" s="570"/>
      <c r="L951" s="570"/>
      <c r="M951" s="570"/>
      <c r="N951" s="570"/>
      <c r="O951" s="570"/>
      <c r="P951" s="570"/>
      <c r="Q951" s="570"/>
      <c r="R951" s="570"/>
      <c r="S951" s="570"/>
      <c r="T951" s="570"/>
      <c r="U951" s="570"/>
      <c r="V951" s="570"/>
      <c r="W951" s="570"/>
      <c r="X951" s="570"/>
      <c r="Y951" s="570"/>
      <c r="Z951" s="570"/>
    </row>
    <row r="952" ht="12.75" customHeight="1">
      <c r="A952" s="570"/>
      <c r="B952" s="570"/>
      <c r="C952" s="691"/>
      <c r="D952" s="573"/>
      <c r="E952" s="574"/>
      <c r="F952" s="574"/>
      <c r="G952" s="570"/>
      <c r="H952" s="575"/>
      <c r="I952" s="575"/>
      <c r="J952" s="570"/>
      <c r="K952" s="570"/>
      <c r="L952" s="570"/>
      <c r="M952" s="570"/>
      <c r="N952" s="570"/>
      <c r="O952" s="570"/>
      <c r="P952" s="570"/>
      <c r="Q952" s="570"/>
      <c r="R952" s="570"/>
      <c r="S952" s="570"/>
      <c r="T952" s="570"/>
      <c r="U952" s="570"/>
      <c r="V952" s="570"/>
      <c r="W952" s="570"/>
      <c r="X952" s="570"/>
      <c r="Y952" s="570"/>
      <c r="Z952" s="570"/>
    </row>
    <row r="953" ht="12.75" customHeight="1">
      <c r="A953" s="570"/>
      <c r="B953" s="570"/>
      <c r="C953" s="691"/>
      <c r="D953" s="573"/>
      <c r="E953" s="574"/>
      <c r="F953" s="574"/>
      <c r="G953" s="570"/>
      <c r="H953" s="575"/>
      <c r="I953" s="575"/>
      <c r="J953" s="570"/>
      <c r="K953" s="570"/>
      <c r="L953" s="570"/>
      <c r="M953" s="570"/>
      <c r="N953" s="570"/>
      <c r="O953" s="570"/>
      <c r="P953" s="570"/>
      <c r="Q953" s="570"/>
      <c r="R953" s="570"/>
      <c r="S953" s="570"/>
      <c r="T953" s="570"/>
      <c r="U953" s="570"/>
      <c r="V953" s="570"/>
      <c r="W953" s="570"/>
      <c r="X953" s="570"/>
      <c r="Y953" s="570"/>
      <c r="Z953" s="570"/>
    </row>
    <row r="954" ht="12.75" customHeight="1">
      <c r="A954" s="570"/>
      <c r="B954" s="570"/>
      <c r="C954" s="691"/>
      <c r="D954" s="573"/>
      <c r="E954" s="574"/>
      <c r="F954" s="574"/>
      <c r="G954" s="570"/>
      <c r="H954" s="575"/>
      <c r="I954" s="575"/>
      <c r="J954" s="570"/>
      <c r="K954" s="570"/>
      <c r="L954" s="570"/>
      <c r="M954" s="570"/>
      <c r="N954" s="570"/>
      <c r="O954" s="570"/>
      <c r="P954" s="570"/>
      <c r="Q954" s="570"/>
      <c r="R954" s="570"/>
      <c r="S954" s="570"/>
      <c r="T954" s="570"/>
      <c r="U954" s="570"/>
      <c r="V954" s="570"/>
      <c r="W954" s="570"/>
      <c r="X954" s="570"/>
      <c r="Y954" s="570"/>
      <c r="Z954" s="570"/>
    </row>
    <row r="955" ht="12.75" customHeight="1">
      <c r="A955" s="570"/>
      <c r="B955" s="570"/>
      <c r="C955" s="691"/>
      <c r="D955" s="573"/>
      <c r="E955" s="574"/>
      <c r="F955" s="574"/>
      <c r="G955" s="570"/>
      <c r="H955" s="575"/>
      <c r="I955" s="575"/>
      <c r="J955" s="570"/>
      <c r="K955" s="570"/>
      <c r="L955" s="570"/>
      <c r="M955" s="570"/>
      <c r="N955" s="570"/>
      <c r="O955" s="570"/>
      <c r="P955" s="570"/>
      <c r="Q955" s="570"/>
      <c r="R955" s="570"/>
      <c r="S955" s="570"/>
      <c r="T955" s="570"/>
      <c r="U955" s="570"/>
      <c r="V955" s="570"/>
      <c r="W955" s="570"/>
      <c r="X955" s="570"/>
      <c r="Y955" s="570"/>
      <c r="Z955" s="570"/>
    </row>
    <row r="956" ht="12.75" customHeight="1">
      <c r="A956" s="570"/>
      <c r="B956" s="570"/>
      <c r="C956" s="691"/>
      <c r="D956" s="573"/>
      <c r="E956" s="574"/>
      <c r="F956" s="574"/>
      <c r="G956" s="570"/>
      <c r="H956" s="575"/>
      <c r="I956" s="575"/>
      <c r="J956" s="570"/>
      <c r="K956" s="570"/>
      <c r="L956" s="570"/>
      <c r="M956" s="570"/>
      <c r="N956" s="570"/>
      <c r="O956" s="570"/>
      <c r="P956" s="570"/>
      <c r="Q956" s="570"/>
      <c r="R956" s="570"/>
      <c r="S956" s="570"/>
      <c r="T956" s="570"/>
      <c r="U956" s="570"/>
      <c r="V956" s="570"/>
      <c r="W956" s="570"/>
      <c r="X956" s="570"/>
      <c r="Y956" s="570"/>
      <c r="Z956" s="570"/>
    </row>
    <row r="957" ht="12.75" customHeight="1">
      <c r="A957" s="570"/>
      <c r="B957" s="570"/>
      <c r="C957" s="691"/>
      <c r="D957" s="573"/>
      <c r="E957" s="574"/>
      <c r="F957" s="574"/>
      <c r="G957" s="570"/>
      <c r="H957" s="575"/>
      <c r="I957" s="575"/>
      <c r="J957" s="570"/>
      <c r="K957" s="570"/>
      <c r="L957" s="570"/>
      <c r="M957" s="570"/>
      <c r="N957" s="570"/>
      <c r="O957" s="570"/>
      <c r="P957" s="570"/>
      <c r="Q957" s="570"/>
      <c r="R957" s="570"/>
      <c r="S957" s="570"/>
      <c r="T957" s="570"/>
      <c r="U957" s="570"/>
      <c r="V957" s="570"/>
      <c r="W957" s="570"/>
      <c r="X957" s="570"/>
      <c r="Y957" s="570"/>
      <c r="Z957" s="570"/>
    </row>
    <row r="958" ht="12.75" customHeight="1">
      <c r="A958" s="570"/>
      <c r="B958" s="570"/>
      <c r="C958" s="691"/>
      <c r="D958" s="573"/>
      <c r="E958" s="574"/>
      <c r="F958" s="574"/>
      <c r="G958" s="570"/>
      <c r="H958" s="575"/>
      <c r="I958" s="575"/>
      <c r="J958" s="570"/>
      <c r="K958" s="570"/>
      <c r="L958" s="570"/>
      <c r="M958" s="570"/>
      <c r="N958" s="570"/>
      <c r="O958" s="570"/>
      <c r="P958" s="570"/>
      <c r="Q958" s="570"/>
      <c r="R958" s="570"/>
      <c r="S958" s="570"/>
      <c r="T958" s="570"/>
      <c r="U958" s="570"/>
      <c r="V958" s="570"/>
      <c r="W958" s="570"/>
      <c r="X958" s="570"/>
      <c r="Y958" s="570"/>
      <c r="Z958" s="570"/>
    </row>
    <row r="959" ht="12.75" customHeight="1">
      <c r="A959" s="570"/>
      <c r="B959" s="570"/>
      <c r="C959" s="691"/>
      <c r="D959" s="573"/>
      <c r="E959" s="574"/>
      <c r="F959" s="574"/>
      <c r="G959" s="570"/>
      <c r="H959" s="575"/>
      <c r="I959" s="575"/>
      <c r="J959" s="570"/>
      <c r="K959" s="570"/>
      <c r="L959" s="570"/>
      <c r="M959" s="570"/>
      <c r="N959" s="570"/>
      <c r="O959" s="570"/>
      <c r="P959" s="570"/>
      <c r="Q959" s="570"/>
      <c r="R959" s="570"/>
      <c r="S959" s="570"/>
      <c r="T959" s="570"/>
      <c r="U959" s="570"/>
      <c r="V959" s="570"/>
      <c r="W959" s="570"/>
      <c r="X959" s="570"/>
      <c r="Y959" s="570"/>
      <c r="Z959" s="570"/>
    </row>
    <row r="960" ht="12.75" customHeight="1">
      <c r="A960" s="570"/>
      <c r="B960" s="570"/>
      <c r="C960" s="691"/>
      <c r="D960" s="573"/>
      <c r="E960" s="574"/>
      <c r="F960" s="574"/>
      <c r="G960" s="570"/>
      <c r="H960" s="575"/>
      <c r="I960" s="575"/>
      <c r="J960" s="570"/>
      <c r="K960" s="570"/>
      <c r="L960" s="570"/>
      <c r="M960" s="570"/>
      <c r="N960" s="570"/>
      <c r="O960" s="570"/>
      <c r="P960" s="570"/>
      <c r="Q960" s="570"/>
      <c r="R960" s="570"/>
      <c r="S960" s="570"/>
      <c r="T960" s="570"/>
      <c r="U960" s="570"/>
      <c r="V960" s="570"/>
      <c r="W960" s="570"/>
      <c r="X960" s="570"/>
      <c r="Y960" s="570"/>
      <c r="Z960" s="570"/>
    </row>
    <row r="961" ht="12.75" customHeight="1">
      <c r="A961" s="570"/>
      <c r="B961" s="570"/>
      <c r="C961" s="691"/>
      <c r="D961" s="573"/>
      <c r="E961" s="574"/>
      <c r="F961" s="574"/>
      <c r="G961" s="570"/>
      <c r="H961" s="575"/>
      <c r="I961" s="575"/>
      <c r="J961" s="570"/>
      <c r="K961" s="570"/>
      <c r="L961" s="570"/>
      <c r="M961" s="570"/>
      <c r="N961" s="570"/>
      <c r="O961" s="570"/>
      <c r="P961" s="570"/>
      <c r="Q961" s="570"/>
      <c r="R961" s="570"/>
      <c r="S961" s="570"/>
      <c r="T961" s="570"/>
      <c r="U961" s="570"/>
      <c r="V961" s="570"/>
      <c r="W961" s="570"/>
      <c r="X961" s="570"/>
      <c r="Y961" s="570"/>
      <c r="Z961" s="570"/>
    </row>
    <row r="962" ht="12.75" customHeight="1">
      <c r="A962" s="570"/>
      <c r="B962" s="570"/>
      <c r="C962" s="691"/>
      <c r="D962" s="573"/>
      <c r="E962" s="574"/>
      <c r="F962" s="574"/>
      <c r="G962" s="570"/>
      <c r="H962" s="575"/>
      <c r="I962" s="575"/>
      <c r="J962" s="570"/>
      <c r="K962" s="570"/>
      <c r="L962" s="570"/>
      <c r="M962" s="570"/>
      <c r="N962" s="570"/>
      <c r="O962" s="570"/>
      <c r="P962" s="570"/>
      <c r="Q962" s="570"/>
      <c r="R962" s="570"/>
      <c r="S962" s="570"/>
      <c r="T962" s="570"/>
      <c r="U962" s="570"/>
      <c r="V962" s="570"/>
      <c r="W962" s="570"/>
      <c r="X962" s="570"/>
      <c r="Y962" s="570"/>
      <c r="Z962" s="570"/>
    </row>
    <row r="963" ht="12.75" customHeight="1">
      <c r="A963" s="570"/>
      <c r="B963" s="570"/>
      <c r="C963" s="691"/>
      <c r="D963" s="573"/>
      <c r="E963" s="574"/>
      <c r="F963" s="574"/>
      <c r="G963" s="570"/>
      <c r="H963" s="575"/>
      <c r="I963" s="575"/>
      <c r="J963" s="570"/>
      <c r="K963" s="570"/>
      <c r="L963" s="570"/>
      <c r="M963" s="570"/>
      <c r="N963" s="570"/>
      <c r="O963" s="570"/>
      <c r="P963" s="570"/>
      <c r="Q963" s="570"/>
      <c r="R963" s="570"/>
      <c r="S963" s="570"/>
      <c r="T963" s="570"/>
      <c r="U963" s="570"/>
      <c r="V963" s="570"/>
      <c r="W963" s="570"/>
      <c r="X963" s="570"/>
      <c r="Y963" s="570"/>
      <c r="Z963" s="570"/>
    </row>
    <row r="964" ht="12.75" customHeight="1">
      <c r="A964" s="570"/>
      <c r="B964" s="570"/>
      <c r="C964" s="691"/>
      <c r="D964" s="573"/>
      <c r="E964" s="574"/>
      <c r="F964" s="574"/>
      <c r="G964" s="570"/>
      <c r="H964" s="575"/>
      <c r="I964" s="575"/>
      <c r="J964" s="570"/>
      <c r="K964" s="570"/>
      <c r="L964" s="570"/>
      <c r="M964" s="570"/>
      <c r="N964" s="570"/>
      <c r="O964" s="570"/>
      <c r="P964" s="570"/>
      <c r="Q964" s="570"/>
      <c r="R964" s="570"/>
      <c r="S964" s="570"/>
      <c r="T964" s="570"/>
      <c r="U964" s="570"/>
      <c r="V964" s="570"/>
      <c r="W964" s="570"/>
      <c r="X964" s="570"/>
      <c r="Y964" s="570"/>
      <c r="Z964" s="570"/>
    </row>
    <row r="965" ht="12.75" customHeight="1">
      <c r="A965" s="570"/>
      <c r="B965" s="570"/>
      <c r="C965" s="691"/>
      <c r="D965" s="573"/>
      <c r="E965" s="574"/>
      <c r="F965" s="574"/>
      <c r="G965" s="570"/>
      <c r="H965" s="575"/>
      <c r="I965" s="575"/>
      <c r="J965" s="570"/>
      <c r="K965" s="570"/>
      <c r="L965" s="570"/>
      <c r="M965" s="570"/>
      <c r="N965" s="570"/>
      <c r="O965" s="570"/>
      <c r="P965" s="570"/>
      <c r="Q965" s="570"/>
      <c r="R965" s="570"/>
      <c r="S965" s="570"/>
      <c r="T965" s="570"/>
      <c r="U965" s="570"/>
      <c r="V965" s="570"/>
      <c r="W965" s="570"/>
      <c r="X965" s="570"/>
      <c r="Y965" s="570"/>
      <c r="Z965" s="570"/>
    </row>
    <row r="966" ht="12.75" customHeight="1">
      <c r="A966" s="570"/>
      <c r="B966" s="570"/>
      <c r="C966" s="691"/>
      <c r="D966" s="573"/>
      <c r="E966" s="574"/>
      <c r="F966" s="574"/>
      <c r="G966" s="570"/>
      <c r="H966" s="575"/>
      <c r="I966" s="575"/>
      <c r="J966" s="570"/>
      <c r="K966" s="570"/>
      <c r="L966" s="570"/>
      <c r="M966" s="570"/>
      <c r="N966" s="570"/>
      <c r="O966" s="570"/>
      <c r="P966" s="570"/>
      <c r="Q966" s="570"/>
      <c r="R966" s="570"/>
      <c r="S966" s="570"/>
      <c r="T966" s="570"/>
      <c r="U966" s="570"/>
      <c r="V966" s="570"/>
      <c r="W966" s="570"/>
      <c r="X966" s="570"/>
      <c r="Y966" s="570"/>
      <c r="Z966" s="570"/>
    </row>
    <row r="967" ht="12.75" customHeight="1">
      <c r="A967" s="570"/>
      <c r="B967" s="570"/>
      <c r="C967" s="691"/>
      <c r="D967" s="573"/>
      <c r="E967" s="574"/>
      <c r="F967" s="574"/>
      <c r="G967" s="570"/>
      <c r="H967" s="575"/>
      <c r="I967" s="575"/>
      <c r="J967" s="570"/>
      <c r="K967" s="570"/>
      <c r="L967" s="570"/>
      <c r="M967" s="570"/>
      <c r="N967" s="570"/>
      <c r="O967" s="570"/>
      <c r="P967" s="570"/>
      <c r="Q967" s="570"/>
      <c r="R967" s="570"/>
      <c r="S967" s="570"/>
      <c r="T967" s="570"/>
      <c r="U967" s="570"/>
      <c r="V967" s="570"/>
      <c r="W967" s="570"/>
      <c r="X967" s="570"/>
      <c r="Y967" s="570"/>
      <c r="Z967" s="570"/>
    </row>
    <row r="968" ht="12.75" customHeight="1">
      <c r="A968" s="570"/>
      <c r="B968" s="570"/>
      <c r="C968" s="691"/>
      <c r="D968" s="573"/>
      <c r="E968" s="574"/>
      <c r="F968" s="574"/>
      <c r="G968" s="570"/>
      <c r="H968" s="575"/>
      <c r="I968" s="575"/>
      <c r="J968" s="570"/>
      <c r="K968" s="570"/>
      <c r="L968" s="570"/>
      <c r="M968" s="570"/>
      <c r="N968" s="570"/>
      <c r="O968" s="570"/>
      <c r="P968" s="570"/>
      <c r="Q968" s="570"/>
      <c r="R968" s="570"/>
      <c r="S968" s="570"/>
      <c r="T968" s="570"/>
      <c r="U968" s="570"/>
      <c r="V968" s="570"/>
      <c r="W968" s="570"/>
      <c r="X968" s="570"/>
      <c r="Y968" s="570"/>
      <c r="Z968" s="570"/>
    </row>
    <row r="969" ht="12.75" customHeight="1">
      <c r="A969" s="570"/>
      <c r="B969" s="570"/>
      <c r="C969" s="691"/>
      <c r="D969" s="573"/>
      <c r="E969" s="574"/>
      <c r="F969" s="574"/>
      <c r="G969" s="570"/>
      <c r="H969" s="575"/>
      <c r="I969" s="575"/>
      <c r="J969" s="570"/>
      <c r="K969" s="570"/>
      <c r="L969" s="570"/>
      <c r="M969" s="570"/>
      <c r="N969" s="570"/>
      <c r="O969" s="570"/>
      <c r="P969" s="570"/>
      <c r="Q969" s="570"/>
      <c r="R969" s="570"/>
      <c r="S969" s="570"/>
      <c r="T969" s="570"/>
      <c r="U969" s="570"/>
      <c r="V969" s="570"/>
      <c r="W969" s="570"/>
      <c r="X969" s="570"/>
      <c r="Y969" s="570"/>
      <c r="Z969" s="570"/>
    </row>
    <row r="970" ht="12.75" customHeight="1">
      <c r="A970" s="570"/>
      <c r="B970" s="570"/>
      <c r="C970" s="691"/>
      <c r="D970" s="573"/>
      <c r="E970" s="574"/>
      <c r="F970" s="574"/>
      <c r="G970" s="570"/>
      <c r="H970" s="575"/>
      <c r="I970" s="575"/>
      <c r="J970" s="570"/>
      <c r="K970" s="570"/>
      <c r="L970" s="570"/>
      <c r="M970" s="570"/>
      <c r="N970" s="570"/>
      <c r="O970" s="570"/>
      <c r="P970" s="570"/>
      <c r="Q970" s="570"/>
      <c r="R970" s="570"/>
      <c r="S970" s="570"/>
      <c r="T970" s="570"/>
      <c r="U970" s="570"/>
      <c r="V970" s="570"/>
      <c r="W970" s="570"/>
      <c r="X970" s="570"/>
      <c r="Y970" s="570"/>
      <c r="Z970" s="570"/>
    </row>
    <row r="971" ht="12.75" customHeight="1">
      <c r="A971" s="570"/>
      <c r="B971" s="570"/>
      <c r="C971" s="691"/>
      <c r="D971" s="573"/>
      <c r="E971" s="574"/>
      <c r="F971" s="574"/>
      <c r="G971" s="570"/>
      <c r="H971" s="575"/>
      <c r="I971" s="575"/>
      <c r="J971" s="570"/>
      <c r="K971" s="570"/>
      <c r="L971" s="570"/>
      <c r="M971" s="570"/>
      <c r="N971" s="570"/>
      <c r="O971" s="570"/>
      <c r="P971" s="570"/>
      <c r="Q971" s="570"/>
      <c r="R971" s="570"/>
      <c r="S971" s="570"/>
      <c r="T971" s="570"/>
      <c r="U971" s="570"/>
      <c r="V971" s="570"/>
      <c r="W971" s="570"/>
      <c r="X971" s="570"/>
      <c r="Y971" s="570"/>
      <c r="Z971" s="570"/>
    </row>
    <row r="972" ht="12.75" customHeight="1">
      <c r="A972" s="570"/>
      <c r="B972" s="570"/>
      <c r="C972" s="691"/>
      <c r="D972" s="573"/>
      <c r="E972" s="574"/>
      <c r="F972" s="574"/>
      <c r="G972" s="570"/>
      <c r="H972" s="575"/>
      <c r="I972" s="575"/>
      <c r="J972" s="570"/>
      <c r="K972" s="570"/>
      <c r="L972" s="570"/>
      <c r="M972" s="570"/>
      <c r="N972" s="570"/>
      <c r="O972" s="570"/>
      <c r="P972" s="570"/>
      <c r="Q972" s="570"/>
      <c r="R972" s="570"/>
      <c r="S972" s="570"/>
      <c r="T972" s="570"/>
      <c r="U972" s="570"/>
      <c r="V972" s="570"/>
      <c r="W972" s="570"/>
      <c r="X972" s="570"/>
      <c r="Y972" s="570"/>
      <c r="Z972" s="570"/>
    </row>
    <row r="973" ht="12.75" customHeight="1">
      <c r="A973" s="570"/>
      <c r="B973" s="570"/>
      <c r="C973" s="691"/>
      <c r="D973" s="573"/>
      <c r="E973" s="574"/>
      <c r="F973" s="574"/>
      <c r="G973" s="570"/>
      <c r="H973" s="575"/>
      <c r="I973" s="575"/>
      <c r="J973" s="570"/>
      <c r="K973" s="570"/>
      <c r="L973" s="570"/>
      <c r="M973" s="570"/>
      <c r="N973" s="570"/>
      <c r="O973" s="570"/>
      <c r="P973" s="570"/>
      <c r="Q973" s="570"/>
      <c r="R973" s="570"/>
      <c r="S973" s="570"/>
      <c r="T973" s="570"/>
      <c r="U973" s="570"/>
      <c r="V973" s="570"/>
      <c r="W973" s="570"/>
      <c r="X973" s="570"/>
      <c r="Y973" s="570"/>
      <c r="Z973" s="570"/>
    </row>
    <row r="974" ht="12.75" customHeight="1">
      <c r="A974" s="570"/>
      <c r="B974" s="570"/>
      <c r="C974" s="691"/>
      <c r="D974" s="573"/>
      <c r="E974" s="574"/>
      <c r="F974" s="574"/>
      <c r="G974" s="570"/>
      <c r="H974" s="575"/>
      <c r="I974" s="575"/>
      <c r="J974" s="570"/>
      <c r="K974" s="570"/>
      <c r="L974" s="570"/>
      <c r="M974" s="570"/>
      <c r="N974" s="570"/>
      <c r="O974" s="570"/>
      <c r="P974" s="570"/>
      <c r="Q974" s="570"/>
      <c r="R974" s="570"/>
      <c r="S974" s="570"/>
      <c r="T974" s="570"/>
      <c r="U974" s="570"/>
      <c r="V974" s="570"/>
      <c r="W974" s="570"/>
      <c r="X974" s="570"/>
      <c r="Y974" s="570"/>
      <c r="Z974" s="570"/>
    </row>
    <row r="975" ht="12.75" customHeight="1">
      <c r="A975" s="570"/>
      <c r="B975" s="570"/>
      <c r="C975" s="691"/>
      <c r="D975" s="573"/>
      <c r="E975" s="574"/>
      <c r="F975" s="574"/>
      <c r="G975" s="570"/>
      <c r="H975" s="575"/>
      <c r="I975" s="575"/>
      <c r="J975" s="570"/>
      <c r="K975" s="570"/>
      <c r="L975" s="570"/>
      <c r="M975" s="570"/>
      <c r="N975" s="570"/>
      <c r="O975" s="570"/>
      <c r="P975" s="570"/>
      <c r="Q975" s="570"/>
      <c r="R975" s="570"/>
      <c r="S975" s="570"/>
      <c r="T975" s="570"/>
      <c r="U975" s="570"/>
      <c r="V975" s="570"/>
      <c r="W975" s="570"/>
      <c r="X975" s="570"/>
      <c r="Y975" s="570"/>
      <c r="Z975" s="570"/>
    </row>
    <row r="976" ht="12.75" customHeight="1">
      <c r="A976" s="570"/>
      <c r="B976" s="570"/>
      <c r="C976" s="691"/>
      <c r="D976" s="573"/>
      <c r="E976" s="574"/>
      <c r="F976" s="574"/>
      <c r="G976" s="570"/>
      <c r="H976" s="575"/>
      <c r="I976" s="575"/>
      <c r="J976" s="570"/>
      <c r="K976" s="570"/>
      <c r="L976" s="570"/>
      <c r="M976" s="570"/>
      <c r="N976" s="570"/>
      <c r="O976" s="570"/>
      <c r="P976" s="570"/>
      <c r="Q976" s="570"/>
      <c r="R976" s="570"/>
      <c r="S976" s="570"/>
      <c r="T976" s="570"/>
      <c r="U976" s="570"/>
      <c r="V976" s="570"/>
      <c r="W976" s="570"/>
      <c r="X976" s="570"/>
      <c r="Y976" s="570"/>
      <c r="Z976" s="570"/>
    </row>
    <row r="977" ht="12.75" customHeight="1">
      <c r="A977" s="570"/>
      <c r="B977" s="570"/>
      <c r="C977" s="691"/>
      <c r="D977" s="573"/>
      <c r="E977" s="574"/>
      <c r="F977" s="574"/>
      <c r="G977" s="570"/>
      <c r="H977" s="575"/>
      <c r="I977" s="575"/>
      <c r="J977" s="570"/>
      <c r="K977" s="570"/>
      <c r="L977" s="570"/>
      <c r="M977" s="570"/>
      <c r="N977" s="570"/>
      <c r="O977" s="570"/>
      <c r="P977" s="570"/>
      <c r="Q977" s="570"/>
      <c r="R977" s="570"/>
      <c r="S977" s="570"/>
      <c r="T977" s="570"/>
      <c r="U977" s="570"/>
      <c r="V977" s="570"/>
      <c r="W977" s="570"/>
      <c r="X977" s="570"/>
      <c r="Y977" s="570"/>
      <c r="Z977" s="570"/>
    </row>
    <row r="978" ht="12.75" customHeight="1">
      <c r="A978" s="570"/>
      <c r="B978" s="570"/>
      <c r="C978" s="691"/>
      <c r="D978" s="573"/>
      <c r="E978" s="574"/>
      <c r="F978" s="574"/>
      <c r="G978" s="570"/>
      <c r="H978" s="575"/>
      <c r="I978" s="575"/>
      <c r="J978" s="570"/>
      <c r="K978" s="570"/>
      <c r="L978" s="570"/>
      <c r="M978" s="570"/>
      <c r="N978" s="570"/>
      <c r="O978" s="570"/>
      <c r="P978" s="570"/>
      <c r="Q978" s="570"/>
      <c r="R978" s="570"/>
      <c r="S978" s="570"/>
      <c r="T978" s="570"/>
      <c r="U978" s="570"/>
      <c r="V978" s="570"/>
      <c r="W978" s="570"/>
      <c r="X978" s="570"/>
      <c r="Y978" s="570"/>
      <c r="Z978" s="570"/>
    </row>
    <row r="979" ht="12.75" customHeight="1">
      <c r="A979" s="570"/>
      <c r="B979" s="570"/>
      <c r="C979" s="691"/>
      <c r="D979" s="573"/>
      <c r="E979" s="574"/>
      <c r="F979" s="574"/>
      <c r="G979" s="570"/>
      <c r="H979" s="575"/>
      <c r="I979" s="575"/>
      <c r="J979" s="570"/>
      <c r="K979" s="570"/>
      <c r="L979" s="570"/>
      <c r="M979" s="570"/>
      <c r="N979" s="570"/>
      <c r="O979" s="570"/>
      <c r="P979" s="570"/>
      <c r="Q979" s="570"/>
      <c r="R979" s="570"/>
      <c r="S979" s="570"/>
      <c r="T979" s="570"/>
      <c r="U979" s="570"/>
      <c r="V979" s="570"/>
      <c r="W979" s="570"/>
      <c r="X979" s="570"/>
      <c r="Y979" s="570"/>
      <c r="Z979" s="570"/>
    </row>
    <row r="980" ht="12.75" customHeight="1">
      <c r="A980" s="570"/>
      <c r="B980" s="570"/>
      <c r="C980" s="691"/>
      <c r="D980" s="573"/>
      <c r="E980" s="574"/>
      <c r="F980" s="574"/>
      <c r="G980" s="570"/>
      <c r="H980" s="575"/>
      <c r="I980" s="575"/>
      <c r="J980" s="570"/>
      <c r="K980" s="570"/>
      <c r="L980" s="570"/>
      <c r="M980" s="570"/>
      <c r="N980" s="570"/>
      <c r="O980" s="570"/>
      <c r="P980" s="570"/>
      <c r="Q980" s="570"/>
      <c r="R980" s="570"/>
      <c r="S980" s="570"/>
      <c r="T980" s="570"/>
      <c r="U980" s="570"/>
      <c r="V980" s="570"/>
      <c r="W980" s="570"/>
      <c r="X980" s="570"/>
      <c r="Y980" s="570"/>
      <c r="Z980" s="570"/>
    </row>
    <row r="981" ht="12.75" customHeight="1">
      <c r="A981" s="570"/>
      <c r="B981" s="570"/>
      <c r="C981" s="691"/>
      <c r="D981" s="573"/>
      <c r="E981" s="574"/>
      <c r="F981" s="574"/>
      <c r="G981" s="570"/>
      <c r="H981" s="575"/>
      <c r="I981" s="575"/>
      <c r="J981" s="570"/>
      <c r="K981" s="570"/>
      <c r="L981" s="570"/>
      <c r="M981" s="570"/>
      <c r="N981" s="570"/>
      <c r="O981" s="570"/>
      <c r="P981" s="570"/>
      <c r="Q981" s="570"/>
      <c r="R981" s="570"/>
      <c r="S981" s="570"/>
      <c r="T981" s="570"/>
      <c r="U981" s="570"/>
      <c r="V981" s="570"/>
      <c r="W981" s="570"/>
      <c r="X981" s="570"/>
      <c r="Y981" s="570"/>
      <c r="Z981" s="570"/>
    </row>
    <row r="982" ht="12.75" customHeight="1">
      <c r="A982" s="570"/>
      <c r="B982" s="570"/>
      <c r="C982" s="691"/>
      <c r="D982" s="573"/>
      <c r="E982" s="574"/>
      <c r="F982" s="574"/>
      <c r="G982" s="570"/>
      <c r="H982" s="575"/>
      <c r="I982" s="575"/>
      <c r="J982" s="570"/>
      <c r="K982" s="570"/>
      <c r="L982" s="570"/>
      <c r="M982" s="570"/>
      <c r="N982" s="570"/>
      <c r="O982" s="570"/>
      <c r="P982" s="570"/>
      <c r="Q982" s="570"/>
      <c r="R982" s="570"/>
      <c r="S982" s="570"/>
      <c r="T982" s="570"/>
      <c r="U982" s="570"/>
      <c r="V982" s="570"/>
      <c r="W982" s="570"/>
      <c r="X982" s="570"/>
      <c r="Y982" s="570"/>
      <c r="Z982" s="570"/>
    </row>
    <row r="983" ht="12.75" customHeight="1">
      <c r="A983" s="570"/>
      <c r="B983" s="570"/>
      <c r="C983" s="691"/>
      <c r="D983" s="573"/>
      <c r="E983" s="574"/>
      <c r="F983" s="574"/>
      <c r="G983" s="570"/>
      <c r="H983" s="575"/>
      <c r="I983" s="575"/>
      <c r="J983" s="570"/>
      <c r="K983" s="570"/>
      <c r="L983" s="570"/>
      <c r="M983" s="570"/>
      <c r="N983" s="570"/>
      <c r="O983" s="570"/>
      <c r="P983" s="570"/>
      <c r="Q983" s="570"/>
      <c r="R983" s="570"/>
      <c r="S983" s="570"/>
      <c r="T983" s="570"/>
      <c r="U983" s="570"/>
      <c r="V983" s="570"/>
      <c r="W983" s="570"/>
      <c r="X983" s="570"/>
      <c r="Y983" s="570"/>
      <c r="Z983" s="570"/>
    </row>
    <row r="984" ht="12.75" customHeight="1">
      <c r="A984" s="570"/>
      <c r="B984" s="570"/>
      <c r="C984" s="691"/>
      <c r="D984" s="573"/>
      <c r="E984" s="574"/>
      <c r="F984" s="574"/>
      <c r="G984" s="570"/>
      <c r="H984" s="575"/>
      <c r="I984" s="575"/>
      <c r="J984" s="570"/>
      <c r="K984" s="570"/>
      <c r="L984" s="570"/>
      <c r="M984" s="570"/>
      <c r="N984" s="570"/>
      <c r="O984" s="570"/>
      <c r="P984" s="570"/>
      <c r="Q984" s="570"/>
      <c r="R984" s="570"/>
      <c r="S984" s="570"/>
      <c r="T984" s="570"/>
      <c r="U984" s="570"/>
      <c r="V984" s="570"/>
      <c r="W984" s="570"/>
      <c r="X984" s="570"/>
      <c r="Y984" s="570"/>
      <c r="Z984" s="570"/>
    </row>
    <row r="985" ht="12.75" customHeight="1">
      <c r="A985" s="570"/>
      <c r="B985" s="570"/>
      <c r="C985" s="691"/>
      <c r="D985" s="573"/>
      <c r="E985" s="574"/>
      <c r="F985" s="574"/>
      <c r="G985" s="570"/>
      <c r="H985" s="575"/>
      <c r="I985" s="575"/>
      <c r="J985" s="570"/>
      <c r="K985" s="570"/>
      <c r="L985" s="570"/>
      <c r="M985" s="570"/>
      <c r="N985" s="570"/>
      <c r="O985" s="570"/>
      <c r="P985" s="570"/>
      <c r="Q985" s="570"/>
      <c r="R985" s="570"/>
      <c r="S985" s="570"/>
      <c r="T985" s="570"/>
      <c r="U985" s="570"/>
      <c r="V985" s="570"/>
      <c r="W985" s="570"/>
      <c r="X985" s="570"/>
      <c r="Y985" s="570"/>
      <c r="Z985" s="570"/>
    </row>
    <row r="986" ht="12.75" customHeight="1">
      <c r="A986" s="570"/>
      <c r="B986" s="570"/>
      <c r="C986" s="691"/>
      <c r="D986" s="573"/>
      <c r="E986" s="574"/>
      <c r="F986" s="574"/>
      <c r="G986" s="570"/>
      <c r="H986" s="575"/>
      <c r="I986" s="575"/>
      <c r="J986" s="570"/>
      <c r="K986" s="570"/>
      <c r="L986" s="570"/>
      <c r="M986" s="570"/>
      <c r="N986" s="570"/>
      <c r="O986" s="570"/>
      <c r="P986" s="570"/>
      <c r="Q986" s="570"/>
      <c r="R986" s="570"/>
      <c r="S986" s="570"/>
      <c r="T986" s="570"/>
      <c r="U986" s="570"/>
      <c r="V986" s="570"/>
      <c r="W986" s="570"/>
      <c r="X986" s="570"/>
      <c r="Y986" s="570"/>
      <c r="Z986" s="570"/>
    </row>
    <row r="987" ht="12.75" customHeight="1">
      <c r="A987" s="570"/>
      <c r="B987" s="570"/>
      <c r="C987" s="691"/>
      <c r="D987" s="573"/>
      <c r="E987" s="574"/>
      <c r="F987" s="574"/>
      <c r="G987" s="570"/>
      <c r="H987" s="575"/>
      <c r="I987" s="575"/>
      <c r="J987" s="570"/>
      <c r="K987" s="570"/>
      <c r="L987" s="570"/>
      <c r="M987" s="570"/>
      <c r="N987" s="570"/>
      <c r="O987" s="570"/>
      <c r="P987" s="570"/>
      <c r="Q987" s="570"/>
      <c r="R987" s="570"/>
      <c r="S987" s="570"/>
      <c r="T987" s="570"/>
      <c r="U987" s="570"/>
      <c r="V987" s="570"/>
      <c r="W987" s="570"/>
      <c r="X987" s="570"/>
      <c r="Y987" s="570"/>
      <c r="Z987" s="570"/>
    </row>
    <row r="988" ht="12.75" customHeight="1">
      <c r="A988" s="570"/>
      <c r="B988" s="570"/>
      <c r="C988" s="691"/>
      <c r="D988" s="573"/>
      <c r="E988" s="574"/>
      <c r="F988" s="574"/>
      <c r="G988" s="570"/>
      <c r="H988" s="575"/>
      <c r="I988" s="575"/>
      <c r="J988" s="570"/>
      <c r="K988" s="570"/>
      <c r="L988" s="570"/>
      <c r="M988" s="570"/>
      <c r="N988" s="570"/>
      <c r="O988" s="570"/>
      <c r="P988" s="570"/>
      <c r="Q988" s="570"/>
      <c r="R988" s="570"/>
      <c r="S988" s="570"/>
      <c r="T988" s="570"/>
      <c r="U988" s="570"/>
      <c r="V988" s="570"/>
      <c r="W988" s="570"/>
      <c r="X988" s="570"/>
      <c r="Y988" s="570"/>
      <c r="Z988" s="570"/>
    </row>
    <row r="989" ht="12.75" customHeight="1">
      <c r="A989" s="570"/>
      <c r="B989" s="570"/>
      <c r="C989" s="691"/>
      <c r="D989" s="573"/>
      <c r="E989" s="574"/>
      <c r="F989" s="574"/>
      <c r="G989" s="570"/>
      <c r="H989" s="575"/>
      <c r="I989" s="575"/>
      <c r="J989" s="570"/>
      <c r="K989" s="570"/>
      <c r="L989" s="570"/>
      <c r="M989" s="570"/>
      <c r="N989" s="570"/>
      <c r="O989" s="570"/>
      <c r="P989" s="570"/>
      <c r="Q989" s="570"/>
      <c r="R989" s="570"/>
      <c r="S989" s="570"/>
      <c r="T989" s="570"/>
      <c r="U989" s="570"/>
      <c r="V989" s="570"/>
      <c r="W989" s="570"/>
      <c r="X989" s="570"/>
      <c r="Y989" s="570"/>
      <c r="Z989" s="570"/>
    </row>
    <row r="990" ht="12.75" customHeight="1">
      <c r="A990" s="570"/>
      <c r="B990" s="570"/>
      <c r="C990" s="691"/>
      <c r="D990" s="573"/>
      <c r="E990" s="574"/>
      <c r="F990" s="574"/>
      <c r="G990" s="570"/>
      <c r="H990" s="575"/>
      <c r="I990" s="575"/>
      <c r="J990" s="570"/>
      <c r="K990" s="570"/>
      <c r="L990" s="570"/>
      <c r="M990" s="570"/>
      <c r="N990" s="570"/>
      <c r="O990" s="570"/>
      <c r="P990" s="570"/>
      <c r="Q990" s="570"/>
      <c r="R990" s="570"/>
      <c r="S990" s="570"/>
      <c r="T990" s="570"/>
      <c r="U990" s="570"/>
      <c r="V990" s="570"/>
      <c r="W990" s="570"/>
      <c r="X990" s="570"/>
      <c r="Y990" s="570"/>
      <c r="Z990" s="570"/>
    </row>
    <row r="991" ht="12.75" customHeight="1">
      <c r="A991" s="570"/>
      <c r="B991" s="570"/>
      <c r="C991" s="691"/>
      <c r="D991" s="573"/>
      <c r="E991" s="574"/>
      <c r="F991" s="574"/>
      <c r="G991" s="570"/>
      <c r="H991" s="575"/>
      <c r="I991" s="575"/>
      <c r="J991" s="570"/>
      <c r="K991" s="570"/>
      <c r="L991" s="570"/>
      <c r="M991" s="570"/>
      <c r="N991" s="570"/>
      <c r="O991" s="570"/>
      <c r="P991" s="570"/>
      <c r="Q991" s="570"/>
      <c r="R991" s="570"/>
      <c r="S991" s="570"/>
      <c r="T991" s="570"/>
      <c r="U991" s="570"/>
      <c r="V991" s="570"/>
      <c r="W991" s="570"/>
      <c r="X991" s="570"/>
      <c r="Y991" s="570"/>
      <c r="Z991" s="570"/>
    </row>
    <row r="992" ht="12.75" customHeight="1">
      <c r="A992" s="570"/>
      <c r="B992" s="570"/>
      <c r="C992" s="691"/>
      <c r="D992" s="573"/>
      <c r="E992" s="574"/>
      <c r="F992" s="574"/>
      <c r="G992" s="570"/>
      <c r="H992" s="575"/>
      <c r="I992" s="575"/>
      <c r="J992" s="570"/>
      <c r="K992" s="570"/>
      <c r="L992" s="570"/>
      <c r="M992" s="570"/>
      <c r="N992" s="570"/>
      <c r="O992" s="570"/>
      <c r="P992" s="570"/>
      <c r="Q992" s="570"/>
      <c r="R992" s="570"/>
      <c r="S992" s="570"/>
      <c r="T992" s="570"/>
      <c r="U992" s="570"/>
      <c r="V992" s="570"/>
      <c r="W992" s="570"/>
      <c r="X992" s="570"/>
      <c r="Y992" s="570"/>
      <c r="Z992" s="570"/>
    </row>
    <row r="993" ht="12.75" customHeight="1">
      <c r="A993" s="570"/>
      <c r="B993" s="570"/>
      <c r="C993" s="691"/>
      <c r="D993" s="573"/>
      <c r="E993" s="574"/>
      <c r="F993" s="574"/>
      <c r="G993" s="570"/>
      <c r="H993" s="575"/>
      <c r="I993" s="575"/>
      <c r="J993" s="570"/>
      <c r="K993" s="570"/>
      <c r="L993" s="570"/>
      <c r="M993" s="570"/>
      <c r="N993" s="570"/>
      <c r="O993" s="570"/>
      <c r="P993" s="570"/>
      <c r="Q993" s="570"/>
      <c r="R993" s="570"/>
      <c r="S993" s="570"/>
      <c r="T993" s="570"/>
      <c r="U993" s="570"/>
      <c r="V993" s="570"/>
      <c r="W993" s="570"/>
      <c r="X993" s="570"/>
      <c r="Y993" s="570"/>
      <c r="Z993" s="570"/>
    </row>
    <row r="994" ht="12.75" customHeight="1">
      <c r="A994" s="570"/>
      <c r="B994" s="570"/>
      <c r="C994" s="691"/>
      <c r="D994" s="573"/>
      <c r="E994" s="574"/>
      <c r="F994" s="574"/>
      <c r="G994" s="570"/>
      <c r="H994" s="575"/>
      <c r="I994" s="575"/>
      <c r="J994" s="570"/>
      <c r="K994" s="570"/>
      <c r="L994" s="570"/>
      <c r="M994" s="570"/>
      <c r="N994" s="570"/>
      <c r="O994" s="570"/>
      <c r="P994" s="570"/>
      <c r="Q994" s="570"/>
      <c r="R994" s="570"/>
      <c r="S994" s="570"/>
      <c r="T994" s="570"/>
      <c r="U994" s="570"/>
      <c r="V994" s="570"/>
      <c r="W994" s="570"/>
      <c r="X994" s="570"/>
      <c r="Y994" s="570"/>
      <c r="Z994" s="570"/>
    </row>
    <row r="995" ht="12.75" customHeight="1">
      <c r="A995" s="570"/>
      <c r="B995" s="570"/>
      <c r="C995" s="691"/>
      <c r="D995" s="573"/>
      <c r="E995" s="574"/>
      <c r="F995" s="574"/>
      <c r="G995" s="570"/>
      <c r="H995" s="575"/>
      <c r="I995" s="575"/>
      <c r="J995" s="570"/>
      <c r="K995" s="570"/>
      <c r="L995" s="570"/>
      <c r="M995" s="570"/>
      <c r="N995" s="570"/>
      <c r="O995" s="570"/>
      <c r="P995" s="570"/>
      <c r="Q995" s="570"/>
      <c r="R995" s="570"/>
      <c r="S995" s="570"/>
      <c r="T995" s="570"/>
      <c r="U995" s="570"/>
      <c r="V995" s="570"/>
      <c r="W995" s="570"/>
      <c r="X995" s="570"/>
      <c r="Y995" s="570"/>
      <c r="Z995" s="570"/>
    </row>
    <row r="996" ht="12.75" customHeight="1">
      <c r="A996" s="570"/>
      <c r="B996" s="570"/>
      <c r="C996" s="691"/>
      <c r="D996" s="573"/>
      <c r="E996" s="574"/>
      <c r="F996" s="574"/>
      <c r="G996" s="570"/>
      <c r="H996" s="575"/>
      <c r="I996" s="575"/>
      <c r="J996" s="570"/>
      <c r="K996" s="570"/>
      <c r="L996" s="570"/>
      <c r="M996" s="570"/>
      <c r="N996" s="570"/>
      <c r="O996" s="570"/>
      <c r="P996" s="570"/>
      <c r="Q996" s="570"/>
      <c r="R996" s="570"/>
      <c r="S996" s="570"/>
      <c r="T996" s="570"/>
      <c r="U996" s="570"/>
      <c r="V996" s="570"/>
      <c r="W996" s="570"/>
      <c r="X996" s="570"/>
      <c r="Y996" s="570"/>
      <c r="Z996" s="570"/>
    </row>
    <row r="997" ht="12.75" customHeight="1">
      <c r="A997" s="570"/>
      <c r="B997" s="570"/>
      <c r="C997" s="691"/>
      <c r="D997" s="573"/>
      <c r="E997" s="574"/>
      <c r="F997" s="574"/>
      <c r="G997" s="570"/>
      <c r="H997" s="575"/>
      <c r="I997" s="575"/>
      <c r="J997" s="570"/>
      <c r="K997" s="570"/>
      <c r="L997" s="570"/>
      <c r="M997" s="570"/>
      <c r="N997" s="570"/>
      <c r="O997" s="570"/>
      <c r="P997" s="570"/>
      <c r="Q997" s="570"/>
      <c r="R997" s="570"/>
      <c r="S997" s="570"/>
      <c r="T997" s="570"/>
      <c r="U997" s="570"/>
      <c r="V997" s="570"/>
      <c r="W997" s="570"/>
      <c r="X997" s="570"/>
      <c r="Y997" s="570"/>
      <c r="Z997" s="570"/>
    </row>
    <row r="998" ht="12.75" customHeight="1">
      <c r="A998" s="570"/>
      <c r="B998" s="570"/>
      <c r="C998" s="691"/>
      <c r="D998" s="573"/>
      <c r="E998" s="574"/>
      <c r="F998" s="574"/>
      <c r="G998" s="570"/>
      <c r="H998" s="575"/>
      <c r="I998" s="575"/>
      <c r="J998" s="570"/>
      <c r="K998" s="570"/>
      <c r="L998" s="570"/>
      <c r="M998" s="570"/>
      <c r="N998" s="570"/>
      <c r="O998" s="570"/>
      <c r="P998" s="570"/>
      <c r="Q998" s="570"/>
      <c r="R998" s="570"/>
      <c r="S998" s="570"/>
      <c r="T998" s="570"/>
      <c r="U998" s="570"/>
      <c r="V998" s="570"/>
      <c r="W998" s="570"/>
      <c r="X998" s="570"/>
      <c r="Y998" s="570"/>
      <c r="Z998" s="570"/>
    </row>
    <row r="999" ht="12.75" customHeight="1">
      <c r="A999" s="570"/>
      <c r="B999" s="570"/>
      <c r="C999" s="691"/>
      <c r="D999" s="573"/>
      <c r="E999" s="574"/>
      <c r="F999" s="574"/>
      <c r="G999" s="570"/>
      <c r="H999" s="575"/>
      <c r="I999" s="575"/>
      <c r="J999" s="570"/>
      <c r="K999" s="570"/>
      <c r="L999" s="570"/>
      <c r="M999" s="570"/>
      <c r="N999" s="570"/>
      <c r="O999" s="570"/>
      <c r="P999" s="570"/>
      <c r="Q999" s="570"/>
      <c r="R999" s="570"/>
      <c r="S999" s="570"/>
      <c r="T999" s="570"/>
      <c r="U999" s="570"/>
      <c r="V999" s="570"/>
      <c r="W999" s="570"/>
      <c r="X999" s="570"/>
      <c r="Y999" s="570"/>
      <c r="Z999" s="570"/>
    </row>
    <row r="1000" ht="12.75" customHeight="1">
      <c r="A1000" s="570"/>
      <c r="B1000" s="570"/>
      <c r="C1000" s="691"/>
      <c r="D1000" s="573"/>
      <c r="E1000" s="574"/>
      <c r="F1000" s="574"/>
      <c r="G1000" s="570"/>
      <c r="H1000" s="575"/>
      <c r="I1000" s="575"/>
      <c r="J1000" s="570"/>
      <c r="K1000" s="570"/>
      <c r="L1000" s="570"/>
      <c r="M1000" s="570"/>
      <c r="N1000" s="570"/>
      <c r="O1000" s="570"/>
      <c r="P1000" s="570"/>
      <c r="Q1000" s="570"/>
      <c r="R1000" s="570"/>
      <c r="S1000" s="570"/>
      <c r="T1000" s="570"/>
      <c r="U1000" s="570"/>
      <c r="V1000" s="570"/>
      <c r="W1000" s="570"/>
      <c r="X1000" s="570"/>
      <c r="Y1000" s="570"/>
      <c r="Z1000" s="570"/>
    </row>
    <row r="1001" ht="12.75" customHeight="1">
      <c r="A1001" s="570"/>
      <c r="B1001" s="570"/>
      <c r="C1001" s="691"/>
      <c r="D1001" s="573"/>
      <c r="E1001" s="574"/>
      <c r="F1001" s="574"/>
      <c r="G1001" s="570"/>
      <c r="H1001" s="575"/>
      <c r="I1001" s="575"/>
      <c r="J1001" s="570"/>
      <c r="K1001" s="570"/>
      <c r="L1001" s="570"/>
      <c r="M1001" s="570"/>
      <c r="N1001" s="570"/>
      <c r="O1001" s="570"/>
      <c r="P1001" s="570"/>
      <c r="Q1001" s="570"/>
      <c r="R1001" s="570"/>
      <c r="S1001" s="570"/>
      <c r="T1001" s="570"/>
      <c r="U1001" s="570"/>
      <c r="V1001" s="570"/>
      <c r="W1001" s="570"/>
      <c r="X1001" s="570"/>
      <c r="Y1001" s="570"/>
      <c r="Z1001" s="570"/>
    </row>
    <row r="1002" ht="12.75" customHeight="1">
      <c r="A1002" s="570"/>
      <c r="B1002" s="570"/>
      <c r="C1002" s="691"/>
      <c r="D1002" s="573"/>
      <c r="E1002" s="574"/>
      <c r="F1002" s="574"/>
      <c r="G1002" s="570"/>
      <c r="H1002" s="575"/>
      <c r="I1002" s="575"/>
      <c r="J1002" s="570"/>
      <c r="K1002" s="570"/>
      <c r="L1002" s="570"/>
      <c r="M1002" s="570"/>
      <c r="N1002" s="570"/>
      <c r="O1002" s="570"/>
      <c r="P1002" s="570"/>
      <c r="Q1002" s="570"/>
      <c r="R1002" s="570"/>
      <c r="S1002" s="570"/>
      <c r="T1002" s="570"/>
      <c r="U1002" s="570"/>
      <c r="V1002" s="570"/>
      <c r="W1002" s="570"/>
      <c r="X1002" s="570"/>
      <c r="Y1002" s="570"/>
      <c r="Z1002" s="570"/>
    </row>
    <row r="1003" ht="12.75" customHeight="1">
      <c r="A1003" s="570"/>
      <c r="B1003" s="570"/>
      <c r="C1003" s="691"/>
      <c r="D1003" s="573"/>
      <c r="E1003" s="574"/>
      <c r="F1003" s="574"/>
      <c r="G1003" s="570"/>
      <c r="H1003" s="575"/>
      <c r="I1003" s="575"/>
      <c r="J1003" s="570"/>
      <c r="K1003" s="570"/>
      <c r="L1003" s="570"/>
      <c r="M1003" s="570"/>
      <c r="N1003" s="570"/>
      <c r="O1003" s="570"/>
      <c r="P1003" s="570"/>
      <c r="Q1003" s="570"/>
      <c r="R1003" s="570"/>
      <c r="S1003" s="570"/>
      <c r="T1003" s="570"/>
      <c r="U1003" s="570"/>
      <c r="V1003" s="570"/>
      <c r="W1003" s="570"/>
      <c r="X1003" s="570"/>
      <c r="Y1003" s="570"/>
      <c r="Z1003" s="570"/>
    </row>
    <row r="1004" ht="12.75" customHeight="1">
      <c r="A1004" s="570"/>
      <c r="B1004" s="570"/>
      <c r="C1004" s="691"/>
      <c r="D1004" s="573"/>
      <c r="E1004" s="574"/>
      <c r="F1004" s="574"/>
      <c r="G1004" s="570"/>
      <c r="H1004" s="575"/>
      <c r="I1004" s="575"/>
      <c r="J1004" s="570"/>
      <c r="K1004" s="570"/>
      <c r="L1004" s="570"/>
      <c r="M1004" s="570"/>
      <c r="N1004" s="570"/>
      <c r="O1004" s="570"/>
      <c r="P1004" s="570"/>
      <c r="Q1004" s="570"/>
      <c r="R1004" s="570"/>
      <c r="S1004" s="570"/>
      <c r="T1004" s="570"/>
      <c r="U1004" s="570"/>
      <c r="V1004" s="570"/>
      <c r="W1004" s="570"/>
      <c r="X1004" s="570"/>
      <c r="Y1004" s="570"/>
      <c r="Z1004" s="570"/>
    </row>
    <row r="1005" ht="12.75" customHeight="1">
      <c r="A1005" s="570"/>
      <c r="B1005" s="570"/>
      <c r="C1005" s="691"/>
      <c r="D1005" s="573"/>
      <c r="E1005" s="574"/>
      <c r="F1005" s="574"/>
      <c r="G1005" s="570"/>
      <c r="H1005" s="575"/>
      <c r="I1005" s="575"/>
      <c r="J1005" s="570"/>
      <c r="K1005" s="570"/>
      <c r="L1005" s="570"/>
      <c r="M1005" s="570"/>
      <c r="N1005" s="570"/>
      <c r="O1005" s="570"/>
      <c r="P1005" s="570"/>
      <c r="Q1005" s="570"/>
      <c r="R1005" s="570"/>
      <c r="S1005" s="570"/>
      <c r="T1005" s="570"/>
      <c r="U1005" s="570"/>
      <c r="V1005" s="570"/>
      <c r="W1005" s="570"/>
      <c r="X1005" s="570"/>
      <c r="Y1005" s="570"/>
      <c r="Z1005" s="570"/>
    </row>
    <row r="1006" ht="12.75" customHeight="1">
      <c r="A1006" s="570"/>
      <c r="B1006" s="570"/>
      <c r="C1006" s="691"/>
      <c r="D1006" s="573"/>
      <c r="E1006" s="574"/>
      <c r="F1006" s="574"/>
      <c r="G1006" s="570"/>
      <c r="H1006" s="575"/>
      <c r="I1006" s="575"/>
      <c r="J1006" s="570"/>
      <c r="K1006" s="570"/>
      <c r="L1006" s="570"/>
      <c r="M1006" s="570"/>
      <c r="N1006" s="570"/>
      <c r="O1006" s="570"/>
      <c r="P1006" s="570"/>
      <c r="Q1006" s="570"/>
      <c r="R1006" s="570"/>
      <c r="S1006" s="570"/>
      <c r="T1006" s="570"/>
      <c r="U1006" s="570"/>
      <c r="V1006" s="570"/>
      <c r="W1006" s="570"/>
      <c r="X1006" s="570"/>
      <c r="Y1006" s="570"/>
      <c r="Z1006" s="570"/>
    </row>
    <row r="1007" ht="12.75" customHeight="1">
      <c r="A1007" s="570"/>
      <c r="B1007" s="570"/>
      <c r="C1007" s="691"/>
      <c r="D1007" s="573"/>
      <c r="E1007" s="574"/>
      <c r="F1007" s="574"/>
      <c r="G1007" s="570"/>
      <c r="H1007" s="575"/>
      <c r="I1007" s="575"/>
      <c r="J1007" s="570"/>
      <c r="K1007" s="570"/>
      <c r="L1007" s="570"/>
      <c r="M1007" s="570"/>
      <c r="N1007" s="570"/>
      <c r="O1007" s="570"/>
      <c r="P1007" s="570"/>
      <c r="Q1007" s="570"/>
      <c r="R1007" s="570"/>
      <c r="S1007" s="570"/>
      <c r="T1007" s="570"/>
      <c r="U1007" s="570"/>
      <c r="V1007" s="570"/>
      <c r="W1007" s="570"/>
      <c r="X1007" s="570"/>
      <c r="Y1007" s="570"/>
      <c r="Z1007" s="570"/>
    </row>
    <row r="1008" ht="12.75" customHeight="1">
      <c r="A1008" s="570"/>
      <c r="B1008" s="570"/>
      <c r="C1008" s="691"/>
      <c r="D1008" s="573"/>
      <c r="E1008" s="574"/>
      <c r="F1008" s="574"/>
      <c r="G1008" s="570"/>
      <c r="H1008" s="575"/>
      <c r="I1008" s="575"/>
      <c r="J1008" s="570"/>
      <c r="K1008" s="570"/>
      <c r="L1008" s="570"/>
      <c r="M1008" s="570"/>
      <c r="N1008" s="570"/>
      <c r="O1008" s="570"/>
      <c r="P1008" s="570"/>
      <c r="Q1008" s="570"/>
      <c r="R1008" s="570"/>
      <c r="S1008" s="570"/>
      <c r="T1008" s="570"/>
      <c r="U1008" s="570"/>
      <c r="V1008" s="570"/>
      <c r="W1008" s="570"/>
      <c r="X1008" s="570"/>
      <c r="Y1008" s="570"/>
      <c r="Z1008" s="570"/>
    </row>
    <row r="1009" ht="12.75" customHeight="1">
      <c r="A1009" s="570"/>
      <c r="B1009" s="570"/>
      <c r="C1009" s="691"/>
      <c r="D1009" s="573"/>
      <c r="E1009" s="574"/>
      <c r="F1009" s="574"/>
      <c r="G1009" s="570"/>
      <c r="H1009" s="575"/>
      <c r="I1009" s="575"/>
      <c r="J1009" s="570"/>
      <c r="K1009" s="570"/>
      <c r="L1009" s="570"/>
      <c r="M1009" s="570"/>
      <c r="N1009" s="570"/>
      <c r="O1009" s="570"/>
      <c r="P1009" s="570"/>
      <c r="Q1009" s="570"/>
      <c r="R1009" s="570"/>
      <c r="S1009" s="570"/>
      <c r="T1009" s="570"/>
      <c r="U1009" s="570"/>
      <c r="V1009" s="570"/>
      <c r="W1009" s="570"/>
      <c r="X1009" s="570"/>
      <c r="Y1009" s="570"/>
      <c r="Z1009" s="570"/>
    </row>
    <row r="1010" ht="12.75" customHeight="1">
      <c r="A1010" s="570"/>
      <c r="B1010" s="570"/>
      <c r="C1010" s="691"/>
      <c r="D1010" s="573"/>
      <c r="E1010" s="574"/>
      <c r="F1010" s="574"/>
      <c r="G1010" s="570"/>
      <c r="H1010" s="575"/>
      <c r="I1010" s="575"/>
      <c r="J1010" s="570"/>
      <c r="K1010" s="570"/>
      <c r="L1010" s="570"/>
      <c r="M1010" s="570"/>
      <c r="N1010" s="570"/>
      <c r="O1010" s="570"/>
      <c r="P1010" s="570"/>
      <c r="Q1010" s="570"/>
      <c r="R1010" s="570"/>
      <c r="S1010" s="570"/>
      <c r="T1010" s="570"/>
      <c r="U1010" s="570"/>
      <c r="V1010" s="570"/>
      <c r="W1010" s="570"/>
      <c r="X1010" s="570"/>
      <c r="Y1010" s="570"/>
      <c r="Z1010" s="570"/>
    </row>
    <row r="1011" ht="12.75" customHeight="1">
      <c r="A1011" s="570"/>
      <c r="B1011" s="570"/>
      <c r="C1011" s="691"/>
      <c r="D1011" s="573"/>
      <c r="E1011" s="574"/>
      <c r="F1011" s="574"/>
      <c r="G1011" s="570"/>
      <c r="H1011" s="575"/>
      <c r="I1011" s="575"/>
      <c r="J1011" s="570"/>
      <c r="K1011" s="570"/>
      <c r="L1011" s="570"/>
      <c r="M1011" s="570"/>
      <c r="N1011" s="570"/>
      <c r="O1011" s="570"/>
      <c r="P1011" s="570"/>
      <c r="Q1011" s="570"/>
      <c r="R1011" s="570"/>
      <c r="S1011" s="570"/>
      <c r="T1011" s="570"/>
      <c r="U1011" s="570"/>
      <c r="V1011" s="570"/>
      <c r="W1011" s="570"/>
      <c r="X1011" s="570"/>
      <c r="Y1011" s="570"/>
      <c r="Z1011" s="570"/>
    </row>
    <row r="1012" ht="12.75" customHeight="1">
      <c r="A1012" s="570"/>
      <c r="B1012" s="570"/>
      <c r="C1012" s="691"/>
      <c r="D1012" s="573"/>
      <c r="E1012" s="574"/>
      <c r="F1012" s="574"/>
      <c r="G1012" s="570"/>
      <c r="H1012" s="575"/>
      <c r="I1012" s="575"/>
      <c r="J1012" s="570"/>
      <c r="K1012" s="570"/>
      <c r="L1012" s="570"/>
      <c r="M1012" s="570"/>
      <c r="N1012" s="570"/>
      <c r="O1012" s="570"/>
      <c r="P1012" s="570"/>
      <c r="Q1012" s="570"/>
      <c r="R1012" s="570"/>
      <c r="S1012" s="570"/>
      <c r="T1012" s="570"/>
      <c r="U1012" s="570"/>
      <c r="V1012" s="570"/>
      <c r="W1012" s="570"/>
      <c r="X1012" s="570"/>
      <c r="Y1012" s="570"/>
      <c r="Z1012" s="570"/>
    </row>
    <row r="1013" ht="12.75" customHeight="1">
      <c r="A1013" s="570"/>
      <c r="B1013" s="570"/>
      <c r="C1013" s="691"/>
      <c r="D1013" s="573"/>
      <c r="E1013" s="574"/>
      <c r="F1013" s="574"/>
      <c r="G1013" s="570"/>
      <c r="H1013" s="575"/>
      <c r="I1013" s="575"/>
      <c r="J1013" s="570"/>
      <c r="K1013" s="570"/>
      <c r="L1013" s="570"/>
      <c r="M1013" s="570"/>
      <c r="N1013" s="570"/>
      <c r="O1013" s="570"/>
      <c r="P1013" s="570"/>
      <c r="Q1013" s="570"/>
      <c r="R1013" s="570"/>
      <c r="S1013" s="570"/>
      <c r="T1013" s="570"/>
      <c r="U1013" s="570"/>
      <c r="V1013" s="570"/>
      <c r="W1013" s="570"/>
      <c r="X1013" s="570"/>
      <c r="Y1013" s="570"/>
      <c r="Z1013" s="570"/>
    </row>
    <row r="1014" ht="12.75" customHeight="1">
      <c r="A1014" s="570"/>
      <c r="B1014" s="570"/>
      <c r="C1014" s="691"/>
      <c r="D1014" s="573"/>
      <c r="E1014" s="574"/>
      <c r="F1014" s="574"/>
      <c r="G1014" s="570"/>
      <c r="H1014" s="575"/>
      <c r="I1014" s="575"/>
      <c r="J1014" s="570"/>
      <c r="K1014" s="570"/>
      <c r="L1014" s="570"/>
      <c r="M1014" s="570"/>
      <c r="N1014" s="570"/>
      <c r="O1014" s="570"/>
      <c r="P1014" s="570"/>
      <c r="Q1014" s="570"/>
      <c r="R1014" s="570"/>
      <c r="S1014" s="570"/>
      <c r="T1014" s="570"/>
      <c r="U1014" s="570"/>
      <c r="V1014" s="570"/>
      <c r="W1014" s="570"/>
      <c r="X1014" s="570"/>
      <c r="Y1014" s="570"/>
      <c r="Z1014" s="570"/>
    </row>
    <row r="1015" ht="12.75" customHeight="1">
      <c r="A1015" s="570"/>
      <c r="B1015" s="570"/>
      <c r="C1015" s="691"/>
      <c r="D1015" s="573"/>
      <c r="E1015" s="574"/>
      <c r="F1015" s="574"/>
      <c r="G1015" s="570"/>
      <c r="H1015" s="575"/>
      <c r="I1015" s="575"/>
      <c r="J1015" s="570"/>
      <c r="K1015" s="570"/>
      <c r="L1015" s="570"/>
      <c r="M1015" s="570"/>
      <c r="N1015" s="570"/>
      <c r="O1015" s="570"/>
      <c r="P1015" s="570"/>
      <c r="Q1015" s="570"/>
      <c r="R1015" s="570"/>
      <c r="S1015" s="570"/>
      <c r="T1015" s="570"/>
      <c r="U1015" s="570"/>
      <c r="V1015" s="570"/>
      <c r="W1015" s="570"/>
      <c r="X1015" s="570"/>
      <c r="Y1015" s="570"/>
      <c r="Z1015" s="570"/>
    </row>
    <row r="1016" ht="12.75" customHeight="1">
      <c r="A1016" s="570"/>
      <c r="B1016" s="570"/>
      <c r="C1016" s="691"/>
      <c r="D1016" s="573"/>
      <c r="E1016" s="574"/>
      <c r="F1016" s="574"/>
      <c r="G1016" s="570"/>
      <c r="H1016" s="575"/>
      <c r="I1016" s="575"/>
      <c r="J1016" s="570"/>
      <c r="K1016" s="570"/>
      <c r="L1016" s="570"/>
      <c r="M1016" s="570"/>
      <c r="N1016" s="570"/>
      <c r="O1016" s="570"/>
      <c r="P1016" s="570"/>
      <c r="Q1016" s="570"/>
      <c r="R1016" s="570"/>
      <c r="S1016" s="570"/>
      <c r="T1016" s="570"/>
      <c r="U1016" s="570"/>
      <c r="V1016" s="570"/>
      <c r="W1016" s="570"/>
      <c r="X1016" s="570"/>
      <c r="Y1016" s="570"/>
      <c r="Z1016" s="570"/>
    </row>
    <row r="1017" ht="12.75" customHeight="1">
      <c r="A1017" s="570"/>
      <c r="B1017" s="570"/>
      <c r="C1017" s="691"/>
      <c r="D1017" s="573"/>
      <c r="E1017" s="574"/>
      <c r="F1017" s="574"/>
      <c r="G1017" s="570"/>
      <c r="H1017" s="575"/>
      <c r="I1017" s="575"/>
      <c r="J1017" s="570"/>
      <c r="K1017" s="570"/>
      <c r="L1017" s="570"/>
      <c r="M1017" s="570"/>
      <c r="N1017" s="570"/>
      <c r="O1017" s="570"/>
      <c r="P1017" s="570"/>
      <c r="Q1017" s="570"/>
      <c r="R1017" s="570"/>
      <c r="S1017" s="570"/>
      <c r="T1017" s="570"/>
      <c r="U1017" s="570"/>
      <c r="V1017" s="570"/>
      <c r="W1017" s="570"/>
      <c r="X1017" s="570"/>
      <c r="Y1017" s="570"/>
      <c r="Z1017" s="570"/>
    </row>
    <row r="1018" ht="12.75" customHeight="1">
      <c r="A1018" s="570"/>
      <c r="B1018" s="570"/>
      <c r="C1018" s="691"/>
      <c r="D1018" s="573"/>
      <c r="E1018" s="574"/>
      <c r="F1018" s="574"/>
      <c r="G1018" s="570"/>
      <c r="H1018" s="575"/>
      <c r="I1018" s="575"/>
      <c r="J1018" s="570"/>
      <c r="K1018" s="570"/>
      <c r="L1018" s="570"/>
      <c r="M1018" s="570"/>
      <c r="N1018" s="570"/>
      <c r="O1018" s="570"/>
      <c r="P1018" s="570"/>
      <c r="Q1018" s="570"/>
      <c r="R1018" s="570"/>
      <c r="S1018" s="570"/>
      <c r="T1018" s="570"/>
      <c r="U1018" s="570"/>
      <c r="V1018" s="570"/>
      <c r="W1018" s="570"/>
      <c r="X1018" s="570"/>
      <c r="Y1018" s="570"/>
      <c r="Z1018" s="570"/>
    </row>
    <row r="1019" ht="12.75" customHeight="1">
      <c r="A1019" s="570"/>
      <c r="B1019" s="570"/>
      <c r="C1019" s="691"/>
      <c r="D1019" s="573"/>
      <c r="E1019" s="574"/>
      <c r="F1019" s="574"/>
      <c r="G1019" s="570"/>
      <c r="H1019" s="575"/>
      <c r="I1019" s="575"/>
      <c r="J1019" s="570"/>
      <c r="K1019" s="570"/>
      <c r="L1019" s="570"/>
      <c r="M1019" s="570"/>
      <c r="N1019" s="570"/>
      <c r="O1019" s="570"/>
      <c r="P1019" s="570"/>
      <c r="Q1019" s="570"/>
      <c r="R1019" s="570"/>
      <c r="S1019" s="570"/>
      <c r="T1019" s="570"/>
      <c r="U1019" s="570"/>
      <c r="V1019" s="570"/>
      <c r="W1019" s="570"/>
      <c r="X1019" s="570"/>
      <c r="Y1019" s="570"/>
      <c r="Z1019" s="570"/>
    </row>
    <row r="1020" ht="12.75" customHeight="1">
      <c r="A1020" s="570"/>
      <c r="B1020" s="570"/>
      <c r="C1020" s="691"/>
      <c r="D1020" s="573"/>
      <c r="E1020" s="574"/>
      <c r="F1020" s="574"/>
      <c r="G1020" s="570"/>
      <c r="H1020" s="575"/>
      <c r="I1020" s="575"/>
      <c r="J1020" s="570"/>
      <c r="K1020" s="570"/>
      <c r="L1020" s="570"/>
      <c r="M1020" s="570"/>
      <c r="N1020" s="570"/>
      <c r="O1020" s="570"/>
      <c r="P1020" s="570"/>
      <c r="Q1020" s="570"/>
      <c r="R1020" s="570"/>
      <c r="S1020" s="570"/>
      <c r="T1020" s="570"/>
      <c r="U1020" s="570"/>
      <c r="V1020" s="570"/>
      <c r="W1020" s="570"/>
      <c r="X1020" s="570"/>
      <c r="Y1020" s="570"/>
      <c r="Z1020" s="570"/>
    </row>
    <row r="1021" ht="12.75" customHeight="1">
      <c r="A1021" s="570"/>
      <c r="B1021" s="570"/>
      <c r="C1021" s="691"/>
      <c r="D1021" s="573"/>
      <c r="E1021" s="574"/>
      <c r="F1021" s="574"/>
      <c r="G1021" s="570"/>
      <c r="H1021" s="575"/>
      <c r="I1021" s="575"/>
      <c r="J1021" s="570"/>
      <c r="K1021" s="570"/>
      <c r="L1021" s="570"/>
      <c r="M1021" s="570"/>
      <c r="N1021" s="570"/>
      <c r="O1021" s="570"/>
      <c r="P1021" s="570"/>
      <c r="Q1021" s="570"/>
      <c r="R1021" s="570"/>
      <c r="S1021" s="570"/>
      <c r="T1021" s="570"/>
      <c r="U1021" s="570"/>
      <c r="V1021" s="570"/>
      <c r="W1021" s="570"/>
      <c r="X1021" s="570"/>
      <c r="Y1021" s="570"/>
      <c r="Z1021" s="570"/>
    </row>
    <row r="1022" ht="12.75" customHeight="1">
      <c r="A1022" s="570"/>
      <c r="B1022" s="570"/>
      <c r="C1022" s="691"/>
      <c r="D1022" s="573"/>
      <c r="E1022" s="574"/>
      <c r="F1022" s="574"/>
      <c r="G1022" s="570"/>
      <c r="H1022" s="575"/>
      <c r="I1022" s="575"/>
      <c r="J1022" s="570"/>
      <c r="K1022" s="570"/>
      <c r="L1022" s="570"/>
      <c r="M1022" s="570"/>
      <c r="N1022" s="570"/>
      <c r="O1022" s="570"/>
      <c r="P1022" s="570"/>
      <c r="Q1022" s="570"/>
      <c r="R1022" s="570"/>
      <c r="S1022" s="570"/>
      <c r="T1022" s="570"/>
      <c r="U1022" s="570"/>
      <c r="V1022" s="570"/>
      <c r="W1022" s="570"/>
      <c r="X1022" s="570"/>
      <c r="Y1022" s="570"/>
      <c r="Z1022" s="570"/>
    </row>
    <row r="1023" ht="12.75" customHeight="1">
      <c r="A1023" s="570"/>
      <c r="B1023" s="570"/>
      <c r="C1023" s="691"/>
      <c r="D1023" s="573"/>
      <c r="E1023" s="574"/>
      <c r="F1023" s="574"/>
      <c r="G1023" s="570"/>
      <c r="H1023" s="575"/>
      <c r="I1023" s="575"/>
      <c r="J1023" s="570"/>
      <c r="K1023" s="570"/>
      <c r="L1023" s="570"/>
      <c r="M1023" s="570"/>
      <c r="N1023" s="570"/>
      <c r="O1023" s="570"/>
      <c r="P1023" s="570"/>
      <c r="Q1023" s="570"/>
      <c r="R1023" s="570"/>
      <c r="S1023" s="570"/>
      <c r="T1023" s="570"/>
      <c r="U1023" s="570"/>
      <c r="V1023" s="570"/>
      <c r="W1023" s="570"/>
      <c r="X1023" s="570"/>
      <c r="Y1023" s="570"/>
      <c r="Z1023" s="570"/>
    </row>
    <row r="1024" ht="12.75" customHeight="1">
      <c r="A1024" s="570"/>
      <c r="B1024" s="570"/>
      <c r="C1024" s="691"/>
      <c r="D1024" s="573"/>
      <c r="E1024" s="574"/>
      <c r="F1024" s="574"/>
      <c r="G1024" s="570"/>
      <c r="H1024" s="575"/>
      <c r="I1024" s="575"/>
      <c r="J1024" s="570"/>
      <c r="K1024" s="570"/>
      <c r="L1024" s="570"/>
      <c r="M1024" s="570"/>
      <c r="N1024" s="570"/>
      <c r="O1024" s="570"/>
      <c r="P1024" s="570"/>
      <c r="Q1024" s="570"/>
      <c r="R1024" s="570"/>
      <c r="S1024" s="570"/>
      <c r="T1024" s="570"/>
      <c r="U1024" s="570"/>
      <c r="V1024" s="570"/>
      <c r="W1024" s="570"/>
      <c r="X1024" s="570"/>
      <c r="Y1024" s="570"/>
      <c r="Z1024" s="570"/>
    </row>
    <row r="1025" ht="12.75" customHeight="1">
      <c r="A1025" s="570"/>
      <c r="B1025" s="570"/>
      <c r="C1025" s="691"/>
      <c r="D1025" s="573"/>
      <c r="E1025" s="574"/>
      <c r="F1025" s="574"/>
      <c r="G1025" s="570"/>
      <c r="H1025" s="575"/>
      <c r="I1025" s="575"/>
      <c r="J1025" s="570"/>
      <c r="K1025" s="570"/>
      <c r="L1025" s="570"/>
      <c r="M1025" s="570"/>
      <c r="N1025" s="570"/>
      <c r="O1025" s="570"/>
      <c r="P1025" s="570"/>
      <c r="Q1025" s="570"/>
      <c r="R1025" s="570"/>
      <c r="S1025" s="570"/>
      <c r="T1025" s="570"/>
      <c r="U1025" s="570"/>
      <c r="V1025" s="570"/>
      <c r="W1025" s="570"/>
      <c r="X1025" s="570"/>
      <c r="Y1025" s="570"/>
      <c r="Z1025" s="570"/>
    </row>
    <row r="1026" ht="12.75" customHeight="1">
      <c r="A1026" s="570"/>
      <c r="B1026" s="570"/>
      <c r="C1026" s="691"/>
      <c r="D1026" s="573"/>
      <c r="E1026" s="574"/>
      <c r="F1026" s="574"/>
      <c r="G1026" s="570"/>
      <c r="H1026" s="575"/>
      <c r="I1026" s="575"/>
      <c r="J1026" s="570"/>
      <c r="K1026" s="570"/>
      <c r="L1026" s="570"/>
      <c r="M1026" s="570"/>
      <c r="N1026" s="570"/>
      <c r="O1026" s="570"/>
      <c r="P1026" s="570"/>
      <c r="Q1026" s="570"/>
      <c r="R1026" s="570"/>
      <c r="S1026" s="570"/>
      <c r="T1026" s="570"/>
      <c r="U1026" s="570"/>
      <c r="V1026" s="570"/>
      <c r="W1026" s="570"/>
      <c r="X1026" s="570"/>
      <c r="Y1026" s="570"/>
      <c r="Z1026" s="570"/>
    </row>
    <row r="1027" ht="12.75" customHeight="1">
      <c r="A1027" s="570"/>
      <c r="B1027" s="570"/>
      <c r="C1027" s="691"/>
      <c r="D1027" s="573"/>
      <c r="E1027" s="574"/>
      <c r="F1027" s="574"/>
      <c r="G1027" s="570"/>
      <c r="H1027" s="575"/>
      <c r="I1027" s="575"/>
      <c r="J1027" s="570"/>
      <c r="K1027" s="570"/>
      <c r="L1027" s="570"/>
      <c r="M1027" s="570"/>
      <c r="N1027" s="570"/>
      <c r="O1027" s="570"/>
      <c r="P1027" s="570"/>
      <c r="Q1027" s="570"/>
      <c r="R1027" s="570"/>
      <c r="S1027" s="570"/>
      <c r="T1027" s="570"/>
      <c r="U1027" s="570"/>
      <c r="V1027" s="570"/>
      <c r="W1027" s="570"/>
      <c r="X1027" s="570"/>
      <c r="Y1027" s="570"/>
      <c r="Z1027" s="570"/>
    </row>
    <row r="1028" ht="12.75" customHeight="1">
      <c r="A1028" s="570"/>
      <c r="B1028" s="570"/>
      <c r="C1028" s="691"/>
      <c r="D1028" s="573"/>
      <c r="E1028" s="574"/>
      <c r="F1028" s="574"/>
      <c r="G1028" s="570"/>
      <c r="H1028" s="575"/>
      <c r="I1028" s="575"/>
      <c r="J1028" s="570"/>
      <c r="K1028" s="570"/>
      <c r="L1028" s="570"/>
      <c r="M1028" s="570"/>
      <c r="N1028" s="570"/>
      <c r="O1028" s="570"/>
      <c r="P1028" s="570"/>
      <c r="Q1028" s="570"/>
      <c r="R1028" s="570"/>
      <c r="S1028" s="570"/>
      <c r="T1028" s="570"/>
      <c r="U1028" s="570"/>
      <c r="V1028" s="570"/>
      <c r="W1028" s="570"/>
      <c r="X1028" s="570"/>
      <c r="Y1028" s="570"/>
      <c r="Z1028" s="570"/>
    </row>
    <row r="1029" ht="12.75" customHeight="1">
      <c r="A1029" s="570"/>
      <c r="B1029" s="570"/>
      <c r="C1029" s="691"/>
      <c r="D1029" s="573"/>
      <c r="E1029" s="574"/>
      <c r="F1029" s="574"/>
      <c r="G1029" s="570"/>
      <c r="H1029" s="575"/>
      <c r="I1029" s="575"/>
      <c r="J1029" s="570"/>
      <c r="K1029" s="570"/>
      <c r="L1029" s="570"/>
      <c r="M1029" s="570"/>
      <c r="N1029" s="570"/>
      <c r="O1029" s="570"/>
      <c r="P1029" s="570"/>
      <c r="Q1029" s="570"/>
      <c r="R1029" s="570"/>
      <c r="S1029" s="570"/>
      <c r="T1029" s="570"/>
      <c r="U1029" s="570"/>
      <c r="V1029" s="570"/>
      <c r="W1029" s="570"/>
      <c r="X1029" s="570"/>
      <c r="Y1029" s="570"/>
      <c r="Z1029" s="570"/>
    </row>
    <row r="1030" ht="12.75" customHeight="1">
      <c r="A1030" s="570"/>
      <c r="B1030" s="570"/>
      <c r="C1030" s="691"/>
      <c r="D1030" s="573"/>
      <c r="E1030" s="574"/>
      <c r="F1030" s="574"/>
      <c r="G1030" s="570"/>
      <c r="H1030" s="575"/>
      <c r="I1030" s="575"/>
      <c r="J1030" s="570"/>
      <c r="K1030" s="570"/>
      <c r="L1030" s="570"/>
      <c r="M1030" s="570"/>
      <c r="N1030" s="570"/>
      <c r="O1030" s="570"/>
      <c r="P1030" s="570"/>
      <c r="Q1030" s="570"/>
      <c r="R1030" s="570"/>
      <c r="S1030" s="570"/>
      <c r="T1030" s="570"/>
      <c r="U1030" s="570"/>
      <c r="V1030" s="570"/>
      <c r="W1030" s="570"/>
      <c r="X1030" s="570"/>
      <c r="Y1030" s="570"/>
      <c r="Z1030" s="570"/>
    </row>
    <row r="1031" ht="12.75" customHeight="1">
      <c r="A1031" s="570"/>
      <c r="B1031" s="570"/>
      <c r="C1031" s="691"/>
      <c r="D1031" s="573"/>
      <c r="E1031" s="574"/>
      <c r="F1031" s="574"/>
      <c r="G1031" s="570"/>
      <c r="H1031" s="575"/>
      <c r="I1031" s="575"/>
      <c r="J1031" s="570"/>
      <c r="K1031" s="570"/>
      <c r="L1031" s="570"/>
      <c r="M1031" s="570"/>
      <c r="N1031" s="570"/>
      <c r="O1031" s="570"/>
      <c r="P1031" s="570"/>
      <c r="Q1031" s="570"/>
      <c r="R1031" s="570"/>
      <c r="S1031" s="570"/>
      <c r="T1031" s="570"/>
      <c r="U1031" s="570"/>
      <c r="V1031" s="570"/>
      <c r="W1031" s="570"/>
      <c r="X1031" s="570"/>
      <c r="Y1031" s="570"/>
      <c r="Z1031" s="570"/>
    </row>
    <row r="1032" ht="12.75" customHeight="1">
      <c r="A1032" s="570"/>
      <c r="B1032" s="570"/>
      <c r="C1032" s="691"/>
      <c r="D1032" s="573"/>
      <c r="E1032" s="574"/>
      <c r="F1032" s="574"/>
      <c r="G1032" s="570"/>
      <c r="H1032" s="575"/>
      <c r="I1032" s="575"/>
      <c r="J1032" s="570"/>
      <c r="K1032" s="570"/>
      <c r="L1032" s="570"/>
      <c r="M1032" s="570"/>
      <c r="N1032" s="570"/>
      <c r="O1032" s="570"/>
      <c r="P1032" s="570"/>
      <c r="Q1032" s="570"/>
      <c r="R1032" s="570"/>
      <c r="S1032" s="570"/>
      <c r="T1032" s="570"/>
      <c r="U1032" s="570"/>
      <c r="V1032" s="570"/>
      <c r="W1032" s="570"/>
      <c r="X1032" s="570"/>
      <c r="Y1032" s="570"/>
      <c r="Z1032" s="570"/>
    </row>
    <row r="1033" ht="12.75" customHeight="1">
      <c r="A1033" s="570"/>
      <c r="B1033" s="570"/>
      <c r="C1033" s="691"/>
      <c r="D1033" s="573"/>
      <c r="E1033" s="574"/>
      <c r="F1033" s="574"/>
      <c r="G1033" s="570"/>
      <c r="H1033" s="575"/>
      <c r="I1033" s="575"/>
      <c r="J1033" s="570"/>
      <c r="K1033" s="570"/>
      <c r="L1033" s="570"/>
      <c r="M1033" s="570"/>
      <c r="N1033" s="570"/>
      <c r="O1033" s="570"/>
      <c r="P1033" s="570"/>
      <c r="Q1033" s="570"/>
      <c r="R1033" s="570"/>
      <c r="S1033" s="570"/>
      <c r="T1033" s="570"/>
      <c r="U1033" s="570"/>
      <c r="V1033" s="570"/>
      <c r="W1033" s="570"/>
      <c r="X1033" s="570"/>
      <c r="Y1033" s="570"/>
      <c r="Z1033" s="570"/>
    </row>
    <row r="1034" ht="12.75" customHeight="1">
      <c r="A1034" s="570"/>
      <c r="B1034" s="570"/>
      <c r="C1034" s="691"/>
      <c r="D1034" s="573"/>
      <c r="E1034" s="574"/>
      <c r="F1034" s="574"/>
      <c r="G1034" s="570"/>
      <c r="H1034" s="575"/>
      <c r="I1034" s="575"/>
      <c r="J1034" s="570"/>
      <c r="K1034" s="570"/>
      <c r="L1034" s="570"/>
      <c r="M1034" s="570"/>
      <c r="N1034" s="570"/>
      <c r="O1034" s="570"/>
      <c r="P1034" s="570"/>
      <c r="Q1034" s="570"/>
      <c r="R1034" s="570"/>
      <c r="S1034" s="570"/>
      <c r="T1034" s="570"/>
      <c r="U1034" s="570"/>
      <c r="V1034" s="570"/>
      <c r="W1034" s="570"/>
      <c r="X1034" s="570"/>
      <c r="Y1034" s="570"/>
      <c r="Z1034" s="570"/>
    </row>
    <row r="1035" ht="12.75" customHeight="1">
      <c r="A1035" s="570"/>
      <c r="B1035" s="570"/>
      <c r="C1035" s="691"/>
      <c r="D1035" s="573"/>
      <c r="E1035" s="574"/>
      <c r="F1035" s="574"/>
      <c r="G1035" s="570"/>
      <c r="H1035" s="575"/>
      <c r="I1035" s="575"/>
      <c r="J1035" s="570"/>
      <c r="K1035" s="570"/>
      <c r="L1035" s="570"/>
      <c r="M1035" s="570"/>
      <c r="N1035" s="570"/>
      <c r="O1035" s="570"/>
      <c r="P1035" s="570"/>
      <c r="Q1035" s="570"/>
      <c r="R1035" s="570"/>
      <c r="S1035" s="570"/>
      <c r="T1035" s="570"/>
      <c r="U1035" s="570"/>
      <c r="V1035" s="570"/>
      <c r="W1035" s="570"/>
      <c r="X1035" s="570"/>
      <c r="Y1035" s="570"/>
      <c r="Z1035" s="570"/>
    </row>
    <row r="1036" ht="12.75" customHeight="1">
      <c r="A1036" s="570"/>
      <c r="B1036" s="570"/>
      <c r="C1036" s="691"/>
      <c r="D1036" s="573"/>
      <c r="E1036" s="574"/>
      <c r="F1036" s="574"/>
      <c r="G1036" s="570"/>
      <c r="H1036" s="575"/>
      <c r="I1036" s="575"/>
      <c r="J1036" s="570"/>
      <c r="K1036" s="570"/>
      <c r="L1036" s="570"/>
      <c r="M1036" s="570"/>
      <c r="N1036" s="570"/>
      <c r="O1036" s="570"/>
      <c r="P1036" s="570"/>
      <c r="Q1036" s="570"/>
      <c r="R1036" s="570"/>
      <c r="S1036" s="570"/>
      <c r="T1036" s="570"/>
      <c r="U1036" s="570"/>
      <c r="V1036" s="570"/>
      <c r="W1036" s="570"/>
      <c r="X1036" s="570"/>
      <c r="Y1036" s="570"/>
      <c r="Z1036" s="570"/>
    </row>
    <row r="1037" ht="12.75" customHeight="1">
      <c r="A1037" s="570"/>
      <c r="B1037" s="570"/>
      <c r="C1037" s="691"/>
      <c r="D1037" s="573"/>
      <c r="E1037" s="574"/>
      <c r="F1037" s="574"/>
      <c r="G1037" s="570"/>
      <c r="H1037" s="575"/>
      <c r="I1037" s="575"/>
      <c r="J1037" s="570"/>
      <c r="K1037" s="570"/>
      <c r="L1037" s="570"/>
      <c r="M1037" s="570"/>
      <c r="N1037" s="570"/>
      <c r="O1037" s="570"/>
      <c r="P1037" s="570"/>
      <c r="Q1037" s="570"/>
      <c r="R1037" s="570"/>
      <c r="S1037" s="570"/>
      <c r="T1037" s="570"/>
      <c r="U1037" s="570"/>
      <c r="V1037" s="570"/>
      <c r="W1037" s="570"/>
      <c r="X1037" s="570"/>
      <c r="Y1037" s="570"/>
      <c r="Z1037" s="570"/>
    </row>
    <row r="1038" ht="12.75" customHeight="1">
      <c r="A1038" s="570"/>
      <c r="B1038" s="570"/>
      <c r="C1038" s="691"/>
      <c r="D1038" s="573"/>
      <c r="E1038" s="574"/>
      <c r="F1038" s="574"/>
      <c r="G1038" s="570"/>
      <c r="H1038" s="575"/>
      <c r="I1038" s="575"/>
      <c r="J1038" s="570"/>
      <c r="K1038" s="570"/>
      <c r="L1038" s="570"/>
      <c r="M1038" s="570"/>
      <c r="N1038" s="570"/>
      <c r="O1038" s="570"/>
      <c r="P1038" s="570"/>
      <c r="Q1038" s="570"/>
      <c r="R1038" s="570"/>
      <c r="S1038" s="570"/>
      <c r="T1038" s="570"/>
      <c r="U1038" s="570"/>
      <c r="V1038" s="570"/>
      <c r="W1038" s="570"/>
      <c r="X1038" s="570"/>
      <c r="Y1038" s="570"/>
      <c r="Z1038" s="570"/>
    </row>
    <row r="1039" ht="12.75" customHeight="1">
      <c r="A1039" s="570"/>
      <c r="B1039" s="570"/>
      <c r="C1039" s="691"/>
      <c r="D1039" s="573"/>
      <c r="E1039" s="574"/>
      <c r="F1039" s="574"/>
      <c r="G1039" s="570"/>
      <c r="H1039" s="575"/>
      <c r="I1039" s="575"/>
      <c r="J1039" s="570"/>
      <c r="K1039" s="570"/>
      <c r="L1039" s="570"/>
      <c r="M1039" s="570"/>
      <c r="N1039" s="570"/>
      <c r="O1039" s="570"/>
      <c r="P1039" s="570"/>
      <c r="Q1039" s="570"/>
      <c r="R1039" s="570"/>
      <c r="S1039" s="570"/>
      <c r="T1039" s="570"/>
      <c r="U1039" s="570"/>
      <c r="V1039" s="570"/>
      <c r="W1039" s="570"/>
      <c r="X1039" s="570"/>
      <c r="Y1039" s="570"/>
      <c r="Z1039" s="570"/>
    </row>
    <row r="1040" ht="12.75" customHeight="1">
      <c r="A1040" s="570"/>
      <c r="B1040" s="570"/>
      <c r="C1040" s="691"/>
      <c r="D1040" s="573"/>
      <c r="E1040" s="574"/>
      <c r="F1040" s="574"/>
      <c r="G1040" s="570"/>
      <c r="H1040" s="575"/>
      <c r="I1040" s="575"/>
      <c r="J1040" s="570"/>
      <c r="K1040" s="570"/>
      <c r="L1040" s="570"/>
      <c r="M1040" s="570"/>
      <c r="N1040" s="570"/>
      <c r="O1040" s="570"/>
      <c r="P1040" s="570"/>
      <c r="Q1040" s="570"/>
      <c r="R1040" s="570"/>
      <c r="S1040" s="570"/>
      <c r="T1040" s="570"/>
      <c r="U1040" s="570"/>
      <c r="V1040" s="570"/>
      <c r="W1040" s="570"/>
      <c r="X1040" s="570"/>
      <c r="Y1040" s="570"/>
      <c r="Z1040" s="570"/>
    </row>
    <row r="1041" ht="12.75" customHeight="1">
      <c r="A1041" s="570"/>
      <c r="B1041" s="570"/>
      <c r="C1041" s="691"/>
      <c r="D1041" s="573"/>
      <c r="E1041" s="574"/>
      <c r="F1041" s="574"/>
      <c r="G1041" s="570"/>
      <c r="H1041" s="575"/>
      <c r="I1041" s="575"/>
      <c r="J1041" s="570"/>
      <c r="K1041" s="570"/>
      <c r="L1041" s="570"/>
      <c r="M1041" s="570"/>
      <c r="N1041" s="570"/>
      <c r="O1041" s="570"/>
      <c r="P1041" s="570"/>
      <c r="Q1041" s="570"/>
      <c r="R1041" s="570"/>
      <c r="S1041" s="570"/>
      <c r="T1041" s="570"/>
      <c r="U1041" s="570"/>
      <c r="V1041" s="570"/>
      <c r="W1041" s="570"/>
      <c r="X1041" s="570"/>
      <c r="Y1041" s="570"/>
      <c r="Z1041" s="570"/>
    </row>
    <row r="1042" ht="12.75" customHeight="1">
      <c r="A1042" s="570"/>
      <c r="B1042" s="570"/>
      <c r="C1042" s="691"/>
      <c r="D1042" s="573"/>
      <c r="E1042" s="574"/>
      <c r="F1042" s="574"/>
      <c r="G1042" s="570"/>
      <c r="H1042" s="575"/>
      <c r="I1042" s="575"/>
      <c r="J1042" s="570"/>
      <c r="K1042" s="570"/>
      <c r="L1042" s="570"/>
      <c r="M1042" s="570"/>
      <c r="N1042" s="570"/>
      <c r="O1042" s="570"/>
      <c r="P1042" s="570"/>
      <c r="Q1042" s="570"/>
      <c r="R1042" s="570"/>
      <c r="S1042" s="570"/>
      <c r="T1042" s="570"/>
      <c r="U1042" s="570"/>
      <c r="V1042" s="570"/>
      <c r="W1042" s="570"/>
      <c r="X1042" s="570"/>
      <c r="Y1042" s="570"/>
      <c r="Z1042" s="570"/>
    </row>
    <row r="1043" ht="12.75" customHeight="1">
      <c r="A1043" s="570"/>
      <c r="B1043" s="570"/>
      <c r="C1043" s="691"/>
      <c r="D1043" s="573"/>
      <c r="E1043" s="574"/>
      <c r="F1043" s="574"/>
      <c r="G1043" s="570"/>
      <c r="H1043" s="575"/>
      <c r="I1043" s="575"/>
      <c r="J1043" s="570"/>
      <c r="K1043" s="570"/>
      <c r="L1043" s="570"/>
      <c r="M1043" s="570"/>
      <c r="N1043" s="570"/>
      <c r="O1043" s="570"/>
      <c r="P1043" s="570"/>
      <c r="Q1043" s="570"/>
      <c r="R1043" s="570"/>
      <c r="S1043" s="570"/>
      <c r="T1043" s="570"/>
      <c r="U1043" s="570"/>
      <c r="V1043" s="570"/>
      <c r="W1043" s="570"/>
      <c r="X1043" s="570"/>
      <c r="Y1043" s="570"/>
      <c r="Z1043" s="570"/>
    </row>
    <row r="1044" ht="12.75" customHeight="1">
      <c r="A1044" s="570"/>
      <c r="B1044" s="570"/>
      <c r="C1044" s="691"/>
      <c r="D1044" s="573"/>
      <c r="E1044" s="574"/>
      <c r="F1044" s="574"/>
      <c r="G1044" s="570"/>
      <c r="H1044" s="575"/>
      <c r="I1044" s="575"/>
      <c r="J1044" s="570"/>
      <c r="K1044" s="570"/>
      <c r="L1044" s="570"/>
      <c r="M1044" s="570"/>
      <c r="N1044" s="570"/>
      <c r="O1044" s="570"/>
      <c r="P1044" s="570"/>
      <c r="Q1044" s="570"/>
      <c r="R1044" s="570"/>
      <c r="S1044" s="570"/>
      <c r="T1044" s="570"/>
      <c r="U1044" s="570"/>
      <c r="V1044" s="570"/>
      <c r="W1044" s="570"/>
      <c r="X1044" s="570"/>
      <c r="Y1044" s="570"/>
      <c r="Z1044" s="570"/>
    </row>
    <row r="1045" ht="12.75" customHeight="1">
      <c r="A1045" s="570"/>
      <c r="B1045" s="570"/>
      <c r="C1045" s="691"/>
      <c r="D1045" s="573"/>
      <c r="E1045" s="574"/>
      <c r="F1045" s="574"/>
      <c r="G1045" s="570"/>
      <c r="H1045" s="575"/>
      <c r="I1045" s="575"/>
      <c r="J1045" s="570"/>
      <c r="K1045" s="570"/>
      <c r="L1045" s="570"/>
      <c r="M1045" s="570"/>
      <c r="N1045" s="570"/>
      <c r="O1045" s="570"/>
      <c r="P1045" s="570"/>
      <c r="Q1045" s="570"/>
      <c r="R1045" s="570"/>
      <c r="S1045" s="570"/>
      <c r="T1045" s="570"/>
      <c r="U1045" s="570"/>
      <c r="V1045" s="570"/>
      <c r="W1045" s="570"/>
      <c r="X1045" s="570"/>
      <c r="Y1045" s="570"/>
      <c r="Z1045" s="570"/>
    </row>
    <row r="1046" ht="12.75" customHeight="1">
      <c r="A1046" s="570"/>
      <c r="B1046" s="570"/>
      <c r="C1046" s="691"/>
      <c r="D1046" s="573"/>
      <c r="E1046" s="574"/>
      <c r="F1046" s="574"/>
      <c r="G1046" s="570"/>
      <c r="H1046" s="575"/>
      <c r="I1046" s="575"/>
      <c r="J1046" s="570"/>
      <c r="K1046" s="570"/>
      <c r="L1046" s="570"/>
      <c r="M1046" s="570"/>
      <c r="N1046" s="570"/>
      <c r="O1046" s="570"/>
      <c r="P1046" s="570"/>
      <c r="Q1046" s="570"/>
      <c r="R1046" s="570"/>
      <c r="S1046" s="570"/>
      <c r="T1046" s="570"/>
      <c r="U1046" s="570"/>
      <c r="V1046" s="570"/>
      <c r="W1046" s="570"/>
      <c r="X1046" s="570"/>
      <c r="Y1046" s="570"/>
      <c r="Z1046" s="570"/>
    </row>
    <row r="1047" ht="12.75" customHeight="1">
      <c r="A1047" s="570"/>
      <c r="B1047" s="570"/>
      <c r="C1047" s="691"/>
      <c r="D1047" s="573"/>
      <c r="E1047" s="574"/>
      <c r="F1047" s="574"/>
      <c r="G1047" s="570"/>
      <c r="H1047" s="575"/>
      <c r="I1047" s="575"/>
      <c r="J1047" s="570"/>
      <c r="K1047" s="570"/>
      <c r="L1047" s="570"/>
      <c r="M1047" s="570"/>
      <c r="N1047" s="570"/>
      <c r="O1047" s="570"/>
      <c r="P1047" s="570"/>
      <c r="Q1047" s="570"/>
      <c r="R1047" s="570"/>
      <c r="S1047" s="570"/>
      <c r="T1047" s="570"/>
      <c r="U1047" s="570"/>
      <c r="V1047" s="570"/>
      <c r="W1047" s="570"/>
      <c r="X1047" s="570"/>
      <c r="Y1047" s="570"/>
      <c r="Z1047" s="570"/>
    </row>
    <row r="1048" ht="12.75" customHeight="1">
      <c r="A1048" s="570"/>
      <c r="B1048" s="570"/>
      <c r="C1048" s="691"/>
      <c r="D1048" s="573"/>
      <c r="E1048" s="574"/>
      <c r="F1048" s="574"/>
      <c r="G1048" s="570"/>
      <c r="H1048" s="575"/>
      <c r="I1048" s="575"/>
      <c r="J1048" s="570"/>
      <c r="K1048" s="570"/>
      <c r="L1048" s="570"/>
      <c r="M1048" s="570"/>
      <c r="N1048" s="570"/>
      <c r="O1048" s="570"/>
      <c r="P1048" s="570"/>
      <c r="Q1048" s="570"/>
      <c r="R1048" s="570"/>
      <c r="S1048" s="570"/>
      <c r="T1048" s="570"/>
      <c r="U1048" s="570"/>
      <c r="V1048" s="570"/>
      <c r="W1048" s="570"/>
      <c r="X1048" s="570"/>
      <c r="Y1048" s="570"/>
      <c r="Z1048" s="570"/>
    </row>
    <row r="1049" ht="12.75" customHeight="1">
      <c r="A1049" s="570"/>
      <c r="B1049" s="570"/>
      <c r="C1049" s="691"/>
      <c r="D1049" s="573"/>
      <c r="E1049" s="574"/>
      <c r="F1049" s="574"/>
      <c r="G1049" s="570"/>
      <c r="H1049" s="575"/>
      <c r="I1049" s="575"/>
      <c r="J1049" s="570"/>
      <c r="K1049" s="570"/>
      <c r="L1049" s="570"/>
      <c r="M1049" s="570"/>
      <c r="N1049" s="570"/>
      <c r="O1049" s="570"/>
      <c r="P1049" s="570"/>
      <c r="Q1049" s="570"/>
      <c r="R1049" s="570"/>
      <c r="S1049" s="570"/>
      <c r="T1049" s="570"/>
      <c r="U1049" s="570"/>
      <c r="V1049" s="570"/>
      <c r="W1049" s="570"/>
      <c r="X1049" s="570"/>
      <c r="Y1049" s="570"/>
      <c r="Z1049" s="570"/>
    </row>
    <row r="1050" ht="12.75" customHeight="1">
      <c r="A1050" s="570"/>
      <c r="B1050" s="570"/>
      <c r="C1050" s="691"/>
      <c r="D1050" s="573"/>
      <c r="E1050" s="574"/>
      <c r="F1050" s="574"/>
      <c r="G1050" s="570"/>
      <c r="H1050" s="575"/>
      <c r="I1050" s="575"/>
      <c r="J1050" s="570"/>
      <c r="K1050" s="570"/>
      <c r="L1050" s="570"/>
      <c r="M1050" s="570"/>
      <c r="N1050" s="570"/>
      <c r="O1050" s="570"/>
      <c r="P1050" s="570"/>
      <c r="Q1050" s="570"/>
      <c r="R1050" s="570"/>
      <c r="S1050" s="570"/>
      <c r="T1050" s="570"/>
      <c r="U1050" s="570"/>
      <c r="V1050" s="570"/>
      <c r="W1050" s="570"/>
      <c r="X1050" s="570"/>
      <c r="Y1050" s="570"/>
      <c r="Z1050" s="570"/>
    </row>
    <row r="1051" ht="12.75" customHeight="1">
      <c r="A1051" s="570"/>
      <c r="B1051" s="570"/>
      <c r="C1051" s="691"/>
      <c r="D1051" s="573"/>
      <c r="E1051" s="574"/>
      <c r="F1051" s="574"/>
      <c r="G1051" s="570"/>
      <c r="H1051" s="575"/>
      <c r="I1051" s="575"/>
      <c r="J1051" s="570"/>
      <c r="K1051" s="570"/>
      <c r="L1051" s="570"/>
      <c r="M1051" s="570"/>
      <c r="N1051" s="570"/>
      <c r="O1051" s="570"/>
      <c r="P1051" s="570"/>
      <c r="Q1051" s="570"/>
      <c r="R1051" s="570"/>
      <c r="S1051" s="570"/>
      <c r="T1051" s="570"/>
      <c r="U1051" s="570"/>
      <c r="V1051" s="570"/>
      <c r="W1051" s="570"/>
      <c r="X1051" s="570"/>
      <c r="Y1051" s="570"/>
      <c r="Z1051" s="570"/>
    </row>
    <row r="1052" ht="12.75" customHeight="1">
      <c r="A1052" s="570"/>
      <c r="B1052" s="570"/>
      <c r="C1052" s="691"/>
      <c r="D1052" s="573"/>
      <c r="E1052" s="574"/>
      <c r="F1052" s="574"/>
      <c r="G1052" s="570"/>
      <c r="H1052" s="575"/>
      <c r="I1052" s="575"/>
      <c r="J1052" s="570"/>
      <c r="K1052" s="570"/>
      <c r="L1052" s="570"/>
      <c r="M1052" s="570"/>
      <c r="N1052" s="570"/>
      <c r="O1052" s="570"/>
      <c r="P1052" s="570"/>
      <c r="Q1052" s="570"/>
      <c r="R1052" s="570"/>
      <c r="S1052" s="570"/>
      <c r="T1052" s="570"/>
      <c r="U1052" s="570"/>
      <c r="V1052" s="570"/>
      <c r="W1052" s="570"/>
      <c r="X1052" s="570"/>
      <c r="Y1052" s="570"/>
      <c r="Z1052" s="570"/>
    </row>
    <row r="1053" ht="12.75" customHeight="1">
      <c r="A1053" s="570"/>
      <c r="B1053" s="570"/>
      <c r="C1053" s="691"/>
      <c r="D1053" s="573"/>
      <c r="E1053" s="574"/>
      <c r="F1053" s="574"/>
      <c r="G1053" s="570"/>
      <c r="H1053" s="575"/>
      <c r="I1053" s="575"/>
      <c r="J1053" s="570"/>
      <c r="K1053" s="570"/>
      <c r="L1053" s="570"/>
      <c r="M1053" s="570"/>
      <c r="N1053" s="570"/>
      <c r="O1053" s="570"/>
      <c r="P1053" s="570"/>
      <c r="Q1053" s="570"/>
      <c r="R1053" s="570"/>
      <c r="S1053" s="570"/>
      <c r="T1053" s="570"/>
      <c r="U1053" s="570"/>
      <c r="V1053" s="570"/>
      <c r="W1053" s="570"/>
      <c r="X1053" s="570"/>
      <c r="Y1053" s="570"/>
      <c r="Z1053" s="570"/>
    </row>
    <row r="1054" ht="12.75" customHeight="1">
      <c r="A1054" s="570"/>
      <c r="B1054" s="570"/>
      <c r="C1054" s="691"/>
      <c r="D1054" s="573"/>
      <c r="E1054" s="574"/>
      <c r="F1054" s="574"/>
      <c r="G1054" s="570"/>
      <c r="H1054" s="575"/>
      <c r="I1054" s="575"/>
      <c r="J1054" s="570"/>
      <c r="K1054" s="570"/>
      <c r="L1054" s="570"/>
      <c r="M1054" s="570"/>
      <c r="N1054" s="570"/>
      <c r="O1054" s="570"/>
      <c r="P1054" s="570"/>
      <c r="Q1054" s="570"/>
      <c r="R1054" s="570"/>
      <c r="S1054" s="570"/>
      <c r="T1054" s="570"/>
      <c r="U1054" s="570"/>
      <c r="V1054" s="570"/>
      <c r="W1054" s="570"/>
      <c r="X1054" s="570"/>
      <c r="Y1054" s="570"/>
      <c r="Z1054" s="570"/>
    </row>
    <row r="1055" ht="12.75" customHeight="1">
      <c r="A1055" s="570"/>
      <c r="B1055" s="570"/>
      <c r="C1055" s="691"/>
      <c r="D1055" s="573"/>
      <c r="E1055" s="574"/>
      <c r="F1055" s="574"/>
      <c r="G1055" s="570"/>
      <c r="H1055" s="575"/>
      <c r="I1055" s="575"/>
      <c r="J1055" s="570"/>
      <c r="K1055" s="570"/>
      <c r="L1055" s="570"/>
      <c r="M1055" s="570"/>
      <c r="N1055" s="570"/>
      <c r="O1055" s="570"/>
      <c r="P1055" s="570"/>
      <c r="Q1055" s="570"/>
      <c r="R1055" s="570"/>
      <c r="S1055" s="570"/>
      <c r="T1055" s="570"/>
      <c r="U1055" s="570"/>
      <c r="V1055" s="570"/>
      <c r="W1055" s="570"/>
      <c r="X1055" s="570"/>
      <c r="Y1055" s="570"/>
      <c r="Z1055" s="570"/>
    </row>
    <row r="1056" ht="12.75" customHeight="1">
      <c r="A1056" s="570"/>
      <c r="B1056" s="570"/>
      <c r="C1056" s="691"/>
      <c r="D1056" s="573"/>
      <c r="E1056" s="574"/>
      <c r="F1056" s="574"/>
      <c r="G1056" s="570"/>
      <c r="H1056" s="575"/>
      <c r="I1056" s="575"/>
      <c r="J1056" s="570"/>
      <c r="K1056" s="570"/>
      <c r="L1056" s="570"/>
      <c r="M1056" s="570"/>
      <c r="N1056" s="570"/>
      <c r="O1056" s="570"/>
      <c r="P1056" s="570"/>
      <c r="Q1056" s="570"/>
      <c r="R1056" s="570"/>
      <c r="S1056" s="570"/>
      <c r="T1056" s="570"/>
      <c r="U1056" s="570"/>
      <c r="V1056" s="570"/>
      <c r="W1056" s="570"/>
      <c r="X1056" s="570"/>
      <c r="Y1056" s="570"/>
      <c r="Z1056" s="570"/>
    </row>
    <row r="1057" ht="12.75" customHeight="1">
      <c r="A1057" s="570"/>
      <c r="B1057" s="570"/>
      <c r="C1057" s="691"/>
      <c r="D1057" s="573"/>
      <c r="E1057" s="574"/>
      <c r="F1057" s="574"/>
      <c r="G1057" s="570"/>
      <c r="H1057" s="575"/>
      <c r="I1057" s="575"/>
      <c r="J1057" s="570"/>
      <c r="K1057" s="570"/>
      <c r="L1057" s="570"/>
      <c r="M1057" s="570"/>
      <c r="N1057" s="570"/>
      <c r="O1057" s="570"/>
      <c r="P1057" s="570"/>
      <c r="Q1057" s="570"/>
      <c r="R1057" s="570"/>
      <c r="S1057" s="570"/>
      <c r="T1057" s="570"/>
      <c r="U1057" s="570"/>
      <c r="V1057" s="570"/>
      <c r="W1057" s="570"/>
      <c r="X1057" s="570"/>
      <c r="Y1057" s="570"/>
      <c r="Z1057" s="570"/>
    </row>
    <row r="1058" ht="12.75" customHeight="1">
      <c r="A1058" s="570"/>
      <c r="B1058" s="570"/>
      <c r="C1058" s="691"/>
      <c r="D1058" s="573"/>
      <c r="E1058" s="574"/>
      <c r="F1058" s="574"/>
      <c r="G1058" s="570"/>
      <c r="H1058" s="575"/>
      <c r="I1058" s="575"/>
      <c r="J1058" s="570"/>
      <c r="K1058" s="570"/>
      <c r="L1058" s="570"/>
      <c r="M1058" s="570"/>
      <c r="N1058" s="570"/>
      <c r="O1058" s="570"/>
      <c r="P1058" s="570"/>
      <c r="Q1058" s="570"/>
      <c r="R1058" s="570"/>
      <c r="S1058" s="570"/>
      <c r="T1058" s="570"/>
      <c r="U1058" s="570"/>
      <c r="V1058" s="570"/>
      <c r="W1058" s="570"/>
      <c r="X1058" s="570"/>
      <c r="Y1058" s="570"/>
      <c r="Z1058" s="570"/>
    </row>
    <row r="1059" ht="12.75" customHeight="1">
      <c r="A1059" s="570"/>
      <c r="B1059" s="570"/>
      <c r="C1059" s="691"/>
      <c r="D1059" s="573"/>
      <c r="E1059" s="574"/>
      <c r="F1059" s="574"/>
      <c r="G1059" s="570"/>
      <c r="H1059" s="575"/>
      <c r="I1059" s="575"/>
      <c r="J1059" s="570"/>
      <c r="K1059" s="570"/>
      <c r="L1059" s="570"/>
      <c r="M1059" s="570"/>
      <c r="N1059" s="570"/>
      <c r="O1059" s="570"/>
      <c r="P1059" s="570"/>
      <c r="Q1059" s="570"/>
      <c r="R1059" s="570"/>
      <c r="S1059" s="570"/>
      <c r="T1059" s="570"/>
      <c r="U1059" s="570"/>
      <c r="V1059" s="570"/>
      <c r="W1059" s="570"/>
      <c r="X1059" s="570"/>
      <c r="Y1059" s="570"/>
      <c r="Z1059" s="570"/>
    </row>
    <row r="1060" ht="12.75" customHeight="1">
      <c r="A1060" s="570"/>
      <c r="B1060" s="570"/>
      <c r="C1060" s="691"/>
      <c r="D1060" s="573"/>
      <c r="E1060" s="574"/>
      <c r="F1060" s="574"/>
      <c r="G1060" s="570"/>
      <c r="H1060" s="575"/>
      <c r="I1060" s="575"/>
      <c r="J1060" s="570"/>
      <c r="K1060" s="570"/>
      <c r="L1060" s="570"/>
      <c r="M1060" s="570"/>
      <c r="N1060" s="570"/>
      <c r="O1060" s="570"/>
      <c r="P1060" s="570"/>
      <c r="Q1060" s="570"/>
      <c r="R1060" s="570"/>
      <c r="S1060" s="570"/>
      <c r="T1060" s="570"/>
      <c r="U1060" s="570"/>
      <c r="V1060" s="570"/>
      <c r="W1060" s="570"/>
      <c r="X1060" s="570"/>
      <c r="Y1060" s="570"/>
      <c r="Z1060" s="570"/>
    </row>
    <row r="1061" ht="12.75" customHeight="1">
      <c r="A1061" s="570"/>
      <c r="B1061" s="570"/>
      <c r="C1061" s="691"/>
      <c r="D1061" s="573"/>
      <c r="E1061" s="574"/>
      <c r="F1061" s="574"/>
      <c r="G1061" s="570"/>
      <c r="H1061" s="575"/>
      <c r="I1061" s="575"/>
      <c r="J1061" s="570"/>
      <c r="K1061" s="570"/>
      <c r="L1061" s="570"/>
      <c r="M1061" s="570"/>
      <c r="N1061" s="570"/>
      <c r="O1061" s="570"/>
      <c r="P1061" s="570"/>
      <c r="Q1061" s="570"/>
      <c r="R1061" s="570"/>
      <c r="S1061" s="570"/>
      <c r="T1061" s="570"/>
      <c r="U1061" s="570"/>
      <c r="V1061" s="570"/>
      <c r="W1061" s="570"/>
      <c r="X1061" s="570"/>
      <c r="Y1061" s="570"/>
      <c r="Z1061" s="570"/>
    </row>
    <row r="1062" ht="12.75" customHeight="1">
      <c r="A1062" s="570"/>
      <c r="B1062" s="570"/>
      <c r="C1062" s="691"/>
      <c r="D1062" s="573"/>
      <c r="E1062" s="574"/>
      <c r="F1062" s="574"/>
      <c r="G1062" s="570"/>
      <c r="H1062" s="575"/>
      <c r="I1062" s="575"/>
      <c r="J1062" s="570"/>
      <c r="K1062" s="570"/>
      <c r="L1062" s="570"/>
      <c r="M1062" s="570"/>
      <c r="N1062" s="570"/>
      <c r="O1062" s="570"/>
      <c r="P1062" s="570"/>
      <c r="Q1062" s="570"/>
      <c r="R1062" s="570"/>
      <c r="S1062" s="570"/>
      <c r="T1062" s="570"/>
      <c r="U1062" s="570"/>
      <c r="V1062" s="570"/>
      <c r="W1062" s="570"/>
      <c r="X1062" s="570"/>
      <c r="Y1062" s="570"/>
      <c r="Z1062" s="570"/>
    </row>
    <row r="1063" ht="12.75" customHeight="1">
      <c r="A1063" s="570"/>
      <c r="B1063" s="570"/>
      <c r="C1063" s="691"/>
      <c r="D1063" s="573"/>
      <c r="E1063" s="574"/>
      <c r="F1063" s="574"/>
      <c r="G1063" s="570"/>
      <c r="H1063" s="575"/>
      <c r="I1063" s="575"/>
      <c r="J1063" s="570"/>
      <c r="K1063" s="570"/>
      <c r="L1063" s="570"/>
      <c r="M1063" s="570"/>
      <c r="N1063" s="570"/>
      <c r="O1063" s="570"/>
      <c r="P1063" s="570"/>
      <c r="Q1063" s="570"/>
      <c r="R1063" s="570"/>
      <c r="S1063" s="570"/>
      <c r="T1063" s="570"/>
      <c r="U1063" s="570"/>
      <c r="V1063" s="570"/>
      <c r="W1063" s="570"/>
      <c r="X1063" s="570"/>
      <c r="Y1063" s="570"/>
      <c r="Z1063" s="570"/>
    </row>
    <row r="1064" ht="12.75" customHeight="1">
      <c r="A1064" s="570"/>
      <c r="B1064" s="570"/>
      <c r="C1064" s="691"/>
      <c r="D1064" s="573"/>
      <c r="E1064" s="574"/>
      <c r="F1064" s="574"/>
      <c r="G1064" s="570"/>
      <c r="H1064" s="575"/>
      <c r="I1064" s="575"/>
      <c r="J1064" s="570"/>
      <c r="K1064" s="570"/>
      <c r="L1064" s="570"/>
      <c r="M1064" s="570"/>
      <c r="N1064" s="570"/>
      <c r="O1064" s="570"/>
      <c r="P1064" s="570"/>
      <c r="Q1064" s="570"/>
      <c r="R1064" s="570"/>
      <c r="S1064" s="570"/>
      <c r="T1064" s="570"/>
      <c r="U1064" s="570"/>
      <c r="V1064" s="570"/>
      <c r="W1064" s="570"/>
      <c r="X1064" s="570"/>
      <c r="Y1064" s="570"/>
      <c r="Z1064" s="570"/>
    </row>
    <row r="1065" ht="12.75" customHeight="1">
      <c r="A1065" s="570"/>
      <c r="B1065" s="570"/>
      <c r="C1065" s="691"/>
      <c r="D1065" s="573"/>
      <c r="E1065" s="574"/>
      <c r="F1065" s="574"/>
      <c r="G1065" s="570"/>
      <c r="H1065" s="575"/>
      <c r="I1065" s="575"/>
      <c r="J1065" s="570"/>
      <c r="K1065" s="570"/>
      <c r="L1065" s="570"/>
      <c r="M1065" s="570"/>
      <c r="N1065" s="570"/>
      <c r="O1065" s="570"/>
      <c r="P1065" s="570"/>
      <c r="Q1065" s="570"/>
      <c r="R1065" s="570"/>
      <c r="S1065" s="570"/>
      <c r="T1065" s="570"/>
      <c r="U1065" s="570"/>
      <c r="V1065" s="570"/>
      <c r="W1065" s="570"/>
      <c r="X1065" s="570"/>
      <c r="Y1065" s="570"/>
      <c r="Z1065" s="570"/>
    </row>
    <row r="1066" ht="12.75" customHeight="1">
      <c r="A1066" s="570"/>
      <c r="B1066" s="570"/>
      <c r="C1066" s="691"/>
      <c r="D1066" s="573"/>
      <c r="E1066" s="574"/>
      <c r="F1066" s="574"/>
      <c r="G1066" s="570"/>
      <c r="H1066" s="575"/>
      <c r="I1066" s="575"/>
      <c r="J1066" s="570"/>
      <c r="K1066" s="570"/>
      <c r="L1066" s="570"/>
      <c r="M1066" s="570"/>
      <c r="N1066" s="570"/>
      <c r="O1066" s="570"/>
      <c r="P1066" s="570"/>
      <c r="Q1066" s="570"/>
      <c r="R1066" s="570"/>
      <c r="S1066" s="570"/>
      <c r="T1066" s="570"/>
      <c r="U1066" s="570"/>
      <c r="V1066" s="570"/>
      <c r="W1066" s="570"/>
      <c r="X1066" s="570"/>
      <c r="Y1066" s="570"/>
      <c r="Z1066" s="570"/>
    </row>
    <row r="1067" ht="12.75" customHeight="1">
      <c r="A1067" s="570"/>
      <c r="B1067" s="570"/>
      <c r="C1067" s="691"/>
      <c r="D1067" s="573"/>
      <c r="E1067" s="574"/>
      <c r="F1067" s="574"/>
      <c r="G1067" s="570"/>
      <c r="H1067" s="575"/>
      <c r="I1067" s="575"/>
      <c r="J1067" s="570"/>
      <c r="K1067" s="570"/>
      <c r="L1067" s="570"/>
      <c r="M1067" s="570"/>
      <c r="N1067" s="570"/>
      <c r="O1067" s="570"/>
      <c r="P1067" s="570"/>
      <c r="Q1067" s="570"/>
      <c r="R1067" s="570"/>
      <c r="S1067" s="570"/>
      <c r="T1067" s="570"/>
      <c r="U1067" s="570"/>
      <c r="V1067" s="570"/>
      <c r="W1067" s="570"/>
      <c r="X1067" s="570"/>
      <c r="Y1067" s="570"/>
      <c r="Z1067" s="570"/>
    </row>
    <row r="1068" ht="12.75" customHeight="1">
      <c r="A1068" s="570"/>
      <c r="B1068" s="570"/>
      <c r="C1068" s="691"/>
      <c r="D1068" s="573"/>
      <c r="E1068" s="574"/>
      <c r="F1068" s="574"/>
      <c r="G1068" s="570"/>
      <c r="H1068" s="575"/>
      <c r="I1068" s="575"/>
      <c r="J1068" s="570"/>
      <c r="K1068" s="570"/>
      <c r="L1068" s="570"/>
      <c r="M1068" s="570"/>
      <c r="N1068" s="570"/>
      <c r="O1068" s="570"/>
      <c r="P1068" s="570"/>
      <c r="Q1068" s="570"/>
      <c r="R1068" s="570"/>
      <c r="S1068" s="570"/>
      <c r="T1068" s="570"/>
      <c r="U1068" s="570"/>
      <c r="V1068" s="570"/>
      <c r="W1068" s="570"/>
      <c r="X1068" s="570"/>
      <c r="Y1068" s="570"/>
      <c r="Z1068" s="570"/>
    </row>
    <row r="1069" ht="12.75" customHeight="1">
      <c r="A1069" s="570"/>
      <c r="B1069" s="570"/>
      <c r="C1069" s="691"/>
      <c r="D1069" s="573"/>
      <c r="E1069" s="574"/>
      <c r="F1069" s="574"/>
      <c r="G1069" s="570"/>
      <c r="H1069" s="575"/>
      <c r="I1069" s="575"/>
      <c r="J1069" s="570"/>
      <c r="K1069" s="570"/>
      <c r="L1069" s="570"/>
      <c r="M1069" s="570"/>
      <c r="N1069" s="570"/>
      <c r="O1069" s="570"/>
      <c r="P1069" s="570"/>
      <c r="Q1069" s="570"/>
      <c r="R1069" s="570"/>
      <c r="S1069" s="570"/>
      <c r="T1069" s="570"/>
      <c r="U1069" s="570"/>
      <c r="V1069" s="570"/>
      <c r="W1069" s="570"/>
      <c r="X1069" s="570"/>
      <c r="Y1069" s="570"/>
      <c r="Z1069" s="570"/>
    </row>
  </sheetData>
  <autoFilter ref="$B$13:$I$98"/>
  <mergeCells count="1">
    <mergeCell ref="B4:I4"/>
  </mergeCells>
  <printOptions/>
  <pageMargins bottom="0.787401575" footer="0.0" header="0.0" left="0.511811024" right="0.511811024" top="0.787401575"/>
  <pageSetup fitToWidth="0" paperSize="9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1" width="8.63"/>
    <col customWidth="1" min="12" max="12" width="12.88"/>
    <col customWidth="1" min="13" max="13" width="9.25"/>
    <col customWidth="1" min="14" max="26" width="8.63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>
      <c r="L6" s="699">
        <f>(92273.31+12957.46+45908+7494)</f>
        <v>158632.77</v>
      </c>
      <c r="M6" s="699">
        <f>L6/(259.53*2+288.02)</f>
        <v>196.5514819</v>
      </c>
    </row>
    <row r="7" ht="12.75" customHeight="1"/>
    <row r="8" ht="12.75" customHeight="1"/>
    <row r="9" ht="12.75" customHeight="1">
      <c r="L9" s="700"/>
      <c r="M9" s="47"/>
    </row>
    <row r="10" ht="12.75" customHeight="1">
      <c r="L10" s="700"/>
      <c r="M10" s="47"/>
    </row>
    <row r="11" ht="12.75" customHeight="1">
      <c r="L11" s="700"/>
      <c r="M11" s="47"/>
    </row>
    <row r="12" ht="12.75" customHeight="1">
      <c r="L12" s="700"/>
    </row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3800"/>
    <pageSetUpPr fitToPage="1"/>
  </sheetPr>
  <sheetViews>
    <sheetView showGridLines="0" workbookViewId="0"/>
  </sheetViews>
  <sheetFormatPr customHeight="1" defaultColWidth="12.63" defaultRowHeight="15.0"/>
  <cols>
    <col customWidth="1" min="1" max="1" width="28.75"/>
    <col customWidth="1" min="2" max="2" width="19.38"/>
    <col customWidth="1" min="3" max="3" width="53.88"/>
    <col customWidth="1" min="4" max="4" width="20.75"/>
    <col customWidth="1" min="5" max="5" width="24.75"/>
    <col customWidth="1" min="6" max="6" width="8.63"/>
    <col customWidth="1" min="7" max="7" width="44.75"/>
    <col customWidth="1" min="8" max="26" width="8.63"/>
  </cols>
  <sheetData>
    <row r="1" ht="15.0" customHeight="1">
      <c r="A1" s="9"/>
      <c r="B1" s="701" t="s">
        <v>16</v>
      </c>
      <c r="C1" s="702" t="str">
        <f t="shared" ref="C1:C2" si="1">#REF!</f>
        <v>#REF!</v>
      </c>
      <c r="D1" s="703"/>
      <c r="E1" s="10"/>
      <c r="F1" s="11"/>
      <c r="G1" s="11"/>
      <c r="H1" s="11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5.0" customHeight="1">
      <c r="A2" s="704"/>
      <c r="B2" s="701" t="s">
        <v>18</v>
      </c>
      <c r="C2" s="705" t="str">
        <f t="shared" si="1"/>
        <v>#REF!</v>
      </c>
      <c r="D2" s="703"/>
      <c r="E2" s="706"/>
      <c r="F2" s="11"/>
      <c r="G2" s="11"/>
      <c r="H2" s="11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5.0" customHeight="1">
      <c r="A3" s="707"/>
      <c r="B3" s="708" t="s">
        <v>20</v>
      </c>
      <c r="C3" s="709" t="s">
        <v>1807</v>
      </c>
      <c r="D3" s="710"/>
      <c r="E3" s="22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ht="20.25" customHeight="1">
      <c r="A4" s="23" t="s">
        <v>1808</v>
      </c>
      <c r="B4" s="24"/>
      <c r="C4" s="24"/>
      <c r="D4" s="24"/>
      <c r="E4" s="25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8.0" customHeight="1">
      <c r="A5" s="711" t="s">
        <v>1809</v>
      </c>
      <c r="B5" s="712"/>
      <c r="C5" s="712"/>
      <c r="D5" s="712"/>
      <c r="E5" s="713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6.5" customHeight="1">
      <c r="A6" s="714" t="s">
        <v>97</v>
      </c>
      <c r="B6" s="715" t="s">
        <v>744</v>
      </c>
      <c r="C6" s="715" t="s">
        <v>1810</v>
      </c>
      <c r="D6" s="715" t="s">
        <v>1811</v>
      </c>
      <c r="E6" s="716" t="s">
        <v>1812</v>
      </c>
      <c r="G6" s="133"/>
    </row>
    <row r="7" ht="15.0" customHeight="1">
      <c r="A7" s="717"/>
      <c r="B7" s="718"/>
      <c r="C7" s="719"/>
      <c r="D7" s="720"/>
      <c r="E7" s="721"/>
      <c r="F7" s="722"/>
      <c r="G7" s="133"/>
      <c r="H7" s="722"/>
      <c r="I7" s="722"/>
      <c r="J7" s="722"/>
      <c r="K7" s="722"/>
      <c r="L7" s="722"/>
      <c r="M7" s="722"/>
      <c r="N7" s="722"/>
      <c r="O7" s="722"/>
      <c r="P7" s="722"/>
      <c r="Q7" s="722"/>
      <c r="R7" s="722"/>
      <c r="S7" s="722"/>
      <c r="T7" s="722"/>
      <c r="U7" s="722"/>
      <c r="V7" s="722"/>
      <c r="W7" s="722"/>
      <c r="X7" s="722"/>
      <c r="Y7" s="722"/>
      <c r="Z7" s="722"/>
    </row>
    <row r="8" ht="15.0" customHeight="1">
      <c r="A8" s="723"/>
      <c r="B8" s="724"/>
      <c r="C8" s="725"/>
      <c r="D8" s="726"/>
      <c r="E8" s="727"/>
      <c r="F8" s="722"/>
      <c r="G8" s="133"/>
      <c r="H8" s="722"/>
      <c r="I8" s="722"/>
      <c r="J8" s="722"/>
      <c r="K8" s="722"/>
      <c r="L8" s="722"/>
      <c r="M8" s="722"/>
      <c r="N8" s="722"/>
      <c r="O8" s="722"/>
      <c r="P8" s="722"/>
      <c r="Q8" s="722"/>
      <c r="R8" s="722"/>
      <c r="S8" s="722"/>
      <c r="T8" s="722"/>
      <c r="U8" s="722"/>
      <c r="V8" s="722"/>
      <c r="W8" s="722"/>
      <c r="X8" s="722"/>
      <c r="Y8" s="722"/>
      <c r="Z8" s="722"/>
    </row>
    <row r="9" ht="15.0" customHeight="1">
      <c r="A9" s="723"/>
      <c r="B9" s="724"/>
      <c r="C9" s="725"/>
      <c r="D9" s="726"/>
      <c r="E9" s="727"/>
      <c r="F9" s="722"/>
      <c r="G9" s="722"/>
      <c r="H9" s="722"/>
      <c r="I9" s="722"/>
      <c r="J9" s="722"/>
      <c r="K9" s="722"/>
      <c r="L9" s="722"/>
      <c r="M9" s="722"/>
      <c r="N9" s="722"/>
      <c r="O9" s="722"/>
      <c r="P9" s="722"/>
      <c r="Q9" s="722"/>
      <c r="R9" s="722"/>
      <c r="S9" s="722"/>
      <c r="T9" s="722"/>
      <c r="U9" s="722"/>
      <c r="V9" s="722"/>
      <c r="W9" s="722"/>
      <c r="X9" s="722"/>
      <c r="Y9" s="722"/>
      <c r="Z9" s="722"/>
    </row>
    <row r="10" ht="15.0" customHeight="1">
      <c r="A10" s="723"/>
      <c r="B10" s="724"/>
      <c r="C10" s="728"/>
      <c r="D10" s="726"/>
      <c r="E10" s="727"/>
    </row>
    <row r="11" ht="15.0" customHeight="1">
      <c r="A11" s="729"/>
      <c r="B11" s="730"/>
      <c r="C11" s="731"/>
      <c r="D11" s="726"/>
      <c r="E11" s="732"/>
    </row>
    <row r="12" ht="15.0" customHeight="1">
      <c r="A12" s="729"/>
      <c r="B12" s="730"/>
      <c r="C12" s="728"/>
      <c r="D12" s="733"/>
      <c r="E12" s="732"/>
    </row>
    <row r="13" ht="15.0" customHeight="1">
      <c r="A13" s="729"/>
      <c r="B13" s="730"/>
      <c r="C13" s="728"/>
      <c r="D13" s="733"/>
      <c r="E13" s="732"/>
    </row>
    <row r="14" ht="15.0" customHeight="1">
      <c r="A14" s="729"/>
      <c r="B14" s="730"/>
      <c r="C14" s="728"/>
      <c r="D14" s="733"/>
      <c r="E14" s="732"/>
    </row>
    <row r="15" ht="15.0" customHeight="1">
      <c r="A15" s="729"/>
      <c r="B15" s="730"/>
      <c r="C15" s="728"/>
      <c r="D15" s="733"/>
      <c r="E15" s="732"/>
    </row>
    <row r="16" ht="15.0" customHeight="1">
      <c r="A16" s="729"/>
      <c r="B16" s="730"/>
      <c r="C16" s="728"/>
      <c r="D16" s="733"/>
      <c r="E16" s="732"/>
    </row>
    <row r="17" ht="15.0" customHeight="1">
      <c r="A17" s="729"/>
      <c r="B17" s="730"/>
      <c r="C17" s="728"/>
      <c r="D17" s="733"/>
      <c r="E17" s="732"/>
    </row>
    <row r="18" ht="15.0" customHeight="1">
      <c r="A18" s="729"/>
      <c r="B18" s="730"/>
      <c r="C18" s="728"/>
      <c r="D18" s="733"/>
      <c r="E18" s="732"/>
    </row>
    <row r="19" ht="15.0" customHeight="1">
      <c r="A19" s="729"/>
      <c r="B19" s="730"/>
      <c r="C19" s="728"/>
      <c r="D19" s="733"/>
      <c r="E19" s="732"/>
    </row>
    <row r="20" ht="15.0" customHeight="1">
      <c r="A20" s="729"/>
      <c r="B20" s="730"/>
      <c r="C20" s="728"/>
      <c r="D20" s="733"/>
      <c r="E20" s="732"/>
    </row>
    <row r="21" ht="15.0" customHeight="1">
      <c r="A21" s="729"/>
      <c r="B21" s="730"/>
      <c r="C21" s="728"/>
      <c r="D21" s="733"/>
      <c r="E21" s="732"/>
    </row>
    <row r="22" ht="15.0" customHeight="1">
      <c r="A22" s="729"/>
      <c r="B22" s="730"/>
      <c r="C22" s="728"/>
      <c r="D22" s="733"/>
      <c r="E22" s="732"/>
    </row>
    <row r="23" ht="15.0" customHeight="1">
      <c r="A23" s="729"/>
      <c r="B23" s="730"/>
      <c r="C23" s="728"/>
      <c r="D23" s="733"/>
      <c r="E23" s="732"/>
    </row>
    <row r="24" ht="15.0" customHeight="1">
      <c r="A24" s="729"/>
      <c r="B24" s="730"/>
      <c r="C24" s="728"/>
      <c r="D24" s="733"/>
      <c r="E24" s="732"/>
    </row>
    <row r="25" ht="15.0" customHeight="1">
      <c r="A25" s="729"/>
      <c r="B25" s="730"/>
      <c r="C25" s="728"/>
      <c r="D25" s="733"/>
      <c r="E25" s="732"/>
    </row>
    <row r="26" ht="15.0" customHeight="1">
      <c r="A26" s="729"/>
      <c r="B26" s="730"/>
      <c r="C26" s="728"/>
      <c r="D26" s="733"/>
      <c r="E26" s="732"/>
    </row>
    <row r="27" ht="15.0" customHeight="1">
      <c r="A27" s="729"/>
      <c r="B27" s="730"/>
      <c r="C27" s="728"/>
      <c r="D27" s="733"/>
      <c r="E27" s="732"/>
    </row>
    <row r="28" ht="15.0" customHeight="1">
      <c r="A28" s="729"/>
      <c r="B28" s="730"/>
      <c r="C28" s="728"/>
      <c r="D28" s="733"/>
      <c r="E28" s="732"/>
    </row>
    <row r="29" ht="15.0" customHeight="1">
      <c r="A29" s="729"/>
      <c r="B29" s="730"/>
      <c r="C29" s="728"/>
      <c r="D29" s="733"/>
      <c r="E29" s="732"/>
    </row>
    <row r="30" ht="15.0" customHeight="1">
      <c r="A30" s="729"/>
      <c r="B30" s="730"/>
      <c r="C30" s="728"/>
      <c r="D30" s="733"/>
      <c r="E30" s="732"/>
    </row>
    <row r="31" ht="15.0" customHeight="1">
      <c r="A31" s="729"/>
      <c r="B31" s="730"/>
      <c r="C31" s="728"/>
      <c r="D31" s="733"/>
      <c r="E31" s="732"/>
    </row>
    <row r="32" ht="15.0" customHeight="1">
      <c r="A32" s="729"/>
      <c r="B32" s="730"/>
      <c r="C32" s="728"/>
      <c r="D32" s="733"/>
      <c r="E32" s="732"/>
    </row>
    <row r="33" ht="15.0" customHeight="1">
      <c r="A33" s="729"/>
      <c r="B33" s="730"/>
      <c r="C33" s="728"/>
      <c r="D33" s="733"/>
      <c r="E33" s="732"/>
    </row>
    <row r="34" ht="15.0" customHeight="1">
      <c r="A34" s="729"/>
      <c r="B34" s="730"/>
      <c r="C34" s="728"/>
      <c r="D34" s="733"/>
      <c r="E34" s="732"/>
    </row>
    <row r="35" ht="15.0" customHeight="1">
      <c r="A35" s="729"/>
      <c r="B35" s="730"/>
      <c r="C35" s="728"/>
      <c r="D35" s="733"/>
      <c r="E35" s="732"/>
    </row>
    <row r="36" ht="15.0" customHeight="1">
      <c r="A36" s="729"/>
      <c r="B36" s="730"/>
      <c r="C36" s="728"/>
      <c r="D36" s="733"/>
      <c r="E36" s="732"/>
    </row>
    <row r="37" ht="15.0" customHeight="1">
      <c r="A37" s="729"/>
      <c r="B37" s="730"/>
      <c r="C37" s="728"/>
      <c r="D37" s="733"/>
      <c r="E37" s="732"/>
    </row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4:E4"/>
  </mergeCells>
  <conditionalFormatting sqref="D7:D37">
    <cfRule type="containsText" dxfId="11" priority="1" operator="containsText" text="Recebido">
      <formula>NOT(ISERROR(SEARCH(("Recebido"),(D7))))</formula>
    </cfRule>
  </conditionalFormatting>
  <conditionalFormatting sqref="D7:D37">
    <cfRule type="containsText" dxfId="12" priority="2" operator="containsText" text="Aguardando">
      <formula>NOT(ISERROR(SEARCH(("Aguardando"),(D7))))</formula>
    </cfRule>
  </conditionalFormatting>
  <conditionalFormatting sqref="D7:D37">
    <cfRule type="containsText" dxfId="12" priority="3" operator="containsText" text="Não">
      <formula>NOT(ISERROR(SEARCH(("Não"),(D7))))</formula>
    </cfRule>
  </conditionalFormatting>
  <dataValidations>
    <dataValidation type="list" allowBlank="1" showErrorMessage="1" sqref="D7:D37">
      <formula1>"Aguardando,Recebido,Não atuam na região"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3800"/>
    <pageSetUpPr fitToPage="1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28.88"/>
    <col customWidth="1" min="2" max="2" width="10.25"/>
    <col customWidth="1" min="3" max="3" width="7.63"/>
    <col customWidth="1" min="4" max="14" width="8.13"/>
    <col customWidth="1" min="15" max="15" width="9.13"/>
    <col customWidth="1" min="16" max="16" width="7.38"/>
    <col customWidth="1" min="17" max="17" width="21.38"/>
    <col customWidth="1" min="18" max="18" width="10.25"/>
    <col customWidth="1" min="19" max="23" width="8.88"/>
    <col customWidth="1" min="24" max="26" width="8.63"/>
  </cols>
  <sheetData>
    <row r="1" ht="15.0" customHeight="1">
      <c r="A1" s="734"/>
      <c r="B1" s="7" t="s">
        <v>16</v>
      </c>
      <c r="C1" s="8" t="str">
        <f t="shared" ref="C1:C2" si="1">#REF!</f>
        <v>#REF!</v>
      </c>
      <c r="D1" s="735"/>
      <c r="E1" s="735"/>
      <c r="F1" s="735"/>
      <c r="G1" s="735"/>
      <c r="H1" s="735"/>
      <c r="I1" s="735"/>
      <c r="J1" s="735"/>
      <c r="K1" s="735"/>
      <c r="L1" s="8"/>
      <c r="M1" s="736"/>
      <c r="N1" s="9"/>
      <c r="O1" s="10"/>
      <c r="P1" s="168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5.0" customHeight="1">
      <c r="A2" s="737"/>
      <c r="B2" s="7" t="s">
        <v>18</v>
      </c>
      <c r="C2" s="14" t="str">
        <f t="shared" si="1"/>
        <v>#REF!</v>
      </c>
      <c r="D2" s="8"/>
      <c r="E2" s="8"/>
      <c r="F2" s="8"/>
      <c r="G2" s="8"/>
      <c r="H2" s="8"/>
      <c r="I2" s="8"/>
      <c r="J2" s="8"/>
      <c r="K2" s="8"/>
      <c r="L2" s="738"/>
      <c r="M2" s="739"/>
      <c r="N2" s="15"/>
      <c r="O2" s="16"/>
      <c r="P2" s="146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5.0" customHeight="1">
      <c r="A3" s="740"/>
      <c r="B3" s="7" t="s">
        <v>20</v>
      </c>
      <c r="C3" s="8" t="s">
        <v>1813</v>
      </c>
      <c r="D3" s="8"/>
      <c r="E3" s="8"/>
      <c r="F3" s="8"/>
      <c r="G3" s="8"/>
      <c r="H3" s="8"/>
      <c r="I3" s="8"/>
      <c r="J3" s="8"/>
      <c r="K3" s="741"/>
      <c r="L3" s="8"/>
      <c r="M3" s="736"/>
      <c r="N3" s="21"/>
      <c r="O3" s="22"/>
      <c r="P3" s="183"/>
      <c r="Q3" s="183"/>
      <c r="R3" s="12"/>
      <c r="S3" s="12"/>
      <c r="T3" s="12"/>
      <c r="U3" s="12"/>
      <c r="V3" s="12"/>
      <c r="W3" s="12"/>
      <c r="X3" s="12"/>
      <c r="Y3" s="12"/>
      <c r="Z3" s="12"/>
    </row>
    <row r="4" ht="21.0" customHeight="1">
      <c r="A4" s="742" t="s">
        <v>1814</v>
      </c>
      <c r="B4" s="743"/>
      <c r="C4" s="743"/>
      <c r="D4" s="743"/>
      <c r="E4" s="743"/>
      <c r="F4" s="743"/>
      <c r="G4" s="743"/>
      <c r="H4" s="743"/>
      <c r="I4" s="743"/>
      <c r="J4" s="743"/>
      <c r="K4" s="743"/>
      <c r="L4" s="743"/>
      <c r="M4" s="743"/>
      <c r="N4" s="743"/>
      <c r="O4" s="744"/>
      <c r="P4" s="183"/>
      <c r="Q4" s="176"/>
      <c r="R4" s="118"/>
      <c r="S4" s="118"/>
      <c r="T4" s="118"/>
      <c r="U4" s="118"/>
      <c r="V4" s="118"/>
      <c r="W4" s="118"/>
      <c r="X4" s="745"/>
      <c r="Y4" s="745"/>
      <c r="Z4" s="745"/>
    </row>
    <row r="5" ht="15.0" customHeight="1">
      <c r="A5" s="746" t="s">
        <v>188</v>
      </c>
      <c r="B5" s="747"/>
      <c r="C5" s="748" t="s">
        <v>1815</v>
      </c>
      <c r="D5" s="749" t="s">
        <v>1816</v>
      </c>
      <c r="E5" s="144"/>
      <c r="F5" s="144"/>
      <c r="G5" s="144"/>
      <c r="H5" s="144"/>
      <c r="I5" s="144"/>
      <c r="J5" s="145"/>
      <c r="K5" s="749" t="s">
        <v>1817</v>
      </c>
      <c r="L5" s="144"/>
      <c r="M5" s="144"/>
      <c r="N5" s="144"/>
      <c r="O5" s="750"/>
      <c r="P5" s="176"/>
      <c r="Q5" s="176"/>
      <c r="R5" s="118"/>
      <c r="S5" s="118"/>
      <c r="T5" s="118"/>
      <c r="U5" s="118"/>
      <c r="V5" s="118"/>
      <c r="W5" s="118"/>
      <c r="X5" s="745"/>
      <c r="Y5" s="745"/>
      <c r="Z5" s="745"/>
    </row>
    <row r="6" ht="16.5" customHeight="1">
      <c r="A6" s="751"/>
      <c r="B6" s="752"/>
      <c r="C6" s="753"/>
      <c r="D6" s="754">
        <v>6.3</v>
      </c>
      <c r="E6" s="754">
        <v>8.0</v>
      </c>
      <c r="F6" s="754">
        <v>10.0</v>
      </c>
      <c r="G6" s="754">
        <v>12.5</v>
      </c>
      <c r="H6" s="754">
        <v>16.0</v>
      </c>
      <c r="I6" s="754">
        <v>20.0</v>
      </c>
      <c r="J6" s="754">
        <v>25.0</v>
      </c>
      <c r="K6" s="754">
        <v>5.0</v>
      </c>
      <c r="L6" s="754">
        <v>0.0</v>
      </c>
      <c r="M6" s="754">
        <v>0.0</v>
      </c>
      <c r="N6" s="754">
        <v>0.0</v>
      </c>
      <c r="O6" s="755">
        <v>0.0</v>
      </c>
      <c r="P6" s="175"/>
      <c r="Q6" s="118"/>
      <c r="R6" s="118"/>
      <c r="S6" s="118"/>
      <c r="T6" s="118"/>
      <c r="U6" s="118"/>
      <c r="V6" s="118"/>
      <c r="W6" s="118"/>
      <c r="X6" s="756"/>
      <c r="Y6" s="756"/>
      <c r="Z6" s="756"/>
    </row>
    <row r="7" ht="12.75" customHeight="1">
      <c r="A7" s="757" t="s">
        <v>1818</v>
      </c>
      <c r="B7" s="758"/>
      <c r="C7" s="758"/>
      <c r="D7" s="758"/>
      <c r="E7" s="758"/>
      <c r="F7" s="759"/>
      <c r="G7" s="759"/>
      <c r="H7" s="759"/>
      <c r="I7" s="759"/>
      <c r="J7" s="759"/>
      <c r="K7" s="759"/>
      <c r="L7" s="759"/>
      <c r="M7" s="759"/>
      <c r="N7" s="759"/>
      <c r="O7" s="760"/>
      <c r="P7" s="175"/>
      <c r="Q7" s="175"/>
      <c r="R7" s="175"/>
      <c r="S7" s="175"/>
      <c r="T7" s="175"/>
      <c r="U7" s="175"/>
      <c r="V7" s="175"/>
      <c r="W7" s="175"/>
      <c r="X7" s="175"/>
      <c r="Y7" s="175"/>
      <c r="Z7" s="175"/>
    </row>
    <row r="8" ht="12.75" customHeight="1">
      <c r="A8" s="761"/>
      <c r="B8" s="762"/>
      <c r="C8" s="763">
        <v>1.0</v>
      </c>
      <c r="D8" s="764"/>
      <c r="E8" s="764"/>
      <c r="F8" s="764"/>
      <c r="G8" s="764"/>
      <c r="H8" s="764"/>
      <c r="I8" s="764"/>
      <c r="J8" s="764"/>
      <c r="K8" s="764"/>
      <c r="L8" s="764"/>
      <c r="M8" s="764"/>
      <c r="N8" s="764"/>
      <c r="O8" s="765"/>
      <c r="P8" s="175"/>
      <c r="Q8" s="175"/>
      <c r="R8" s="175"/>
      <c r="S8" s="175"/>
      <c r="T8" s="175"/>
      <c r="U8" s="175"/>
      <c r="V8" s="175"/>
      <c r="W8" s="175"/>
      <c r="X8" s="175"/>
      <c r="Y8" s="175"/>
      <c r="Z8" s="175"/>
    </row>
    <row r="9" ht="12.75" customHeight="1">
      <c r="A9" s="757" t="s">
        <v>1818</v>
      </c>
      <c r="B9" s="758"/>
      <c r="C9" s="758"/>
      <c r="D9" s="758"/>
      <c r="E9" s="758"/>
      <c r="F9" s="759"/>
      <c r="G9" s="759"/>
      <c r="H9" s="759"/>
      <c r="I9" s="759"/>
      <c r="J9" s="759"/>
      <c r="K9" s="759"/>
      <c r="L9" s="759"/>
      <c r="M9" s="759"/>
      <c r="N9" s="759"/>
      <c r="O9" s="760"/>
      <c r="P9" s="175"/>
      <c r="Q9" s="175"/>
      <c r="R9" s="175"/>
      <c r="S9" s="175"/>
      <c r="T9" s="175"/>
      <c r="U9" s="175"/>
      <c r="V9" s="175"/>
      <c r="W9" s="175"/>
      <c r="X9" s="175"/>
      <c r="Y9" s="175"/>
      <c r="Z9" s="175"/>
    </row>
    <row r="10" ht="12.75" customHeight="1">
      <c r="A10" s="761"/>
      <c r="B10" s="762"/>
      <c r="C10" s="763">
        <v>1.0</v>
      </c>
      <c r="D10" s="764"/>
      <c r="E10" s="764"/>
      <c r="F10" s="764"/>
      <c r="G10" s="764"/>
      <c r="H10" s="764"/>
      <c r="I10" s="764"/>
      <c r="J10" s="764"/>
      <c r="K10" s="764"/>
      <c r="L10" s="764"/>
      <c r="M10" s="764"/>
      <c r="N10" s="764"/>
      <c r="O10" s="765"/>
      <c r="P10" s="175"/>
      <c r="Q10" s="175"/>
      <c r="R10" s="175"/>
      <c r="S10" s="175"/>
      <c r="T10" s="175"/>
      <c r="U10" s="175"/>
      <c r="V10" s="175"/>
      <c r="W10" s="175"/>
      <c r="X10" s="175"/>
      <c r="Y10" s="175"/>
      <c r="Z10" s="175"/>
    </row>
    <row r="11" ht="12.75" customHeight="1">
      <c r="A11" s="757" t="s">
        <v>1818</v>
      </c>
      <c r="B11" s="758"/>
      <c r="C11" s="758"/>
      <c r="D11" s="758"/>
      <c r="E11" s="758"/>
      <c r="F11" s="759"/>
      <c r="G11" s="759"/>
      <c r="H11" s="759"/>
      <c r="I11" s="759"/>
      <c r="J11" s="759"/>
      <c r="K11" s="759"/>
      <c r="L11" s="759"/>
      <c r="M11" s="759"/>
      <c r="N11" s="759"/>
      <c r="O11" s="760"/>
      <c r="P11" s="175"/>
      <c r="Q11" s="175"/>
      <c r="R11" s="175"/>
      <c r="S11" s="175"/>
      <c r="T11" s="175"/>
      <c r="U11" s="175"/>
      <c r="V11" s="175"/>
      <c r="W11" s="175"/>
      <c r="X11" s="175"/>
      <c r="Y11" s="175"/>
      <c r="Z11" s="175"/>
    </row>
    <row r="12" ht="12.75" customHeight="1">
      <c r="A12" s="761"/>
      <c r="B12" s="762"/>
      <c r="C12" s="763">
        <v>1.0</v>
      </c>
      <c r="D12" s="764"/>
      <c r="E12" s="764"/>
      <c r="F12" s="764"/>
      <c r="G12" s="764"/>
      <c r="H12" s="764"/>
      <c r="I12" s="764"/>
      <c r="J12" s="764"/>
      <c r="K12" s="764"/>
      <c r="L12" s="764"/>
      <c r="M12" s="764"/>
      <c r="N12" s="764"/>
      <c r="O12" s="765"/>
      <c r="P12" s="175"/>
      <c r="Q12" s="175"/>
      <c r="R12" s="175"/>
      <c r="S12" s="175"/>
      <c r="T12" s="175"/>
      <c r="U12" s="175"/>
      <c r="V12" s="175"/>
      <c r="W12" s="175"/>
      <c r="X12" s="175"/>
      <c r="Y12" s="175"/>
      <c r="Z12" s="175"/>
    </row>
    <row r="13" ht="12.75" customHeight="1">
      <c r="A13" s="757" t="s">
        <v>1818</v>
      </c>
      <c r="B13" s="758"/>
      <c r="C13" s="758"/>
      <c r="D13" s="758"/>
      <c r="E13" s="758"/>
      <c r="F13" s="759"/>
      <c r="G13" s="759"/>
      <c r="H13" s="759"/>
      <c r="I13" s="759"/>
      <c r="J13" s="759"/>
      <c r="K13" s="759"/>
      <c r="L13" s="759"/>
      <c r="M13" s="759"/>
      <c r="N13" s="759"/>
      <c r="O13" s="760"/>
      <c r="P13" s="175"/>
      <c r="Q13" s="175"/>
      <c r="R13" s="175"/>
      <c r="S13" s="175"/>
      <c r="T13" s="175"/>
      <c r="U13" s="175"/>
      <c r="V13" s="175"/>
      <c r="W13" s="175"/>
      <c r="X13" s="175"/>
      <c r="Y13" s="175"/>
      <c r="Z13" s="175"/>
    </row>
    <row r="14" ht="12.75" customHeight="1">
      <c r="A14" s="761"/>
      <c r="B14" s="762"/>
      <c r="C14" s="763">
        <v>1.0</v>
      </c>
      <c r="D14" s="764"/>
      <c r="E14" s="764"/>
      <c r="F14" s="764"/>
      <c r="G14" s="764"/>
      <c r="H14" s="764"/>
      <c r="I14" s="764"/>
      <c r="J14" s="764"/>
      <c r="K14" s="764"/>
      <c r="L14" s="764"/>
      <c r="M14" s="764"/>
      <c r="N14" s="764"/>
      <c r="O14" s="765"/>
      <c r="P14" s="175"/>
      <c r="Q14" s="175"/>
      <c r="R14" s="175"/>
      <c r="S14" s="175"/>
      <c r="T14" s="175"/>
      <c r="U14" s="175"/>
      <c r="V14" s="175"/>
      <c r="W14" s="175"/>
      <c r="X14" s="175"/>
      <c r="Y14" s="175"/>
      <c r="Z14" s="175"/>
    </row>
    <row r="15" ht="12.75" customHeight="1">
      <c r="A15" s="757" t="s">
        <v>1818</v>
      </c>
      <c r="B15" s="758"/>
      <c r="C15" s="758"/>
      <c r="D15" s="758"/>
      <c r="E15" s="758"/>
      <c r="F15" s="759"/>
      <c r="G15" s="759"/>
      <c r="H15" s="759"/>
      <c r="I15" s="759"/>
      <c r="J15" s="759"/>
      <c r="K15" s="759"/>
      <c r="L15" s="759"/>
      <c r="M15" s="759"/>
      <c r="N15" s="759"/>
      <c r="O15" s="760"/>
      <c r="P15" s="175"/>
      <c r="Q15" s="175"/>
      <c r="R15" s="175"/>
      <c r="S15" s="175"/>
      <c r="T15" s="175"/>
      <c r="U15" s="175"/>
      <c r="V15" s="175"/>
      <c r="W15" s="175"/>
      <c r="X15" s="175"/>
      <c r="Y15" s="175"/>
      <c r="Z15" s="175"/>
    </row>
    <row r="16" ht="11.25" customHeight="1">
      <c r="A16" s="761"/>
      <c r="B16" s="766"/>
      <c r="C16" s="767">
        <v>1.0</v>
      </c>
      <c r="D16" s="768"/>
      <c r="E16" s="768"/>
      <c r="F16" s="768"/>
      <c r="G16" s="768"/>
      <c r="H16" s="768"/>
      <c r="I16" s="768"/>
      <c r="J16" s="768"/>
      <c r="K16" s="768"/>
      <c r="L16" s="768"/>
      <c r="M16" s="768"/>
      <c r="N16" s="768"/>
      <c r="O16" s="769"/>
      <c r="P16" s="175"/>
      <c r="Q16" s="175"/>
      <c r="R16" s="175"/>
      <c r="S16" s="175"/>
      <c r="T16" s="175"/>
      <c r="U16" s="175"/>
      <c r="V16" s="175"/>
      <c r="W16" s="175"/>
      <c r="X16" s="175"/>
      <c r="Y16" s="175"/>
      <c r="Z16" s="175"/>
    </row>
    <row r="17" ht="11.25" customHeight="1">
      <c r="A17" s="770"/>
      <c r="B17" s="771" t="s">
        <v>1819</v>
      </c>
      <c r="C17" s="772">
        <f>SUM(D17:O17)</f>
        <v>0</v>
      </c>
      <c r="D17" s="772">
        <f t="shared" ref="D17:O17" si="2">SUMPRODUCT(D7:D16,$C7:$C16)</f>
        <v>0</v>
      </c>
      <c r="E17" s="772">
        <f t="shared" si="2"/>
        <v>0</v>
      </c>
      <c r="F17" s="772">
        <f t="shared" si="2"/>
        <v>0</v>
      </c>
      <c r="G17" s="772">
        <f t="shared" si="2"/>
        <v>0</v>
      </c>
      <c r="H17" s="772">
        <f t="shared" si="2"/>
        <v>0</v>
      </c>
      <c r="I17" s="772">
        <f t="shared" si="2"/>
        <v>0</v>
      </c>
      <c r="J17" s="772">
        <f t="shared" si="2"/>
        <v>0</v>
      </c>
      <c r="K17" s="772">
        <f t="shared" si="2"/>
        <v>0</v>
      </c>
      <c r="L17" s="772">
        <f t="shared" si="2"/>
        <v>0</v>
      </c>
      <c r="M17" s="772">
        <f t="shared" si="2"/>
        <v>0</v>
      </c>
      <c r="N17" s="772">
        <f t="shared" si="2"/>
        <v>0</v>
      </c>
      <c r="O17" s="772">
        <f t="shared" si="2"/>
        <v>0</v>
      </c>
      <c r="P17" s="175"/>
      <c r="Q17" s="175"/>
      <c r="R17" s="175"/>
      <c r="S17" s="175"/>
      <c r="T17" s="175"/>
      <c r="U17" s="175"/>
      <c r="V17" s="175"/>
      <c r="W17" s="175"/>
      <c r="X17" s="175"/>
      <c r="Y17" s="175"/>
      <c r="Z17" s="175"/>
    </row>
    <row r="18" ht="11.25" customHeight="1">
      <c r="A18" s="773"/>
      <c r="B18" s="774" t="s">
        <v>1820</v>
      </c>
      <c r="C18" s="775"/>
      <c r="D18" s="776">
        <v>1.0</v>
      </c>
      <c r="E18" s="776">
        <v>1.0</v>
      </c>
      <c r="F18" s="776">
        <v>1.0</v>
      </c>
      <c r="G18" s="776">
        <v>1.0</v>
      </c>
      <c r="H18" s="776">
        <v>1.0</v>
      </c>
      <c r="I18" s="776">
        <v>1.0</v>
      </c>
      <c r="J18" s="776">
        <v>1.0</v>
      </c>
      <c r="K18" s="776">
        <v>1.0</v>
      </c>
      <c r="L18" s="776">
        <v>1.0</v>
      </c>
      <c r="M18" s="776">
        <v>1.0</v>
      </c>
      <c r="N18" s="776">
        <v>1.0</v>
      </c>
      <c r="O18" s="776">
        <v>1.0</v>
      </c>
      <c r="P18" s="175"/>
      <c r="Q18" s="175"/>
      <c r="R18" s="175"/>
      <c r="S18" s="175"/>
      <c r="T18" s="175"/>
      <c r="U18" s="175"/>
      <c r="V18" s="175"/>
      <c r="W18" s="175"/>
      <c r="X18" s="175"/>
      <c r="Y18" s="175"/>
      <c r="Z18" s="175"/>
    </row>
    <row r="19" ht="11.25" customHeight="1">
      <c r="A19" s="777"/>
      <c r="B19" s="777" t="s">
        <v>1821</v>
      </c>
      <c r="C19" s="778">
        <f>SUM(D19:O19)</f>
        <v>0</v>
      </c>
      <c r="D19" s="778">
        <f t="shared" ref="D19:O19" si="3">D18*D17</f>
        <v>0</v>
      </c>
      <c r="E19" s="778">
        <f t="shared" si="3"/>
        <v>0</v>
      </c>
      <c r="F19" s="778">
        <f t="shared" si="3"/>
        <v>0</v>
      </c>
      <c r="G19" s="778">
        <f t="shared" si="3"/>
        <v>0</v>
      </c>
      <c r="H19" s="778">
        <f t="shared" si="3"/>
        <v>0</v>
      </c>
      <c r="I19" s="778">
        <f t="shared" si="3"/>
        <v>0</v>
      </c>
      <c r="J19" s="778">
        <f t="shared" si="3"/>
        <v>0</v>
      </c>
      <c r="K19" s="778">
        <f t="shared" si="3"/>
        <v>0</v>
      </c>
      <c r="L19" s="778">
        <f t="shared" si="3"/>
        <v>0</v>
      </c>
      <c r="M19" s="778">
        <f t="shared" si="3"/>
        <v>0</v>
      </c>
      <c r="N19" s="778">
        <f t="shared" si="3"/>
        <v>0</v>
      </c>
      <c r="O19" s="778">
        <f t="shared" si="3"/>
        <v>0</v>
      </c>
      <c r="P19" s="175"/>
      <c r="Q19" s="175"/>
      <c r="R19" s="175"/>
      <c r="S19" s="175"/>
      <c r="T19" s="175"/>
      <c r="U19" s="175"/>
      <c r="V19" s="175"/>
      <c r="W19" s="175"/>
      <c r="X19" s="175"/>
      <c r="Y19" s="175"/>
      <c r="Z19" s="175"/>
    </row>
    <row r="20" ht="11.25" customHeight="1">
      <c r="A20" s="17"/>
      <c r="B20" s="779"/>
      <c r="C20" s="780"/>
      <c r="D20" s="781"/>
      <c r="E20" s="781"/>
      <c r="F20" s="781"/>
      <c r="G20" s="781"/>
      <c r="H20" s="781"/>
      <c r="I20" s="781"/>
      <c r="J20" s="781"/>
      <c r="K20" s="782"/>
      <c r="L20" s="782"/>
      <c r="M20" s="782"/>
      <c r="N20" s="782"/>
      <c r="O20" s="782"/>
      <c r="P20" s="175"/>
      <c r="Q20" s="175"/>
      <c r="R20" s="175"/>
      <c r="S20" s="175"/>
      <c r="T20" s="175"/>
      <c r="U20" s="175"/>
      <c r="V20" s="175"/>
      <c r="W20" s="175"/>
      <c r="X20" s="175"/>
      <c r="Y20" s="175"/>
      <c r="Z20" s="175"/>
    </row>
    <row r="21" ht="11.25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5"/>
      <c r="Q21" s="175"/>
      <c r="R21" s="175"/>
      <c r="S21" s="175"/>
      <c r="T21" s="175"/>
      <c r="U21" s="175"/>
      <c r="V21" s="175"/>
      <c r="W21" s="175"/>
      <c r="X21" s="175"/>
      <c r="Y21" s="175"/>
      <c r="Z21" s="175"/>
    </row>
    <row r="22" ht="11.25" customHeight="1">
      <c r="A22" s="175"/>
      <c r="B22" s="175"/>
      <c r="C22" s="175"/>
      <c r="D22" s="175"/>
      <c r="E22" s="175"/>
      <c r="F22" s="175"/>
      <c r="G22" s="175"/>
      <c r="H22" s="175"/>
      <c r="I22" s="175"/>
      <c r="J22" s="175"/>
      <c r="K22" s="175"/>
      <c r="L22" s="175"/>
      <c r="M22" s="175"/>
      <c r="N22" s="175"/>
      <c r="O22" s="175"/>
      <c r="P22" s="175"/>
      <c r="Q22" s="175"/>
      <c r="R22" s="175"/>
      <c r="S22" s="175"/>
      <c r="T22" s="175"/>
      <c r="U22" s="175"/>
      <c r="V22" s="175"/>
      <c r="W22" s="175"/>
      <c r="X22" s="175"/>
      <c r="Y22" s="175"/>
      <c r="Z22" s="175"/>
    </row>
    <row r="23" ht="11.25" customHeight="1">
      <c r="A23" s="175"/>
      <c r="B23" s="175"/>
      <c r="C23" s="175"/>
      <c r="D23" s="175"/>
      <c r="E23" s="175"/>
      <c r="F23" s="175"/>
      <c r="G23" s="175"/>
      <c r="H23" s="175"/>
      <c r="I23" s="175"/>
      <c r="J23" s="175"/>
      <c r="K23" s="175"/>
      <c r="L23" s="175"/>
      <c r="M23" s="175"/>
      <c r="N23" s="175"/>
      <c r="O23" s="175"/>
      <c r="P23" s="175"/>
      <c r="Q23" s="175"/>
      <c r="R23" s="175"/>
      <c r="S23" s="175"/>
      <c r="T23" s="175"/>
      <c r="U23" s="175"/>
      <c r="V23" s="175"/>
      <c r="W23" s="175"/>
      <c r="X23" s="175"/>
      <c r="Y23" s="175"/>
      <c r="Z23" s="175"/>
    </row>
    <row r="24" ht="11.25" customHeight="1">
      <c r="A24" s="175"/>
      <c r="B24" s="175"/>
      <c r="C24" s="175"/>
      <c r="D24" s="175"/>
      <c r="E24" s="175"/>
      <c r="F24" s="175"/>
      <c r="G24" s="175"/>
      <c r="H24" s="175"/>
      <c r="I24" s="175"/>
      <c r="J24" s="175"/>
      <c r="K24" s="175"/>
      <c r="L24" s="175"/>
      <c r="M24" s="175"/>
      <c r="N24" s="175"/>
      <c r="O24" s="175"/>
      <c r="P24" s="175"/>
      <c r="Q24" s="175"/>
      <c r="R24" s="175"/>
      <c r="S24" s="175"/>
      <c r="T24" s="175"/>
      <c r="U24" s="175"/>
      <c r="V24" s="175"/>
      <c r="W24" s="175"/>
      <c r="X24" s="175"/>
      <c r="Y24" s="175"/>
      <c r="Z24" s="175"/>
    </row>
    <row r="25" ht="11.25" customHeight="1">
      <c r="A25" s="175"/>
      <c r="B25" s="175"/>
      <c r="C25" s="175"/>
      <c r="D25" s="175"/>
      <c r="E25" s="175"/>
      <c r="F25" s="175"/>
      <c r="G25" s="175"/>
      <c r="H25" s="175"/>
      <c r="I25" s="175"/>
      <c r="J25" s="175"/>
      <c r="K25" s="175"/>
      <c r="L25" s="175"/>
      <c r="M25" s="175"/>
      <c r="N25" s="175"/>
      <c r="O25" s="175"/>
      <c r="P25" s="175"/>
      <c r="Q25" s="175"/>
      <c r="R25" s="175"/>
      <c r="S25" s="175"/>
      <c r="T25" s="175"/>
      <c r="U25" s="175"/>
      <c r="V25" s="175"/>
      <c r="W25" s="175"/>
      <c r="X25" s="175"/>
      <c r="Y25" s="175"/>
      <c r="Z25" s="175"/>
    </row>
    <row r="26" ht="11.25" customHeight="1">
      <c r="A26" s="175"/>
      <c r="B26" s="175"/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5"/>
      <c r="W26" s="175"/>
      <c r="X26" s="175"/>
      <c r="Y26" s="175"/>
      <c r="Z26" s="175"/>
    </row>
    <row r="27" ht="11.25" customHeight="1">
      <c r="A27" s="175"/>
      <c r="B27" s="175"/>
      <c r="C27" s="175"/>
      <c r="D27" s="175"/>
      <c r="E27" s="175"/>
      <c r="F27" s="175"/>
      <c r="G27" s="175"/>
      <c r="H27" s="175"/>
      <c r="I27" s="175"/>
      <c r="J27" s="175"/>
      <c r="K27" s="175"/>
      <c r="L27" s="175"/>
      <c r="M27" s="175"/>
      <c r="N27" s="175"/>
      <c r="O27" s="175"/>
      <c r="P27" s="175"/>
      <c r="Q27" s="175"/>
      <c r="R27" s="175"/>
      <c r="S27" s="175"/>
      <c r="T27" s="175"/>
      <c r="U27" s="175"/>
      <c r="V27" s="175"/>
      <c r="W27" s="175"/>
      <c r="X27" s="175"/>
      <c r="Y27" s="175"/>
      <c r="Z27" s="175"/>
    </row>
    <row r="28" ht="11.25" customHeight="1">
      <c r="A28" s="175"/>
      <c r="B28" s="175"/>
      <c r="C28" s="175"/>
      <c r="D28" s="175"/>
      <c r="E28" s="175"/>
      <c r="F28" s="175"/>
      <c r="G28" s="175"/>
      <c r="H28" s="175"/>
      <c r="I28" s="175"/>
      <c r="J28" s="175"/>
      <c r="K28" s="175"/>
      <c r="L28" s="175"/>
      <c r="M28" s="175"/>
      <c r="N28" s="175"/>
      <c r="O28" s="175"/>
      <c r="P28" s="175"/>
      <c r="Q28" s="175"/>
      <c r="R28" s="175"/>
      <c r="S28" s="175"/>
      <c r="T28" s="175"/>
      <c r="U28" s="175"/>
      <c r="V28" s="175"/>
      <c r="W28" s="175"/>
      <c r="X28" s="175"/>
      <c r="Y28" s="175"/>
      <c r="Z28" s="175"/>
    </row>
    <row r="29" ht="11.25" customHeight="1">
      <c r="A29" s="175"/>
      <c r="B29" s="175"/>
      <c r="C29" s="175"/>
      <c r="D29" s="175"/>
      <c r="E29" s="175"/>
      <c r="F29" s="175"/>
      <c r="G29" s="175"/>
      <c r="H29" s="175"/>
      <c r="I29" s="175"/>
      <c r="J29" s="175"/>
      <c r="K29" s="175"/>
      <c r="L29" s="175"/>
      <c r="M29" s="175"/>
      <c r="N29" s="175"/>
      <c r="O29" s="175"/>
      <c r="P29" s="175"/>
      <c r="Q29" s="175"/>
      <c r="R29" s="175"/>
      <c r="S29" s="175"/>
      <c r="T29" s="175"/>
      <c r="U29" s="175"/>
      <c r="V29" s="175"/>
      <c r="W29" s="175"/>
      <c r="X29" s="175"/>
      <c r="Y29" s="175"/>
      <c r="Z29" s="175"/>
    </row>
    <row r="30" ht="11.25" customHeight="1">
      <c r="A30" s="175"/>
      <c r="B30" s="175"/>
      <c r="C30" s="175"/>
      <c r="D30" s="175"/>
      <c r="E30" s="175"/>
      <c r="F30" s="175"/>
      <c r="G30" s="175"/>
      <c r="H30" s="175"/>
      <c r="I30" s="175"/>
      <c r="J30" s="175"/>
      <c r="K30" s="175"/>
      <c r="L30" s="175"/>
      <c r="M30" s="175"/>
      <c r="N30" s="175"/>
      <c r="O30" s="175"/>
      <c r="P30" s="175"/>
      <c r="Q30" s="175"/>
      <c r="R30" s="175"/>
      <c r="S30" s="175"/>
      <c r="T30" s="175"/>
      <c r="U30" s="175"/>
      <c r="V30" s="175"/>
      <c r="W30" s="175"/>
      <c r="X30" s="175"/>
      <c r="Y30" s="175"/>
      <c r="Z30" s="175"/>
    </row>
    <row r="31" ht="11.25" customHeight="1">
      <c r="A31" s="175"/>
      <c r="B31" s="175"/>
      <c r="C31" s="175"/>
      <c r="D31" s="175"/>
      <c r="E31" s="175"/>
      <c r="F31" s="175"/>
      <c r="G31" s="175"/>
      <c r="H31" s="175"/>
      <c r="I31" s="175"/>
      <c r="J31" s="175"/>
      <c r="K31" s="175"/>
      <c r="L31" s="175"/>
      <c r="M31" s="175"/>
      <c r="N31" s="175"/>
      <c r="O31" s="175"/>
      <c r="P31" s="175"/>
      <c r="Q31" s="175"/>
      <c r="R31" s="175"/>
      <c r="S31" s="175"/>
      <c r="T31" s="175"/>
      <c r="U31" s="175"/>
      <c r="V31" s="175"/>
      <c r="W31" s="175"/>
      <c r="X31" s="175"/>
      <c r="Y31" s="175"/>
      <c r="Z31" s="175"/>
    </row>
    <row r="32" ht="11.25" customHeight="1">
      <c r="A32" s="175"/>
      <c r="B32" s="175"/>
      <c r="C32" s="175"/>
      <c r="D32" s="175"/>
      <c r="E32" s="175"/>
      <c r="F32" s="175"/>
      <c r="G32" s="175"/>
      <c r="H32" s="175"/>
      <c r="I32" s="175"/>
      <c r="J32" s="175"/>
      <c r="K32" s="175"/>
      <c r="L32" s="175"/>
      <c r="M32" s="175"/>
      <c r="N32" s="175"/>
      <c r="O32" s="175"/>
      <c r="P32" s="175"/>
      <c r="Q32" s="175"/>
      <c r="R32" s="175"/>
      <c r="S32" s="175"/>
      <c r="T32" s="175"/>
      <c r="U32" s="175"/>
      <c r="V32" s="175"/>
      <c r="W32" s="175"/>
      <c r="X32" s="175"/>
      <c r="Y32" s="175"/>
      <c r="Z32" s="175"/>
    </row>
    <row r="33" ht="11.25" customHeight="1">
      <c r="A33" s="783"/>
      <c r="B33" s="783"/>
      <c r="C33" s="783"/>
      <c r="D33" s="783"/>
      <c r="E33" s="783"/>
      <c r="F33" s="783"/>
      <c r="G33" s="783"/>
      <c r="H33" s="783"/>
      <c r="I33" s="783"/>
      <c r="J33" s="783"/>
      <c r="K33" s="783"/>
      <c r="L33" s="783"/>
      <c r="M33" s="783"/>
      <c r="N33" s="783"/>
      <c r="O33" s="783"/>
      <c r="P33" s="175"/>
      <c r="Q33" s="175"/>
      <c r="R33" s="175"/>
      <c r="S33" s="175"/>
      <c r="T33" s="175"/>
      <c r="U33" s="175"/>
      <c r="V33" s="175"/>
      <c r="W33" s="175"/>
      <c r="X33" s="175"/>
      <c r="Y33" s="175"/>
      <c r="Z33" s="175"/>
    </row>
    <row r="34" ht="11.25" customHeight="1">
      <c r="A34" s="175"/>
      <c r="B34" s="175"/>
      <c r="C34" s="175"/>
      <c r="D34" s="175"/>
      <c r="E34" s="175"/>
      <c r="F34" s="175"/>
      <c r="G34" s="175"/>
      <c r="H34" s="175"/>
      <c r="I34" s="175"/>
      <c r="J34" s="175"/>
      <c r="K34" s="175"/>
      <c r="L34" s="175"/>
      <c r="M34" s="175"/>
      <c r="N34" s="175"/>
      <c r="O34" s="175"/>
      <c r="P34" s="175"/>
      <c r="Q34" s="175"/>
      <c r="R34" s="175"/>
      <c r="S34" s="175"/>
      <c r="T34" s="175"/>
      <c r="U34" s="175"/>
      <c r="V34" s="175"/>
      <c r="W34" s="175"/>
      <c r="X34" s="175"/>
      <c r="Y34" s="175"/>
      <c r="Z34" s="175"/>
    </row>
    <row r="35" ht="11.25" customHeight="1">
      <c r="A35" s="175"/>
      <c r="B35" s="175"/>
      <c r="C35" s="175"/>
      <c r="D35" s="175"/>
      <c r="E35" s="175"/>
      <c r="F35" s="175"/>
      <c r="G35" s="175"/>
      <c r="H35" s="175"/>
      <c r="I35" s="175"/>
      <c r="J35" s="175"/>
      <c r="K35" s="175"/>
      <c r="L35" s="175"/>
      <c r="M35" s="175"/>
      <c r="N35" s="175"/>
      <c r="O35" s="175"/>
      <c r="P35" s="175"/>
      <c r="Q35" s="175"/>
      <c r="R35" s="175"/>
      <c r="S35" s="175"/>
      <c r="T35" s="175"/>
      <c r="U35" s="175"/>
      <c r="V35" s="175"/>
      <c r="W35" s="175"/>
      <c r="X35" s="175"/>
      <c r="Y35" s="175"/>
      <c r="Z35" s="175"/>
    </row>
    <row r="36" ht="11.25" customHeight="1">
      <c r="A36" s="175"/>
      <c r="B36" s="175"/>
      <c r="C36" s="175"/>
      <c r="D36" s="175"/>
      <c r="E36" s="175"/>
      <c r="F36" s="175"/>
      <c r="G36" s="175"/>
      <c r="H36" s="175"/>
      <c r="I36" s="175"/>
      <c r="J36" s="175"/>
      <c r="K36" s="175"/>
      <c r="L36" s="175"/>
      <c r="M36" s="175"/>
      <c r="N36" s="175"/>
      <c r="O36" s="175"/>
      <c r="P36" s="175"/>
      <c r="Q36" s="175"/>
      <c r="R36" s="175"/>
      <c r="S36" s="175"/>
      <c r="T36" s="175"/>
      <c r="U36" s="175"/>
      <c r="V36" s="175"/>
      <c r="W36" s="175"/>
      <c r="X36" s="175"/>
      <c r="Y36" s="175"/>
      <c r="Z36" s="175"/>
    </row>
    <row r="37" ht="11.25" customHeight="1">
      <c r="A37" s="175"/>
      <c r="B37" s="175"/>
      <c r="C37" s="175"/>
      <c r="D37" s="175"/>
      <c r="E37" s="175"/>
      <c r="F37" s="175"/>
      <c r="G37" s="175"/>
      <c r="H37" s="175"/>
      <c r="I37" s="175"/>
      <c r="J37" s="175"/>
      <c r="K37" s="175"/>
      <c r="L37" s="175"/>
      <c r="M37" s="175"/>
      <c r="N37" s="175"/>
      <c r="O37" s="175"/>
      <c r="P37" s="175"/>
      <c r="Q37" s="175"/>
      <c r="R37" s="175"/>
      <c r="S37" s="175"/>
      <c r="T37" s="175"/>
      <c r="U37" s="175"/>
      <c r="V37" s="175"/>
      <c r="W37" s="175"/>
      <c r="X37" s="175"/>
      <c r="Y37" s="175"/>
      <c r="Z37" s="175"/>
    </row>
    <row r="38" ht="11.25" customHeight="1">
      <c r="A38" s="175"/>
      <c r="B38" s="175"/>
      <c r="C38" s="175"/>
      <c r="D38" s="175"/>
      <c r="E38" s="175"/>
      <c r="F38" s="175"/>
      <c r="G38" s="175"/>
      <c r="H38" s="175"/>
      <c r="I38" s="175"/>
      <c r="J38" s="175"/>
      <c r="K38" s="175"/>
      <c r="L38" s="175"/>
      <c r="M38" s="175"/>
      <c r="N38" s="175"/>
      <c r="O38" s="175"/>
      <c r="P38" s="175"/>
      <c r="Q38" s="175"/>
      <c r="R38" s="175"/>
      <c r="S38" s="175"/>
      <c r="T38" s="175"/>
      <c r="U38" s="175"/>
      <c r="V38" s="175"/>
      <c r="W38" s="175"/>
      <c r="X38" s="175"/>
      <c r="Y38" s="175"/>
      <c r="Z38" s="175"/>
    </row>
    <row r="39" ht="11.25" customHeight="1">
      <c r="A39" s="175"/>
      <c r="B39" s="175"/>
      <c r="C39" s="175"/>
      <c r="D39" s="175"/>
      <c r="E39" s="175"/>
      <c r="F39" s="175"/>
      <c r="G39" s="175"/>
      <c r="H39" s="175"/>
      <c r="I39" s="175"/>
      <c r="J39" s="175"/>
      <c r="K39" s="175"/>
      <c r="L39" s="175"/>
      <c r="M39" s="175"/>
      <c r="N39" s="175"/>
      <c r="O39" s="175"/>
      <c r="P39" s="175"/>
      <c r="Q39" s="175"/>
      <c r="R39" s="175"/>
      <c r="S39" s="175"/>
      <c r="T39" s="175"/>
      <c r="U39" s="175"/>
      <c r="V39" s="175"/>
      <c r="W39" s="175"/>
      <c r="X39" s="175"/>
      <c r="Y39" s="175"/>
      <c r="Z39" s="175"/>
    </row>
    <row r="40" ht="11.25" customHeight="1">
      <c r="A40" s="175"/>
      <c r="B40" s="175"/>
      <c r="C40" s="175"/>
      <c r="D40" s="175"/>
      <c r="E40" s="175"/>
      <c r="F40" s="175"/>
      <c r="G40" s="175"/>
      <c r="H40" s="175"/>
      <c r="I40" s="175"/>
      <c r="J40" s="175"/>
      <c r="K40" s="175"/>
      <c r="L40" s="175"/>
      <c r="M40" s="175"/>
      <c r="N40" s="175"/>
      <c r="O40" s="175"/>
      <c r="P40" s="175"/>
      <c r="Q40" s="175"/>
      <c r="R40" s="175"/>
      <c r="S40" s="175"/>
      <c r="T40" s="175"/>
      <c r="U40" s="175"/>
      <c r="V40" s="175"/>
      <c r="W40" s="175"/>
      <c r="X40" s="175"/>
      <c r="Y40" s="175"/>
      <c r="Z40" s="175"/>
    </row>
    <row r="41" ht="11.25" customHeight="1">
      <c r="A41" s="175"/>
      <c r="B41" s="175"/>
      <c r="C41" s="175"/>
      <c r="D41" s="175"/>
      <c r="E41" s="175"/>
      <c r="F41" s="175"/>
      <c r="G41" s="175"/>
      <c r="H41" s="175"/>
      <c r="I41" s="175"/>
      <c r="J41" s="175"/>
      <c r="K41" s="175"/>
      <c r="L41" s="175"/>
      <c r="M41" s="175"/>
      <c r="N41" s="175"/>
      <c r="O41" s="175"/>
      <c r="P41" s="175"/>
      <c r="Q41" s="175"/>
      <c r="R41" s="175"/>
      <c r="S41" s="175"/>
      <c r="T41" s="175"/>
      <c r="U41" s="175"/>
      <c r="V41" s="175"/>
      <c r="W41" s="175"/>
      <c r="X41" s="175"/>
      <c r="Y41" s="175"/>
      <c r="Z41" s="175"/>
    </row>
    <row r="42" ht="11.25" customHeight="1">
      <c r="A42" s="175"/>
      <c r="B42" s="175"/>
      <c r="C42" s="175"/>
      <c r="D42" s="175"/>
      <c r="E42" s="175"/>
      <c r="F42" s="175"/>
      <c r="G42" s="175"/>
      <c r="H42" s="175"/>
      <c r="I42" s="175"/>
      <c r="J42" s="175"/>
      <c r="K42" s="175"/>
      <c r="L42" s="175"/>
      <c r="M42" s="175"/>
      <c r="N42" s="175"/>
      <c r="O42" s="175"/>
      <c r="P42" s="175"/>
      <c r="Q42" s="175"/>
      <c r="R42" s="175"/>
      <c r="S42" s="175"/>
      <c r="T42" s="175"/>
      <c r="U42" s="175"/>
      <c r="V42" s="175"/>
      <c r="W42" s="175"/>
      <c r="X42" s="175"/>
      <c r="Y42" s="175"/>
      <c r="Z42" s="175"/>
    </row>
    <row r="43" ht="11.25" customHeight="1">
      <c r="A43" s="175"/>
      <c r="B43" s="175"/>
      <c r="C43" s="175"/>
      <c r="D43" s="175"/>
      <c r="E43" s="175"/>
      <c r="F43" s="175"/>
      <c r="G43" s="175"/>
      <c r="H43" s="175"/>
      <c r="I43" s="175"/>
      <c r="J43" s="175"/>
      <c r="K43" s="175"/>
      <c r="L43" s="175"/>
      <c r="M43" s="175"/>
      <c r="N43" s="175"/>
      <c r="O43" s="175"/>
      <c r="P43" s="175"/>
      <c r="Q43" s="175"/>
      <c r="R43" s="175"/>
      <c r="S43" s="175"/>
      <c r="T43" s="175"/>
      <c r="U43" s="175"/>
      <c r="V43" s="175"/>
      <c r="W43" s="175"/>
      <c r="X43" s="175"/>
      <c r="Y43" s="175"/>
      <c r="Z43" s="175"/>
    </row>
    <row r="44" ht="11.25" customHeight="1">
      <c r="A44" s="175"/>
      <c r="B44" s="175"/>
      <c r="C44" s="175"/>
      <c r="D44" s="175"/>
      <c r="E44" s="175"/>
      <c r="F44" s="175"/>
      <c r="G44" s="175"/>
      <c r="H44" s="175"/>
      <c r="I44" s="175"/>
      <c r="J44" s="175"/>
      <c r="K44" s="175"/>
      <c r="L44" s="175"/>
      <c r="M44" s="175"/>
      <c r="N44" s="175"/>
      <c r="O44" s="175"/>
      <c r="P44" s="175"/>
      <c r="Q44" s="175"/>
      <c r="R44" s="175"/>
      <c r="S44" s="175"/>
      <c r="T44" s="175"/>
      <c r="U44" s="175"/>
      <c r="V44" s="175"/>
      <c r="W44" s="175"/>
      <c r="X44" s="175"/>
      <c r="Y44" s="175"/>
      <c r="Z44" s="175"/>
    </row>
    <row r="45" ht="11.25" customHeight="1">
      <c r="A45" s="175"/>
      <c r="B45" s="175"/>
      <c r="C45" s="175"/>
      <c r="D45" s="175"/>
      <c r="E45" s="175"/>
      <c r="F45" s="175"/>
      <c r="G45" s="175"/>
      <c r="H45" s="175"/>
      <c r="I45" s="175"/>
      <c r="J45" s="175"/>
      <c r="K45" s="175"/>
      <c r="L45" s="175"/>
      <c r="M45" s="175"/>
      <c r="N45" s="175"/>
      <c r="O45" s="175"/>
      <c r="P45" s="175"/>
      <c r="Q45" s="175"/>
      <c r="R45" s="175"/>
      <c r="S45" s="175"/>
      <c r="T45" s="175"/>
      <c r="U45" s="175"/>
      <c r="V45" s="175"/>
      <c r="W45" s="175"/>
      <c r="X45" s="175"/>
      <c r="Y45" s="175"/>
      <c r="Z45" s="175"/>
    </row>
    <row r="46" ht="11.25" customHeight="1">
      <c r="A46" s="175"/>
      <c r="B46" s="175"/>
      <c r="C46" s="175"/>
      <c r="D46" s="175"/>
      <c r="E46" s="175"/>
      <c r="F46" s="175"/>
      <c r="G46" s="175"/>
      <c r="H46" s="175"/>
      <c r="I46" s="175"/>
      <c r="J46" s="175"/>
      <c r="K46" s="175"/>
      <c r="L46" s="175"/>
      <c r="M46" s="175"/>
      <c r="N46" s="175"/>
      <c r="O46" s="175"/>
      <c r="P46" s="175"/>
      <c r="Q46" s="175"/>
      <c r="R46" s="175"/>
      <c r="S46" s="175"/>
      <c r="T46" s="175"/>
      <c r="U46" s="175"/>
      <c r="V46" s="175"/>
      <c r="W46" s="175"/>
      <c r="X46" s="175"/>
      <c r="Y46" s="175"/>
      <c r="Z46" s="175"/>
    </row>
    <row r="47" ht="11.25" customHeight="1">
      <c r="A47" s="175"/>
      <c r="B47" s="175"/>
      <c r="C47" s="175"/>
      <c r="D47" s="175"/>
      <c r="E47" s="175"/>
      <c r="F47" s="175"/>
      <c r="G47" s="175"/>
      <c r="H47" s="175"/>
      <c r="I47" s="175"/>
      <c r="J47" s="175"/>
      <c r="K47" s="175"/>
      <c r="L47" s="175"/>
      <c r="M47" s="175"/>
      <c r="N47" s="175"/>
      <c r="O47" s="175"/>
      <c r="P47" s="175"/>
      <c r="Q47" s="175"/>
      <c r="R47" s="175"/>
      <c r="S47" s="175"/>
      <c r="T47" s="175"/>
      <c r="U47" s="175"/>
      <c r="V47" s="175"/>
      <c r="W47" s="175"/>
      <c r="X47" s="175"/>
      <c r="Y47" s="175"/>
      <c r="Z47" s="175"/>
    </row>
    <row r="48" ht="11.25" customHeight="1">
      <c r="A48" s="175"/>
      <c r="B48" s="175"/>
      <c r="C48" s="175"/>
      <c r="D48" s="175"/>
      <c r="E48" s="175"/>
      <c r="F48" s="175"/>
      <c r="G48" s="175"/>
      <c r="H48" s="175"/>
      <c r="I48" s="175"/>
      <c r="J48" s="175"/>
      <c r="K48" s="175"/>
      <c r="L48" s="175"/>
      <c r="M48" s="175"/>
      <c r="N48" s="175"/>
      <c r="O48" s="175"/>
      <c r="P48" s="175"/>
      <c r="Q48" s="175"/>
      <c r="R48" s="175"/>
      <c r="S48" s="175"/>
      <c r="T48" s="175"/>
      <c r="U48" s="175"/>
      <c r="V48" s="175"/>
      <c r="W48" s="175"/>
      <c r="X48" s="175"/>
      <c r="Y48" s="175"/>
      <c r="Z48" s="175"/>
    </row>
    <row r="49" ht="11.25" customHeight="1">
      <c r="A49" s="175"/>
      <c r="B49" s="175"/>
      <c r="C49" s="175"/>
      <c r="D49" s="175"/>
      <c r="E49" s="175"/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5"/>
      <c r="T49" s="175"/>
      <c r="U49" s="175"/>
      <c r="V49" s="175"/>
      <c r="W49" s="175"/>
      <c r="X49" s="175"/>
      <c r="Y49" s="175"/>
      <c r="Z49" s="175"/>
    </row>
    <row r="50" ht="11.25" customHeight="1">
      <c r="A50" s="175"/>
      <c r="B50" s="175"/>
      <c r="C50" s="175"/>
      <c r="D50" s="175"/>
      <c r="E50" s="175"/>
      <c r="F50" s="175"/>
      <c r="G50" s="175"/>
      <c r="H50" s="175"/>
      <c r="I50" s="175"/>
      <c r="J50" s="175"/>
      <c r="K50" s="175"/>
      <c r="L50" s="175"/>
      <c r="M50" s="175"/>
      <c r="N50" s="175"/>
      <c r="O50" s="175"/>
      <c r="P50" s="175"/>
      <c r="Q50" s="175"/>
      <c r="R50" s="175"/>
      <c r="S50" s="175"/>
      <c r="T50" s="175"/>
      <c r="U50" s="175"/>
      <c r="V50" s="175"/>
      <c r="W50" s="175"/>
      <c r="X50" s="175"/>
      <c r="Y50" s="175"/>
      <c r="Z50" s="175"/>
    </row>
    <row r="51" ht="11.25" customHeight="1">
      <c r="A51" s="175"/>
      <c r="B51" s="175"/>
      <c r="C51" s="175"/>
      <c r="D51" s="175"/>
      <c r="E51" s="175"/>
      <c r="F51" s="175"/>
      <c r="G51" s="175"/>
      <c r="H51" s="175"/>
      <c r="I51" s="175"/>
      <c r="J51" s="175"/>
      <c r="K51" s="175"/>
      <c r="L51" s="175"/>
      <c r="M51" s="175"/>
      <c r="N51" s="175"/>
      <c r="O51" s="175"/>
      <c r="P51" s="175"/>
      <c r="Q51" s="175"/>
      <c r="R51" s="175"/>
      <c r="S51" s="175"/>
      <c r="T51" s="175"/>
      <c r="U51" s="175"/>
      <c r="V51" s="175"/>
      <c r="W51" s="175"/>
      <c r="X51" s="175"/>
      <c r="Y51" s="175"/>
      <c r="Z51" s="175"/>
    </row>
    <row r="52" ht="11.25" customHeight="1">
      <c r="A52" s="175"/>
      <c r="B52" s="175"/>
      <c r="C52" s="175"/>
      <c r="D52" s="175"/>
      <c r="E52" s="175"/>
      <c r="F52" s="175"/>
      <c r="G52" s="175"/>
      <c r="H52" s="175"/>
      <c r="I52" s="175"/>
      <c r="J52" s="175"/>
      <c r="K52" s="175"/>
      <c r="L52" s="175"/>
      <c r="M52" s="175"/>
      <c r="N52" s="175"/>
      <c r="O52" s="175"/>
      <c r="P52" s="175"/>
      <c r="Q52" s="175"/>
      <c r="R52" s="175"/>
      <c r="S52" s="175"/>
      <c r="T52" s="175"/>
      <c r="U52" s="175"/>
      <c r="V52" s="175"/>
      <c r="W52" s="175"/>
      <c r="X52" s="175"/>
      <c r="Y52" s="175"/>
      <c r="Z52" s="175"/>
    </row>
    <row r="53" ht="11.25" customHeight="1">
      <c r="A53" s="175"/>
      <c r="B53" s="175"/>
      <c r="C53" s="175"/>
      <c r="D53" s="175"/>
      <c r="E53" s="175"/>
      <c r="F53" s="175"/>
      <c r="G53" s="175"/>
      <c r="H53" s="175"/>
      <c r="I53" s="175"/>
      <c r="J53" s="175"/>
      <c r="K53" s="175"/>
      <c r="L53" s="175"/>
      <c r="M53" s="175"/>
      <c r="N53" s="175"/>
      <c r="O53" s="175"/>
      <c r="P53" s="175"/>
      <c r="Q53" s="175"/>
      <c r="R53" s="175"/>
      <c r="S53" s="175"/>
      <c r="T53" s="175"/>
      <c r="U53" s="175"/>
      <c r="V53" s="175"/>
      <c r="W53" s="175"/>
      <c r="X53" s="175"/>
      <c r="Y53" s="175"/>
      <c r="Z53" s="175"/>
    </row>
    <row r="54" ht="11.25" customHeight="1">
      <c r="A54" s="175"/>
      <c r="B54" s="175"/>
      <c r="C54" s="175"/>
      <c r="D54" s="175"/>
      <c r="E54" s="175"/>
      <c r="F54" s="175"/>
      <c r="G54" s="175"/>
      <c r="H54" s="175"/>
      <c r="I54" s="175"/>
      <c r="J54" s="175"/>
      <c r="K54" s="175"/>
      <c r="L54" s="175"/>
      <c r="M54" s="175"/>
      <c r="N54" s="175"/>
      <c r="O54" s="175"/>
      <c r="P54" s="175"/>
      <c r="Q54" s="175"/>
      <c r="R54" s="175"/>
      <c r="S54" s="175"/>
      <c r="T54" s="175"/>
      <c r="U54" s="175"/>
      <c r="V54" s="175"/>
      <c r="W54" s="175"/>
      <c r="X54" s="175"/>
      <c r="Y54" s="175"/>
      <c r="Z54" s="175"/>
    </row>
    <row r="55" ht="11.25" customHeight="1">
      <c r="A55" s="175"/>
      <c r="B55" s="175"/>
      <c r="C55" s="175"/>
      <c r="D55" s="175"/>
      <c r="E55" s="175"/>
      <c r="F55" s="175"/>
      <c r="G55" s="175"/>
      <c r="H55" s="175"/>
      <c r="I55" s="175"/>
      <c r="J55" s="175"/>
      <c r="K55" s="175"/>
      <c r="L55" s="175"/>
      <c r="M55" s="175"/>
      <c r="N55" s="175"/>
      <c r="O55" s="175"/>
      <c r="P55" s="175"/>
      <c r="Q55" s="175"/>
      <c r="R55" s="175"/>
      <c r="S55" s="175"/>
      <c r="T55" s="175"/>
      <c r="U55" s="175"/>
      <c r="V55" s="175"/>
      <c r="W55" s="175"/>
      <c r="X55" s="175"/>
      <c r="Y55" s="175"/>
      <c r="Z55" s="175"/>
    </row>
    <row r="56" ht="11.25" customHeight="1">
      <c r="A56" s="175"/>
      <c r="B56" s="175"/>
      <c r="C56" s="175"/>
      <c r="D56" s="175"/>
      <c r="E56" s="175"/>
      <c r="F56" s="175"/>
      <c r="G56" s="175"/>
      <c r="H56" s="175"/>
      <c r="I56" s="175"/>
      <c r="J56" s="175"/>
      <c r="K56" s="175"/>
      <c r="L56" s="175"/>
      <c r="M56" s="175"/>
      <c r="N56" s="175"/>
      <c r="O56" s="175"/>
      <c r="P56" s="175"/>
      <c r="Q56" s="175"/>
      <c r="R56" s="175"/>
      <c r="S56" s="175"/>
      <c r="T56" s="175"/>
      <c r="U56" s="175"/>
      <c r="V56" s="175"/>
      <c r="W56" s="175"/>
      <c r="X56" s="175"/>
      <c r="Y56" s="175"/>
      <c r="Z56" s="175"/>
    </row>
    <row r="57" ht="11.25" customHeight="1">
      <c r="A57" s="175"/>
      <c r="B57" s="175"/>
      <c r="C57" s="175"/>
      <c r="D57" s="175"/>
      <c r="E57" s="175"/>
      <c r="F57" s="175"/>
      <c r="G57" s="175"/>
      <c r="H57" s="175"/>
      <c r="I57" s="175"/>
      <c r="J57" s="175"/>
      <c r="K57" s="175"/>
      <c r="L57" s="175"/>
      <c r="M57" s="175"/>
      <c r="N57" s="175"/>
      <c r="O57" s="175"/>
      <c r="P57" s="175"/>
      <c r="Q57" s="175"/>
      <c r="R57" s="175"/>
      <c r="S57" s="175"/>
      <c r="T57" s="175"/>
      <c r="U57" s="175"/>
      <c r="V57" s="175"/>
      <c r="W57" s="175"/>
      <c r="X57" s="175"/>
      <c r="Y57" s="175"/>
      <c r="Z57" s="175"/>
    </row>
    <row r="58" ht="11.25" customHeight="1">
      <c r="A58" s="175"/>
      <c r="B58" s="175"/>
      <c r="C58" s="175"/>
      <c r="D58" s="175"/>
      <c r="E58" s="175"/>
      <c r="F58" s="175"/>
      <c r="G58" s="175"/>
      <c r="H58" s="175"/>
      <c r="I58" s="175"/>
      <c r="J58" s="175"/>
      <c r="K58" s="175"/>
      <c r="L58" s="175"/>
      <c r="M58" s="175"/>
      <c r="N58" s="175"/>
      <c r="O58" s="175"/>
      <c r="P58" s="175"/>
      <c r="Q58" s="175"/>
      <c r="R58" s="175"/>
      <c r="S58" s="175"/>
      <c r="T58" s="175"/>
      <c r="U58" s="175"/>
      <c r="V58" s="175"/>
      <c r="W58" s="175"/>
      <c r="X58" s="175"/>
      <c r="Y58" s="175"/>
      <c r="Z58" s="175"/>
    </row>
    <row r="59" ht="11.25" customHeight="1">
      <c r="A59" s="175"/>
      <c r="B59" s="175"/>
      <c r="C59" s="175"/>
      <c r="D59" s="175"/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75"/>
      <c r="R59" s="175"/>
      <c r="S59" s="175"/>
      <c r="T59" s="175"/>
      <c r="U59" s="175"/>
      <c r="V59" s="175"/>
      <c r="W59" s="175"/>
      <c r="X59" s="175"/>
      <c r="Y59" s="175"/>
      <c r="Z59" s="175"/>
    </row>
    <row r="60" ht="11.25" customHeight="1">
      <c r="A60" s="175"/>
      <c r="B60" s="175"/>
      <c r="C60" s="175"/>
      <c r="D60" s="175"/>
      <c r="E60" s="175"/>
      <c r="F60" s="175"/>
      <c r="G60" s="175"/>
      <c r="H60" s="175"/>
      <c r="I60" s="175"/>
      <c r="J60" s="175"/>
      <c r="K60" s="175"/>
      <c r="L60" s="175"/>
      <c r="M60" s="175"/>
      <c r="N60" s="175"/>
      <c r="O60" s="175"/>
      <c r="P60" s="175"/>
      <c r="Q60" s="175"/>
      <c r="R60" s="175"/>
      <c r="S60" s="175"/>
      <c r="T60" s="175"/>
      <c r="U60" s="175"/>
      <c r="V60" s="175"/>
      <c r="W60" s="175"/>
      <c r="X60" s="175"/>
      <c r="Y60" s="175"/>
      <c r="Z60" s="175"/>
    </row>
    <row r="61" ht="11.25" customHeight="1">
      <c r="A61" s="175"/>
      <c r="B61" s="175"/>
      <c r="C61" s="175"/>
      <c r="D61" s="175"/>
      <c r="E61" s="175"/>
      <c r="F61" s="175"/>
      <c r="G61" s="175"/>
      <c r="H61" s="175"/>
      <c r="I61" s="175"/>
      <c r="J61" s="175"/>
      <c r="K61" s="175"/>
      <c r="L61" s="175"/>
      <c r="M61" s="175"/>
      <c r="N61" s="175"/>
      <c r="O61" s="175"/>
      <c r="P61" s="175"/>
      <c r="Q61" s="175"/>
      <c r="R61" s="175"/>
      <c r="S61" s="175"/>
      <c r="T61" s="175"/>
      <c r="U61" s="175"/>
      <c r="V61" s="175"/>
      <c r="W61" s="175"/>
      <c r="X61" s="175"/>
      <c r="Y61" s="175"/>
      <c r="Z61" s="175"/>
    </row>
    <row r="62" ht="11.25" customHeight="1">
      <c r="A62" s="175"/>
      <c r="B62" s="175"/>
      <c r="C62" s="175"/>
      <c r="D62" s="175"/>
      <c r="E62" s="175"/>
      <c r="F62" s="175"/>
      <c r="G62" s="175"/>
      <c r="H62" s="175"/>
      <c r="I62" s="175"/>
      <c r="J62" s="175"/>
      <c r="K62" s="175"/>
      <c r="L62" s="175"/>
      <c r="M62" s="175"/>
      <c r="N62" s="175"/>
      <c r="O62" s="175"/>
      <c r="P62" s="175"/>
      <c r="Q62" s="175"/>
      <c r="R62" s="175"/>
      <c r="S62" s="175"/>
      <c r="T62" s="175"/>
      <c r="U62" s="175"/>
      <c r="V62" s="175"/>
      <c r="W62" s="175"/>
      <c r="X62" s="175"/>
      <c r="Y62" s="175"/>
      <c r="Z62" s="175"/>
    </row>
    <row r="63" ht="11.25" customHeight="1">
      <c r="A63" s="175"/>
      <c r="B63" s="175"/>
      <c r="C63" s="175"/>
      <c r="D63" s="175"/>
      <c r="E63" s="175"/>
      <c r="F63" s="175"/>
      <c r="G63" s="175"/>
      <c r="H63" s="175"/>
      <c r="I63" s="175"/>
      <c r="J63" s="175"/>
      <c r="K63" s="175"/>
      <c r="L63" s="175"/>
      <c r="M63" s="175"/>
      <c r="N63" s="175"/>
      <c r="O63" s="175"/>
      <c r="P63" s="175"/>
      <c r="Q63" s="175"/>
      <c r="R63" s="175"/>
      <c r="S63" s="175"/>
      <c r="T63" s="175"/>
      <c r="U63" s="175"/>
      <c r="V63" s="175"/>
      <c r="W63" s="175"/>
      <c r="X63" s="175"/>
      <c r="Y63" s="175"/>
      <c r="Z63" s="175"/>
    </row>
    <row r="64" ht="11.25" customHeight="1">
      <c r="A64" s="175"/>
      <c r="B64" s="175"/>
      <c r="C64" s="175"/>
      <c r="D64" s="175"/>
      <c r="E64" s="175"/>
      <c r="F64" s="175"/>
      <c r="G64" s="175"/>
      <c r="H64" s="175"/>
      <c r="I64" s="175"/>
      <c r="J64" s="175"/>
      <c r="K64" s="175"/>
      <c r="L64" s="175"/>
      <c r="M64" s="175"/>
      <c r="N64" s="175"/>
      <c r="O64" s="175"/>
      <c r="P64" s="175"/>
      <c r="Q64" s="175"/>
      <c r="R64" s="175"/>
      <c r="S64" s="175"/>
      <c r="T64" s="175"/>
      <c r="U64" s="175"/>
      <c r="V64" s="175"/>
      <c r="W64" s="175"/>
      <c r="X64" s="175"/>
      <c r="Y64" s="175"/>
      <c r="Z64" s="175"/>
    </row>
    <row r="65" ht="11.25" customHeight="1">
      <c r="A65" s="175"/>
      <c r="B65" s="175"/>
      <c r="C65" s="175"/>
      <c r="D65" s="175"/>
      <c r="E65" s="175"/>
      <c r="F65" s="175"/>
      <c r="G65" s="175"/>
      <c r="H65" s="175"/>
      <c r="I65" s="175"/>
      <c r="J65" s="175"/>
      <c r="K65" s="175"/>
      <c r="L65" s="175"/>
      <c r="M65" s="175"/>
      <c r="N65" s="175"/>
      <c r="O65" s="175"/>
      <c r="P65" s="175"/>
      <c r="Q65" s="175"/>
      <c r="R65" s="175"/>
      <c r="S65" s="175"/>
      <c r="T65" s="175"/>
      <c r="U65" s="175"/>
      <c r="V65" s="175"/>
      <c r="W65" s="175"/>
      <c r="X65" s="175"/>
      <c r="Y65" s="175"/>
      <c r="Z65" s="175"/>
    </row>
    <row r="66" ht="11.25" customHeight="1">
      <c r="A66" s="175"/>
      <c r="B66" s="175"/>
      <c r="C66" s="175"/>
      <c r="D66" s="175"/>
      <c r="E66" s="175"/>
      <c r="F66" s="175"/>
      <c r="G66" s="175"/>
      <c r="H66" s="175"/>
      <c r="I66" s="175"/>
      <c r="J66" s="175"/>
      <c r="K66" s="175"/>
      <c r="L66" s="175"/>
      <c r="M66" s="175"/>
      <c r="N66" s="175"/>
      <c r="O66" s="175"/>
      <c r="P66" s="175"/>
      <c r="Q66" s="175"/>
      <c r="R66" s="175"/>
      <c r="S66" s="175"/>
      <c r="T66" s="175"/>
      <c r="U66" s="175"/>
      <c r="V66" s="175"/>
      <c r="W66" s="175"/>
      <c r="X66" s="175"/>
      <c r="Y66" s="175"/>
      <c r="Z66" s="175"/>
    </row>
    <row r="67" ht="11.25" customHeight="1">
      <c r="A67" s="175"/>
      <c r="B67" s="175"/>
      <c r="C67" s="175"/>
      <c r="D67" s="175"/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5"/>
      <c r="Q67" s="175"/>
      <c r="R67" s="175"/>
      <c r="S67" s="175"/>
      <c r="T67" s="175"/>
      <c r="U67" s="175"/>
      <c r="V67" s="175"/>
      <c r="W67" s="175"/>
      <c r="X67" s="175"/>
      <c r="Y67" s="175"/>
      <c r="Z67" s="175"/>
    </row>
    <row r="68" ht="11.25" customHeight="1">
      <c r="A68" s="175"/>
      <c r="B68" s="175"/>
      <c r="C68" s="175"/>
      <c r="D68" s="175"/>
      <c r="E68" s="175"/>
      <c r="F68" s="175"/>
      <c r="G68" s="175"/>
      <c r="H68" s="175"/>
      <c r="I68" s="175"/>
      <c r="J68" s="175"/>
      <c r="K68" s="175"/>
      <c r="L68" s="175"/>
      <c r="M68" s="175"/>
      <c r="N68" s="175"/>
      <c r="O68" s="175"/>
      <c r="P68" s="175"/>
      <c r="Q68" s="175"/>
      <c r="R68" s="175"/>
      <c r="S68" s="175"/>
      <c r="T68" s="175"/>
      <c r="U68" s="175"/>
      <c r="V68" s="175"/>
      <c r="W68" s="175"/>
      <c r="X68" s="175"/>
      <c r="Y68" s="175"/>
      <c r="Z68" s="175"/>
    </row>
    <row r="69" ht="11.25" customHeight="1">
      <c r="A69" s="175"/>
      <c r="B69" s="175"/>
      <c r="C69" s="175"/>
      <c r="D69" s="175"/>
      <c r="E69" s="175"/>
      <c r="F69" s="175"/>
      <c r="G69" s="175"/>
      <c r="H69" s="175"/>
      <c r="I69" s="175"/>
      <c r="J69" s="175"/>
      <c r="K69" s="175"/>
      <c r="L69" s="175"/>
      <c r="M69" s="175"/>
      <c r="N69" s="175"/>
      <c r="O69" s="175"/>
      <c r="P69" s="175"/>
      <c r="Q69" s="175"/>
      <c r="R69" s="175"/>
      <c r="S69" s="175"/>
      <c r="T69" s="175"/>
      <c r="U69" s="175"/>
      <c r="V69" s="175"/>
      <c r="W69" s="175"/>
      <c r="X69" s="175"/>
      <c r="Y69" s="175"/>
      <c r="Z69" s="175"/>
    </row>
    <row r="70" ht="11.25" customHeight="1">
      <c r="A70" s="175"/>
      <c r="B70" s="175"/>
      <c r="C70" s="175"/>
      <c r="D70" s="175"/>
      <c r="E70" s="175"/>
      <c r="F70" s="175"/>
      <c r="G70" s="175"/>
      <c r="H70" s="175"/>
      <c r="I70" s="175"/>
      <c r="J70" s="175"/>
      <c r="K70" s="175"/>
      <c r="L70" s="175"/>
      <c r="M70" s="175"/>
      <c r="N70" s="175"/>
      <c r="O70" s="175"/>
      <c r="P70" s="175"/>
      <c r="Q70" s="175"/>
      <c r="R70" s="175"/>
      <c r="S70" s="175"/>
      <c r="T70" s="175"/>
      <c r="U70" s="175"/>
      <c r="V70" s="175"/>
      <c r="W70" s="175"/>
      <c r="X70" s="175"/>
      <c r="Y70" s="175"/>
      <c r="Z70" s="175"/>
    </row>
    <row r="71" ht="11.25" customHeight="1">
      <c r="A71" s="175"/>
      <c r="B71" s="175"/>
      <c r="C71" s="175"/>
      <c r="D71" s="175"/>
      <c r="E71" s="175"/>
      <c r="F71" s="175"/>
      <c r="G71" s="175"/>
      <c r="H71" s="175"/>
      <c r="I71" s="175"/>
      <c r="J71" s="175"/>
      <c r="K71" s="175"/>
      <c r="L71" s="175"/>
      <c r="M71" s="175"/>
      <c r="N71" s="175"/>
      <c r="O71" s="175"/>
      <c r="P71" s="175"/>
      <c r="Q71" s="175"/>
      <c r="R71" s="175"/>
      <c r="S71" s="175"/>
      <c r="T71" s="175"/>
      <c r="U71" s="175"/>
      <c r="V71" s="175"/>
      <c r="W71" s="175"/>
      <c r="X71" s="175"/>
      <c r="Y71" s="175"/>
      <c r="Z71" s="175"/>
    </row>
    <row r="72" ht="11.25" customHeight="1">
      <c r="A72" s="175"/>
      <c r="B72" s="175"/>
      <c r="C72" s="175"/>
      <c r="D72" s="175"/>
      <c r="E72" s="175"/>
      <c r="F72" s="175"/>
      <c r="G72" s="175"/>
      <c r="H72" s="175"/>
      <c r="I72" s="175"/>
      <c r="J72" s="175"/>
      <c r="K72" s="175"/>
      <c r="L72" s="175"/>
      <c r="M72" s="175"/>
      <c r="N72" s="175"/>
      <c r="O72" s="175"/>
      <c r="P72" s="175"/>
      <c r="Q72" s="175"/>
      <c r="R72" s="175"/>
      <c r="S72" s="175"/>
      <c r="T72" s="175"/>
      <c r="U72" s="175"/>
      <c r="V72" s="175"/>
      <c r="W72" s="175"/>
      <c r="X72" s="175"/>
      <c r="Y72" s="175"/>
      <c r="Z72" s="175"/>
    </row>
    <row r="73" ht="11.25" customHeight="1">
      <c r="A73" s="175"/>
      <c r="B73" s="175"/>
      <c r="C73" s="175"/>
      <c r="D73" s="175"/>
      <c r="E73" s="175"/>
      <c r="F73" s="175"/>
      <c r="G73" s="175"/>
      <c r="H73" s="175"/>
      <c r="I73" s="175"/>
      <c r="J73" s="175"/>
      <c r="K73" s="175"/>
      <c r="L73" s="175"/>
      <c r="M73" s="175"/>
      <c r="N73" s="175"/>
      <c r="O73" s="175"/>
      <c r="P73" s="175"/>
      <c r="Q73" s="175"/>
      <c r="R73" s="175"/>
      <c r="S73" s="175"/>
      <c r="T73" s="175"/>
      <c r="U73" s="175"/>
      <c r="V73" s="175"/>
      <c r="W73" s="175"/>
      <c r="X73" s="175"/>
      <c r="Y73" s="175"/>
      <c r="Z73" s="175"/>
    </row>
    <row r="74" ht="11.25" customHeight="1">
      <c r="A74" s="175"/>
      <c r="B74" s="175"/>
      <c r="C74" s="175"/>
      <c r="D74" s="175"/>
      <c r="E74" s="175"/>
      <c r="F74" s="175"/>
      <c r="G74" s="175"/>
      <c r="H74" s="175"/>
      <c r="I74" s="175"/>
      <c r="J74" s="175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175"/>
      <c r="W74" s="175"/>
      <c r="X74" s="175"/>
      <c r="Y74" s="175"/>
      <c r="Z74" s="175"/>
    </row>
    <row r="75" ht="11.25" customHeight="1">
      <c r="A75" s="175"/>
      <c r="B75" s="175"/>
      <c r="C75" s="175"/>
      <c r="D75" s="175"/>
      <c r="E75" s="175"/>
      <c r="F75" s="175"/>
      <c r="G75" s="175"/>
      <c r="H75" s="175"/>
      <c r="I75" s="175"/>
      <c r="J75" s="175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175"/>
      <c r="W75" s="175"/>
      <c r="X75" s="175"/>
      <c r="Y75" s="175"/>
      <c r="Z75" s="175"/>
    </row>
    <row r="76" ht="11.25" customHeight="1">
      <c r="A76" s="175"/>
      <c r="B76" s="175"/>
      <c r="C76" s="175"/>
      <c r="D76" s="175"/>
      <c r="E76" s="175"/>
      <c r="F76" s="175"/>
      <c r="G76" s="175"/>
      <c r="H76" s="175"/>
      <c r="I76" s="175"/>
      <c r="J76" s="175"/>
      <c r="K76" s="175"/>
      <c r="L76" s="175"/>
      <c r="M76" s="175"/>
      <c r="N76" s="175"/>
      <c r="O76" s="175"/>
      <c r="P76" s="175"/>
      <c r="Q76" s="175"/>
      <c r="R76" s="175"/>
      <c r="S76" s="175"/>
      <c r="T76" s="175"/>
      <c r="U76" s="175"/>
      <c r="V76" s="175"/>
      <c r="W76" s="175"/>
      <c r="X76" s="175"/>
      <c r="Y76" s="175"/>
      <c r="Z76" s="175"/>
    </row>
    <row r="77" ht="11.25" customHeight="1">
      <c r="A77" s="175"/>
      <c r="B77" s="175"/>
      <c r="C77" s="175"/>
      <c r="D77" s="175"/>
      <c r="E77" s="175"/>
      <c r="F77" s="175"/>
      <c r="G77" s="175"/>
      <c r="H77" s="175"/>
      <c r="I77" s="175"/>
      <c r="J77" s="175"/>
      <c r="K77" s="175"/>
      <c r="L77" s="175"/>
      <c r="M77" s="175"/>
      <c r="N77" s="175"/>
      <c r="O77" s="175"/>
      <c r="P77" s="175"/>
      <c r="Q77" s="175"/>
      <c r="R77" s="175"/>
      <c r="S77" s="175"/>
      <c r="T77" s="175"/>
      <c r="U77" s="175"/>
      <c r="V77" s="175"/>
      <c r="W77" s="175"/>
      <c r="X77" s="175"/>
      <c r="Y77" s="175"/>
      <c r="Z77" s="175"/>
    </row>
    <row r="78" ht="11.25" customHeight="1">
      <c r="A78" s="175"/>
      <c r="B78" s="175"/>
      <c r="C78" s="175"/>
      <c r="D78" s="175"/>
      <c r="E78" s="175"/>
      <c r="F78" s="175"/>
      <c r="G78" s="175"/>
      <c r="H78" s="175"/>
      <c r="I78" s="175"/>
      <c r="J78" s="175"/>
      <c r="K78" s="175"/>
      <c r="L78" s="175"/>
      <c r="M78" s="175"/>
      <c r="N78" s="175"/>
      <c r="O78" s="175"/>
      <c r="P78" s="175"/>
      <c r="Q78" s="175"/>
      <c r="R78" s="175"/>
      <c r="S78" s="175"/>
      <c r="T78" s="175"/>
      <c r="U78" s="175"/>
      <c r="V78" s="175"/>
      <c r="W78" s="175"/>
      <c r="X78" s="175"/>
      <c r="Y78" s="175"/>
      <c r="Z78" s="175"/>
    </row>
    <row r="79" ht="11.25" customHeight="1">
      <c r="A79" s="175"/>
      <c r="B79" s="175"/>
      <c r="C79" s="175"/>
      <c r="D79" s="175"/>
      <c r="E79" s="175"/>
      <c r="F79" s="175"/>
      <c r="G79" s="175"/>
      <c r="H79" s="175"/>
      <c r="I79" s="175"/>
      <c r="J79" s="175"/>
      <c r="K79" s="175"/>
      <c r="L79" s="175"/>
      <c r="M79" s="175"/>
      <c r="N79" s="175"/>
      <c r="O79" s="175"/>
      <c r="P79" s="175"/>
      <c r="Q79" s="175"/>
      <c r="R79" s="175"/>
      <c r="S79" s="175"/>
      <c r="T79" s="175"/>
      <c r="U79" s="175"/>
      <c r="V79" s="175"/>
      <c r="W79" s="175"/>
      <c r="X79" s="175"/>
      <c r="Y79" s="175"/>
      <c r="Z79" s="175"/>
    </row>
    <row r="80" ht="11.25" customHeight="1">
      <c r="A80" s="175"/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  <c r="Y80" s="175"/>
      <c r="Z80" s="175"/>
    </row>
    <row r="81" ht="11.25" customHeight="1">
      <c r="A81" s="175"/>
      <c r="B81" s="175"/>
      <c r="C81" s="175"/>
      <c r="D81" s="175"/>
      <c r="E81" s="175"/>
      <c r="F81" s="175"/>
      <c r="G81" s="175"/>
      <c r="H81" s="175"/>
      <c r="I81" s="175"/>
      <c r="J81" s="175"/>
      <c r="K81" s="175"/>
      <c r="L81" s="175"/>
      <c r="M81" s="175"/>
      <c r="N81" s="175"/>
      <c r="O81" s="175"/>
      <c r="P81" s="175"/>
      <c r="Q81" s="175"/>
      <c r="R81" s="175"/>
      <c r="S81" s="175"/>
      <c r="T81" s="175"/>
      <c r="U81" s="175"/>
      <c r="V81" s="175"/>
      <c r="W81" s="175"/>
      <c r="X81" s="175"/>
      <c r="Y81" s="175"/>
      <c r="Z81" s="175"/>
    </row>
    <row r="82" ht="11.25" customHeight="1">
      <c r="A82" s="175"/>
      <c r="B82" s="175"/>
      <c r="C82" s="175"/>
      <c r="D82" s="175"/>
      <c r="E82" s="175"/>
      <c r="F82" s="175"/>
      <c r="G82" s="175"/>
      <c r="H82" s="175"/>
      <c r="I82" s="175"/>
      <c r="J82" s="175"/>
      <c r="K82" s="175"/>
      <c r="L82" s="175"/>
      <c r="M82" s="175"/>
      <c r="N82" s="175"/>
      <c r="O82" s="175"/>
      <c r="P82" s="175"/>
      <c r="Q82" s="175"/>
      <c r="R82" s="175"/>
      <c r="S82" s="175"/>
      <c r="T82" s="175"/>
      <c r="U82" s="175"/>
      <c r="V82" s="175"/>
      <c r="W82" s="175"/>
      <c r="X82" s="175"/>
      <c r="Y82" s="175"/>
      <c r="Z82" s="175"/>
    </row>
    <row r="83" ht="11.25" customHeight="1">
      <c r="A83" s="175"/>
      <c r="B83" s="175"/>
      <c r="C83" s="175"/>
      <c r="D83" s="175"/>
      <c r="E83" s="175"/>
      <c r="F83" s="175"/>
      <c r="G83" s="175"/>
      <c r="H83" s="175"/>
      <c r="I83" s="175"/>
      <c r="J83" s="175"/>
      <c r="K83" s="175"/>
      <c r="L83" s="175"/>
      <c r="M83" s="175"/>
      <c r="N83" s="175"/>
      <c r="O83" s="175"/>
      <c r="P83" s="175"/>
      <c r="Q83" s="175"/>
      <c r="R83" s="175"/>
      <c r="S83" s="175"/>
      <c r="T83" s="175"/>
      <c r="U83" s="175"/>
      <c r="V83" s="175"/>
      <c r="W83" s="175"/>
      <c r="X83" s="175"/>
      <c r="Y83" s="175"/>
      <c r="Z83" s="175"/>
    </row>
    <row r="84" ht="11.25" customHeight="1">
      <c r="A84" s="175"/>
      <c r="B84" s="175"/>
      <c r="C84" s="175"/>
      <c r="D84" s="175"/>
      <c r="E84" s="175"/>
      <c r="F84" s="175"/>
      <c r="G84" s="175"/>
      <c r="H84" s="175"/>
      <c r="I84" s="175"/>
      <c r="J84" s="175"/>
      <c r="K84" s="175"/>
      <c r="L84" s="175"/>
      <c r="M84" s="175"/>
      <c r="N84" s="175"/>
      <c r="O84" s="175"/>
      <c r="P84" s="175"/>
      <c r="Q84" s="175"/>
      <c r="R84" s="175"/>
      <c r="S84" s="175"/>
      <c r="T84" s="175"/>
      <c r="U84" s="175"/>
      <c r="V84" s="175"/>
      <c r="W84" s="175"/>
      <c r="X84" s="175"/>
      <c r="Y84" s="175"/>
      <c r="Z84" s="175"/>
    </row>
    <row r="85" ht="11.25" customHeight="1">
      <c r="A85" s="175"/>
      <c r="B85" s="175"/>
      <c r="C85" s="175"/>
      <c r="D85" s="175"/>
      <c r="E85" s="175"/>
      <c r="F85" s="175"/>
      <c r="G85" s="175"/>
      <c r="H85" s="175"/>
      <c r="I85" s="175"/>
      <c r="J85" s="175"/>
      <c r="K85" s="175"/>
      <c r="L85" s="175"/>
      <c r="M85" s="175"/>
      <c r="N85" s="175"/>
      <c r="O85" s="175"/>
      <c r="P85" s="175"/>
      <c r="Q85" s="175"/>
      <c r="R85" s="175"/>
      <c r="S85" s="175"/>
      <c r="T85" s="175"/>
      <c r="U85" s="175"/>
      <c r="V85" s="175"/>
      <c r="W85" s="175"/>
      <c r="X85" s="175"/>
      <c r="Y85" s="175"/>
      <c r="Z85" s="175"/>
    </row>
    <row r="86" ht="11.25" customHeight="1">
      <c r="A86" s="175"/>
      <c r="B86" s="175"/>
      <c r="C86" s="175"/>
      <c r="D86" s="175"/>
      <c r="E86" s="175"/>
      <c r="F86" s="175"/>
      <c r="G86" s="175"/>
      <c r="H86" s="175"/>
      <c r="I86" s="175"/>
      <c r="J86" s="175"/>
      <c r="K86" s="175"/>
      <c r="L86" s="175"/>
      <c r="M86" s="175"/>
      <c r="N86" s="175"/>
      <c r="O86" s="175"/>
      <c r="P86" s="175"/>
      <c r="Q86" s="175"/>
      <c r="R86" s="175"/>
      <c r="S86" s="175"/>
      <c r="T86" s="175"/>
      <c r="U86" s="175"/>
      <c r="V86" s="175"/>
      <c r="W86" s="175"/>
      <c r="X86" s="175"/>
      <c r="Y86" s="175"/>
      <c r="Z86" s="175"/>
    </row>
    <row r="87" ht="11.25" customHeight="1">
      <c r="A87" s="175"/>
      <c r="B87" s="175"/>
      <c r="C87" s="175"/>
      <c r="D87" s="175"/>
      <c r="E87" s="175"/>
      <c r="F87" s="175"/>
      <c r="G87" s="175"/>
      <c r="H87" s="175"/>
      <c r="I87" s="175"/>
      <c r="J87" s="175"/>
      <c r="K87" s="175"/>
      <c r="L87" s="175"/>
      <c r="M87" s="175"/>
      <c r="N87" s="175"/>
      <c r="O87" s="175"/>
      <c r="P87" s="175"/>
      <c r="Q87" s="175"/>
      <c r="R87" s="175"/>
      <c r="S87" s="175"/>
      <c r="T87" s="175"/>
      <c r="U87" s="175"/>
      <c r="V87" s="175"/>
      <c r="W87" s="175"/>
      <c r="X87" s="175"/>
      <c r="Y87" s="175"/>
      <c r="Z87" s="175"/>
    </row>
    <row r="88" ht="11.25" customHeight="1">
      <c r="A88" s="175"/>
      <c r="B88" s="175"/>
      <c r="C88" s="175"/>
      <c r="D88" s="175"/>
      <c r="E88" s="175"/>
      <c r="F88" s="175"/>
      <c r="G88" s="175"/>
      <c r="H88" s="175"/>
      <c r="I88" s="175"/>
      <c r="J88" s="175"/>
      <c r="K88" s="175"/>
      <c r="L88" s="175"/>
      <c r="M88" s="175"/>
      <c r="N88" s="175"/>
      <c r="O88" s="175"/>
      <c r="P88" s="175"/>
      <c r="Q88" s="175"/>
      <c r="R88" s="175"/>
      <c r="S88" s="175"/>
      <c r="T88" s="175"/>
      <c r="U88" s="175"/>
      <c r="V88" s="175"/>
      <c r="W88" s="175"/>
      <c r="X88" s="175"/>
      <c r="Y88" s="175"/>
      <c r="Z88" s="175"/>
    </row>
    <row r="89" ht="11.25" customHeight="1">
      <c r="A89" s="175"/>
      <c r="B89" s="175"/>
      <c r="C89" s="175"/>
      <c r="D89" s="175"/>
      <c r="E89" s="175"/>
      <c r="F89" s="175"/>
      <c r="G89" s="175"/>
      <c r="H89" s="175"/>
      <c r="I89" s="175"/>
      <c r="J89" s="175"/>
      <c r="K89" s="175"/>
      <c r="L89" s="175"/>
      <c r="M89" s="175"/>
      <c r="N89" s="175"/>
      <c r="O89" s="175"/>
      <c r="P89" s="175"/>
      <c r="Q89" s="175"/>
      <c r="R89" s="175"/>
      <c r="S89" s="175"/>
      <c r="T89" s="175"/>
      <c r="U89" s="175"/>
      <c r="V89" s="175"/>
      <c r="W89" s="175"/>
      <c r="X89" s="175"/>
      <c r="Y89" s="175"/>
      <c r="Z89" s="175"/>
    </row>
    <row r="90" ht="11.25" customHeight="1">
      <c r="A90" s="175"/>
      <c r="B90" s="175"/>
      <c r="C90" s="175"/>
      <c r="D90" s="175"/>
      <c r="E90" s="175"/>
      <c r="F90" s="175"/>
      <c r="G90" s="175"/>
      <c r="H90" s="175"/>
      <c r="I90" s="175"/>
      <c r="J90" s="175"/>
      <c r="K90" s="175"/>
      <c r="L90" s="175"/>
      <c r="M90" s="175"/>
      <c r="N90" s="175"/>
      <c r="O90" s="175"/>
      <c r="P90" s="175"/>
      <c r="Q90" s="175"/>
      <c r="R90" s="175"/>
      <c r="S90" s="175"/>
      <c r="T90" s="175"/>
      <c r="U90" s="175"/>
      <c r="V90" s="175"/>
      <c r="W90" s="175"/>
      <c r="X90" s="175"/>
      <c r="Y90" s="175"/>
      <c r="Z90" s="175"/>
    </row>
    <row r="91" ht="11.25" customHeight="1">
      <c r="A91" s="175"/>
      <c r="B91" s="175"/>
      <c r="C91" s="175"/>
      <c r="D91" s="175"/>
      <c r="E91" s="175"/>
      <c r="F91" s="175"/>
      <c r="G91" s="175"/>
      <c r="H91" s="175"/>
      <c r="I91" s="175"/>
      <c r="J91" s="175"/>
      <c r="K91" s="175"/>
      <c r="L91" s="175"/>
      <c r="M91" s="175"/>
      <c r="N91" s="175"/>
      <c r="O91" s="175"/>
      <c r="P91" s="175"/>
      <c r="Q91" s="175"/>
      <c r="R91" s="175"/>
      <c r="S91" s="175"/>
      <c r="T91" s="175"/>
      <c r="U91" s="175"/>
      <c r="V91" s="175"/>
      <c r="W91" s="175"/>
      <c r="X91" s="175"/>
      <c r="Y91" s="175"/>
      <c r="Z91" s="175"/>
    </row>
    <row r="92" ht="11.25" customHeight="1">
      <c r="A92" s="175"/>
      <c r="B92" s="175"/>
      <c r="C92" s="175"/>
      <c r="D92" s="175"/>
      <c r="E92" s="175"/>
      <c r="F92" s="175"/>
      <c r="G92" s="175"/>
      <c r="H92" s="175"/>
      <c r="I92" s="175"/>
      <c r="J92" s="175"/>
      <c r="K92" s="175"/>
      <c r="L92" s="175"/>
      <c r="M92" s="175"/>
      <c r="N92" s="175"/>
      <c r="O92" s="175"/>
      <c r="P92" s="175"/>
      <c r="Q92" s="175"/>
      <c r="R92" s="175"/>
      <c r="S92" s="175"/>
      <c r="T92" s="175"/>
      <c r="U92" s="175"/>
      <c r="V92" s="175"/>
      <c r="W92" s="175"/>
      <c r="X92" s="175"/>
      <c r="Y92" s="175"/>
      <c r="Z92" s="175"/>
    </row>
    <row r="93" ht="11.25" customHeight="1">
      <c r="A93" s="175"/>
      <c r="B93" s="175"/>
      <c r="C93" s="175"/>
      <c r="D93" s="175"/>
      <c r="E93" s="175"/>
      <c r="F93" s="175"/>
      <c r="G93" s="175"/>
      <c r="H93" s="175"/>
      <c r="I93" s="175"/>
      <c r="J93" s="175"/>
      <c r="K93" s="175"/>
      <c r="L93" s="175"/>
      <c r="M93" s="175"/>
      <c r="N93" s="175"/>
      <c r="O93" s="175"/>
      <c r="P93" s="175"/>
      <c r="Q93" s="175"/>
      <c r="R93" s="175"/>
      <c r="S93" s="175"/>
      <c r="T93" s="175"/>
      <c r="U93" s="175"/>
      <c r="V93" s="175"/>
      <c r="W93" s="175"/>
      <c r="X93" s="175"/>
      <c r="Y93" s="175"/>
      <c r="Z93" s="175"/>
    </row>
    <row r="94" ht="11.25" customHeight="1">
      <c r="A94" s="175"/>
      <c r="B94" s="175"/>
      <c r="C94" s="175"/>
      <c r="D94" s="175"/>
      <c r="E94" s="175"/>
      <c r="F94" s="175"/>
      <c r="G94" s="175"/>
      <c r="H94" s="175"/>
      <c r="I94" s="175"/>
      <c r="J94" s="175"/>
      <c r="K94" s="175"/>
      <c r="L94" s="175"/>
      <c r="M94" s="175"/>
      <c r="N94" s="175"/>
      <c r="O94" s="175"/>
      <c r="P94" s="175"/>
      <c r="Q94" s="175"/>
      <c r="R94" s="175"/>
      <c r="S94" s="175"/>
      <c r="T94" s="175"/>
      <c r="U94" s="175"/>
      <c r="V94" s="175"/>
      <c r="W94" s="175"/>
      <c r="X94" s="175"/>
      <c r="Y94" s="175"/>
      <c r="Z94" s="175"/>
    </row>
    <row r="95" ht="11.25" customHeight="1">
      <c r="A95" s="175"/>
      <c r="B95" s="175"/>
      <c r="C95" s="175"/>
      <c r="D95" s="175"/>
      <c r="E95" s="175"/>
      <c r="F95" s="175"/>
      <c r="G95" s="175"/>
      <c r="H95" s="175"/>
      <c r="I95" s="175"/>
      <c r="J95" s="175"/>
      <c r="K95" s="175"/>
      <c r="L95" s="175"/>
      <c r="M95" s="175"/>
      <c r="N95" s="175"/>
      <c r="O95" s="175"/>
      <c r="P95" s="175"/>
      <c r="Q95" s="175"/>
      <c r="R95" s="175"/>
      <c r="S95" s="175"/>
      <c r="T95" s="175"/>
      <c r="U95" s="175"/>
      <c r="V95" s="175"/>
      <c r="W95" s="175"/>
      <c r="X95" s="175"/>
      <c r="Y95" s="175"/>
      <c r="Z95" s="175"/>
    </row>
    <row r="96" ht="11.25" customHeight="1">
      <c r="A96" s="175"/>
      <c r="B96" s="175"/>
      <c r="C96" s="175"/>
      <c r="D96" s="175"/>
      <c r="E96" s="175"/>
      <c r="F96" s="175"/>
      <c r="G96" s="175"/>
      <c r="H96" s="175"/>
      <c r="I96" s="175"/>
      <c r="J96" s="175"/>
      <c r="K96" s="175"/>
      <c r="L96" s="175"/>
      <c r="M96" s="175"/>
      <c r="N96" s="175"/>
      <c r="O96" s="175"/>
      <c r="P96" s="175"/>
      <c r="Q96" s="175"/>
      <c r="R96" s="175"/>
      <c r="S96" s="175"/>
      <c r="T96" s="175"/>
      <c r="U96" s="175"/>
      <c r="V96" s="175"/>
      <c r="W96" s="175"/>
      <c r="X96" s="175"/>
      <c r="Y96" s="175"/>
      <c r="Z96" s="175"/>
    </row>
    <row r="97" ht="11.25" customHeight="1">
      <c r="A97" s="175"/>
      <c r="B97" s="175"/>
      <c r="C97" s="175"/>
      <c r="D97" s="175"/>
      <c r="E97" s="175"/>
      <c r="F97" s="175"/>
      <c r="G97" s="175"/>
      <c r="H97" s="175"/>
      <c r="I97" s="175"/>
      <c r="J97" s="175"/>
      <c r="K97" s="175"/>
      <c r="L97" s="175"/>
      <c r="M97" s="175"/>
      <c r="N97" s="175"/>
      <c r="O97" s="175"/>
      <c r="P97" s="175"/>
      <c r="Q97" s="175"/>
      <c r="R97" s="175"/>
      <c r="S97" s="175"/>
      <c r="T97" s="175"/>
      <c r="U97" s="175"/>
      <c r="V97" s="175"/>
      <c r="W97" s="175"/>
      <c r="X97" s="175"/>
      <c r="Y97" s="175"/>
      <c r="Z97" s="175"/>
    </row>
    <row r="98" ht="11.25" customHeight="1">
      <c r="A98" s="175"/>
      <c r="B98" s="175"/>
      <c r="C98" s="175"/>
      <c r="D98" s="175"/>
      <c r="E98" s="175"/>
      <c r="F98" s="175"/>
      <c r="G98" s="175"/>
      <c r="H98" s="175"/>
      <c r="I98" s="175"/>
      <c r="J98" s="175"/>
      <c r="K98" s="175"/>
      <c r="L98" s="175"/>
      <c r="M98" s="175"/>
      <c r="N98" s="175"/>
      <c r="O98" s="175"/>
      <c r="P98" s="175"/>
      <c r="Q98" s="175"/>
      <c r="R98" s="175"/>
      <c r="S98" s="175"/>
      <c r="T98" s="175"/>
      <c r="U98" s="175"/>
      <c r="V98" s="175"/>
      <c r="W98" s="175"/>
      <c r="X98" s="175"/>
      <c r="Y98" s="175"/>
      <c r="Z98" s="175"/>
    </row>
    <row r="99" ht="11.25" customHeight="1">
      <c r="A99" s="175"/>
      <c r="B99" s="175"/>
      <c r="C99" s="175"/>
      <c r="D99" s="175"/>
      <c r="E99" s="175"/>
      <c r="F99" s="175"/>
      <c r="G99" s="175"/>
      <c r="H99" s="175"/>
      <c r="I99" s="175"/>
      <c r="J99" s="175"/>
      <c r="K99" s="175"/>
      <c r="L99" s="175"/>
      <c r="M99" s="175"/>
      <c r="N99" s="175"/>
      <c r="O99" s="175"/>
      <c r="P99" s="175"/>
      <c r="Q99" s="175"/>
      <c r="R99" s="175"/>
      <c r="S99" s="175"/>
      <c r="T99" s="175"/>
      <c r="U99" s="175"/>
      <c r="V99" s="175"/>
      <c r="W99" s="175"/>
      <c r="X99" s="175"/>
      <c r="Y99" s="175"/>
      <c r="Z99" s="175"/>
    </row>
    <row r="100" ht="11.25" customHeight="1">
      <c r="A100" s="175"/>
      <c r="B100" s="175"/>
      <c r="C100" s="175"/>
      <c r="D100" s="175"/>
      <c r="E100" s="175"/>
      <c r="F100" s="175"/>
      <c r="G100" s="175"/>
      <c r="H100" s="175"/>
      <c r="I100" s="175"/>
      <c r="J100" s="175"/>
      <c r="K100" s="175"/>
      <c r="L100" s="175"/>
      <c r="M100" s="175"/>
      <c r="N100" s="175"/>
      <c r="O100" s="175"/>
      <c r="P100" s="175"/>
      <c r="Q100" s="175"/>
      <c r="R100" s="175"/>
      <c r="S100" s="175"/>
      <c r="T100" s="175"/>
      <c r="U100" s="175"/>
      <c r="V100" s="175"/>
      <c r="W100" s="175"/>
      <c r="X100" s="175"/>
      <c r="Y100" s="175"/>
      <c r="Z100" s="175"/>
    </row>
    <row r="101" ht="11.25" customHeight="1">
      <c r="A101" s="175"/>
      <c r="B101" s="175"/>
      <c r="C101" s="175"/>
      <c r="D101" s="175"/>
      <c r="E101" s="175"/>
      <c r="F101" s="175"/>
      <c r="G101" s="175"/>
      <c r="H101" s="175"/>
      <c r="I101" s="175"/>
      <c r="J101" s="175"/>
      <c r="K101" s="175"/>
      <c r="L101" s="175"/>
      <c r="M101" s="175"/>
      <c r="N101" s="175"/>
      <c r="O101" s="175"/>
      <c r="P101" s="175"/>
      <c r="Q101" s="175"/>
      <c r="R101" s="175"/>
      <c r="S101" s="175"/>
      <c r="T101" s="175"/>
      <c r="U101" s="175"/>
      <c r="V101" s="175"/>
      <c r="W101" s="175"/>
      <c r="X101" s="175"/>
      <c r="Y101" s="175"/>
      <c r="Z101" s="175"/>
    </row>
    <row r="102" ht="11.25" customHeight="1">
      <c r="A102" s="175"/>
      <c r="B102" s="175"/>
      <c r="C102" s="175"/>
      <c r="D102" s="175"/>
      <c r="E102" s="175"/>
      <c r="F102" s="175"/>
      <c r="G102" s="175"/>
      <c r="H102" s="175"/>
      <c r="I102" s="175"/>
      <c r="J102" s="175"/>
      <c r="K102" s="175"/>
      <c r="L102" s="175"/>
      <c r="M102" s="175"/>
      <c r="N102" s="175"/>
      <c r="O102" s="175"/>
      <c r="P102" s="175"/>
      <c r="Q102" s="175"/>
      <c r="R102" s="175"/>
      <c r="S102" s="175"/>
      <c r="T102" s="175"/>
      <c r="U102" s="175"/>
      <c r="V102" s="175"/>
      <c r="W102" s="175"/>
      <c r="X102" s="175"/>
      <c r="Y102" s="175"/>
      <c r="Z102" s="175"/>
    </row>
    <row r="103" ht="11.25" customHeight="1">
      <c r="A103" s="175"/>
      <c r="B103" s="175"/>
      <c r="C103" s="175"/>
      <c r="D103" s="175"/>
      <c r="E103" s="175"/>
      <c r="F103" s="175"/>
      <c r="G103" s="175"/>
      <c r="H103" s="175"/>
      <c r="I103" s="175"/>
      <c r="J103" s="175"/>
      <c r="K103" s="175"/>
      <c r="L103" s="175"/>
      <c r="M103" s="175"/>
      <c r="N103" s="175"/>
      <c r="O103" s="175"/>
      <c r="P103" s="175"/>
      <c r="Q103" s="175"/>
      <c r="R103" s="175"/>
      <c r="S103" s="175"/>
      <c r="T103" s="175"/>
      <c r="U103" s="175"/>
      <c r="V103" s="175"/>
      <c r="W103" s="175"/>
      <c r="X103" s="175"/>
      <c r="Y103" s="175"/>
      <c r="Z103" s="175"/>
    </row>
    <row r="104" ht="11.25" customHeight="1">
      <c r="A104" s="175"/>
      <c r="B104" s="175"/>
      <c r="C104" s="175"/>
      <c r="D104" s="175"/>
      <c r="E104" s="175"/>
      <c r="F104" s="175"/>
      <c r="G104" s="175"/>
      <c r="H104" s="175"/>
      <c r="I104" s="175"/>
      <c r="J104" s="175"/>
      <c r="K104" s="175"/>
      <c r="L104" s="175"/>
      <c r="M104" s="175"/>
      <c r="N104" s="175"/>
      <c r="O104" s="175"/>
      <c r="P104" s="175"/>
      <c r="Q104" s="175"/>
      <c r="R104" s="175"/>
      <c r="S104" s="175"/>
      <c r="T104" s="175"/>
      <c r="U104" s="175"/>
      <c r="V104" s="175"/>
      <c r="W104" s="175"/>
      <c r="X104" s="175"/>
      <c r="Y104" s="175"/>
      <c r="Z104" s="175"/>
    </row>
    <row r="105" ht="11.25" customHeight="1">
      <c r="A105" s="175"/>
      <c r="B105" s="175"/>
      <c r="C105" s="175"/>
      <c r="D105" s="175"/>
      <c r="E105" s="175"/>
      <c r="F105" s="175"/>
      <c r="G105" s="175"/>
      <c r="H105" s="175"/>
      <c r="I105" s="175"/>
      <c r="J105" s="175"/>
      <c r="K105" s="175"/>
      <c r="L105" s="175"/>
      <c r="M105" s="175"/>
      <c r="N105" s="175"/>
      <c r="O105" s="175"/>
      <c r="P105" s="175"/>
      <c r="Q105" s="175"/>
      <c r="R105" s="175"/>
      <c r="S105" s="175"/>
      <c r="T105" s="175"/>
      <c r="U105" s="175"/>
      <c r="V105" s="175"/>
      <c r="W105" s="175"/>
      <c r="X105" s="175"/>
      <c r="Y105" s="175"/>
      <c r="Z105" s="175"/>
    </row>
    <row r="106" ht="11.25" customHeight="1">
      <c r="A106" s="175"/>
      <c r="B106" s="175"/>
      <c r="C106" s="175"/>
      <c r="D106" s="175"/>
      <c r="E106" s="175"/>
      <c r="F106" s="175"/>
      <c r="G106" s="175"/>
      <c r="H106" s="175"/>
      <c r="I106" s="175"/>
      <c r="J106" s="175"/>
      <c r="K106" s="175"/>
      <c r="L106" s="175"/>
      <c r="M106" s="175"/>
      <c r="N106" s="175"/>
      <c r="O106" s="175"/>
      <c r="P106" s="175"/>
      <c r="Q106" s="175"/>
      <c r="R106" s="175"/>
      <c r="S106" s="175"/>
      <c r="T106" s="175"/>
      <c r="U106" s="175"/>
      <c r="V106" s="175"/>
      <c r="W106" s="175"/>
      <c r="X106" s="175"/>
      <c r="Y106" s="175"/>
      <c r="Z106" s="175"/>
    </row>
    <row r="107" ht="11.25" customHeight="1">
      <c r="A107" s="175"/>
      <c r="B107" s="175"/>
      <c r="C107" s="175"/>
      <c r="D107" s="175"/>
      <c r="E107" s="175"/>
      <c r="F107" s="175"/>
      <c r="G107" s="175"/>
      <c r="H107" s="175"/>
      <c r="I107" s="175"/>
      <c r="J107" s="175"/>
      <c r="K107" s="175"/>
      <c r="L107" s="175"/>
      <c r="M107" s="175"/>
      <c r="N107" s="175"/>
      <c r="O107" s="175"/>
      <c r="P107" s="175"/>
      <c r="Q107" s="175"/>
      <c r="R107" s="175"/>
      <c r="S107" s="175"/>
      <c r="T107" s="175"/>
      <c r="U107" s="175"/>
      <c r="V107" s="175"/>
      <c r="W107" s="175"/>
      <c r="X107" s="175"/>
      <c r="Y107" s="175"/>
      <c r="Z107" s="175"/>
    </row>
    <row r="108" ht="11.25" customHeight="1">
      <c r="A108" s="175"/>
      <c r="B108" s="175"/>
      <c r="C108" s="175"/>
      <c r="D108" s="175"/>
      <c r="E108" s="175"/>
      <c r="F108" s="175"/>
      <c r="G108" s="175"/>
      <c r="H108" s="175"/>
      <c r="I108" s="175"/>
      <c r="J108" s="175"/>
      <c r="K108" s="175"/>
      <c r="L108" s="175"/>
      <c r="M108" s="175"/>
      <c r="N108" s="175"/>
      <c r="O108" s="175"/>
      <c r="P108" s="175"/>
      <c r="Q108" s="175"/>
      <c r="R108" s="175"/>
      <c r="S108" s="175"/>
      <c r="T108" s="175"/>
      <c r="U108" s="175"/>
      <c r="V108" s="175"/>
      <c r="W108" s="175"/>
      <c r="X108" s="175"/>
      <c r="Y108" s="175"/>
      <c r="Z108" s="175"/>
    </row>
    <row r="109" ht="11.25" customHeight="1">
      <c r="A109" s="175"/>
      <c r="B109" s="175"/>
      <c r="C109" s="175"/>
      <c r="D109" s="175"/>
      <c r="E109" s="175"/>
      <c r="F109" s="175"/>
      <c r="G109" s="175"/>
      <c r="H109" s="175"/>
      <c r="I109" s="175"/>
      <c r="J109" s="175"/>
      <c r="K109" s="175"/>
      <c r="L109" s="175"/>
      <c r="M109" s="175"/>
      <c r="N109" s="175"/>
      <c r="O109" s="175"/>
      <c r="P109" s="175"/>
      <c r="Q109" s="175"/>
      <c r="R109" s="175"/>
      <c r="S109" s="175"/>
      <c r="T109" s="175"/>
      <c r="U109" s="175"/>
      <c r="V109" s="175"/>
      <c r="W109" s="175"/>
      <c r="X109" s="175"/>
      <c r="Y109" s="175"/>
      <c r="Z109" s="175"/>
    </row>
    <row r="110" ht="11.25" customHeight="1">
      <c r="A110" s="175"/>
      <c r="B110" s="175"/>
      <c r="C110" s="175"/>
      <c r="D110" s="175"/>
      <c r="E110" s="175"/>
      <c r="F110" s="175"/>
      <c r="G110" s="175"/>
      <c r="H110" s="175"/>
      <c r="I110" s="175"/>
      <c r="J110" s="175"/>
      <c r="K110" s="175"/>
      <c r="L110" s="175"/>
      <c r="M110" s="175"/>
      <c r="N110" s="175"/>
      <c r="O110" s="175"/>
      <c r="P110" s="175"/>
      <c r="Q110" s="175"/>
      <c r="R110" s="175"/>
      <c r="S110" s="175"/>
      <c r="T110" s="175"/>
      <c r="U110" s="175"/>
      <c r="V110" s="175"/>
      <c r="W110" s="175"/>
      <c r="X110" s="175"/>
      <c r="Y110" s="175"/>
      <c r="Z110" s="175"/>
    </row>
    <row r="111" ht="11.25" customHeight="1">
      <c r="A111" s="175"/>
      <c r="B111" s="175"/>
      <c r="C111" s="175"/>
      <c r="D111" s="175"/>
      <c r="E111" s="175"/>
      <c r="F111" s="175"/>
      <c r="G111" s="175"/>
      <c r="H111" s="175"/>
      <c r="I111" s="175"/>
      <c r="J111" s="175"/>
      <c r="K111" s="175"/>
      <c r="L111" s="175"/>
      <c r="M111" s="175"/>
      <c r="N111" s="175"/>
      <c r="O111" s="175"/>
      <c r="P111" s="175"/>
      <c r="Q111" s="175"/>
      <c r="R111" s="175"/>
      <c r="S111" s="175"/>
      <c r="T111" s="175"/>
      <c r="U111" s="175"/>
      <c r="V111" s="175"/>
      <c r="W111" s="175"/>
      <c r="X111" s="175"/>
      <c r="Y111" s="175"/>
      <c r="Z111" s="175"/>
    </row>
    <row r="112" ht="11.25" customHeight="1">
      <c r="A112" s="175"/>
      <c r="B112" s="175"/>
      <c r="C112" s="175"/>
      <c r="D112" s="175"/>
      <c r="E112" s="175"/>
      <c r="F112" s="175"/>
      <c r="G112" s="175"/>
      <c r="H112" s="175"/>
      <c r="I112" s="175"/>
      <c r="J112" s="175"/>
      <c r="K112" s="175"/>
      <c r="L112" s="175"/>
      <c r="M112" s="175"/>
      <c r="N112" s="175"/>
      <c r="O112" s="175"/>
      <c r="P112" s="175"/>
      <c r="Q112" s="175"/>
      <c r="R112" s="175"/>
      <c r="S112" s="175"/>
      <c r="T112" s="175"/>
      <c r="U112" s="175"/>
      <c r="V112" s="175"/>
      <c r="W112" s="175"/>
      <c r="X112" s="175"/>
      <c r="Y112" s="175"/>
      <c r="Z112" s="175"/>
    </row>
    <row r="113" ht="11.25" customHeight="1">
      <c r="A113" s="175"/>
      <c r="B113" s="175"/>
      <c r="C113" s="175"/>
      <c r="D113" s="175"/>
      <c r="E113" s="175"/>
      <c r="F113" s="175"/>
      <c r="G113" s="175"/>
      <c r="H113" s="175"/>
      <c r="I113" s="175"/>
      <c r="J113" s="175"/>
      <c r="K113" s="175"/>
      <c r="L113" s="175"/>
      <c r="M113" s="175"/>
      <c r="N113" s="175"/>
      <c r="O113" s="175"/>
      <c r="P113" s="175"/>
      <c r="Q113" s="175"/>
      <c r="R113" s="175"/>
      <c r="S113" s="175"/>
      <c r="T113" s="175"/>
      <c r="U113" s="175"/>
      <c r="V113" s="175"/>
      <c r="W113" s="175"/>
      <c r="X113" s="175"/>
      <c r="Y113" s="175"/>
      <c r="Z113" s="175"/>
    </row>
    <row r="114" ht="11.25" customHeight="1">
      <c r="A114" s="175"/>
      <c r="B114" s="175"/>
      <c r="C114" s="175"/>
      <c r="D114" s="175"/>
      <c r="E114" s="175"/>
      <c r="F114" s="175"/>
      <c r="G114" s="175"/>
      <c r="H114" s="175"/>
      <c r="I114" s="175"/>
      <c r="J114" s="175"/>
      <c r="K114" s="175"/>
      <c r="L114" s="175"/>
      <c r="M114" s="175"/>
      <c r="N114" s="175"/>
      <c r="O114" s="175"/>
      <c r="P114" s="175"/>
      <c r="Q114" s="175"/>
      <c r="R114" s="175"/>
      <c r="S114" s="175"/>
      <c r="T114" s="175"/>
      <c r="U114" s="175"/>
      <c r="V114" s="175"/>
      <c r="W114" s="175"/>
      <c r="X114" s="175"/>
      <c r="Y114" s="175"/>
      <c r="Z114" s="175"/>
    </row>
    <row r="115" ht="11.25" customHeight="1">
      <c r="A115" s="175"/>
      <c r="B115" s="175"/>
      <c r="C115" s="175"/>
      <c r="D115" s="175"/>
      <c r="E115" s="175"/>
      <c r="F115" s="175"/>
      <c r="G115" s="175"/>
      <c r="H115" s="175"/>
      <c r="I115" s="175"/>
      <c r="J115" s="175"/>
      <c r="K115" s="175"/>
      <c r="L115" s="175"/>
      <c r="M115" s="175"/>
      <c r="N115" s="175"/>
      <c r="O115" s="175"/>
      <c r="P115" s="175"/>
      <c r="Q115" s="175"/>
      <c r="R115" s="175"/>
      <c r="S115" s="175"/>
      <c r="T115" s="175"/>
      <c r="U115" s="175"/>
      <c r="V115" s="175"/>
      <c r="W115" s="175"/>
      <c r="X115" s="175"/>
      <c r="Y115" s="175"/>
      <c r="Z115" s="175"/>
    </row>
    <row r="116" ht="11.25" customHeight="1">
      <c r="A116" s="175"/>
      <c r="B116" s="175"/>
      <c r="C116" s="175"/>
      <c r="D116" s="175"/>
      <c r="E116" s="175"/>
      <c r="F116" s="175"/>
      <c r="G116" s="175"/>
      <c r="H116" s="175"/>
      <c r="I116" s="175"/>
      <c r="J116" s="175"/>
      <c r="K116" s="175"/>
      <c r="L116" s="175"/>
      <c r="M116" s="175"/>
      <c r="N116" s="175"/>
      <c r="O116" s="175"/>
      <c r="P116" s="175"/>
      <c r="Q116" s="175"/>
      <c r="R116" s="175"/>
      <c r="S116" s="175"/>
      <c r="T116" s="175"/>
      <c r="U116" s="175"/>
      <c r="V116" s="175"/>
      <c r="W116" s="175"/>
      <c r="X116" s="175"/>
      <c r="Y116" s="175"/>
      <c r="Z116" s="175"/>
    </row>
    <row r="117" ht="11.25" customHeight="1">
      <c r="A117" s="175"/>
      <c r="B117" s="175"/>
      <c r="C117" s="175"/>
      <c r="D117" s="175"/>
      <c r="E117" s="175"/>
      <c r="F117" s="175"/>
      <c r="G117" s="175"/>
      <c r="H117" s="175"/>
      <c r="I117" s="175"/>
      <c r="J117" s="175"/>
      <c r="K117" s="175"/>
      <c r="L117" s="175"/>
      <c r="M117" s="175"/>
      <c r="N117" s="175"/>
      <c r="O117" s="175"/>
      <c r="P117" s="175"/>
      <c r="Q117" s="175"/>
      <c r="R117" s="175"/>
      <c r="S117" s="175"/>
      <c r="T117" s="175"/>
      <c r="U117" s="175"/>
      <c r="V117" s="175"/>
      <c r="W117" s="175"/>
      <c r="X117" s="175"/>
      <c r="Y117" s="175"/>
      <c r="Z117" s="175"/>
    </row>
    <row r="118" ht="11.25" customHeight="1">
      <c r="A118" s="175"/>
      <c r="B118" s="175"/>
      <c r="C118" s="175"/>
      <c r="D118" s="175"/>
      <c r="E118" s="175"/>
      <c r="F118" s="175"/>
      <c r="G118" s="175"/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</row>
    <row r="119" ht="11.25" customHeight="1">
      <c r="A119" s="175"/>
      <c r="B119" s="175"/>
      <c r="C119" s="175"/>
      <c r="D119" s="175"/>
      <c r="E119" s="175"/>
      <c r="F119" s="175"/>
      <c r="G119" s="175"/>
      <c r="H119" s="175"/>
      <c r="I119" s="175"/>
      <c r="J119" s="175"/>
      <c r="K119" s="175"/>
      <c r="L119" s="175"/>
      <c r="M119" s="175"/>
      <c r="N119" s="175"/>
      <c r="O119" s="175"/>
      <c r="P119" s="175"/>
      <c r="Q119" s="175"/>
      <c r="R119" s="175"/>
      <c r="S119" s="175"/>
      <c r="T119" s="175"/>
      <c r="U119" s="175"/>
      <c r="V119" s="175"/>
      <c r="W119" s="175"/>
      <c r="X119" s="175"/>
      <c r="Y119" s="175"/>
      <c r="Z119" s="175"/>
    </row>
    <row r="120" ht="11.25" customHeight="1">
      <c r="A120" s="175"/>
      <c r="B120" s="175"/>
      <c r="C120" s="175"/>
      <c r="D120" s="175"/>
      <c r="E120" s="175"/>
      <c r="F120" s="175"/>
      <c r="G120" s="175"/>
      <c r="H120" s="175"/>
      <c r="I120" s="175"/>
      <c r="J120" s="175"/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  <c r="Y120" s="175"/>
      <c r="Z120" s="175"/>
    </row>
    <row r="121" ht="11.25" customHeight="1">
      <c r="A121" s="175"/>
      <c r="B121" s="175"/>
      <c r="C121" s="175"/>
      <c r="D121" s="175"/>
      <c r="E121" s="175"/>
      <c r="F121" s="175"/>
      <c r="G121" s="175"/>
      <c r="H121" s="175"/>
      <c r="I121" s="175"/>
      <c r="J121" s="175"/>
      <c r="K121" s="175"/>
      <c r="L121" s="175"/>
      <c r="M121" s="175"/>
      <c r="N121" s="175"/>
      <c r="O121" s="175"/>
      <c r="P121" s="175"/>
      <c r="Q121" s="175"/>
      <c r="R121" s="175"/>
      <c r="S121" s="175"/>
      <c r="T121" s="175"/>
      <c r="U121" s="175"/>
      <c r="V121" s="175"/>
      <c r="W121" s="175"/>
      <c r="X121" s="175"/>
      <c r="Y121" s="175"/>
      <c r="Z121" s="175"/>
    </row>
    <row r="122" ht="11.25" customHeight="1">
      <c r="A122" s="175"/>
      <c r="B122" s="175"/>
      <c r="C122" s="175"/>
      <c r="D122" s="175"/>
      <c r="E122" s="175"/>
      <c r="F122" s="175"/>
      <c r="G122" s="175"/>
      <c r="H122" s="175"/>
      <c r="I122" s="175"/>
      <c r="J122" s="175"/>
      <c r="K122" s="175"/>
      <c r="L122" s="175"/>
      <c r="M122" s="175"/>
      <c r="N122" s="175"/>
      <c r="O122" s="175"/>
      <c r="P122" s="175"/>
      <c r="Q122" s="175"/>
      <c r="R122" s="175"/>
      <c r="S122" s="175"/>
      <c r="T122" s="175"/>
      <c r="U122" s="175"/>
      <c r="V122" s="175"/>
      <c r="W122" s="175"/>
      <c r="X122" s="175"/>
      <c r="Y122" s="175"/>
      <c r="Z122" s="175"/>
    </row>
    <row r="123" ht="11.25" customHeight="1">
      <c r="A123" s="175"/>
      <c r="B123" s="175"/>
      <c r="C123" s="175"/>
      <c r="D123" s="175"/>
      <c r="E123" s="175"/>
      <c r="F123" s="175"/>
      <c r="G123" s="175"/>
      <c r="H123" s="175"/>
      <c r="I123" s="175"/>
      <c r="J123" s="175"/>
      <c r="K123" s="175"/>
      <c r="L123" s="175"/>
      <c r="M123" s="175"/>
      <c r="N123" s="175"/>
      <c r="O123" s="175"/>
      <c r="P123" s="175"/>
      <c r="Q123" s="175"/>
      <c r="R123" s="175"/>
      <c r="S123" s="175"/>
      <c r="T123" s="175"/>
      <c r="U123" s="175"/>
      <c r="V123" s="175"/>
      <c r="W123" s="175"/>
      <c r="X123" s="175"/>
      <c r="Y123" s="175"/>
      <c r="Z123" s="175"/>
    </row>
    <row r="124" ht="11.25" customHeight="1">
      <c r="A124" s="175"/>
      <c r="B124" s="175"/>
      <c r="C124" s="175"/>
      <c r="D124" s="175"/>
      <c r="E124" s="175"/>
      <c r="F124" s="175"/>
      <c r="G124" s="175"/>
      <c r="H124" s="175"/>
      <c r="I124" s="175"/>
      <c r="J124" s="175"/>
      <c r="K124" s="175"/>
      <c r="L124" s="175"/>
      <c r="M124" s="175"/>
      <c r="N124" s="175"/>
      <c r="O124" s="175"/>
      <c r="P124" s="175"/>
      <c r="Q124" s="175"/>
      <c r="R124" s="175"/>
      <c r="S124" s="175"/>
      <c r="T124" s="175"/>
      <c r="U124" s="175"/>
      <c r="V124" s="175"/>
      <c r="W124" s="175"/>
      <c r="X124" s="175"/>
      <c r="Y124" s="175"/>
      <c r="Z124" s="175"/>
    </row>
    <row r="125" ht="11.25" customHeight="1">
      <c r="A125" s="175"/>
      <c r="B125" s="175"/>
      <c r="C125" s="175"/>
      <c r="D125" s="175"/>
      <c r="E125" s="175"/>
      <c r="F125" s="175"/>
      <c r="G125" s="175"/>
      <c r="H125" s="175"/>
      <c r="I125" s="175"/>
      <c r="J125" s="175"/>
      <c r="K125" s="175"/>
      <c r="L125" s="175"/>
      <c r="M125" s="175"/>
      <c r="N125" s="175"/>
      <c r="O125" s="175"/>
      <c r="P125" s="175"/>
      <c r="Q125" s="175"/>
      <c r="R125" s="175"/>
      <c r="S125" s="175"/>
      <c r="T125" s="175"/>
      <c r="U125" s="175"/>
      <c r="V125" s="175"/>
      <c r="W125" s="175"/>
      <c r="X125" s="175"/>
      <c r="Y125" s="175"/>
      <c r="Z125" s="175"/>
    </row>
    <row r="126" ht="11.25" customHeight="1">
      <c r="A126" s="175"/>
      <c r="B126" s="175"/>
      <c r="C126" s="175"/>
      <c r="D126" s="175"/>
      <c r="E126" s="175"/>
      <c r="F126" s="175"/>
      <c r="G126" s="175"/>
      <c r="H126" s="175"/>
      <c r="I126" s="175"/>
      <c r="J126" s="175"/>
      <c r="K126" s="175"/>
      <c r="L126" s="175"/>
      <c r="M126" s="175"/>
      <c r="N126" s="175"/>
      <c r="O126" s="175"/>
      <c r="P126" s="175"/>
      <c r="Q126" s="175"/>
      <c r="R126" s="175"/>
      <c r="S126" s="175"/>
      <c r="T126" s="175"/>
      <c r="U126" s="175"/>
      <c r="V126" s="175"/>
      <c r="W126" s="175"/>
      <c r="X126" s="175"/>
      <c r="Y126" s="175"/>
      <c r="Z126" s="175"/>
    </row>
    <row r="127" ht="11.25" customHeight="1">
      <c r="A127" s="175"/>
      <c r="B127" s="175"/>
      <c r="C127" s="175"/>
      <c r="D127" s="175"/>
      <c r="E127" s="175"/>
      <c r="F127" s="175"/>
      <c r="G127" s="175"/>
      <c r="H127" s="175"/>
      <c r="I127" s="175"/>
      <c r="J127" s="175"/>
      <c r="K127" s="175"/>
      <c r="L127" s="175"/>
      <c r="M127" s="175"/>
      <c r="N127" s="175"/>
      <c r="O127" s="175"/>
      <c r="P127" s="175"/>
      <c r="Q127" s="175"/>
      <c r="R127" s="175"/>
      <c r="S127" s="175"/>
      <c r="T127" s="175"/>
      <c r="U127" s="175"/>
      <c r="V127" s="175"/>
      <c r="W127" s="175"/>
      <c r="X127" s="175"/>
      <c r="Y127" s="175"/>
      <c r="Z127" s="175"/>
    </row>
    <row r="128" ht="11.25" customHeight="1">
      <c r="A128" s="175"/>
      <c r="B128" s="175"/>
      <c r="C128" s="175"/>
      <c r="D128" s="175"/>
      <c r="E128" s="175"/>
      <c r="F128" s="175"/>
      <c r="G128" s="175"/>
      <c r="H128" s="175"/>
      <c r="I128" s="175"/>
      <c r="J128" s="175"/>
      <c r="K128" s="175"/>
      <c r="L128" s="175"/>
      <c r="M128" s="175"/>
      <c r="N128" s="175"/>
      <c r="O128" s="175"/>
      <c r="P128" s="175"/>
      <c r="Q128" s="175"/>
      <c r="R128" s="175"/>
      <c r="S128" s="175"/>
      <c r="T128" s="175"/>
      <c r="U128" s="175"/>
      <c r="V128" s="175"/>
      <c r="W128" s="175"/>
      <c r="X128" s="175"/>
      <c r="Y128" s="175"/>
      <c r="Z128" s="175"/>
    </row>
    <row r="129" ht="11.25" customHeight="1">
      <c r="A129" s="175"/>
      <c r="B129" s="175"/>
      <c r="C129" s="175"/>
      <c r="D129" s="175"/>
      <c r="E129" s="175"/>
      <c r="F129" s="175"/>
      <c r="G129" s="175"/>
      <c r="H129" s="175"/>
      <c r="I129" s="175"/>
      <c r="J129" s="175"/>
      <c r="K129" s="175"/>
      <c r="L129" s="175"/>
      <c r="M129" s="175"/>
      <c r="N129" s="175"/>
      <c r="O129" s="175"/>
      <c r="P129" s="175"/>
      <c r="Q129" s="175"/>
      <c r="R129" s="175"/>
      <c r="S129" s="175"/>
      <c r="T129" s="175"/>
      <c r="U129" s="175"/>
      <c r="V129" s="175"/>
      <c r="W129" s="175"/>
      <c r="X129" s="175"/>
      <c r="Y129" s="175"/>
      <c r="Z129" s="175"/>
    </row>
    <row r="130" ht="11.25" customHeight="1">
      <c r="A130" s="175"/>
      <c r="B130" s="175"/>
      <c r="C130" s="175"/>
      <c r="D130" s="175"/>
      <c r="E130" s="175"/>
      <c r="F130" s="175"/>
      <c r="G130" s="175"/>
      <c r="H130" s="175"/>
      <c r="I130" s="175"/>
      <c r="J130" s="175"/>
      <c r="K130" s="175"/>
      <c r="L130" s="175"/>
      <c r="M130" s="175"/>
      <c r="N130" s="175"/>
      <c r="O130" s="175"/>
      <c r="P130" s="175"/>
      <c r="Q130" s="175"/>
      <c r="R130" s="175"/>
      <c r="S130" s="175"/>
      <c r="T130" s="175"/>
      <c r="U130" s="175"/>
      <c r="V130" s="175"/>
      <c r="W130" s="175"/>
      <c r="X130" s="175"/>
      <c r="Y130" s="175"/>
      <c r="Z130" s="175"/>
    </row>
    <row r="131" ht="11.25" customHeight="1">
      <c r="A131" s="175"/>
      <c r="B131" s="175"/>
      <c r="C131" s="175"/>
      <c r="D131" s="175"/>
      <c r="E131" s="175"/>
      <c r="F131" s="175"/>
      <c r="G131" s="175"/>
      <c r="H131" s="175"/>
      <c r="I131" s="175"/>
      <c r="J131" s="175"/>
      <c r="K131" s="175"/>
      <c r="L131" s="175"/>
      <c r="M131" s="175"/>
      <c r="N131" s="175"/>
      <c r="O131" s="175"/>
      <c r="P131" s="175"/>
      <c r="Q131" s="175"/>
      <c r="R131" s="175"/>
      <c r="S131" s="175"/>
      <c r="T131" s="175"/>
      <c r="U131" s="175"/>
      <c r="V131" s="175"/>
      <c r="W131" s="175"/>
      <c r="X131" s="175"/>
      <c r="Y131" s="175"/>
      <c r="Z131" s="175"/>
    </row>
    <row r="132" ht="11.25" customHeight="1">
      <c r="A132" s="175"/>
      <c r="B132" s="175"/>
      <c r="C132" s="175"/>
      <c r="D132" s="175"/>
      <c r="E132" s="175"/>
      <c r="F132" s="175"/>
      <c r="G132" s="175"/>
      <c r="H132" s="175"/>
      <c r="I132" s="175"/>
      <c r="J132" s="175"/>
      <c r="K132" s="175"/>
      <c r="L132" s="175"/>
      <c r="M132" s="175"/>
      <c r="N132" s="175"/>
      <c r="O132" s="175"/>
      <c r="P132" s="175"/>
      <c r="Q132" s="175"/>
      <c r="R132" s="175"/>
      <c r="S132" s="175"/>
      <c r="T132" s="175"/>
      <c r="U132" s="175"/>
      <c r="V132" s="175"/>
      <c r="W132" s="175"/>
      <c r="X132" s="175"/>
      <c r="Y132" s="175"/>
      <c r="Z132" s="175"/>
    </row>
    <row r="133" ht="11.25" customHeight="1">
      <c r="A133" s="175"/>
      <c r="B133" s="175"/>
      <c r="C133" s="175"/>
      <c r="D133" s="175"/>
      <c r="E133" s="175"/>
      <c r="F133" s="175"/>
      <c r="G133" s="175"/>
      <c r="H133" s="175"/>
      <c r="I133" s="175"/>
      <c r="J133" s="175"/>
      <c r="K133" s="175"/>
      <c r="L133" s="175"/>
      <c r="M133" s="175"/>
      <c r="N133" s="175"/>
      <c r="O133" s="175"/>
      <c r="P133" s="175"/>
      <c r="Q133" s="175"/>
      <c r="R133" s="175"/>
      <c r="S133" s="175"/>
      <c r="T133" s="175"/>
      <c r="U133" s="175"/>
      <c r="V133" s="175"/>
      <c r="W133" s="175"/>
      <c r="X133" s="175"/>
      <c r="Y133" s="175"/>
      <c r="Z133" s="175"/>
    </row>
    <row r="134" ht="11.25" customHeight="1">
      <c r="A134" s="175"/>
      <c r="B134" s="175"/>
      <c r="C134" s="175"/>
      <c r="D134" s="175"/>
      <c r="E134" s="175"/>
      <c r="F134" s="175"/>
      <c r="G134" s="175"/>
      <c r="H134" s="175"/>
      <c r="I134" s="175"/>
      <c r="J134" s="175"/>
      <c r="K134" s="175"/>
      <c r="L134" s="175"/>
      <c r="M134" s="175"/>
      <c r="N134" s="175"/>
      <c r="O134" s="175"/>
      <c r="P134" s="175"/>
      <c r="Q134" s="175"/>
      <c r="R134" s="175"/>
      <c r="S134" s="175"/>
      <c r="T134" s="175"/>
      <c r="U134" s="175"/>
      <c r="V134" s="175"/>
      <c r="W134" s="175"/>
      <c r="X134" s="175"/>
      <c r="Y134" s="175"/>
      <c r="Z134" s="175"/>
    </row>
    <row r="135" ht="11.25" customHeight="1">
      <c r="A135" s="175"/>
      <c r="B135" s="175"/>
      <c r="C135" s="175"/>
      <c r="D135" s="175"/>
      <c r="E135" s="175"/>
      <c r="F135" s="175"/>
      <c r="G135" s="175"/>
      <c r="H135" s="175"/>
      <c r="I135" s="175"/>
      <c r="J135" s="175"/>
      <c r="K135" s="175"/>
      <c r="L135" s="175"/>
      <c r="M135" s="175"/>
      <c r="N135" s="175"/>
      <c r="O135" s="175"/>
      <c r="P135" s="175"/>
      <c r="Q135" s="175"/>
      <c r="R135" s="175"/>
      <c r="S135" s="175"/>
      <c r="T135" s="175"/>
      <c r="U135" s="175"/>
      <c r="V135" s="175"/>
      <c r="W135" s="175"/>
      <c r="X135" s="175"/>
      <c r="Y135" s="175"/>
      <c r="Z135" s="175"/>
    </row>
    <row r="136" ht="11.25" customHeight="1">
      <c r="A136" s="175"/>
      <c r="B136" s="175"/>
      <c r="C136" s="175"/>
      <c r="D136" s="175"/>
      <c r="E136" s="175"/>
      <c r="F136" s="175"/>
      <c r="G136" s="175"/>
      <c r="H136" s="175"/>
      <c r="I136" s="175"/>
      <c r="J136" s="175"/>
      <c r="K136" s="175"/>
      <c r="L136" s="175"/>
      <c r="M136" s="175"/>
      <c r="N136" s="175"/>
      <c r="O136" s="175"/>
      <c r="P136" s="175"/>
      <c r="Q136" s="175"/>
      <c r="R136" s="175"/>
      <c r="S136" s="175"/>
      <c r="T136" s="175"/>
      <c r="U136" s="175"/>
      <c r="V136" s="175"/>
      <c r="W136" s="175"/>
      <c r="X136" s="175"/>
      <c r="Y136" s="175"/>
      <c r="Z136" s="175"/>
    </row>
    <row r="137" ht="11.25" customHeight="1">
      <c r="A137" s="175"/>
      <c r="B137" s="175"/>
      <c r="C137" s="175"/>
      <c r="D137" s="175"/>
      <c r="E137" s="175"/>
      <c r="F137" s="175"/>
      <c r="G137" s="175"/>
      <c r="H137" s="175"/>
      <c r="I137" s="175"/>
      <c r="J137" s="175"/>
      <c r="K137" s="175"/>
      <c r="L137" s="175"/>
      <c r="M137" s="175"/>
      <c r="N137" s="175"/>
      <c r="O137" s="175"/>
      <c r="P137" s="175"/>
      <c r="Q137" s="175"/>
      <c r="R137" s="175"/>
      <c r="S137" s="175"/>
      <c r="T137" s="175"/>
      <c r="U137" s="175"/>
      <c r="V137" s="175"/>
      <c r="W137" s="175"/>
      <c r="X137" s="175"/>
      <c r="Y137" s="175"/>
      <c r="Z137" s="175"/>
    </row>
    <row r="138" ht="11.25" customHeight="1">
      <c r="A138" s="175"/>
      <c r="B138" s="175"/>
      <c r="C138" s="175"/>
      <c r="D138" s="175"/>
      <c r="E138" s="175"/>
      <c r="F138" s="175"/>
      <c r="G138" s="175"/>
      <c r="H138" s="175"/>
      <c r="I138" s="175"/>
      <c r="J138" s="175"/>
      <c r="K138" s="175"/>
      <c r="L138" s="175"/>
      <c r="M138" s="175"/>
      <c r="N138" s="175"/>
      <c r="O138" s="175"/>
      <c r="P138" s="175"/>
      <c r="Q138" s="175"/>
      <c r="R138" s="175"/>
      <c r="S138" s="175"/>
      <c r="T138" s="175"/>
      <c r="U138" s="175"/>
      <c r="V138" s="175"/>
      <c r="W138" s="175"/>
      <c r="X138" s="175"/>
      <c r="Y138" s="175"/>
      <c r="Z138" s="175"/>
    </row>
    <row r="139" ht="11.25" customHeight="1">
      <c r="A139" s="175"/>
      <c r="B139" s="175"/>
      <c r="C139" s="175"/>
      <c r="D139" s="175"/>
      <c r="E139" s="175"/>
      <c r="F139" s="175"/>
      <c r="G139" s="175"/>
      <c r="H139" s="175"/>
      <c r="I139" s="175"/>
      <c r="J139" s="175"/>
      <c r="K139" s="175"/>
      <c r="L139" s="175"/>
      <c r="M139" s="175"/>
      <c r="N139" s="175"/>
      <c r="O139" s="175"/>
      <c r="P139" s="175"/>
      <c r="Q139" s="175"/>
      <c r="R139" s="175"/>
      <c r="S139" s="175"/>
      <c r="T139" s="175"/>
      <c r="U139" s="175"/>
      <c r="V139" s="175"/>
      <c r="W139" s="175"/>
      <c r="X139" s="175"/>
      <c r="Y139" s="175"/>
      <c r="Z139" s="175"/>
    </row>
    <row r="140" ht="11.25" customHeight="1">
      <c r="A140" s="175"/>
      <c r="B140" s="175"/>
      <c r="C140" s="175"/>
      <c r="D140" s="175"/>
      <c r="E140" s="175"/>
      <c r="F140" s="175"/>
      <c r="G140" s="175"/>
      <c r="H140" s="175"/>
      <c r="I140" s="175"/>
      <c r="J140" s="175"/>
      <c r="K140" s="175"/>
      <c r="L140" s="175"/>
      <c r="M140" s="175"/>
      <c r="N140" s="175"/>
      <c r="O140" s="175"/>
      <c r="P140" s="175"/>
      <c r="Q140" s="175"/>
      <c r="R140" s="175"/>
      <c r="S140" s="175"/>
      <c r="T140" s="175"/>
      <c r="U140" s="175"/>
      <c r="V140" s="175"/>
      <c r="W140" s="175"/>
      <c r="X140" s="175"/>
      <c r="Y140" s="175"/>
      <c r="Z140" s="175"/>
    </row>
    <row r="141" ht="11.25" customHeight="1">
      <c r="A141" s="175"/>
      <c r="B141" s="175"/>
      <c r="C141" s="175"/>
      <c r="D141" s="175"/>
      <c r="E141" s="175"/>
      <c r="F141" s="175"/>
      <c r="G141" s="175"/>
      <c r="H141" s="175"/>
      <c r="I141" s="175"/>
      <c r="J141" s="175"/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5"/>
      <c r="Z141" s="175"/>
    </row>
    <row r="142" ht="11.25" customHeight="1">
      <c r="A142" s="175"/>
      <c r="B142" s="175"/>
      <c r="C142" s="175"/>
      <c r="D142" s="175"/>
      <c r="E142" s="175"/>
      <c r="F142" s="175"/>
      <c r="G142" s="175"/>
      <c r="H142" s="175"/>
      <c r="I142" s="175"/>
      <c r="J142" s="175"/>
      <c r="K142" s="175"/>
      <c r="L142" s="175"/>
      <c r="M142" s="175"/>
      <c r="N142" s="175"/>
      <c r="O142" s="175"/>
      <c r="P142" s="175"/>
      <c r="Q142" s="175"/>
      <c r="R142" s="175"/>
      <c r="S142" s="175"/>
      <c r="T142" s="175"/>
      <c r="U142" s="175"/>
      <c r="V142" s="175"/>
      <c r="W142" s="175"/>
      <c r="X142" s="175"/>
      <c r="Y142" s="175"/>
      <c r="Z142" s="175"/>
    </row>
    <row r="143" ht="11.25" customHeight="1">
      <c r="A143" s="175"/>
      <c r="B143" s="175"/>
      <c r="C143" s="175"/>
      <c r="D143" s="175"/>
      <c r="E143" s="175"/>
      <c r="F143" s="175"/>
      <c r="G143" s="175"/>
      <c r="H143" s="175"/>
      <c r="I143" s="175"/>
      <c r="J143" s="175"/>
      <c r="K143" s="175"/>
      <c r="L143" s="175"/>
      <c r="M143" s="175"/>
      <c r="N143" s="175"/>
      <c r="O143" s="175"/>
      <c r="P143" s="175"/>
      <c r="Q143" s="175"/>
      <c r="R143" s="175"/>
      <c r="S143" s="175"/>
      <c r="T143" s="175"/>
      <c r="U143" s="175"/>
      <c r="V143" s="175"/>
      <c r="W143" s="175"/>
      <c r="X143" s="175"/>
      <c r="Y143" s="175"/>
      <c r="Z143" s="175"/>
    </row>
    <row r="144" ht="11.25" customHeight="1">
      <c r="A144" s="175"/>
      <c r="B144" s="175"/>
      <c r="C144" s="175"/>
      <c r="D144" s="175"/>
      <c r="E144" s="175"/>
      <c r="F144" s="175"/>
      <c r="G144" s="175"/>
      <c r="H144" s="175"/>
      <c r="I144" s="175"/>
      <c r="J144" s="175"/>
      <c r="K144" s="175"/>
      <c r="L144" s="175"/>
      <c r="M144" s="175"/>
      <c r="N144" s="175"/>
      <c r="O144" s="175"/>
      <c r="P144" s="175"/>
      <c r="Q144" s="175"/>
      <c r="R144" s="175"/>
      <c r="S144" s="175"/>
      <c r="T144" s="175"/>
      <c r="U144" s="175"/>
      <c r="V144" s="175"/>
      <c r="W144" s="175"/>
      <c r="X144" s="175"/>
      <c r="Y144" s="175"/>
      <c r="Z144" s="175"/>
    </row>
    <row r="145" ht="11.25" customHeight="1">
      <c r="A145" s="175"/>
      <c r="B145" s="175"/>
      <c r="C145" s="175"/>
      <c r="D145" s="175"/>
      <c r="E145" s="175"/>
      <c r="F145" s="175"/>
      <c r="G145" s="175"/>
      <c r="H145" s="175"/>
      <c r="I145" s="175"/>
      <c r="J145" s="175"/>
      <c r="K145" s="175"/>
      <c r="L145" s="175"/>
      <c r="M145" s="175"/>
      <c r="N145" s="175"/>
      <c r="O145" s="175"/>
      <c r="P145" s="175"/>
      <c r="Q145" s="175"/>
      <c r="R145" s="175"/>
      <c r="S145" s="175"/>
      <c r="T145" s="175"/>
      <c r="U145" s="175"/>
      <c r="V145" s="175"/>
      <c r="W145" s="175"/>
      <c r="X145" s="175"/>
      <c r="Y145" s="175"/>
      <c r="Z145" s="175"/>
    </row>
    <row r="146" ht="11.25" customHeight="1">
      <c r="A146" s="175"/>
      <c r="B146" s="175"/>
      <c r="C146" s="175"/>
      <c r="D146" s="175"/>
      <c r="E146" s="175"/>
      <c r="F146" s="175"/>
      <c r="G146" s="175"/>
      <c r="H146" s="175"/>
      <c r="I146" s="175"/>
      <c r="J146" s="175"/>
      <c r="K146" s="175"/>
      <c r="L146" s="175"/>
      <c r="M146" s="175"/>
      <c r="N146" s="175"/>
      <c r="O146" s="175"/>
      <c r="P146" s="175"/>
      <c r="Q146" s="175"/>
      <c r="R146" s="175"/>
      <c r="S146" s="175"/>
      <c r="T146" s="175"/>
      <c r="U146" s="175"/>
      <c r="V146" s="175"/>
      <c r="W146" s="175"/>
      <c r="X146" s="175"/>
      <c r="Y146" s="175"/>
      <c r="Z146" s="175"/>
    </row>
    <row r="147" ht="11.25" customHeight="1">
      <c r="A147" s="175"/>
      <c r="B147" s="175"/>
      <c r="C147" s="175"/>
      <c r="D147" s="175"/>
      <c r="E147" s="175"/>
      <c r="F147" s="175"/>
      <c r="G147" s="175"/>
      <c r="H147" s="175"/>
      <c r="I147" s="175"/>
      <c r="J147" s="175"/>
      <c r="K147" s="175"/>
      <c r="L147" s="175"/>
      <c r="M147" s="175"/>
      <c r="N147" s="175"/>
      <c r="O147" s="175"/>
      <c r="P147" s="175"/>
      <c r="Q147" s="175"/>
      <c r="R147" s="175"/>
      <c r="S147" s="175"/>
      <c r="T147" s="175"/>
      <c r="U147" s="175"/>
      <c r="V147" s="175"/>
      <c r="W147" s="175"/>
      <c r="X147" s="175"/>
      <c r="Y147" s="175"/>
      <c r="Z147" s="175"/>
    </row>
    <row r="148" ht="11.25" customHeight="1">
      <c r="A148" s="175"/>
      <c r="B148" s="175"/>
      <c r="C148" s="175"/>
      <c r="D148" s="175"/>
      <c r="E148" s="175"/>
      <c r="F148" s="175"/>
      <c r="G148" s="175"/>
      <c r="H148" s="175"/>
      <c r="I148" s="175"/>
      <c r="J148" s="175"/>
      <c r="K148" s="175"/>
      <c r="L148" s="175"/>
      <c r="M148" s="175"/>
      <c r="N148" s="175"/>
      <c r="O148" s="175"/>
      <c r="P148" s="175"/>
      <c r="Q148" s="175"/>
      <c r="R148" s="175"/>
      <c r="S148" s="175"/>
      <c r="T148" s="175"/>
      <c r="U148" s="175"/>
      <c r="V148" s="175"/>
      <c r="W148" s="175"/>
      <c r="X148" s="175"/>
      <c r="Y148" s="175"/>
      <c r="Z148" s="175"/>
    </row>
    <row r="149" ht="11.25" customHeight="1">
      <c r="A149" s="175"/>
      <c r="B149" s="175"/>
      <c r="C149" s="175"/>
      <c r="D149" s="175"/>
      <c r="E149" s="175"/>
      <c r="F149" s="175"/>
      <c r="G149" s="175"/>
      <c r="H149" s="175"/>
      <c r="I149" s="175"/>
      <c r="J149" s="175"/>
      <c r="K149" s="175"/>
      <c r="L149" s="175"/>
      <c r="M149" s="175"/>
      <c r="N149" s="175"/>
      <c r="O149" s="175"/>
      <c r="P149" s="175"/>
      <c r="Q149" s="175"/>
      <c r="R149" s="175"/>
      <c r="S149" s="175"/>
      <c r="T149" s="175"/>
      <c r="U149" s="175"/>
      <c r="V149" s="175"/>
      <c r="W149" s="175"/>
      <c r="X149" s="175"/>
      <c r="Y149" s="175"/>
      <c r="Z149" s="175"/>
    </row>
    <row r="150" ht="11.25" customHeight="1">
      <c r="A150" s="175"/>
      <c r="B150" s="175"/>
      <c r="C150" s="175"/>
      <c r="D150" s="175"/>
      <c r="E150" s="175"/>
      <c r="F150" s="175"/>
      <c r="G150" s="175"/>
      <c r="H150" s="175"/>
      <c r="I150" s="175"/>
      <c r="J150" s="175"/>
      <c r="K150" s="175"/>
      <c r="L150" s="175"/>
      <c r="M150" s="175"/>
      <c r="N150" s="175"/>
      <c r="O150" s="175"/>
      <c r="P150" s="175"/>
      <c r="Q150" s="175"/>
      <c r="R150" s="175"/>
      <c r="S150" s="175"/>
      <c r="T150" s="175"/>
      <c r="U150" s="175"/>
      <c r="V150" s="175"/>
      <c r="W150" s="175"/>
      <c r="X150" s="175"/>
      <c r="Y150" s="175"/>
      <c r="Z150" s="175"/>
    </row>
    <row r="151" ht="11.25" customHeight="1">
      <c r="A151" s="175"/>
      <c r="B151" s="175"/>
      <c r="C151" s="175"/>
      <c r="D151" s="175"/>
      <c r="E151" s="175"/>
      <c r="F151" s="175"/>
      <c r="G151" s="175"/>
      <c r="H151" s="175"/>
      <c r="I151" s="175"/>
      <c r="J151" s="175"/>
      <c r="K151" s="175"/>
      <c r="L151" s="175"/>
      <c r="M151" s="175"/>
      <c r="N151" s="175"/>
      <c r="O151" s="175"/>
      <c r="P151" s="175"/>
      <c r="Q151" s="175"/>
      <c r="R151" s="175"/>
      <c r="S151" s="175"/>
      <c r="T151" s="175"/>
      <c r="U151" s="175"/>
      <c r="V151" s="175"/>
      <c r="W151" s="175"/>
      <c r="X151" s="175"/>
      <c r="Y151" s="175"/>
      <c r="Z151" s="175"/>
    </row>
    <row r="152" ht="11.25" customHeight="1">
      <c r="A152" s="175"/>
      <c r="B152" s="175"/>
      <c r="C152" s="175"/>
      <c r="D152" s="175"/>
      <c r="E152" s="175"/>
      <c r="F152" s="175"/>
      <c r="G152" s="175"/>
      <c r="H152" s="175"/>
      <c r="I152" s="175"/>
      <c r="J152" s="175"/>
      <c r="K152" s="175"/>
      <c r="L152" s="175"/>
      <c r="M152" s="175"/>
      <c r="N152" s="175"/>
      <c r="O152" s="175"/>
      <c r="P152" s="175"/>
      <c r="Q152" s="175"/>
      <c r="R152" s="175"/>
      <c r="S152" s="175"/>
      <c r="T152" s="175"/>
      <c r="U152" s="175"/>
      <c r="V152" s="175"/>
      <c r="W152" s="175"/>
      <c r="X152" s="175"/>
      <c r="Y152" s="175"/>
      <c r="Z152" s="175"/>
    </row>
    <row r="153" ht="11.25" customHeight="1">
      <c r="A153" s="175"/>
      <c r="B153" s="175"/>
      <c r="C153" s="175"/>
      <c r="D153" s="175"/>
      <c r="E153" s="175"/>
      <c r="F153" s="175"/>
      <c r="G153" s="175"/>
      <c r="H153" s="175"/>
      <c r="I153" s="175"/>
      <c r="J153" s="175"/>
      <c r="K153" s="175"/>
      <c r="L153" s="175"/>
      <c r="M153" s="175"/>
      <c r="N153" s="175"/>
      <c r="O153" s="175"/>
      <c r="P153" s="175"/>
      <c r="Q153" s="175"/>
      <c r="R153" s="175"/>
      <c r="S153" s="175"/>
      <c r="T153" s="175"/>
      <c r="U153" s="175"/>
      <c r="V153" s="175"/>
      <c r="W153" s="175"/>
      <c r="X153" s="175"/>
      <c r="Y153" s="175"/>
      <c r="Z153" s="175"/>
    </row>
    <row r="154" ht="11.25" customHeight="1">
      <c r="A154" s="175"/>
      <c r="B154" s="175"/>
      <c r="C154" s="175"/>
      <c r="D154" s="175"/>
      <c r="E154" s="175"/>
      <c r="F154" s="175"/>
      <c r="G154" s="175"/>
      <c r="H154" s="175"/>
      <c r="I154" s="175"/>
      <c r="J154" s="175"/>
      <c r="K154" s="175"/>
      <c r="L154" s="175"/>
      <c r="M154" s="175"/>
      <c r="N154" s="175"/>
      <c r="O154" s="175"/>
      <c r="P154" s="175"/>
      <c r="Q154" s="175"/>
      <c r="R154" s="175"/>
      <c r="S154" s="175"/>
      <c r="T154" s="175"/>
      <c r="U154" s="175"/>
      <c r="V154" s="175"/>
      <c r="W154" s="175"/>
      <c r="X154" s="175"/>
      <c r="Y154" s="175"/>
      <c r="Z154" s="175"/>
    </row>
    <row r="155" ht="11.25" customHeight="1">
      <c r="A155" s="175"/>
      <c r="B155" s="175"/>
      <c r="C155" s="175"/>
      <c r="D155" s="175"/>
      <c r="E155" s="175"/>
      <c r="F155" s="175"/>
      <c r="G155" s="175"/>
      <c r="H155" s="175"/>
      <c r="I155" s="175"/>
      <c r="J155" s="175"/>
      <c r="K155" s="175"/>
      <c r="L155" s="175"/>
      <c r="M155" s="175"/>
      <c r="N155" s="175"/>
      <c r="O155" s="175"/>
      <c r="P155" s="175"/>
      <c r="Q155" s="175"/>
      <c r="R155" s="175"/>
      <c r="S155" s="175"/>
      <c r="T155" s="175"/>
      <c r="U155" s="175"/>
      <c r="V155" s="175"/>
      <c r="W155" s="175"/>
      <c r="X155" s="175"/>
      <c r="Y155" s="175"/>
      <c r="Z155" s="175"/>
    </row>
    <row r="156" ht="11.25" customHeight="1">
      <c r="A156" s="175"/>
      <c r="B156" s="175"/>
      <c r="C156" s="175"/>
      <c r="D156" s="175"/>
      <c r="E156" s="175"/>
      <c r="F156" s="175"/>
      <c r="G156" s="175"/>
      <c r="H156" s="175"/>
      <c r="I156" s="175"/>
      <c r="J156" s="175"/>
      <c r="K156" s="175"/>
      <c r="L156" s="175"/>
      <c r="M156" s="175"/>
      <c r="N156" s="175"/>
      <c r="O156" s="175"/>
      <c r="P156" s="175"/>
      <c r="Q156" s="175"/>
      <c r="R156" s="175"/>
      <c r="S156" s="175"/>
      <c r="T156" s="175"/>
      <c r="U156" s="175"/>
      <c r="V156" s="175"/>
      <c r="W156" s="175"/>
      <c r="X156" s="175"/>
      <c r="Y156" s="175"/>
      <c r="Z156" s="175"/>
    </row>
    <row r="157" ht="11.25" customHeight="1">
      <c r="A157" s="175"/>
      <c r="B157" s="175"/>
      <c r="C157" s="175"/>
      <c r="D157" s="175"/>
      <c r="E157" s="175"/>
      <c r="F157" s="175"/>
      <c r="G157" s="175"/>
      <c r="H157" s="175"/>
      <c r="I157" s="175"/>
      <c r="J157" s="175"/>
      <c r="K157" s="175"/>
      <c r="L157" s="175"/>
      <c r="M157" s="175"/>
      <c r="N157" s="175"/>
      <c r="O157" s="175"/>
      <c r="P157" s="175"/>
      <c r="Q157" s="175"/>
      <c r="R157" s="175"/>
      <c r="S157" s="175"/>
      <c r="T157" s="175"/>
      <c r="U157" s="175"/>
      <c r="V157" s="175"/>
      <c r="W157" s="175"/>
      <c r="X157" s="175"/>
      <c r="Y157" s="175"/>
      <c r="Z157" s="175"/>
    </row>
    <row r="158" ht="11.25" customHeight="1">
      <c r="A158" s="175"/>
      <c r="B158" s="175"/>
      <c r="C158" s="175"/>
      <c r="D158" s="175"/>
      <c r="E158" s="175"/>
      <c r="F158" s="175"/>
      <c r="G158" s="175"/>
      <c r="H158" s="175"/>
      <c r="I158" s="175"/>
      <c r="J158" s="175"/>
      <c r="K158" s="175"/>
      <c r="L158" s="175"/>
      <c r="M158" s="175"/>
      <c r="N158" s="175"/>
      <c r="O158" s="175"/>
      <c r="P158" s="175"/>
      <c r="Q158" s="175"/>
      <c r="R158" s="175"/>
      <c r="S158" s="175"/>
      <c r="T158" s="175"/>
      <c r="U158" s="175"/>
      <c r="V158" s="175"/>
      <c r="W158" s="175"/>
      <c r="X158" s="175"/>
      <c r="Y158" s="175"/>
      <c r="Z158" s="175"/>
    </row>
    <row r="159" ht="11.25" customHeight="1">
      <c r="A159" s="175"/>
      <c r="B159" s="175"/>
      <c r="C159" s="175"/>
      <c r="D159" s="175"/>
      <c r="E159" s="175"/>
      <c r="F159" s="175"/>
      <c r="G159" s="175"/>
      <c r="H159" s="175"/>
      <c r="I159" s="175"/>
      <c r="J159" s="175"/>
      <c r="K159" s="175"/>
      <c r="L159" s="175"/>
      <c r="M159" s="175"/>
      <c r="N159" s="175"/>
      <c r="O159" s="175"/>
      <c r="P159" s="175"/>
      <c r="Q159" s="175"/>
      <c r="R159" s="175"/>
      <c r="S159" s="175"/>
      <c r="T159" s="175"/>
      <c r="U159" s="175"/>
      <c r="V159" s="175"/>
      <c r="W159" s="175"/>
      <c r="X159" s="175"/>
      <c r="Y159" s="175"/>
      <c r="Z159" s="175"/>
    </row>
    <row r="160" ht="11.25" customHeight="1">
      <c r="A160" s="175"/>
      <c r="B160" s="175"/>
      <c r="C160" s="175"/>
      <c r="D160" s="175"/>
      <c r="E160" s="175"/>
      <c r="F160" s="175"/>
      <c r="G160" s="175"/>
      <c r="H160" s="175"/>
      <c r="I160" s="175"/>
      <c r="J160" s="175"/>
      <c r="K160" s="175"/>
      <c r="L160" s="175"/>
      <c r="M160" s="175"/>
      <c r="N160" s="175"/>
      <c r="O160" s="175"/>
      <c r="P160" s="175"/>
      <c r="Q160" s="175"/>
      <c r="R160" s="175"/>
      <c r="S160" s="175"/>
      <c r="T160" s="175"/>
      <c r="U160" s="175"/>
      <c r="V160" s="175"/>
      <c r="W160" s="175"/>
      <c r="X160" s="175"/>
      <c r="Y160" s="175"/>
      <c r="Z160" s="175"/>
    </row>
    <row r="161" ht="11.25" customHeight="1">
      <c r="A161" s="175"/>
      <c r="B161" s="175"/>
      <c r="C161" s="175"/>
      <c r="D161" s="175"/>
      <c r="E161" s="175"/>
      <c r="F161" s="175"/>
      <c r="G161" s="175"/>
      <c r="H161" s="175"/>
      <c r="I161" s="175"/>
      <c r="J161" s="175"/>
      <c r="K161" s="175"/>
      <c r="L161" s="175"/>
      <c r="M161" s="175"/>
      <c r="N161" s="175"/>
      <c r="O161" s="175"/>
      <c r="P161" s="175"/>
      <c r="Q161" s="175"/>
      <c r="R161" s="175"/>
      <c r="S161" s="175"/>
      <c r="T161" s="175"/>
      <c r="U161" s="175"/>
      <c r="V161" s="175"/>
      <c r="W161" s="175"/>
      <c r="X161" s="175"/>
      <c r="Y161" s="175"/>
      <c r="Z161" s="175"/>
    </row>
    <row r="162" ht="11.25" customHeight="1">
      <c r="A162" s="175"/>
      <c r="B162" s="175"/>
      <c r="C162" s="175"/>
      <c r="D162" s="175"/>
      <c r="E162" s="175"/>
      <c r="F162" s="175"/>
      <c r="G162" s="175"/>
      <c r="H162" s="175"/>
      <c r="I162" s="175"/>
      <c r="J162" s="175"/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  <c r="Y162" s="175"/>
      <c r="Z162" s="175"/>
    </row>
    <row r="163" ht="11.25" customHeight="1">
      <c r="A163" s="175"/>
      <c r="B163" s="175"/>
      <c r="C163" s="175"/>
      <c r="D163" s="175"/>
      <c r="E163" s="175"/>
      <c r="F163" s="175"/>
      <c r="G163" s="175"/>
      <c r="H163" s="175"/>
      <c r="I163" s="175"/>
      <c r="J163" s="175"/>
      <c r="K163" s="175"/>
      <c r="L163" s="175"/>
      <c r="M163" s="175"/>
      <c r="N163" s="175"/>
      <c r="O163" s="175"/>
      <c r="P163" s="175"/>
      <c r="Q163" s="175"/>
      <c r="R163" s="175"/>
      <c r="S163" s="175"/>
      <c r="T163" s="175"/>
      <c r="U163" s="175"/>
      <c r="V163" s="175"/>
      <c r="W163" s="175"/>
      <c r="X163" s="175"/>
      <c r="Y163" s="175"/>
      <c r="Z163" s="175"/>
    </row>
    <row r="164" ht="11.25" customHeight="1">
      <c r="A164" s="175"/>
      <c r="B164" s="175"/>
      <c r="C164" s="175"/>
      <c r="D164" s="175"/>
      <c r="E164" s="175"/>
      <c r="F164" s="175"/>
      <c r="G164" s="175"/>
      <c r="H164" s="175"/>
      <c r="I164" s="175"/>
      <c r="J164" s="175"/>
      <c r="K164" s="175"/>
      <c r="L164" s="175"/>
      <c r="M164" s="175"/>
      <c r="N164" s="175"/>
      <c r="O164" s="175"/>
      <c r="P164" s="175"/>
      <c r="Q164" s="175"/>
      <c r="R164" s="175"/>
      <c r="S164" s="175"/>
      <c r="T164" s="175"/>
      <c r="U164" s="175"/>
      <c r="V164" s="175"/>
      <c r="W164" s="175"/>
      <c r="X164" s="175"/>
      <c r="Y164" s="175"/>
      <c r="Z164" s="175"/>
    </row>
    <row r="165" ht="11.25" customHeight="1">
      <c r="A165" s="175"/>
      <c r="B165" s="175"/>
      <c r="C165" s="175"/>
      <c r="D165" s="175"/>
      <c r="E165" s="175"/>
      <c r="F165" s="175"/>
      <c r="G165" s="175"/>
      <c r="H165" s="175"/>
      <c r="I165" s="175"/>
      <c r="J165" s="175"/>
      <c r="K165" s="175"/>
      <c r="L165" s="175"/>
      <c r="M165" s="175"/>
      <c r="N165" s="175"/>
      <c r="O165" s="175"/>
      <c r="P165" s="175"/>
      <c r="Q165" s="175"/>
      <c r="R165" s="175"/>
      <c r="S165" s="175"/>
      <c r="T165" s="175"/>
      <c r="U165" s="175"/>
      <c r="V165" s="175"/>
      <c r="W165" s="175"/>
      <c r="X165" s="175"/>
      <c r="Y165" s="175"/>
      <c r="Z165" s="175"/>
    </row>
    <row r="166" ht="11.25" customHeight="1">
      <c r="A166" s="175"/>
      <c r="B166" s="175"/>
      <c r="C166" s="175"/>
      <c r="D166" s="175"/>
      <c r="E166" s="175"/>
      <c r="F166" s="175"/>
      <c r="G166" s="175"/>
      <c r="H166" s="175"/>
      <c r="I166" s="175"/>
      <c r="J166" s="175"/>
      <c r="K166" s="175"/>
      <c r="L166" s="175"/>
      <c r="M166" s="175"/>
      <c r="N166" s="175"/>
      <c r="O166" s="175"/>
      <c r="P166" s="175"/>
      <c r="Q166" s="175"/>
      <c r="R166" s="175"/>
      <c r="S166" s="175"/>
      <c r="T166" s="175"/>
      <c r="U166" s="175"/>
      <c r="V166" s="175"/>
      <c r="W166" s="175"/>
      <c r="X166" s="175"/>
      <c r="Y166" s="175"/>
      <c r="Z166" s="175"/>
    </row>
    <row r="167" ht="11.25" customHeight="1">
      <c r="A167" s="175"/>
      <c r="B167" s="175"/>
      <c r="C167" s="175"/>
      <c r="D167" s="175"/>
      <c r="E167" s="175"/>
      <c r="F167" s="175"/>
      <c r="G167" s="175"/>
      <c r="H167" s="175"/>
      <c r="I167" s="175"/>
      <c r="J167" s="175"/>
      <c r="K167" s="175"/>
      <c r="L167" s="175"/>
      <c r="M167" s="175"/>
      <c r="N167" s="175"/>
      <c r="O167" s="175"/>
      <c r="P167" s="175"/>
      <c r="Q167" s="175"/>
      <c r="R167" s="175"/>
      <c r="S167" s="175"/>
      <c r="T167" s="175"/>
      <c r="U167" s="175"/>
      <c r="V167" s="175"/>
      <c r="W167" s="175"/>
      <c r="X167" s="175"/>
      <c r="Y167" s="175"/>
      <c r="Z167" s="175"/>
    </row>
    <row r="168" ht="11.25" customHeight="1">
      <c r="A168" s="175"/>
      <c r="B168" s="175"/>
      <c r="C168" s="175"/>
      <c r="D168" s="175"/>
      <c r="E168" s="175"/>
      <c r="F168" s="175"/>
      <c r="G168" s="175"/>
      <c r="H168" s="175"/>
      <c r="I168" s="175"/>
      <c r="J168" s="175"/>
      <c r="K168" s="175"/>
      <c r="L168" s="175"/>
      <c r="M168" s="175"/>
      <c r="N168" s="175"/>
      <c r="O168" s="175"/>
      <c r="P168" s="175"/>
      <c r="Q168" s="175"/>
      <c r="R168" s="175"/>
      <c r="S168" s="175"/>
      <c r="T168" s="175"/>
      <c r="U168" s="175"/>
      <c r="V168" s="175"/>
      <c r="W168" s="175"/>
      <c r="X168" s="175"/>
      <c r="Y168" s="175"/>
      <c r="Z168" s="175"/>
    </row>
    <row r="169" ht="11.25" customHeight="1">
      <c r="A169" s="175"/>
      <c r="B169" s="175"/>
      <c r="C169" s="175"/>
      <c r="D169" s="175"/>
      <c r="E169" s="175"/>
      <c r="F169" s="175"/>
      <c r="G169" s="175"/>
      <c r="H169" s="175"/>
      <c r="I169" s="175"/>
      <c r="J169" s="175"/>
      <c r="K169" s="175"/>
      <c r="L169" s="175"/>
      <c r="M169" s="175"/>
      <c r="N169" s="175"/>
      <c r="O169" s="175"/>
      <c r="P169" s="175"/>
      <c r="Q169" s="175"/>
      <c r="R169" s="175"/>
      <c r="S169" s="175"/>
      <c r="T169" s="175"/>
      <c r="U169" s="175"/>
      <c r="V169" s="175"/>
      <c r="W169" s="175"/>
      <c r="X169" s="175"/>
      <c r="Y169" s="175"/>
      <c r="Z169" s="175"/>
    </row>
    <row r="170" ht="11.25" customHeight="1">
      <c r="A170" s="175"/>
      <c r="B170" s="175"/>
      <c r="C170" s="175"/>
      <c r="D170" s="175"/>
      <c r="E170" s="175"/>
      <c r="F170" s="175"/>
      <c r="G170" s="175"/>
      <c r="H170" s="175"/>
      <c r="I170" s="175"/>
      <c r="J170" s="175"/>
      <c r="K170" s="175"/>
      <c r="L170" s="175"/>
      <c r="M170" s="175"/>
      <c r="N170" s="175"/>
      <c r="O170" s="175"/>
      <c r="P170" s="175"/>
      <c r="Q170" s="175"/>
      <c r="R170" s="175"/>
      <c r="S170" s="175"/>
      <c r="T170" s="175"/>
      <c r="U170" s="175"/>
      <c r="V170" s="175"/>
      <c r="W170" s="175"/>
      <c r="X170" s="175"/>
      <c r="Y170" s="175"/>
      <c r="Z170" s="175"/>
    </row>
    <row r="171" ht="11.25" customHeight="1">
      <c r="A171" s="175"/>
      <c r="B171" s="175"/>
      <c r="C171" s="175"/>
      <c r="D171" s="175"/>
      <c r="E171" s="175"/>
      <c r="F171" s="175"/>
      <c r="G171" s="175"/>
      <c r="H171" s="175"/>
      <c r="I171" s="175"/>
      <c r="J171" s="175"/>
      <c r="K171" s="175"/>
      <c r="L171" s="175"/>
      <c r="M171" s="175"/>
      <c r="N171" s="175"/>
      <c r="O171" s="175"/>
      <c r="P171" s="175"/>
      <c r="Q171" s="175"/>
      <c r="R171" s="175"/>
      <c r="S171" s="175"/>
      <c r="T171" s="175"/>
      <c r="U171" s="175"/>
      <c r="V171" s="175"/>
      <c r="W171" s="175"/>
      <c r="X171" s="175"/>
      <c r="Y171" s="175"/>
      <c r="Z171" s="175"/>
    </row>
    <row r="172" ht="11.25" customHeight="1">
      <c r="A172" s="175"/>
      <c r="B172" s="175"/>
      <c r="C172" s="175"/>
      <c r="D172" s="175"/>
      <c r="E172" s="175"/>
      <c r="F172" s="175"/>
      <c r="G172" s="175"/>
      <c r="H172" s="175"/>
      <c r="I172" s="175"/>
      <c r="J172" s="175"/>
      <c r="K172" s="175"/>
      <c r="L172" s="175"/>
      <c r="M172" s="175"/>
      <c r="N172" s="175"/>
      <c r="O172" s="175"/>
      <c r="P172" s="175"/>
      <c r="Q172" s="175"/>
      <c r="R172" s="175"/>
      <c r="S172" s="175"/>
      <c r="T172" s="175"/>
      <c r="U172" s="175"/>
      <c r="V172" s="175"/>
      <c r="W172" s="175"/>
      <c r="X172" s="175"/>
      <c r="Y172" s="175"/>
      <c r="Z172" s="175"/>
    </row>
    <row r="173" ht="11.25" customHeight="1">
      <c r="A173" s="175"/>
      <c r="B173" s="175"/>
      <c r="C173" s="175"/>
      <c r="D173" s="175"/>
      <c r="E173" s="175"/>
      <c r="F173" s="175"/>
      <c r="G173" s="175"/>
      <c r="H173" s="175"/>
      <c r="I173" s="175"/>
      <c r="J173" s="175"/>
      <c r="K173" s="175"/>
      <c r="L173" s="175"/>
      <c r="M173" s="175"/>
      <c r="N173" s="175"/>
      <c r="O173" s="175"/>
      <c r="P173" s="175"/>
      <c r="Q173" s="175"/>
      <c r="R173" s="175"/>
      <c r="S173" s="175"/>
      <c r="T173" s="175"/>
      <c r="U173" s="175"/>
      <c r="V173" s="175"/>
      <c r="W173" s="175"/>
      <c r="X173" s="175"/>
      <c r="Y173" s="175"/>
      <c r="Z173" s="175"/>
    </row>
    <row r="174" ht="11.25" customHeight="1">
      <c r="A174" s="175"/>
      <c r="B174" s="175"/>
      <c r="C174" s="175"/>
      <c r="D174" s="175"/>
      <c r="E174" s="175"/>
      <c r="F174" s="175"/>
      <c r="G174" s="175"/>
      <c r="H174" s="175"/>
      <c r="I174" s="175"/>
      <c r="J174" s="175"/>
      <c r="K174" s="175"/>
      <c r="L174" s="175"/>
      <c r="M174" s="175"/>
      <c r="N174" s="175"/>
      <c r="O174" s="175"/>
      <c r="P174" s="175"/>
      <c r="Q174" s="175"/>
      <c r="R174" s="175"/>
      <c r="S174" s="175"/>
      <c r="T174" s="175"/>
      <c r="U174" s="175"/>
      <c r="V174" s="175"/>
      <c r="W174" s="175"/>
      <c r="X174" s="175"/>
      <c r="Y174" s="175"/>
      <c r="Z174" s="175"/>
    </row>
    <row r="175" ht="11.25" customHeight="1">
      <c r="A175" s="175"/>
      <c r="B175" s="175"/>
      <c r="C175" s="175"/>
      <c r="D175" s="175"/>
      <c r="E175" s="175"/>
      <c r="F175" s="175"/>
      <c r="G175" s="175"/>
      <c r="H175" s="175"/>
      <c r="I175" s="175"/>
      <c r="J175" s="175"/>
      <c r="K175" s="175"/>
      <c r="L175" s="175"/>
      <c r="M175" s="175"/>
      <c r="N175" s="175"/>
      <c r="O175" s="175"/>
      <c r="P175" s="175"/>
      <c r="Q175" s="175"/>
      <c r="R175" s="175"/>
      <c r="S175" s="175"/>
      <c r="T175" s="175"/>
      <c r="U175" s="175"/>
      <c r="V175" s="175"/>
      <c r="W175" s="175"/>
      <c r="X175" s="175"/>
      <c r="Y175" s="175"/>
      <c r="Z175" s="175"/>
    </row>
    <row r="176" ht="11.25" customHeight="1">
      <c r="A176" s="175"/>
      <c r="B176" s="175"/>
      <c r="C176" s="175"/>
      <c r="D176" s="175"/>
      <c r="E176" s="175"/>
      <c r="F176" s="175"/>
      <c r="G176" s="175"/>
      <c r="H176" s="175"/>
      <c r="I176" s="175"/>
      <c r="J176" s="175"/>
      <c r="K176" s="175"/>
      <c r="L176" s="175"/>
      <c r="M176" s="175"/>
      <c r="N176" s="175"/>
      <c r="O176" s="175"/>
      <c r="P176" s="175"/>
      <c r="Q176" s="175"/>
      <c r="R176" s="175"/>
      <c r="S176" s="175"/>
      <c r="T176" s="175"/>
      <c r="U176" s="175"/>
      <c r="V176" s="175"/>
      <c r="W176" s="175"/>
      <c r="X176" s="175"/>
      <c r="Y176" s="175"/>
      <c r="Z176" s="175"/>
    </row>
    <row r="177" ht="11.25" customHeight="1">
      <c r="A177" s="175"/>
      <c r="B177" s="175"/>
      <c r="C177" s="175"/>
      <c r="D177" s="175"/>
      <c r="E177" s="175"/>
      <c r="F177" s="175"/>
      <c r="G177" s="175"/>
      <c r="H177" s="175"/>
      <c r="I177" s="175"/>
      <c r="J177" s="175"/>
      <c r="K177" s="175"/>
      <c r="L177" s="175"/>
      <c r="M177" s="175"/>
      <c r="N177" s="175"/>
      <c r="O177" s="175"/>
      <c r="P177" s="175"/>
      <c r="Q177" s="175"/>
      <c r="R177" s="175"/>
      <c r="S177" s="175"/>
      <c r="T177" s="175"/>
      <c r="U177" s="175"/>
      <c r="V177" s="175"/>
      <c r="W177" s="175"/>
      <c r="X177" s="175"/>
      <c r="Y177" s="175"/>
      <c r="Z177" s="175"/>
    </row>
    <row r="178" ht="11.25" customHeight="1">
      <c r="A178" s="175"/>
      <c r="B178" s="175"/>
      <c r="C178" s="175"/>
      <c r="D178" s="175"/>
      <c r="E178" s="175"/>
      <c r="F178" s="175"/>
      <c r="G178" s="175"/>
      <c r="H178" s="175"/>
      <c r="I178" s="175"/>
      <c r="J178" s="175"/>
      <c r="K178" s="175"/>
      <c r="L178" s="175"/>
      <c r="M178" s="175"/>
      <c r="N178" s="175"/>
      <c r="O178" s="175"/>
      <c r="P178" s="175"/>
      <c r="Q178" s="175"/>
      <c r="R178" s="175"/>
      <c r="S178" s="175"/>
      <c r="T178" s="175"/>
      <c r="U178" s="175"/>
      <c r="V178" s="175"/>
      <c r="W178" s="175"/>
      <c r="X178" s="175"/>
      <c r="Y178" s="175"/>
      <c r="Z178" s="175"/>
    </row>
    <row r="179" ht="11.25" customHeight="1">
      <c r="A179" s="175"/>
      <c r="B179" s="175"/>
      <c r="C179" s="175"/>
      <c r="D179" s="175"/>
      <c r="E179" s="175"/>
      <c r="F179" s="175"/>
      <c r="G179" s="175"/>
      <c r="H179" s="175"/>
      <c r="I179" s="175"/>
      <c r="J179" s="175"/>
      <c r="K179" s="175"/>
      <c r="L179" s="175"/>
      <c r="M179" s="175"/>
      <c r="N179" s="175"/>
      <c r="O179" s="175"/>
      <c r="P179" s="175"/>
      <c r="Q179" s="175"/>
      <c r="R179" s="175"/>
      <c r="S179" s="175"/>
      <c r="T179" s="175"/>
      <c r="U179" s="175"/>
      <c r="V179" s="175"/>
      <c r="W179" s="175"/>
      <c r="X179" s="175"/>
      <c r="Y179" s="175"/>
      <c r="Z179" s="175"/>
    </row>
    <row r="180" ht="11.25" customHeight="1">
      <c r="A180" s="175"/>
      <c r="B180" s="175"/>
      <c r="C180" s="175"/>
      <c r="D180" s="175"/>
      <c r="E180" s="175"/>
      <c r="F180" s="175"/>
      <c r="G180" s="175"/>
      <c r="H180" s="175"/>
      <c r="I180" s="175"/>
      <c r="J180" s="175"/>
      <c r="K180" s="175"/>
      <c r="L180" s="175"/>
      <c r="M180" s="175"/>
      <c r="N180" s="175"/>
      <c r="O180" s="175"/>
      <c r="P180" s="175"/>
      <c r="Q180" s="175"/>
      <c r="R180" s="175"/>
      <c r="S180" s="175"/>
      <c r="T180" s="175"/>
      <c r="U180" s="175"/>
      <c r="V180" s="175"/>
      <c r="W180" s="175"/>
      <c r="X180" s="175"/>
      <c r="Y180" s="175"/>
      <c r="Z180" s="175"/>
    </row>
    <row r="181" ht="11.25" customHeight="1">
      <c r="A181" s="175"/>
      <c r="B181" s="175"/>
      <c r="C181" s="175"/>
      <c r="D181" s="175"/>
      <c r="E181" s="175"/>
      <c r="F181" s="175"/>
      <c r="G181" s="175"/>
      <c r="H181" s="175"/>
      <c r="I181" s="175"/>
      <c r="J181" s="175"/>
      <c r="K181" s="175"/>
      <c r="L181" s="175"/>
      <c r="M181" s="175"/>
      <c r="N181" s="175"/>
      <c r="O181" s="175"/>
      <c r="P181" s="175"/>
      <c r="Q181" s="175"/>
      <c r="R181" s="175"/>
      <c r="S181" s="175"/>
      <c r="T181" s="175"/>
      <c r="U181" s="175"/>
      <c r="V181" s="175"/>
      <c r="W181" s="175"/>
      <c r="X181" s="175"/>
      <c r="Y181" s="175"/>
      <c r="Z181" s="175"/>
    </row>
    <row r="182" ht="11.25" customHeight="1">
      <c r="A182" s="175"/>
      <c r="B182" s="175"/>
      <c r="C182" s="175"/>
      <c r="D182" s="175"/>
      <c r="E182" s="175"/>
      <c r="F182" s="175"/>
      <c r="G182" s="175"/>
      <c r="H182" s="175"/>
      <c r="I182" s="175"/>
      <c r="J182" s="175"/>
      <c r="K182" s="175"/>
      <c r="L182" s="175"/>
      <c r="M182" s="175"/>
      <c r="N182" s="175"/>
      <c r="O182" s="175"/>
      <c r="P182" s="175"/>
      <c r="Q182" s="175"/>
      <c r="R182" s="175"/>
      <c r="S182" s="175"/>
      <c r="T182" s="175"/>
      <c r="U182" s="175"/>
      <c r="V182" s="175"/>
      <c r="W182" s="175"/>
      <c r="X182" s="175"/>
      <c r="Y182" s="175"/>
      <c r="Z182" s="175"/>
    </row>
    <row r="183" ht="11.25" customHeight="1">
      <c r="A183" s="175"/>
      <c r="B183" s="175"/>
      <c r="C183" s="175"/>
      <c r="D183" s="175"/>
      <c r="E183" s="175"/>
      <c r="F183" s="175"/>
      <c r="G183" s="175"/>
      <c r="H183" s="175"/>
      <c r="I183" s="175"/>
      <c r="J183" s="175"/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5"/>
      <c r="V183" s="175"/>
      <c r="W183" s="175"/>
      <c r="X183" s="175"/>
      <c r="Y183" s="175"/>
      <c r="Z183" s="175"/>
    </row>
    <row r="184" ht="11.25" customHeight="1">
      <c r="A184" s="175"/>
      <c r="B184" s="175"/>
      <c r="C184" s="175"/>
      <c r="D184" s="175"/>
      <c r="E184" s="175"/>
      <c r="F184" s="175"/>
      <c r="G184" s="175"/>
      <c r="H184" s="175"/>
      <c r="I184" s="175"/>
      <c r="J184" s="175"/>
      <c r="K184" s="175"/>
      <c r="L184" s="175"/>
      <c r="M184" s="175"/>
      <c r="N184" s="175"/>
      <c r="O184" s="175"/>
      <c r="P184" s="175"/>
      <c r="Q184" s="175"/>
      <c r="R184" s="175"/>
      <c r="S184" s="175"/>
      <c r="T184" s="175"/>
      <c r="U184" s="175"/>
      <c r="V184" s="175"/>
      <c r="W184" s="175"/>
      <c r="X184" s="175"/>
      <c r="Y184" s="175"/>
      <c r="Z184" s="175"/>
    </row>
    <row r="185" ht="11.25" customHeight="1">
      <c r="A185" s="175"/>
      <c r="B185" s="175"/>
      <c r="C185" s="175"/>
      <c r="D185" s="175"/>
      <c r="E185" s="175"/>
      <c r="F185" s="175"/>
      <c r="G185" s="175"/>
      <c r="H185" s="175"/>
      <c r="I185" s="175"/>
      <c r="J185" s="175"/>
      <c r="K185" s="175"/>
      <c r="L185" s="175"/>
      <c r="M185" s="175"/>
      <c r="N185" s="175"/>
      <c r="O185" s="175"/>
      <c r="P185" s="175"/>
      <c r="Q185" s="175"/>
      <c r="R185" s="175"/>
      <c r="S185" s="175"/>
      <c r="T185" s="175"/>
      <c r="U185" s="175"/>
      <c r="V185" s="175"/>
      <c r="W185" s="175"/>
      <c r="X185" s="175"/>
      <c r="Y185" s="175"/>
      <c r="Z185" s="175"/>
    </row>
    <row r="186" ht="11.25" customHeight="1">
      <c r="A186" s="175"/>
      <c r="B186" s="175"/>
      <c r="C186" s="175"/>
      <c r="D186" s="175"/>
      <c r="E186" s="175"/>
      <c r="F186" s="175"/>
      <c r="G186" s="175"/>
      <c r="H186" s="175"/>
      <c r="I186" s="175"/>
      <c r="J186" s="175"/>
      <c r="K186" s="175"/>
      <c r="L186" s="175"/>
      <c r="M186" s="175"/>
      <c r="N186" s="175"/>
      <c r="O186" s="175"/>
      <c r="P186" s="175"/>
      <c r="Q186" s="175"/>
      <c r="R186" s="175"/>
      <c r="S186" s="175"/>
      <c r="T186" s="175"/>
      <c r="U186" s="175"/>
      <c r="V186" s="175"/>
      <c r="W186" s="175"/>
      <c r="X186" s="175"/>
      <c r="Y186" s="175"/>
      <c r="Z186" s="175"/>
    </row>
    <row r="187" ht="11.25" customHeight="1">
      <c r="A187" s="175"/>
      <c r="B187" s="175"/>
      <c r="C187" s="175"/>
      <c r="D187" s="175"/>
      <c r="E187" s="175"/>
      <c r="F187" s="175"/>
      <c r="G187" s="175"/>
      <c r="H187" s="175"/>
      <c r="I187" s="175"/>
      <c r="J187" s="175"/>
      <c r="K187" s="175"/>
      <c r="L187" s="175"/>
      <c r="M187" s="175"/>
      <c r="N187" s="175"/>
      <c r="O187" s="175"/>
      <c r="P187" s="175"/>
      <c r="Q187" s="175"/>
      <c r="R187" s="175"/>
      <c r="S187" s="175"/>
      <c r="T187" s="175"/>
      <c r="U187" s="175"/>
      <c r="V187" s="175"/>
      <c r="W187" s="175"/>
      <c r="X187" s="175"/>
      <c r="Y187" s="175"/>
      <c r="Z187" s="175"/>
    </row>
    <row r="188" ht="11.25" customHeight="1">
      <c r="A188" s="175"/>
      <c r="B188" s="175"/>
      <c r="C188" s="175"/>
      <c r="D188" s="175"/>
      <c r="E188" s="175"/>
      <c r="F188" s="175"/>
      <c r="G188" s="175"/>
      <c r="H188" s="175"/>
      <c r="I188" s="175"/>
      <c r="J188" s="175"/>
      <c r="K188" s="175"/>
      <c r="L188" s="175"/>
      <c r="M188" s="175"/>
      <c r="N188" s="175"/>
      <c r="O188" s="175"/>
      <c r="P188" s="175"/>
      <c r="Q188" s="175"/>
      <c r="R188" s="175"/>
      <c r="S188" s="175"/>
      <c r="T188" s="175"/>
      <c r="U188" s="175"/>
      <c r="V188" s="175"/>
      <c r="W188" s="175"/>
      <c r="X188" s="175"/>
      <c r="Y188" s="175"/>
      <c r="Z188" s="175"/>
    </row>
    <row r="189" ht="11.25" customHeight="1">
      <c r="A189" s="175"/>
      <c r="B189" s="175"/>
      <c r="C189" s="175"/>
      <c r="D189" s="175"/>
      <c r="E189" s="175"/>
      <c r="F189" s="175"/>
      <c r="G189" s="175"/>
      <c r="H189" s="175"/>
      <c r="I189" s="175"/>
      <c r="J189" s="175"/>
      <c r="K189" s="175"/>
      <c r="L189" s="175"/>
      <c r="M189" s="175"/>
      <c r="N189" s="175"/>
      <c r="O189" s="175"/>
      <c r="P189" s="175"/>
      <c r="Q189" s="175"/>
      <c r="R189" s="175"/>
      <c r="S189" s="175"/>
      <c r="T189" s="175"/>
      <c r="U189" s="175"/>
      <c r="V189" s="175"/>
      <c r="W189" s="175"/>
      <c r="X189" s="175"/>
      <c r="Y189" s="175"/>
      <c r="Z189" s="175"/>
    </row>
    <row r="190" ht="11.25" customHeight="1">
      <c r="A190" s="175"/>
      <c r="B190" s="175"/>
      <c r="C190" s="175"/>
      <c r="D190" s="175"/>
      <c r="E190" s="175"/>
      <c r="F190" s="175"/>
      <c r="G190" s="175"/>
      <c r="H190" s="175"/>
      <c r="I190" s="175"/>
      <c r="J190" s="175"/>
      <c r="K190" s="175"/>
      <c r="L190" s="175"/>
      <c r="M190" s="175"/>
      <c r="N190" s="175"/>
      <c r="O190" s="175"/>
      <c r="P190" s="175"/>
      <c r="Q190" s="175"/>
      <c r="R190" s="175"/>
      <c r="S190" s="175"/>
      <c r="T190" s="175"/>
      <c r="U190" s="175"/>
      <c r="V190" s="175"/>
      <c r="W190" s="175"/>
      <c r="X190" s="175"/>
      <c r="Y190" s="175"/>
      <c r="Z190" s="175"/>
    </row>
    <row r="191" ht="11.25" customHeight="1">
      <c r="A191" s="175"/>
      <c r="B191" s="175"/>
      <c r="C191" s="175"/>
      <c r="D191" s="175"/>
      <c r="E191" s="175"/>
      <c r="F191" s="175"/>
      <c r="G191" s="175"/>
      <c r="H191" s="175"/>
      <c r="I191" s="175"/>
      <c r="J191" s="175"/>
      <c r="K191" s="175"/>
      <c r="L191" s="175"/>
      <c r="M191" s="175"/>
      <c r="N191" s="175"/>
      <c r="O191" s="175"/>
      <c r="P191" s="175"/>
      <c r="Q191" s="175"/>
      <c r="R191" s="175"/>
      <c r="S191" s="175"/>
      <c r="T191" s="175"/>
      <c r="U191" s="175"/>
      <c r="V191" s="175"/>
      <c r="W191" s="175"/>
      <c r="X191" s="175"/>
      <c r="Y191" s="175"/>
      <c r="Z191" s="175"/>
    </row>
    <row r="192" ht="11.25" customHeight="1">
      <c r="A192" s="175"/>
      <c r="B192" s="175"/>
      <c r="C192" s="175"/>
      <c r="D192" s="175"/>
      <c r="E192" s="175"/>
      <c r="F192" s="175"/>
      <c r="G192" s="175"/>
      <c r="H192" s="175"/>
      <c r="I192" s="175"/>
      <c r="J192" s="175"/>
      <c r="K192" s="175"/>
      <c r="L192" s="175"/>
      <c r="M192" s="175"/>
      <c r="N192" s="175"/>
      <c r="O192" s="175"/>
      <c r="P192" s="175"/>
      <c r="Q192" s="175"/>
      <c r="R192" s="175"/>
      <c r="S192" s="175"/>
      <c r="T192" s="175"/>
      <c r="U192" s="175"/>
      <c r="V192" s="175"/>
      <c r="W192" s="175"/>
      <c r="X192" s="175"/>
      <c r="Y192" s="175"/>
      <c r="Z192" s="175"/>
    </row>
    <row r="193" ht="11.25" customHeight="1">
      <c r="A193" s="175"/>
      <c r="B193" s="175"/>
      <c r="C193" s="175"/>
      <c r="D193" s="175"/>
      <c r="E193" s="175"/>
      <c r="F193" s="175"/>
      <c r="G193" s="175"/>
      <c r="H193" s="175"/>
      <c r="I193" s="175"/>
      <c r="J193" s="175"/>
      <c r="K193" s="175"/>
      <c r="L193" s="175"/>
      <c r="M193" s="175"/>
      <c r="N193" s="175"/>
      <c r="O193" s="175"/>
      <c r="P193" s="175"/>
      <c r="Q193" s="175"/>
      <c r="R193" s="175"/>
      <c r="S193" s="175"/>
      <c r="T193" s="175"/>
      <c r="U193" s="175"/>
      <c r="V193" s="175"/>
      <c r="W193" s="175"/>
      <c r="X193" s="175"/>
      <c r="Y193" s="175"/>
      <c r="Z193" s="175"/>
    </row>
    <row r="194" ht="11.25" customHeight="1">
      <c r="A194" s="175"/>
      <c r="B194" s="175"/>
      <c r="C194" s="175"/>
      <c r="D194" s="175"/>
      <c r="E194" s="175"/>
      <c r="F194" s="175"/>
      <c r="G194" s="175"/>
      <c r="H194" s="175"/>
      <c r="I194" s="175"/>
      <c r="J194" s="175"/>
      <c r="K194" s="175"/>
      <c r="L194" s="175"/>
      <c r="M194" s="175"/>
      <c r="N194" s="175"/>
      <c r="O194" s="175"/>
      <c r="P194" s="175"/>
      <c r="Q194" s="175"/>
      <c r="R194" s="175"/>
      <c r="S194" s="175"/>
      <c r="T194" s="175"/>
      <c r="U194" s="175"/>
      <c r="V194" s="175"/>
      <c r="W194" s="175"/>
      <c r="X194" s="175"/>
      <c r="Y194" s="175"/>
      <c r="Z194" s="175"/>
    </row>
    <row r="195" ht="11.25" customHeight="1">
      <c r="A195" s="175"/>
      <c r="B195" s="175"/>
      <c r="C195" s="175"/>
      <c r="D195" s="175"/>
      <c r="E195" s="175"/>
      <c r="F195" s="175"/>
      <c r="G195" s="175"/>
      <c r="H195" s="175"/>
      <c r="I195" s="175"/>
      <c r="J195" s="175"/>
      <c r="K195" s="175"/>
      <c r="L195" s="175"/>
      <c r="M195" s="175"/>
      <c r="N195" s="175"/>
      <c r="O195" s="175"/>
      <c r="P195" s="175"/>
      <c r="Q195" s="175"/>
      <c r="R195" s="175"/>
      <c r="S195" s="175"/>
      <c r="T195" s="175"/>
      <c r="U195" s="175"/>
      <c r="V195" s="175"/>
      <c r="W195" s="175"/>
      <c r="X195" s="175"/>
      <c r="Y195" s="175"/>
      <c r="Z195" s="175"/>
    </row>
    <row r="196" ht="11.25" customHeight="1">
      <c r="A196" s="175"/>
      <c r="B196" s="175"/>
      <c r="C196" s="175"/>
      <c r="D196" s="175"/>
      <c r="E196" s="175"/>
      <c r="F196" s="175"/>
      <c r="G196" s="175"/>
      <c r="H196" s="175"/>
      <c r="I196" s="175"/>
      <c r="J196" s="175"/>
      <c r="K196" s="175"/>
      <c r="L196" s="175"/>
      <c r="M196" s="175"/>
      <c r="N196" s="175"/>
      <c r="O196" s="175"/>
      <c r="P196" s="175"/>
      <c r="Q196" s="175"/>
      <c r="R196" s="175"/>
      <c r="S196" s="175"/>
      <c r="T196" s="175"/>
      <c r="U196" s="175"/>
      <c r="V196" s="175"/>
      <c r="W196" s="175"/>
      <c r="X196" s="175"/>
      <c r="Y196" s="175"/>
      <c r="Z196" s="175"/>
    </row>
    <row r="197" ht="11.25" customHeight="1">
      <c r="A197" s="175"/>
      <c r="B197" s="175"/>
      <c r="C197" s="175"/>
      <c r="D197" s="175"/>
      <c r="E197" s="175"/>
      <c r="F197" s="175"/>
      <c r="G197" s="175"/>
      <c r="H197" s="175"/>
      <c r="I197" s="175"/>
      <c r="J197" s="175"/>
      <c r="K197" s="175"/>
      <c r="L197" s="175"/>
      <c r="M197" s="175"/>
      <c r="N197" s="175"/>
      <c r="O197" s="175"/>
      <c r="P197" s="175"/>
      <c r="Q197" s="175"/>
      <c r="R197" s="175"/>
      <c r="S197" s="175"/>
      <c r="T197" s="175"/>
      <c r="U197" s="175"/>
      <c r="V197" s="175"/>
      <c r="W197" s="175"/>
      <c r="X197" s="175"/>
      <c r="Y197" s="175"/>
      <c r="Z197" s="175"/>
    </row>
    <row r="198" ht="11.25" customHeight="1">
      <c r="A198" s="175"/>
      <c r="B198" s="175"/>
      <c r="C198" s="175"/>
      <c r="D198" s="175"/>
      <c r="E198" s="175"/>
      <c r="F198" s="175"/>
      <c r="G198" s="175"/>
      <c r="H198" s="175"/>
      <c r="I198" s="175"/>
      <c r="J198" s="175"/>
      <c r="K198" s="175"/>
      <c r="L198" s="175"/>
      <c r="M198" s="175"/>
      <c r="N198" s="175"/>
      <c r="O198" s="175"/>
      <c r="P198" s="175"/>
      <c r="Q198" s="175"/>
      <c r="R198" s="175"/>
      <c r="S198" s="175"/>
      <c r="T198" s="175"/>
      <c r="U198" s="175"/>
      <c r="V198" s="175"/>
      <c r="W198" s="175"/>
      <c r="X198" s="175"/>
      <c r="Y198" s="175"/>
      <c r="Z198" s="175"/>
    </row>
    <row r="199" ht="11.25" customHeight="1">
      <c r="A199" s="175"/>
      <c r="B199" s="175"/>
      <c r="C199" s="175"/>
      <c r="D199" s="175"/>
      <c r="E199" s="175"/>
      <c r="F199" s="175"/>
      <c r="G199" s="175"/>
      <c r="H199" s="175"/>
      <c r="I199" s="175"/>
      <c r="J199" s="175"/>
      <c r="K199" s="175"/>
      <c r="L199" s="175"/>
      <c r="M199" s="175"/>
      <c r="N199" s="175"/>
      <c r="O199" s="175"/>
      <c r="P199" s="175"/>
      <c r="Q199" s="175"/>
      <c r="R199" s="175"/>
      <c r="S199" s="175"/>
      <c r="T199" s="175"/>
      <c r="U199" s="175"/>
      <c r="V199" s="175"/>
      <c r="W199" s="175"/>
      <c r="X199" s="175"/>
      <c r="Y199" s="175"/>
      <c r="Z199" s="175"/>
    </row>
    <row r="200" ht="11.25" customHeight="1">
      <c r="A200" s="175"/>
      <c r="B200" s="175"/>
      <c r="C200" s="175"/>
      <c r="D200" s="175"/>
      <c r="E200" s="175"/>
      <c r="F200" s="175"/>
      <c r="G200" s="175"/>
      <c r="H200" s="175"/>
      <c r="I200" s="175"/>
      <c r="J200" s="175"/>
      <c r="K200" s="175"/>
      <c r="L200" s="175"/>
      <c r="M200" s="175"/>
      <c r="N200" s="175"/>
      <c r="O200" s="175"/>
      <c r="P200" s="175"/>
      <c r="Q200" s="175"/>
      <c r="R200" s="175"/>
      <c r="S200" s="175"/>
      <c r="T200" s="175"/>
      <c r="U200" s="175"/>
      <c r="V200" s="175"/>
      <c r="W200" s="175"/>
      <c r="X200" s="175"/>
      <c r="Y200" s="175"/>
      <c r="Z200" s="175"/>
    </row>
    <row r="201" ht="11.25" customHeight="1">
      <c r="A201" s="175"/>
      <c r="B201" s="175"/>
      <c r="C201" s="175"/>
      <c r="D201" s="175"/>
      <c r="E201" s="175"/>
      <c r="F201" s="175"/>
      <c r="G201" s="175"/>
      <c r="H201" s="175"/>
      <c r="I201" s="175"/>
      <c r="J201" s="175"/>
      <c r="K201" s="175"/>
      <c r="L201" s="175"/>
      <c r="M201" s="175"/>
      <c r="N201" s="175"/>
      <c r="O201" s="175"/>
      <c r="P201" s="175"/>
      <c r="Q201" s="175"/>
      <c r="R201" s="175"/>
      <c r="S201" s="175"/>
      <c r="T201" s="175"/>
      <c r="U201" s="175"/>
      <c r="V201" s="175"/>
      <c r="W201" s="175"/>
      <c r="X201" s="175"/>
      <c r="Y201" s="175"/>
      <c r="Z201" s="175"/>
    </row>
    <row r="202" ht="11.25" customHeight="1">
      <c r="A202" s="175"/>
      <c r="B202" s="175"/>
      <c r="C202" s="175"/>
      <c r="D202" s="175"/>
      <c r="E202" s="175"/>
      <c r="F202" s="175"/>
      <c r="G202" s="175"/>
      <c r="H202" s="175"/>
      <c r="I202" s="175"/>
      <c r="J202" s="175"/>
      <c r="K202" s="175"/>
      <c r="L202" s="175"/>
      <c r="M202" s="175"/>
      <c r="N202" s="175"/>
      <c r="O202" s="175"/>
      <c r="P202" s="175"/>
      <c r="Q202" s="175"/>
      <c r="R202" s="175"/>
      <c r="S202" s="175"/>
      <c r="T202" s="175"/>
      <c r="U202" s="175"/>
      <c r="V202" s="175"/>
      <c r="W202" s="175"/>
      <c r="X202" s="175"/>
      <c r="Y202" s="175"/>
      <c r="Z202" s="175"/>
    </row>
    <row r="203" ht="11.25" customHeight="1">
      <c r="A203" s="175"/>
      <c r="B203" s="175"/>
      <c r="C203" s="175"/>
      <c r="D203" s="175"/>
      <c r="E203" s="175"/>
      <c r="F203" s="175"/>
      <c r="G203" s="175"/>
      <c r="H203" s="175"/>
      <c r="I203" s="175"/>
      <c r="J203" s="175"/>
      <c r="K203" s="175"/>
      <c r="L203" s="175"/>
      <c r="M203" s="175"/>
      <c r="N203" s="175"/>
      <c r="O203" s="175"/>
      <c r="P203" s="175"/>
      <c r="Q203" s="175"/>
      <c r="R203" s="175"/>
      <c r="S203" s="175"/>
      <c r="T203" s="175"/>
      <c r="U203" s="175"/>
      <c r="V203" s="175"/>
      <c r="W203" s="175"/>
      <c r="X203" s="175"/>
      <c r="Y203" s="175"/>
      <c r="Z203" s="175"/>
    </row>
    <row r="204" ht="11.25" customHeight="1">
      <c r="A204" s="175"/>
      <c r="B204" s="175"/>
      <c r="C204" s="175"/>
      <c r="D204" s="175"/>
      <c r="E204" s="175"/>
      <c r="F204" s="175"/>
      <c r="G204" s="175"/>
      <c r="H204" s="175"/>
      <c r="I204" s="175"/>
      <c r="J204" s="175"/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5"/>
      <c r="V204" s="175"/>
      <c r="W204" s="175"/>
      <c r="X204" s="175"/>
      <c r="Y204" s="175"/>
      <c r="Z204" s="175"/>
    </row>
    <row r="205" ht="11.25" customHeight="1">
      <c r="A205" s="175"/>
      <c r="B205" s="175"/>
      <c r="C205" s="175"/>
      <c r="D205" s="175"/>
      <c r="E205" s="175"/>
      <c r="F205" s="175"/>
      <c r="G205" s="175"/>
      <c r="H205" s="175"/>
      <c r="I205" s="175"/>
      <c r="J205" s="175"/>
      <c r="K205" s="175"/>
      <c r="L205" s="175"/>
      <c r="M205" s="175"/>
      <c r="N205" s="175"/>
      <c r="O205" s="175"/>
      <c r="P205" s="175"/>
      <c r="Q205" s="175"/>
      <c r="R205" s="175"/>
      <c r="S205" s="175"/>
      <c r="T205" s="175"/>
      <c r="U205" s="175"/>
      <c r="V205" s="175"/>
      <c r="W205" s="175"/>
      <c r="X205" s="175"/>
      <c r="Y205" s="175"/>
      <c r="Z205" s="175"/>
    </row>
    <row r="206" ht="11.25" customHeight="1">
      <c r="A206" s="175"/>
      <c r="B206" s="175"/>
      <c r="C206" s="175"/>
      <c r="D206" s="175"/>
      <c r="E206" s="175"/>
      <c r="F206" s="175"/>
      <c r="G206" s="175"/>
      <c r="H206" s="175"/>
      <c r="I206" s="175"/>
      <c r="J206" s="175"/>
      <c r="K206" s="175"/>
      <c r="L206" s="175"/>
      <c r="M206" s="175"/>
      <c r="N206" s="175"/>
      <c r="O206" s="175"/>
      <c r="P206" s="175"/>
      <c r="Q206" s="175"/>
      <c r="R206" s="175"/>
      <c r="S206" s="175"/>
      <c r="T206" s="175"/>
      <c r="U206" s="175"/>
      <c r="V206" s="175"/>
      <c r="W206" s="175"/>
      <c r="X206" s="175"/>
      <c r="Y206" s="175"/>
      <c r="Z206" s="175"/>
    </row>
    <row r="207" ht="11.25" customHeight="1">
      <c r="A207" s="175"/>
      <c r="B207" s="175"/>
      <c r="C207" s="175"/>
      <c r="D207" s="175"/>
      <c r="E207" s="175"/>
      <c r="F207" s="175"/>
      <c r="G207" s="175"/>
      <c r="H207" s="175"/>
      <c r="I207" s="175"/>
      <c r="J207" s="175"/>
      <c r="K207" s="175"/>
      <c r="L207" s="175"/>
      <c r="M207" s="175"/>
      <c r="N207" s="175"/>
      <c r="O207" s="175"/>
      <c r="P207" s="175"/>
      <c r="Q207" s="175"/>
      <c r="R207" s="175"/>
      <c r="S207" s="175"/>
      <c r="T207" s="175"/>
      <c r="U207" s="175"/>
      <c r="V207" s="175"/>
      <c r="W207" s="175"/>
      <c r="X207" s="175"/>
      <c r="Y207" s="175"/>
      <c r="Z207" s="175"/>
    </row>
    <row r="208" ht="11.25" customHeight="1">
      <c r="A208" s="175"/>
      <c r="B208" s="175"/>
      <c r="C208" s="175"/>
      <c r="D208" s="175"/>
      <c r="E208" s="175"/>
      <c r="F208" s="175"/>
      <c r="G208" s="175"/>
      <c r="H208" s="175"/>
      <c r="I208" s="175"/>
      <c r="J208" s="175"/>
      <c r="K208" s="175"/>
      <c r="L208" s="175"/>
      <c r="M208" s="175"/>
      <c r="N208" s="175"/>
      <c r="O208" s="175"/>
      <c r="P208" s="175"/>
      <c r="Q208" s="175"/>
      <c r="R208" s="175"/>
      <c r="S208" s="175"/>
      <c r="T208" s="175"/>
      <c r="U208" s="175"/>
      <c r="V208" s="175"/>
      <c r="W208" s="175"/>
      <c r="X208" s="175"/>
      <c r="Y208" s="175"/>
      <c r="Z208" s="175"/>
    </row>
    <row r="209" ht="11.25" customHeight="1">
      <c r="A209" s="175"/>
      <c r="B209" s="175"/>
      <c r="C209" s="175"/>
      <c r="D209" s="175"/>
      <c r="E209" s="175"/>
      <c r="F209" s="175"/>
      <c r="G209" s="175"/>
      <c r="H209" s="175"/>
      <c r="I209" s="175"/>
      <c r="J209" s="175"/>
      <c r="K209" s="175"/>
      <c r="L209" s="175"/>
      <c r="M209" s="175"/>
      <c r="N209" s="175"/>
      <c r="O209" s="175"/>
      <c r="P209" s="175"/>
      <c r="Q209" s="175"/>
      <c r="R209" s="175"/>
      <c r="S209" s="175"/>
      <c r="T209" s="175"/>
      <c r="U209" s="175"/>
      <c r="V209" s="175"/>
      <c r="W209" s="175"/>
      <c r="X209" s="175"/>
      <c r="Y209" s="175"/>
      <c r="Z209" s="175"/>
    </row>
    <row r="210" ht="11.25" customHeight="1">
      <c r="A210" s="175"/>
      <c r="B210" s="175"/>
      <c r="C210" s="175"/>
      <c r="D210" s="175"/>
      <c r="E210" s="175"/>
      <c r="F210" s="175"/>
      <c r="G210" s="175"/>
      <c r="H210" s="175"/>
      <c r="I210" s="175"/>
      <c r="J210" s="175"/>
      <c r="K210" s="175"/>
      <c r="L210" s="175"/>
      <c r="M210" s="175"/>
      <c r="N210" s="175"/>
      <c r="O210" s="175"/>
      <c r="P210" s="175"/>
      <c r="Q210" s="175"/>
      <c r="R210" s="175"/>
      <c r="S210" s="175"/>
      <c r="T210" s="175"/>
      <c r="U210" s="175"/>
      <c r="V210" s="175"/>
      <c r="W210" s="175"/>
      <c r="X210" s="175"/>
      <c r="Y210" s="175"/>
      <c r="Z210" s="175"/>
    </row>
    <row r="211" ht="11.25" customHeight="1">
      <c r="A211" s="175"/>
      <c r="B211" s="175"/>
      <c r="C211" s="175"/>
      <c r="D211" s="175"/>
      <c r="E211" s="175"/>
      <c r="F211" s="175"/>
      <c r="G211" s="175"/>
      <c r="H211" s="175"/>
      <c r="I211" s="175"/>
      <c r="J211" s="175"/>
      <c r="K211" s="175"/>
      <c r="L211" s="175"/>
      <c r="M211" s="175"/>
      <c r="N211" s="175"/>
      <c r="O211" s="175"/>
      <c r="P211" s="175"/>
      <c r="Q211" s="175"/>
      <c r="R211" s="175"/>
      <c r="S211" s="175"/>
      <c r="T211" s="175"/>
      <c r="U211" s="175"/>
      <c r="V211" s="175"/>
      <c r="W211" s="175"/>
      <c r="X211" s="175"/>
      <c r="Y211" s="175"/>
      <c r="Z211" s="175"/>
    </row>
    <row r="212" ht="11.25" customHeight="1">
      <c r="A212" s="175"/>
      <c r="B212" s="175"/>
      <c r="C212" s="175"/>
      <c r="D212" s="175"/>
      <c r="E212" s="175"/>
      <c r="F212" s="175"/>
      <c r="G212" s="175"/>
      <c r="H212" s="175"/>
      <c r="I212" s="175"/>
      <c r="J212" s="175"/>
      <c r="K212" s="175"/>
      <c r="L212" s="175"/>
      <c r="M212" s="175"/>
      <c r="N212" s="175"/>
      <c r="O212" s="175"/>
      <c r="P212" s="175"/>
      <c r="Q212" s="175"/>
      <c r="R212" s="175"/>
      <c r="S212" s="175"/>
      <c r="T212" s="175"/>
      <c r="U212" s="175"/>
      <c r="V212" s="175"/>
      <c r="W212" s="175"/>
      <c r="X212" s="175"/>
      <c r="Y212" s="175"/>
      <c r="Z212" s="175"/>
    </row>
    <row r="213" ht="11.25" customHeight="1">
      <c r="A213" s="175"/>
      <c r="B213" s="175"/>
      <c r="C213" s="175"/>
      <c r="D213" s="175"/>
      <c r="E213" s="175"/>
      <c r="F213" s="175"/>
      <c r="G213" s="175"/>
      <c r="H213" s="175"/>
      <c r="I213" s="175"/>
      <c r="J213" s="175"/>
      <c r="K213" s="175"/>
      <c r="L213" s="175"/>
      <c r="M213" s="175"/>
      <c r="N213" s="175"/>
      <c r="O213" s="175"/>
      <c r="P213" s="175"/>
      <c r="Q213" s="175"/>
      <c r="R213" s="175"/>
      <c r="S213" s="175"/>
      <c r="T213" s="175"/>
      <c r="U213" s="175"/>
      <c r="V213" s="175"/>
      <c r="W213" s="175"/>
      <c r="X213" s="175"/>
      <c r="Y213" s="175"/>
      <c r="Z213" s="175"/>
    </row>
    <row r="214" ht="11.25" customHeight="1">
      <c r="A214" s="175"/>
      <c r="B214" s="175"/>
      <c r="C214" s="175"/>
      <c r="D214" s="175"/>
      <c r="E214" s="175"/>
      <c r="F214" s="175"/>
      <c r="G214" s="175"/>
      <c r="H214" s="175"/>
      <c r="I214" s="175"/>
      <c r="J214" s="175"/>
      <c r="K214" s="175"/>
      <c r="L214" s="175"/>
      <c r="M214" s="175"/>
      <c r="N214" s="175"/>
      <c r="O214" s="175"/>
      <c r="P214" s="175"/>
      <c r="Q214" s="175"/>
      <c r="R214" s="175"/>
      <c r="S214" s="175"/>
      <c r="T214" s="175"/>
      <c r="U214" s="175"/>
      <c r="V214" s="175"/>
      <c r="W214" s="175"/>
      <c r="X214" s="175"/>
      <c r="Y214" s="175"/>
      <c r="Z214" s="175"/>
    </row>
    <row r="215" ht="11.25" customHeight="1">
      <c r="A215" s="175"/>
      <c r="B215" s="175"/>
      <c r="C215" s="175"/>
      <c r="D215" s="175"/>
      <c r="E215" s="175"/>
      <c r="F215" s="175"/>
      <c r="G215" s="175"/>
      <c r="H215" s="175"/>
      <c r="I215" s="175"/>
      <c r="J215" s="175"/>
      <c r="K215" s="175"/>
      <c r="L215" s="175"/>
      <c r="M215" s="175"/>
      <c r="N215" s="175"/>
      <c r="O215" s="175"/>
      <c r="P215" s="175"/>
      <c r="Q215" s="175"/>
      <c r="R215" s="175"/>
      <c r="S215" s="175"/>
      <c r="T215" s="175"/>
      <c r="U215" s="175"/>
      <c r="V215" s="175"/>
      <c r="W215" s="175"/>
      <c r="X215" s="175"/>
      <c r="Y215" s="175"/>
      <c r="Z215" s="175"/>
    </row>
    <row r="216" ht="11.25" customHeight="1">
      <c r="A216" s="175"/>
      <c r="B216" s="175"/>
      <c r="C216" s="175"/>
      <c r="D216" s="175"/>
      <c r="E216" s="175"/>
      <c r="F216" s="175"/>
      <c r="G216" s="175"/>
      <c r="H216" s="175"/>
      <c r="I216" s="175"/>
      <c r="J216" s="175"/>
      <c r="K216" s="175"/>
      <c r="L216" s="175"/>
      <c r="M216" s="175"/>
      <c r="N216" s="175"/>
      <c r="O216" s="175"/>
      <c r="P216" s="175"/>
      <c r="Q216" s="175"/>
      <c r="R216" s="175"/>
      <c r="S216" s="175"/>
      <c r="T216" s="175"/>
      <c r="U216" s="175"/>
      <c r="V216" s="175"/>
      <c r="W216" s="175"/>
      <c r="X216" s="175"/>
      <c r="Y216" s="175"/>
      <c r="Z216" s="175"/>
    </row>
    <row r="217" ht="11.25" customHeight="1">
      <c r="A217" s="175"/>
      <c r="B217" s="175"/>
      <c r="C217" s="175"/>
      <c r="D217" s="175"/>
      <c r="E217" s="175"/>
      <c r="F217" s="175"/>
      <c r="G217" s="175"/>
      <c r="H217" s="175"/>
      <c r="I217" s="175"/>
      <c r="J217" s="175"/>
      <c r="K217" s="175"/>
      <c r="L217" s="175"/>
      <c r="M217" s="175"/>
      <c r="N217" s="175"/>
      <c r="O217" s="175"/>
      <c r="P217" s="175"/>
      <c r="Q217" s="175"/>
      <c r="R217" s="175"/>
      <c r="S217" s="175"/>
      <c r="T217" s="175"/>
      <c r="U217" s="175"/>
      <c r="V217" s="175"/>
      <c r="W217" s="175"/>
      <c r="X217" s="175"/>
      <c r="Y217" s="175"/>
      <c r="Z217" s="175"/>
    </row>
    <row r="218" ht="11.25" customHeight="1">
      <c r="A218" s="175"/>
      <c r="B218" s="175"/>
      <c r="C218" s="175"/>
      <c r="D218" s="175"/>
      <c r="E218" s="175"/>
      <c r="F218" s="175"/>
      <c r="G218" s="175"/>
      <c r="H218" s="175"/>
      <c r="I218" s="175"/>
      <c r="J218" s="175"/>
      <c r="K218" s="175"/>
      <c r="L218" s="175"/>
      <c r="M218" s="175"/>
      <c r="N218" s="175"/>
      <c r="O218" s="175"/>
      <c r="P218" s="175"/>
      <c r="Q218" s="175"/>
      <c r="R218" s="175"/>
      <c r="S218" s="175"/>
      <c r="T218" s="175"/>
      <c r="U218" s="175"/>
      <c r="V218" s="175"/>
      <c r="W218" s="175"/>
      <c r="X218" s="175"/>
      <c r="Y218" s="175"/>
      <c r="Z218" s="175"/>
    </row>
    <row r="219" ht="11.25" customHeight="1">
      <c r="A219" s="175"/>
      <c r="B219" s="175"/>
      <c r="C219" s="175"/>
      <c r="D219" s="175"/>
      <c r="E219" s="175"/>
      <c r="F219" s="175"/>
      <c r="G219" s="175"/>
      <c r="H219" s="175"/>
      <c r="I219" s="175"/>
      <c r="J219" s="175"/>
      <c r="K219" s="175"/>
      <c r="L219" s="175"/>
      <c r="M219" s="175"/>
      <c r="N219" s="175"/>
      <c r="O219" s="175"/>
      <c r="P219" s="175"/>
      <c r="Q219" s="175"/>
      <c r="R219" s="175"/>
      <c r="S219" s="175"/>
      <c r="T219" s="175"/>
      <c r="U219" s="175"/>
      <c r="V219" s="175"/>
      <c r="W219" s="175"/>
      <c r="X219" s="175"/>
      <c r="Y219" s="175"/>
      <c r="Z219" s="175"/>
    </row>
    <row r="220" ht="11.25" customHeight="1">
      <c r="A220" s="175"/>
      <c r="B220" s="175"/>
      <c r="C220" s="175"/>
      <c r="D220" s="175"/>
      <c r="E220" s="175"/>
      <c r="F220" s="175"/>
      <c r="G220" s="175"/>
      <c r="H220" s="175"/>
      <c r="I220" s="175"/>
      <c r="J220" s="175"/>
      <c r="K220" s="175"/>
      <c r="L220" s="175"/>
      <c r="M220" s="175"/>
      <c r="N220" s="175"/>
      <c r="O220" s="175"/>
      <c r="P220" s="175"/>
      <c r="Q220" s="175"/>
      <c r="R220" s="175"/>
      <c r="S220" s="175"/>
      <c r="T220" s="175"/>
      <c r="U220" s="175"/>
      <c r="V220" s="175"/>
      <c r="W220" s="175"/>
      <c r="X220" s="175"/>
      <c r="Y220" s="175"/>
      <c r="Z220" s="175"/>
    </row>
    <row r="221" ht="11.25" customHeight="1">
      <c r="A221" s="175"/>
      <c r="B221" s="175"/>
      <c r="C221" s="175"/>
      <c r="D221" s="175"/>
      <c r="E221" s="175"/>
      <c r="F221" s="175"/>
      <c r="G221" s="175"/>
      <c r="H221" s="175"/>
      <c r="I221" s="175"/>
      <c r="J221" s="175"/>
      <c r="K221" s="175"/>
      <c r="L221" s="175"/>
      <c r="M221" s="175"/>
      <c r="N221" s="175"/>
      <c r="O221" s="175"/>
      <c r="P221" s="175"/>
      <c r="Q221" s="175"/>
      <c r="R221" s="175"/>
      <c r="S221" s="175"/>
      <c r="T221" s="175"/>
      <c r="U221" s="175"/>
      <c r="V221" s="175"/>
      <c r="W221" s="175"/>
      <c r="X221" s="175"/>
      <c r="Y221" s="175"/>
      <c r="Z221" s="175"/>
    </row>
    <row r="222" ht="11.25" customHeight="1">
      <c r="A222" s="175"/>
      <c r="B222" s="175"/>
      <c r="C222" s="175"/>
      <c r="D222" s="175"/>
      <c r="E222" s="175"/>
      <c r="F222" s="175"/>
      <c r="G222" s="175"/>
      <c r="H222" s="175"/>
      <c r="I222" s="175"/>
      <c r="J222" s="175"/>
      <c r="K222" s="175"/>
      <c r="L222" s="175"/>
      <c r="M222" s="175"/>
      <c r="N222" s="175"/>
      <c r="O222" s="175"/>
      <c r="P222" s="175"/>
      <c r="Q222" s="175"/>
      <c r="R222" s="175"/>
      <c r="S222" s="175"/>
      <c r="T222" s="175"/>
      <c r="U222" s="175"/>
      <c r="V222" s="175"/>
      <c r="W222" s="175"/>
      <c r="X222" s="175"/>
      <c r="Y222" s="175"/>
      <c r="Z222" s="175"/>
    </row>
    <row r="223" ht="11.25" customHeight="1">
      <c r="A223" s="175"/>
      <c r="B223" s="175"/>
      <c r="C223" s="175"/>
      <c r="D223" s="175"/>
      <c r="E223" s="175"/>
      <c r="F223" s="175"/>
      <c r="G223" s="175"/>
      <c r="H223" s="175"/>
      <c r="I223" s="175"/>
      <c r="J223" s="175"/>
      <c r="K223" s="175"/>
      <c r="L223" s="175"/>
      <c r="M223" s="175"/>
      <c r="N223" s="175"/>
      <c r="O223" s="175"/>
      <c r="P223" s="175"/>
      <c r="Q223" s="175"/>
      <c r="R223" s="175"/>
      <c r="S223" s="175"/>
      <c r="T223" s="175"/>
      <c r="U223" s="175"/>
      <c r="V223" s="175"/>
      <c r="W223" s="175"/>
      <c r="X223" s="175"/>
      <c r="Y223" s="175"/>
      <c r="Z223" s="175"/>
    </row>
    <row r="224" ht="11.25" customHeight="1">
      <c r="A224" s="175"/>
      <c r="B224" s="175"/>
      <c r="C224" s="175"/>
      <c r="D224" s="175"/>
      <c r="E224" s="175"/>
      <c r="F224" s="175"/>
      <c r="G224" s="175"/>
      <c r="H224" s="175"/>
      <c r="I224" s="175"/>
      <c r="J224" s="175"/>
      <c r="K224" s="175"/>
      <c r="L224" s="175"/>
      <c r="M224" s="175"/>
      <c r="N224" s="175"/>
      <c r="O224" s="175"/>
      <c r="P224" s="175"/>
      <c r="Q224" s="175"/>
      <c r="R224" s="175"/>
      <c r="S224" s="175"/>
      <c r="T224" s="175"/>
      <c r="U224" s="175"/>
      <c r="V224" s="175"/>
      <c r="W224" s="175"/>
      <c r="X224" s="175"/>
      <c r="Y224" s="175"/>
      <c r="Z224" s="175"/>
    </row>
    <row r="225" ht="11.25" customHeight="1">
      <c r="A225" s="175"/>
      <c r="B225" s="175"/>
      <c r="C225" s="175"/>
      <c r="D225" s="175"/>
      <c r="E225" s="175"/>
      <c r="F225" s="175"/>
      <c r="G225" s="175"/>
      <c r="H225" s="175"/>
      <c r="I225" s="175"/>
      <c r="J225" s="175"/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5"/>
      <c r="V225" s="175"/>
      <c r="W225" s="175"/>
      <c r="X225" s="175"/>
      <c r="Y225" s="175"/>
      <c r="Z225" s="175"/>
    </row>
    <row r="226" ht="11.25" customHeight="1">
      <c r="A226" s="175"/>
      <c r="B226" s="175"/>
      <c r="C226" s="175"/>
      <c r="D226" s="175"/>
      <c r="E226" s="175"/>
      <c r="F226" s="175"/>
      <c r="G226" s="175"/>
      <c r="H226" s="175"/>
      <c r="I226" s="175"/>
      <c r="J226" s="175"/>
      <c r="K226" s="175"/>
      <c r="L226" s="175"/>
      <c r="M226" s="175"/>
      <c r="N226" s="175"/>
      <c r="O226" s="175"/>
      <c r="P226" s="175"/>
      <c r="Q226" s="175"/>
      <c r="R226" s="175"/>
      <c r="S226" s="175"/>
      <c r="T226" s="175"/>
      <c r="U226" s="175"/>
      <c r="V226" s="175"/>
      <c r="W226" s="175"/>
      <c r="X226" s="175"/>
      <c r="Y226" s="175"/>
      <c r="Z226" s="175"/>
    </row>
    <row r="227" ht="11.25" customHeight="1">
      <c r="A227" s="175"/>
      <c r="B227" s="175"/>
      <c r="C227" s="175"/>
      <c r="D227" s="175"/>
      <c r="E227" s="175"/>
      <c r="F227" s="175"/>
      <c r="G227" s="175"/>
      <c r="H227" s="175"/>
      <c r="I227" s="175"/>
      <c r="J227" s="175"/>
      <c r="K227" s="175"/>
      <c r="L227" s="175"/>
      <c r="M227" s="175"/>
      <c r="N227" s="175"/>
      <c r="O227" s="175"/>
      <c r="P227" s="175"/>
      <c r="Q227" s="175"/>
      <c r="R227" s="175"/>
      <c r="S227" s="175"/>
      <c r="T227" s="175"/>
      <c r="U227" s="175"/>
      <c r="V227" s="175"/>
      <c r="W227" s="175"/>
      <c r="X227" s="175"/>
      <c r="Y227" s="175"/>
      <c r="Z227" s="175"/>
    </row>
    <row r="228" ht="11.25" customHeight="1">
      <c r="A228" s="175"/>
      <c r="B228" s="175"/>
      <c r="C228" s="175"/>
      <c r="D228" s="175"/>
      <c r="E228" s="175"/>
      <c r="F228" s="175"/>
      <c r="G228" s="175"/>
      <c r="H228" s="175"/>
      <c r="I228" s="175"/>
      <c r="J228" s="175"/>
      <c r="K228" s="175"/>
      <c r="L228" s="175"/>
      <c r="M228" s="175"/>
      <c r="N228" s="175"/>
      <c r="O228" s="175"/>
      <c r="P228" s="175"/>
      <c r="Q228" s="175"/>
      <c r="R228" s="175"/>
      <c r="S228" s="175"/>
      <c r="T228" s="175"/>
      <c r="U228" s="175"/>
      <c r="V228" s="175"/>
      <c r="W228" s="175"/>
      <c r="X228" s="175"/>
      <c r="Y228" s="175"/>
      <c r="Z228" s="175"/>
    </row>
    <row r="229" ht="11.25" customHeight="1">
      <c r="A229" s="175"/>
      <c r="B229" s="175"/>
      <c r="C229" s="175"/>
      <c r="D229" s="175"/>
      <c r="E229" s="175"/>
      <c r="F229" s="175"/>
      <c r="G229" s="175"/>
      <c r="H229" s="175"/>
      <c r="I229" s="175"/>
      <c r="J229" s="175"/>
      <c r="K229" s="175"/>
      <c r="L229" s="175"/>
      <c r="M229" s="175"/>
      <c r="N229" s="175"/>
      <c r="O229" s="175"/>
      <c r="P229" s="175"/>
      <c r="Q229" s="175"/>
      <c r="R229" s="175"/>
      <c r="S229" s="175"/>
      <c r="T229" s="175"/>
      <c r="U229" s="175"/>
      <c r="V229" s="175"/>
      <c r="W229" s="175"/>
      <c r="X229" s="175"/>
      <c r="Y229" s="175"/>
      <c r="Z229" s="175"/>
    </row>
    <row r="230" ht="11.25" customHeight="1">
      <c r="A230" s="175"/>
      <c r="B230" s="175"/>
      <c r="C230" s="175"/>
      <c r="D230" s="175"/>
      <c r="E230" s="175"/>
      <c r="F230" s="175"/>
      <c r="G230" s="175"/>
      <c r="H230" s="175"/>
      <c r="I230" s="175"/>
      <c r="J230" s="175"/>
      <c r="K230" s="175"/>
      <c r="L230" s="175"/>
      <c r="M230" s="175"/>
      <c r="N230" s="175"/>
      <c r="O230" s="175"/>
      <c r="P230" s="175"/>
      <c r="Q230" s="175"/>
      <c r="R230" s="175"/>
      <c r="S230" s="175"/>
      <c r="T230" s="175"/>
      <c r="U230" s="175"/>
      <c r="V230" s="175"/>
      <c r="W230" s="175"/>
      <c r="X230" s="175"/>
      <c r="Y230" s="175"/>
      <c r="Z230" s="175"/>
    </row>
    <row r="231" ht="11.25" customHeight="1">
      <c r="A231" s="175"/>
      <c r="B231" s="175"/>
      <c r="C231" s="175"/>
      <c r="D231" s="175"/>
      <c r="E231" s="175"/>
      <c r="F231" s="175"/>
      <c r="G231" s="175"/>
      <c r="H231" s="175"/>
      <c r="I231" s="175"/>
      <c r="J231" s="175"/>
      <c r="K231" s="175"/>
      <c r="L231" s="175"/>
      <c r="M231" s="175"/>
      <c r="N231" s="175"/>
      <c r="O231" s="175"/>
      <c r="P231" s="175"/>
      <c r="Q231" s="175"/>
      <c r="R231" s="175"/>
      <c r="S231" s="175"/>
      <c r="T231" s="175"/>
      <c r="U231" s="175"/>
      <c r="V231" s="175"/>
      <c r="W231" s="175"/>
      <c r="X231" s="175"/>
      <c r="Y231" s="175"/>
      <c r="Z231" s="175"/>
    </row>
    <row r="232" ht="11.25" customHeight="1">
      <c r="A232" s="175"/>
      <c r="B232" s="175"/>
      <c r="C232" s="175"/>
      <c r="D232" s="175"/>
      <c r="E232" s="175"/>
      <c r="F232" s="175"/>
      <c r="G232" s="175"/>
      <c r="H232" s="175"/>
      <c r="I232" s="175"/>
      <c r="J232" s="175"/>
      <c r="K232" s="175"/>
      <c r="L232" s="175"/>
      <c r="M232" s="175"/>
      <c r="N232" s="175"/>
      <c r="O232" s="175"/>
      <c r="P232" s="175"/>
      <c r="Q232" s="175"/>
      <c r="R232" s="175"/>
      <c r="S232" s="175"/>
      <c r="T232" s="175"/>
      <c r="U232" s="175"/>
      <c r="V232" s="175"/>
      <c r="W232" s="175"/>
      <c r="X232" s="175"/>
      <c r="Y232" s="175"/>
      <c r="Z232" s="175"/>
    </row>
    <row r="233" ht="11.25" customHeight="1">
      <c r="A233" s="175"/>
      <c r="B233" s="175"/>
      <c r="C233" s="175"/>
      <c r="D233" s="175"/>
      <c r="E233" s="175"/>
      <c r="F233" s="175"/>
      <c r="G233" s="175"/>
      <c r="H233" s="175"/>
      <c r="I233" s="175"/>
      <c r="J233" s="175"/>
      <c r="K233" s="175"/>
      <c r="L233" s="175"/>
      <c r="M233" s="175"/>
      <c r="N233" s="175"/>
      <c r="O233" s="175"/>
      <c r="P233" s="175"/>
      <c r="Q233" s="175"/>
      <c r="R233" s="175"/>
      <c r="S233" s="175"/>
      <c r="T233" s="175"/>
      <c r="U233" s="175"/>
      <c r="V233" s="175"/>
      <c r="W233" s="175"/>
      <c r="X233" s="175"/>
      <c r="Y233" s="175"/>
      <c r="Z233" s="175"/>
    </row>
    <row r="234" ht="11.25" customHeight="1">
      <c r="A234" s="175"/>
      <c r="B234" s="175"/>
      <c r="C234" s="175"/>
      <c r="D234" s="175"/>
      <c r="E234" s="175"/>
      <c r="F234" s="175"/>
      <c r="G234" s="175"/>
      <c r="H234" s="175"/>
      <c r="I234" s="175"/>
      <c r="J234" s="175"/>
      <c r="K234" s="175"/>
      <c r="L234" s="175"/>
      <c r="M234" s="175"/>
      <c r="N234" s="175"/>
      <c r="O234" s="175"/>
      <c r="P234" s="175"/>
      <c r="Q234" s="175"/>
      <c r="R234" s="175"/>
      <c r="S234" s="175"/>
      <c r="T234" s="175"/>
      <c r="U234" s="175"/>
      <c r="V234" s="175"/>
      <c r="W234" s="175"/>
      <c r="X234" s="175"/>
      <c r="Y234" s="175"/>
      <c r="Z234" s="175"/>
    </row>
    <row r="235" ht="11.25" customHeight="1">
      <c r="A235" s="175"/>
      <c r="B235" s="175"/>
      <c r="C235" s="175"/>
      <c r="D235" s="175"/>
      <c r="E235" s="175"/>
      <c r="F235" s="175"/>
      <c r="G235" s="175"/>
      <c r="H235" s="175"/>
      <c r="I235" s="175"/>
      <c r="J235" s="175"/>
      <c r="K235" s="175"/>
      <c r="L235" s="175"/>
      <c r="M235" s="175"/>
      <c r="N235" s="175"/>
      <c r="O235" s="175"/>
      <c r="P235" s="175"/>
      <c r="Q235" s="175"/>
      <c r="R235" s="175"/>
      <c r="S235" s="175"/>
      <c r="T235" s="175"/>
      <c r="U235" s="175"/>
      <c r="V235" s="175"/>
      <c r="W235" s="175"/>
      <c r="X235" s="175"/>
      <c r="Y235" s="175"/>
      <c r="Z235" s="175"/>
    </row>
    <row r="236" ht="11.25" customHeight="1">
      <c r="A236" s="175"/>
      <c r="B236" s="175"/>
      <c r="C236" s="175"/>
      <c r="D236" s="175"/>
      <c r="E236" s="175"/>
      <c r="F236" s="175"/>
      <c r="G236" s="175"/>
      <c r="H236" s="175"/>
      <c r="I236" s="175"/>
      <c r="J236" s="175"/>
      <c r="K236" s="175"/>
      <c r="L236" s="175"/>
      <c r="M236" s="175"/>
      <c r="N236" s="175"/>
      <c r="O236" s="175"/>
      <c r="P236" s="175"/>
      <c r="Q236" s="175"/>
      <c r="R236" s="175"/>
      <c r="S236" s="175"/>
      <c r="T236" s="175"/>
      <c r="U236" s="175"/>
      <c r="V236" s="175"/>
      <c r="W236" s="175"/>
      <c r="X236" s="175"/>
      <c r="Y236" s="175"/>
      <c r="Z236" s="175"/>
    </row>
    <row r="237" ht="11.25" customHeight="1">
      <c r="A237" s="175"/>
      <c r="B237" s="175"/>
      <c r="C237" s="175"/>
      <c r="D237" s="175"/>
      <c r="E237" s="175"/>
      <c r="F237" s="175"/>
      <c r="G237" s="175"/>
      <c r="H237" s="175"/>
      <c r="I237" s="175"/>
      <c r="J237" s="175"/>
      <c r="K237" s="175"/>
      <c r="L237" s="175"/>
      <c r="M237" s="175"/>
      <c r="N237" s="175"/>
      <c r="O237" s="175"/>
      <c r="P237" s="175"/>
      <c r="Q237" s="175"/>
      <c r="R237" s="175"/>
      <c r="S237" s="175"/>
      <c r="T237" s="175"/>
      <c r="U237" s="175"/>
      <c r="V237" s="175"/>
      <c r="W237" s="175"/>
      <c r="X237" s="175"/>
      <c r="Y237" s="175"/>
      <c r="Z237" s="175"/>
    </row>
    <row r="238" ht="11.25" customHeight="1">
      <c r="A238" s="175"/>
      <c r="B238" s="175"/>
      <c r="C238" s="175"/>
      <c r="D238" s="175"/>
      <c r="E238" s="175"/>
      <c r="F238" s="175"/>
      <c r="G238" s="175"/>
      <c r="H238" s="175"/>
      <c r="I238" s="175"/>
      <c r="J238" s="175"/>
      <c r="K238" s="175"/>
      <c r="L238" s="175"/>
      <c r="M238" s="175"/>
      <c r="N238" s="175"/>
      <c r="O238" s="175"/>
      <c r="P238" s="175"/>
      <c r="Q238" s="175"/>
      <c r="R238" s="175"/>
      <c r="S238" s="175"/>
      <c r="T238" s="175"/>
      <c r="U238" s="175"/>
      <c r="V238" s="175"/>
      <c r="W238" s="175"/>
      <c r="X238" s="175"/>
      <c r="Y238" s="175"/>
      <c r="Z238" s="175"/>
    </row>
    <row r="239" ht="11.25" customHeight="1">
      <c r="A239" s="175"/>
      <c r="B239" s="175"/>
      <c r="C239" s="175"/>
      <c r="D239" s="175"/>
      <c r="E239" s="175"/>
      <c r="F239" s="175"/>
      <c r="G239" s="175"/>
      <c r="H239" s="175"/>
      <c r="I239" s="175"/>
      <c r="J239" s="175"/>
      <c r="K239" s="175"/>
      <c r="L239" s="175"/>
      <c r="M239" s="175"/>
      <c r="N239" s="175"/>
      <c r="O239" s="175"/>
      <c r="P239" s="175"/>
      <c r="Q239" s="175"/>
      <c r="R239" s="175"/>
      <c r="S239" s="175"/>
      <c r="T239" s="175"/>
      <c r="U239" s="175"/>
      <c r="V239" s="175"/>
      <c r="W239" s="175"/>
      <c r="X239" s="175"/>
      <c r="Y239" s="175"/>
      <c r="Z239" s="175"/>
    </row>
    <row r="240" ht="11.25" customHeight="1">
      <c r="A240" s="175"/>
      <c r="B240" s="175"/>
      <c r="C240" s="175"/>
      <c r="D240" s="175"/>
      <c r="E240" s="175"/>
      <c r="F240" s="175"/>
      <c r="G240" s="175"/>
      <c r="H240" s="175"/>
      <c r="I240" s="175"/>
      <c r="J240" s="175"/>
      <c r="K240" s="175"/>
      <c r="L240" s="175"/>
      <c r="M240" s="175"/>
      <c r="N240" s="175"/>
      <c r="O240" s="175"/>
      <c r="P240" s="175"/>
      <c r="Q240" s="175"/>
      <c r="R240" s="175"/>
      <c r="S240" s="175"/>
      <c r="T240" s="175"/>
      <c r="U240" s="175"/>
      <c r="V240" s="175"/>
      <c r="W240" s="175"/>
      <c r="X240" s="175"/>
      <c r="Y240" s="175"/>
      <c r="Z240" s="175"/>
    </row>
    <row r="241" ht="11.25" customHeight="1">
      <c r="A241" s="175"/>
      <c r="B241" s="175"/>
      <c r="C241" s="175"/>
      <c r="D241" s="175"/>
      <c r="E241" s="175"/>
      <c r="F241" s="175"/>
      <c r="G241" s="175"/>
      <c r="H241" s="175"/>
      <c r="I241" s="175"/>
      <c r="J241" s="175"/>
      <c r="K241" s="175"/>
      <c r="L241" s="175"/>
      <c r="M241" s="175"/>
      <c r="N241" s="175"/>
      <c r="O241" s="175"/>
      <c r="P241" s="175"/>
      <c r="Q241" s="175"/>
      <c r="R241" s="175"/>
      <c r="S241" s="175"/>
      <c r="T241" s="175"/>
      <c r="U241" s="175"/>
      <c r="V241" s="175"/>
      <c r="W241" s="175"/>
      <c r="X241" s="175"/>
      <c r="Y241" s="175"/>
      <c r="Z241" s="175"/>
    </row>
    <row r="242" ht="11.25" customHeight="1">
      <c r="A242" s="175"/>
      <c r="B242" s="175"/>
      <c r="C242" s="175"/>
      <c r="D242" s="175"/>
      <c r="E242" s="175"/>
      <c r="F242" s="175"/>
      <c r="G242" s="175"/>
      <c r="H242" s="175"/>
      <c r="I242" s="175"/>
      <c r="J242" s="175"/>
      <c r="K242" s="175"/>
      <c r="L242" s="175"/>
      <c r="M242" s="175"/>
      <c r="N242" s="175"/>
      <c r="O242" s="175"/>
      <c r="P242" s="175"/>
      <c r="Q242" s="175"/>
      <c r="R242" s="175"/>
      <c r="S242" s="175"/>
      <c r="T242" s="175"/>
      <c r="U242" s="175"/>
      <c r="V242" s="175"/>
      <c r="W242" s="175"/>
      <c r="X242" s="175"/>
      <c r="Y242" s="175"/>
      <c r="Z242" s="175"/>
    </row>
    <row r="243" ht="11.25" customHeight="1">
      <c r="A243" s="175"/>
      <c r="B243" s="175"/>
      <c r="C243" s="175"/>
      <c r="D243" s="175"/>
      <c r="E243" s="175"/>
      <c r="F243" s="175"/>
      <c r="G243" s="175"/>
      <c r="H243" s="175"/>
      <c r="I243" s="175"/>
      <c r="J243" s="175"/>
      <c r="K243" s="175"/>
      <c r="L243" s="175"/>
      <c r="M243" s="175"/>
      <c r="N243" s="175"/>
      <c r="O243" s="175"/>
      <c r="P243" s="175"/>
      <c r="Q243" s="175"/>
      <c r="R243" s="175"/>
      <c r="S243" s="175"/>
      <c r="T243" s="175"/>
      <c r="U243" s="175"/>
      <c r="V243" s="175"/>
      <c r="W243" s="175"/>
      <c r="X243" s="175"/>
      <c r="Y243" s="175"/>
      <c r="Z243" s="175"/>
    </row>
    <row r="244" ht="11.25" customHeight="1">
      <c r="A244" s="175"/>
      <c r="B244" s="175"/>
      <c r="C244" s="175"/>
      <c r="D244" s="175"/>
      <c r="E244" s="175"/>
      <c r="F244" s="175"/>
      <c r="G244" s="175"/>
      <c r="H244" s="175"/>
      <c r="I244" s="175"/>
      <c r="J244" s="175"/>
      <c r="K244" s="175"/>
      <c r="L244" s="175"/>
      <c r="M244" s="175"/>
      <c r="N244" s="175"/>
      <c r="O244" s="175"/>
      <c r="P244" s="175"/>
      <c r="Q244" s="175"/>
      <c r="R244" s="175"/>
      <c r="S244" s="175"/>
      <c r="T244" s="175"/>
      <c r="U244" s="175"/>
      <c r="V244" s="175"/>
      <c r="W244" s="175"/>
      <c r="X244" s="175"/>
      <c r="Y244" s="175"/>
      <c r="Z244" s="175"/>
    </row>
    <row r="245" ht="11.25" customHeight="1">
      <c r="A245" s="175"/>
      <c r="B245" s="175"/>
      <c r="C245" s="175"/>
      <c r="D245" s="175"/>
      <c r="E245" s="175"/>
      <c r="F245" s="175"/>
      <c r="G245" s="175"/>
      <c r="H245" s="175"/>
      <c r="I245" s="175"/>
      <c r="J245" s="175"/>
      <c r="K245" s="175"/>
      <c r="L245" s="175"/>
      <c r="M245" s="175"/>
      <c r="N245" s="175"/>
      <c r="O245" s="175"/>
      <c r="P245" s="175"/>
      <c r="Q245" s="175"/>
      <c r="R245" s="175"/>
      <c r="S245" s="175"/>
      <c r="T245" s="175"/>
      <c r="U245" s="175"/>
      <c r="V245" s="175"/>
      <c r="W245" s="175"/>
      <c r="X245" s="175"/>
      <c r="Y245" s="175"/>
      <c r="Z245" s="175"/>
    </row>
    <row r="246" ht="11.25" customHeight="1">
      <c r="A246" s="175"/>
      <c r="B246" s="175"/>
      <c r="C246" s="175"/>
      <c r="D246" s="175"/>
      <c r="E246" s="175"/>
      <c r="F246" s="175"/>
      <c r="G246" s="175"/>
      <c r="H246" s="175"/>
      <c r="I246" s="175"/>
      <c r="J246" s="175"/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5"/>
      <c r="V246" s="175"/>
      <c r="W246" s="175"/>
      <c r="X246" s="175"/>
      <c r="Y246" s="175"/>
      <c r="Z246" s="175"/>
    </row>
    <row r="247" ht="11.25" customHeight="1">
      <c r="A247" s="175"/>
      <c r="B247" s="175"/>
      <c r="C247" s="175"/>
      <c r="D247" s="175"/>
      <c r="E247" s="175"/>
      <c r="F247" s="175"/>
      <c r="G247" s="175"/>
      <c r="H247" s="175"/>
      <c r="I247" s="175"/>
      <c r="J247" s="175"/>
      <c r="K247" s="175"/>
      <c r="L247" s="175"/>
      <c r="M247" s="175"/>
      <c r="N247" s="175"/>
      <c r="O247" s="175"/>
      <c r="P247" s="175"/>
      <c r="Q247" s="175"/>
      <c r="R247" s="175"/>
      <c r="S247" s="175"/>
      <c r="T247" s="175"/>
      <c r="U247" s="175"/>
      <c r="V247" s="175"/>
      <c r="W247" s="175"/>
      <c r="X247" s="175"/>
      <c r="Y247" s="175"/>
      <c r="Z247" s="175"/>
    </row>
    <row r="248" ht="11.25" customHeight="1">
      <c r="A248" s="175"/>
      <c r="B248" s="175"/>
      <c r="C248" s="175"/>
      <c r="D248" s="175"/>
      <c r="E248" s="175"/>
      <c r="F248" s="175"/>
      <c r="G248" s="175"/>
      <c r="H248" s="175"/>
      <c r="I248" s="175"/>
      <c r="J248" s="175"/>
      <c r="K248" s="175"/>
      <c r="L248" s="175"/>
      <c r="M248" s="175"/>
      <c r="N248" s="175"/>
      <c r="O248" s="175"/>
      <c r="P248" s="175"/>
      <c r="Q248" s="175"/>
      <c r="R248" s="175"/>
      <c r="S248" s="175"/>
      <c r="T248" s="175"/>
      <c r="U248" s="175"/>
      <c r="V248" s="175"/>
      <c r="W248" s="175"/>
      <c r="X248" s="175"/>
      <c r="Y248" s="175"/>
      <c r="Z248" s="175"/>
    </row>
    <row r="249" ht="11.25" customHeight="1">
      <c r="A249" s="175"/>
      <c r="B249" s="175"/>
      <c r="C249" s="175"/>
      <c r="D249" s="175"/>
      <c r="E249" s="175"/>
      <c r="F249" s="175"/>
      <c r="G249" s="175"/>
      <c r="H249" s="175"/>
      <c r="I249" s="175"/>
      <c r="J249" s="175"/>
      <c r="K249" s="175"/>
      <c r="L249" s="175"/>
      <c r="M249" s="175"/>
      <c r="N249" s="175"/>
      <c r="O249" s="175"/>
      <c r="P249" s="175"/>
      <c r="Q249" s="175"/>
      <c r="R249" s="175"/>
      <c r="S249" s="175"/>
      <c r="T249" s="175"/>
      <c r="U249" s="175"/>
      <c r="V249" s="175"/>
      <c r="W249" s="175"/>
      <c r="X249" s="175"/>
      <c r="Y249" s="175"/>
      <c r="Z249" s="175"/>
    </row>
    <row r="250" ht="11.25" customHeight="1">
      <c r="A250" s="175"/>
      <c r="B250" s="175"/>
      <c r="C250" s="175"/>
      <c r="D250" s="175"/>
      <c r="E250" s="175"/>
      <c r="F250" s="175"/>
      <c r="G250" s="175"/>
      <c r="H250" s="175"/>
      <c r="I250" s="175"/>
      <c r="J250" s="175"/>
      <c r="K250" s="175"/>
      <c r="L250" s="175"/>
      <c r="M250" s="175"/>
      <c r="N250" s="175"/>
      <c r="O250" s="175"/>
      <c r="P250" s="175"/>
      <c r="Q250" s="175"/>
      <c r="R250" s="175"/>
      <c r="S250" s="175"/>
      <c r="T250" s="175"/>
      <c r="U250" s="175"/>
      <c r="V250" s="175"/>
      <c r="W250" s="175"/>
      <c r="X250" s="175"/>
      <c r="Y250" s="175"/>
      <c r="Z250" s="175"/>
    </row>
    <row r="251" ht="11.25" customHeight="1">
      <c r="A251" s="175"/>
      <c r="B251" s="175"/>
      <c r="C251" s="175"/>
      <c r="D251" s="175"/>
      <c r="E251" s="175"/>
      <c r="F251" s="175"/>
      <c r="G251" s="175"/>
      <c r="H251" s="175"/>
      <c r="I251" s="175"/>
      <c r="J251" s="175"/>
      <c r="K251" s="175"/>
      <c r="L251" s="175"/>
      <c r="M251" s="175"/>
      <c r="N251" s="175"/>
      <c r="O251" s="175"/>
      <c r="P251" s="175"/>
      <c r="Q251" s="175"/>
      <c r="R251" s="175"/>
      <c r="S251" s="175"/>
      <c r="T251" s="175"/>
      <c r="U251" s="175"/>
      <c r="V251" s="175"/>
      <c r="W251" s="175"/>
      <c r="X251" s="175"/>
      <c r="Y251" s="175"/>
      <c r="Z251" s="175"/>
    </row>
    <row r="252" ht="11.25" customHeight="1">
      <c r="A252" s="175"/>
      <c r="B252" s="175"/>
      <c r="C252" s="175"/>
      <c r="D252" s="175"/>
      <c r="E252" s="175"/>
      <c r="F252" s="175"/>
      <c r="G252" s="175"/>
      <c r="H252" s="175"/>
      <c r="I252" s="175"/>
      <c r="J252" s="175"/>
      <c r="K252" s="175"/>
      <c r="L252" s="175"/>
      <c r="M252" s="175"/>
      <c r="N252" s="175"/>
      <c r="O252" s="175"/>
      <c r="P252" s="175"/>
      <c r="Q252" s="175"/>
      <c r="R252" s="175"/>
      <c r="S252" s="175"/>
      <c r="T252" s="175"/>
      <c r="U252" s="175"/>
      <c r="V252" s="175"/>
      <c r="W252" s="175"/>
      <c r="X252" s="175"/>
      <c r="Y252" s="175"/>
      <c r="Z252" s="175"/>
    </row>
    <row r="253" ht="11.25" customHeight="1">
      <c r="A253" s="175"/>
      <c r="B253" s="175"/>
      <c r="C253" s="175"/>
      <c r="D253" s="175"/>
      <c r="E253" s="175"/>
      <c r="F253" s="175"/>
      <c r="G253" s="175"/>
      <c r="H253" s="175"/>
      <c r="I253" s="175"/>
      <c r="J253" s="175"/>
      <c r="K253" s="175"/>
      <c r="L253" s="175"/>
      <c r="M253" s="175"/>
      <c r="N253" s="175"/>
      <c r="O253" s="175"/>
      <c r="P253" s="175"/>
      <c r="Q253" s="175"/>
      <c r="R253" s="175"/>
      <c r="S253" s="175"/>
      <c r="T253" s="175"/>
      <c r="U253" s="175"/>
      <c r="V253" s="175"/>
      <c r="W253" s="175"/>
      <c r="X253" s="175"/>
      <c r="Y253" s="175"/>
      <c r="Z253" s="175"/>
    </row>
    <row r="254" ht="11.25" customHeight="1">
      <c r="A254" s="175"/>
      <c r="B254" s="175"/>
      <c r="C254" s="175"/>
      <c r="D254" s="175"/>
      <c r="E254" s="175"/>
      <c r="F254" s="175"/>
      <c r="G254" s="175"/>
      <c r="H254" s="175"/>
      <c r="I254" s="175"/>
      <c r="J254" s="175"/>
      <c r="K254" s="175"/>
      <c r="L254" s="175"/>
      <c r="M254" s="175"/>
      <c r="N254" s="175"/>
      <c r="O254" s="175"/>
      <c r="P254" s="175"/>
      <c r="Q254" s="175"/>
      <c r="R254" s="175"/>
      <c r="S254" s="175"/>
      <c r="T254" s="175"/>
      <c r="U254" s="175"/>
      <c r="V254" s="175"/>
      <c r="W254" s="175"/>
      <c r="X254" s="175"/>
      <c r="Y254" s="175"/>
      <c r="Z254" s="175"/>
    </row>
    <row r="255" ht="11.25" customHeight="1">
      <c r="A255" s="175"/>
      <c r="B255" s="175"/>
      <c r="C255" s="175"/>
      <c r="D255" s="175"/>
      <c r="E255" s="175"/>
      <c r="F255" s="175"/>
      <c r="G255" s="175"/>
      <c r="H255" s="175"/>
      <c r="I255" s="175"/>
      <c r="J255" s="175"/>
      <c r="K255" s="175"/>
      <c r="L255" s="175"/>
      <c r="M255" s="175"/>
      <c r="N255" s="175"/>
      <c r="O255" s="175"/>
      <c r="P255" s="175"/>
      <c r="Q255" s="175"/>
      <c r="R255" s="175"/>
      <c r="S255" s="175"/>
      <c r="T255" s="175"/>
      <c r="U255" s="175"/>
      <c r="V255" s="175"/>
      <c r="W255" s="175"/>
      <c r="X255" s="175"/>
      <c r="Y255" s="175"/>
      <c r="Z255" s="175"/>
    </row>
    <row r="256" ht="11.25" customHeight="1">
      <c r="A256" s="175"/>
      <c r="B256" s="175"/>
      <c r="C256" s="175"/>
      <c r="D256" s="175"/>
      <c r="E256" s="175"/>
      <c r="F256" s="175"/>
      <c r="G256" s="175"/>
      <c r="H256" s="175"/>
      <c r="I256" s="175"/>
      <c r="J256" s="175"/>
      <c r="K256" s="175"/>
      <c r="L256" s="175"/>
      <c r="M256" s="175"/>
      <c r="N256" s="175"/>
      <c r="O256" s="175"/>
      <c r="P256" s="175"/>
      <c r="Q256" s="175"/>
      <c r="R256" s="175"/>
      <c r="S256" s="175"/>
      <c r="T256" s="175"/>
      <c r="U256" s="175"/>
      <c r="V256" s="175"/>
      <c r="W256" s="175"/>
      <c r="X256" s="175"/>
      <c r="Y256" s="175"/>
      <c r="Z256" s="175"/>
    </row>
    <row r="257" ht="11.25" customHeight="1">
      <c r="A257" s="175"/>
      <c r="B257" s="175"/>
      <c r="C257" s="175"/>
      <c r="D257" s="175"/>
      <c r="E257" s="175"/>
      <c r="F257" s="175"/>
      <c r="G257" s="175"/>
      <c r="H257" s="175"/>
      <c r="I257" s="175"/>
      <c r="J257" s="175"/>
      <c r="K257" s="175"/>
      <c r="L257" s="175"/>
      <c r="M257" s="175"/>
      <c r="N257" s="175"/>
      <c r="O257" s="175"/>
      <c r="P257" s="175"/>
      <c r="Q257" s="175"/>
      <c r="R257" s="175"/>
      <c r="S257" s="175"/>
      <c r="T257" s="175"/>
      <c r="U257" s="175"/>
      <c r="V257" s="175"/>
      <c r="W257" s="175"/>
      <c r="X257" s="175"/>
      <c r="Y257" s="175"/>
      <c r="Z257" s="175"/>
    </row>
    <row r="258" ht="11.25" customHeight="1">
      <c r="A258" s="175"/>
      <c r="B258" s="175"/>
      <c r="C258" s="175"/>
      <c r="D258" s="175"/>
      <c r="E258" s="175"/>
      <c r="F258" s="175"/>
      <c r="G258" s="175"/>
      <c r="H258" s="175"/>
      <c r="I258" s="175"/>
      <c r="J258" s="175"/>
      <c r="K258" s="175"/>
      <c r="L258" s="175"/>
      <c r="M258" s="175"/>
      <c r="N258" s="175"/>
      <c r="O258" s="175"/>
      <c r="P258" s="175"/>
      <c r="Q258" s="175"/>
      <c r="R258" s="175"/>
      <c r="S258" s="175"/>
      <c r="T258" s="175"/>
      <c r="U258" s="175"/>
      <c r="V258" s="175"/>
      <c r="W258" s="175"/>
      <c r="X258" s="175"/>
      <c r="Y258" s="175"/>
      <c r="Z258" s="175"/>
    </row>
    <row r="259" ht="11.25" customHeight="1">
      <c r="A259" s="175"/>
      <c r="B259" s="175"/>
      <c r="C259" s="175"/>
      <c r="D259" s="175"/>
      <c r="E259" s="175"/>
      <c r="F259" s="175"/>
      <c r="G259" s="175"/>
      <c r="H259" s="175"/>
      <c r="I259" s="175"/>
      <c r="J259" s="175"/>
      <c r="K259" s="175"/>
      <c r="L259" s="175"/>
      <c r="M259" s="175"/>
      <c r="N259" s="175"/>
      <c r="O259" s="175"/>
      <c r="P259" s="175"/>
      <c r="Q259" s="175"/>
      <c r="R259" s="175"/>
      <c r="S259" s="175"/>
      <c r="T259" s="175"/>
      <c r="U259" s="175"/>
      <c r="V259" s="175"/>
      <c r="W259" s="175"/>
      <c r="X259" s="175"/>
      <c r="Y259" s="175"/>
      <c r="Z259" s="175"/>
    </row>
    <row r="260" ht="11.25" customHeight="1">
      <c r="A260" s="175"/>
      <c r="B260" s="175"/>
      <c r="C260" s="175"/>
      <c r="D260" s="175"/>
      <c r="E260" s="175"/>
      <c r="F260" s="175"/>
      <c r="G260" s="175"/>
      <c r="H260" s="175"/>
      <c r="I260" s="175"/>
      <c r="J260" s="175"/>
      <c r="K260" s="175"/>
      <c r="L260" s="175"/>
      <c r="M260" s="175"/>
      <c r="N260" s="175"/>
      <c r="O260" s="175"/>
      <c r="P260" s="175"/>
      <c r="Q260" s="175"/>
      <c r="R260" s="175"/>
      <c r="S260" s="175"/>
      <c r="T260" s="175"/>
      <c r="U260" s="175"/>
      <c r="V260" s="175"/>
      <c r="W260" s="175"/>
      <c r="X260" s="175"/>
      <c r="Y260" s="175"/>
      <c r="Z260" s="175"/>
    </row>
    <row r="261" ht="11.25" customHeight="1">
      <c r="A261" s="175"/>
      <c r="B261" s="175"/>
      <c r="C261" s="175"/>
      <c r="D261" s="175"/>
      <c r="E261" s="175"/>
      <c r="F261" s="175"/>
      <c r="G261" s="175"/>
      <c r="H261" s="175"/>
      <c r="I261" s="175"/>
      <c r="J261" s="175"/>
      <c r="K261" s="175"/>
      <c r="L261" s="175"/>
      <c r="M261" s="175"/>
      <c r="N261" s="175"/>
      <c r="O261" s="175"/>
      <c r="P261" s="175"/>
      <c r="Q261" s="175"/>
      <c r="R261" s="175"/>
      <c r="S261" s="175"/>
      <c r="T261" s="175"/>
      <c r="U261" s="175"/>
      <c r="V261" s="175"/>
      <c r="W261" s="175"/>
      <c r="X261" s="175"/>
      <c r="Y261" s="175"/>
      <c r="Z261" s="175"/>
    </row>
    <row r="262" ht="11.25" customHeight="1">
      <c r="A262" s="175"/>
      <c r="B262" s="175"/>
      <c r="C262" s="175"/>
      <c r="D262" s="175"/>
      <c r="E262" s="175"/>
      <c r="F262" s="175"/>
      <c r="G262" s="175"/>
      <c r="H262" s="175"/>
      <c r="I262" s="175"/>
      <c r="J262" s="175"/>
      <c r="K262" s="175"/>
      <c r="L262" s="175"/>
      <c r="M262" s="175"/>
      <c r="N262" s="175"/>
      <c r="O262" s="175"/>
      <c r="P262" s="175"/>
      <c r="Q262" s="175"/>
      <c r="R262" s="175"/>
      <c r="S262" s="175"/>
      <c r="T262" s="175"/>
      <c r="U262" s="175"/>
      <c r="V262" s="175"/>
      <c r="W262" s="175"/>
      <c r="X262" s="175"/>
      <c r="Y262" s="175"/>
      <c r="Z262" s="175"/>
    </row>
    <row r="263" ht="11.25" customHeight="1">
      <c r="A263" s="175"/>
      <c r="B263" s="175"/>
      <c r="C263" s="175"/>
      <c r="D263" s="175"/>
      <c r="E263" s="175"/>
      <c r="F263" s="175"/>
      <c r="G263" s="175"/>
      <c r="H263" s="175"/>
      <c r="I263" s="175"/>
      <c r="J263" s="175"/>
      <c r="K263" s="175"/>
      <c r="L263" s="175"/>
      <c r="M263" s="175"/>
      <c r="N263" s="175"/>
      <c r="O263" s="175"/>
      <c r="P263" s="175"/>
      <c r="Q263" s="175"/>
      <c r="R263" s="175"/>
      <c r="S263" s="175"/>
      <c r="T263" s="175"/>
      <c r="U263" s="175"/>
      <c r="V263" s="175"/>
      <c r="W263" s="175"/>
      <c r="X263" s="175"/>
      <c r="Y263" s="175"/>
      <c r="Z263" s="175"/>
    </row>
    <row r="264" ht="11.25" customHeight="1">
      <c r="A264" s="175"/>
      <c r="B264" s="175"/>
      <c r="C264" s="175"/>
      <c r="D264" s="175"/>
      <c r="E264" s="175"/>
      <c r="F264" s="175"/>
      <c r="G264" s="175"/>
      <c r="H264" s="175"/>
      <c r="I264" s="175"/>
      <c r="J264" s="175"/>
      <c r="K264" s="175"/>
      <c r="L264" s="175"/>
      <c r="M264" s="175"/>
      <c r="N264" s="175"/>
      <c r="O264" s="175"/>
      <c r="P264" s="175"/>
      <c r="Q264" s="175"/>
      <c r="R264" s="175"/>
      <c r="S264" s="175"/>
      <c r="T264" s="175"/>
      <c r="U264" s="175"/>
      <c r="V264" s="175"/>
      <c r="W264" s="175"/>
      <c r="X264" s="175"/>
      <c r="Y264" s="175"/>
      <c r="Z264" s="175"/>
    </row>
    <row r="265" ht="11.25" customHeight="1">
      <c r="A265" s="175"/>
      <c r="B265" s="175"/>
      <c r="C265" s="175"/>
      <c r="D265" s="175"/>
      <c r="E265" s="175"/>
      <c r="F265" s="175"/>
      <c r="G265" s="175"/>
      <c r="H265" s="175"/>
      <c r="I265" s="175"/>
      <c r="J265" s="175"/>
      <c r="K265" s="175"/>
      <c r="L265" s="175"/>
      <c r="M265" s="175"/>
      <c r="N265" s="175"/>
      <c r="O265" s="175"/>
      <c r="P265" s="175"/>
      <c r="Q265" s="175"/>
      <c r="R265" s="175"/>
      <c r="S265" s="175"/>
      <c r="T265" s="175"/>
      <c r="U265" s="175"/>
      <c r="V265" s="175"/>
      <c r="W265" s="175"/>
      <c r="X265" s="175"/>
      <c r="Y265" s="175"/>
      <c r="Z265" s="175"/>
    </row>
    <row r="266" ht="11.25" customHeight="1">
      <c r="A266" s="175"/>
      <c r="B266" s="175"/>
      <c r="C266" s="175"/>
      <c r="D266" s="175"/>
      <c r="E266" s="175"/>
      <c r="F266" s="175"/>
      <c r="G266" s="175"/>
      <c r="H266" s="175"/>
      <c r="I266" s="175"/>
      <c r="J266" s="175"/>
      <c r="K266" s="175"/>
      <c r="L266" s="175"/>
      <c r="M266" s="175"/>
      <c r="N266" s="175"/>
      <c r="O266" s="175"/>
      <c r="P266" s="175"/>
      <c r="Q266" s="175"/>
      <c r="R266" s="175"/>
      <c r="S266" s="175"/>
      <c r="T266" s="175"/>
      <c r="U266" s="175"/>
      <c r="V266" s="175"/>
      <c r="W266" s="175"/>
      <c r="X266" s="175"/>
      <c r="Y266" s="175"/>
      <c r="Z266" s="175"/>
    </row>
    <row r="267" ht="11.25" customHeight="1">
      <c r="A267" s="175"/>
      <c r="B267" s="175"/>
      <c r="C267" s="175"/>
      <c r="D267" s="175"/>
      <c r="E267" s="175"/>
      <c r="F267" s="175"/>
      <c r="G267" s="175"/>
      <c r="H267" s="175"/>
      <c r="I267" s="175"/>
      <c r="J267" s="175"/>
      <c r="K267" s="175"/>
      <c r="L267" s="175"/>
      <c r="M267" s="175"/>
      <c r="N267" s="175"/>
      <c r="O267" s="175"/>
      <c r="P267" s="175"/>
      <c r="Q267" s="175"/>
      <c r="R267" s="175"/>
      <c r="S267" s="175"/>
      <c r="T267" s="175"/>
      <c r="U267" s="175"/>
      <c r="V267" s="175"/>
      <c r="W267" s="175"/>
      <c r="X267" s="175"/>
      <c r="Y267" s="175"/>
      <c r="Z267" s="175"/>
    </row>
    <row r="268" ht="11.25" customHeight="1">
      <c r="A268" s="175"/>
      <c r="B268" s="175"/>
      <c r="C268" s="175"/>
      <c r="D268" s="175"/>
      <c r="E268" s="175"/>
      <c r="F268" s="175"/>
      <c r="G268" s="175"/>
      <c r="H268" s="175"/>
      <c r="I268" s="175"/>
      <c r="J268" s="175"/>
      <c r="K268" s="175"/>
      <c r="L268" s="175"/>
      <c r="M268" s="175"/>
      <c r="N268" s="175"/>
      <c r="O268" s="175"/>
      <c r="P268" s="175"/>
      <c r="Q268" s="175"/>
      <c r="R268" s="175"/>
      <c r="S268" s="175"/>
      <c r="T268" s="175"/>
      <c r="U268" s="175"/>
      <c r="V268" s="175"/>
      <c r="W268" s="175"/>
      <c r="X268" s="175"/>
      <c r="Y268" s="175"/>
      <c r="Z268" s="175"/>
    </row>
    <row r="269" ht="11.25" customHeight="1">
      <c r="A269" s="175"/>
      <c r="B269" s="175"/>
      <c r="C269" s="175"/>
      <c r="D269" s="175"/>
      <c r="E269" s="175"/>
      <c r="F269" s="175"/>
      <c r="G269" s="175"/>
      <c r="H269" s="175"/>
      <c r="I269" s="175"/>
      <c r="J269" s="175"/>
      <c r="K269" s="175"/>
      <c r="L269" s="175"/>
      <c r="M269" s="175"/>
      <c r="N269" s="175"/>
      <c r="O269" s="175"/>
      <c r="P269" s="175"/>
      <c r="Q269" s="175"/>
      <c r="R269" s="175"/>
      <c r="S269" s="175"/>
      <c r="T269" s="175"/>
      <c r="U269" s="175"/>
      <c r="V269" s="175"/>
      <c r="W269" s="175"/>
      <c r="X269" s="175"/>
      <c r="Y269" s="175"/>
      <c r="Z269" s="175"/>
    </row>
    <row r="270" ht="11.25" customHeight="1">
      <c r="A270" s="175"/>
      <c r="B270" s="175"/>
      <c r="C270" s="175"/>
      <c r="D270" s="175"/>
      <c r="E270" s="175"/>
      <c r="F270" s="175"/>
      <c r="G270" s="175"/>
      <c r="H270" s="175"/>
      <c r="I270" s="175"/>
      <c r="J270" s="175"/>
      <c r="K270" s="175"/>
      <c r="L270" s="175"/>
      <c r="M270" s="175"/>
      <c r="N270" s="175"/>
      <c r="O270" s="175"/>
      <c r="P270" s="175"/>
      <c r="Q270" s="175"/>
      <c r="R270" s="175"/>
      <c r="S270" s="175"/>
      <c r="T270" s="175"/>
      <c r="U270" s="175"/>
      <c r="V270" s="175"/>
      <c r="W270" s="175"/>
      <c r="X270" s="175"/>
      <c r="Y270" s="175"/>
      <c r="Z270" s="175"/>
    </row>
    <row r="271" ht="11.25" customHeight="1">
      <c r="A271" s="175"/>
      <c r="B271" s="175"/>
      <c r="C271" s="175"/>
      <c r="D271" s="175"/>
      <c r="E271" s="175"/>
      <c r="F271" s="175"/>
      <c r="G271" s="175"/>
      <c r="H271" s="175"/>
      <c r="I271" s="175"/>
      <c r="J271" s="175"/>
      <c r="K271" s="175"/>
      <c r="L271" s="175"/>
      <c r="M271" s="175"/>
      <c r="N271" s="175"/>
      <c r="O271" s="175"/>
      <c r="P271" s="175"/>
      <c r="Q271" s="175"/>
      <c r="R271" s="175"/>
      <c r="S271" s="175"/>
      <c r="T271" s="175"/>
      <c r="U271" s="175"/>
      <c r="V271" s="175"/>
      <c r="W271" s="175"/>
      <c r="X271" s="175"/>
      <c r="Y271" s="175"/>
      <c r="Z271" s="175"/>
    </row>
    <row r="272" ht="11.25" customHeight="1">
      <c r="A272" s="175"/>
      <c r="B272" s="175"/>
      <c r="C272" s="175"/>
      <c r="D272" s="175"/>
      <c r="E272" s="175"/>
      <c r="F272" s="175"/>
      <c r="G272" s="175"/>
      <c r="H272" s="175"/>
      <c r="I272" s="175"/>
      <c r="J272" s="175"/>
      <c r="K272" s="175"/>
      <c r="L272" s="175"/>
      <c r="M272" s="175"/>
      <c r="N272" s="175"/>
      <c r="O272" s="175"/>
      <c r="P272" s="175"/>
      <c r="Q272" s="175"/>
      <c r="R272" s="175"/>
      <c r="S272" s="175"/>
      <c r="T272" s="175"/>
      <c r="U272" s="175"/>
      <c r="V272" s="175"/>
      <c r="W272" s="175"/>
      <c r="X272" s="175"/>
      <c r="Y272" s="175"/>
      <c r="Z272" s="175"/>
    </row>
    <row r="273" ht="11.25" customHeight="1">
      <c r="A273" s="175"/>
      <c r="B273" s="175"/>
      <c r="C273" s="175"/>
      <c r="D273" s="175"/>
      <c r="E273" s="175"/>
      <c r="F273" s="175"/>
      <c r="G273" s="175"/>
      <c r="H273" s="175"/>
      <c r="I273" s="175"/>
      <c r="J273" s="175"/>
      <c r="K273" s="175"/>
      <c r="L273" s="175"/>
      <c r="M273" s="175"/>
      <c r="N273" s="175"/>
      <c r="O273" s="175"/>
      <c r="P273" s="175"/>
      <c r="Q273" s="175"/>
      <c r="R273" s="175"/>
      <c r="S273" s="175"/>
      <c r="T273" s="175"/>
      <c r="U273" s="175"/>
      <c r="V273" s="175"/>
      <c r="W273" s="175"/>
      <c r="X273" s="175"/>
      <c r="Y273" s="175"/>
      <c r="Z273" s="175"/>
    </row>
    <row r="274" ht="11.25" customHeight="1">
      <c r="A274" s="175"/>
      <c r="B274" s="175"/>
      <c r="C274" s="175"/>
      <c r="D274" s="175"/>
      <c r="E274" s="175"/>
      <c r="F274" s="175"/>
      <c r="G274" s="175"/>
      <c r="H274" s="175"/>
      <c r="I274" s="175"/>
      <c r="J274" s="175"/>
      <c r="K274" s="175"/>
      <c r="L274" s="175"/>
      <c r="M274" s="175"/>
      <c r="N274" s="175"/>
      <c r="O274" s="175"/>
      <c r="P274" s="175"/>
      <c r="Q274" s="175"/>
      <c r="R274" s="175"/>
      <c r="S274" s="175"/>
      <c r="T274" s="175"/>
      <c r="U274" s="175"/>
      <c r="V274" s="175"/>
      <c r="W274" s="175"/>
      <c r="X274" s="175"/>
      <c r="Y274" s="175"/>
      <c r="Z274" s="175"/>
    </row>
    <row r="275" ht="11.25" customHeight="1">
      <c r="A275" s="175"/>
      <c r="B275" s="175"/>
      <c r="C275" s="175"/>
      <c r="D275" s="175"/>
      <c r="E275" s="175"/>
      <c r="F275" s="175"/>
      <c r="G275" s="175"/>
      <c r="H275" s="175"/>
      <c r="I275" s="175"/>
      <c r="J275" s="175"/>
      <c r="K275" s="175"/>
      <c r="L275" s="175"/>
      <c r="M275" s="175"/>
      <c r="N275" s="175"/>
      <c r="O275" s="175"/>
      <c r="P275" s="175"/>
      <c r="Q275" s="175"/>
      <c r="R275" s="175"/>
      <c r="S275" s="175"/>
      <c r="T275" s="175"/>
      <c r="U275" s="175"/>
      <c r="V275" s="175"/>
      <c r="W275" s="175"/>
      <c r="X275" s="175"/>
      <c r="Y275" s="175"/>
      <c r="Z275" s="175"/>
    </row>
    <row r="276" ht="11.25" customHeight="1">
      <c r="A276" s="175"/>
      <c r="B276" s="175"/>
      <c r="C276" s="175"/>
      <c r="D276" s="175"/>
      <c r="E276" s="175"/>
      <c r="F276" s="175"/>
      <c r="G276" s="175"/>
      <c r="H276" s="175"/>
      <c r="I276" s="175"/>
      <c r="J276" s="175"/>
      <c r="K276" s="175"/>
      <c r="L276" s="175"/>
      <c r="M276" s="175"/>
      <c r="N276" s="175"/>
      <c r="O276" s="175"/>
      <c r="P276" s="175"/>
      <c r="Q276" s="175"/>
      <c r="R276" s="175"/>
      <c r="S276" s="175"/>
      <c r="T276" s="175"/>
      <c r="U276" s="175"/>
      <c r="V276" s="175"/>
      <c r="W276" s="175"/>
      <c r="X276" s="175"/>
      <c r="Y276" s="175"/>
      <c r="Z276" s="175"/>
    </row>
    <row r="277" ht="11.25" customHeight="1">
      <c r="A277" s="175"/>
      <c r="B277" s="175"/>
      <c r="C277" s="175"/>
      <c r="D277" s="175"/>
      <c r="E277" s="175"/>
      <c r="F277" s="175"/>
      <c r="G277" s="175"/>
      <c r="H277" s="175"/>
      <c r="I277" s="175"/>
      <c r="J277" s="175"/>
      <c r="K277" s="175"/>
      <c r="L277" s="175"/>
      <c r="M277" s="175"/>
      <c r="N277" s="175"/>
      <c r="O277" s="175"/>
      <c r="P277" s="175"/>
      <c r="Q277" s="175"/>
      <c r="R277" s="175"/>
      <c r="S277" s="175"/>
      <c r="T277" s="175"/>
      <c r="U277" s="175"/>
      <c r="V277" s="175"/>
      <c r="W277" s="175"/>
      <c r="X277" s="175"/>
      <c r="Y277" s="175"/>
      <c r="Z277" s="175"/>
    </row>
    <row r="278" ht="11.25" customHeight="1">
      <c r="A278" s="175"/>
      <c r="B278" s="175"/>
      <c r="C278" s="175"/>
      <c r="D278" s="175"/>
      <c r="E278" s="175"/>
      <c r="F278" s="175"/>
      <c r="G278" s="175"/>
      <c r="H278" s="175"/>
      <c r="I278" s="175"/>
      <c r="J278" s="175"/>
      <c r="K278" s="175"/>
      <c r="L278" s="175"/>
      <c r="M278" s="175"/>
      <c r="N278" s="175"/>
      <c r="O278" s="175"/>
      <c r="P278" s="175"/>
      <c r="Q278" s="175"/>
      <c r="R278" s="175"/>
      <c r="S278" s="175"/>
      <c r="T278" s="175"/>
      <c r="U278" s="175"/>
      <c r="V278" s="175"/>
      <c r="W278" s="175"/>
      <c r="X278" s="175"/>
      <c r="Y278" s="175"/>
      <c r="Z278" s="175"/>
    </row>
    <row r="279" ht="11.25" customHeight="1">
      <c r="A279" s="175"/>
      <c r="B279" s="175"/>
      <c r="C279" s="175"/>
      <c r="D279" s="175"/>
      <c r="E279" s="175"/>
      <c r="F279" s="175"/>
      <c r="G279" s="175"/>
      <c r="H279" s="175"/>
      <c r="I279" s="175"/>
      <c r="J279" s="175"/>
      <c r="K279" s="175"/>
      <c r="L279" s="175"/>
      <c r="M279" s="175"/>
      <c r="N279" s="175"/>
      <c r="O279" s="175"/>
      <c r="P279" s="175"/>
      <c r="Q279" s="175"/>
      <c r="R279" s="175"/>
      <c r="S279" s="175"/>
      <c r="T279" s="175"/>
      <c r="U279" s="175"/>
      <c r="V279" s="175"/>
      <c r="W279" s="175"/>
      <c r="X279" s="175"/>
      <c r="Y279" s="175"/>
      <c r="Z279" s="175"/>
    </row>
    <row r="280" ht="11.25" customHeight="1">
      <c r="A280" s="175"/>
      <c r="B280" s="175"/>
      <c r="C280" s="175"/>
      <c r="D280" s="175"/>
      <c r="E280" s="175"/>
      <c r="F280" s="175"/>
      <c r="G280" s="175"/>
      <c r="H280" s="175"/>
      <c r="I280" s="175"/>
      <c r="J280" s="175"/>
      <c r="K280" s="175"/>
      <c r="L280" s="175"/>
      <c r="M280" s="175"/>
      <c r="N280" s="175"/>
      <c r="O280" s="175"/>
      <c r="P280" s="175"/>
      <c r="Q280" s="175"/>
      <c r="R280" s="175"/>
      <c r="S280" s="175"/>
      <c r="T280" s="175"/>
      <c r="U280" s="175"/>
      <c r="V280" s="175"/>
      <c r="W280" s="175"/>
      <c r="X280" s="175"/>
      <c r="Y280" s="175"/>
      <c r="Z280" s="175"/>
    </row>
    <row r="281" ht="11.25" customHeight="1">
      <c r="A281" s="175"/>
      <c r="B281" s="175"/>
      <c r="C281" s="175"/>
      <c r="D281" s="175"/>
      <c r="E281" s="175"/>
      <c r="F281" s="175"/>
      <c r="G281" s="175"/>
      <c r="H281" s="175"/>
      <c r="I281" s="175"/>
      <c r="J281" s="175"/>
      <c r="K281" s="175"/>
      <c r="L281" s="175"/>
      <c r="M281" s="175"/>
      <c r="N281" s="175"/>
      <c r="O281" s="175"/>
      <c r="P281" s="175"/>
      <c r="Q281" s="175"/>
      <c r="R281" s="175"/>
      <c r="S281" s="175"/>
      <c r="T281" s="175"/>
      <c r="U281" s="175"/>
      <c r="V281" s="175"/>
      <c r="W281" s="175"/>
      <c r="X281" s="175"/>
      <c r="Y281" s="175"/>
      <c r="Z281" s="175"/>
    </row>
    <row r="282" ht="11.25" customHeight="1">
      <c r="A282" s="175"/>
      <c r="B282" s="175"/>
      <c r="C282" s="175"/>
      <c r="D282" s="175"/>
      <c r="E282" s="175"/>
      <c r="F282" s="175"/>
      <c r="G282" s="175"/>
      <c r="H282" s="175"/>
      <c r="I282" s="175"/>
      <c r="J282" s="175"/>
      <c r="K282" s="175"/>
      <c r="L282" s="175"/>
      <c r="M282" s="175"/>
      <c r="N282" s="175"/>
      <c r="O282" s="175"/>
      <c r="P282" s="175"/>
      <c r="Q282" s="175"/>
      <c r="R282" s="175"/>
      <c r="S282" s="175"/>
      <c r="T282" s="175"/>
      <c r="U282" s="175"/>
      <c r="V282" s="175"/>
      <c r="W282" s="175"/>
      <c r="X282" s="175"/>
      <c r="Y282" s="175"/>
      <c r="Z282" s="175"/>
    </row>
    <row r="283" ht="11.25" customHeight="1">
      <c r="A283" s="175"/>
      <c r="B283" s="175"/>
      <c r="C283" s="175"/>
      <c r="D283" s="175"/>
      <c r="E283" s="175"/>
      <c r="F283" s="175"/>
      <c r="G283" s="175"/>
      <c r="H283" s="175"/>
      <c r="I283" s="175"/>
      <c r="J283" s="175"/>
      <c r="K283" s="175"/>
      <c r="L283" s="175"/>
      <c r="M283" s="175"/>
      <c r="N283" s="175"/>
      <c r="O283" s="175"/>
      <c r="P283" s="175"/>
      <c r="Q283" s="175"/>
      <c r="R283" s="175"/>
      <c r="S283" s="175"/>
      <c r="T283" s="175"/>
      <c r="U283" s="175"/>
      <c r="V283" s="175"/>
      <c r="W283" s="175"/>
      <c r="X283" s="175"/>
      <c r="Y283" s="175"/>
      <c r="Z283" s="175"/>
    </row>
    <row r="284" ht="11.25" customHeight="1">
      <c r="A284" s="175"/>
      <c r="B284" s="175"/>
      <c r="C284" s="175"/>
      <c r="D284" s="175"/>
      <c r="E284" s="175"/>
      <c r="F284" s="175"/>
      <c r="G284" s="175"/>
      <c r="H284" s="175"/>
      <c r="I284" s="175"/>
      <c r="J284" s="175"/>
      <c r="K284" s="175"/>
      <c r="L284" s="175"/>
      <c r="M284" s="175"/>
      <c r="N284" s="175"/>
      <c r="O284" s="175"/>
      <c r="P284" s="175"/>
      <c r="Q284" s="175"/>
      <c r="R284" s="175"/>
      <c r="S284" s="175"/>
      <c r="T284" s="175"/>
      <c r="U284" s="175"/>
      <c r="V284" s="175"/>
      <c r="W284" s="175"/>
      <c r="X284" s="175"/>
      <c r="Y284" s="175"/>
      <c r="Z284" s="175"/>
    </row>
    <row r="285" ht="11.25" customHeight="1">
      <c r="A285" s="175"/>
      <c r="B285" s="175"/>
      <c r="C285" s="175"/>
      <c r="D285" s="175"/>
      <c r="E285" s="175"/>
      <c r="F285" s="175"/>
      <c r="G285" s="175"/>
      <c r="H285" s="175"/>
      <c r="I285" s="175"/>
      <c r="J285" s="175"/>
      <c r="K285" s="175"/>
      <c r="L285" s="175"/>
      <c r="M285" s="175"/>
      <c r="N285" s="175"/>
      <c r="O285" s="175"/>
      <c r="P285" s="175"/>
      <c r="Q285" s="175"/>
      <c r="R285" s="175"/>
      <c r="S285" s="175"/>
      <c r="T285" s="175"/>
      <c r="U285" s="175"/>
      <c r="V285" s="175"/>
      <c r="W285" s="175"/>
      <c r="X285" s="175"/>
      <c r="Y285" s="175"/>
      <c r="Z285" s="175"/>
    </row>
    <row r="286" ht="11.25" customHeight="1">
      <c r="A286" s="175"/>
      <c r="B286" s="175"/>
      <c r="C286" s="175"/>
      <c r="D286" s="175"/>
      <c r="E286" s="175"/>
      <c r="F286" s="175"/>
      <c r="G286" s="175"/>
      <c r="H286" s="175"/>
      <c r="I286" s="175"/>
      <c r="J286" s="175"/>
      <c r="K286" s="175"/>
      <c r="L286" s="175"/>
      <c r="M286" s="175"/>
      <c r="N286" s="175"/>
      <c r="O286" s="175"/>
      <c r="P286" s="175"/>
      <c r="Q286" s="175"/>
      <c r="R286" s="175"/>
      <c r="S286" s="175"/>
      <c r="T286" s="175"/>
      <c r="U286" s="175"/>
      <c r="V286" s="175"/>
      <c r="W286" s="175"/>
      <c r="X286" s="175"/>
      <c r="Y286" s="175"/>
      <c r="Z286" s="175"/>
    </row>
    <row r="287" ht="11.25" customHeight="1">
      <c r="A287" s="175"/>
      <c r="B287" s="175"/>
      <c r="C287" s="175"/>
      <c r="D287" s="175"/>
      <c r="E287" s="175"/>
      <c r="F287" s="175"/>
      <c r="G287" s="175"/>
      <c r="H287" s="175"/>
      <c r="I287" s="175"/>
      <c r="J287" s="175"/>
      <c r="K287" s="175"/>
      <c r="L287" s="175"/>
      <c r="M287" s="175"/>
      <c r="N287" s="175"/>
      <c r="O287" s="175"/>
      <c r="P287" s="175"/>
      <c r="Q287" s="175"/>
      <c r="R287" s="175"/>
      <c r="S287" s="175"/>
      <c r="T287" s="175"/>
      <c r="U287" s="175"/>
      <c r="V287" s="175"/>
      <c r="W287" s="175"/>
      <c r="X287" s="175"/>
      <c r="Y287" s="175"/>
      <c r="Z287" s="175"/>
    </row>
    <row r="288" ht="11.25" customHeight="1">
      <c r="A288" s="175"/>
      <c r="B288" s="175"/>
      <c r="C288" s="175"/>
      <c r="D288" s="175"/>
      <c r="E288" s="175"/>
      <c r="F288" s="175"/>
      <c r="G288" s="175"/>
      <c r="H288" s="175"/>
      <c r="I288" s="175"/>
      <c r="J288" s="175"/>
      <c r="K288" s="175"/>
      <c r="L288" s="175"/>
      <c r="M288" s="175"/>
      <c r="N288" s="175"/>
      <c r="O288" s="175"/>
      <c r="P288" s="175"/>
      <c r="Q288" s="175"/>
      <c r="R288" s="175"/>
      <c r="S288" s="175"/>
      <c r="T288" s="175"/>
      <c r="U288" s="175"/>
      <c r="V288" s="175"/>
      <c r="W288" s="175"/>
      <c r="X288" s="175"/>
      <c r="Y288" s="175"/>
      <c r="Z288" s="175"/>
    </row>
    <row r="289" ht="11.25" customHeight="1">
      <c r="A289" s="175"/>
      <c r="B289" s="175"/>
      <c r="C289" s="175"/>
      <c r="D289" s="175"/>
      <c r="E289" s="175"/>
      <c r="F289" s="175"/>
      <c r="G289" s="175"/>
      <c r="H289" s="175"/>
      <c r="I289" s="175"/>
      <c r="J289" s="175"/>
      <c r="K289" s="175"/>
      <c r="L289" s="175"/>
      <c r="M289" s="175"/>
      <c r="N289" s="175"/>
      <c r="O289" s="175"/>
      <c r="P289" s="175"/>
      <c r="Q289" s="175"/>
      <c r="R289" s="175"/>
      <c r="S289" s="175"/>
      <c r="T289" s="175"/>
      <c r="U289" s="175"/>
      <c r="V289" s="175"/>
      <c r="W289" s="175"/>
      <c r="X289" s="175"/>
      <c r="Y289" s="175"/>
      <c r="Z289" s="175"/>
    </row>
    <row r="290" ht="11.25" customHeight="1">
      <c r="A290" s="175"/>
      <c r="B290" s="175"/>
      <c r="C290" s="175"/>
      <c r="D290" s="175"/>
      <c r="E290" s="175"/>
      <c r="F290" s="175"/>
      <c r="G290" s="175"/>
      <c r="H290" s="175"/>
      <c r="I290" s="175"/>
      <c r="J290" s="175"/>
      <c r="K290" s="175"/>
      <c r="L290" s="175"/>
      <c r="M290" s="175"/>
      <c r="N290" s="175"/>
      <c r="O290" s="175"/>
      <c r="P290" s="175"/>
      <c r="Q290" s="175"/>
      <c r="R290" s="175"/>
      <c r="S290" s="175"/>
      <c r="T290" s="175"/>
      <c r="U290" s="175"/>
      <c r="V290" s="175"/>
      <c r="W290" s="175"/>
      <c r="X290" s="175"/>
      <c r="Y290" s="175"/>
      <c r="Z290" s="175"/>
    </row>
    <row r="291" ht="11.25" customHeight="1">
      <c r="A291" s="175"/>
      <c r="B291" s="175"/>
      <c r="C291" s="175"/>
      <c r="D291" s="175"/>
      <c r="E291" s="175"/>
      <c r="F291" s="175"/>
      <c r="G291" s="175"/>
      <c r="H291" s="175"/>
      <c r="I291" s="175"/>
      <c r="J291" s="175"/>
      <c r="K291" s="175"/>
      <c r="L291" s="175"/>
      <c r="M291" s="175"/>
      <c r="N291" s="175"/>
      <c r="O291" s="175"/>
      <c r="P291" s="175"/>
      <c r="Q291" s="175"/>
      <c r="R291" s="175"/>
      <c r="S291" s="175"/>
      <c r="T291" s="175"/>
      <c r="U291" s="175"/>
      <c r="V291" s="175"/>
      <c r="W291" s="175"/>
      <c r="X291" s="175"/>
      <c r="Y291" s="175"/>
      <c r="Z291" s="175"/>
    </row>
    <row r="292" ht="11.25" customHeight="1">
      <c r="A292" s="175"/>
      <c r="B292" s="175"/>
      <c r="C292" s="175"/>
      <c r="D292" s="175"/>
      <c r="E292" s="175"/>
      <c r="F292" s="175"/>
      <c r="G292" s="175"/>
      <c r="H292" s="175"/>
      <c r="I292" s="175"/>
      <c r="J292" s="175"/>
      <c r="K292" s="175"/>
      <c r="L292" s="175"/>
      <c r="M292" s="175"/>
      <c r="N292" s="175"/>
      <c r="O292" s="175"/>
      <c r="P292" s="175"/>
      <c r="Q292" s="175"/>
      <c r="R292" s="175"/>
      <c r="S292" s="175"/>
      <c r="T292" s="175"/>
      <c r="U292" s="175"/>
      <c r="V292" s="175"/>
      <c r="W292" s="175"/>
      <c r="X292" s="175"/>
      <c r="Y292" s="175"/>
      <c r="Z292" s="175"/>
    </row>
    <row r="293" ht="11.25" customHeight="1">
      <c r="A293" s="175"/>
      <c r="B293" s="175"/>
      <c r="C293" s="175"/>
      <c r="D293" s="175"/>
      <c r="E293" s="175"/>
      <c r="F293" s="175"/>
      <c r="G293" s="175"/>
      <c r="H293" s="175"/>
      <c r="I293" s="175"/>
      <c r="J293" s="175"/>
      <c r="K293" s="175"/>
      <c r="L293" s="175"/>
      <c r="M293" s="175"/>
      <c r="N293" s="175"/>
      <c r="O293" s="175"/>
      <c r="P293" s="175"/>
      <c r="Q293" s="175"/>
      <c r="R293" s="175"/>
      <c r="S293" s="175"/>
      <c r="T293" s="175"/>
      <c r="U293" s="175"/>
      <c r="V293" s="175"/>
      <c r="W293" s="175"/>
      <c r="X293" s="175"/>
      <c r="Y293" s="175"/>
      <c r="Z293" s="175"/>
    </row>
    <row r="294" ht="11.25" customHeight="1">
      <c r="A294" s="175"/>
      <c r="B294" s="175"/>
      <c r="C294" s="175"/>
      <c r="D294" s="175"/>
      <c r="E294" s="175"/>
      <c r="F294" s="175"/>
      <c r="G294" s="175"/>
      <c r="H294" s="175"/>
      <c r="I294" s="175"/>
      <c r="J294" s="175"/>
      <c r="K294" s="175"/>
      <c r="L294" s="175"/>
      <c r="M294" s="175"/>
      <c r="N294" s="175"/>
      <c r="O294" s="175"/>
      <c r="P294" s="175"/>
      <c r="Q294" s="175"/>
      <c r="R294" s="175"/>
      <c r="S294" s="175"/>
      <c r="T294" s="175"/>
      <c r="U294" s="175"/>
      <c r="V294" s="175"/>
      <c r="W294" s="175"/>
      <c r="X294" s="175"/>
      <c r="Y294" s="175"/>
      <c r="Z294" s="175"/>
    </row>
    <row r="295" ht="11.25" customHeight="1">
      <c r="A295" s="175"/>
      <c r="B295" s="175"/>
      <c r="C295" s="175"/>
      <c r="D295" s="175"/>
      <c r="E295" s="175"/>
      <c r="F295" s="175"/>
      <c r="G295" s="175"/>
      <c r="H295" s="175"/>
      <c r="I295" s="175"/>
      <c r="J295" s="175"/>
      <c r="K295" s="175"/>
      <c r="L295" s="175"/>
      <c r="M295" s="175"/>
      <c r="N295" s="175"/>
      <c r="O295" s="175"/>
      <c r="P295" s="175"/>
      <c r="Q295" s="175"/>
      <c r="R295" s="175"/>
      <c r="S295" s="175"/>
      <c r="T295" s="175"/>
      <c r="U295" s="175"/>
      <c r="V295" s="175"/>
      <c r="W295" s="175"/>
      <c r="X295" s="175"/>
      <c r="Y295" s="175"/>
      <c r="Z295" s="175"/>
    </row>
    <row r="296" ht="11.25" customHeight="1">
      <c r="A296" s="175"/>
      <c r="B296" s="175"/>
      <c r="C296" s="175"/>
      <c r="D296" s="175"/>
      <c r="E296" s="175"/>
      <c r="F296" s="175"/>
      <c r="G296" s="175"/>
      <c r="H296" s="175"/>
      <c r="I296" s="175"/>
      <c r="J296" s="175"/>
      <c r="K296" s="175"/>
      <c r="L296" s="175"/>
      <c r="M296" s="175"/>
      <c r="N296" s="175"/>
      <c r="O296" s="175"/>
      <c r="P296" s="175"/>
      <c r="Q296" s="175"/>
      <c r="R296" s="175"/>
      <c r="S296" s="175"/>
      <c r="T296" s="175"/>
      <c r="U296" s="175"/>
      <c r="V296" s="175"/>
      <c r="W296" s="175"/>
      <c r="X296" s="175"/>
      <c r="Y296" s="175"/>
      <c r="Z296" s="175"/>
    </row>
    <row r="297" ht="11.25" customHeight="1">
      <c r="A297" s="175"/>
      <c r="B297" s="175"/>
      <c r="C297" s="175"/>
      <c r="D297" s="175"/>
      <c r="E297" s="175"/>
      <c r="F297" s="175"/>
      <c r="G297" s="175"/>
      <c r="H297" s="175"/>
      <c r="I297" s="175"/>
      <c r="J297" s="175"/>
      <c r="K297" s="175"/>
      <c r="L297" s="175"/>
      <c r="M297" s="175"/>
      <c r="N297" s="175"/>
      <c r="O297" s="175"/>
      <c r="P297" s="175"/>
      <c r="Q297" s="175"/>
      <c r="R297" s="175"/>
      <c r="S297" s="175"/>
      <c r="T297" s="175"/>
      <c r="U297" s="175"/>
      <c r="V297" s="175"/>
      <c r="W297" s="175"/>
      <c r="X297" s="175"/>
      <c r="Y297" s="175"/>
      <c r="Z297" s="175"/>
    </row>
    <row r="298" ht="11.25" customHeight="1">
      <c r="A298" s="175"/>
      <c r="B298" s="175"/>
      <c r="C298" s="175"/>
      <c r="D298" s="175"/>
      <c r="E298" s="175"/>
      <c r="F298" s="175"/>
      <c r="G298" s="175"/>
      <c r="H298" s="175"/>
      <c r="I298" s="175"/>
      <c r="J298" s="175"/>
      <c r="K298" s="175"/>
      <c r="L298" s="175"/>
      <c r="M298" s="175"/>
      <c r="N298" s="175"/>
      <c r="O298" s="175"/>
      <c r="P298" s="175"/>
      <c r="Q298" s="175"/>
      <c r="R298" s="175"/>
      <c r="S298" s="175"/>
      <c r="T298" s="175"/>
      <c r="U298" s="175"/>
      <c r="V298" s="175"/>
      <c r="W298" s="175"/>
      <c r="X298" s="175"/>
      <c r="Y298" s="175"/>
      <c r="Z298" s="175"/>
    </row>
    <row r="299" ht="11.25" customHeight="1">
      <c r="A299" s="175"/>
      <c r="B299" s="175"/>
      <c r="C299" s="175"/>
      <c r="D299" s="175"/>
      <c r="E299" s="175"/>
      <c r="F299" s="175"/>
      <c r="G299" s="175"/>
      <c r="H299" s="175"/>
      <c r="I299" s="175"/>
      <c r="J299" s="175"/>
      <c r="K299" s="175"/>
      <c r="L299" s="175"/>
      <c r="M299" s="175"/>
      <c r="N299" s="175"/>
      <c r="O299" s="175"/>
      <c r="P299" s="175"/>
      <c r="Q299" s="175"/>
      <c r="R299" s="175"/>
      <c r="S299" s="175"/>
      <c r="T299" s="175"/>
      <c r="U299" s="175"/>
      <c r="V299" s="175"/>
      <c r="W299" s="175"/>
      <c r="X299" s="175"/>
      <c r="Y299" s="175"/>
      <c r="Z299" s="175"/>
    </row>
    <row r="300" ht="11.25" customHeight="1">
      <c r="A300" s="175"/>
      <c r="B300" s="175"/>
      <c r="C300" s="175"/>
      <c r="D300" s="175"/>
      <c r="E300" s="175"/>
      <c r="F300" s="175"/>
      <c r="G300" s="175"/>
      <c r="H300" s="175"/>
      <c r="I300" s="175"/>
      <c r="J300" s="175"/>
      <c r="K300" s="175"/>
      <c r="L300" s="175"/>
      <c r="M300" s="175"/>
      <c r="N300" s="175"/>
      <c r="O300" s="175"/>
      <c r="P300" s="175"/>
      <c r="Q300" s="175"/>
      <c r="R300" s="175"/>
      <c r="S300" s="175"/>
      <c r="T300" s="175"/>
      <c r="U300" s="175"/>
      <c r="V300" s="175"/>
      <c r="W300" s="175"/>
      <c r="X300" s="175"/>
      <c r="Y300" s="175"/>
      <c r="Z300" s="175"/>
    </row>
    <row r="301" ht="11.25" customHeight="1">
      <c r="A301" s="175"/>
      <c r="B301" s="175"/>
      <c r="C301" s="175"/>
      <c r="D301" s="175"/>
      <c r="E301" s="175"/>
      <c r="F301" s="175"/>
      <c r="G301" s="175"/>
      <c r="H301" s="175"/>
      <c r="I301" s="175"/>
      <c r="J301" s="175"/>
      <c r="K301" s="175"/>
      <c r="L301" s="175"/>
      <c r="M301" s="175"/>
      <c r="N301" s="175"/>
      <c r="O301" s="175"/>
      <c r="P301" s="175"/>
      <c r="Q301" s="175"/>
      <c r="R301" s="175"/>
      <c r="S301" s="175"/>
      <c r="T301" s="175"/>
      <c r="U301" s="175"/>
      <c r="V301" s="175"/>
      <c r="W301" s="175"/>
      <c r="X301" s="175"/>
      <c r="Y301" s="175"/>
      <c r="Z301" s="175"/>
    </row>
    <row r="302" ht="11.25" customHeight="1">
      <c r="A302" s="175"/>
      <c r="B302" s="175"/>
      <c r="C302" s="175"/>
      <c r="D302" s="175"/>
      <c r="E302" s="175"/>
      <c r="F302" s="175"/>
      <c r="G302" s="175"/>
      <c r="H302" s="175"/>
      <c r="I302" s="175"/>
      <c r="J302" s="175"/>
      <c r="K302" s="175"/>
      <c r="L302" s="175"/>
      <c r="M302" s="175"/>
      <c r="N302" s="175"/>
      <c r="O302" s="175"/>
      <c r="P302" s="175"/>
      <c r="Q302" s="175"/>
      <c r="R302" s="175"/>
      <c r="S302" s="175"/>
      <c r="T302" s="175"/>
      <c r="U302" s="175"/>
      <c r="V302" s="175"/>
      <c r="W302" s="175"/>
      <c r="X302" s="175"/>
      <c r="Y302" s="175"/>
      <c r="Z302" s="175"/>
    </row>
    <row r="303" ht="11.25" customHeight="1">
      <c r="A303" s="175"/>
      <c r="B303" s="175"/>
      <c r="C303" s="175"/>
      <c r="D303" s="175"/>
      <c r="E303" s="175"/>
      <c r="F303" s="175"/>
      <c r="G303" s="175"/>
      <c r="H303" s="175"/>
      <c r="I303" s="175"/>
      <c r="J303" s="175"/>
      <c r="K303" s="175"/>
      <c r="L303" s="175"/>
      <c r="M303" s="175"/>
      <c r="N303" s="175"/>
      <c r="O303" s="175"/>
      <c r="P303" s="175"/>
      <c r="Q303" s="175"/>
      <c r="R303" s="175"/>
      <c r="S303" s="175"/>
      <c r="T303" s="175"/>
      <c r="U303" s="175"/>
      <c r="V303" s="175"/>
      <c r="W303" s="175"/>
      <c r="X303" s="175"/>
      <c r="Y303" s="175"/>
      <c r="Z303" s="175"/>
    </row>
    <row r="304" ht="11.25" customHeight="1">
      <c r="A304" s="175"/>
      <c r="B304" s="175"/>
      <c r="C304" s="175"/>
      <c r="D304" s="175"/>
      <c r="E304" s="175"/>
      <c r="F304" s="175"/>
      <c r="G304" s="175"/>
      <c r="H304" s="175"/>
      <c r="I304" s="175"/>
      <c r="J304" s="175"/>
      <c r="K304" s="175"/>
      <c r="L304" s="175"/>
      <c r="M304" s="175"/>
      <c r="N304" s="175"/>
      <c r="O304" s="175"/>
      <c r="P304" s="175"/>
      <c r="Q304" s="175"/>
      <c r="R304" s="175"/>
      <c r="S304" s="175"/>
      <c r="T304" s="175"/>
      <c r="U304" s="175"/>
      <c r="V304" s="175"/>
      <c r="W304" s="175"/>
      <c r="X304" s="175"/>
      <c r="Y304" s="175"/>
      <c r="Z304" s="175"/>
    </row>
    <row r="305" ht="11.25" customHeight="1">
      <c r="A305" s="175"/>
      <c r="B305" s="175"/>
      <c r="C305" s="175"/>
      <c r="D305" s="175"/>
      <c r="E305" s="175"/>
      <c r="F305" s="175"/>
      <c r="G305" s="175"/>
      <c r="H305" s="175"/>
      <c r="I305" s="175"/>
      <c r="J305" s="175"/>
      <c r="K305" s="175"/>
      <c r="L305" s="175"/>
      <c r="M305" s="175"/>
      <c r="N305" s="175"/>
      <c r="O305" s="175"/>
      <c r="P305" s="175"/>
      <c r="Q305" s="175"/>
      <c r="R305" s="175"/>
      <c r="S305" s="175"/>
      <c r="T305" s="175"/>
      <c r="U305" s="175"/>
      <c r="V305" s="175"/>
      <c r="W305" s="175"/>
      <c r="X305" s="175"/>
      <c r="Y305" s="175"/>
      <c r="Z305" s="175"/>
    </row>
    <row r="306" ht="11.25" customHeight="1">
      <c r="A306" s="175"/>
      <c r="B306" s="175"/>
      <c r="C306" s="175"/>
      <c r="D306" s="175"/>
      <c r="E306" s="175"/>
      <c r="F306" s="175"/>
      <c r="G306" s="175"/>
      <c r="H306" s="175"/>
      <c r="I306" s="175"/>
      <c r="J306" s="175"/>
      <c r="K306" s="175"/>
      <c r="L306" s="175"/>
      <c r="M306" s="175"/>
      <c r="N306" s="175"/>
      <c r="O306" s="175"/>
      <c r="P306" s="175"/>
      <c r="Q306" s="175"/>
      <c r="R306" s="175"/>
      <c r="S306" s="175"/>
      <c r="T306" s="175"/>
      <c r="U306" s="175"/>
      <c r="V306" s="175"/>
      <c r="W306" s="175"/>
      <c r="X306" s="175"/>
      <c r="Y306" s="175"/>
      <c r="Z306" s="175"/>
    </row>
    <row r="307" ht="11.25" customHeight="1">
      <c r="A307" s="175"/>
      <c r="B307" s="175"/>
      <c r="C307" s="175"/>
      <c r="D307" s="175"/>
      <c r="E307" s="175"/>
      <c r="F307" s="175"/>
      <c r="G307" s="175"/>
      <c r="H307" s="175"/>
      <c r="I307" s="175"/>
      <c r="J307" s="175"/>
      <c r="K307" s="175"/>
      <c r="L307" s="175"/>
      <c r="M307" s="175"/>
      <c r="N307" s="175"/>
      <c r="O307" s="175"/>
      <c r="P307" s="175"/>
      <c r="Q307" s="175"/>
      <c r="R307" s="175"/>
      <c r="S307" s="175"/>
      <c r="T307" s="175"/>
      <c r="U307" s="175"/>
      <c r="V307" s="175"/>
      <c r="W307" s="175"/>
      <c r="X307" s="175"/>
      <c r="Y307" s="175"/>
      <c r="Z307" s="175"/>
    </row>
    <row r="308" ht="11.25" customHeight="1">
      <c r="A308" s="175"/>
      <c r="B308" s="175"/>
      <c r="C308" s="175"/>
      <c r="D308" s="175"/>
      <c r="E308" s="175"/>
      <c r="F308" s="175"/>
      <c r="G308" s="175"/>
      <c r="H308" s="175"/>
      <c r="I308" s="175"/>
      <c r="J308" s="175"/>
      <c r="K308" s="175"/>
      <c r="L308" s="175"/>
      <c r="M308" s="175"/>
      <c r="N308" s="175"/>
      <c r="O308" s="175"/>
      <c r="P308" s="175"/>
      <c r="Q308" s="175"/>
      <c r="R308" s="175"/>
      <c r="S308" s="175"/>
      <c r="T308" s="175"/>
      <c r="U308" s="175"/>
      <c r="V308" s="175"/>
      <c r="W308" s="175"/>
      <c r="X308" s="175"/>
      <c r="Y308" s="175"/>
      <c r="Z308" s="175"/>
    </row>
    <row r="309" ht="11.25" customHeight="1">
      <c r="A309" s="175"/>
      <c r="B309" s="175"/>
      <c r="C309" s="175"/>
      <c r="D309" s="175"/>
      <c r="E309" s="175"/>
      <c r="F309" s="175"/>
      <c r="G309" s="175"/>
      <c r="H309" s="175"/>
      <c r="I309" s="175"/>
      <c r="J309" s="175"/>
      <c r="K309" s="175"/>
      <c r="L309" s="175"/>
      <c r="M309" s="175"/>
      <c r="N309" s="175"/>
      <c r="O309" s="175"/>
      <c r="P309" s="175"/>
      <c r="Q309" s="175"/>
      <c r="R309" s="175"/>
      <c r="S309" s="175"/>
      <c r="T309" s="175"/>
      <c r="U309" s="175"/>
      <c r="V309" s="175"/>
      <c r="W309" s="175"/>
      <c r="X309" s="175"/>
      <c r="Y309" s="175"/>
      <c r="Z309" s="175"/>
    </row>
    <row r="310" ht="11.25" customHeight="1">
      <c r="A310" s="175"/>
      <c r="B310" s="175"/>
      <c r="C310" s="175"/>
      <c r="D310" s="175"/>
      <c r="E310" s="175"/>
      <c r="F310" s="175"/>
      <c r="G310" s="175"/>
      <c r="H310" s="175"/>
      <c r="I310" s="175"/>
      <c r="J310" s="175"/>
      <c r="K310" s="175"/>
      <c r="L310" s="175"/>
      <c r="M310" s="175"/>
      <c r="N310" s="175"/>
      <c r="O310" s="175"/>
      <c r="P310" s="175"/>
      <c r="Q310" s="175"/>
      <c r="R310" s="175"/>
      <c r="S310" s="175"/>
      <c r="T310" s="175"/>
      <c r="U310" s="175"/>
      <c r="V310" s="175"/>
      <c r="W310" s="175"/>
      <c r="X310" s="175"/>
      <c r="Y310" s="175"/>
      <c r="Z310" s="175"/>
    </row>
    <row r="311" ht="11.25" customHeight="1">
      <c r="A311" s="175"/>
      <c r="B311" s="175"/>
      <c r="C311" s="175"/>
      <c r="D311" s="175"/>
      <c r="E311" s="175"/>
      <c r="F311" s="175"/>
      <c r="G311" s="175"/>
      <c r="H311" s="175"/>
      <c r="I311" s="175"/>
      <c r="J311" s="175"/>
      <c r="K311" s="175"/>
      <c r="L311" s="175"/>
      <c r="M311" s="175"/>
      <c r="N311" s="175"/>
      <c r="O311" s="175"/>
      <c r="P311" s="175"/>
      <c r="Q311" s="175"/>
      <c r="R311" s="175"/>
      <c r="S311" s="175"/>
      <c r="T311" s="175"/>
      <c r="U311" s="175"/>
      <c r="V311" s="175"/>
      <c r="W311" s="175"/>
      <c r="X311" s="175"/>
      <c r="Y311" s="175"/>
      <c r="Z311" s="175"/>
    </row>
    <row r="312" ht="11.25" customHeight="1">
      <c r="A312" s="175"/>
      <c r="B312" s="175"/>
      <c r="C312" s="175"/>
      <c r="D312" s="175"/>
      <c r="E312" s="175"/>
      <c r="F312" s="175"/>
      <c r="G312" s="175"/>
      <c r="H312" s="175"/>
      <c r="I312" s="175"/>
      <c r="J312" s="175"/>
      <c r="K312" s="175"/>
      <c r="L312" s="175"/>
      <c r="M312" s="175"/>
      <c r="N312" s="175"/>
      <c r="O312" s="175"/>
      <c r="P312" s="175"/>
      <c r="Q312" s="175"/>
      <c r="R312" s="175"/>
      <c r="S312" s="175"/>
      <c r="T312" s="175"/>
      <c r="U312" s="175"/>
      <c r="V312" s="175"/>
      <c r="W312" s="175"/>
      <c r="X312" s="175"/>
      <c r="Y312" s="175"/>
      <c r="Z312" s="175"/>
    </row>
    <row r="313" ht="11.25" customHeight="1">
      <c r="A313" s="175"/>
      <c r="B313" s="175"/>
      <c r="C313" s="175"/>
      <c r="D313" s="175"/>
      <c r="E313" s="175"/>
      <c r="F313" s="175"/>
      <c r="G313" s="175"/>
      <c r="H313" s="175"/>
      <c r="I313" s="175"/>
      <c r="J313" s="175"/>
      <c r="K313" s="175"/>
      <c r="L313" s="175"/>
      <c r="M313" s="175"/>
      <c r="N313" s="175"/>
      <c r="O313" s="175"/>
      <c r="P313" s="175"/>
      <c r="Q313" s="175"/>
      <c r="R313" s="175"/>
      <c r="S313" s="175"/>
      <c r="T313" s="175"/>
      <c r="U313" s="175"/>
      <c r="V313" s="175"/>
      <c r="W313" s="175"/>
      <c r="X313" s="175"/>
      <c r="Y313" s="175"/>
      <c r="Z313" s="175"/>
    </row>
    <row r="314" ht="11.25" customHeight="1">
      <c r="A314" s="175"/>
      <c r="B314" s="175"/>
      <c r="C314" s="175"/>
      <c r="D314" s="175"/>
      <c r="E314" s="175"/>
      <c r="F314" s="175"/>
      <c r="G314" s="175"/>
      <c r="H314" s="175"/>
      <c r="I314" s="175"/>
      <c r="J314" s="175"/>
      <c r="K314" s="175"/>
      <c r="L314" s="175"/>
      <c r="M314" s="175"/>
      <c r="N314" s="175"/>
      <c r="O314" s="175"/>
      <c r="P314" s="175"/>
      <c r="Q314" s="175"/>
      <c r="R314" s="175"/>
      <c r="S314" s="175"/>
      <c r="T314" s="175"/>
      <c r="U314" s="175"/>
      <c r="V314" s="175"/>
      <c r="W314" s="175"/>
      <c r="X314" s="175"/>
      <c r="Y314" s="175"/>
      <c r="Z314" s="175"/>
    </row>
    <row r="315" ht="11.25" customHeight="1">
      <c r="A315" s="175"/>
      <c r="B315" s="175"/>
      <c r="C315" s="175"/>
      <c r="D315" s="175"/>
      <c r="E315" s="175"/>
      <c r="F315" s="175"/>
      <c r="G315" s="175"/>
      <c r="H315" s="175"/>
      <c r="I315" s="175"/>
      <c r="J315" s="175"/>
      <c r="K315" s="175"/>
      <c r="L315" s="175"/>
      <c r="M315" s="175"/>
      <c r="N315" s="175"/>
      <c r="O315" s="175"/>
      <c r="P315" s="175"/>
      <c r="Q315" s="175"/>
      <c r="R315" s="175"/>
      <c r="S315" s="175"/>
      <c r="T315" s="175"/>
      <c r="U315" s="175"/>
      <c r="V315" s="175"/>
      <c r="W315" s="175"/>
      <c r="X315" s="175"/>
      <c r="Y315" s="175"/>
      <c r="Z315" s="175"/>
    </row>
    <row r="316" ht="11.25" customHeight="1">
      <c r="A316" s="175"/>
      <c r="B316" s="175"/>
      <c r="C316" s="175"/>
      <c r="D316" s="175"/>
      <c r="E316" s="175"/>
      <c r="F316" s="175"/>
      <c r="G316" s="175"/>
      <c r="H316" s="175"/>
      <c r="I316" s="175"/>
      <c r="J316" s="175"/>
      <c r="K316" s="175"/>
      <c r="L316" s="175"/>
      <c r="M316" s="175"/>
      <c r="N316" s="175"/>
      <c r="O316" s="175"/>
      <c r="P316" s="175"/>
      <c r="Q316" s="175"/>
      <c r="R316" s="175"/>
      <c r="S316" s="175"/>
      <c r="T316" s="175"/>
      <c r="U316" s="175"/>
      <c r="V316" s="175"/>
      <c r="W316" s="175"/>
      <c r="X316" s="175"/>
      <c r="Y316" s="175"/>
      <c r="Z316" s="175"/>
    </row>
    <row r="317" ht="11.25" customHeight="1">
      <c r="A317" s="175"/>
      <c r="B317" s="175"/>
      <c r="C317" s="175"/>
      <c r="D317" s="175"/>
      <c r="E317" s="175"/>
      <c r="F317" s="175"/>
      <c r="G317" s="175"/>
      <c r="H317" s="175"/>
      <c r="I317" s="175"/>
      <c r="J317" s="175"/>
      <c r="K317" s="175"/>
      <c r="L317" s="175"/>
      <c r="M317" s="175"/>
      <c r="N317" s="175"/>
      <c r="O317" s="175"/>
      <c r="P317" s="175"/>
      <c r="Q317" s="175"/>
      <c r="R317" s="175"/>
      <c r="S317" s="175"/>
      <c r="T317" s="175"/>
      <c r="U317" s="175"/>
      <c r="V317" s="175"/>
      <c r="W317" s="175"/>
      <c r="X317" s="175"/>
      <c r="Y317" s="175"/>
      <c r="Z317" s="175"/>
    </row>
    <row r="318" ht="11.25" customHeight="1">
      <c r="A318" s="175"/>
      <c r="B318" s="175"/>
      <c r="C318" s="175"/>
      <c r="D318" s="175"/>
      <c r="E318" s="175"/>
      <c r="F318" s="175"/>
      <c r="G318" s="175"/>
      <c r="H318" s="175"/>
      <c r="I318" s="175"/>
      <c r="J318" s="175"/>
      <c r="K318" s="175"/>
      <c r="L318" s="175"/>
      <c r="M318" s="175"/>
      <c r="N318" s="175"/>
      <c r="O318" s="175"/>
      <c r="P318" s="175"/>
      <c r="Q318" s="175"/>
      <c r="R318" s="175"/>
      <c r="S318" s="175"/>
      <c r="T318" s="175"/>
      <c r="U318" s="175"/>
      <c r="V318" s="175"/>
      <c r="W318" s="175"/>
      <c r="X318" s="175"/>
      <c r="Y318" s="175"/>
      <c r="Z318" s="175"/>
    </row>
    <row r="319" ht="11.25" customHeight="1">
      <c r="A319" s="175"/>
      <c r="B319" s="175"/>
      <c r="C319" s="175"/>
      <c r="D319" s="175"/>
      <c r="E319" s="175"/>
      <c r="F319" s="175"/>
      <c r="G319" s="175"/>
      <c r="H319" s="175"/>
      <c r="I319" s="175"/>
      <c r="J319" s="175"/>
      <c r="K319" s="175"/>
      <c r="L319" s="175"/>
      <c r="M319" s="175"/>
      <c r="N319" s="175"/>
      <c r="O319" s="175"/>
      <c r="P319" s="175"/>
      <c r="Q319" s="175"/>
      <c r="R319" s="175"/>
      <c r="S319" s="175"/>
      <c r="T319" s="175"/>
      <c r="U319" s="175"/>
      <c r="V319" s="175"/>
      <c r="W319" s="175"/>
      <c r="X319" s="175"/>
      <c r="Y319" s="175"/>
      <c r="Z319" s="175"/>
    </row>
    <row r="320" ht="11.25" customHeight="1">
      <c r="A320" s="175"/>
      <c r="B320" s="175"/>
      <c r="C320" s="175"/>
      <c r="D320" s="175"/>
      <c r="E320" s="175"/>
      <c r="F320" s="175"/>
      <c r="G320" s="175"/>
      <c r="H320" s="175"/>
      <c r="I320" s="175"/>
      <c r="J320" s="175"/>
      <c r="K320" s="175"/>
      <c r="L320" s="175"/>
      <c r="M320" s="175"/>
      <c r="N320" s="175"/>
      <c r="O320" s="175"/>
      <c r="P320" s="175"/>
      <c r="Q320" s="175"/>
      <c r="R320" s="175"/>
      <c r="S320" s="175"/>
      <c r="T320" s="175"/>
      <c r="U320" s="175"/>
      <c r="V320" s="175"/>
      <c r="W320" s="175"/>
      <c r="X320" s="175"/>
      <c r="Y320" s="175"/>
      <c r="Z320" s="175"/>
    </row>
    <row r="321" ht="11.25" customHeight="1">
      <c r="A321" s="175"/>
      <c r="B321" s="175"/>
      <c r="C321" s="175"/>
      <c r="D321" s="175"/>
      <c r="E321" s="175"/>
      <c r="F321" s="175"/>
      <c r="G321" s="175"/>
      <c r="H321" s="175"/>
      <c r="I321" s="175"/>
      <c r="J321" s="175"/>
      <c r="K321" s="175"/>
      <c r="L321" s="175"/>
      <c r="M321" s="175"/>
      <c r="N321" s="175"/>
      <c r="O321" s="175"/>
      <c r="P321" s="175"/>
      <c r="Q321" s="175"/>
      <c r="R321" s="175"/>
      <c r="S321" s="175"/>
      <c r="T321" s="175"/>
      <c r="U321" s="175"/>
      <c r="V321" s="175"/>
      <c r="W321" s="175"/>
      <c r="X321" s="175"/>
      <c r="Y321" s="175"/>
      <c r="Z321" s="175"/>
    </row>
    <row r="322" ht="11.25" customHeight="1">
      <c r="A322" s="175"/>
      <c r="B322" s="175"/>
      <c r="C322" s="175"/>
      <c r="D322" s="175"/>
      <c r="E322" s="175"/>
      <c r="F322" s="175"/>
      <c r="G322" s="175"/>
      <c r="H322" s="175"/>
      <c r="I322" s="175"/>
      <c r="J322" s="175"/>
      <c r="K322" s="175"/>
      <c r="L322" s="175"/>
      <c r="M322" s="175"/>
      <c r="N322" s="175"/>
      <c r="O322" s="175"/>
      <c r="P322" s="175"/>
      <c r="Q322" s="175"/>
      <c r="R322" s="175"/>
      <c r="S322" s="175"/>
      <c r="T322" s="175"/>
      <c r="U322" s="175"/>
      <c r="V322" s="175"/>
      <c r="W322" s="175"/>
      <c r="X322" s="175"/>
      <c r="Y322" s="175"/>
      <c r="Z322" s="175"/>
    </row>
    <row r="323" ht="11.25" customHeight="1">
      <c r="A323" s="175"/>
      <c r="B323" s="175"/>
      <c r="C323" s="175"/>
      <c r="D323" s="175"/>
      <c r="E323" s="175"/>
      <c r="F323" s="175"/>
      <c r="G323" s="175"/>
      <c r="H323" s="175"/>
      <c r="I323" s="175"/>
      <c r="J323" s="175"/>
      <c r="K323" s="175"/>
      <c r="L323" s="175"/>
      <c r="M323" s="175"/>
      <c r="N323" s="175"/>
      <c r="O323" s="175"/>
      <c r="P323" s="175"/>
      <c r="Q323" s="175"/>
      <c r="R323" s="175"/>
      <c r="S323" s="175"/>
      <c r="T323" s="175"/>
      <c r="U323" s="175"/>
      <c r="V323" s="175"/>
      <c r="W323" s="175"/>
      <c r="X323" s="175"/>
      <c r="Y323" s="175"/>
      <c r="Z323" s="175"/>
    </row>
    <row r="324" ht="11.25" customHeight="1">
      <c r="A324" s="175"/>
      <c r="B324" s="175"/>
      <c r="C324" s="175"/>
      <c r="D324" s="175"/>
      <c r="E324" s="175"/>
      <c r="F324" s="175"/>
      <c r="G324" s="175"/>
      <c r="H324" s="175"/>
      <c r="I324" s="175"/>
      <c r="J324" s="175"/>
      <c r="K324" s="175"/>
      <c r="L324" s="175"/>
      <c r="M324" s="175"/>
      <c r="N324" s="175"/>
      <c r="O324" s="175"/>
      <c r="P324" s="175"/>
      <c r="Q324" s="175"/>
      <c r="R324" s="175"/>
      <c r="S324" s="175"/>
      <c r="T324" s="175"/>
      <c r="U324" s="175"/>
      <c r="V324" s="175"/>
      <c r="W324" s="175"/>
      <c r="X324" s="175"/>
      <c r="Y324" s="175"/>
      <c r="Z324" s="175"/>
    </row>
    <row r="325" ht="11.25" customHeight="1">
      <c r="A325" s="175"/>
      <c r="B325" s="175"/>
      <c r="C325" s="175"/>
      <c r="D325" s="175"/>
      <c r="E325" s="175"/>
      <c r="F325" s="175"/>
      <c r="G325" s="175"/>
      <c r="H325" s="175"/>
      <c r="I325" s="175"/>
      <c r="J325" s="175"/>
      <c r="K325" s="175"/>
      <c r="L325" s="175"/>
      <c r="M325" s="175"/>
      <c r="N325" s="175"/>
      <c r="O325" s="175"/>
      <c r="P325" s="175"/>
      <c r="Q325" s="175"/>
      <c r="R325" s="175"/>
      <c r="S325" s="175"/>
      <c r="T325" s="175"/>
      <c r="U325" s="175"/>
      <c r="V325" s="175"/>
      <c r="W325" s="175"/>
      <c r="X325" s="175"/>
      <c r="Y325" s="175"/>
      <c r="Z325" s="175"/>
    </row>
    <row r="326" ht="11.25" customHeight="1">
      <c r="A326" s="175"/>
      <c r="B326" s="175"/>
      <c r="C326" s="175"/>
      <c r="D326" s="175"/>
      <c r="E326" s="175"/>
      <c r="F326" s="175"/>
      <c r="G326" s="175"/>
      <c r="H326" s="175"/>
      <c r="I326" s="175"/>
      <c r="J326" s="175"/>
      <c r="K326" s="175"/>
      <c r="L326" s="175"/>
      <c r="M326" s="175"/>
      <c r="N326" s="175"/>
      <c r="O326" s="175"/>
      <c r="P326" s="175"/>
      <c r="Q326" s="175"/>
      <c r="R326" s="175"/>
      <c r="S326" s="175"/>
      <c r="T326" s="175"/>
      <c r="U326" s="175"/>
      <c r="V326" s="175"/>
      <c r="W326" s="175"/>
      <c r="X326" s="175"/>
      <c r="Y326" s="175"/>
      <c r="Z326" s="175"/>
    </row>
    <row r="327" ht="11.25" customHeight="1">
      <c r="A327" s="175"/>
      <c r="B327" s="175"/>
      <c r="C327" s="175"/>
      <c r="D327" s="175"/>
      <c r="E327" s="175"/>
      <c r="F327" s="175"/>
      <c r="G327" s="175"/>
      <c r="H327" s="175"/>
      <c r="I327" s="175"/>
      <c r="J327" s="175"/>
      <c r="K327" s="175"/>
      <c r="L327" s="175"/>
      <c r="M327" s="175"/>
      <c r="N327" s="175"/>
      <c r="O327" s="175"/>
      <c r="P327" s="175"/>
      <c r="Q327" s="175"/>
      <c r="R327" s="175"/>
      <c r="S327" s="175"/>
      <c r="T327" s="175"/>
      <c r="U327" s="175"/>
      <c r="V327" s="175"/>
      <c r="W327" s="175"/>
      <c r="X327" s="175"/>
      <c r="Y327" s="175"/>
      <c r="Z327" s="175"/>
    </row>
    <row r="328" ht="11.25" customHeight="1">
      <c r="A328" s="175"/>
      <c r="B328" s="175"/>
      <c r="C328" s="175"/>
      <c r="D328" s="175"/>
      <c r="E328" s="175"/>
      <c r="F328" s="175"/>
      <c r="G328" s="175"/>
      <c r="H328" s="175"/>
      <c r="I328" s="175"/>
      <c r="J328" s="175"/>
      <c r="K328" s="175"/>
      <c r="L328" s="175"/>
      <c r="M328" s="175"/>
      <c r="N328" s="175"/>
      <c r="O328" s="175"/>
      <c r="P328" s="175"/>
      <c r="Q328" s="175"/>
      <c r="R328" s="175"/>
      <c r="S328" s="175"/>
      <c r="T328" s="175"/>
      <c r="U328" s="175"/>
      <c r="V328" s="175"/>
      <c r="W328" s="175"/>
      <c r="X328" s="175"/>
      <c r="Y328" s="175"/>
      <c r="Z328" s="175"/>
    </row>
    <row r="329" ht="11.25" customHeight="1">
      <c r="A329" s="175"/>
      <c r="B329" s="175"/>
      <c r="C329" s="175"/>
      <c r="D329" s="175"/>
      <c r="E329" s="175"/>
      <c r="F329" s="175"/>
      <c r="G329" s="175"/>
      <c r="H329" s="175"/>
      <c r="I329" s="175"/>
      <c r="J329" s="175"/>
      <c r="K329" s="175"/>
      <c r="L329" s="175"/>
      <c r="M329" s="175"/>
      <c r="N329" s="175"/>
      <c r="O329" s="175"/>
      <c r="P329" s="175"/>
      <c r="Q329" s="175"/>
      <c r="R329" s="175"/>
      <c r="S329" s="175"/>
      <c r="T329" s="175"/>
      <c r="U329" s="175"/>
      <c r="V329" s="175"/>
      <c r="W329" s="175"/>
      <c r="X329" s="175"/>
      <c r="Y329" s="175"/>
      <c r="Z329" s="175"/>
    </row>
    <row r="330" ht="11.25" customHeight="1">
      <c r="A330" s="175"/>
      <c r="B330" s="175"/>
      <c r="C330" s="175"/>
      <c r="D330" s="175"/>
      <c r="E330" s="175"/>
      <c r="F330" s="175"/>
      <c r="G330" s="175"/>
      <c r="H330" s="175"/>
      <c r="I330" s="175"/>
      <c r="J330" s="175"/>
      <c r="K330" s="175"/>
      <c r="L330" s="175"/>
      <c r="M330" s="175"/>
      <c r="N330" s="175"/>
      <c r="O330" s="175"/>
      <c r="P330" s="175"/>
      <c r="Q330" s="175"/>
      <c r="R330" s="175"/>
      <c r="S330" s="175"/>
      <c r="T330" s="175"/>
      <c r="U330" s="175"/>
      <c r="V330" s="175"/>
      <c r="W330" s="175"/>
      <c r="X330" s="175"/>
      <c r="Y330" s="175"/>
      <c r="Z330" s="175"/>
    </row>
    <row r="331" ht="11.25" customHeight="1">
      <c r="A331" s="175"/>
      <c r="B331" s="175"/>
      <c r="C331" s="175"/>
      <c r="D331" s="175"/>
      <c r="E331" s="175"/>
      <c r="F331" s="175"/>
      <c r="G331" s="175"/>
      <c r="H331" s="175"/>
      <c r="I331" s="175"/>
      <c r="J331" s="175"/>
      <c r="K331" s="175"/>
      <c r="L331" s="175"/>
      <c r="M331" s="175"/>
      <c r="N331" s="175"/>
      <c r="O331" s="175"/>
      <c r="P331" s="175"/>
      <c r="Q331" s="175"/>
      <c r="R331" s="175"/>
      <c r="S331" s="175"/>
      <c r="T331" s="175"/>
      <c r="U331" s="175"/>
      <c r="V331" s="175"/>
      <c r="W331" s="175"/>
      <c r="X331" s="175"/>
      <c r="Y331" s="175"/>
      <c r="Z331" s="175"/>
    </row>
    <row r="332" ht="11.25" customHeight="1">
      <c r="A332" s="175"/>
      <c r="B332" s="175"/>
      <c r="C332" s="175"/>
      <c r="D332" s="175"/>
      <c r="E332" s="175"/>
      <c r="F332" s="175"/>
      <c r="G332" s="175"/>
      <c r="H332" s="175"/>
      <c r="I332" s="175"/>
      <c r="J332" s="175"/>
      <c r="K332" s="175"/>
      <c r="L332" s="175"/>
      <c r="M332" s="175"/>
      <c r="N332" s="175"/>
      <c r="O332" s="175"/>
      <c r="P332" s="175"/>
      <c r="Q332" s="175"/>
      <c r="R332" s="175"/>
      <c r="S332" s="175"/>
      <c r="T332" s="175"/>
      <c r="U332" s="175"/>
      <c r="V332" s="175"/>
      <c r="W332" s="175"/>
      <c r="X332" s="175"/>
      <c r="Y332" s="175"/>
      <c r="Z332" s="175"/>
    </row>
    <row r="333" ht="11.25" customHeight="1">
      <c r="A333" s="175"/>
      <c r="B333" s="175"/>
      <c r="C333" s="175"/>
      <c r="D333" s="175"/>
      <c r="E333" s="175"/>
      <c r="F333" s="175"/>
      <c r="G333" s="175"/>
      <c r="H333" s="175"/>
      <c r="I333" s="175"/>
      <c r="J333" s="175"/>
      <c r="K333" s="175"/>
      <c r="L333" s="175"/>
      <c r="M333" s="175"/>
      <c r="N333" s="175"/>
      <c r="O333" s="175"/>
      <c r="P333" s="175"/>
      <c r="Q333" s="175"/>
      <c r="R333" s="175"/>
      <c r="S333" s="175"/>
      <c r="T333" s="175"/>
      <c r="U333" s="175"/>
      <c r="V333" s="175"/>
      <c r="W333" s="175"/>
      <c r="X333" s="175"/>
      <c r="Y333" s="175"/>
      <c r="Z333" s="175"/>
    </row>
    <row r="334" ht="11.25" customHeight="1">
      <c r="A334" s="175"/>
      <c r="B334" s="175"/>
      <c r="C334" s="175"/>
      <c r="D334" s="175"/>
      <c r="E334" s="175"/>
      <c r="F334" s="175"/>
      <c r="G334" s="175"/>
      <c r="H334" s="175"/>
      <c r="I334" s="175"/>
      <c r="J334" s="175"/>
      <c r="K334" s="175"/>
      <c r="L334" s="175"/>
      <c r="M334" s="175"/>
      <c r="N334" s="175"/>
      <c r="O334" s="175"/>
      <c r="P334" s="175"/>
      <c r="Q334" s="175"/>
      <c r="R334" s="175"/>
      <c r="S334" s="175"/>
      <c r="T334" s="175"/>
      <c r="U334" s="175"/>
      <c r="V334" s="175"/>
      <c r="W334" s="175"/>
      <c r="X334" s="175"/>
      <c r="Y334" s="175"/>
      <c r="Z334" s="175"/>
    </row>
    <row r="335" ht="11.25" customHeight="1">
      <c r="A335" s="175"/>
      <c r="B335" s="175"/>
      <c r="C335" s="175"/>
      <c r="D335" s="175"/>
      <c r="E335" s="175"/>
      <c r="F335" s="175"/>
      <c r="G335" s="175"/>
      <c r="H335" s="175"/>
      <c r="I335" s="175"/>
      <c r="J335" s="175"/>
      <c r="K335" s="175"/>
      <c r="L335" s="175"/>
      <c r="M335" s="175"/>
      <c r="N335" s="175"/>
      <c r="O335" s="175"/>
      <c r="P335" s="175"/>
      <c r="Q335" s="175"/>
      <c r="R335" s="175"/>
      <c r="S335" s="175"/>
      <c r="T335" s="175"/>
      <c r="U335" s="175"/>
      <c r="V335" s="175"/>
      <c r="W335" s="175"/>
      <c r="X335" s="175"/>
      <c r="Y335" s="175"/>
      <c r="Z335" s="175"/>
    </row>
    <row r="336" ht="11.25" customHeight="1">
      <c r="A336" s="175"/>
      <c r="B336" s="175"/>
      <c r="C336" s="175"/>
      <c r="D336" s="175"/>
      <c r="E336" s="175"/>
      <c r="F336" s="175"/>
      <c r="G336" s="175"/>
      <c r="H336" s="175"/>
      <c r="I336" s="175"/>
      <c r="J336" s="175"/>
      <c r="K336" s="175"/>
      <c r="L336" s="175"/>
      <c r="M336" s="175"/>
      <c r="N336" s="175"/>
      <c r="O336" s="175"/>
      <c r="P336" s="175"/>
      <c r="Q336" s="175"/>
      <c r="R336" s="175"/>
      <c r="S336" s="175"/>
      <c r="T336" s="175"/>
      <c r="U336" s="175"/>
      <c r="V336" s="175"/>
      <c r="W336" s="175"/>
      <c r="X336" s="175"/>
      <c r="Y336" s="175"/>
      <c r="Z336" s="175"/>
    </row>
    <row r="337" ht="11.25" customHeight="1">
      <c r="A337" s="175"/>
      <c r="B337" s="175"/>
      <c r="C337" s="175"/>
      <c r="D337" s="175"/>
      <c r="E337" s="175"/>
      <c r="F337" s="175"/>
      <c r="G337" s="175"/>
      <c r="H337" s="175"/>
      <c r="I337" s="175"/>
      <c r="J337" s="175"/>
      <c r="K337" s="175"/>
      <c r="L337" s="175"/>
      <c r="M337" s="175"/>
      <c r="N337" s="175"/>
      <c r="O337" s="175"/>
      <c r="P337" s="175"/>
      <c r="Q337" s="175"/>
      <c r="R337" s="175"/>
      <c r="S337" s="175"/>
      <c r="T337" s="175"/>
      <c r="U337" s="175"/>
      <c r="V337" s="175"/>
      <c r="W337" s="175"/>
      <c r="X337" s="175"/>
      <c r="Y337" s="175"/>
      <c r="Z337" s="175"/>
    </row>
    <row r="338" ht="11.25" customHeight="1">
      <c r="A338" s="175"/>
      <c r="B338" s="175"/>
      <c r="C338" s="175"/>
      <c r="D338" s="175"/>
      <c r="E338" s="175"/>
      <c r="F338" s="175"/>
      <c r="G338" s="175"/>
      <c r="H338" s="175"/>
      <c r="I338" s="175"/>
      <c r="J338" s="175"/>
      <c r="K338" s="175"/>
      <c r="L338" s="175"/>
      <c r="M338" s="175"/>
      <c r="N338" s="175"/>
      <c r="O338" s="175"/>
      <c r="P338" s="175"/>
      <c r="Q338" s="175"/>
      <c r="R338" s="175"/>
      <c r="S338" s="175"/>
      <c r="T338" s="175"/>
      <c r="U338" s="175"/>
      <c r="V338" s="175"/>
      <c r="W338" s="175"/>
      <c r="X338" s="175"/>
      <c r="Y338" s="175"/>
      <c r="Z338" s="175"/>
    </row>
    <row r="339" ht="11.25" customHeight="1">
      <c r="A339" s="175"/>
      <c r="B339" s="175"/>
      <c r="C339" s="175"/>
      <c r="D339" s="175"/>
      <c r="E339" s="175"/>
      <c r="F339" s="175"/>
      <c r="G339" s="175"/>
      <c r="H339" s="175"/>
      <c r="I339" s="175"/>
      <c r="J339" s="175"/>
      <c r="K339" s="175"/>
      <c r="L339" s="175"/>
      <c r="M339" s="175"/>
      <c r="N339" s="175"/>
      <c r="O339" s="175"/>
      <c r="P339" s="175"/>
      <c r="Q339" s="175"/>
      <c r="R339" s="175"/>
      <c r="S339" s="175"/>
      <c r="T339" s="175"/>
      <c r="U339" s="175"/>
      <c r="V339" s="175"/>
      <c r="W339" s="175"/>
      <c r="X339" s="175"/>
      <c r="Y339" s="175"/>
      <c r="Z339" s="175"/>
    </row>
    <row r="340" ht="11.25" customHeight="1">
      <c r="A340" s="175"/>
      <c r="B340" s="175"/>
      <c r="C340" s="175"/>
      <c r="D340" s="175"/>
      <c r="E340" s="175"/>
      <c r="F340" s="175"/>
      <c r="G340" s="175"/>
      <c r="H340" s="175"/>
      <c r="I340" s="175"/>
      <c r="J340" s="175"/>
      <c r="K340" s="175"/>
      <c r="L340" s="175"/>
      <c r="M340" s="175"/>
      <c r="N340" s="175"/>
      <c r="O340" s="175"/>
      <c r="P340" s="175"/>
      <c r="Q340" s="175"/>
      <c r="R340" s="175"/>
      <c r="S340" s="175"/>
      <c r="T340" s="175"/>
      <c r="U340" s="175"/>
      <c r="V340" s="175"/>
      <c r="W340" s="175"/>
      <c r="X340" s="175"/>
      <c r="Y340" s="175"/>
      <c r="Z340" s="175"/>
    </row>
    <row r="341" ht="11.25" customHeight="1">
      <c r="A341" s="175"/>
      <c r="B341" s="175"/>
      <c r="C341" s="175"/>
      <c r="D341" s="175"/>
      <c r="E341" s="175"/>
      <c r="F341" s="175"/>
      <c r="G341" s="175"/>
      <c r="H341" s="175"/>
      <c r="I341" s="175"/>
      <c r="J341" s="175"/>
      <c r="K341" s="175"/>
      <c r="L341" s="175"/>
      <c r="M341" s="175"/>
      <c r="N341" s="175"/>
      <c r="O341" s="175"/>
      <c r="P341" s="175"/>
      <c r="Q341" s="175"/>
      <c r="R341" s="175"/>
      <c r="S341" s="175"/>
      <c r="T341" s="175"/>
      <c r="U341" s="175"/>
      <c r="V341" s="175"/>
      <c r="W341" s="175"/>
      <c r="X341" s="175"/>
      <c r="Y341" s="175"/>
      <c r="Z341" s="175"/>
    </row>
    <row r="342" ht="11.25" customHeight="1">
      <c r="A342" s="175"/>
      <c r="B342" s="175"/>
      <c r="C342" s="175"/>
      <c r="D342" s="175"/>
      <c r="E342" s="175"/>
      <c r="F342" s="175"/>
      <c r="G342" s="175"/>
      <c r="H342" s="175"/>
      <c r="I342" s="175"/>
      <c r="J342" s="175"/>
      <c r="K342" s="175"/>
      <c r="L342" s="175"/>
      <c r="M342" s="175"/>
      <c r="N342" s="175"/>
      <c r="O342" s="175"/>
      <c r="P342" s="175"/>
      <c r="Q342" s="175"/>
      <c r="R342" s="175"/>
      <c r="S342" s="175"/>
      <c r="T342" s="175"/>
      <c r="U342" s="175"/>
      <c r="V342" s="175"/>
      <c r="W342" s="175"/>
      <c r="X342" s="175"/>
      <c r="Y342" s="175"/>
      <c r="Z342" s="175"/>
    </row>
    <row r="343" ht="11.25" customHeight="1">
      <c r="A343" s="175"/>
      <c r="B343" s="175"/>
      <c r="C343" s="175"/>
      <c r="D343" s="175"/>
      <c r="E343" s="175"/>
      <c r="F343" s="175"/>
      <c r="G343" s="175"/>
      <c r="H343" s="175"/>
      <c r="I343" s="175"/>
      <c r="J343" s="175"/>
      <c r="K343" s="175"/>
      <c r="L343" s="175"/>
      <c r="M343" s="175"/>
      <c r="N343" s="175"/>
      <c r="O343" s="175"/>
      <c r="P343" s="175"/>
      <c r="Q343" s="175"/>
      <c r="R343" s="175"/>
      <c r="S343" s="175"/>
      <c r="T343" s="175"/>
      <c r="U343" s="175"/>
      <c r="V343" s="175"/>
      <c r="W343" s="175"/>
      <c r="X343" s="175"/>
      <c r="Y343" s="175"/>
      <c r="Z343" s="175"/>
    </row>
    <row r="344" ht="11.25" customHeight="1">
      <c r="A344" s="175"/>
      <c r="B344" s="175"/>
      <c r="C344" s="175"/>
      <c r="D344" s="175"/>
      <c r="E344" s="175"/>
      <c r="F344" s="175"/>
      <c r="G344" s="175"/>
      <c r="H344" s="175"/>
      <c r="I344" s="175"/>
      <c r="J344" s="175"/>
      <c r="K344" s="175"/>
      <c r="L344" s="175"/>
      <c r="M344" s="175"/>
      <c r="N344" s="175"/>
      <c r="O344" s="175"/>
      <c r="P344" s="175"/>
      <c r="Q344" s="175"/>
      <c r="R344" s="175"/>
      <c r="S344" s="175"/>
      <c r="T344" s="175"/>
      <c r="U344" s="175"/>
      <c r="V344" s="175"/>
      <c r="W344" s="175"/>
      <c r="X344" s="175"/>
      <c r="Y344" s="175"/>
      <c r="Z344" s="175"/>
    </row>
    <row r="345" ht="11.25" customHeight="1">
      <c r="A345" s="175"/>
      <c r="B345" s="175"/>
      <c r="C345" s="175"/>
      <c r="D345" s="175"/>
      <c r="E345" s="175"/>
      <c r="F345" s="175"/>
      <c r="G345" s="175"/>
      <c r="H345" s="175"/>
      <c r="I345" s="175"/>
      <c r="J345" s="175"/>
      <c r="K345" s="175"/>
      <c r="L345" s="175"/>
      <c r="M345" s="175"/>
      <c r="N345" s="175"/>
      <c r="O345" s="175"/>
      <c r="P345" s="175"/>
      <c r="Q345" s="175"/>
      <c r="R345" s="175"/>
      <c r="S345" s="175"/>
      <c r="T345" s="175"/>
      <c r="U345" s="175"/>
      <c r="V345" s="175"/>
      <c r="W345" s="175"/>
      <c r="X345" s="175"/>
      <c r="Y345" s="175"/>
      <c r="Z345" s="175"/>
    </row>
    <row r="346" ht="11.25" customHeight="1">
      <c r="A346" s="175"/>
      <c r="B346" s="175"/>
      <c r="C346" s="175"/>
      <c r="D346" s="175"/>
      <c r="E346" s="175"/>
      <c r="F346" s="175"/>
      <c r="G346" s="175"/>
      <c r="H346" s="175"/>
      <c r="I346" s="175"/>
      <c r="J346" s="175"/>
      <c r="K346" s="175"/>
      <c r="L346" s="175"/>
      <c r="M346" s="175"/>
      <c r="N346" s="175"/>
      <c r="O346" s="175"/>
      <c r="P346" s="175"/>
      <c r="Q346" s="175"/>
      <c r="R346" s="175"/>
      <c r="S346" s="175"/>
      <c r="T346" s="175"/>
      <c r="U346" s="175"/>
      <c r="V346" s="175"/>
      <c r="W346" s="175"/>
      <c r="X346" s="175"/>
      <c r="Y346" s="175"/>
      <c r="Z346" s="175"/>
    </row>
    <row r="347" ht="11.25" customHeight="1">
      <c r="A347" s="175"/>
      <c r="B347" s="175"/>
      <c r="C347" s="175"/>
      <c r="D347" s="175"/>
      <c r="E347" s="175"/>
      <c r="F347" s="175"/>
      <c r="G347" s="175"/>
      <c r="H347" s="175"/>
      <c r="I347" s="175"/>
      <c r="J347" s="175"/>
      <c r="K347" s="175"/>
      <c r="L347" s="175"/>
      <c r="M347" s="175"/>
      <c r="N347" s="175"/>
      <c r="O347" s="175"/>
      <c r="P347" s="175"/>
      <c r="Q347" s="175"/>
      <c r="R347" s="175"/>
      <c r="S347" s="175"/>
      <c r="T347" s="175"/>
      <c r="U347" s="175"/>
      <c r="V347" s="175"/>
      <c r="W347" s="175"/>
      <c r="X347" s="175"/>
      <c r="Y347" s="175"/>
      <c r="Z347" s="175"/>
    </row>
    <row r="348" ht="11.25" customHeight="1">
      <c r="A348" s="175"/>
      <c r="B348" s="175"/>
      <c r="C348" s="175"/>
      <c r="D348" s="175"/>
      <c r="E348" s="175"/>
      <c r="F348" s="175"/>
      <c r="G348" s="175"/>
      <c r="H348" s="175"/>
      <c r="I348" s="175"/>
      <c r="J348" s="175"/>
      <c r="K348" s="175"/>
      <c r="L348" s="175"/>
      <c r="M348" s="175"/>
      <c r="N348" s="175"/>
      <c r="O348" s="175"/>
      <c r="P348" s="175"/>
      <c r="Q348" s="175"/>
      <c r="R348" s="175"/>
      <c r="S348" s="175"/>
      <c r="T348" s="175"/>
      <c r="U348" s="175"/>
      <c r="V348" s="175"/>
      <c r="W348" s="175"/>
      <c r="X348" s="175"/>
      <c r="Y348" s="175"/>
      <c r="Z348" s="175"/>
    </row>
    <row r="349" ht="11.25" customHeight="1">
      <c r="A349" s="175"/>
      <c r="B349" s="175"/>
      <c r="C349" s="175"/>
      <c r="D349" s="175"/>
      <c r="E349" s="175"/>
      <c r="F349" s="175"/>
      <c r="G349" s="175"/>
      <c r="H349" s="175"/>
      <c r="I349" s="175"/>
      <c r="J349" s="175"/>
      <c r="K349" s="175"/>
      <c r="L349" s="175"/>
      <c r="M349" s="175"/>
      <c r="N349" s="175"/>
      <c r="O349" s="175"/>
      <c r="P349" s="175"/>
      <c r="Q349" s="175"/>
      <c r="R349" s="175"/>
      <c r="S349" s="175"/>
      <c r="T349" s="175"/>
      <c r="U349" s="175"/>
      <c r="V349" s="175"/>
      <c r="W349" s="175"/>
      <c r="X349" s="175"/>
      <c r="Y349" s="175"/>
      <c r="Z349" s="175"/>
    </row>
    <row r="350" ht="11.25" customHeight="1">
      <c r="A350" s="175"/>
      <c r="B350" s="175"/>
      <c r="C350" s="175"/>
      <c r="D350" s="175"/>
      <c r="E350" s="175"/>
      <c r="F350" s="175"/>
      <c r="G350" s="175"/>
      <c r="H350" s="175"/>
      <c r="I350" s="175"/>
      <c r="J350" s="175"/>
      <c r="K350" s="175"/>
      <c r="L350" s="175"/>
      <c r="M350" s="175"/>
      <c r="N350" s="175"/>
      <c r="O350" s="175"/>
      <c r="P350" s="175"/>
      <c r="Q350" s="175"/>
      <c r="R350" s="175"/>
      <c r="S350" s="175"/>
      <c r="T350" s="175"/>
      <c r="U350" s="175"/>
      <c r="V350" s="175"/>
      <c r="W350" s="175"/>
      <c r="X350" s="175"/>
      <c r="Y350" s="175"/>
      <c r="Z350" s="175"/>
    </row>
    <row r="351" ht="11.25" customHeight="1">
      <c r="A351" s="175"/>
      <c r="B351" s="175"/>
      <c r="C351" s="175"/>
      <c r="D351" s="175"/>
      <c r="E351" s="175"/>
      <c r="F351" s="175"/>
      <c r="G351" s="175"/>
      <c r="H351" s="175"/>
      <c r="I351" s="175"/>
      <c r="J351" s="175"/>
      <c r="K351" s="175"/>
      <c r="L351" s="175"/>
      <c r="M351" s="175"/>
      <c r="N351" s="175"/>
      <c r="O351" s="175"/>
      <c r="P351" s="175"/>
      <c r="Q351" s="175"/>
      <c r="R351" s="175"/>
      <c r="S351" s="175"/>
      <c r="T351" s="175"/>
      <c r="U351" s="175"/>
      <c r="V351" s="175"/>
      <c r="W351" s="175"/>
      <c r="X351" s="175"/>
      <c r="Y351" s="175"/>
      <c r="Z351" s="175"/>
    </row>
    <row r="352" ht="11.25" customHeight="1">
      <c r="A352" s="175"/>
      <c r="B352" s="175"/>
      <c r="C352" s="175"/>
      <c r="D352" s="175"/>
      <c r="E352" s="175"/>
      <c r="F352" s="175"/>
      <c r="G352" s="175"/>
      <c r="H352" s="175"/>
      <c r="I352" s="175"/>
      <c r="J352" s="175"/>
      <c r="K352" s="175"/>
      <c r="L352" s="175"/>
      <c r="M352" s="175"/>
      <c r="N352" s="175"/>
      <c r="O352" s="175"/>
      <c r="P352" s="175"/>
      <c r="Q352" s="175"/>
      <c r="R352" s="175"/>
      <c r="S352" s="175"/>
      <c r="T352" s="175"/>
      <c r="U352" s="175"/>
      <c r="V352" s="175"/>
      <c r="W352" s="175"/>
      <c r="X352" s="175"/>
      <c r="Y352" s="175"/>
      <c r="Z352" s="175"/>
    </row>
    <row r="353" ht="11.25" customHeight="1">
      <c r="A353" s="175"/>
      <c r="B353" s="175"/>
      <c r="C353" s="175"/>
      <c r="D353" s="175"/>
      <c r="E353" s="175"/>
      <c r="F353" s="175"/>
      <c r="G353" s="175"/>
      <c r="H353" s="175"/>
      <c r="I353" s="175"/>
      <c r="J353" s="175"/>
      <c r="K353" s="175"/>
      <c r="L353" s="175"/>
      <c r="M353" s="175"/>
      <c r="N353" s="175"/>
      <c r="O353" s="175"/>
      <c r="P353" s="175"/>
      <c r="Q353" s="175"/>
      <c r="R353" s="175"/>
      <c r="S353" s="175"/>
      <c r="T353" s="175"/>
      <c r="U353" s="175"/>
      <c r="V353" s="175"/>
      <c r="W353" s="175"/>
      <c r="X353" s="175"/>
      <c r="Y353" s="175"/>
      <c r="Z353" s="175"/>
    </row>
    <row r="354" ht="11.25" customHeight="1">
      <c r="A354" s="175"/>
      <c r="B354" s="175"/>
      <c r="C354" s="175"/>
      <c r="D354" s="175"/>
      <c r="E354" s="175"/>
      <c r="F354" s="175"/>
      <c r="G354" s="175"/>
      <c r="H354" s="175"/>
      <c r="I354" s="175"/>
      <c r="J354" s="175"/>
      <c r="K354" s="175"/>
      <c r="L354" s="175"/>
      <c r="M354" s="175"/>
      <c r="N354" s="175"/>
      <c r="O354" s="175"/>
      <c r="P354" s="175"/>
      <c r="Q354" s="175"/>
      <c r="R354" s="175"/>
      <c r="S354" s="175"/>
      <c r="T354" s="175"/>
      <c r="U354" s="175"/>
      <c r="V354" s="175"/>
      <c r="W354" s="175"/>
      <c r="X354" s="175"/>
      <c r="Y354" s="175"/>
      <c r="Z354" s="175"/>
    </row>
    <row r="355" ht="11.25" customHeight="1">
      <c r="A355" s="175"/>
      <c r="B355" s="175"/>
      <c r="C355" s="175"/>
      <c r="D355" s="175"/>
      <c r="E355" s="175"/>
      <c r="F355" s="175"/>
      <c r="G355" s="175"/>
      <c r="H355" s="175"/>
      <c r="I355" s="175"/>
      <c r="J355" s="175"/>
      <c r="K355" s="175"/>
      <c r="L355" s="175"/>
      <c r="M355" s="175"/>
      <c r="N355" s="175"/>
      <c r="O355" s="175"/>
      <c r="P355" s="175"/>
      <c r="Q355" s="175"/>
      <c r="R355" s="175"/>
      <c r="S355" s="175"/>
      <c r="T355" s="175"/>
      <c r="U355" s="175"/>
      <c r="V355" s="175"/>
      <c r="W355" s="175"/>
      <c r="X355" s="175"/>
      <c r="Y355" s="175"/>
      <c r="Z355" s="175"/>
    </row>
    <row r="356" ht="11.25" customHeight="1">
      <c r="A356" s="175"/>
      <c r="B356" s="175"/>
      <c r="C356" s="175"/>
      <c r="D356" s="175"/>
      <c r="E356" s="175"/>
      <c r="F356" s="175"/>
      <c r="G356" s="175"/>
      <c r="H356" s="175"/>
      <c r="I356" s="175"/>
      <c r="J356" s="175"/>
      <c r="K356" s="175"/>
      <c r="L356" s="175"/>
      <c r="M356" s="175"/>
      <c r="N356" s="175"/>
      <c r="O356" s="175"/>
      <c r="P356" s="175"/>
      <c r="Q356" s="175"/>
      <c r="R356" s="175"/>
      <c r="S356" s="175"/>
      <c r="T356" s="175"/>
      <c r="U356" s="175"/>
      <c r="V356" s="175"/>
      <c r="W356" s="175"/>
      <c r="X356" s="175"/>
      <c r="Y356" s="175"/>
      <c r="Z356" s="175"/>
    </row>
    <row r="357" ht="11.25" customHeight="1">
      <c r="A357" s="175"/>
      <c r="B357" s="175"/>
      <c r="C357" s="175"/>
      <c r="D357" s="175"/>
      <c r="E357" s="175"/>
      <c r="F357" s="175"/>
      <c r="G357" s="175"/>
      <c r="H357" s="175"/>
      <c r="I357" s="175"/>
      <c r="J357" s="175"/>
      <c r="K357" s="175"/>
      <c r="L357" s="175"/>
      <c r="M357" s="175"/>
      <c r="N357" s="175"/>
      <c r="O357" s="175"/>
      <c r="P357" s="175"/>
      <c r="Q357" s="175"/>
      <c r="R357" s="175"/>
      <c r="S357" s="175"/>
      <c r="T357" s="175"/>
      <c r="U357" s="175"/>
      <c r="V357" s="175"/>
      <c r="W357" s="175"/>
      <c r="X357" s="175"/>
      <c r="Y357" s="175"/>
      <c r="Z357" s="175"/>
    </row>
    <row r="358" ht="11.25" customHeight="1">
      <c r="A358" s="175"/>
      <c r="B358" s="175"/>
      <c r="C358" s="175"/>
      <c r="D358" s="175"/>
      <c r="E358" s="175"/>
      <c r="F358" s="175"/>
      <c r="G358" s="175"/>
      <c r="H358" s="175"/>
      <c r="I358" s="175"/>
      <c r="J358" s="175"/>
      <c r="K358" s="175"/>
      <c r="L358" s="175"/>
      <c r="M358" s="175"/>
      <c r="N358" s="175"/>
      <c r="O358" s="175"/>
      <c r="P358" s="175"/>
      <c r="Q358" s="175"/>
      <c r="R358" s="175"/>
      <c r="S358" s="175"/>
      <c r="T358" s="175"/>
      <c r="U358" s="175"/>
      <c r="V358" s="175"/>
      <c r="W358" s="175"/>
      <c r="X358" s="175"/>
      <c r="Y358" s="175"/>
      <c r="Z358" s="175"/>
    </row>
    <row r="359" ht="11.25" customHeight="1">
      <c r="A359" s="175"/>
      <c r="B359" s="175"/>
      <c r="C359" s="175"/>
      <c r="D359" s="175"/>
      <c r="E359" s="175"/>
      <c r="F359" s="175"/>
      <c r="G359" s="175"/>
      <c r="H359" s="175"/>
      <c r="I359" s="175"/>
      <c r="J359" s="175"/>
      <c r="K359" s="175"/>
      <c r="L359" s="175"/>
      <c r="M359" s="175"/>
      <c r="N359" s="175"/>
      <c r="O359" s="175"/>
      <c r="P359" s="175"/>
      <c r="Q359" s="175"/>
      <c r="R359" s="175"/>
      <c r="S359" s="175"/>
      <c r="T359" s="175"/>
      <c r="U359" s="175"/>
      <c r="V359" s="175"/>
      <c r="W359" s="175"/>
      <c r="X359" s="175"/>
      <c r="Y359" s="175"/>
      <c r="Z359" s="175"/>
    </row>
    <row r="360" ht="11.25" customHeight="1">
      <c r="A360" s="175"/>
      <c r="B360" s="175"/>
      <c r="C360" s="175"/>
      <c r="D360" s="175"/>
      <c r="E360" s="175"/>
      <c r="F360" s="175"/>
      <c r="G360" s="175"/>
      <c r="H360" s="175"/>
      <c r="I360" s="175"/>
      <c r="J360" s="175"/>
      <c r="K360" s="175"/>
      <c r="L360" s="175"/>
      <c r="M360" s="175"/>
      <c r="N360" s="175"/>
      <c r="O360" s="175"/>
      <c r="P360" s="175"/>
      <c r="Q360" s="175"/>
      <c r="R360" s="175"/>
      <c r="S360" s="175"/>
      <c r="T360" s="175"/>
      <c r="U360" s="175"/>
      <c r="V360" s="175"/>
      <c r="W360" s="175"/>
      <c r="X360" s="175"/>
      <c r="Y360" s="175"/>
      <c r="Z360" s="175"/>
    </row>
    <row r="361" ht="11.25" customHeight="1">
      <c r="A361" s="175"/>
      <c r="B361" s="175"/>
      <c r="C361" s="175"/>
      <c r="D361" s="175"/>
      <c r="E361" s="175"/>
      <c r="F361" s="175"/>
      <c r="G361" s="175"/>
      <c r="H361" s="175"/>
      <c r="I361" s="175"/>
      <c r="J361" s="175"/>
      <c r="K361" s="175"/>
      <c r="L361" s="175"/>
      <c r="M361" s="175"/>
      <c r="N361" s="175"/>
      <c r="O361" s="175"/>
      <c r="P361" s="175"/>
      <c r="Q361" s="175"/>
      <c r="R361" s="175"/>
      <c r="S361" s="175"/>
      <c r="T361" s="175"/>
      <c r="U361" s="175"/>
      <c r="V361" s="175"/>
      <c r="W361" s="175"/>
      <c r="X361" s="175"/>
      <c r="Y361" s="175"/>
      <c r="Z361" s="175"/>
    </row>
    <row r="362" ht="11.25" customHeight="1">
      <c r="A362" s="175"/>
      <c r="B362" s="175"/>
      <c r="C362" s="175"/>
      <c r="D362" s="175"/>
      <c r="E362" s="175"/>
      <c r="F362" s="175"/>
      <c r="G362" s="175"/>
      <c r="H362" s="175"/>
      <c r="I362" s="175"/>
      <c r="J362" s="175"/>
      <c r="K362" s="175"/>
      <c r="L362" s="175"/>
      <c r="M362" s="175"/>
      <c r="N362" s="175"/>
      <c r="O362" s="175"/>
      <c r="P362" s="175"/>
      <c r="Q362" s="175"/>
      <c r="R362" s="175"/>
      <c r="S362" s="175"/>
      <c r="T362" s="175"/>
      <c r="U362" s="175"/>
      <c r="V362" s="175"/>
      <c r="W362" s="175"/>
      <c r="X362" s="175"/>
      <c r="Y362" s="175"/>
      <c r="Z362" s="175"/>
    </row>
    <row r="363" ht="11.25" customHeight="1">
      <c r="A363" s="175"/>
      <c r="B363" s="175"/>
      <c r="C363" s="175"/>
      <c r="D363" s="175"/>
      <c r="E363" s="175"/>
      <c r="F363" s="175"/>
      <c r="G363" s="175"/>
      <c r="H363" s="175"/>
      <c r="I363" s="175"/>
      <c r="J363" s="175"/>
      <c r="K363" s="175"/>
      <c r="L363" s="175"/>
      <c r="M363" s="175"/>
      <c r="N363" s="175"/>
      <c r="O363" s="175"/>
      <c r="P363" s="175"/>
      <c r="Q363" s="175"/>
      <c r="R363" s="175"/>
      <c r="S363" s="175"/>
      <c r="T363" s="175"/>
      <c r="U363" s="175"/>
      <c r="V363" s="175"/>
      <c r="W363" s="175"/>
      <c r="X363" s="175"/>
      <c r="Y363" s="175"/>
      <c r="Z363" s="175"/>
    </row>
    <row r="364" ht="11.25" customHeight="1">
      <c r="A364" s="175"/>
      <c r="B364" s="175"/>
      <c r="C364" s="175"/>
      <c r="D364" s="175"/>
      <c r="E364" s="175"/>
      <c r="F364" s="175"/>
      <c r="G364" s="175"/>
      <c r="H364" s="175"/>
      <c r="I364" s="175"/>
      <c r="J364" s="175"/>
      <c r="K364" s="175"/>
      <c r="L364" s="175"/>
      <c r="M364" s="175"/>
      <c r="N364" s="175"/>
      <c r="O364" s="175"/>
      <c r="P364" s="175"/>
      <c r="Q364" s="175"/>
      <c r="R364" s="175"/>
      <c r="S364" s="175"/>
      <c r="T364" s="175"/>
      <c r="U364" s="175"/>
      <c r="V364" s="175"/>
      <c r="W364" s="175"/>
      <c r="X364" s="175"/>
      <c r="Y364" s="175"/>
      <c r="Z364" s="175"/>
    </row>
    <row r="365" ht="11.25" customHeight="1">
      <c r="A365" s="175"/>
      <c r="B365" s="175"/>
      <c r="C365" s="175"/>
      <c r="D365" s="175"/>
      <c r="E365" s="175"/>
      <c r="F365" s="175"/>
      <c r="G365" s="175"/>
      <c r="H365" s="175"/>
      <c r="I365" s="175"/>
      <c r="J365" s="175"/>
      <c r="K365" s="175"/>
      <c r="L365" s="175"/>
      <c r="M365" s="175"/>
      <c r="N365" s="175"/>
      <c r="O365" s="175"/>
      <c r="P365" s="175"/>
      <c r="Q365" s="175"/>
      <c r="R365" s="175"/>
      <c r="S365" s="175"/>
      <c r="T365" s="175"/>
      <c r="U365" s="175"/>
      <c r="V365" s="175"/>
      <c r="W365" s="175"/>
      <c r="X365" s="175"/>
      <c r="Y365" s="175"/>
      <c r="Z365" s="175"/>
    </row>
    <row r="366" ht="11.25" customHeight="1">
      <c r="A366" s="175"/>
      <c r="B366" s="175"/>
      <c r="C366" s="175"/>
      <c r="D366" s="175"/>
      <c r="E366" s="175"/>
      <c r="F366" s="175"/>
      <c r="G366" s="175"/>
      <c r="H366" s="175"/>
      <c r="I366" s="175"/>
      <c r="J366" s="175"/>
      <c r="K366" s="175"/>
      <c r="L366" s="175"/>
      <c r="M366" s="175"/>
      <c r="N366" s="175"/>
      <c r="O366" s="175"/>
      <c r="P366" s="175"/>
      <c r="Q366" s="175"/>
      <c r="R366" s="175"/>
      <c r="S366" s="175"/>
      <c r="T366" s="175"/>
      <c r="U366" s="175"/>
      <c r="V366" s="175"/>
      <c r="W366" s="175"/>
      <c r="X366" s="175"/>
      <c r="Y366" s="175"/>
      <c r="Z366" s="175"/>
    </row>
    <row r="367" ht="11.25" customHeight="1">
      <c r="A367" s="175"/>
      <c r="B367" s="175"/>
      <c r="C367" s="175"/>
      <c r="D367" s="175"/>
      <c r="E367" s="175"/>
      <c r="F367" s="175"/>
      <c r="G367" s="175"/>
      <c r="H367" s="175"/>
      <c r="I367" s="175"/>
      <c r="J367" s="175"/>
      <c r="K367" s="175"/>
      <c r="L367" s="175"/>
      <c r="M367" s="175"/>
      <c r="N367" s="175"/>
      <c r="O367" s="175"/>
      <c r="P367" s="175"/>
      <c r="Q367" s="175"/>
      <c r="R367" s="175"/>
      <c r="S367" s="175"/>
      <c r="T367" s="175"/>
      <c r="U367" s="175"/>
      <c r="V367" s="175"/>
      <c r="W367" s="175"/>
      <c r="X367" s="175"/>
      <c r="Y367" s="175"/>
      <c r="Z367" s="175"/>
    </row>
    <row r="368" ht="11.25" customHeight="1">
      <c r="A368" s="175"/>
      <c r="B368" s="175"/>
      <c r="C368" s="175"/>
      <c r="D368" s="175"/>
      <c r="E368" s="175"/>
      <c r="F368" s="175"/>
      <c r="G368" s="175"/>
      <c r="H368" s="175"/>
      <c r="I368" s="175"/>
      <c r="J368" s="175"/>
      <c r="K368" s="175"/>
      <c r="L368" s="175"/>
      <c r="M368" s="175"/>
      <c r="N368" s="175"/>
      <c r="O368" s="175"/>
      <c r="P368" s="175"/>
      <c r="Q368" s="175"/>
      <c r="R368" s="175"/>
      <c r="S368" s="175"/>
      <c r="T368" s="175"/>
      <c r="U368" s="175"/>
      <c r="V368" s="175"/>
      <c r="W368" s="175"/>
      <c r="X368" s="175"/>
      <c r="Y368" s="175"/>
      <c r="Z368" s="175"/>
    </row>
    <row r="369" ht="11.25" customHeight="1">
      <c r="A369" s="175"/>
      <c r="B369" s="175"/>
      <c r="C369" s="175"/>
      <c r="D369" s="175"/>
      <c r="E369" s="175"/>
      <c r="F369" s="175"/>
      <c r="G369" s="175"/>
      <c r="H369" s="175"/>
      <c r="I369" s="175"/>
      <c r="J369" s="175"/>
      <c r="K369" s="175"/>
      <c r="L369" s="175"/>
      <c r="M369" s="175"/>
      <c r="N369" s="175"/>
      <c r="O369" s="175"/>
      <c r="P369" s="175"/>
      <c r="Q369" s="175"/>
      <c r="R369" s="175"/>
      <c r="S369" s="175"/>
      <c r="T369" s="175"/>
      <c r="U369" s="175"/>
      <c r="V369" s="175"/>
      <c r="W369" s="175"/>
      <c r="X369" s="175"/>
      <c r="Y369" s="175"/>
      <c r="Z369" s="175"/>
    </row>
    <row r="370" ht="11.25" customHeight="1">
      <c r="A370" s="175"/>
      <c r="B370" s="175"/>
      <c r="C370" s="175"/>
      <c r="D370" s="175"/>
      <c r="E370" s="175"/>
      <c r="F370" s="175"/>
      <c r="G370" s="175"/>
      <c r="H370" s="175"/>
      <c r="I370" s="175"/>
      <c r="J370" s="175"/>
      <c r="K370" s="175"/>
      <c r="L370" s="175"/>
      <c r="M370" s="175"/>
      <c r="N370" s="175"/>
      <c r="O370" s="175"/>
      <c r="P370" s="175"/>
      <c r="Q370" s="175"/>
      <c r="R370" s="175"/>
      <c r="S370" s="175"/>
      <c r="T370" s="175"/>
      <c r="U370" s="175"/>
      <c r="V370" s="175"/>
      <c r="W370" s="175"/>
      <c r="X370" s="175"/>
      <c r="Y370" s="175"/>
      <c r="Z370" s="175"/>
    </row>
    <row r="371" ht="11.25" customHeight="1">
      <c r="A371" s="175"/>
      <c r="B371" s="175"/>
      <c r="C371" s="175"/>
      <c r="D371" s="175"/>
      <c r="E371" s="175"/>
      <c r="F371" s="175"/>
      <c r="G371" s="175"/>
      <c r="H371" s="175"/>
      <c r="I371" s="175"/>
      <c r="J371" s="175"/>
      <c r="K371" s="175"/>
      <c r="L371" s="175"/>
      <c r="M371" s="175"/>
      <c r="N371" s="175"/>
      <c r="O371" s="175"/>
      <c r="P371" s="175"/>
      <c r="Q371" s="175"/>
      <c r="R371" s="175"/>
      <c r="S371" s="175"/>
      <c r="T371" s="175"/>
      <c r="U371" s="175"/>
      <c r="V371" s="175"/>
      <c r="W371" s="175"/>
      <c r="X371" s="175"/>
      <c r="Y371" s="175"/>
      <c r="Z371" s="175"/>
    </row>
    <row r="372" ht="11.25" customHeight="1">
      <c r="A372" s="175"/>
      <c r="B372" s="175"/>
      <c r="C372" s="175"/>
      <c r="D372" s="175"/>
      <c r="E372" s="175"/>
      <c r="F372" s="175"/>
      <c r="G372" s="175"/>
      <c r="H372" s="175"/>
      <c r="I372" s="175"/>
      <c r="J372" s="175"/>
      <c r="K372" s="175"/>
      <c r="L372" s="175"/>
      <c r="M372" s="175"/>
      <c r="N372" s="175"/>
      <c r="O372" s="175"/>
      <c r="P372" s="175"/>
      <c r="Q372" s="175"/>
      <c r="R372" s="175"/>
      <c r="S372" s="175"/>
      <c r="T372" s="175"/>
      <c r="U372" s="175"/>
      <c r="V372" s="175"/>
      <c r="W372" s="175"/>
      <c r="X372" s="175"/>
      <c r="Y372" s="175"/>
      <c r="Z372" s="175"/>
    </row>
    <row r="373" ht="11.25" customHeight="1">
      <c r="A373" s="175"/>
      <c r="B373" s="175"/>
      <c r="C373" s="175"/>
      <c r="D373" s="175"/>
      <c r="E373" s="175"/>
      <c r="F373" s="175"/>
      <c r="G373" s="175"/>
      <c r="H373" s="175"/>
      <c r="I373" s="175"/>
      <c r="J373" s="175"/>
      <c r="K373" s="175"/>
      <c r="L373" s="175"/>
      <c r="M373" s="175"/>
      <c r="N373" s="175"/>
      <c r="O373" s="175"/>
      <c r="P373" s="175"/>
      <c r="Q373" s="175"/>
      <c r="R373" s="175"/>
      <c r="S373" s="175"/>
      <c r="T373" s="175"/>
      <c r="U373" s="175"/>
      <c r="V373" s="175"/>
      <c r="W373" s="175"/>
      <c r="X373" s="175"/>
      <c r="Y373" s="175"/>
      <c r="Z373" s="175"/>
    </row>
    <row r="374" ht="11.25" customHeight="1">
      <c r="A374" s="175"/>
      <c r="B374" s="175"/>
      <c r="C374" s="175"/>
      <c r="D374" s="175"/>
      <c r="E374" s="175"/>
      <c r="F374" s="175"/>
      <c r="G374" s="175"/>
      <c r="H374" s="175"/>
      <c r="I374" s="175"/>
      <c r="J374" s="175"/>
      <c r="K374" s="175"/>
      <c r="L374" s="175"/>
      <c r="M374" s="175"/>
      <c r="N374" s="175"/>
      <c r="O374" s="175"/>
      <c r="P374" s="175"/>
      <c r="Q374" s="175"/>
      <c r="R374" s="175"/>
      <c r="S374" s="175"/>
      <c r="T374" s="175"/>
      <c r="U374" s="175"/>
      <c r="V374" s="175"/>
      <c r="W374" s="175"/>
      <c r="X374" s="175"/>
      <c r="Y374" s="175"/>
      <c r="Z374" s="175"/>
    </row>
    <row r="375" ht="11.25" customHeight="1">
      <c r="A375" s="175"/>
      <c r="B375" s="175"/>
      <c r="C375" s="175"/>
      <c r="D375" s="175"/>
      <c r="E375" s="175"/>
      <c r="F375" s="175"/>
      <c r="G375" s="175"/>
      <c r="H375" s="175"/>
      <c r="I375" s="175"/>
      <c r="J375" s="175"/>
      <c r="K375" s="175"/>
      <c r="L375" s="175"/>
      <c r="M375" s="175"/>
      <c r="N375" s="175"/>
      <c r="O375" s="175"/>
      <c r="P375" s="175"/>
      <c r="Q375" s="175"/>
      <c r="R375" s="175"/>
      <c r="S375" s="175"/>
      <c r="T375" s="175"/>
      <c r="U375" s="175"/>
      <c r="V375" s="175"/>
      <c r="W375" s="175"/>
      <c r="X375" s="175"/>
      <c r="Y375" s="175"/>
      <c r="Z375" s="175"/>
    </row>
    <row r="376" ht="11.25" customHeight="1">
      <c r="A376" s="175"/>
      <c r="B376" s="175"/>
      <c r="C376" s="175"/>
      <c r="D376" s="175"/>
      <c r="E376" s="175"/>
      <c r="F376" s="175"/>
      <c r="G376" s="175"/>
      <c r="H376" s="175"/>
      <c r="I376" s="175"/>
      <c r="J376" s="175"/>
      <c r="K376" s="175"/>
      <c r="L376" s="175"/>
      <c r="M376" s="175"/>
      <c r="N376" s="175"/>
      <c r="O376" s="175"/>
      <c r="P376" s="175"/>
      <c r="Q376" s="175"/>
      <c r="R376" s="175"/>
      <c r="S376" s="175"/>
      <c r="T376" s="175"/>
      <c r="U376" s="175"/>
      <c r="V376" s="175"/>
      <c r="W376" s="175"/>
      <c r="X376" s="175"/>
      <c r="Y376" s="175"/>
      <c r="Z376" s="175"/>
    </row>
    <row r="377" ht="11.25" customHeight="1">
      <c r="A377" s="175"/>
      <c r="B377" s="175"/>
      <c r="C377" s="175"/>
      <c r="D377" s="175"/>
      <c r="E377" s="175"/>
      <c r="F377" s="175"/>
      <c r="G377" s="175"/>
      <c r="H377" s="175"/>
      <c r="I377" s="175"/>
      <c r="J377" s="175"/>
      <c r="K377" s="175"/>
      <c r="L377" s="175"/>
      <c r="M377" s="175"/>
      <c r="N377" s="175"/>
      <c r="O377" s="175"/>
      <c r="P377" s="175"/>
      <c r="Q377" s="175"/>
      <c r="R377" s="175"/>
      <c r="S377" s="175"/>
      <c r="T377" s="175"/>
      <c r="U377" s="175"/>
      <c r="V377" s="175"/>
      <c r="W377" s="175"/>
      <c r="X377" s="175"/>
      <c r="Y377" s="175"/>
      <c r="Z377" s="175"/>
    </row>
    <row r="378" ht="11.25" customHeight="1">
      <c r="A378" s="175"/>
      <c r="B378" s="175"/>
      <c r="C378" s="175"/>
      <c r="D378" s="175"/>
      <c r="E378" s="175"/>
      <c r="F378" s="175"/>
      <c r="G378" s="175"/>
      <c r="H378" s="175"/>
      <c r="I378" s="175"/>
      <c r="J378" s="175"/>
      <c r="K378" s="175"/>
      <c r="L378" s="175"/>
      <c r="M378" s="175"/>
      <c r="N378" s="175"/>
      <c r="O378" s="175"/>
      <c r="P378" s="175"/>
      <c r="Q378" s="175"/>
      <c r="R378" s="175"/>
      <c r="S378" s="175"/>
      <c r="T378" s="175"/>
      <c r="U378" s="175"/>
      <c r="V378" s="175"/>
      <c r="W378" s="175"/>
      <c r="X378" s="175"/>
      <c r="Y378" s="175"/>
      <c r="Z378" s="175"/>
    </row>
    <row r="379" ht="11.25" customHeight="1">
      <c r="A379" s="175"/>
      <c r="B379" s="175"/>
      <c r="C379" s="175"/>
      <c r="D379" s="175"/>
      <c r="E379" s="175"/>
      <c r="F379" s="175"/>
      <c r="G379" s="175"/>
      <c r="H379" s="175"/>
      <c r="I379" s="175"/>
      <c r="J379" s="175"/>
      <c r="K379" s="175"/>
      <c r="L379" s="175"/>
      <c r="M379" s="175"/>
      <c r="N379" s="175"/>
      <c r="O379" s="175"/>
      <c r="P379" s="175"/>
      <c r="Q379" s="175"/>
      <c r="R379" s="175"/>
      <c r="S379" s="175"/>
      <c r="T379" s="175"/>
      <c r="U379" s="175"/>
      <c r="V379" s="175"/>
      <c r="W379" s="175"/>
      <c r="X379" s="175"/>
      <c r="Y379" s="175"/>
      <c r="Z379" s="175"/>
    </row>
    <row r="380" ht="11.25" customHeight="1">
      <c r="A380" s="175"/>
      <c r="B380" s="175"/>
      <c r="C380" s="175"/>
      <c r="D380" s="175"/>
      <c r="E380" s="175"/>
      <c r="F380" s="175"/>
      <c r="G380" s="175"/>
      <c r="H380" s="175"/>
      <c r="I380" s="175"/>
      <c r="J380" s="175"/>
      <c r="K380" s="175"/>
      <c r="L380" s="175"/>
      <c r="M380" s="175"/>
      <c r="N380" s="175"/>
      <c r="O380" s="175"/>
      <c r="P380" s="175"/>
      <c r="Q380" s="175"/>
      <c r="R380" s="175"/>
      <c r="S380" s="175"/>
      <c r="T380" s="175"/>
      <c r="U380" s="175"/>
      <c r="V380" s="175"/>
      <c r="W380" s="175"/>
      <c r="X380" s="175"/>
      <c r="Y380" s="175"/>
      <c r="Z380" s="175"/>
    </row>
    <row r="381" ht="11.25" customHeight="1">
      <c r="A381" s="175"/>
      <c r="B381" s="175"/>
      <c r="C381" s="175"/>
      <c r="D381" s="175"/>
      <c r="E381" s="175"/>
      <c r="F381" s="175"/>
      <c r="G381" s="175"/>
      <c r="H381" s="175"/>
      <c r="I381" s="175"/>
      <c r="J381" s="175"/>
      <c r="K381" s="175"/>
      <c r="L381" s="175"/>
      <c r="M381" s="175"/>
      <c r="N381" s="175"/>
      <c r="O381" s="175"/>
      <c r="P381" s="175"/>
      <c r="Q381" s="175"/>
      <c r="R381" s="175"/>
      <c r="S381" s="175"/>
      <c r="T381" s="175"/>
      <c r="U381" s="175"/>
      <c r="V381" s="175"/>
      <c r="W381" s="175"/>
      <c r="X381" s="175"/>
      <c r="Y381" s="175"/>
      <c r="Z381" s="175"/>
    </row>
    <row r="382" ht="11.25" customHeight="1">
      <c r="A382" s="175"/>
      <c r="B382" s="175"/>
      <c r="C382" s="175"/>
      <c r="D382" s="175"/>
      <c r="E382" s="175"/>
      <c r="F382" s="175"/>
      <c r="G382" s="175"/>
      <c r="H382" s="175"/>
      <c r="I382" s="175"/>
      <c r="J382" s="175"/>
      <c r="K382" s="175"/>
      <c r="L382" s="175"/>
      <c r="M382" s="175"/>
      <c r="N382" s="175"/>
      <c r="O382" s="175"/>
      <c r="P382" s="175"/>
      <c r="Q382" s="175"/>
      <c r="R382" s="175"/>
      <c r="S382" s="175"/>
      <c r="T382" s="175"/>
      <c r="U382" s="175"/>
      <c r="V382" s="175"/>
      <c r="W382" s="175"/>
      <c r="X382" s="175"/>
      <c r="Y382" s="175"/>
      <c r="Z382" s="175"/>
    </row>
    <row r="383" ht="11.25" customHeight="1">
      <c r="A383" s="175"/>
      <c r="B383" s="175"/>
      <c r="C383" s="175"/>
      <c r="D383" s="175"/>
      <c r="E383" s="175"/>
      <c r="F383" s="175"/>
      <c r="G383" s="175"/>
      <c r="H383" s="175"/>
      <c r="I383" s="175"/>
      <c r="J383" s="175"/>
      <c r="K383" s="175"/>
      <c r="L383" s="175"/>
      <c r="M383" s="175"/>
      <c r="N383" s="175"/>
      <c r="O383" s="175"/>
      <c r="P383" s="175"/>
      <c r="Q383" s="175"/>
      <c r="R383" s="175"/>
      <c r="S383" s="175"/>
      <c r="T383" s="175"/>
      <c r="U383" s="175"/>
      <c r="V383" s="175"/>
      <c r="W383" s="175"/>
      <c r="X383" s="175"/>
      <c r="Y383" s="175"/>
      <c r="Z383" s="175"/>
    </row>
    <row r="384" ht="11.25" customHeight="1">
      <c r="A384" s="175"/>
      <c r="B384" s="175"/>
      <c r="C384" s="175"/>
      <c r="D384" s="175"/>
      <c r="E384" s="175"/>
      <c r="F384" s="175"/>
      <c r="G384" s="175"/>
      <c r="H384" s="175"/>
      <c r="I384" s="175"/>
      <c r="J384" s="175"/>
      <c r="K384" s="175"/>
      <c r="L384" s="175"/>
      <c r="M384" s="175"/>
      <c r="N384" s="175"/>
      <c r="O384" s="175"/>
      <c r="P384" s="175"/>
      <c r="Q384" s="175"/>
      <c r="R384" s="175"/>
      <c r="S384" s="175"/>
      <c r="T384" s="175"/>
      <c r="U384" s="175"/>
      <c r="V384" s="175"/>
      <c r="W384" s="175"/>
      <c r="X384" s="175"/>
      <c r="Y384" s="175"/>
      <c r="Z384" s="175"/>
    </row>
    <row r="385" ht="11.25" customHeight="1">
      <c r="A385" s="175"/>
      <c r="B385" s="175"/>
      <c r="C385" s="175"/>
      <c r="D385" s="175"/>
      <c r="E385" s="175"/>
      <c r="F385" s="175"/>
      <c r="G385" s="175"/>
      <c r="H385" s="175"/>
      <c r="I385" s="175"/>
      <c r="J385" s="175"/>
      <c r="K385" s="175"/>
      <c r="L385" s="175"/>
      <c r="M385" s="175"/>
      <c r="N385" s="175"/>
      <c r="O385" s="175"/>
      <c r="P385" s="175"/>
      <c r="Q385" s="175"/>
      <c r="R385" s="175"/>
      <c r="S385" s="175"/>
      <c r="T385" s="175"/>
      <c r="U385" s="175"/>
      <c r="V385" s="175"/>
      <c r="W385" s="175"/>
      <c r="X385" s="175"/>
      <c r="Y385" s="175"/>
      <c r="Z385" s="175"/>
    </row>
    <row r="386" ht="11.25" customHeight="1">
      <c r="A386" s="175"/>
      <c r="B386" s="175"/>
      <c r="C386" s="175"/>
      <c r="D386" s="175"/>
      <c r="E386" s="175"/>
      <c r="F386" s="175"/>
      <c r="G386" s="175"/>
      <c r="H386" s="175"/>
      <c r="I386" s="175"/>
      <c r="J386" s="175"/>
      <c r="K386" s="175"/>
      <c r="L386" s="175"/>
      <c r="M386" s="175"/>
      <c r="N386" s="175"/>
      <c r="O386" s="175"/>
      <c r="P386" s="175"/>
      <c r="Q386" s="175"/>
      <c r="R386" s="175"/>
      <c r="S386" s="175"/>
      <c r="T386" s="175"/>
      <c r="U386" s="175"/>
      <c r="V386" s="175"/>
      <c r="W386" s="175"/>
      <c r="X386" s="175"/>
      <c r="Y386" s="175"/>
      <c r="Z386" s="175"/>
    </row>
    <row r="387" ht="11.25" customHeight="1">
      <c r="A387" s="175"/>
      <c r="B387" s="175"/>
      <c r="C387" s="175"/>
      <c r="D387" s="175"/>
      <c r="E387" s="175"/>
      <c r="F387" s="175"/>
      <c r="G387" s="175"/>
      <c r="H387" s="175"/>
      <c r="I387" s="175"/>
      <c r="J387" s="175"/>
      <c r="K387" s="175"/>
      <c r="L387" s="175"/>
      <c r="M387" s="175"/>
      <c r="N387" s="175"/>
      <c r="O387" s="175"/>
      <c r="P387" s="175"/>
      <c r="Q387" s="175"/>
      <c r="R387" s="175"/>
      <c r="S387" s="175"/>
      <c r="T387" s="175"/>
      <c r="U387" s="175"/>
      <c r="V387" s="175"/>
      <c r="W387" s="175"/>
      <c r="X387" s="175"/>
      <c r="Y387" s="175"/>
      <c r="Z387" s="175"/>
    </row>
    <row r="388" ht="11.25" customHeight="1">
      <c r="A388" s="175"/>
      <c r="B388" s="175"/>
      <c r="C388" s="175"/>
      <c r="D388" s="175"/>
      <c r="E388" s="175"/>
      <c r="F388" s="175"/>
      <c r="G388" s="175"/>
      <c r="H388" s="175"/>
      <c r="I388" s="175"/>
      <c r="J388" s="175"/>
      <c r="K388" s="175"/>
      <c r="L388" s="175"/>
      <c r="M388" s="175"/>
      <c r="N388" s="175"/>
      <c r="O388" s="175"/>
      <c r="P388" s="175"/>
      <c r="Q388" s="175"/>
      <c r="R388" s="175"/>
      <c r="S388" s="175"/>
      <c r="T388" s="175"/>
      <c r="U388" s="175"/>
      <c r="V388" s="175"/>
      <c r="W388" s="175"/>
      <c r="X388" s="175"/>
      <c r="Y388" s="175"/>
      <c r="Z388" s="175"/>
    </row>
    <row r="389" ht="11.25" customHeight="1">
      <c r="A389" s="175"/>
      <c r="B389" s="175"/>
      <c r="C389" s="175"/>
      <c r="D389" s="175"/>
      <c r="E389" s="175"/>
      <c r="F389" s="175"/>
      <c r="G389" s="175"/>
      <c r="H389" s="175"/>
      <c r="I389" s="175"/>
      <c r="J389" s="175"/>
      <c r="K389" s="175"/>
      <c r="L389" s="175"/>
      <c r="M389" s="175"/>
      <c r="N389" s="175"/>
      <c r="O389" s="175"/>
      <c r="P389" s="175"/>
      <c r="Q389" s="175"/>
      <c r="R389" s="175"/>
      <c r="S389" s="175"/>
      <c r="T389" s="175"/>
      <c r="U389" s="175"/>
      <c r="V389" s="175"/>
      <c r="W389" s="175"/>
      <c r="X389" s="175"/>
      <c r="Y389" s="175"/>
      <c r="Z389" s="175"/>
    </row>
    <row r="390" ht="11.25" customHeight="1">
      <c r="A390" s="175"/>
      <c r="B390" s="175"/>
      <c r="C390" s="175"/>
      <c r="D390" s="175"/>
      <c r="E390" s="175"/>
      <c r="F390" s="175"/>
      <c r="G390" s="175"/>
      <c r="H390" s="175"/>
      <c r="I390" s="175"/>
      <c r="J390" s="175"/>
      <c r="K390" s="175"/>
      <c r="L390" s="175"/>
      <c r="M390" s="175"/>
      <c r="N390" s="175"/>
      <c r="O390" s="175"/>
      <c r="P390" s="175"/>
      <c r="Q390" s="175"/>
      <c r="R390" s="175"/>
      <c r="S390" s="175"/>
      <c r="T390" s="175"/>
      <c r="U390" s="175"/>
      <c r="V390" s="175"/>
      <c r="W390" s="175"/>
      <c r="X390" s="175"/>
      <c r="Y390" s="175"/>
      <c r="Z390" s="175"/>
    </row>
    <row r="391" ht="11.25" customHeight="1">
      <c r="A391" s="175"/>
      <c r="B391" s="175"/>
      <c r="C391" s="175"/>
      <c r="D391" s="175"/>
      <c r="E391" s="175"/>
      <c r="F391" s="175"/>
      <c r="G391" s="175"/>
      <c r="H391" s="175"/>
      <c r="I391" s="175"/>
      <c r="J391" s="175"/>
      <c r="K391" s="175"/>
      <c r="L391" s="175"/>
      <c r="M391" s="175"/>
      <c r="N391" s="175"/>
      <c r="O391" s="175"/>
      <c r="P391" s="175"/>
      <c r="Q391" s="175"/>
      <c r="R391" s="175"/>
      <c r="S391" s="175"/>
      <c r="T391" s="175"/>
      <c r="U391" s="175"/>
      <c r="V391" s="175"/>
      <c r="W391" s="175"/>
      <c r="X391" s="175"/>
      <c r="Y391" s="175"/>
      <c r="Z391" s="175"/>
    </row>
    <row r="392" ht="11.25" customHeight="1">
      <c r="A392" s="175"/>
      <c r="B392" s="175"/>
      <c r="C392" s="175"/>
      <c r="D392" s="175"/>
      <c r="E392" s="175"/>
      <c r="F392" s="175"/>
      <c r="G392" s="175"/>
      <c r="H392" s="175"/>
      <c r="I392" s="175"/>
      <c r="J392" s="175"/>
      <c r="K392" s="175"/>
      <c r="L392" s="175"/>
      <c r="M392" s="175"/>
      <c r="N392" s="175"/>
      <c r="O392" s="175"/>
      <c r="P392" s="175"/>
      <c r="Q392" s="175"/>
      <c r="R392" s="175"/>
      <c r="S392" s="175"/>
      <c r="T392" s="175"/>
      <c r="U392" s="175"/>
      <c r="V392" s="175"/>
      <c r="W392" s="175"/>
      <c r="X392" s="175"/>
      <c r="Y392" s="175"/>
      <c r="Z392" s="175"/>
    </row>
    <row r="393" ht="11.25" customHeight="1">
      <c r="A393" s="175"/>
      <c r="B393" s="175"/>
      <c r="C393" s="175"/>
      <c r="D393" s="175"/>
      <c r="E393" s="175"/>
      <c r="F393" s="175"/>
      <c r="G393" s="175"/>
      <c r="H393" s="175"/>
      <c r="I393" s="175"/>
      <c r="J393" s="175"/>
      <c r="K393" s="175"/>
      <c r="L393" s="175"/>
      <c r="M393" s="175"/>
      <c r="N393" s="175"/>
      <c r="O393" s="175"/>
      <c r="P393" s="175"/>
      <c r="Q393" s="175"/>
      <c r="R393" s="175"/>
      <c r="S393" s="175"/>
      <c r="T393" s="175"/>
      <c r="U393" s="175"/>
      <c r="V393" s="175"/>
      <c r="W393" s="175"/>
      <c r="X393" s="175"/>
      <c r="Y393" s="175"/>
      <c r="Z393" s="175"/>
    </row>
    <row r="394" ht="11.25" customHeight="1">
      <c r="A394" s="175"/>
      <c r="B394" s="175"/>
      <c r="C394" s="175"/>
      <c r="D394" s="175"/>
      <c r="E394" s="175"/>
      <c r="F394" s="175"/>
      <c r="G394" s="175"/>
      <c r="H394" s="175"/>
      <c r="I394" s="175"/>
      <c r="J394" s="175"/>
      <c r="K394" s="175"/>
      <c r="L394" s="175"/>
      <c r="M394" s="175"/>
      <c r="N394" s="175"/>
      <c r="O394" s="175"/>
      <c r="P394" s="175"/>
      <c r="Q394" s="175"/>
      <c r="R394" s="175"/>
      <c r="S394" s="175"/>
      <c r="T394" s="175"/>
      <c r="U394" s="175"/>
      <c r="V394" s="175"/>
      <c r="W394" s="175"/>
      <c r="X394" s="175"/>
      <c r="Y394" s="175"/>
      <c r="Z394" s="175"/>
    </row>
    <row r="395" ht="11.25" customHeight="1">
      <c r="A395" s="175"/>
      <c r="B395" s="175"/>
      <c r="C395" s="175"/>
      <c r="D395" s="175"/>
      <c r="E395" s="175"/>
      <c r="F395" s="175"/>
      <c r="G395" s="175"/>
      <c r="H395" s="175"/>
      <c r="I395" s="175"/>
      <c r="J395" s="175"/>
      <c r="K395" s="175"/>
      <c r="L395" s="175"/>
      <c r="M395" s="175"/>
      <c r="N395" s="175"/>
      <c r="O395" s="175"/>
      <c r="P395" s="175"/>
      <c r="Q395" s="175"/>
      <c r="R395" s="175"/>
      <c r="S395" s="175"/>
      <c r="T395" s="175"/>
      <c r="U395" s="175"/>
      <c r="V395" s="175"/>
      <c r="W395" s="175"/>
      <c r="X395" s="175"/>
      <c r="Y395" s="175"/>
      <c r="Z395" s="175"/>
    </row>
    <row r="396" ht="11.25" customHeight="1">
      <c r="A396" s="175"/>
      <c r="B396" s="175"/>
      <c r="C396" s="175"/>
      <c r="D396" s="175"/>
      <c r="E396" s="175"/>
      <c r="F396" s="175"/>
      <c r="G396" s="175"/>
      <c r="H396" s="175"/>
      <c r="I396" s="175"/>
      <c r="J396" s="175"/>
      <c r="K396" s="175"/>
      <c r="L396" s="175"/>
      <c r="M396" s="175"/>
      <c r="N396" s="175"/>
      <c r="O396" s="175"/>
      <c r="P396" s="175"/>
      <c r="Q396" s="175"/>
      <c r="R396" s="175"/>
      <c r="S396" s="175"/>
      <c r="T396" s="175"/>
      <c r="U396" s="175"/>
      <c r="V396" s="175"/>
      <c r="W396" s="175"/>
      <c r="X396" s="175"/>
      <c r="Y396" s="175"/>
      <c r="Z396" s="175"/>
    </row>
    <row r="397" ht="11.25" customHeight="1">
      <c r="A397" s="175"/>
      <c r="B397" s="175"/>
      <c r="C397" s="175"/>
      <c r="D397" s="175"/>
      <c r="E397" s="175"/>
      <c r="F397" s="175"/>
      <c r="G397" s="175"/>
      <c r="H397" s="175"/>
      <c r="I397" s="175"/>
      <c r="J397" s="175"/>
      <c r="K397" s="175"/>
      <c r="L397" s="175"/>
      <c r="M397" s="175"/>
      <c r="N397" s="175"/>
      <c r="O397" s="175"/>
      <c r="P397" s="175"/>
      <c r="Q397" s="175"/>
      <c r="R397" s="175"/>
      <c r="S397" s="175"/>
      <c r="T397" s="175"/>
      <c r="U397" s="175"/>
      <c r="V397" s="175"/>
      <c r="W397" s="175"/>
      <c r="X397" s="175"/>
      <c r="Y397" s="175"/>
      <c r="Z397" s="175"/>
    </row>
    <row r="398" ht="11.25" customHeight="1">
      <c r="A398" s="175"/>
      <c r="B398" s="175"/>
      <c r="C398" s="175"/>
      <c r="D398" s="175"/>
      <c r="E398" s="175"/>
      <c r="F398" s="175"/>
      <c r="G398" s="175"/>
      <c r="H398" s="175"/>
      <c r="I398" s="175"/>
      <c r="J398" s="175"/>
      <c r="K398" s="175"/>
      <c r="L398" s="175"/>
      <c r="M398" s="175"/>
      <c r="N398" s="175"/>
      <c r="O398" s="175"/>
      <c r="P398" s="175"/>
      <c r="Q398" s="175"/>
      <c r="R398" s="175"/>
      <c r="S398" s="175"/>
      <c r="T398" s="175"/>
      <c r="U398" s="175"/>
      <c r="V398" s="175"/>
      <c r="W398" s="175"/>
      <c r="X398" s="175"/>
      <c r="Y398" s="175"/>
      <c r="Z398" s="175"/>
    </row>
    <row r="399" ht="11.25" customHeight="1">
      <c r="A399" s="175"/>
      <c r="B399" s="175"/>
      <c r="C399" s="175"/>
      <c r="D399" s="175"/>
      <c r="E399" s="175"/>
      <c r="F399" s="175"/>
      <c r="G399" s="175"/>
      <c r="H399" s="175"/>
      <c r="I399" s="175"/>
      <c r="J399" s="175"/>
      <c r="K399" s="175"/>
      <c r="L399" s="175"/>
      <c r="M399" s="175"/>
      <c r="N399" s="175"/>
      <c r="O399" s="175"/>
      <c r="P399" s="175"/>
      <c r="Q399" s="175"/>
      <c r="R399" s="175"/>
      <c r="S399" s="175"/>
      <c r="T399" s="175"/>
      <c r="U399" s="175"/>
      <c r="V399" s="175"/>
      <c r="W399" s="175"/>
      <c r="X399" s="175"/>
      <c r="Y399" s="175"/>
      <c r="Z399" s="175"/>
    </row>
    <row r="400" ht="11.25" customHeight="1">
      <c r="A400" s="175"/>
      <c r="B400" s="175"/>
      <c r="C400" s="175"/>
      <c r="D400" s="175"/>
      <c r="E400" s="175"/>
      <c r="F400" s="175"/>
      <c r="G400" s="175"/>
      <c r="H400" s="175"/>
      <c r="I400" s="175"/>
      <c r="J400" s="175"/>
      <c r="K400" s="175"/>
      <c r="L400" s="175"/>
      <c r="M400" s="175"/>
      <c r="N400" s="175"/>
      <c r="O400" s="175"/>
      <c r="P400" s="175"/>
      <c r="Q400" s="175"/>
      <c r="R400" s="175"/>
      <c r="S400" s="175"/>
      <c r="T400" s="175"/>
      <c r="U400" s="175"/>
      <c r="V400" s="175"/>
      <c r="W400" s="175"/>
      <c r="X400" s="175"/>
      <c r="Y400" s="175"/>
      <c r="Z400" s="175"/>
    </row>
    <row r="401" ht="11.25" customHeight="1">
      <c r="A401" s="175"/>
      <c r="B401" s="175"/>
      <c r="C401" s="175"/>
      <c r="D401" s="175"/>
      <c r="E401" s="175"/>
      <c r="F401" s="175"/>
      <c r="G401" s="175"/>
      <c r="H401" s="175"/>
      <c r="I401" s="175"/>
      <c r="J401" s="175"/>
      <c r="K401" s="175"/>
      <c r="L401" s="175"/>
      <c r="M401" s="175"/>
      <c r="N401" s="175"/>
      <c r="O401" s="175"/>
      <c r="P401" s="175"/>
      <c r="Q401" s="175"/>
      <c r="R401" s="175"/>
      <c r="S401" s="175"/>
      <c r="T401" s="175"/>
      <c r="U401" s="175"/>
      <c r="V401" s="175"/>
      <c r="W401" s="175"/>
      <c r="X401" s="175"/>
      <c r="Y401" s="175"/>
      <c r="Z401" s="175"/>
    </row>
    <row r="402" ht="11.25" customHeight="1">
      <c r="A402" s="175"/>
      <c r="B402" s="175"/>
      <c r="C402" s="175"/>
      <c r="D402" s="175"/>
      <c r="E402" s="175"/>
      <c r="F402" s="175"/>
      <c r="G402" s="175"/>
      <c r="H402" s="175"/>
      <c r="I402" s="175"/>
      <c r="J402" s="175"/>
      <c r="K402" s="175"/>
      <c r="L402" s="175"/>
      <c r="M402" s="175"/>
      <c r="N402" s="175"/>
      <c r="O402" s="175"/>
      <c r="P402" s="175"/>
      <c r="Q402" s="175"/>
      <c r="R402" s="175"/>
      <c r="S402" s="175"/>
      <c r="T402" s="175"/>
      <c r="U402" s="175"/>
      <c r="V402" s="175"/>
      <c r="W402" s="175"/>
      <c r="X402" s="175"/>
      <c r="Y402" s="175"/>
      <c r="Z402" s="175"/>
    </row>
    <row r="403" ht="11.25" customHeight="1">
      <c r="A403" s="175"/>
      <c r="B403" s="175"/>
      <c r="C403" s="175"/>
      <c r="D403" s="175"/>
      <c r="E403" s="175"/>
      <c r="F403" s="175"/>
      <c r="G403" s="175"/>
      <c r="H403" s="175"/>
      <c r="I403" s="175"/>
      <c r="J403" s="175"/>
      <c r="K403" s="175"/>
      <c r="L403" s="175"/>
      <c r="M403" s="175"/>
      <c r="N403" s="175"/>
      <c r="O403" s="175"/>
      <c r="P403" s="175"/>
      <c r="Q403" s="175"/>
      <c r="R403" s="175"/>
      <c r="S403" s="175"/>
      <c r="T403" s="175"/>
      <c r="U403" s="175"/>
      <c r="V403" s="175"/>
      <c r="W403" s="175"/>
      <c r="X403" s="175"/>
      <c r="Y403" s="175"/>
      <c r="Z403" s="175"/>
    </row>
    <row r="404" ht="11.25" customHeight="1">
      <c r="A404" s="175"/>
      <c r="B404" s="175"/>
      <c r="C404" s="175"/>
      <c r="D404" s="175"/>
      <c r="E404" s="175"/>
      <c r="F404" s="175"/>
      <c r="G404" s="175"/>
      <c r="H404" s="175"/>
      <c r="I404" s="175"/>
      <c r="J404" s="175"/>
      <c r="K404" s="175"/>
      <c r="L404" s="175"/>
      <c r="M404" s="175"/>
      <c r="N404" s="175"/>
      <c r="O404" s="175"/>
      <c r="P404" s="175"/>
      <c r="Q404" s="175"/>
      <c r="R404" s="175"/>
      <c r="S404" s="175"/>
      <c r="T404" s="175"/>
      <c r="U404" s="175"/>
      <c r="V404" s="175"/>
      <c r="W404" s="175"/>
      <c r="X404" s="175"/>
      <c r="Y404" s="175"/>
      <c r="Z404" s="175"/>
    </row>
    <row r="405" ht="11.25" customHeight="1">
      <c r="A405" s="175"/>
      <c r="B405" s="175"/>
      <c r="C405" s="175"/>
      <c r="D405" s="175"/>
      <c r="E405" s="175"/>
      <c r="F405" s="175"/>
      <c r="G405" s="175"/>
      <c r="H405" s="175"/>
      <c r="I405" s="175"/>
      <c r="J405" s="175"/>
      <c r="K405" s="175"/>
      <c r="L405" s="175"/>
      <c r="M405" s="175"/>
      <c r="N405" s="175"/>
      <c r="O405" s="175"/>
      <c r="P405" s="175"/>
      <c r="Q405" s="175"/>
      <c r="R405" s="175"/>
      <c r="S405" s="175"/>
      <c r="T405" s="175"/>
      <c r="U405" s="175"/>
      <c r="V405" s="175"/>
      <c r="W405" s="175"/>
      <c r="X405" s="175"/>
      <c r="Y405" s="175"/>
      <c r="Z405" s="175"/>
    </row>
    <row r="406" ht="11.25" customHeight="1">
      <c r="A406" s="175"/>
      <c r="B406" s="175"/>
      <c r="C406" s="175"/>
      <c r="D406" s="175"/>
      <c r="E406" s="175"/>
      <c r="F406" s="175"/>
      <c r="G406" s="175"/>
      <c r="H406" s="175"/>
      <c r="I406" s="175"/>
      <c r="J406" s="175"/>
      <c r="K406" s="175"/>
      <c r="L406" s="175"/>
      <c r="M406" s="175"/>
      <c r="N406" s="175"/>
      <c r="O406" s="175"/>
      <c r="P406" s="175"/>
      <c r="Q406" s="175"/>
      <c r="R406" s="175"/>
      <c r="S406" s="175"/>
      <c r="T406" s="175"/>
      <c r="U406" s="175"/>
      <c r="V406" s="175"/>
      <c r="W406" s="175"/>
      <c r="X406" s="175"/>
      <c r="Y406" s="175"/>
      <c r="Z406" s="175"/>
    </row>
    <row r="407" ht="11.25" customHeight="1">
      <c r="A407" s="175"/>
      <c r="B407" s="175"/>
      <c r="C407" s="175"/>
      <c r="D407" s="175"/>
      <c r="E407" s="175"/>
      <c r="F407" s="175"/>
      <c r="G407" s="175"/>
      <c r="H407" s="175"/>
      <c r="I407" s="175"/>
      <c r="J407" s="175"/>
      <c r="K407" s="175"/>
      <c r="L407" s="175"/>
      <c r="M407" s="175"/>
      <c r="N407" s="175"/>
      <c r="O407" s="175"/>
      <c r="P407" s="175"/>
      <c r="Q407" s="175"/>
      <c r="R407" s="175"/>
      <c r="S407" s="175"/>
      <c r="T407" s="175"/>
      <c r="U407" s="175"/>
      <c r="V407" s="175"/>
      <c r="W407" s="175"/>
      <c r="X407" s="175"/>
      <c r="Y407" s="175"/>
      <c r="Z407" s="175"/>
    </row>
    <row r="408" ht="11.25" customHeight="1">
      <c r="A408" s="175"/>
      <c r="B408" s="175"/>
      <c r="C408" s="175"/>
      <c r="D408" s="175"/>
      <c r="E408" s="175"/>
      <c r="F408" s="175"/>
      <c r="G408" s="175"/>
      <c r="H408" s="175"/>
      <c r="I408" s="175"/>
      <c r="J408" s="175"/>
      <c r="K408" s="175"/>
      <c r="L408" s="175"/>
      <c r="M408" s="175"/>
      <c r="N408" s="175"/>
      <c r="O408" s="175"/>
      <c r="P408" s="175"/>
      <c r="Q408" s="175"/>
      <c r="R408" s="175"/>
      <c r="S408" s="175"/>
      <c r="T408" s="175"/>
      <c r="U408" s="175"/>
      <c r="V408" s="175"/>
      <c r="W408" s="175"/>
      <c r="X408" s="175"/>
      <c r="Y408" s="175"/>
      <c r="Z408" s="175"/>
    </row>
    <row r="409" ht="11.25" customHeight="1">
      <c r="A409" s="175"/>
      <c r="B409" s="175"/>
      <c r="C409" s="175"/>
      <c r="D409" s="175"/>
      <c r="E409" s="175"/>
      <c r="F409" s="175"/>
      <c r="G409" s="175"/>
      <c r="H409" s="175"/>
      <c r="I409" s="175"/>
      <c r="J409" s="175"/>
      <c r="K409" s="175"/>
      <c r="L409" s="175"/>
      <c r="M409" s="175"/>
      <c r="N409" s="175"/>
      <c r="O409" s="175"/>
      <c r="P409" s="175"/>
      <c r="Q409" s="175"/>
      <c r="R409" s="175"/>
      <c r="S409" s="175"/>
      <c r="T409" s="175"/>
      <c r="U409" s="175"/>
      <c r="V409" s="175"/>
      <c r="W409" s="175"/>
      <c r="X409" s="175"/>
      <c r="Y409" s="175"/>
      <c r="Z409" s="175"/>
    </row>
    <row r="410" ht="11.25" customHeight="1">
      <c r="A410" s="175"/>
      <c r="B410" s="175"/>
      <c r="C410" s="175"/>
      <c r="D410" s="175"/>
      <c r="E410" s="175"/>
      <c r="F410" s="175"/>
      <c r="G410" s="175"/>
      <c r="H410" s="175"/>
      <c r="I410" s="175"/>
      <c r="J410" s="175"/>
      <c r="K410" s="175"/>
      <c r="L410" s="175"/>
      <c r="M410" s="175"/>
      <c r="N410" s="175"/>
      <c r="O410" s="175"/>
      <c r="P410" s="175"/>
      <c r="Q410" s="175"/>
      <c r="R410" s="175"/>
      <c r="S410" s="175"/>
      <c r="T410" s="175"/>
      <c r="U410" s="175"/>
      <c r="V410" s="175"/>
      <c r="W410" s="175"/>
      <c r="X410" s="175"/>
      <c r="Y410" s="175"/>
      <c r="Z410" s="175"/>
    </row>
    <row r="411" ht="11.25" customHeight="1">
      <c r="A411" s="175"/>
      <c r="B411" s="175"/>
      <c r="C411" s="175"/>
      <c r="D411" s="175"/>
      <c r="E411" s="175"/>
      <c r="F411" s="175"/>
      <c r="G411" s="175"/>
      <c r="H411" s="175"/>
      <c r="I411" s="175"/>
      <c r="J411" s="175"/>
      <c r="K411" s="175"/>
      <c r="L411" s="175"/>
      <c r="M411" s="175"/>
      <c r="N411" s="175"/>
      <c r="O411" s="175"/>
      <c r="P411" s="175"/>
      <c r="Q411" s="175"/>
      <c r="R411" s="175"/>
      <c r="S411" s="175"/>
      <c r="T411" s="175"/>
      <c r="U411" s="175"/>
      <c r="V411" s="175"/>
      <c r="W411" s="175"/>
      <c r="X411" s="175"/>
      <c r="Y411" s="175"/>
      <c r="Z411" s="175"/>
    </row>
    <row r="412" ht="11.25" customHeight="1">
      <c r="A412" s="175"/>
      <c r="B412" s="175"/>
      <c r="C412" s="175"/>
      <c r="D412" s="175"/>
      <c r="E412" s="175"/>
      <c r="F412" s="175"/>
      <c r="G412" s="175"/>
      <c r="H412" s="175"/>
      <c r="I412" s="175"/>
      <c r="J412" s="175"/>
      <c r="K412" s="175"/>
      <c r="L412" s="175"/>
      <c r="M412" s="175"/>
      <c r="N412" s="175"/>
      <c r="O412" s="175"/>
      <c r="P412" s="175"/>
      <c r="Q412" s="175"/>
      <c r="R412" s="175"/>
      <c r="S412" s="175"/>
      <c r="T412" s="175"/>
      <c r="U412" s="175"/>
      <c r="V412" s="175"/>
      <c r="W412" s="175"/>
      <c r="X412" s="175"/>
      <c r="Y412" s="175"/>
      <c r="Z412" s="175"/>
    </row>
    <row r="413" ht="11.25" customHeight="1">
      <c r="A413" s="175"/>
      <c r="B413" s="175"/>
      <c r="C413" s="175"/>
      <c r="D413" s="175"/>
      <c r="E413" s="175"/>
      <c r="F413" s="175"/>
      <c r="G413" s="175"/>
      <c r="H413" s="175"/>
      <c r="I413" s="175"/>
      <c r="J413" s="175"/>
      <c r="K413" s="175"/>
      <c r="L413" s="175"/>
      <c r="M413" s="175"/>
      <c r="N413" s="175"/>
      <c r="O413" s="175"/>
      <c r="P413" s="175"/>
      <c r="Q413" s="175"/>
      <c r="R413" s="175"/>
      <c r="S413" s="175"/>
      <c r="T413" s="175"/>
      <c r="U413" s="175"/>
      <c r="V413" s="175"/>
      <c r="W413" s="175"/>
      <c r="X413" s="175"/>
      <c r="Y413" s="175"/>
      <c r="Z413" s="175"/>
    </row>
    <row r="414" ht="11.25" customHeight="1">
      <c r="A414" s="175"/>
      <c r="B414" s="175"/>
      <c r="C414" s="175"/>
      <c r="D414" s="175"/>
      <c r="E414" s="175"/>
      <c r="F414" s="175"/>
      <c r="G414" s="175"/>
      <c r="H414" s="175"/>
      <c r="I414" s="175"/>
      <c r="J414" s="175"/>
      <c r="K414" s="175"/>
      <c r="L414" s="175"/>
      <c r="M414" s="175"/>
      <c r="N414" s="175"/>
      <c r="O414" s="175"/>
      <c r="P414" s="175"/>
      <c r="Q414" s="175"/>
      <c r="R414" s="175"/>
      <c r="S414" s="175"/>
      <c r="T414" s="175"/>
      <c r="U414" s="175"/>
      <c r="V414" s="175"/>
      <c r="W414" s="175"/>
      <c r="X414" s="175"/>
      <c r="Y414" s="175"/>
      <c r="Z414" s="175"/>
    </row>
    <row r="415" ht="11.25" customHeight="1">
      <c r="A415" s="175"/>
      <c r="B415" s="175"/>
      <c r="C415" s="175"/>
      <c r="D415" s="175"/>
      <c r="E415" s="175"/>
      <c r="F415" s="175"/>
      <c r="G415" s="175"/>
      <c r="H415" s="175"/>
      <c r="I415" s="175"/>
      <c r="J415" s="175"/>
      <c r="K415" s="175"/>
      <c r="L415" s="175"/>
      <c r="M415" s="175"/>
      <c r="N415" s="175"/>
      <c r="O415" s="175"/>
      <c r="P415" s="175"/>
      <c r="Q415" s="175"/>
      <c r="R415" s="175"/>
      <c r="S415" s="175"/>
      <c r="T415" s="175"/>
      <c r="U415" s="175"/>
      <c r="V415" s="175"/>
      <c r="W415" s="175"/>
      <c r="X415" s="175"/>
      <c r="Y415" s="175"/>
      <c r="Z415" s="175"/>
    </row>
    <row r="416" ht="11.25" customHeight="1">
      <c r="A416" s="175"/>
      <c r="B416" s="175"/>
      <c r="C416" s="175"/>
      <c r="D416" s="175"/>
      <c r="E416" s="175"/>
      <c r="F416" s="175"/>
      <c r="G416" s="175"/>
      <c r="H416" s="175"/>
      <c r="I416" s="175"/>
      <c r="J416" s="175"/>
      <c r="K416" s="175"/>
      <c r="L416" s="175"/>
      <c r="M416" s="175"/>
      <c r="N416" s="175"/>
      <c r="O416" s="175"/>
      <c r="P416" s="175"/>
      <c r="Q416" s="175"/>
      <c r="R416" s="175"/>
      <c r="S416" s="175"/>
      <c r="T416" s="175"/>
      <c r="U416" s="175"/>
      <c r="V416" s="175"/>
      <c r="W416" s="175"/>
      <c r="X416" s="175"/>
      <c r="Y416" s="175"/>
      <c r="Z416" s="175"/>
    </row>
    <row r="417" ht="11.25" customHeight="1">
      <c r="A417" s="175"/>
      <c r="B417" s="175"/>
      <c r="C417" s="175"/>
      <c r="D417" s="175"/>
      <c r="E417" s="175"/>
      <c r="F417" s="175"/>
      <c r="G417" s="175"/>
      <c r="H417" s="175"/>
      <c r="I417" s="175"/>
      <c r="J417" s="175"/>
      <c r="K417" s="175"/>
      <c r="L417" s="175"/>
      <c r="M417" s="175"/>
      <c r="N417" s="175"/>
      <c r="O417" s="175"/>
      <c r="P417" s="175"/>
      <c r="Q417" s="175"/>
      <c r="R417" s="175"/>
      <c r="S417" s="175"/>
      <c r="T417" s="175"/>
      <c r="U417" s="175"/>
      <c r="V417" s="175"/>
      <c r="W417" s="175"/>
      <c r="X417" s="175"/>
      <c r="Y417" s="175"/>
      <c r="Z417" s="175"/>
    </row>
    <row r="418" ht="11.25" customHeight="1">
      <c r="A418" s="175"/>
      <c r="B418" s="175"/>
      <c r="C418" s="175"/>
      <c r="D418" s="175"/>
      <c r="E418" s="175"/>
      <c r="F418" s="175"/>
      <c r="G418" s="175"/>
      <c r="H418" s="175"/>
      <c r="I418" s="175"/>
      <c r="J418" s="175"/>
      <c r="K418" s="175"/>
      <c r="L418" s="175"/>
      <c r="M418" s="175"/>
      <c r="N418" s="175"/>
      <c r="O418" s="175"/>
      <c r="P418" s="175"/>
      <c r="Q418" s="175"/>
      <c r="R418" s="175"/>
      <c r="S418" s="175"/>
      <c r="T418" s="175"/>
      <c r="U418" s="175"/>
      <c r="V418" s="175"/>
      <c r="W418" s="175"/>
      <c r="X418" s="175"/>
      <c r="Y418" s="175"/>
      <c r="Z418" s="175"/>
    </row>
    <row r="419" ht="11.25" customHeight="1">
      <c r="A419" s="175"/>
      <c r="B419" s="175"/>
      <c r="C419" s="175"/>
      <c r="D419" s="175"/>
      <c r="E419" s="175"/>
      <c r="F419" s="175"/>
      <c r="G419" s="175"/>
      <c r="H419" s="175"/>
      <c r="I419" s="175"/>
      <c r="J419" s="175"/>
      <c r="K419" s="175"/>
      <c r="L419" s="175"/>
      <c r="M419" s="175"/>
      <c r="N419" s="175"/>
      <c r="O419" s="175"/>
      <c r="P419" s="175"/>
      <c r="Q419" s="175"/>
      <c r="R419" s="175"/>
      <c r="S419" s="175"/>
      <c r="T419" s="175"/>
      <c r="U419" s="175"/>
      <c r="V419" s="175"/>
      <c r="W419" s="175"/>
      <c r="X419" s="175"/>
      <c r="Y419" s="175"/>
      <c r="Z419" s="175"/>
    </row>
    <row r="420" ht="11.25" customHeight="1">
      <c r="A420" s="175"/>
      <c r="B420" s="175"/>
      <c r="C420" s="175"/>
      <c r="D420" s="175"/>
      <c r="E420" s="175"/>
      <c r="F420" s="175"/>
      <c r="G420" s="175"/>
      <c r="H420" s="175"/>
      <c r="I420" s="175"/>
      <c r="J420" s="175"/>
      <c r="K420" s="175"/>
      <c r="L420" s="175"/>
      <c r="M420" s="175"/>
      <c r="N420" s="175"/>
      <c r="O420" s="175"/>
      <c r="P420" s="175"/>
      <c r="Q420" s="175"/>
      <c r="R420" s="175"/>
      <c r="S420" s="175"/>
      <c r="T420" s="175"/>
      <c r="U420" s="175"/>
      <c r="V420" s="175"/>
      <c r="W420" s="175"/>
      <c r="X420" s="175"/>
      <c r="Y420" s="175"/>
      <c r="Z420" s="175"/>
    </row>
    <row r="421" ht="11.25" customHeight="1">
      <c r="A421" s="175"/>
      <c r="B421" s="175"/>
      <c r="C421" s="175"/>
      <c r="D421" s="175"/>
      <c r="E421" s="175"/>
      <c r="F421" s="175"/>
      <c r="G421" s="175"/>
      <c r="H421" s="175"/>
      <c r="I421" s="175"/>
      <c r="J421" s="175"/>
      <c r="K421" s="175"/>
      <c r="L421" s="175"/>
      <c r="M421" s="175"/>
      <c r="N421" s="175"/>
      <c r="O421" s="175"/>
      <c r="P421" s="175"/>
      <c r="Q421" s="175"/>
      <c r="R421" s="175"/>
      <c r="S421" s="175"/>
      <c r="T421" s="175"/>
      <c r="U421" s="175"/>
      <c r="V421" s="175"/>
      <c r="W421" s="175"/>
      <c r="X421" s="175"/>
      <c r="Y421" s="175"/>
      <c r="Z421" s="175"/>
    </row>
    <row r="422" ht="11.25" customHeight="1">
      <c r="A422" s="175"/>
      <c r="B422" s="175"/>
      <c r="C422" s="175"/>
      <c r="D422" s="175"/>
      <c r="E422" s="175"/>
      <c r="F422" s="175"/>
      <c r="G422" s="175"/>
      <c r="H422" s="175"/>
      <c r="I422" s="175"/>
      <c r="J422" s="175"/>
      <c r="K422" s="175"/>
      <c r="L422" s="175"/>
      <c r="M422" s="175"/>
      <c r="N422" s="175"/>
      <c r="O422" s="175"/>
      <c r="P422" s="175"/>
      <c r="Q422" s="175"/>
      <c r="R422" s="175"/>
      <c r="S422" s="175"/>
      <c r="T422" s="175"/>
      <c r="U422" s="175"/>
      <c r="V422" s="175"/>
      <c r="W422" s="175"/>
      <c r="X422" s="175"/>
      <c r="Y422" s="175"/>
      <c r="Z422" s="175"/>
    </row>
    <row r="423" ht="11.25" customHeight="1">
      <c r="A423" s="175"/>
      <c r="B423" s="175"/>
      <c r="C423" s="175"/>
      <c r="D423" s="175"/>
      <c r="E423" s="175"/>
      <c r="F423" s="175"/>
      <c r="G423" s="175"/>
      <c r="H423" s="175"/>
      <c r="I423" s="175"/>
      <c r="J423" s="175"/>
      <c r="K423" s="175"/>
      <c r="L423" s="175"/>
      <c r="M423" s="175"/>
      <c r="N423" s="175"/>
      <c r="O423" s="175"/>
      <c r="P423" s="175"/>
      <c r="Q423" s="175"/>
      <c r="R423" s="175"/>
      <c r="S423" s="175"/>
      <c r="T423" s="175"/>
      <c r="U423" s="175"/>
      <c r="V423" s="175"/>
      <c r="W423" s="175"/>
      <c r="X423" s="175"/>
      <c r="Y423" s="175"/>
      <c r="Z423" s="175"/>
    </row>
    <row r="424" ht="11.25" customHeight="1">
      <c r="A424" s="175"/>
      <c r="B424" s="175"/>
      <c r="C424" s="175"/>
      <c r="D424" s="175"/>
      <c r="E424" s="175"/>
      <c r="F424" s="175"/>
      <c r="G424" s="175"/>
      <c r="H424" s="175"/>
      <c r="I424" s="175"/>
      <c r="J424" s="175"/>
      <c r="K424" s="175"/>
      <c r="L424" s="175"/>
      <c r="M424" s="175"/>
      <c r="N424" s="175"/>
      <c r="O424" s="175"/>
      <c r="P424" s="175"/>
      <c r="Q424" s="175"/>
      <c r="R424" s="175"/>
      <c r="S424" s="175"/>
      <c r="T424" s="175"/>
      <c r="U424" s="175"/>
      <c r="V424" s="175"/>
      <c r="W424" s="175"/>
      <c r="X424" s="175"/>
      <c r="Y424" s="175"/>
      <c r="Z424" s="175"/>
    </row>
    <row r="425" ht="11.25" customHeight="1">
      <c r="A425" s="175"/>
      <c r="B425" s="175"/>
      <c r="C425" s="175"/>
      <c r="D425" s="175"/>
      <c r="E425" s="175"/>
      <c r="F425" s="175"/>
      <c r="G425" s="175"/>
      <c r="H425" s="175"/>
      <c r="I425" s="175"/>
      <c r="J425" s="175"/>
      <c r="K425" s="175"/>
      <c r="L425" s="175"/>
      <c r="M425" s="175"/>
      <c r="N425" s="175"/>
      <c r="O425" s="175"/>
      <c r="P425" s="175"/>
      <c r="Q425" s="175"/>
      <c r="R425" s="175"/>
      <c r="S425" s="175"/>
      <c r="T425" s="175"/>
      <c r="U425" s="175"/>
      <c r="V425" s="175"/>
      <c r="W425" s="175"/>
      <c r="X425" s="175"/>
      <c r="Y425" s="175"/>
      <c r="Z425" s="175"/>
    </row>
    <row r="426" ht="11.25" customHeight="1">
      <c r="A426" s="175"/>
      <c r="B426" s="175"/>
      <c r="C426" s="175"/>
      <c r="D426" s="175"/>
      <c r="E426" s="175"/>
      <c r="F426" s="175"/>
      <c r="G426" s="175"/>
      <c r="H426" s="175"/>
      <c r="I426" s="175"/>
      <c r="J426" s="175"/>
      <c r="K426" s="175"/>
      <c r="L426" s="175"/>
      <c r="M426" s="175"/>
      <c r="N426" s="175"/>
      <c r="O426" s="175"/>
      <c r="P426" s="175"/>
      <c r="Q426" s="175"/>
      <c r="R426" s="175"/>
      <c r="S426" s="175"/>
      <c r="T426" s="175"/>
      <c r="U426" s="175"/>
      <c r="V426" s="175"/>
      <c r="W426" s="175"/>
      <c r="X426" s="175"/>
      <c r="Y426" s="175"/>
      <c r="Z426" s="175"/>
    </row>
    <row r="427" ht="11.25" customHeight="1">
      <c r="A427" s="175"/>
      <c r="B427" s="175"/>
      <c r="C427" s="175"/>
      <c r="D427" s="175"/>
      <c r="E427" s="175"/>
      <c r="F427" s="175"/>
      <c r="G427" s="175"/>
      <c r="H427" s="175"/>
      <c r="I427" s="175"/>
      <c r="J427" s="175"/>
      <c r="K427" s="175"/>
      <c r="L427" s="175"/>
      <c r="M427" s="175"/>
      <c r="N427" s="175"/>
      <c r="O427" s="175"/>
      <c r="P427" s="175"/>
      <c r="Q427" s="175"/>
      <c r="R427" s="175"/>
      <c r="S427" s="175"/>
      <c r="T427" s="175"/>
      <c r="U427" s="175"/>
      <c r="V427" s="175"/>
      <c r="W427" s="175"/>
      <c r="X427" s="175"/>
      <c r="Y427" s="175"/>
      <c r="Z427" s="175"/>
    </row>
    <row r="428" ht="11.25" customHeight="1">
      <c r="A428" s="175"/>
      <c r="B428" s="175"/>
      <c r="C428" s="175"/>
      <c r="D428" s="175"/>
      <c r="E428" s="175"/>
      <c r="F428" s="175"/>
      <c r="G428" s="175"/>
      <c r="H428" s="175"/>
      <c r="I428" s="175"/>
      <c r="J428" s="175"/>
      <c r="K428" s="175"/>
      <c r="L428" s="175"/>
      <c r="M428" s="175"/>
      <c r="N428" s="175"/>
      <c r="O428" s="175"/>
      <c r="P428" s="175"/>
      <c r="Q428" s="175"/>
      <c r="R428" s="175"/>
      <c r="S428" s="175"/>
      <c r="T428" s="175"/>
      <c r="U428" s="175"/>
      <c r="V428" s="175"/>
      <c r="W428" s="175"/>
      <c r="X428" s="175"/>
      <c r="Y428" s="175"/>
      <c r="Z428" s="175"/>
    </row>
    <row r="429" ht="11.25" customHeight="1">
      <c r="A429" s="175"/>
      <c r="B429" s="175"/>
      <c r="C429" s="175"/>
      <c r="D429" s="175"/>
      <c r="E429" s="175"/>
      <c r="F429" s="175"/>
      <c r="G429" s="175"/>
      <c r="H429" s="175"/>
      <c r="I429" s="175"/>
      <c r="J429" s="175"/>
      <c r="K429" s="175"/>
      <c r="L429" s="175"/>
      <c r="M429" s="175"/>
      <c r="N429" s="175"/>
      <c r="O429" s="175"/>
      <c r="P429" s="175"/>
      <c r="Q429" s="175"/>
      <c r="R429" s="175"/>
      <c r="S429" s="175"/>
      <c r="T429" s="175"/>
      <c r="U429" s="175"/>
      <c r="V429" s="175"/>
      <c r="W429" s="175"/>
      <c r="X429" s="175"/>
      <c r="Y429" s="175"/>
      <c r="Z429" s="175"/>
    </row>
    <row r="430" ht="11.25" customHeight="1">
      <c r="A430" s="175"/>
      <c r="B430" s="175"/>
      <c r="C430" s="175"/>
      <c r="D430" s="175"/>
      <c r="E430" s="175"/>
      <c r="F430" s="175"/>
      <c r="G430" s="175"/>
      <c r="H430" s="175"/>
      <c r="I430" s="175"/>
      <c r="J430" s="175"/>
      <c r="K430" s="175"/>
      <c r="L430" s="175"/>
      <c r="M430" s="175"/>
      <c r="N430" s="175"/>
      <c r="O430" s="175"/>
      <c r="P430" s="175"/>
      <c r="Q430" s="175"/>
      <c r="R430" s="175"/>
      <c r="S430" s="175"/>
      <c r="T430" s="175"/>
      <c r="U430" s="175"/>
      <c r="V430" s="175"/>
      <c r="W430" s="175"/>
      <c r="X430" s="175"/>
      <c r="Y430" s="175"/>
      <c r="Z430" s="175"/>
    </row>
    <row r="431" ht="11.25" customHeight="1">
      <c r="A431" s="175"/>
      <c r="B431" s="175"/>
      <c r="C431" s="175"/>
      <c r="D431" s="175"/>
      <c r="E431" s="175"/>
      <c r="F431" s="175"/>
      <c r="G431" s="175"/>
      <c r="H431" s="175"/>
      <c r="I431" s="175"/>
      <c r="J431" s="175"/>
      <c r="K431" s="175"/>
      <c r="L431" s="175"/>
      <c r="M431" s="175"/>
      <c r="N431" s="175"/>
      <c r="O431" s="175"/>
      <c r="P431" s="175"/>
      <c r="Q431" s="175"/>
      <c r="R431" s="175"/>
      <c r="S431" s="175"/>
      <c r="T431" s="175"/>
      <c r="U431" s="175"/>
      <c r="V431" s="175"/>
      <c r="W431" s="175"/>
      <c r="X431" s="175"/>
      <c r="Y431" s="175"/>
      <c r="Z431" s="175"/>
    </row>
    <row r="432" ht="11.25" customHeight="1">
      <c r="A432" s="175"/>
      <c r="B432" s="175"/>
      <c r="C432" s="175"/>
      <c r="D432" s="175"/>
      <c r="E432" s="175"/>
      <c r="F432" s="175"/>
      <c r="G432" s="175"/>
      <c r="H432" s="175"/>
      <c r="I432" s="175"/>
      <c r="J432" s="175"/>
      <c r="K432" s="175"/>
      <c r="L432" s="175"/>
      <c r="M432" s="175"/>
      <c r="N432" s="175"/>
      <c r="O432" s="175"/>
      <c r="P432" s="175"/>
      <c r="Q432" s="175"/>
      <c r="R432" s="175"/>
      <c r="S432" s="175"/>
      <c r="T432" s="175"/>
      <c r="U432" s="175"/>
      <c r="V432" s="175"/>
      <c r="W432" s="175"/>
      <c r="X432" s="175"/>
      <c r="Y432" s="175"/>
      <c r="Z432" s="175"/>
    </row>
    <row r="433" ht="11.25" customHeight="1">
      <c r="A433" s="175"/>
      <c r="B433" s="175"/>
      <c r="C433" s="175"/>
      <c r="D433" s="175"/>
      <c r="E433" s="175"/>
      <c r="F433" s="175"/>
      <c r="G433" s="175"/>
      <c r="H433" s="175"/>
      <c r="I433" s="175"/>
      <c r="J433" s="175"/>
      <c r="K433" s="175"/>
      <c r="L433" s="175"/>
      <c r="M433" s="175"/>
      <c r="N433" s="175"/>
      <c r="O433" s="175"/>
      <c r="P433" s="175"/>
      <c r="Q433" s="175"/>
      <c r="R433" s="175"/>
      <c r="S433" s="175"/>
      <c r="T433" s="175"/>
      <c r="U433" s="175"/>
      <c r="V433" s="175"/>
      <c r="W433" s="175"/>
      <c r="X433" s="175"/>
      <c r="Y433" s="175"/>
      <c r="Z433" s="175"/>
    </row>
    <row r="434" ht="11.25" customHeight="1">
      <c r="A434" s="175"/>
      <c r="B434" s="175"/>
      <c r="C434" s="175"/>
      <c r="D434" s="175"/>
      <c r="E434" s="175"/>
      <c r="F434" s="175"/>
      <c r="G434" s="175"/>
      <c r="H434" s="175"/>
      <c r="I434" s="175"/>
      <c r="J434" s="175"/>
      <c r="K434" s="175"/>
      <c r="L434" s="175"/>
      <c r="M434" s="175"/>
      <c r="N434" s="175"/>
      <c r="O434" s="175"/>
      <c r="P434" s="175"/>
      <c r="Q434" s="175"/>
      <c r="R434" s="175"/>
      <c r="S434" s="175"/>
      <c r="T434" s="175"/>
      <c r="U434" s="175"/>
      <c r="V434" s="175"/>
      <c r="W434" s="175"/>
      <c r="X434" s="175"/>
      <c r="Y434" s="175"/>
      <c r="Z434" s="175"/>
    </row>
    <row r="435" ht="11.25" customHeight="1">
      <c r="A435" s="175"/>
      <c r="B435" s="175"/>
      <c r="C435" s="175"/>
      <c r="D435" s="175"/>
      <c r="E435" s="175"/>
      <c r="F435" s="175"/>
      <c r="G435" s="175"/>
      <c r="H435" s="175"/>
      <c r="I435" s="175"/>
      <c r="J435" s="175"/>
      <c r="K435" s="175"/>
      <c r="L435" s="175"/>
      <c r="M435" s="175"/>
      <c r="N435" s="175"/>
      <c r="O435" s="175"/>
      <c r="P435" s="175"/>
      <c r="Q435" s="175"/>
      <c r="R435" s="175"/>
      <c r="S435" s="175"/>
      <c r="T435" s="175"/>
      <c r="U435" s="175"/>
      <c r="V435" s="175"/>
      <c r="W435" s="175"/>
      <c r="X435" s="175"/>
      <c r="Y435" s="175"/>
      <c r="Z435" s="175"/>
    </row>
    <row r="436" ht="11.25" customHeight="1">
      <c r="A436" s="175"/>
      <c r="B436" s="175"/>
      <c r="C436" s="175"/>
      <c r="D436" s="175"/>
      <c r="E436" s="175"/>
      <c r="F436" s="175"/>
      <c r="G436" s="175"/>
      <c r="H436" s="175"/>
      <c r="I436" s="175"/>
      <c r="J436" s="175"/>
      <c r="K436" s="175"/>
      <c r="L436" s="175"/>
      <c r="M436" s="175"/>
      <c r="N436" s="175"/>
      <c r="O436" s="175"/>
      <c r="P436" s="175"/>
      <c r="Q436" s="175"/>
      <c r="R436" s="175"/>
      <c r="S436" s="175"/>
      <c r="T436" s="175"/>
      <c r="U436" s="175"/>
      <c r="V436" s="175"/>
      <c r="W436" s="175"/>
      <c r="X436" s="175"/>
      <c r="Y436" s="175"/>
      <c r="Z436" s="175"/>
    </row>
    <row r="437" ht="11.25" customHeight="1">
      <c r="A437" s="175"/>
      <c r="B437" s="175"/>
      <c r="C437" s="175"/>
      <c r="D437" s="175"/>
      <c r="E437" s="175"/>
      <c r="F437" s="175"/>
      <c r="G437" s="175"/>
      <c r="H437" s="175"/>
      <c r="I437" s="175"/>
      <c r="J437" s="175"/>
      <c r="K437" s="175"/>
      <c r="L437" s="175"/>
      <c r="M437" s="175"/>
      <c r="N437" s="175"/>
      <c r="O437" s="175"/>
      <c r="P437" s="175"/>
      <c r="Q437" s="175"/>
      <c r="R437" s="175"/>
      <c r="S437" s="175"/>
      <c r="T437" s="175"/>
      <c r="U437" s="175"/>
      <c r="V437" s="175"/>
      <c r="W437" s="175"/>
      <c r="X437" s="175"/>
      <c r="Y437" s="175"/>
      <c r="Z437" s="175"/>
    </row>
    <row r="438" ht="11.25" customHeight="1">
      <c r="A438" s="175"/>
      <c r="B438" s="175"/>
      <c r="C438" s="175"/>
      <c r="D438" s="175"/>
      <c r="E438" s="175"/>
      <c r="F438" s="175"/>
      <c r="G438" s="175"/>
      <c r="H438" s="175"/>
      <c r="I438" s="175"/>
      <c r="J438" s="175"/>
      <c r="K438" s="175"/>
      <c r="L438" s="175"/>
      <c r="M438" s="175"/>
      <c r="N438" s="175"/>
      <c r="O438" s="175"/>
      <c r="P438" s="175"/>
      <c r="Q438" s="175"/>
      <c r="R438" s="175"/>
      <c r="S438" s="175"/>
      <c r="T438" s="175"/>
      <c r="U438" s="175"/>
      <c r="V438" s="175"/>
      <c r="W438" s="175"/>
      <c r="X438" s="175"/>
      <c r="Y438" s="175"/>
      <c r="Z438" s="175"/>
    </row>
    <row r="439" ht="11.25" customHeight="1">
      <c r="A439" s="175"/>
      <c r="B439" s="175"/>
      <c r="C439" s="175"/>
      <c r="D439" s="175"/>
      <c r="E439" s="175"/>
      <c r="F439" s="175"/>
      <c r="G439" s="175"/>
      <c r="H439" s="175"/>
      <c r="I439" s="175"/>
      <c r="J439" s="175"/>
      <c r="K439" s="175"/>
      <c r="L439" s="175"/>
      <c r="M439" s="175"/>
      <c r="N439" s="175"/>
      <c r="O439" s="175"/>
      <c r="P439" s="175"/>
      <c r="Q439" s="175"/>
      <c r="R439" s="175"/>
      <c r="S439" s="175"/>
      <c r="T439" s="175"/>
      <c r="U439" s="175"/>
      <c r="V439" s="175"/>
      <c r="W439" s="175"/>
      <c r="X439" s="175"/>
      <c r="Y439" s="175"/>
      <c r="Z439" s="175"/>
    </row>
    <row r="440" ht="11.25" customHeight="1">
      <c r="A440" s="175"/>
      <c r="B440" s="175"/>
      <c r="C440" s="175"/>
      <c r="D440" s="175"/>
      <c r="E440" s="175"/>
      <c r="F440" s="175"/>
      <c r="G440" s="175"/>
      <c r="H440" s="175"/>
      <c r="I440" s="175"/>
      <c r="J440" s="175"/>
      <c r="K440" s="175"/>
      <c r="L440" s="175"/>
      <c r="M440" s="175"/>
      <c r="N440" s="175"/>
      <c r="O440" s="175"/>
      <c r="P440" s="175"/>
      <c r="Q440" s="175"/>
      <c r="R440" s="175"/>
      <c r="S440" s="175"/>
      <c r="T440" s="175"/>
      <c r="U440" s="175"/>
      <c r="V440" s="175"/>
      <c r="W440" s="175"/>
      <c r="X440" s="175"/>
      <c r="Y440" s="175"/>
      <c r="Z440" s="175"/>
    </row>
    <row r="441" ht="11.25" customHeight="1">
      <c r="A441" s="175"/>
      <c r="B441" s="175"/>
      <c r="C441" s="175"/>
      <c r="D441" s="175"/>
      <c r="E441" s="175"/>
      <c r="F441" s="175"/>
      <c r="G441" s="175"/>
      <c r="H441" s="175"/>
      <c r="I441" s="175"/>
      <c r="J441" s="175"/>
      <c r="K441" s="175"/>
      <c r="L441" s="175"/>
      <c r="M441" s="175"/>
      <c r="N441" s="175"/>
      <c r="O441" s="175"/>
      <c r="P441" s="175"/>
      <c r="Q441" s="175"/>
      <c r="R441" s="175"/>
      <c r="S441" s="175"/>
      <c r="T441" s="175"/>
      <c r="U441" s="175"/>
      <c r="V441" s="175"/>
      <c r="W441" s="175"/>
      <c r="X441" s="175"/>
      <c r="Y441" s="175"/>
      <c r="Z441" s="175"/>
    </row>
    <row r="442" ht="11.25" customHeight="1">
      <c r="A442" s="175"/>
      <c r="B442" s="175"/>
      <c r="C442" s="175"/>
      <c r="D442" s="175"/>
      <c r="E442" s="175"/>
      <c r="F442" s="175"/>
      <c r="G442" s="175"/>
      <c r="H442" s="175"/>
      <c r="I442" s="175"/>
      <c r="J442" s="175"/>
      <c r="K442" s="175"/>
      <c r="L442" s="175"/>
      <c r="M442" s="175"/>
      <c r="N442" s="175"/>
      <c r="O442" s="175"/>
      <c r="P442" s="175"/>
      <c r="Q442" s="175"/>
      <c r="R442" s="175"/>
      <c r="S442" s="175"/>
      <c r="T442" s="175"/>
      <c r="U442" s="175"/>
      <c r="V442" s="175"/>
      <c r="W442" s="175"/>
      <c r="X442" s="175"/>
      <c r="Y442" s="175"/>
      <c r="Z442" s="175"/>
    </row>
    <row r="443" ht="11.25" customHeight="1">
      <c r="A443" s="175"/>
      <c r="B443" s="175"/>
      <c r="C443" s="175"/>
      <c r="D443" s="175"/>
      <c r="E443" s="175"/>
      <c r="F443" s="175"/>
      <c r="G443" s="175"/>
      <c r="H443" s="175"/>
      <c r="I443" s="175"/>
      <c r="J443" s="175"/>
      <c r="K443" s="175"/>
      <c r="L443" s="175"/>
      <c r="M443" s="175"/>
      <c r="N443" s="175"/>
      <c r="O443" s="175"/>
      <c r="P443" s="175"/>
      <c r="Q443" s="175"/>
      <c r="R443" s="175"/>
      <c r="S443" s="175"/>
      <c r="T443" s="175"/>
      <c r="U443" s="175"/>
      <c r="V443" s="175"/>
      <c r="W443" s="175"/>
      <c r="X443" s="175"/>
      <c r="Y443" s="175"/>
      <c r="Z443" s="175"/>
    </row>
    <row r="444" ht="11.25" customHeight="1">
      <c r="A444" s="175"/>
      <c r="B444" s="175"/>
      <c r="C444" s="175"/>
      <c r="D444" s="175"/>
      <c r="E444" s="175"/>
      <c r="F444" s="175"/>
      <c r="G444" s="175"/>
      <c r="H444" s="175"/>
      <c r="I444" s="175"/>
      <c r="J444" s="175"/>
      <c r="K444" s="175"/>
      <c r="L444" s="175"/>
      <c r="M444" s="175"/>
      <c r="N444" s="175"/>
      <c r="O444" s="175"/>
      <c r="P444" s="175"/>
      <c r="Q444" s="175"/>
      <c r="R444" s="175"/>
      <c r="S444" s="175"/>
      <c r="T444" s="175"/>
      <c r="U444" s="175"/>
      <c r="V444" s="175"/>
      <c r="W444" s="175"/>
      <c r="X444" s="175"/>
      <c r="Y444" s="175"/>
      <c r="Z444" s="175"/>
    </row>
    <row r="445" ht="11.25" customHeight="1">
      <c r="A445" s="175"/>
      <c r="B445" s="175"/>
      <c r="C445" s="175"/>
      <c r="D445" s="175"/>
      <c r="E445" s="175"/>
      <c r="F445" s="175"/>
      <c r="G445" s="175"/>
      <c r="H445" s="175"/>
      <c r="I445" s="175"/>
      <c r="J445" s="175"/>
      <c r="K445" s="175"/>
      <c r="L445" s="175"/>
      <c r="M445" s="175"/>
      <c r="N445" s="175"/>
      <c r="O445" s="175"/>
      <c r="P445" s="175"/>
      <c r="Q445" s="175"/>
      <c r="R445" s="175"/>
      <c r="S445" s="175"/>
      <c r="T445" s="175"/>
      <c r="U445" s="175"/>
      <c r="V445" s="175"/>
      <c r="W445" s="175"/>
      <c r="X445" s="175"/>
      <c r="Y445" s="175"/>
      <c r="Z445" s="175"/>
    </row>
    <row r="446" ht="11.25" customHeight="1">
      <c r="A446" s="175"/>
      <c r="B446" s="175"/>
      <c r="C446" s="175"/>
      <c r="D446" s="175"/>
      <c r="E446" s="175"/>
      <c r="F446" s="175"/>
      <c r="G446" s="175"/>
      <c r="H446" s="175"/>
      <c r="I446" s="175"/>
      <c r="J446" s="175"/>
      <c r="K446" s="175"/>
      <c r="L446" s="175"/>
      <c r="M446" s="175"/>
      <c r="N446" s="175"/>
      <c r="O446" s="175"/>
      <c r="P446" s="175"/>
      <c r="Q446" s="175"/>
      <c r="R446" s="175"/>
      <c r="S446" s="175"/>
      <c r="T446" s="175"/>
      <c r="U446" s="175"/>
      <c r="V446" s="175"/>
      <c r="W446" s="175"/>
      <c r="X446" s="175"/>
      <c r="Y446" s="175"/>
      <c r="Z446" s="175"/>
    </row>
    <row r="447" ht="11.25" customHeight="1">
      <c r="A447" s="175"/>
      <c r="B447" s="175"/>
      <c r="C447" s="175"/>
      <c r="D447" s="175"/>
      <c r="E447" s="175"/>
      <c r="F447" s="175"/>
      <c r="G447" s="175"/>
      <c r="H447" s="175"/>
      <c r="I447" s="175"/>
      <c r="J447" s="175"/>
      <c r="K447" s="175"/>
      <c r="L447" s="175"/>
      <c r="M447" s="175"/>
      <c r="N447" s="175"/>
      <c r="O447" s="175"/>
      <c r="P447" s="175"/>
      <c r="Q447" s="175"/>
      <c r="R447" s="175"/>
      <c r="S447" s="175"/>
      <c r="T447" s="175"/>
      <c r="U447" s="175"/>
      <c r="V447" s="175"/>
      <c r="W447" s="175"/>
      <c r="X447" s="175"/>
      <c r="Y447" s="175"/>
      <c r="Z447" s="175"/>
    </row>
    <row r="448" ht="11.25" customHeight="1">
      <c r="A448" s="175"/>
      <c r="B448" s="175"/>
      <c r="C448" s="175"/>
      <c r="D448" s="175"/>
      <c r="E448" s="175"/>
      <c r="F448" s="175"/>
      <c r="G448" s="175"/>
      <c r="H448" s="175"/>
      <c r="I448" s="175"/>
      <c r="J448" s="175"/>
      <c r="K448" s="175"/>
      <c r="L448" s="175"/>
      <c r="M448" s="175"/>
      <c r="N448" s="175"/>
      <c r="O448" s="175"/>
      <c r="P448" s="175"/>
      <c r="Q448" s="175"/>
      <c r="R448" s="175"/>
      <c r="S448" s="175"/>
      <c r="T448" s="175"/>
      <c r="U448" s="175"/>
      <c r="V448" s="175"/>
      <c r="W448" s="175"/>
      <c r="X448" s="175"/>
      <c r="Y448" s="175"/>
      <c r="Z448" s="175"/>
    </row>
    <row r="449" ht="11.25" customHeight="1">
      <c r="A449" s="175"/>
      <c r="B449" s="175"/>
      <c r="C449" s="175"/>
      <c r="D449" s="175"/>
      <c r="E449" s="175"/>
      <c r="F449" s="175"/>
      <c r="G449" s="175"/>
      <c r="H449" s="175"/>
      <c r="I449" s="175"/>
      <c r="J449" s="175"/>
      <c r="K449" s="175"/>
      <c r="L449" s="175"/>
      <c r="M449" s="175"/>
      <c r="N449" s="175"/>
      <c r="O449" s="175"/>
      <c r="P449" s="175"/>
      <c r="Q449" s="175"/>
      <c r="R449" s="175"/>
      <c r="S449" s="175"/>
      <c r="T449" s="175"/>
      <c r="U449" s="175"/>
      <c r="V449" s="175"/>
      <c r="W449" s="175"/>
      <c r="X449" s="175"/>
      <c r="Y449" s="175"/>
      <c r="Z449" s="175"/>
    </row>
    <row r="450" ht="11.25" customHeight="1">
      <c r="A450" s="175"/>
      <c r="B450" s="175"/>
      <c r="C450" s="175"/>
      <c r="D450" s="175"/>
      <c r="E450" s="175"/>
      <c r="F450" s="175"/>
      <c r="G450" s="175"/>
      <c r="H450" s="175"/>
      <c r="I450" s="175"/>
      <c r="J450" s="175"/>
      <c r="K450" s="175"/>
      <c r="L450" s="175"/>
      <c r="M450" s="175"/>
      <c r="N450" s="175"/>
      <c r="O450" s="175"/>
      <c r="P450" s="175"/>
      <c r="Q450" s="175"/>
      <c r="R450" s="175"/>
      <c r="S450" s="175"/>
      <c r="T450" s="175"/>
      <c r="U450" s="175"/>
      <c r="V450" s="175"/>
      <c r="W450" s="175"/>
      <c r="X450" s="175"/>
      <c r="Y450" s="175"/>
      <c r="Z450" s="175"/>
    </row>
    <row r="451" ht="11.25" customHeight="1">
      <c r="A451" s="175"/>
      <c r="B451" s="175"/>
      <c r="C451" s="175"/>
      <c r="D451" s="175"/>
      <c r="E451" s="175"/>
      <c r="F451" s="175"/>
      <c r="G451" s="175"/>
      <c r="H451" s="175"/>
      <c r="I451" s="175"/>
      <c r="J451" s="175"/>
      <c r="K451" s="175"/>
      <c r="L451" s="175"/>
      <c r="M451" s="175"/>
      <c r="N451" s="175"/>
      <c r="O451" s="175"/>
      <c r="P451" s="175"/>
      <c r="Q451" s="175"/>
      <c r="R451" s="175"/>
      <c r="S451" s="175"/>
      <c r="T451" s="175"/>
      <c r="U451" s="175"/>
      <c r="V451" s="175"/>
      <c r="W451" s="175"/>
      <c r="X451" s="175"/>
      <c r="Y451" s="175"/>
      <c r="Z451" s="175"/>
    </row>
    <row r="452" ht="11.25" customHeight="1">
      <c r="A452" s="175"/>
      <c r="B452" s="175"/>
      <c r="C452" s="175"/>
      <c r="D452" s="175"/>
      <c r="E452" s="175"/>
      <c r="F452" s="175"/>
      <c r="G452" s="175"/>
      <c r="H452" s="175"/>
      <c r="I452" s="175"/>
      <c r="J452" s="175"/>
      <c r="K452" s="175"/>
      <c r="L452" s="175"/>
      <c r="M452" s="175"/>
      <c r="N452" s="175"/>
      <c r="O452" s="175"/>
      <c r="P452" s="175"/>
      <c r="Q452" s="175"/>
      <c r="R452" s="175"/>
      <c r="S452" s="175"/>
      <c r="T452" s="175"/>
      <c r="U452" s="175"/>
      <c r="V452" s="175"/>
      <c r="W452" s="175"/>
      <c r="X452" s="175"/>
      <c r="Y452" s="175"/>
      <c r="Z452" s="175"/>
    </row>
    <row r="453" ht="11.25" customHeight="1">
      <c r="A453" s="175"/>
      <c r="B453" s="175"/>
      <c r="C453" s="175"/>
      <c r="D453" s="175"/>
      <c r="E453" s="175"/>
      <c r="F453" s="175"/>
      <c r="G453" s="175"/>
      <c r="H453" s="175"/>
      <c r="I453" s="175"/>
      <c r="J453" s="175"/>
      <c r="K453" s="175"/>
      <c r="L453" s="175"/>
      <c r="M453" s="175"/>
      <c r="N453" s="175"/>
      <c r="O453" s="175"/>
      <c r="P453" s="175"/>
      <c r="Q453" s="175"/>
      <c r="R453" s="175"/>
      <c r="S453" s="175"/>
      <c r="T453" s="175"/>
      <c r="U453" s="175"/>
      <c r="V453" s="175"/>
      <c r="W453" s="175"/>
      <c r="X453" s="175"/>
      <c r="Y453" s="175"/>
      <c r="Z453" s="175"/>
    </row>
    <row r="454" ht="11.25" customHeight="1">
      <c r="A454" s="175"/>
      <c r="B454" s="175"/>
      <c r="C454" s="175"/>
      <c r="D454" s="175"/>
      <c r="E454" s="175"/>
      <c r="F454" s="175"/>
      <c r="G454" s="175"/>
      <c r="H454" s="175"/>
      <c r="I454" s="175"/>
      <c r="J454" s="175"/>
      <c r="K454" s="175"/>
      <c r="L454" s="175"/>
      <c r="M454" s="175"/>
      <c r="N454" s="175"/>
      <c r="O454" s="175"/>
      <c r="P454" s="175"/>
      <c r="Q454" s="175"/>
      <c r="R454" s="175"/>
      <c r="S454" s="175"/>
      <c r="T454" s="175"/>
      <c r="U454" s="175"/>
      <c r="V454" s="175"/>
      <c r="W454" s="175"/>
      <c r="X454" s="175"/>
      <c r="Y454" s="175"/>
      <c r="Z454" s="175"/>
    </row>
    <row r="455" ht="11.25" customHeight="1">
      <c r="A455" s="175"/>
      <c r="B455" s="175"/>
      <c r="C455" s="175"/>
      <c r="D455" s="175"/>
      <c r="E455" s="175"/>
      <c r="F455" s="175"/>
      <c r="G455" s="175"/>
      <c r="H455" s="175"/>
      <c r="I455" s="175"/>
      <c r="J455" s="175"/>
      <c r="K455" s="175"/>
      <c r="L455" s="175"/>
      <c r="M455" s="175"/>
      <c r="N455" s="175"/>
      <c r="O455" s="175"/>
      <c r="P455" s="175"/>
      <c r="Q455" s="175"/>
      <c r="R455" s="175"/>
      <c r="S455" s="175"/>
      <c r="T455" s="175"/>
      <c r="U455" s="175"/>
      <c r="V455" s="175"/>
      <c r="W455" s="175"/>
      <c r="X455" s="175"/>
      <c r="Y455" s="175"/>
      <c r="Z455" s="175"/>
    </row>
    <row r="456" ht="11.25" customHeight="1">
      <c r="A456" s="175"/>
      <c r="B456" s="175"/>
      <c r="C456" s="175"/>
      <c r="D456" s="175"/>
      <c r="E456" s="175"/>
      <c r="F456" s="175"/>
      <c r="G456" s="175"/>
      <c r="H456" s="175"/>
      <c r="I456" s="175"/>
      <c r="J456" s="175"/>
      <c r="K456" s="175"/>
      <c r="L456" s="175"/>
      <c r="M456" s="175"/>
      <c r="N456" s="175"/>
      <c r="O456" s="175"/>
      <c r="P456" s="175"/>
      <c r="Q456" s="175"/>
      <c r="R456" s="175"/>
      <c r="S456" s="175"/>
      <c r="T456" s="175"/>
      <c r="U456" s="175"/>
      <c r="V456" s="175"/>
      <c r="W456" s="175"/>
      <c r="X456" s="175"/>
      <c r="Y456" s="175"/>
      <c r="Z456" s="175"/>
    </row>
    <row r="457" ht="11.25" customHeight="1">
      <c r="A457" s="175"/>
      <c r="B457" s="175"/>
      <c r="C457" s="175"/>
      <c r="D457" s="175"/>
      <c r="E457" s="175"/>
      <c r="F457" s="175"/>
      <c r="G457" s="175"/>
      <c r="H457" s="175"/>
      <c r="I457" s="175"/>
      <c r="J457" s="175"/>
      <c r="K457" s="175"/>
      <c r="L457" s="175"/>
      <c r="M457" s="175"/>
      <c r="N457" s="175"/>
      <c r="O457" s="175"/>
      <c r="P457" s="175"/>
      <c r="Q457" s="175"/>
      <c r="R457" s="175"/>
      <c r="S457" s="175"/>
      <c r="T457" s="175"/>
      <c r="U457" s="175"/>
      <c r="V457" s="175"/>
      <c r="W457" s="175"/>
      <c r="X457" s="175"/>
      <c r="Y457" s="175"/>
      <c r="Z457" s="175"/>
    </row>
    <row r="458" ht="11.25" customHeight="1">
      <c r="A458" s="175"/>
      <c r="B458" s="175"/>
      <c r="C458" s="175"/>
      <c r="D458" s="175"/>
      <c r="E458" s="175"/>
      <c r="F458" s="175"/>
      <c r="G458" s="175"/>
      <c r="H458" s="175"/>
      <c r="I458" s="175"/>
      <c r="J458" s="175"/>
      <c r="K458" s="175"/>
      <c r="L458" s="175"/>
      <c r="M458" s="175"/>
      <c r="N458" s="175"/>
      <c r="O458" s="175"/>
      <c r="P458" s="175"/>
      <c r="Q458" s="175"/>
      <c r="R458" s="175"/>
      <c r="S458" s="175"/>
      <c r="T458" s="175"/>
      <c r="U458" s="175"/>
      <c r="V458" s="175"/>
      <c r="W458" s="175"/>
      <c r="X458" s="175"/>
      <c r="Y458" s="175"/>
      <c r="Z458" s="175"/>
    </row>
    <row r="459" ht="11.25" customHeight="1">
      <c r="A459" s="175"/>
      <c r="B459" s="175"/>
      <c r="C459" s="175"/>
      <c r="D459" s="175"/>
      <c r="E459" s="175"/>
      <c r="F459" s="175"/>
      <c r="G459" s="175"/>
      <c r="H459" s="175"/>
      <c r="I459" s="175"/>
      <c r="J459" s="175"/>
      <c r="K459" s="175"/>
      <c r="L459" s="175"/>
      <c r="M459" s="175"/>
      <c r="N459" s="175"/>
      <c r="O459" s="175"/>
      <c r="P459" s="175"/>
      <c r="Q459" s="175"/>
      <c r="R459" s="175"/>
      <c r="S459" s="175"/>
      <c r="T459" s="175"/>
      <c r="U459" s="175"/>
      <c r="V459" s="175"/>
      <c r="W459" s="175"/>
      <c r="X459" s="175"/>
      <c r="Y459" s="175"/>
      <c r="Z459" s="175"/>
    </row>
    <row r="460" ht="11.25" customHeight="1">
      <c r="A460" s="175"/>
      <c r="B460" s="175"/>
      <c r="C460" s="175"/>
      <c r="D460" s="175"/>
      <c r="E460" s="175"/>
      <c r="F460" s="175"/>
      <c r="G460" s="175"/>
      <c r="H460" s="175"/>
      <c r="I460" s="175"/>
      <c r="J460" s="175"/>
      <c r="K460" s="175"/>
      <c r="L460" s="175"/>
      <c r="M460" s="175"/>
      <c r="N460" s="175"/>
      <c r="O460" s="175"/>
      <c r="P460" s="175"/>
      <c r="Q460" s="175"/>
      <c r="R460" s="175"/>
      <c r="S460" s="175"/>
      <c r="T460" s="175"/>
      <c r="U460" s="175"/>
      <c r="V460" s="175"/>
      <c r="W460" s="175"/>
      <c r="X460" s="175"/>
      <c r="Y460" s="175"/>
      <c r="Z460" s="175"/>
    </row>
    <row r="461" ht="11.25" customHeight="1">
      <c r="A461" s="175"/>
      <c r="B461" s="175"/>
      <c r="C461" s="175"/>
      <c r="D461" s="175"/>
      <c r="E461" s="175"/>
      <c r="F461" s="175"/>
      <c r="G461" s="175"/>
      <c r="H461" s="175"/>
      <c r="I461" s="175"/>
      <c r="J461" s="175"/>
      <c r="K461" s="175"/>
      <c r="L461" s="175"/>
      <c r="M461" s="175"/>
      <c r="N461" s="175"/>
      <c r="O461" s="175"/>
      <c r="P461" s="175"/>
      <c r="Q461" s="175"/>
      <c r="R461" s="175"/>
      <c r="S461" s="175"/>
      <c r="T461" s="175"/>
      <c r="U461" s="175"/>
      <c r="V461" s="175"/>
      <c r="W461" s="175"/>
      <c r="X461" s="175"/>
      <c r="Y461" s="175"/>
      <c r="Z461" s="175"/>
    </row>
    <row r="462" ht="11.25" customHeight="1">
      <c r="A462" s="175"/>
      <c r="B462" s="175"/>
      <c r="C462" s="175"/>
      <c r="D462" s="175"/>
      <c r="E462" s="175"/>
      <c r="F462" s="175"/>
      <c r="G462" s="175"/>
      <c r="H462" s="175"/>
      <c r="I462" s="175"/>
      <c r="J462" s="175"/>
      <c r="K462" s="175"/>
      <c r="L462" s="175"/>
      <c r="M462" s="175"/>
      <c r="N462" s="175"/>
      <c r="O462" s="175"/>
      <c r="P462" s="175"/>
      <c r="Q462" s="175"/>
      <c r="R462" s="175"/>
      <c r="S462" s="175"/>
      <c r="T462" s="175"/>
      <c r="U462" s="175"/>
      <c r="V462" s="175"/>
      <c r="W462" s="175"/>
      <c r="X462" s="175"/>
      <c r="Y462" s="175"/>
      <c r="Z462" s="175"/>
    </row>
    <row r="463" ht="11.25" customHeight="1">
      <c r="A463" s="175"/>
      <c r="B463" s="175"/>
      <c r="C463" s="175"/>
      <c r="D463" s="175"/>
      <c r="E463" s="175"/>
      <c r="F463" s="175"/>
      <c r="G463" s="175"/>
      <c r="H463" s="175"/>
      <c r="I463" s="175"/>
      <c r="J463" s="175"/>
      <c r="K463" s="175"/>
      <c r="L463" s="175"/>
      <c r="M463" s="175"/>
      <c r="N463" s="175"/>
      <c r="O463" s="175"/>
      <c r="P463" s="175"/>
      <c r="Q463" s="175"/>
      <c r="R463" s="175"/>
      <c r="S463" s="175"/>
      <c r="T463" s="175"/>
      <c r="U463" s="175"/>
      <c r="V463" s="175"/>
      <c r="W463" s="175"/>
      <c r="X463" s="175"/>
      <c r="Y463" s="175"/>
      <c r="Z463" s="175"/>
    </row>
    <row r="464" ht="11.25" customHeight="1">
      <c r="A464" s="175"/>
      <c r="B464" s="175"/>
      <c r="C464" s="175"/>
      <c r="D464" s="175"/>
      <c r="E464" s="175"/>
      <c r="F464" s="175"/>
      <c r="G464" s="175"/>
      <c r="H464" s="175"/>
      <c r="I464" s="175"/>
      <c r="J464" s="175"/>
      <c r="K464" s="175"/>
      <c r="L464" s="175"/>
      <c r="M464" s="175"/>
      <c r="N464" s="175"/>
      <c r="O464" s="175"/>
      <c r="P464" s="175"/>
      <c r="Q464" s="175"/>
      <c r="R464" s="175"/>
      <c r="S464" s="175"/>
      <c r="T464" s="175"/>
      <c r="U464" s="175"/>
      <c r="V464" s="175"/>
      <c r="W464" s="175"/>
      <c r="X464" s="175"/>
      <c r="Y464" s="175"/>
      <c r="Z464" s="175"/>
    </row>
    <row r="465" ht="11.25" customHeight="1">
      <c r="A465" s="175"/>
      <c r="B465" s="175"/>
      <c r="C465" s="175"/>
      <c r="D465" s="175"/>
      <c r="E465" s="175"/>
      <c r="F465" s="175"/>
      <c r="G465" s="175"/>
      <c r="H465" s="175"/>
      <c r="I465" s="175"/>
      <c r="J465" s="175"/>
      <c r="K465" s="175"/>
      <c r="L465" s="175"/>
      <c r="M465" s="175"/>
      <c r="N465" s="175"/>
      <c r="O465" s="175"/>
      <c r="P465" s="175"/>
      <c r="Q465" s="175"/>
      <c r="R465" s="175"/>
      <c r="S465" s="175"/>
      <c r="T465" s="175"/>
      <c r="U465" s="175"/>
      <c r="V465" s="175"/>
      <c r="W465" s="175"/>
      <c r="X465" s="175"/>
      <c r="Y465" s="175"/>
      <c r="Z465" s="175"/>
    </row>
    <row r="466" ht="11.25" customHeight="1">
      <c r="A466" s="175"/>
      <c r="B466" s="175"/>
      <c r="C466" s="175"/>
      <c r="D466" s="175"/>
      <c r="E466" s="175"/>
      <c r="F466" s="175"/>
      <c r="G466" s="175"/>
      <c r="H466" s="175"/>
      <c r="I466" s="175"/>
      <c r="J466" s="175"/>
      <c r="K466" s="175"/>
      <c r="L466" s="175"/>
      <c r="M466" s="175"/>
      <c r="N466" s="175"/>
      <c r="O466" s="175"/>
      <c r="P466" s="175"/>
      <c r="Q466" s="175"/>
      <c r="R466" s="175"/>
      <c r="S466" s="175"/>
      <c r="T466" s="175"/>
      <c r="U466" s="175"/>
      <c r="V466" s="175"/>
      <c r="W466" s="175"/>
      <c r="X466" s="175"/>
      <c r="Y466" s="175"/>
      <c r="Z466" s="175"/>
    </row>
    <row r="467" ht="11.25" customHeight="1">
      <c r="A467" s="175"/>
      <c r="B467" s="175"/>
      <c r="C467" s="175"/>
      <c r="D467" s="175"/>
      <c r="E467" s="175"/>
      <c r="F467" s="175"/>
      <c r="G467" s="175"/>
      <c r="H467" s="175"/>
      <c r="I467" s="175"/>
      <c r="J467" s="175"/>
      <c r="K467" s="175"/>
      <c r="L467" s="175"/>
      <c r="M467" s="175"/>
      <c r="N467" s="175"/>
      <c r="O467" s="175"/>
      <c r="P467" s="175"/>
      <c r="Q467" s="175"/>
      <c r="R467" s="175"/>
      <c r="S467" s="175"/>
      <c r="T467" s="175"/>
      <c r="U467" s="175"/>
      <c r="V467" s="175"/>
      <c r="W467" s="175"/>
      <c r="X467" s="175"/>
      <c r="Y467" s="175"/>
      <c r="Z467" s="175"/>
    </row>
    <row r="468" ht="11.25" customHeight="1">
      <c r="A468" s="175"/>
      <c r="B468" s="175"/>
      <c r="C468" s="175"/>
      <c r="D468" s="175"/>
      <c r="E468" s="175"/>
      <c r="F468" s="175"/>
      <c r="G468" s="175"/>
      <c r="H468" s="175"/>
      <c r="I468" s="175"/>
      <c r="J468" s="175"/>
      <c r="K468" s="175"/>
      <c r="L468" s="175"/>
      <c r="M468" s="175"/>
      <c r="N468" s="175"/>
      <c r="O468" s="175"/>
      <c r="P468" s="175"/>
      <c r="Q468" s="175"/>
      <c r="R468" s="175"/>
      <c r="S468" s="175"/>
      <c r="T468" s="175"/>
      <c r="U468" s="175"/>
      <c r="V468" s="175"/>
      <c r="W468" s="175"/>
      <c r="X468" s="175"/>
      <c r="Y468" s="175"/>
      <c r="Z468" s="175"/>
    </row>
    <row r="469" ht="11.25" customHeight="1">
      <c r="A469" s="175"/>
      <c r="B469" s="175"/>
      <c r="C469" s="175"/>
      <c r="D469" s="175"/>
      <c r="E469" s="175"/>
      <c r="F469" s="175"/>
      <c r="G469" s="175"/>
      <c r="H469" s="175"/>
      <c r="I469" s="175"/>
      <c r="J469" s="175"/>
      <c r="K469" s="175"/>
      <c r="L469" s="175"/>
      <c r="M469" s="175"/>
      <c r="N469" s="175"/>
      <c r="O469" s="175"/>
      <c r="P469" s="175"/>
      <c r="Q469" s="175"/>
      <c r="R469" s="175"/>
      <c r="S469" s="175"/>
      <c r="T469" s="175"/>
      <c r="U469" s="175"/>
      <c r="V469" s="175"/>
      <c r="W469" s="175"/>
      <c r="X469" s="175"/>
      <c r="Y469" s="175"/>
      <c r="Z469" s="175"/>
    </row>
    <row r="470" ht="11.25" customHeight="1">
      <c r="A470" s="175"/>
      <c r="B470" s="175"/>
      <c r="C470" s="175"/>
      <c r="D470" s="175"/>
      <c r="E470" s="175"/>
      <c r="F470" s="175"/>
      <c r="G470" s="175"/>
      <c r="H470" s="175"/>
      <c r="I470" s="175"/>
      <c r="J470" s="175"/>
      <c r="K470" s="175"/>
      <c r="L470" s="175"/>
      <c r="M470" s="175"/>
      <c r="N470" s="175"/>
      <c r="O470" s="175"/>
      <c r="P470" s="175"/>
      <c r="Q470" s="175"/>
      <c r="R470" s="175"/>
      <c r="S470" s="175"/>
      <c r="T470" s="175"/>
      <c r="U470" s="175"/>
      <c r="V470" s="175"/>
      <c r="W470" s="175"/>
      <c r="X470" s="175"/>
      <c r="Y470" s="175"/>
      <c r="Z470" s="175"/>
    </row>
    <row r="471" ht="11.25" customHeight="1">
      <c r="A471" s="175"/>
      <c r="B471" s="175"/>
      <c r="C471" s="175"/>
      <c r="D471" s="175"/>
      <c r="E471" s="175"/>
      <c r="F471" s="175"/>
      <c r="G471" s="175"/>
      <c r="H471" s="175"/>
      <c r="I471" s="175"/>
      <c r="J471" s="175"/>
      <c r="K471" s="175"/>
      <c r="L471" s="175"/>
      <c r="M471" s="175"/>
      <c r="N471" s="175"/>
      <c r="O471" s="175"/>
      <c r="P471" s="175"/>
      <c r="Q471" s="175"/>
      <c r="R471" s="175"/>
      <c r="S471" s="175"/>
      <c r="T471" s="175"/>
      <c r="U471" s="175"/>
      <c r="V471" s="175"/>
      <c r="W471" s="175"/>
      <c r="X471" s="175"/>
      <c r="Y471" s="175"/>
      <c r="Z471" s="175"/>
    </row>
    <row r="472" ht="11.25" customHeight="1">
      <c r="A472" s="175"/>
      <c r="B472" s="175"/>
      <c r="C472" s="175"/>
      <c r="D472" s="175"/>
      <c r="E472" s="175"/>
      <c r="F472" s="175"/>
      <c r="G472" s="175"/>
      <c r="H472" s="175"/>
      <c r="I472" s="175"/>
      <c r="J472" s="175"/>
      <c r="K472" s="175"/>
      <c r="L472" s="175"/>
      <c r="M472" s="175"/>
      <c r="N472" s="175"/>
      <c r="O472" s="175"/>
      <c r="P472" s="175"/>
      <c r="Q472" s="175"/>
      <c r="R472" s="175"/>
      <c r="S472" s="175"/>
      <c r="T472" s="175"/>
      <c r="U472" s="175"/>
      <c r="V472" s="175"/>
      <c r="W472" s="175"/>
      <c r="X472" s="175"/>
      <c r="Y472" s="175"/>
      <c r="Z472" s="175"/>
    </row>
    <row r="473" ht="11.25" customHeight="1">
      <c r="A473" s="175"/>
      <c r="B473" s="175"/>
      <c r="C473" s="175"/>
      <c r="D473" s="175"/>
      <c r="E473" s="175"/>
      <c r="F473" s="175"/>
      <c r="G473" s="175"/>
      <c r="H473" s="175"/>
      <c r="I473" s="175"/>
      <c r="J473" s="175"/>
      <c r="K473" s="175"/>
      <c r="L473" s="175"/>
      <c r="M473" s="175"/>
      <c r="N473" s="175"/>
      <c r="O473" s="175"/>
      <c r="P473" s="175"/>
      <c r="Q473" s="175"/>
      <c r="R473" s="175"/>
      <c r="S473" s="175"/>
      <c r="T473" s="175"/>
      <c r="U473" s="175"/>
      <c r="V473" s="175"/>
      <c r="W473" s="175"/>
      <c r="X473" s="175"/>
      <c r="Y473" s="175"/>
      <c r="Z473" s="175"/>
    </row>
    <row r="474" ht="11.25" customHeight="1">
      <c r="A474" s="175"/>
      <c r="B474" s="175"/>
      <c r="C474" s="175"/>
      <c r="D474" s="175"/>
      <c r="E474" s="175"/>
      <c r="F474" s="175"/>
      <c r="G474" s="175"/>
      <c r="H474" s="175"/>
      <c r="I474" s="175"/>
      <c r="J474" s="175"/>
      <c r="K474" s="175"/>
      <c r="L474" s="175"/>
      <c r="M474" s="175"/>
      <c r="N474" s="175"/>
      <c r="O474" s="175"/>
      <c r="P474" s="175"/>
      <c r="Q474" s="175"/>
      <c r="R474" s="175"/>
      <c r="S474" s="175"/>
      <c r="T474" s="175"/>
      <c r="U474" s="175"/>
      <c r="V474" s="175"/>
      <c r="W474" s="175"/>
      <c r="X474" s="175"/>
      <c r="Y474" s="175"/>
      <c r="Z474" s="175"/>
    </row>
    <row r="475" ht="11.25" customHeight="1">
      <c r="A475" s="175"/>
      <c r="B475" s="175"/>
      <c r="C475" s="175"/>
      <c r="D475" s="175"/>
      <c r="E475" s="175"/>
      <c r="F475" s="175"/>
      <c r="G475" s="175"/>
      <c r="H475" s="175"/>
      <c r="I475" s="175"/>
      <c r="J475" s="175"/>
      <c r="K475" s="175"/>
      <c r="L475" s="175"/>
      <c r="M475" s="175"/>
      <c r="N475" s="175"/>
      <c r="O475" s="175"/>
      <c r="P475" s="175"/>
      <c r="Q475" s="175"/>
      <c r="R475" s="175"/>
      <c r="S475" s="175"/>
      <c r="T475" s="175"/>
      <c r="U475" s="175"/>
      <c r="V475" s="175"/>
      <c r="W475" s="175"/>
      <c r="X475" s="175"/>
      <c r="Y475" s="175"/>
      <c r="Z475" s="175"/>
    </row>
    <row r="476" ht="11.25" customHeight="1">
      <c r="A476" s="175"/>
      <c r="B476" s="175"/>
      <c r="C476" s="175"/>
      <c r="D476" s="175"/>
      <c r="E476" s="175"/>
      <c r="F476" s="175"/>
      <c r="G476" s="175"/>
      <c r="H476" s="175"/>
      <c r="I476" s="175"/>
      <c r="J476" s="175"/>
      <c r="K476" s="175"/>
      <c r="L476" s="175"/>
      <c r="M476" s="175"/>
      <c r="N476" s="175"/>
      <c r="O476" s="175"/>
      <c r="P476" s="175"/>
      <c r="Q476" s="175"/>
      <c r="R476" s="175"/>
      <c r="S476" s="175"/>
      <c r="T476" s="175"/>
      <c r="U476" s="175"/>
      <c r="V476" s="175"/>
      <c r="W476" s="175"/>
      <c r="X476" s="175"/>
      <c r="Y476" s="175"/>
      <c r="Z476" s="175"/>
    </row>
    <row r="477" ht="11.25" customHeight="1">
      <c r="A477" s="175"/>
      <c r="B477" s="175"/>
      <c r="C477" s="175"/>
      <c r="D477" s="175"/>
      <c r="E477" s="175"/>
      <c r="F477" s="175"/>
      <c r="G477" s="175"/>
      <c r="H477" s="175"/>
      <c r="I477" s="175"/>
      <c r="J477" s="175"/>
      <c r="K477" s="175"/>
      <c r="L477" s="175"/>
      <c r="M477" s="175"/>
      <c r="N477" s="175"/>
      <c r="O477" s="175"/>
      <c r="P477" s="175"/>
      <c r="Q477" s="175"/>
      <c r="R477" s="175"/>
      <c r="S477" s="175"/>
      <c r="T477" s="175"/>
      <c r="U477" s="175"/>
      <c r="V477" s="175"/>
      <c r="W477" s="175"/>
      <c r="X477" s="175"/>
      <c r="Y477" s="175"/>
      <c r="Z477" s="175"/>
    </row>
    <row r="478" ht="11.25" customHeight="1">
      <c r="A478" s="175"/>
      <c r="B478" s="175"/>
      <c r="C478" s="175"/>
      <c r="D478" s="175"/>
      <c r="E478" s="175"/>
      <c r="F478" s="175"/>
      <c r="G478" s="175"/>
      <c r="H478" s="175"/>
      <c r="I478" s="175"/>
      <c r="J478" s="175"/>
      <c r="K478" s="175"/>
      <c r="L478" s="175"/>
      <c r="M478" s="175"/>
      <c r="N478" s="175"/>
      <c r="O478" s="175"/>
      <c r="P478" s="175"/>
      <c r="Q478" s="175"/>
      <c r="R478" s="175"/>
      <c r="S478" s="175"/>
      <c r="T478" s="175"/>
      <c r="U478" s="175"/>
      <c r="V478" s="175"/>
      <c r="W478" s="175"/>
      <c r="X478" s="175"/>
      <c r="Y478" s="175"/>
      <c r="Z478" s="175"/>
    </row>
    <row r="479" ht="11.25" customHeight="1">
      <c r="A479" s="175"/>
      <c r="B479" s="175"/>
      <c r="C479" s="175"/>
      <c r="D479" s="175"/>
      <c r="E479" s="175"/>
      <c r="F479" s="175"/>
      <c r="G479" s="175"/>
      <c r="H479" s="175"/>
      <c r="I479" s="175"/>
      <c r="J479" s="175"/>
      <c r="K479" s="175"/>
      <c r="L479" s="175"/>
      <c r="M479" s="175"/>
      <c r="N479" s="175"/>
      <c r="O479" s="175"/>
      <c r="P479" s="175"/>
      <c r="Q479" s="175"/>
      <c r="R479" s="175"/>
      <c r="S479" s="175"/>
      <c r="T479" s="175"/>
      <c r="U479" s="175"/>
      <c r="V479" s="175"/>
      <c r="W479" s="175"/>
      <c r="X479" s="175"/>
      <c r="Y479" s="175"/>
      <c r="Z479" s="175"/>
    </row>
    <row r="480" ht="11.25" customHeight="1">
      <c r="A480" s="175"/>
      <c r="B480" s="175"/>
      <c r="C480" s="175"/>
      <c r="D480" s="175"/>
      <c r="E480" s="175"/>
      <c r="F480" s="175"/>
      <c r="G480" s="175"/>
      <c r="H480" s="175"/>
      <c r="I480" s="175"/>
      <c r="J480" s="175"/>
      <c r="K480" s="175"/>
      <c r="L480" s="175"/>
      <c r="M480" s="175"/>
      <c r="N480" s="175"/>
      <c r="O480" s="175"/>
      <c r="P480" s="175"/>
      <c r="Q480" s="175"/>
      <c r="R480" s="175"/>
      <c r="S480" s="175"/>
      <c r="T480" s="175"/>
      <c r="U480" s="175"/>
      <c r="V480" s="175"/>
      <c r="W480" s="175"/>
      <c r="X480" s="175"/>
      <c r="Y480" s="175"/>
      <c r="Z480" s="175"/>
    </row>
    <row r="481" ht="11.25" customHeight="1">
      <c r="A481" s="175"/>
      <c r="B481" s="175"/>
      <c r="C481" s="175"/>
      <c r="D481" s="175"/>
      <c r="E481" s="175"/>
      <c r="F481" s="175"/>
      <c r="G481" s="175"/>
      <c r="H481" s="175"/>
      <c r="I481" s="175"/>
      <c r="J481" s="175"/>
      <c r="K481" s="175"/>
      <c r="L481" s="175"/>
      <c r="M481" s="175"/>
      <c r="N481" s="175"/>
      <c r="O481" s="175"/>
      <c r="P481" s="175"/>
      <c r="Q481" s="175"/>
      <c r="R481" s="175"/>
      <c r="S481" s="175"/>
      <c r="T481" s="175"/>
      <c r="U481" s="175"/>
      <c r="V481" s="175"/>
      <c r="W481" s="175"/>
      <c r="X481" s="175"/>
      <c r="Y481" s="175"/>
      <c r="Z481" s="175"/>
    </row>
    <row r="482" ht="11.25" customHeight="1">
      <c r="A482" s="175"/>
      <c r="B482" s="175"/>
      <c r="C482" s="175"/>
      <c r="D482" s="175"/>
      <c r="E482" s="175"/>
      <c r="F482" s="175"/>
      <c r="G482" s="175"/>
      <c r="H482" s="175"/>
      <c r="I482" s="175"/>
      <c r="J482" s="175"/>
      <c r="K482" s="175"/>
      <c r="L482" s="175"/>
      <c r="M482" s="175"/>
      <c r="N482" s="175"/>
      <c r="O482" s="175"/>
      <c r="P482" s="175"/>
      <c r="Q482" s="175"/>
      <c r="R482" s="175"/>
      <c r="S482" s="175"/>
      <c r="T482" s="175"/>
      <c r="U482" s="175"/>
      <c r="V482" s="175"/>
      <c r="W482" s="175"/>
      <c r="X482" s="175"/>
      <c r="Y482" s="175"/>
      <c r="Z482" s="175"/>
    </row>
    <row r="483" ht="11.25" customHeight="1">
      <c r="A483" s="175"/>
      <c r="B483" s="175"/>
      <c r="C483" s="175"/>
      <c r="D483" s="175"/>
      <c r="E483" s="175"/>
      <c r="F483" s="175"/>
      <c r="G483" s="175"/>
      <c r="H483" s="175"/>
      <c r="I483" s="175"/>
      <c r="J483" s="175"/>
      <c r="K483" s="175"/>
      <c r="L483" s="175"/>
      <c r="M483" s="175"/>
      <c r="N483" s="175"/>
      <c r="O483" s="175"/>
      <c r="P483" s="175"/>
      <c r="Q483" s="175"/>
      <c r="R483" s="175"/>
      <c r="S483" s="175"/>
      <c r="T483" s="175"/>
      <c r="U483" s="175"/>
      <c r="V483" s="175"/>
      <c r="W483" s="175"/>
      <c r="X483" s="175"/>
      <c r="Y483" s="175"/>
      <c r="Z483" s="175"/>
    </row>
    <row r="484" ht="11.25" customHeight="1">
      <c r="A484" s="175"/>
      <c r="B484" s="175"/>
      <c r="C484" s="175"/>
      <c r="D484" s="175"/>
      <c r="E484" s="175"/>
      <c r="F484" s="175"/>
      <c r="G484" s="175"/>
      <c r="H484" s="175"/>
      <c r="I484" s="175"/>
      <c r="J484" s="175"/>
      <c r="K484" s="175"/>
      <c r="L484" s="175"/>
      <c r="M484" s="175"/>
      <c r="N484" s="175"/>
      <c r="O484" s="175"/>
      <c r="P484" s="175"/>
      <c r="Q484" s="175"/>
      <c r="R484" s="175"/>
      <c r="S484" s="175"/>
      <c r="T484" s="175"/>
      <c r="U484" s="175"/>
      <c r="V484" s="175"/>
      <c r="W484" s="175"/>
      <c r="X484" s="175"/>
      <c r="Y484" s="175"/>
      <c r="Z484" s="175"/>
    </row>
    <row r="485" ht="11.25" customHeight="1">
      <c r="A485" s="175"/>
      <c r="B485" s="175"/>
      <c r="C485" s="175"/>
      <c r="D485" s="175"/>
      <c r="E485" s="175"/>
      <c r="F485" s="175"/>
      <c r="G485" s="175"/>
      <c r="H485" s="175"/>
      <c r="I485" s="175"/>
      <c r="J485" s="175"/>
      <c r="K485" s="175"/>
      <c r="L485" s="175"/>
      <c r="M485" s="175"/>
      <c r="N485" s="175"/>
      <c r="O485" s="175"/>
      <c r="P485" s="175"/>
      <c r="Q485" s="175"/>
      <c r="R485" s="175"/>
      <c r="S485" s="175"/>
      <c r="T485" s="175"/>
      <c r="U485" s="175"/>
      <c r="V485" s="175"/>
      <c r="W485" s="175"/>
      <c r="X485" s="175"/>
      <c r="Y485" s="175"/>
      <c r="Z485" s="175"/>
    </row>
    <row r="486" ht="11.25" customHeight="1">
      <c r="A486" s="175"/>
      <c r="B486" s="175"/>
      <c r="C486" s="175"/>
      <c r="D486" s="175"/>
      <c r="E486" s="175"/>
      <c r="F486" s="175"/>
      <c r="G486" s="175"/>
      <c r="H486" s="175"/>
      <c r="I486" s="175"/>
      <c r="J486" s="175"/>
      <c r="K486" s="175"/>
      <c r="L486" s="175"/>
      <c r="M486" s="175"/>
      <c r="N486" s="175"/>
      <c r="O486" s="175"/>
      <c r="P486" s="175"/>
      <c r="Q486" s="175"/>
      <c r="R486" s="175"/>
      <c r="S486" s="175"/>
      <c r="T486" s="175"/>
      <c r="U486" s="175"/>
      <c r="V486" s="175"/>
      <c r="W486" s="175"/>
      <c r="X486" s="175"/>
      <c r="Y486" s="175"/>
      <c r="Z486" s="175"/>
    </row>
    <row r="487" ht="11.25" customHeight="1">
      <c r="A487" s="175"/>
      <c r="B487" s="175"/>
      <c r="C487" s="175"/>
      <c r="D487" s="175"/>
      <c r="E487" s="175"/>
      <c r="F487" s="175"/>
      <c r="G487" s="175"/>
      <c r="H487" s="175"/>
      <c r="I487" s="175"/>
      <c r="J487" s="175"/>
      <c r="K487" s="175"/>
      <c r="L487" s="175"/>
      <c r="M487" s="175"/>
      <c r="N487" s="175"/>
      <c r="O487" s="175"/>
      <c r="P487" s="175"/>
      <c r="Q487" s="175"/>
      <c r="R487" s="175"/>
      <c r="S487" s="175"/>
      <c r="T487" s="175"/>
      <c r="U487" s="175"/>
      <c r="V487" s="175"/>
      <c r="W487" s="175"/>
      <c r="X487" s="175"/>
      <c r="Y487" s="175"/>
      <c r="Z487" s="175"/>
    </row>
    <row r="488" ht="11.25" customHeight="1">
      <c r="A488" s="175"/>
      <c r="B488" s="175"/>
      <c r="C488" s="175"/>
      <c r="D488" s="175"/>
      <c r="E488" s="175"/>
      <c r="F488" s="175"/>
      <c r="G488" s="175"/>
      <c r="H488" s="175"/>
      <c r="I488" s="175"/>
      <c r="J488" s="175"/>
      <c r="K488" s="175"/>
      <c r="L488" s="175"/>
      <c r="M488" s="175"/>
      <c r="N488" s="175"/>
      <c r="O488" s="175"/>
      <c r="P488" s="175"/>
      <c r="Q488" s="175"/>
      <c r="R488" s="175"/>
      <c r="S488" s="175"/>
      <c r="T488" s="175"/>
      <c r="U488" s="175"/>
      <c r="V488" s="175"/>
      <c r="W488" s="175"/>
      <c r="X488" s="175"/>
      <c r="Y488" s="175"/>
      <c r="Z488" s="175"/>
    </row>
    <row r="489" ht="11.25" customHeight="1">
      <c r="A489" s="175"/>
      <c r="B489" s="175"/>
      <c r="C489" s="175"/>
      <c r="D489" s="175"/>
      <c r="E489" s="175"/>
      <c r="F489" s="175"/>
      <c r="G489" s="175"/>
      <c r="H489" s="175"/>
      <c r="I489" s="175"/>
      <c r="J489" s="175"/>
      <c r="K489" s="175"/>
      <c r="L489" s="175"/>
      <c r="M489" s="175"/>
      <c r="N489" s="175"/>
      <c r="O489" s="175"/>
      <c r="P489" s="175"/>
      <c r="Q489" s="175"/>
      <c r="R489" s="175"/>
      <c r="S489" s="175"/>
      <c r="T489" s="175"/>
      <c r="U489" s="175"/>
      <c r="V489" s="175"/>
      <c r="W489" s="175"/>
      <c r="X489" s="175"/>
      <c r="Y489" s="175"/>
      <c r="Z489" s="175"/>
    </row>
    <row r="490" ht="11.25" customHeight="1">
      <c r="A490" s="175"/>
      <c r="B490" s="175"/>
      <c r="C490" s="175"/>
      <c r="D490" s="175"/>
      <c r="E490" s="175"/>
      <c r="F490" s="175"/>
      <c r="G490" s="175"/>
      <c r="H490" s="175"/>
      <c r="I490" s="175"/>
      <c r="J490" s="175"/>
      <c r="K490" s="175"/>
      <c r="L490" s="175"/>
      <c r="M490" s="175"/>
      <c r="N490" s="175"/>
      <c r="O490" s="175"/>
      <c r="P490" s="175"/>
      <c r="Q490" s="175"/>
      <c r="R490" s="175"/>
      <c r="S490" s="175"/>
      <c r="T490" s="175"/>
      <c r="U490" s="175"/>
      <c r="V490" s="175"/>
      <c r="W490" s="175"/>
      <c r="X490" s="175"/>
      <c r="Y490" s="175"/>
      <c r="Z490" s="175"/>
    </row>
    <row r="491" ht="11.25" customHeight="1">
      <c r="A491" s="175"/>
      <c r="B491" s="175"/>
      <c r="C491" s="175"/>
      <c r="D491" s="175"/>
      <c r="E491" s="175"/>
      <c r="F491" s="175"/>
      <c r="G491" s="175"/>
      <c r="H491" s="175"/>
      <c r="I491" s="175"/>
      <c r="J491" s="175"/>
      <c r="K491" s="175"/>
      <c r="L491" s="175"/>
      <c r="M491" s="175"/>
      <c r="N491" s="175"/>
      <c r="O491" s="175"/>
      <c r="P491" s="175"/>
      <c r="Q491" s="175"/>
      <c r="R491" s="175"/>
      <c r="S491" s="175"/>
      <c r="T491" s="175"/>
      <c r="U491" s="175"/>
      <c r="V491" s="175"/>
      <c r="W491" s="175"/>
      <c r="X491" s="175"/>
      <c r="Y491" s="175"/>
      <c r="Z491" s="175"/>
    </row>
    <row r="492" ht="11.25" customHeight="1">
      <c r="A492" s="175"/>
      <c r="B492" s="175"/>
      <c r="C492" s="175"/>
      <c r="D492" s="175"/>
      <c r="E492" s="175"/>
      <c r="F492" s="175"/>
      <c r="G492" s="175"/>
      <c r="H492" s="175"/>
      <c r="I492" s="175"/>
      <c r="J492" s="175"/>
      <c r="K492" s="175"/>
      <c r="L492" s="175"/>
      <c r="M492" s="175"/>
      <c r="N492" s="175"/>
      <c r="O492" s="175"/>
      <c r="P492" s="175"/>
      <c r="Q492" s="175"/>
      <c r="R492" s="175"/>
      <c r="S492" s="175"/>
      <c r="T492" s="175"/>
      <c r="U492" s="175"/>
      <c r="V492" s="175"/>
      <c r="W492" s="175"/>
      <c r="X492" s="175"/>
      <c r="Y492" s="175"/>
      <c r="Z492" s="175"/>
    </row>
    <row r="493" ht="11.25" customHeight="1">
      <c r="A493" s="175"/>
      <c r="B493" s="175"/>
      <c r="C493" s="175"/>
      <c r="D493" s="175"/>
      <c r="E493" s="175"/>
      <c r="F493" s="175"/>
      <c r="G493" s="175"/>
      <c r="H493" s="175"/>
      <c r="I493" s="175"/>
      <c r="J493" s="175"/>
      <c r="K493" s="175"/>
      <c r="L493" s="175"/>
      <c r="M493" s="175"/>
      <c r="N493" s="175"/>
      <c r="O493" s="175"/>
      <c r="P493" s="175"/>
      <c r="Q493" s="175"/>
      <c r="R493" s="175"/>
      <c r="S493" s="175"/>
      <c r="T493" s="175"/>
      <c r="U493" s="175"/>
      <c r="V493" s="175"/>
      <c r="W493" s="175"/>
      <c r="X493" s="175"/>
      <c r="Y493" s="175"/>
      <c r="Z493" s="175"/>
    </row>
    <row r="494" ht="11.25" customHeight="1">
      <c r="A494" s="175"/>
      <c r="B494" s="175"/>
      <c r="C494" s="175"/>
      <c r="D494" s="175"/>
      <c r="E494" s="175"/>
      <c r="F494" s="175"/>
      <c r="G494" s="175"/>
      <c r="H494" s="175"/>
      <c r="I494" s="175"/>
      <c r="J494" s="175"/>
      <c r="K494" s="175"/>
      <c r="L494" s="175"/>
      <c r="M494" s="175"/>
      <c r="N494" s="175"/>
      <c r="O494" s="175"/>
      <c r="P494" s="175"/>
      <c r="Q494" s="175"/>
      <c r="R494" s="175"/>
      <c r="S494" s="175"/>
      <c r="T494" s="175"/>
      <c r="U494" s="175"/>
      <c r="V494" s="175"/>
      <c r="W494" s="175"/>
      <c r="X494" s="175"/>
      <c r="Y494" s="175"/>
      <c r="Z494" s="175"/>
    </row>
    <row r="495" ht="11.25" customHeight="1">
      <c r="A495" s="175"/>
      <c r="B495" s="175"/>
      <c r="C495" s="175"/>
      <c r="D495" s="175"/>
      <c r="E495" s="175"/>
      <c r="F495" s="175"/>
      <c r="G495" s="175"/>
      <c r="H495" s="175"/>
      <c r="I495" s="175"/>
      <c r="J495" s="175"/>
      <c r="K495" s="175"/>
      <c r="L495" s="175"/>
      <c r="M495" s="175"/>
      <c r="N495" s="175"/>
      <c r="O495" s="175"/>
      <c r="P495" s="175"/>
      <c r="Q495" s="175"/>
      <c r="R495" s="175"/>
      <c r="S495" s="175"/>
      <c r="T495" s="175"/>
      <c r="U495" s="175"/>
      <c r="V495" s="175"/>
      <c r="W495" s="175"/>
      <c r="X495" s="175"/>
      <c r="Y495" s="175"/>
      <c r="Z495" s="175"/>
    </row>
    <row r="496" ht="11.25" customHeight="1">
      <c r="A496" s="175"/>
      <c r="B496" s="175"/>
      <c r="C496" s="175"/>
      <c r="D496" s="175"/>
      <c r="E496" s="175"/>
      <c r="F496" s="175"/>
      <c r="G496" s="175"/>
      <c r="H496" s="175"/>
      <c r="I496" s="175"/>
      <c r="J496" s="175"/>
      <c r="K496" s="175"/>
      <c r="L496" s="175"/>
      <c r="M496" s="175"/>
      <c r="N496" s="175"/>
      <c r="O496" s="175"/>
      <c r="P496" s="175"/>
      <c r="Q496" s="175"/>
      <c r="R496" s="175"/>
      <c r="S496" s="175"/>
      <c r="T496" s="175"/>
      <c r="U496" s="175"/>
      <c r="V496" s="175"/>
      <c r="W496" s="175"/>
      <c r="X496" s="175"/>
      <c r="Y496" s="175"/>
      <c r="Z496" s="175"/>
    </row>
    <row r="497" ht="11.25" customHeight="1">
      <c r="A497" s="175"/>
      <c r="B497" s="175"/>
      <c r="C497" s="175"/>
      <c r="D497" s="175"/>
      <c r="E497" s="175"/>
      <c r="F497" s="175"/>
      <c r="G497" s="175"/>
      <c r="H497" s="175"/>
      <c r="I497" s="175"/>
      <c r="J497" s="175"/>
      <c r="K497" s="175"/>
      <c r="L497" s="175"/>
      <c r="M497" s="175"/>
      <c r="N497" s="175"/>
      <c r="O497" s="175"/>
      <c r="P497" s="175"/>
      <c r="Q497" s="175"/>
      <c r="R497" s="175"/>
      <c r="S497" s="175"/>
      <c r="T497" s="175"/>
      <c r="U497" s="175"/>
      <c r="V497" s="175"/>
      <c r="W497" s="175"/>
      <c r="X497" s="175"/>
      <c r="Y497" s="175"/>
      <c r="Z497" s="175"/>
    </row>
    <row r="498" ht="11.25" customHeight="1">
      <c r="A498" s="175"/>
      <c r="B498" s="175"/>
      <c r="C498" s="175"/>
      <c r="D498" s="175"/>
      <c r="E498" s="175"/>
      <c r="F498" s="175"/>
      <c r="G498" s="175"/>
      <c r="H498" s="175"/>
      <c r="I498" s="175"/>
      <c r="J498" s="175"/>
      <c r="K498" s="175"/>
      <c r="L498" s="175"/>
      <c r="M498" s="175"/>
      <c r="N498" s="175"/>
      <c r="O498" s="175"/>
      <c r="P498" s="175"/>
      <c r="Q498" s="175"/>
      <c r="R498" s="175"/>
      <c r="S498" s="175"/>
      <c r="T498" s="175"/>
      <c r="U498" s="175"/>
      <c r="V498" s="175"/>
      <c r="W498" s="175"/>
      <c r="X498" s="175"/>
      <c r="Y498" s="175"/>
      <c r="Z498" s="175"/>
    </row>
    <row r="499" ht="11.25" customHeight="1">
      <c r="A499" s="175"/>
      <c r="B499" s="175"/>
      <c r="C499" s="175"/>
      <c r="D499" s="175"/>
      <c r="E499" s="175"/>
      <c r="F499" s="175"/>
      <c r="G499" s="175"/>
      <c r="H499" s="175"/>
      <c r="I499" s="175"/>
      <c r="J499" s="175"/>
      <c r="K499" s="175"/>
      <c r="L499" s="175"/>
      <c r="M499" s="175"/>
      <c r="N499" s="175"/>
      <c r="O499" s="175"/>
      <c r="P499" s="175"/>
      <c r="Q499" s="175"/>
      <c r="R499" s="175"/>
      <c r="S499" s="175"/>
      <c r="T499" s="175"/>
      <c r="U499" s="175"/>
      <c r="V499" s="175"/>
      <c r="W499" s="175"/>
      <c r="X499" s="175"/>
      <c r="Y499" s="175"/>
      <c r="Z499" s="175"/>
    </row>
    <row r="500" ht="11.25" customHeight="1">
      <c r="A500" s="175"/>
      <c r="B500" s="175"/>
      <c r="C500" s="175"/>
      <c r="D500" s="175"/>
      <c r="E500" s="175"/>
      <c r="F500" s="175"/>
      <c r="G500" s="175"/>
      <c r="H500" s="175"/>
      <c r="I500" s="175"/>
      <c r="J500" s="175"/>
      <c r="K500" s="175"/>
      <c r="L500" s="175"/>
      <c r="M500" s="175"/>
      <c r="N500" s="175"/>
      <c r="O500" s="175"/>
      <c r="P500" s="175"/>
      <c r="Q500" s="175"/>
      <c r="R500" s="175"/>
      <c r="S500" s="175"/>
      <c r="T500" s="175"/>
      <c r="U500" s="175"/>
      <c r="V500" s="175"/>
      <c r="W500" s="175"/>
      <c r="X500" s="175"/>
      <c r="Y500" s="175"/>
      <c r="Z500" s="175"/>
    </row>
    <row r="501" ht="11.25" customHeight="1">
      <c r="A501" s="175"/>
      <c r="B501" s="175"/>
      <c r="C501" s="175"/>
      <c r="D501" s="175"/>
      <c r="E501" s="175"/>
      <c r="F501" s="175"/>
      <c r="G501" s="175"/>
      <c r="H501" s="175"/>
      <c r="I501" s="175"/>
      <c r="J501" s="175"/>
      <c r="K501" s="175"/>
      <c r="L501" s="175"/>
      <c r="M501" s="175"/>
      <c r="N501" s="175"/>
      <c r="O501" s="175"/>
      <c r="P501" s="175"/>
      <c r="Q501" s="175"/>
      <c r="R501" s="175"/>
      <c r="S501" s="175"/>
      <c r="T501" s="175"/>
      <c r="U501" s="175"/>
      <c r="V501" s="175"/>
      <c r="W501" s="175"/>
      <c r="X501" s="175"/>
      <c r="Y501" s="175"/>
      <c r="Z501" s="175"/>
    </row>
    <row r="502" ht="11.25" customHeight="1">
      <c r="A502" s="175"/>
      <c r="B502" s="175"/>
      <c r="C502" s="175"/>
      <c r="D502" s="175"/>
      <c r="E502" s="175"/>
      <c r="F502" s="175"/>
      <c r="G502" s="175"/>
      <c r="H502" s="175"/>
      <c r="I502" s="175"/>
      <c r="J502" s="175"/>
      <c r="K502" s="175"/>
      <c r="L502" s="175"/>
      <c r="M502" s="175"/>
      <c r="N502" s="175"/>
      <c r="O502" s="175"/>
      <c r="P502" s="175"/>
      <c r="Q502" s="175"/>
      <c r="R502" s="175"/>
      <c r="S502" s="175"/>
      <c r="T502" s="175"/>
      <c r="U502" s="175"/>
      <c r="V502" s="175"/>
      <c r="W502" s="175"/>
      <c r="X502" s="175"/>
      <c r="Y502" s="175"/>
      <c r="Z502" s="175"/>
    </row>
    <row r="503" ht="11.25" customHeight="1">
      <c r="A503" s="175"/>
      <c r="B503" s="175"/>
      <c r="C503" s="175"/>
      <c r="D503" s="175"/>
      <c r="E503" s="175"/>
      <c r="F503" s="175"/>
      <c r="G503" s="175"/>
      <c r="H503" s="175"/>
      <c r="I503" s="175"/>
      <c r="J503" s="175"/>
      <c r="K503" s="175"/>
      <c r="L503" s="175"/>
      <c r="M503" s="175"/>
      <c r="N503" s="175"/>
      <c r="O503" s="175"/>
      <c r="P503" s="175"/>
      <c r="Q503" s="175"/>
      <c r="R503" s="175"/>
      <c r="S503" s="175"/>
      <c r="T503" s="175"/>
      <c r="U503" s="175"/>
      <c r="V503" s="175"/>
      <c r="W503" s="175"/>
      <c r="X503" s="175"/>
      <c r="Y503" s="175"/>
      <c r="Z503" s="175"/>
    </row>
    <row r="504" ht="11.25" customHeight="1">
      <c r="A504" s="175"/>
      <c r="B504" s="175"/>
      <c r="C504" s="175"/>
      <c r="D504" s="175"/>
      <c r="E504" s="175"/>
      <c r="F504" s="175"/>
      <c r="G504" s="175"/>
      <c r="H504" s="175"/>
      <c r="I504" s="175"/>
      <c r="J504" s="175"/>
      <c r="K504" s="175"/>
      <c r="L504" s="175"/>
      <c r="M504" s="175"/>
      <c r="N504" s="175"/>
      <c r="O504" s="175"/>
      <c r="P504" s="175"/>
      <c r="Q504" s="175"/>
      <c r="R504" s="175"/>
      <c r="S504" s="175"/>
      <c r="T504" s="175"/>
      <c r="U504" s="175"/>
      <c r="V504" s="175"/>
      <c r="W504" s="175"/>
      <c r="X504" s="175"/>
      <c r="Y504" s="175"/>
      <c r="Z504" s="175"/>
    </row>
    <row r="505" ht="11.25" customHeight="1">
      <c r="A505" s="175"/>
      <c r="B505" s="175"/>
      <c r="C505" s="175"/>
      <c r="D505" s="175"/>
      <c r="E505" s="175"/>
      <c r="F505" s="175"/>
      <c r="G505" s="175"/>
      <c r="H505" s="175"/>
      <c r="I505" s="175"/>
      <c r="J505" s="175"/>
      <c r="K505" s="175"/>
      <c r="L505" s="175"/>
      <c r="M505" s="175"/>
      <c r="N505" s="175"/>
      <c r="O505" s="175"/>
      <c r="P505" s="175"/>
      <c r="Q505" s="175"/>
      <c r="R505" s="175"/>
      <c r="S505" s="175"/>
      <c r="T505" s="175"/>
      <c r="U505" s="175"/>
      <c r="V505" s="175"/>
      <c r="W505" s="175"/>
      <c r="X505" s="175"/>
      <c r="Y505" s="175"/>
      <c r="Z505" s="175"/>
    </row>
    <row r="506" ht="11.25" customHeight="1">
      <c r="A506" s="175"/>
      <c r="B506" s="175"/>
      <c r="C506" s="175"/>
      <c r="D506" s="175"/>
      <c r="E506" s="175"/>
      <c r="F506" s="175"/>
      <c r="G506" s="175"/>
      <c r="H506" s="175"/>
      <c r="I506" s="175"/>
      <c r="J506" s="175"/>
      <c r="K506" s="175"/>
      <c r="L506" s="175"/>
      <c r="M506" s="175"/>
      <c r="N506" s="175"/>
      <c r="O506" s="175"/>
      <c r="P506" s="175"/>
      <c r="Q506" s="175"/>
      <c r="R506" s="175"/>
      <c r="S506" s="175"/>
      <c r="T506" s="175"/>
      <c r="U506" s="175"/>
      <c r="V506" s="175"/>
      <c r="W506" s="175"/>
      <c r="X506" s="175"/>
      <c r="Y506" s="175"/>
      <c r="Z506" s="175"/>
    </row>
    <row r="507" ht="11.25" customHeight="1">
      <c r="A507" s="175"/>
      <c r="B507" s="175"/>
      <c r="C507" s="175"/>
      <c r="D507" s="175"/>
      <c r="E507" s="175"/>
      <c r="F507" s="175"/>
      <c r="G507" s="175"/>
      <c r="H507" s="175"/>
      <c r="I507" s="175"/>
      <c r="J507" s="175"/>
      <c r="K507" s="175"/>
      <c r="L507" s="175"/>
      <c r="M507" s="175"/>
      <c r="N507" s="175"/>
      <c r="O507" s="175"/>
      <c r="P507" s="175"/>
      <c r="Q507" s="175"/>
      <c r="R507" s="175"/>
      <c r="S507" s="175"/>
      <c r="T507" s="175"/>
      <c r="U507" s="175"/>
      <c r="V507" s="175"/>
      <c r="W507" s="175"/>
      <c r="X507" s="175"/>
      <c r="Y507" s="175"/>
      <c r="Z507" s="175"/>
    </row>
    <row r="508" ht="11.25" customHeight="1">
      <c r="A508" s="175"/>
      <c r="B508" s="175"/>
      <c r="C508" s="175"/>
      <c r="D508" s="175"/>
      <c r="E508" s="175"/>
      <c r="F508" s="175"/>
      <c r="G508" s="175"/>
      <c r="H508" s="175"/>
      <c r="I508" s="175"/>
      <c r="J508" s="175"/>
      <c r="K508" s="175"/>
      <c r="L508" s="175"/>
      <c r="M508" s="175"/>
      <c r="N508" s="175"/>
      <c r="O508" s="175"/>
      <c r="P508" s="175"/>
      <c r="Q508" s="175"/>
      <c r="R508" s="175"/>
      <c r="S508" s="175"/>
      <c r="T508" s="175"/>
      <c r="U508" s="175"/>
      <c r="V508" s="175"/>
      <c r="W508" s="175"/>
      <c r="X508" s="175"/>
      <c r="Y508" s="175"/>
      <c r="Z508" s="175"/>
    </row>
    <row r="509" ht="11.25" customHeight="1">
      <c r="A509" s="175"/>
      <c r="B509" s="175"/>
      <c r="C509" s="175"/>
      <c r="D509" s="175"/>
      <c r="E509" s="175"/>
      <c r="F509" s="175"/>
      <c r="G509" s="175"/>
      <c r="H509" s="175"/>
      <c r="I509" s="175"/>
      <c r="J509" s="175"/>
      <c r="K509" s="175"/>
      <c r="L509" s="175"/>
      <c r="M509" s="175"/>
      <c r="N509" s="175"/>
      <c r="O509" s="175"/>
      <c r="P509" s="175"/>
      <c r="Q509" s="175"/>
      <c r="R509" s="175"/>
      <c r="S509" s="175"/>
      <c r="T509" s="175"/>
      <c r="U509" s="175"/>
      <c r="V509" s="175"/>
      <c r="W509" s="175"/>
      <c r="X509" s="175"/>
      <c r="Y509" s="175"/>
      <c r="Z509" s="175"/>
    </row>
    <row r="510" ht="11.25" customHeight="1">
      <c r="A510" s="175"/>
      <c r="B510" s="175"/>
      <c r="C510" s="175"/>
      <c r="D510" s="175"/>
      <c r="E510" s="175"/>
      <c r="F510" s="175"/>
      <c r="G510" s="175"/>
      <c r="H510" s="175"/>
      <c r="I510" s="175"/>
      <c r="J510" s="175"/>
      <c r="K510" s="175"/>
      <c r="L510" s="175"/>
      <c r="M510" s="175"/>
      <c r="N510" s="175"/>
      <c r="O510" s="175"/>
      <c r="P510" s="175"/>
      <c r="Q510" s="175"/>
      <c r="R510" s="175"/>
      <c r="S510" s="175"/>
      <c r="T510" s="175"/>
      <c r="U510" s="175"/>
      <c r="V510" s="175"/>
      <c r="W510" s="175"/>
      <c r="X510" s="175"/>
      <c r="Y510" s="175"/>
      <c r="Z510" s="175"/>
    </row>
    <row r="511" ht="11.25" customHeight="1">
      <c r="A511" s="175"/>
      <c r="B511" s="175"/>
      <c r="C511" s="175"/>
      <c r="D511" s="175"/>
      <c r="E511" s="175"/>
      <c r="F511" s="175"/>
      <c r="G511" s="175"/>
      <c r="H511" s="175"/>
      <c r="I511" s="175"/>
      <c r="J511" s="175"/>
      <c r="K511" s="175"/>
      <c r="L511" s="175"/>
      <c r="M511" s="175"/>
      <c r="N511" s="175"/>
      <c r="O511" s="175"/>
      <c r="P511" s="175"/>
      <c r="Q511" s="175"/>
      <c r="R511" s="175"/>
      <c r="S511" s="175"/>
      <c r="T511" s="175"/>
      <c r="U511" s="175"/>
      <c r="V511" s="175"/>
      <c r="W511" s="175"/>
      <c r="X511" s="175"/>
      <c r="Y511" s="175"/>
      <c r="Z511" s="175"/>
    </row>
    <row r="512" ht="11.25" customHeight="1">
      <c r="A512" s="175"/>
      <c r="B512" s="175"/>
      <c r="C512" s="175"/>
      <c r="D512" s="175"/>
      <c r="E512" s="175"/>
      <c r="F512" s="175"/>
      <c r="G512" s="175"/>
      <c r="H512" s="175"/>
      <c r="I512" s="175"/>
      <c r="J512" s="175"/>
      <c r="K512" s="175"/>
      <c r="L512" s="175"/>
      <c r="M512" s="175"/>
      <c r="N512" s="175"/>
      <c r="O512" s="175"/>
      <c r="P512" s="175"/>
      <c r="Q512" s="175"/>
      <c r="R512" s="175"/>
      <c r="S512" s="175"/>
      <c r="T512" s="175"/>
      <c r="U512" s="175"/>
      <c r="V512" s="175"/>
      <c r="W512" s="175"/>
      <c r="X512" s="175"/>
      <c r="Y512" s="175"/>
      <c r="Z512" s="175"/>
    </row>
    <row r="513" ht="11.25" customHeight="1">
      <c r="A513" s="175"/>
      <c r="B513" s="175"/>
      <c r="C513" s="175"/>
      <c r="D513" s="175"/>
      <c r="E513" s="175"/>
      <c r="F513" s="175"/>
      <c r="G513" s="175"/>
      <c r="H513" s="175"/>
      <c r="I513" s="175"/>
      <c r="J513" s="175"/>
      <c r="K513" s="175"/>
      <c r="L513" s="175"/>
      <c r="M513" s="175"/>
      <c r="N513" s="175"/>
      <c r="O513" s="175"/>
      <c r="P513" s="175"/>
      <c r="Q513" s="175"/>
      <c r="R513" s="175"/>
      <c r="S513" s="175"/>
      <c r="T513" s="175"/>
      <c r="U513" s="175"/>
      <c r="V513" s="175"/>
      <c r="W513" s="175"/>
      <c r="X513" s="175"/>
      <c r="Y513" s="175"/>
      <c r="Z513" s="175"/>
    </row>
    <row r="514" ht="11.25" customHeight="1">
      <c r="A514" s="175"/>
      <c r="B514" s="175"/>
      <c r="C514" s="175"/>
      <c r="D514" s="175"/>
      <c r="E514" s="175"/>
      <c r="F514" s="175"/>
      <c r="G514" s="175"/>
      <c r="H514" s="175"/>
      <c r="I514" s="175"/>
      <c r="J514" s="175"/>
      <c r="K514" s="175"/>
      <c r="L514" s="175"/>
      <c r="M514" s="175"/>
      <c r="N514" s="175"/>
      <c r="O514" s="175"/>
      <c r="P514" s="175"/>
      <c r="Q514" s="175"/>
      <c r="R514" s="175"/>
      <c r="S514" s="175"/>
      <c r="T514" s="175"/>
      <c r="U514" s="175"/>
      <c r="V514" s="175"/>
      <c r="W514" s="175"/>
      <c r="X514" s="175"/>
      <c r="Y514" s="175"/>
      <c r="Z514" s="175"/>
    </row>
    <row r="515" ht="11.25" customHeight="1">
      <c r="A515" s="175"/>
      <c r="B515" s="175"/>
      <c r="C515" s="175"/>
      <c r="D515" s="175"/>
      <c r="E515" s="175"/>
      <c r="F515" s="175"/>
      <c r="G515" s="175"/>
      <c r="H515" s="175"/>
      <c r="I515" s="175"/>
      <c r="J515" s="175"/>
      <c r="K515" s="175"/>
      <c r="L515" s="175"/>
      <c r="M515" s="175"/>
      <c r="N515" s="175"/>
      <c r="O515" s="175"/>
      <c r="P515" s="175"/>
      <c r="Q515" s="175"/>
      <c r="R515" s="175"/>
      <c r="S515" s="175"/>
      <c r="T515" s="175"/>
      <c r="U515" s="175"/>
      <c r="V515" s="175"/>
      <c r="W515" s="175"/>
      <c r="X515" s="175"/>
      <c r="Y515" s="175"/>
      <c r="Z515" s="175"/>
    </row>
    <row r="516" ht="11.25" customHeight="1">
      <c r="A516" s="175"/>
      <c r="B516" s="175"/>
      <c r="C516" s="175"/>
      <c r="D516" s="175"/>
      <c r="E516" s="175"/>
      <c r="F516" s="175"/>
      <c r="G516" s="175"/>
      <c r="H516" s="175"/>
      <c r="I516" s="175"/>
      <c r="J516" s="175"/>
      <c r="K516" s="175"/>
      <c r="L516" s="175"/>
      <c r="M516" s="175"/>
      <c r="N516" s="175"/>
      <c r="O516" s="175"/>
      <c r="P516" s="175"/>
      <c r="Q516" s="175"/>
      <c r="R516" s="175"/>
      <c r="S516" s="175"/>
      <c r="T516" s="175"/>
      <c r="U516" s="175"/>
      <c r="V516" s="175"/>
      <c r="W516" s="175"/>
      <c r="X516" s="175"/>
      <c r="Y516" s="175"/>
      <c r="Z516" s="175"/>
    </row>
    <row r="517" ht="11.25" customHeight="1">
      <c r="A517" s="175"/>
      <c r="B517" s="175"/>
      <c r="C517" s="175"/>
      <c r="D517" s="175"/>
      <c r="E517" s="175"/>
      <c r="F517" s="175"/>
      <c r="G517" s="175"/>
      <c r="H517" s="175"/>
      <c r="I517" s="175"/>
      <c r="J517" s="175"/>
      <c r="K517" s="175"/>
      <c r="L517" s="175"/>
      <c r="M517" s="175"/>
      <c r="N517" s="175"/>
      <c r="O517" s="175"/>
      <c r="P517" s="175"/>
      <c r="Q517" s="175"/>
      <c r="R517" s="175"/>
      <c r="S517" s="175"/>
      <c r="T517" s="175"/>
      <c r="U517" s="175"/>
      <c r="V517" s="175"/>
      <c r="W517" s="175"/>
      <c r="X517" s="175"/>
      <c r="Y517" s="175"/>
      <c r="Z517" s="175"/>
    </row>
    <row r="518" ht="11.25" customHeight="1">
      <c r="A518" s="175"/>
      <c r="B518" s="175"/>
      <c r="C518" s="175"/>
      <c r="D518" s="175"/>
      <c r="E518" s="175"/>
      <c r="F518" s="175"/>
      <c r="G518" s="175"/>
      <c r="H518" s="175"/>
      <c r="I518" s="175"/>
      <c r="J518" s="175"/>
      <c r="K518" s="175"/>
      <c r="L518" s="175"/>
      <c r="M518" s="175"/>
      <c r="N518" s="175"/>
      <c r="O518" s="175"/>
      <c r="P518" s="175"/>
      <c r="Q518" s="175"/>
      <c r="R518" s="175"/>
      <c r="S518" s="175"/>
      <c r="T518" s="175"/>
      <c r="U518" s="175"/>
      <c r="V518" s="175"/>
      <c r="W518" s="175"/>
      <c r="X518" s="175"/>
      <c r="Y518" s="175"/>
      <c r="Z518" s="175"/>
    </row>
    <row r="519" ht="11.25" customHeight="1">
      <c r="A519" s="175"/>
      <c r="B519" s="175"/>
      <c r="C519" s="175"/>
      <c r="D519" s="175"/>
      <c r="E519" s="175"/>
      <c r="F519" s="175"/>
      <c r="G519" s="175"/>
      <c r="H519" s="175"/>
      <c r="I519" s="175"/>
      <c r="J519" s="175"/>
      <c r="K519" s="175"/>
      <c r="L519" s="175"/>
      <c r="M519" s="175"/>
      <c r="N519" s="175"/>
      <c r="O519" s="175"/>
      <c r="P519" s="175"/>
      <c r="Q519" s="175"/>
      <c r="R519" s="175"/>
      <c r="S519" s="175"/>
      <c r="T519" s="175"/>
      <c r="U519" s="175"/>
      <c r="V519" s="175"/>
      <c r="W519" s="175"/>
      <c r="X519" s="175"/>
      <c r="Y519" s="175"/>
      <c r="Z519" s="175"/>
    </row>
    <row r="520" ht="11.25" customHeight="1">
      <c r="A520" s="175"/>
      <c r="B520" s="175"/>
      <c r="C520" s="175"/>
      <c r="D520" s="175"/>
      <c r="E520" s="175"/>
      <c r="F520" s="175"/>
      <c r="G520" s="175"/>
      <c r="H520" s="175"/>
      <c r="I520" s="175"/>
      <c r="J520" s="175"/>
      <c r="K520" s="175"/>
      <c r="L520" s="175"/>
      <c r="M520" s="175"/>
      <c r="N520" s="175"/>
      <c r="O520" s="175"/>
      <c r="P520" s="175"/>
      <c r="Q520" s="175"/>
      <c r="R520" s="175"/>
      <c r="S520" s="175"/>
      <c r="T520" s="175"/>
      <c r="U520" s="175"/>
      <c r="V520" s="175"/>
      <c r="W520" s="175"/>
      <c r="X520" s="175"/>
      <c r="Y520" s="175"/>
      <c r="Z520" s="175"/>
    </row>
    <row r="521" ht="11.25" customHeight="1">
      <c r="A521" s="175"/>
      <c r="B521" s="175"/>
      <c r="C521" s="175"/>
      <c r="D521" s="175"/>
      <c r="E521" s="175"/>
      <c r="F521" s="175"/>
      <c r="G521" s="175"/>
      <c r="H521" s="175"/>
      <c r="I521" s="175"/>
      <c r="J521" s="175"/>
      <c r="K521" s="175"/>
      <c r="L521" s="175"/>
      <c r="M521" s="175"/>
      <c r="N521" s="175"/>
      <c r="O521" s="175"/>
      <c r="P521" s="175"/>
      <c r="Q521" s="175"/>
      <c r="R521" s="175"/>
      <c r="S521" s="175"/>
      <c r="T521" s="175"/>
      <c r="U521" s="175"/>
      <c r="V521" s="175"/>
      <c r="W521" s="175"/>
      <c r="X521" s="175"/>
      <c r="Y521" s="175"/>
      <c r="Z521" s="175"/>
    </row>
    <row r="522" ht="11.25" customHeight="1">
      <c r="A522" s="175"/>
      <c r="B522" s="175"/>
      <c r="C522" s="175"/>
      <c r="D522" s="175"/>
      <c r="E522" s="175"/>
      <c r="F522" s="175"/>
      <c r="G522" s="175"/>
      <c r="H522" s="175"/>
      <c r="I522" s="175"/>
      <c r="J522" s="175"/>
      <c r="K522" s="175"/>
      <c r="L522" s="175"/>
      <c r="M522" s="175"/>
      <c r="N522" s="175"/>
      <c r="O522" s="175"/>
      <c r="P522" s="175"/>
      <c r="Q522" s="175"/>
      <c r="R522" s="175"/>
      <c r="S522" s="175"/>
      <c r="T522" s="175"/>
      <c r="U522" s="175"/>
      <c r="V522" s="175"/>
      <c r="W522" s="175"/>
      <c r="X522" s="175"/>
      <c r="Y522" s="175"/>
      <c r="Z522" s="175"/>
    </row>
    <row r="523" ht="11.25" customHeight="1">
      <c r="A523" s="175"/>
      <c r="B523" s="175"/>
      <c r="C523" s="175"/>
      <c r="D523" s="175"/>
      <c r="E523" s="175"/>
      <c r="F523" s="175"/>
      <c r="G523" s="175"/>
      <c r="H523" s="175"/>
      <c r="I523" s="175"/>
      <c r="J523" s="175"/>
      <c r="K523" s="175"/>
      <c r="L523" s="175"/>
      <c r="M523" s="175"/>
      <c r="N523" s="175"/>
      <c r="O523" s="175"/>
      <c r="P523" s="175"/>
      <c r="Q523" s="175"/>
      <c r="R523" s="175"/>
      <c r="S523" s="175"/>
      <c r="T523" s="175"/>
      <c r="U523" s="175"/>
      <c r="V523" s="175"/>
      <c r="W523" s="175"/>
      <c r="X523" s="175"/>
      <c r="Y523" s="175"/>
      <c r="Z523" s="175"/>
    </row>
    <row r="524" ht="11.25" customHeight="1">
      <c r="A524" s="175"/>
      <c r="B524" s="175"/>
      <c r="C524" s="175"/>
      <c r="D524" s="175"/>
      <c r="E524" s="175"/>
      <c r="F524" s="175"/>
      <c r="G524" s="175"/>
      <c r="H524" s="175"/>
      <c r="I524" s="175"/>
      <c r="J524" s="175"/>
      <c r="K524" s="175"/>
      <c r="L524" s="175"/>
      <c r="M524" s="175"/>
      <c r="N524" s="175"/>
      <c r="O524" s="175"/>
      <c r="P524" s="175"/>
      <c r="Q524" s="175"/>
      <c r="R524" s="175"/>
      <c r="S524" s="175"/>
      <c r="T524" s="175"/>
      <c r="U524" s="175"/>
      <c r="V524" s="175"/>
      <c r="W524" s="175"/>
      <c r="X524" s="175"/>
      <c r="Y524" s="175"/>
      <c r="Z524" s="175"/>
    </row>
    <row r="525" ht="11.25" customHeight="1">
      <c r="A525" s="175"/>
      <c r="B525" s="175"/>
      <c r="C525" s="175"/>
      <c r="D525" s="175"/>
      <c r="E525" s="175"/>
      <c r="F525" s="175"/>
      <c r="G525" s="175"/>
      <c r="H525" s="175"/>
      <c r="I525" s="175"/>
      <c r="J525" s="175"/>
      <c r="K525" s="175"/>
      <c r="L525" s="175"/>
      <c r="M525" s="175"/>
      <c r="N525" s="175"/>
      <c r="O525" s="175"/>
      <c r="P525" s="175"/>
      <c r="Q525" s="175"/>
      <c r="R525" s="175"/>
      <c r="S525" s="175"/>
      <c r="T525" s="175"/>
      <c r="U525" s="175"/>
      <c r="V525" s="175"/>
      <c r="W525" s="175"/>
      <c r="X525" s="175"/>
      <c r="Y525" s="175"/>
      <c r="Z525" s="175"/>
    </row>
    <row r="526" ht="11.25" customHeight="1">
      <c r="A526" s="175"/>
      <c r="B526" s="175"/>
      <c r="C526" s="175"/>
      <c r="D526" s="175"/>
      <c r="E526" s="175"/>
      <c r="F526" s="175"/>
      <c r="G526" s="175"/>
      <c r="H526" s="175"/>
      <c r="I526" s="175"/>
      <c r="J526" s="175"/>
      <c r="K526" s="175"/>
      <c r="L526" s="175"/>
      <c r="M526" s="175"/>
      <c r="N526" s="175"/>
      <c r="O526" s="175"/>
      <c r="P526" s="175"/>
      <c r="Q526" s="175"/>
      <c r="R526" s="175"/>
      <c r="S526" s="175"/>
      <c r="T526" s="175"/>
      <c r="U526" s="175"/>
      <c r="V526" s="175"/>
      <c r="W526" s="175"/>
      <c r="X526" s="175"/>
      <c r="Y526" s="175"/>
      <c r="Z526" s="175"/>
    </row>
    <row r="527" ht="11.25" customHeight="1">
      <c r="A527" s="175"/>
      <c r="B527" s="175"/>
      <c r="C527" s="175"/>
      <c r="D527" s="175"/>
      <c r="E527" s="175"/>
      <c r="F527" s="175"/>
      <c r="G527" s="175"/>
      <c r="H527" s="175"/>
      <c r="I527" s="175"/>
      <c r="J527" s="175"/>
      <c r="K527" s="175"/>
      <c r="L527" s="175"/>
      <c r="M527" s="175"/>
      <c r="N527" s="175"/>
      <c r="O527" s="175"/>
      <c r="P527" s="175"/>
      <c r="Q527" s="175"/>
      <c r="R527" s="175"/>
      <c r="S527" s="175"/>
      <c r="T527" s="175"/>
      <c r="U527" s="175"/>
      <c r="V527" s="175"/>
      <c r="W527" s="175"/>
      <c r="X527" s="175"/>
      <c r="Y527" s="175"/>
      <c r="Z527" s="175"/>
    </row>
    <row r="528" ht="11.25" customHeight="1">
      <c r="A528" s="175"/>
      <c r="B528" s="175"/>
      <c r="C528" s="175"/>
      <c r="D528" s="175"/>
      <c r="E528" s="175"/>
      <c r="F528" s="175"/>
      <c r="G528" s="175"/>
      <c r="H528" s="175"/>
      <c r="I528" s="175"/>
      <c r="J528" s="175"/>
      <c r="K528" s="175"/>
      <c r="L528" s="175"/>
      <c r="M528" s="175"/>
      <c r="N528" s="175"/>
      <c r="O528" s="175"/>
      <c r="P528" s="175"/>
      <c r="Q528" s="175"/>
      <c r="R528" s="175"/>
      <c r="S528" s="175"/>
      <c r="T528" s="175"/>
      <c r="U528" s="175"/>
      <c r="V528" s="175"/>
      <c r="W528" s="175"/>
      <c r="X528" s="175"/>
      <c r="Y528" s="175"/>
      <c r="Z528" s="175"/>
    </row>
    <row r="529" ht="11.25" customHeight="1">
      <c r="A529" s="175"/>
      <c r="B529" s="175"/>
      <c r="C529" s="175"/>
      <c r="D529" s="175"/>
      <c r="E529" s="175"/>
      <c r="F529" s="175"/>
      <c r="G529" s="175"/>
      <c r="H529" s="175"/>
      <c r="I529" s="175"/>
      <c r="J529" s="175"/>
      <c r="K529" s="175"/>
      <c r="L529" s="175"/>
      <c r="M529" s="175"/>
      <c r="N529" s="175"/>
      <c r="O529" s="175"/>
      <c r="P529" s="175"/>
      <c r="Q529" s="175"/>
      <c r="R529" s="175"/>
      <c r="S529" s="175"/>
      <c r="T529" s="175"/>
      <c r="U529" s="175"/>
      <c r="V529" s="175"/>
      <c r="W529" s="175"/>
      <c r="X529" s="175"/>
      <c r="Y529" s="175"/>
      <c r="Z529" s="175"/>
    </row>
    <row r="530" ht="11.25" customHeight="1">
      <c r="A530" s="175"/>
      <c r="B530" s="175"/>
      <c r="C530" s="175"/>
      <c r="D530" s="175"/>
      <c r="E530" s="175"/>
      <c r="F530" s="175"/>
      <c r="G530" s="175"/>
      <c r="H530" s="175"/>
      <c r="I530" s="175"/>
      <c r="J530" s="175"/>
      <c r="K530" s="175"/>
      <c r="L530" s="175"/>
      <c r="M530" s="175"/>
      <c r="N530" s="175"/>
      <c r="O530" s="175"/>
      <c r="P530" s="175"/>
      <c r="Q530" s="175"/>
      <c r="R530" s="175"/>
      <c r="S530" s="175"/>
      <c r="T530" s="175"/>
      <c r="U530" s="175"/>
      <c r="V530" s="175"/>
      <c r="W530" s="175"/>
      <c r="X530" s="175"/>
      <c r="Y530" s="175"/>
      <c r="Z530" s="175"/>
    </row>
    <row r="531" ht="11.25" customHeight="1">
      <c r="A531" s="175"/>
      <c r="B531" s="175"/>
      <c r="C531" s="175"/>
      <c r="D531" s="175"/>
      <c r="E531" s="175"/>
      <c r="F531" s="175"/>
      <c r="G531" s="175"/>
      <c r="H531" s="175"/>
      <c r="I531" s="175"/>
      <c r="J531" s="175"/>
      <c r="K531" s="175"/>
      <c r="L531" s="175"/>
      <c r="M531" s="175"/>
      <c r="N531" s="175"/>
      <c r="O531" s="175"/>
      <c r="P531" s="175"/>
      <c r="Q531" s="175"/>
      <c r="R531" s="175"/>
      <c r="S531" s="175"/>
      <c r="T531" s="175"/>
      <c r="U531" s="175"/>
      <c r="V531" s="175"/>
      <c r="W531" s="175"/>
      <c r="X531" s="175"/>
      <c r="Y531" s="175"/>
      <c r="Z531" s="175"/>
    </row>
    <row r="532" ht="11.25" customHeight="1">
      <c r="A532" s="175"/>
      <c r="B532" s="175"/>
      <c r="C532" s="175"/>
      <c r="D532" s="175"/>
      <c r="E532" s="175"/>
      <c r="F532" s="175"/>
      <c r="G532" s="175"/>
      <c r="H532" s="175"/>
      <c r="I532" s="175"/>
      <c r="J532" s="175"/>
      <c r="K532" s="175"/>
      <c r="L532" s="175"/>
      <c r="M532" s="175"/>
      <c r="N532" s="175"/>
      <c r="O532" s="175"/>
      <c r="P532" s="175"/>
      <c r="Q532" s="175"/>
      <c r="R532" s="175"/>
      <c r="S532" s="175"/>
      <c r="T532" s="175"/>
      <c r="U532" s="175"/>
      <c r="V532" s="175"/>
      <c r="W532" s="175"/>
      <c r="X532" s="175"/>
      <c r="Y532" s="175"/>
      <c r="Z532" s="175"/>
    </row>
    <row r="533" ht="11.25" customHeight="1">
      <c r="A533" s="175"/>
      <c r="B533" s="175"/>
      <c r="C533" s="175"/>
      <c r="D533" s="175"/>
      <c r="E533" s="175"/>
      <c r="F533" s="175"/>
      <c r="G533" s="175"/>
      <c r="H533" s="175"/>
      <c r="I533" s="175"/>
      <c r="J533" s="175"/>
      <c r="K533" s="175"/>
      <c r="L533" s="175"/>
      <c r="M533" s="175"/>
      <c r="N533" s="175"/>
      <c r="O533" s="175"/>
      <c r="P533" s="175"/>
      <c r="Q533" s="175"/>
      <c r="R533" s="175"/>
      <c r="S533" s="175"/>
      <c r="T533" s="175"/>
      <c r="U533" s="175"/>
      <c r="V533" s="175"/>
      <c r="W533" s="175"/>
      <c r="X533" s="175"/>
      <c r="Y533" s="175"/>
      <c r="Z533" s="175"/>
    </row>
    <row r="534" ht="11.25" customHeight="1">
      <c r="A534" s="175"/>
      <c r="B534" s="175"/>
      <c r="C534" s="175"/>
      <c r="D534" s="175"/>
      <c r="E534" s="175"/>
      <c r="F534" s="175"/>
      <c r="G534" s="175"/>
      <c r="H534" s="175"/>
      <c r="I534" s="175"/>
      <c r="J534" s="175"/>
      <c r="K534" s="175"/>
      <c r="L534" s="175"/>
      <c r="M534" s="175"/>
      <c r="N534" s="175"/>
      <c r="O534" s="175"/>
      <c r="P534" s="175"/>
      <c r="Q534" s="175"/>
      <c r="R534" s="175"/>
      <c r="S534" s="175"/>
      <c r="T534" s="175"/>
      <c r="U534" s="175"/>
      <c r="V534" s="175"/>
      <c r="W534" s="175"/>
      <c r="X534" s="175"/>
      <c r="Y534" s="175"/>
      <c r="Z534" s="175"/>
    </row>
    <row r="535" ht="11.25" customHeight="1">
      <c r="A535" s="175"/>
      <c r="B535" s="175"/>
      <c r="C535" s="175"/>
      <c r="D535" s="175"/>
      <c r="E535" s="175"/>
      <c r="F535" s="175"/>
      <c r="G535" s="175"/>
      <c r="H535" s="175"/>
      <c r="I535" s="175"/>
      <c r="J535" s="175"/>
      <c r="K535" s="175"/>
      <c r="L535" s="175"/>
      <c r="M535" s="175"/>
      <c r="N535" s="175"/>
      <c r="O535" s="175"/>
      <c r="P535" s="175"/>
      <c r="Q535" s="175"/>
      <c r="R535" s="175"/>
      <c r="S535" s="175"/>
      <c r="T535" s="175"/>
      <c r="U535" s="175"/>
      <c r="V535" s="175"/>
      <c r="W535" s="175"/>
      <c r="X535" s="175"/>
      <c r="Y535" s="175"/>
      <c r="Z535" s="175"/>
    </row>
    <row r="536" ht="11.25" customHeight="1">
      <c r="A536" s="175"/>
      <c r="B536" s="175"/>
      <c r="C536" s="175"/>
      <c r="D536" s="175"/>
      <c r="E536" s="175"/>
      <c r="F536" s="175"/>
      <c r="G536" s="175"/>
      <c r="H536" s="175"/>
      <c r="I536" s="175"/>
      <c r="J536" s="175"/>
      <c r="K536" s="175"/>
      <c r="L536" s="175"/>
      <c r="M536" s="175"/>
      <c r="N536" s="175"/>
      <c r="O536" s="175"/>
      <c r="P536" s="175"/>
      <c r="Q536" s="175"/>
      <c r="R536" s="175"/>
      <c r="S536" s="175"/>
      <c r="T536" s="175"/>
      <c r="U536" s="175"/>
      <c r="V536" s="175"/>
      <c r="W536" s="175"/>
      <c r="X536" s="175"/>
      <c r="Y536" s="175"/>
      <c r="Z536" s="175"/>
    </row>
    <row r="537" ht="11.25" customHeight="1">
      <c r="A537" s="175"/>
      <c r="B537" s="175"/>
      <c r="C537" s="175"/>
      <c r="D537" s="175"/>
      <c r="E537" s="175"/>
      <c r="F537" s="175"/>
      <c r="G537" s="175"/>
      <c r="H537" s="175"/>
      <c r="I537" s="175"/>
      <c r="J537" s="175"/>
      <c r="K537" s="175"/>
      <c r="L537" s="175"/>
      <c r="M537" s="175"/>
      <c r="N537" s="175"/>
      <c r="O537" s="175"/>
      <c r="P537" s="175"/>
      <c r="Q537" s="175"/>
      <c r="R537" s="175"/>
      <c r="S537" s="175"/>
      <c r="T537" s="175"/>
      <c r="U537" s="175"/>
      <c r="V537" s="175"/>
      <c r="W537" s="175"/>
      <c r="X537" s="175"/>
      <c r="Y537" s="175"/>
      <c r="Z537" s="175"/>
    </row>
    <row r="538" ht="11.25" customHeight="1">
      <c r="A538" s="175"/>
      <c r="B538" s="175"/>
      <c r="C538" s="175"/>
      <c r="D538" s="175"/>
      <c r="E538" s="175"/>
      <c r="F538" s="175"/>
      <c r="G538" s="175"/>
      <c r="H538" s="175"/>
      <c r="I538" s="175"/>
      <c r="J538" s="175"/>
      <c r="K538" s="175"/>
      <c r="L538" s="175"/>
      <c r="M538" s="175"/>
      <c r="N538" s="175"/>
      <c r="O538" s="175"/>
      <c r="P538" s="175"/>
      <c r="Q538" s="175"/>
      <c r="R538" s="175"/>
      <c r="S538" s="175"/>
      <c r="T538" s="175"/>
      <c r="U538" s="175"/>
      <c r="V538" s="175"/>
      <c r="W538" s="175"/>
      <c r="X538" s="175"/>
      <c r="Y538" s="175"/>
      <c r="Z538" s="175"/>
    </row>
    <row r="539" ht="11.25" customHeight="1">
      <c r="A539" s="175"/>
      <c r="B539" s="175"/>
      <c r="C539" s="175"/>
      <c r="D539" s="175"/>
      <c r="E539" s="175"/>
      <c r="F539" s="175"/>
      <c r="G539" s="175"/>
      <c r="H539" s="175"/>
      <c r="I539" s="175"/>
      <c r="J539" s="175"/>
      <c r="K539" s="175"/>
      <c r="L539" s="175"/>
      <c r="M539" s="175"/>
      <c r="N539" s="175"/>
      <c r="O539" s="175"/>
      <c r="P539" s="175"/>
      <c r="Q539" s="175"/>
      <c r="R539" s="175"/>
      <c r="S539" s="175"/>
      <c r="T539" s="175"/>
      <c r="U539" s="175"/>
      <c r="V539" s="175"/>
      <c r="W539" s="175"/>
      <c r="X539" s="175"/>
      <c r="Y539" s="175"/>
      <c r="Z539" s="175"/>
    </row>
    <row r="540" ht="11.25" customHeight="1">
      <c r="A540" s="175"/>
      <c r="B540" s="175"/>
      <c r="C540" s="175"/>
      <c r="D540" s="175"/>
      <c r="E540" s="175"/>
      <c r="F540" s="175"/>
      <c r="G540" s="175"/>
      <c r="H540" s="175"/>
      <c r="I540" s="175"/>
      <c r="J540" s="175"/>
      <c r="K540" s="175"/>
      <c r="L540" s="175"/>
      <c r="M540" s="175"/>
      <c r="N540" s="175"/>
      <c r="O540" s="175"/>
      <c r="P540" s="175"/>
      <c r="Q540" s="175"/>
      <c r="R540" s="175"/>
      <c r="S540" s="175"/>
      <c r="T540" s="175"/>
      <c r="U540" s="175"/>
      <c r="V540" s="175"/>
      <c r="W540" s="175"/>
      <c r="X540" s="175"/>
      <c r="Y540" s="175"/>
      <c r="Z540" s="175"/>
    </row>
    <row r="541" ht="11.25" customHeight="1">
      <c r="A541" s="175"/>
      <c r="B541" s="175"/>
      <c r="C541" s="175"/>
      <c r="D541" s="175"/>
      <c r="E541" s="175"/>
      <c r="F541" s="175"/>
      <c r="G541" s="175"/>
      <c r="H541" s="175"/>
      <c r="I541" s="175"/>
      <c r="J541" s="175"/>
      <c r="K541" s="175"/>
      <c r="L541" s="175"/>
      <c r="M541" s="175"/>
      <c r="N541" s="175"/>
      <c r="O541" s="175"/>
      <c r="P541" s="175"/>
      <c r="Q541" s="175"/>
      <c r="R541" s="175"/>
      <c r="S541" s="175"/>
      <c r="T541" s="175"/>
      <c r="U541" s="175"/>
      <c r="V541" s="175"/>
      <c r="W541" s="175"/>
      <c r="X541" s="175"/>
      <c r="Y541" s="175"/>
      <c r="Z541" s="175"/>
    </row>
    <row r="542" ht="11.25" customHeight="1">
      <c r="A542" s="175"/>
      <c r="B542" s="175"/>
      <c r="C542" s="175"/>
      <c r="D542" s="175"/>
      <c r="E542" s="175"/>
      <c r="F542" s="175"/>
      <c r="G542" s="175"/>
      <c r="H542" s="175"/>
      <c r="I542" s="175"/>
      <c r="J542" s="175"/>
      <c r="K542" s="175"/>
      <c r="L542" s="175"/>
      <c r="M542" s="175"/>
      <c r="N542" s="175"/>
      <c r="O542" s="175"/>
      <c r="P542" s="175"/>
      <c r="Q542" s="175"/>
      <c r="R542" s="175"/>
      <c r="S542" s="175"/>
      <c r="T542" s="175"/>
      <c r="U542" s="175"/>
      <c r="V542" s="175"/>
      <c r="W542" s="175"/>
      <c r="X542" s="175"/>
      <c r="Y542" s="175"/>
      <c r="Z542" s="175"/>
    </row>
    <row r="543" ht="11.25" customHeight="1">
      <c r="A543" s="175"/>
      <c r="B543" s="175"/>
      <c r="C543" s="175"/>
      <c r="D543" s="175"/>
      <c r="E543" s="175"/>
      <c r="F543" s="175"/>
      <c r="G543" s="175"/>
      <c r="H543" s="175"/>
      <c r="I543" s="175"/>
      <c r="J543" s="175"/>
      <c r="K543" s="175"/>
      <c r="L543" s="175"/>
      <c r="M543" s="175"/>
      <c r="N543" s="175"/>
      <c r="O543" s="175"/>
      <c r="P543" s="175"/>
      <c r="Q543" s="175"/>
      <c r="R543" s="175"/>
      <c r="S543" s="175"/>
      <c r="T543" s="175"/>
      <c r="U543" s="175"/>
      <c r="V543" s="175"/>
      <c r="W543" s="175"/>
      <c r="X543" s="175"/>
      <c r="Y543" s="175"/>
      <c r="Z543" s="175"/>
    </row>
    <row r="544" ht="11.25" customHeight="1">
      <c r="A544" s="175"/>
      <c r="B544" s="175"/>
      <c r="C544" s="175"/>
      <c r="D544" s="175"/>
      <c r="E544" s="175"/>
      <c r="F544" s="175"/>
      <c r="G544" s="175"/>
      <c r="H544" s="175"/>
      <c r="I544" s="175"/>
      <c r="J544" s="175"/>
      <c r="K544" s="175"/>
      <c r="L544" s="175"/>
      <c r="M544" s="175"/>
      <c r="N544" s="175"/>
      <c r="O544" s="175"/>
      <c r="P544" s="175"/>
      <c r="Q544" s="175"/>
      <c r="R544" s="175"/>
      <c r="S544" s="175"/>
      <c r="T544" s="175"/>
      <c r="U544" s="175"/>
      <c r="V544" s="175"/>
      <c r="W544" s="175"/>
      <c r="X544" s="175"/>
      <c r="Y544" s="175"/>
      <c r="Z544" s="175"/>
    </row>
    <row r="545" ht="11.25" customHeight="1">
      <c r="A545" s="175"/>
      <c r="B545" s="175"/>
      <c r="C545" s="175"/>
      <c r="D545" s="175"/>
      <c r="E545" s="175"/>
      <c r="F545" s="175"/>
      <c r="G545" s="175"/>
      <c r="H545" s="175"/>
      <c r="I545" s="175"/>
      <c r="J545" s="175"/>
      <c r="K545" s="175"/>
      <c r="L545" s="175"/>
      <c r="M545" s="175"/>
      <c r="N545" s="175"/>
      <c r="O545" s="175"/>
      <c r="P545" s="175"/>
      <c r="Q545" s="175"/>
      <c r="R545" s="175"/>
      <c r="S545" s="175"/>
      <c r="T545" s="175"/>
      <c r="U545" s="175"/>
      <c r="V545" s="175"/>
      <c r="W545" s="175"/>
      <c r="X545" s="175"/>
      <c r="Y545" s="175"/>
      <c r="Z545" s="175"/>
    </row>
    <row r="546" ht="11.25" customHeight="1">
      <c r="A546" s="175"/>
      <c r="B546" s="175"/>
      <c r="C546" s="175"/>
      <c r="D546" s="175"/>
      <c r="E546" s="175"/>
      <c r="F546" s="175"/>
      <c r="G546" s="175"/>
      <c r="H546" s="175"/>
      <c r="I546" s="175"/>
      <c r="J546" s="175"/>
      <c r="K546" s="175"/>
      <c r="L546" s="175"/>
      <c r="M546" s="175"/>
      <c r="N546" s="175"/>
      <c r="O546" s="175"/>
      <c r="P546" s="175"/>
      <c r="Q546" s="175"/>
      <c r="R546" s="175"/>
      <c r="S546" s="175"/>
      <c r="T546" s="175"/>
      <c r="U546" s="175"/>
      <c r="V546" s="175"/>
      <c r="W546" s="175"/>
      <c r="X546" s="175"/>
      <c r="Y546" s="175"/>
      <c r="Z546" s="175"/>
    </row>
    <row r="547" ht="11.25" customHeight="1">
      <c r="A547" s="175"/>
      <c r="B547" s="175"/>
      <c r="C547" s="175"/>
      <c r="D547" s="175"/>
      <c r="E547" s="175"/>
      <c r="F547" s="175"/>
      <c r="G547" s="175"/>
      <c r="H547" s="175"/>
      <c r="I547" s="175"/>
      <c r="J547" s="175"/>
      <c r="K547" s="175"/>
      <c r="L547" s="175"/>
      <c r="M547" s="175"/>
      <c r="N547" s="175"/>
      <c r="O547" s="175"/>
      <c r="P547" s="175"/>
      <c r="Q547" s="175"/>
      <c r="R547" s="175"/>
      <c r="S547" s="175"/>
      <c r="T547" s="175"/>
      <c r="U547" s="175"/>
      <c r="V547" s="175"/>
      <c r="W547" s="175"/>
      <c r="X547" s="175"/>
      <c r="Y547" s="175"/>
      <c r="Z547" s="175"/>
    </row>
    <row r="548" ht="11.25" customHeight="1">
      <c r="A548" s="175"/>
      <c r="B548" s="175"/>
      <c r="C548" s="175"/>
      <c r="D548" s="175"/>
      <c r="E548" s="175"/>
      <c r="F548" s="175"/>
      <c r="G548" s="175"/>
      <c r="H548" s="175"/>
      <c r="I548" s="175"/>
      <c r="J548" s="175"/>
      <c r="K548" s="175"/>
      <c r="L548" s="175"/>
      <c r="M548" s="175"/>
      <c r="N548" s="175"/>
      <c r="O548" s="175"/>
      <c r="P548" s="175"/>
      <c r="Q548" s="175"/>
      <c r="R548" s="175"/>
      <c r="S548" s="175"/>
      <c r="T548" s="175"/>
      <c r="U548" s="175"/>
      <c r="V548" s="175"/>
      <c r="W548" s="175"/>
      <c r="X548" s="175"/>
      <c r="Y548" s="175"/>
      <c r="Z548" s="175"/>
    </row>
    <row r="549" ht="11.25" customHeight="1">
      <c r="A549" s="175"/>
      <c r="B549" s="175"/>
      <c r="C549" s="175"/>
      <c r="D549" s="175"/>
      <c r="E549" s="175"/>
      <c r="F549" s="175"/>
      <c r="G549" s="175"/>
      <c r="H549" s="175"/>
      <c r="I549" s="175"/>
      <c r="J549" s="175"/>
      <c r="K549" s="175"/>
      <c r="L549" s="175"/>
      <c r="M549" s="175"/>
      <c r="N549" s="175"/>
      <c r="O549" s="175"/>
      <c r="P549" s="175"/>
      <c r="Q549" s="175"/>
      <c r="R549" s="175"/>
      <c r="S549" s="175"/>
      <c r="T549" s="175"/>
      <c r="U549" s="175"/>
      <c r="V549" s="175"/>
      <c r="W549" s="175"/>
      <c r="X549" s="175"/>
      <c r="Y549" s="175"/>
      <c r="Z549" s="175"/>
    </row>
    <row r="550" ht="11.25" customHeight="1">
      <c r="A550" s="175"/>
      <c r="B550" s="175"/>
      <c r="C550" s="175"/>
      <c r="D550" s="175"/>
      <c r="E550" s="175"/>
      <c r="F550" s="175"/>
      <c r="G550" s="175"/>
      <c r="H550" s="175"/>
      <c r="I550" s="175"/>
      <c r="J550" s="175"/>
      <c r="K550" s="175"/>
      <c r="L550" s="175"/>
      <c r="M550" s="175"/>
      <c r="N550" s="175"/>
      <c r="O550" s="175"/>
      <c r="P550" s="175"/>
      <c r="Q550" s="175"/>
      <c r="R550" s="175"/>
      <c r="S550" s="175"/>
      <c r="T550" s="175"/>
      <c r="U550" s="175"/>
      <c r="V550" s="175"/>
      <c r="W550" s="175"/>
      <c r="X550" s="175"/>
      <c r="Y550" s="175"/>
      <c r="Z550" s="175"/>
    </row>
    <row r="551" ht="11.25" customHeight="1">
      <c r="A551" s="175"/>
      <c r="B551" s="175"/>
      <c r="C551" s="175"/>
      <c r="D551" s="175"/>
      <c r="E551" s="175"/>
      <c r="F551" s="175"/>
      <c r="G551" s="175"/>
      <c r="H551" s="175"/>
      <c r="I551" s="175"/>
      <c r="J551" s="175"/>
      <c r="K551" s="175"/>
      <c r="L551" s="175"/>
      <c r="M551" s="175"/>
      <c r="N551" s="175"/>
      <c r="O551" s="175"/>
      <c r="P551" s="175"/>
      <c r="Q551" s="175"/>
      <c r="R551" s="175"/>
      <c r="S551" s="175"/>
      <c r="T551" s="175"/>
      <c r="U551" s="175"/>
      <c r="V551" s="175"/>
      <c r="W551" s="175"/>
      <c r="X551" s="175"/>
      <c r="Y551" s="175"/>
      <c r="Z551" s="175"/>
    </row>
    <row r="552" ht="11.25" customHeight="1">
      <c r="A552" s="175"/>
      <c r="B552" s="175"/>
      <c r="C552" s="175"/>
      <c r="D552" s="175"/>
      <c r="E552" s="175"/>
      <c r="F552" s="175"/>
      <c r="G552" s="175"/>
      <c r="H552" s="175"/>
      <c r="I552" s="175"/>
      <c r="J552" s="175"/>
      <c r="K552" s="175"/>
      <c r="L552" s="175"/>
      <c r="M552" s="175"/>
      <c r="N552" s="175"/>
      <c r="O552" s="175"/>
      <c r="P552" s="175"/>
      <c r="Q552" s="175"/>
      <c r="R552" s="175"/>
      <c r="S552" s="175"/>
      <c r="T552" s="175"/>
      <c r="U552" s="175"/>
      <c r="V552" s="175"/>
      <c r="W552" s="175"/>
      <c r="X552" s="175"/>
      <c r="Y552" s="175"/>
      <c r="Z552" s="175"/>
    </row>
    <row r="553" ht="11.25" customHeight="1">
      <c r="A553" s="175"/>
      <c r="B553" s="175"/>
      <c r="C553" s="175"/>
      <c r="D553" s="175"/>
      <c r="E553" s="175"/>
      <c r="F553" s="175"/>
      <c r="G553" s="175"/>
      <c r="H553" s="175"/>
      <c r="I553" s="175"/>
      <c r="J553" s="175"/>
      <c r="K553" s="175"/>
      <c r="L553" s="175"/>
      <c r="M553" s="175"/>
      <c r="N553" s="175"/>
      <c r="O553" s="175"/>
      <c r="P553" s="175"/>
      <c r="Q553" s="175"/>
      <c r="R553" s="175"/>
      <c r="S553" s="175"/>
      <c r="T553" s="175"/>
      <c r="U553" s="175"/>
      <c r="V553" s="175"/>
      <c r="W553" s="175"/>
      <c r="X553" s="175"/>
      <c r="Y553" s="175"/>
      <c r="Z553" s="175"/>
    </row>
    <row r="554" ht="11.25" customHeight="1">
      <c r="A554" s="175"/>
      <c r="B554" s="175"/>
      <c r="C554" s="175"/>
      <c r="D554" s="175"/>
      <c r="E554" s="175"/>
      <c r="F554" s="175"/>
      <c r="G554" s="175"/>
      <c r="H554" s="175"/>
      <c r="I554" s="175"/>
      <c r="J554" s="175"/>
      <c r="K554" s="175"/>
      <c r="L554" s="175"/>
      <c r="M554" s="175"/>
      <c r="N554" s="175"/>
      <c r="O554" s="175"/>
      <c r="P554" s="175"/>
      <c r="Q554" s="175"/>
      <c r="R554" s="175"/>
      <c r="S554" s="175"/>
      <c r="T554" s="175"/>
      <c r="U554" s="175"/>
      <c r="V554" s="175"/>
      <c r="W554" s="175"/>
      <c r="X554" s="175"/>
      <c r="Y554" s="175"/>
      <c r="Z554" s="175"/>
    </row>
    <row r="555" ht="11.25" customHeight="1">
      <c r="A555" s="175"/>
      <c r="B555" s="175"/>
      <c r="C555" s="175"/>
      <c r="D555" s="175"/>
      <c r="E555" s="175"/>
      <c r="F555" s="175"/>
      <c r="G555" s="175"/>
      <c r="H555" s="175"/>
      <c r="I555" s="175"/>
      <c r="J555" s="175"/>
      <c r="K555" s="175"/>
      <c r="L555" s="175"/>
      <c r="M555" s="175"/>
      <c r="N555" s="175"/>
      <c r="O555" s="175"/>
      <c r="P555" s="175"/>
      <c r="Q555" s="175"/>
      <c r="R555" s="175"/>
      <c r="S555" s="175"/>
      <c r="T555" s="175"/>
      <c r="U555" s="175"/>
      <c r="V555" s="175"/>
      <c r="W555" s="175"/>
      <c r="X555" s="175"/>
      <c r="Y555" s="175"/>
      <c r="Z555" s="175"/>
    </row>
    <row r="556" ht="11.25" customHeight="1">
      <c r="A556" s="175"/>
      <c r="B556" s="175"/>
      <c r="C556" s="175"/>
      <c r="D556" s="175"/>
      <c r="E556" s="175"/>
      <c r="F556" s="175"/>
      <c r="G556" s="175"/>
      <c r="H556" s="175"/>
      <c r="I556" s="175"/>
      <c r="J556" s="175"/>
      <c r="K556" s="175"/>
      <c r="L556" s="175"/>
      <c r="M556" s="175"/>
      <c r="N556" s="175"/>
      <c r="O556" s="175"/>
      <c r="P556" s="175"/>
      <c r="Q556" s="175"/>
      <c r="R556" s="175"/>
      <c r="S556" s="175"/>
      <c r="T556" s="175"/>
      <c r="U556" s="175"/>
      <c r="V556" s="175"/>
      <c r="W556" s="175"/>
      <c r="X556" s="175"/>
      <c r="Y556" s="175"/>
      <c r="Z556" s="175"/>
    </row>
    <row r="557" ht="11.25" customHeight="1">
      <c r="A557" s="175"/>
      <c r="B557" s="175"/>
      <c r="C557" s="175"/>
      <c r="D557" s="175"/>
      <c r="E557" s="175"/>
      <c r="F557" s="175"/>
      <c r="G557" s="175"/>
      <c r="H557" s="175"/>
      <c r="I557" s="175"/>
      <c r="J557" s="175"/>
      <c r="K557" s="175"/>
      <c r="L557" s="175"/>
      <c r="M557" s="175"/>
      <c r="N557" s="175"/>
      <c r="O557" s="175"/>
      <c r="P557" s="175"/>
      <c r="Q557" s="175"/>
      <c r="R557" s="175"/>
      <c r="S557" s="175"/>
      <c r="T557" s="175"/>
      <c r="U557" s="175"/>
      <c r="V557" s="175"/>
      <c r="W557" s="175"/>
      <c r="X557" s="175"/>
      <c r="Y557" s="175"/>
      <c r="Z557" s="175"/>
    </row>
    <row r="558" ht="11.25" customHeight="1">
      <c r="A558" s="175"/>
      <c r="B558" s="175"/>
      <c r="C558" s="175"/>
      <c r="D558" s="175"/>
      <c r="E558" s="175"/>
      <c r="F558" s="175"/>
      <c r="G558" s="175"/>
      <c r="H558" s="175"/>
      <c r="I558" s="175"/>
      <c r="J558" s="175"/>
      <c r="K558" s="175"/>
      <c r="L558" s="175"/>
      <c r="M558" s="175"/>
      <c r="N558" s="175"/>
      <c r="O558" s="175"/>
      <c r="P558" s="175"/>
      <c r="Q558" s="175"/>
      <c r="R558" s="175"/>
      <c r="S558" s="175"/>
      <c r="T558" s="175"/>
      <c r="U558" s="175"/>
      <c r="V558" s="175"/>
      <c r="W558" s="175"/>
      <c r="X558" s="175"/>
      <c r="Y558" s="175"/>
      <c r="Z558" s="175"/>
    </row>
    <row r="559" ht="11.25" customHeight="1">
      <c r="A559" s="175"/>
      <c r="B559" s="175"/>
      <c r="C559" s="175"/>
      <c r="D559" s="175"/>
      <c r="E559" s="175"/>
      <c r="F559" s="175"/>
      <c r="G559" s="175"/>
      <c r="H559" s="175"/>
      <c r="I559" s="175"/>
      <c r="J559" s="175"/>
      <c r="K559" s="175"/>
      <c r="L559" s="175"/>
      <c r="M559" s="175"/>
      <c r="N559" s="175"/>
      <c r="O559" s="175"/>
      <c r="P559" s="175"/>
      <c r="Q559" s="175"/>
      <c r="R559" s="175"/>
      <c r="S559" s="175"/>
      <c r="T559" s="175"/>
      <c r="U559" s="175"/>
      <c r="V559" s="175"/>
      <c r="W559" s="175"/>
      <c r="X559" s="175"/>
      <c r="Y559" s="175"/>
      <c r="Z559" s="175"/>
    </row>
    <row r="560" ht="11.25" customHeight="1">
      <c r="A560" s="175"/>
      <c r="B560" s="175"/>
      <c r="C560" s="175"/>
      <c r="D560" s="175"/>
      <c r="E560" s="175"/>
      <c r="F560" s="175"/>
      <c r="G560" s="175"/>
      <c r="H560" s="175"/>
      <c r="I560" s="175"/>
      <c r="J560" s="175"/>
      <c r="K560" s="175"/>
      <c r="L560" s="175"/>
      <c r="M560" s="175"/>
      <c r="N560" s="175"/>
      <c r="O560" s="175"/>
      <c r="P560" s="175"/>
      <c r="Q560" s="175"/>
      <c r="R560" s="175"/>
      <c r="S560" s="175"/>
      <c r="T560" s="175"/>
      <c r="U560" s="175"/>
      <c r="V560" s="175"/>
      <c r="W560" s="175"/>
      <c r="X560" s="175"/>
      <c r="Y560" s="175"/>
      <c r="Z560" s="175"/>
    </row>
    <row r="561" ht="11.25" customHeight="1">
      <c r="A561" s="175"/>
      <c r="B561" s="175"/>
      <c r="C561" s="175"/>
      <c r="D561" s="175"/>
      <c r="E561" s="175"/>
      <c r="F561" s="175"/>
      <c r="G561" s="175"/>
      <c r="H561" s="175"/>
      <c r="I561" s="175"/>
      <c r="J561" s="175"/>
      <c r="K561" s="175"/>
      <c r="L561" s="175"/>
      <c r="M561" s="175"/>
      <c r="N561" s="175"/>
      <c r="O561" s="175"/>
      <c r="P561" s="175"/>
      <c r="Q561" s="175"/>
      <c r="R561" s="175"/>
      <c r="S561" s="175"/>
      <c r="T561" s="175"/>
      <c r="U561" s="175"/>
      <c r="V561" s="175"/>
      <c r="W561" s="175"/>
      <c r="X561" s="175"/>
      <c r="Y561" s="175"/>
      <c r="Z561" s="175"/>
    </row>
    <row r="562" ht="11.25" customHeight="1">
      <c r="A562" s="175"/>
      <c r="B562" s="175"/>
      <c r="C562" s="175"/>
      <c r="D562" s="175"/>
      <c r="E562" s="175"/>
      <c r="F562" s="175"/>
      <c r="G562" s="175"/>
      <c r="H562" s="175"/>
      <c r="I562" s="175"/>
      <c r="J562" s="175"/>
      <c r="K562" s="175"/>
      <c r="L562" s="175"/>
      <c r="M562" s="175"/>
      <c r="N562" s="175"/>
      <c r="O562" s="175"/>
      <c r="P562" s="175"/>
      <c r="Q562" s="175"/>
      <c r="R562" s="175"/>
      <c r="S562" s="175"/>
      <c r="T562" s="175"/>
      <c r="U562" s="175"/>
      <c r="V562" s="175"/>
      <c r="W562" s="175"/>
      <c r="X562" s="175"/>
      <c r="Y562" s="175"/>
      <c r="Z562" s="175"/>
    </row>
    <row r="563" ht="11.25" customHeight="1">
      <c r="A563" s="175"/>
      <c r="B563" s="175"/>
      <c r="C563" s="175"/>
      <c r="D563" s="175"/>
      <c r="E563" s="175"/>
      <c r="F563" s="175"/>
      <c r="G563" s="175"/>
      <c r="H563" s="175"/>
      <c r="I563" s="175"/>
      <c r="J563" s="175"/>
      <c r="K563" s="175"/>
      <c r="L563" s="175"/>
      <c r="M563" s="175"/>
      <c r="N563" s="175"/>
      <c r="O563" s="175"/>
      <c r="P563" s="175"/>
      <c r="Q563" s="175"/>
      <c r="R563" s="175"/>
      <c r="S563" s="175"/>
      <c r="T563" s="175"/>
      <c r="U563" s="175"/>
      <c r="V563" s="175"/>
      <c r="W563" s="175"/>
      <c r="X563" s="175"/>
      <c r="Y563" s="175"/>
      <c r="Z563" s="175"/>
    </row>
    <row r="564" ht="11.25" customHeight="1">
      <c r="A564" s="175"/>
      <c r="B564" s="175"/>
      <c r="C564" s="175"/>
      <c r="D564" s="175"/>
      <c r="E564" s="175"/>
      <c r="F564" s="175"/>
      <c r="G564" s="175"/>
      <c r="H564" s="175"/>
      <c r="I564" s="175"/>
      <c r="J564" s="175"/>
      <c r="K564" s="175"/>
      <c r="L564" s="175"/>
      <c r="M564" s="175"/>
      <c r="N564" s="175"/>
      <c r="O564" s="175"/>
      <c r="P564" s="175"/>
      <c r="Q564" s="175"/>
      <c r="R564" s="175"/>
      <c r="S564" s="175"/>
      <c r="T564" s="175"/>
      <c r="U564" s="175"/>
      <c r="V564" s="175"/>
      <c r="W564" s="175"/>
      <c r="X564" s="175"/>
      <c r="Y564" s="175"/>
      <c r="Z564" s="175"/>
    </row>
    <row r="565" ht="11.25" customHeight="1">
      <c r="A565" s="175"/>
      <c r="B565" s="175"/>
      <c r="C565" s="175"/>
      <c r="D565" s="175"/>
      <c r="E565" s="175"/>
      <c r="F565" s="175"/>
      <c r="G565" s="175"/>
      <c r="H565" s="175"/>
      <c r="I565" s="175"/>
      <c r="J565" s="175"/>
      <c r="K565" s="175"/>
      <c r="L565" s="175"/>
      <c r="M565" s="175"/>
      <c r="N565" s="175"/>
      <c r="O565" s="175"/>
      <c r="P565" s="175"/>
      <c r="Q565" s="175"/>
      <c r="R565" s="175"/>
      <c r="S565" s="175"/>
      <c r="T565" s="175"/>
      <c r="U565" s="175"/>
      <c r="V565" s="175"/>
      <c r="W565" s="175"/>
      <c r="X565" s="175"/>
      <c r="Y565" s="175"/>
      <c r="Z565" s="175"/>
    </row>
    <row r="566" ht="11.25" customHeight="1">
      <c r="A566" s="175"/>
      <c r="B566" s="175"/>
      <c r="C566" s="175"/>
      <c r="D566" s="175"/>
      <c r="E566" s="175"/>
      <c r="F566" s="175"/>
      <c r="G566" s="175"/>
      <c r="H566" s="175"/>
      <c r="I566" s="175"/>
      <c r="J566" s="175"/>
      <c r="K566" s="175"/>
      <c r="L566" s="175"/>
      <c r="M566" s="175"/>
      <c r="N566" s="175"/>
      <c r="O566" s="175"/>
      <c r="P566" s="175"/>
      <c r="Q566" s="175"/>
      <c r="R566" s="175"/>
      <c r="S566" s="175"/>
      <c r="T566" s="175"/>
      <c r="U566" s="175"/>
      <c r="V566" s="175"/>
      <c r="W566" s="175"/>
      <c r="X566" s="175"/>
      <c r="Y566" s="175"/>
      <c r="Z566" s="175"/>
    </row>
    <row r="567" ht="11.25" customHeight="1">
      <c r="A567" s="175"/>
      <c r="B567" s="175"/>
      <c r="C567" s="175"/>
      <c r="D567" s="175"/>
      <c r="E567" s="175"/>
      <c r="F567" s="175"/>
      <c r="G567" s="175"/>
      <c r="H567" s="175"/>
      <c r="I567" s="175"/>
      <c r="J567" s="175"/>
      <c r="K567" s="175"/>
      <c r="L567" s="175"/>
      <c r="M567" s="175"/>
      <c r="N567" s="175"/>
      <c r="O567" s="175"/>
      <c r="P567" s="175"/>
      <c r="Q567" s="175"/>
      <c r="R567" s="175"/>
      <c r="S567" s="175"/>
      <c r="T567" s="175"/>
      <c r="U567" s="175"/>
      <c r="V567" s="175"/>
      <c r="W567" s="175"/>
      <c r="X567" s="175"/>
      <c r="Y567" s="175"/>
      <c r="Z567" s="175"/>
    </row>
    <row r="568" ht="11.25" customHeight="1">
      <c r="A568" s="175"/>
      <c r="B568" s="175"/>
      <c r="C568" s="175"/>
      <c r="D568" s="175"/>
      <c r="E568" s="175"/>
      <c r="F568" s="175"/>
      <c r="G568" s="175"/>
      <c r="H568" s="175"/>
      <c r="I568" s="175"/>
      <c r="J568" s="175"/>
      <c r="K568" s="175"/>
      <c r="L568" s="175"/>
      <c r="M568" s="175"/>
      <c r="N568" s="175"/>
      <c r="O568" s="175"/>
      <c r="P568" s="175"/>
      <c r="Q568" s="175"/>
      <c r="R568" s="175"/>
      <c r="S568" s="175"/>
      <c r="T568" s="175"/>
      <c r="U568" s="175"/>
      <c r="V568" s="175"/>
      <c r="W568" s="175"/>
      <c r="X568" s="175"/>
      <c r="Y568" s="175"/>
      <c r="Z568" s="175"/>
    </row>
    <row r="569" ht="11.25" customHeight="1">
      <c r="A569" s="175"/>
      <c r="B569" s="175"/>
      <c r="C569" s="175"/>
      <c r="D569" s="175"/>
      <c r="E569" s="175"/>
      <c r="F569" s="175"/>
      <c r="G569" s="175"/>
      <c r="H569" s="175"/>
      <c r="I569" s="175"/>
      <c r="J569" s="175"/>
      <c r="K569" s="175"/>
      <c r="L569" s="175"/>
      <c r="M569" s="175"/>
      <c r="N569" s="175"/>
      <c r="O569" s="175"/>
      <c r="P569" s="175"/>
      <c r="Q569" s="175"/>
      <c r="R569" s="175"/>
      <c r="S569" s="175"/>
      <c r="T569" s="175"/>
      <c r="U569" s="175"/>
      <c r="V569" s="175"/>
      <c r="W569" s="175"/>
      <c r="X569" s="175"/>
      <c r="Y569" s="175"/>
      <c r="Z569" s="175"/>
    </row>
    <row r="570" ht="11.25" customHeight="1">
      <c r="A570" s="175"/>
      <c r="B570" s="175"/>
      <c r="C570" s="175"/>
      <c r="D570" s="175"/>
      <c r="E570" s="175"/>
      <c r="F570" s="175"/>
      <c r="G570" s="175"/>
      <c r="H570" s="175"/>
      <c r="I570" s="175"/>
      <c r="J570" s="175"/>
      <c r="K570" s="175"/>
      <c r="L570" s="175"/>
      <c r="M570" s="175"/>
      <c r="N570" s="175"/>
      <c r="O570" s="175"/>
      <c r="P570" s="175"/>
      <c r="Q570" s="175"/>
      <c r="R570" s="175"/>
      <c r="S570" s="175"/>
      <c r="T570" s="175"/>
      <c r="U570" s="175"/>
      <c r="V570" s="175"/>
      <c r="W570" s="175"/>
      <c r="X570" s="175"/>
      <c r="Y570" s="175"/>
      <c r="Z570" s="175"/>
    </row>
    <row r="571" ht="11.25" customHeight="1">
      <c r="A571" s="175"/>
      <c r="B571" s="175"/>
      <c r="C571" s="175"/>
      <c r="D571" s="175"/>
      <c r="E571" s="175"/>
      <c r="F571" s="175"/>
      <c r="G571" s="175"/>
      <c r="H571" s="175"/>
      <c r="I571" s="175"/>
      <c r="J571" s="175"/>
      <c r="K571" s="175"/>
      <c r="L571" s="175"/>
      <c r="M571" s="175"/>
      <c r="N571" s="175"/>
      <c r="O571" s="175"/>
      <c r="P571" s="175"/>
      <c r="Q571" s="175"/>
      <c r="R571" s="175"/>
      <c r="S571" s="175"/>
      <c r="T571" s="175"/>
      <c r="U571" s="175"/>
      <c r="V571" s="175"/>
      <c r="W571" s="175"/>
      <c r="X571" s="175"/>
      <c r="Y571" s="175"/>
      <c r="Z571" s="175"/>
    </row>
    <row r="572" ht="11.25" customHeight="1">
      <c r="A572" s="175"/>
      <c r="B572" s="175"/>
      <c r="C572" s="175"/>
      <c r="D572" s="175"/>
      <c r="E572" s="175"/>
      <c r="F572" s="175"/>
      <c r="G572" s="175"/>
      <c r="H572" s="175"/>
      <c r="I572" s="175"/>
      <c r="J572" s="175"/>
      <c r="K572" s="175"/>
      <c r="L572" s="175"/>
      <c r="M572" s="175"/>
      <c r="N572" s="175"/>
      <c r="O572" s="175"/>
      <c r="P572" s="175"/>
      <c r="Q572" s="175"/>
      <c r="R572" s="175"/>
      <c r="S572" s="175"/>
      <c r="T572" s="175"/>
      <c r="U572" s="175"/>
      <c r="V572" s="175"/>
      <c r="W572" s="175"/>
      <c r="X572" s="175"/>
      <c r="Y572" s="175"/>
      <c r="Z572" s="175"/>
    </row>
    <row r="573" ht="11.25" customHeight="1">
      <c r="A573" s="175"/>
      <c r="B573" s="175"/>
      <c r="C573" s="175"/>
      <c r="D573" s="175"/>
      <c r="E573" s="175"/>
      <c r="F573" s="175"/>
      <c r="G573" s="175"/>
      <c r="H573" s="175"/>
      <c r="I573" s="175"/>
      <c r="J573" s="175"/>
      <c r="K573" s="175"/>
      <c r="L573" s="175"/>
      <c r="M573" s="175"/>
      <c r="N573" s="175"/>
      <c r="O573" s="175"/>
      <c r="P573" s="175"/>
      <c r="Q573" s="175"/>
      <c r="R573" s="175"/>
      <c r="S573" s="175"/>
      <c r="T573" s="175"/>
      <c r="U573" s="175"/>
      <c r="V573" s="175"/>
      <c r="W573" s="175"/>
      <c r="X573" s="175"/>
      <c r="Y573" s="175"/>
      <c r="Z573" s="175"/>
    </row>
    <row r="574" ht="11.25" customHeight="1">
      <c r="A574" s="175"/>
      <c r="B574" s="175"/>
      <c r="C574" s="175"/>
      <c r="D574" s="175"/>
      <c r="E574" s="175"/>
      <c r="F574" s="175"/>
      <c r="G574" s="175"/>
      <c r="H574" s="175"/>
      <c r="I574" s="175"/>
      <c r="J574" s="175"/>
      <c r="K574" s="175"/>
      <c r="L574" s="175"/>
      <c r="M574" s="175"/>
      <c r="N574" s="175"/>
      <c r="O574" s="175"/>
      <c r="P574" s="175"/>
      <c r="Q574" s="175"/>
      <c r="R574" s="175"/>
      <c r="S574" s="175"/>
      <c r="T574" s="175"/>
      <c r="U574" s="175"/>
      <c r="V574" s="175"/>
      <c r="W574" s="175"/>
      <c r="X574" s="175"/>
      <c r="Y574" s="175"/>
      <c r="Z574" s="175"/>
    </row>
    <row r="575" ht="11.25" customHeight="1">
      <c r="A575" s="175"/>
      <c r="B575" s="175"/>
      <c r="C575" s="175"/>
      <c r="D575" s="175"/>
      <c r="E575" s="175"/>
      <c r="F575" s="175"/>
      <c r="G575" s="175"/>
      <c r="H575" s="175"/>
      <c r="I575" s="175"/>
      <c r="J575" s="175"/>
      <c r="K575" s="175"/>
      <c r="L575" s="175"/>
      <c r="M575" s="175"/>
      <c r="N575" s="175"/>
      <c r="O575" s="175"/>
      <c r="P575" s="175"/>
      <c r="Q575" s="175"/>
      <c r="R575" s="175"/>
      <c r="S575" s="175"/>
      <c r="T575" s="175"/>
      <c r="U575" s="175"/>
      <c r="V575" s="175"/>
      <c r="W575" s="175"/>
      <c r="X575" s="175"/>
      <c r="Y575" s="175"/>
      <c r="Z575" s="175"/>
    </row>
    <row r="576" ht="11.25" customHeight="1">
      <c r="A576" s="175"/>
      <c r="B576" s="175"/>
      <c r="C576" s="175"/>
      <c r="D576" s="175"/>
      <c r="E576" s="175"/>
      <c r="F576" s="175"/>
      <c r="G576" s="175"/>
      <c r="H576" s="175"/>
      <c r="I576" s="175"/>
      <c r="J576" s="175"/>
      <c r="K576" s="175"/>
      <c r="L576" s="175"/>
      <c r="M576" s="175"/>
      <c r="N576" s="175"/>
      <c r="O576" s="175"/>
      <c r="P576" s="175"/>
      <c r="Q576" s="175"/>
      <c r="R576" s="175"/>
      <c r="S576" s="175"/>
      <c r="T576" s="175"/>
      <c r="U576" s="175"/>
      <c r="V576" s="175"/>
      <c r="W576" s="175"/>
      <c r="X576" s="175"/>
      <c r="Y576" s="175"/>
      <c r="Z576" s="175"/>
    </row>
    <row r="577" ht="11.25" customHeight="1">
      <c r="A577" s="175"/>
      <c r="B577" s="175"/>
      <c r="C577" s="175"/>
      <c r="D577" s="175"/>
      <c r="E577" s="175"/>
      <c r="F577" s="175"/>
      <c r="G577" s="175"/>
      <c r="H577" s="175"/>
      <c r="I577" s="175"/>
      <c r="J577" s="175"/>
      <c r="K577" s="175"/>
      <c r="L577" s="175"/>
      <c r="M577" s="175"/>
      <c r="N577" s="175"/>
      <c r="O577" s="175"/>
      <c r="P577" s="175"/>
      <c r="Q577" s="175"/>
      <c r="R577" s="175"/>
      <c r="S577" s="175"/>
      <c r="T577" s="175"/>
      <c r="U577" s="175"/>
      <c r="V577" s="175"/>
      <c r="W577" s="175"/>
      <c r="X577" s="175"/>
      <c r="Y577" s="175"/>
      <c r="Z577" s="175"/>
    </row>
    <row r="578" ht="11.25" customHeight="1">
      <c r="A578" s="175"/>
      <c r="B578" s="175"/>
      <c r="C578" s="175"/>
      <c r="D578" s="175"/>
      <c r="E578" s="175"/>
      <c r="F578" s="175"/>
      <c r="G578" s="175"/>
      <c r="H578" s="175"/>
      <c r="I578" s="175"/>
      <c r="J578" s="175"/>
      <c r="K578" s="175"/>
      <c r="L578" s="175"/>
      <c r="M578" s="175"/>
      <c r="N578" s="175"/>
      <c r="O578" s="175"/>
      <c r="P578" s="175"/>
      <c r="Q578" s="175"/>
      <c r="R578" s="175"/>
      <c r="S578" s="175"/>
      <c r="T578" s="175"/>
      <c r="U578" s="175"/>
      <c r="V578" s="175"/>
      <c r="W578" s="175"/>
      <c r="X578" s="175"/>
      <c r="Y578" s="175"/>
      <c r="Z578" s="175"/>
    </row>
    <row r="579" ht="11.25" customHeight="1">
      <c r="A579" s="175"/>
      <c r="B579" s="175"/>
      <c r="C579" s="175"/>
      <c r="D579" s="175"/>
      <c r="E579" s="175"/>
      <c r="F579" s="175"/>
      <c r="G579" s="175"/>
      <c r="H579" s="175"/>
      <c r="I579" s="175"/>
      <c r="J579" s="175"/>
      <c r="K579" s="175"/>
      <c r="L579" s="175"/>
      <c r="M579" s="175"/>
      <c r="N579" s="175"/>
      <c r="O579" s="175"/>
      <c r="P579" s="175"/>
      <c r="Q579" s="175"/>
      <c r="R579" s="175"/>
      <c r="S579" s="175"/>
      <c r="T579" s="175"/>
      <c r="U579" s="175"/>
      <c r="V579" s="175"/>
      <c r="W579" s="175"/>
      <c r="X579" s="175"/>
      <c r="Y579" s="175"/>
      <c r="Z579" s="175"/>
    </row>
    <row r="580" ht="11.25" customHeight="1">
      <c r="A580" s="175"/>
      <c r="B580" s="175"/>
      <c r="C580" s="175"/>
      <c r="D580" s="175"/>
      <c r="E580" s="175"/>
      <c r="F580" s="175"/>
      <c r="G580" s="175"/>
      <c r="H580" s="175"/>
      <c r="I580" s="175"/>
      <c r="J580" s="175"/>
      <c r="K580" s="175"/>
      <c r="L580" s="175"/>
      <c r="M580" s="175"/>
      <c r="N580" s="175"/>
      <c r="O580" s="175"/>
      <c r="P580" s="175"/>
      <c r="Q580" s="175"/>
      <c r="R580" s="175"/>
      <c r="S580" s="175"/>
      <c r="T580" s="175"/>
      <c r="U580" s="175"/>
      <c r="V580" s="175"/>
      <c r="W580" s="175"/>
      <c r="X580" s="175"/>
      <c r="Y580" s="175"/>
      <c r="Z580" s="175"/>
    </row>
    <row r="581" ht="11.25" customHeight="1">
      <c r="A581" s="175"/>
      <c r="B581" s="175"/>
      <c r="C581" s="175"/>
      <c r="D581" s="175"/>
      <c r="E581" s="175"/>
      <c r="F581" s="175"/>
      <c r="G581" s="175"/>
      <c r="H581" s="175"/>
      <c r="I581" s="175"/>
      <c r="J581" s="175"/>
      <c r="K581" s="175"/>
      <c r="L581" s="175"/>
      <c r="M581" s="175"/>
      <c r="N581" s="175"/>
      <c r="O581" s="175"/>
      <c r="P581" s="175"/>
      <c r="Q581" s="175"/>
      <c r="R581" s="175"/>
      <c r="S581" s="175"/>
      <c r="T581" s="175"/>
      <c r="U581" s="175"/>
      <c r="V581" s="175"/>
      <c r="W581" s="175"/>
      <c r="X581" s="175"/>
      <c r="Y581" s="175"/>
      <c r="Z581" s="175"/>
    </row>
    <row r="582" ht="11.25" customHeight="1">
      <c r="A582" s="175"/>
      <c r="B582" s="175"/>
      <c r="C582" s="175"/>
      <c r="D582" s="175"/>
      <c r="E582" s="175"/>
      <c r="F582" s="175"/>
      <c r="G582" s="175"/>
      <c r="H582" s="175"/>
      <c r="I582" s="175"/>
      <c r="J582" s="175"/>
      <c r="K582" s="175"/>
      <c r="L582" s="175"/>
      <c r="M582" s="175"/>
      <c r="N582" s="175"/>
      <c r="O582" s="175"/>
      <c r="P582" s="175"/>
      <c r="Q582" s="175"/>
      <c r="R582" s="175"/>
      <c r="S582" s="175"/>
      <c r="T582" s="175"/>
      <c r="U582" s="175"/>
      <c r="V582" s="175"/>
      <c r="W582" s="175"/>
      <c r="X582" s="175"/>
      <c r="Y582" s="175"/>
      <c r="Z582" s="175"/>
    </row>
    <row r="583" ht="11.25" customHeight="1">
      <c r="A583" s="175"/>
      <c r="B583" s="175"/>
      <c r="C583" s="175"/>
      <c r="D583" s="175"/>
      <c r="E583" s="175"/>
      <c r="F583" s="175"/>
      <c r="G583" s="175"/>
      <c r="H583" s="175"/>
      <c r="I583" s="175"/>
      <c r="J583" s="175"/>
      <c r="K583" s="175"/>
      <c r="L583" s="175"/>
      <c r="M583" s="175"/>
      <c r="N583" s="175"/>
      <c r="O583" s="175"/>
      <c r="P583" s="175"/>
      <c r="Q583" s="175"/>
      <c r="R583" s="175"/>
      <c r="S583" s="175"/>
      <c r="T583" s="175"/>
      <c r="U583" s="175"/>
      <c r="V583" s="175"/>
      <c r="W583" s="175"/>
      <c r="X583" s="175"/>
      <c r="Y583" s="175"/>
      <c r="Z583" s="175"/>
    </row>
    <row r="584" ht="11.25" customHeight="1">
      <c r="A584" s="175"/>
      <c r="B584" s="175"/>
      <c r="C584" s="175"/>
      <c r="D584" s="175"/>
      <c r="E584" s="175"/>
      <c r="F584" s="175"/>
      <c r="G584" s="175"/>
      <c r="H584" s="175"/>
      <c r="I584" s="175"/>
      <c r="J584" s="175"/>
      <c r="K584" s="175"/>
      <c r="L584" s="175"/>
      <c r="M584" s="175"/>
      <c r="N584" s="175"/>
      <c r="O584" s="175"/>
      <c r="P584" s="175"/>
      <c r="Q584" s="175"/>
      <c r="R584" s="175"/>
      <c r="S584" s="175"/>
      <c r="T584" s="175"/>
      <c r="U584" s="175"/>
      <c r="V584" s="175"/>
      <c r="W584" s="175"/>
      <c r="X584" s="175"/>
      <c r="Y584" s="175"/>
      <c r="Z584" s="175"/>
    </row>
    <row r="585" ht="11.25" customHeight="1">
      <c r="A585" s="175"/>
      <c r="B585" s="175"/>
      <c r="C585" s="175"/>
      <c r="D585" s="175"/>
      <c r="E585" s="175"/>
      <c r="F585" s="175"/>
      <c r="G585" s="175"/>
      <c r="H585" s="175"/>
      <c r="I585" s="175"/>
      <c r="J585" s="175"/>
      <c r="K585" s="175"/>
      <c r="L585" s="175"/>
      <c r="M585" s="175"/>
      <c r="N585" s="175"/>
      <c r="O585" s="175"/>
      <c r="P585" s="175"/>
      <c r="Q585" s="175"/>
      <c r="R585" s="175"/>
      <c r="S585" s="175"/>
      <c r="T585" s="175"/>
      <c r="U585" s="175"/>
      <c r="V585" s="175"/>
      <c r="W585" s="175"/>
      <c r="X585" s="175"/>
      <c r="Y585" s="175"/>
      <c r="Z585" s="175"/>
    </row>
    <row r="586" ht="11.25" customHeight="1">
      <c r="A586" s="175"/>
      <c r="B586" s="175"/>
      <c r="C586" s="175"/>
      <c r="D586" s="175"/>
      <c r="E586" s="175"/>
      <c r="F586" s="175"/>
      <c r="G586" s="175"/>
      <c r="H586" s="175"/>
      <c r="I586" s="175"/>
      <c r="J586" s="175"/>
      <c r="K586" s="175"/>
      <c r="L586" s="175"/>
      <c r="M586" s="175"/>
      <c r="N586" s="175"/>
      <c r="O586" s="175"/>
      <c r="P586" s="175"/>
      <c r="Q586" s="175"/>
      <c r="R586" s="175"/>
      <c r="S586" s="175"/>
      <c r="T586" s="175"/>
      <c r="U586" s="175"/>
      <c r="V586" s="175"/>
      <c r="W586" s="175"/>
      <c r="X586" s="175"/>
      <c r="Y586" s="175"/>
      <c r="Z586" s="175"/>
    </row>
    <row r="587" ht="11.25" customHeight="1">
      <c r="A587" s="175"/>
      <c r="B587" s="175"/>
      <c r="C587" s="175"/>
      <c r="D587" s="175"/>
      <c r="E587" s="175"/>
      <c r="F587" s="175"/>
      <c r="G587" s="175"/>
      <c r="H587" s="175"/>
      <c r="I587" s="175"/>
      <c r="J587" s="175"/>
      <c r="K587" s="175"/>
      <c r="L587" s="175"/>
      <c r="M587" s="175"/>
      <c r="N587" s="175"/>
      <c r="O587" s="175"/>
      <c r="P587" s="175"/>
      <c r="Q587" s="175"/>
      <c r="R587" s="175"/>
      <c r="S587" s="175"/>
      <c r="T587" s="175"/>
      <c r="U587" s="175"/>
      <c r="V587" s="175"/>
      <c r="W587" s="175"/>
      <c r="X587" s="175"/>
      <c r="Y587" s="175"/>
      <c r="Z587" s="175"/>
    </row>
    <row r="588" ht="11.25" customHeight="1">
      <c r="A588" s="175"/>
      <c r="B588" s="175"/>
      <c r="C588" s="175"/>
      <c r="D588" s="175"/>
      <c r="E588" s="175"/>
      <c r="F588" s="175"/>
      <c r="G588" s="175"/>
      <c r="H588" s="175"/>
      <c r="I588" s="175"/>
      <c r="J588" s="175"/>
      <c r="K588" s="175"/>
      <c r="L588" s="175"/>
      <c r="M588" s="175"/>
      <c r="N588" s="175"/>
      <c r="O588" s="175"/>
      <c r="P588" s="175"/>
      <c r="Q588" s="175"/>
      <c r="R588" s="175"/>
      <c r="S588" s="175"/>
      <c r="T588" s="175"/>
      <c r="U588" s="175"/>
      <c r="V588" s="175"/>
      <c r="W588" s="175"/>
      <c r="X588" s="175"/>
      <c r="Y588" s="175"/>
      <c r="Z588" s="175"/>
    </row>
    <row r="589" ht="11.25" customHeight="1">
      <c r="A589" s="175"/>
      <c r="B589" s="175"/>
      <c r="C589" s="175"/>
      <c r="D589" s="175"/>
      <c r="E589" s="175"/>
      <c r="F589" s="175"/>
      <c r="G589" s="175"/>
      <c r="H589" s="175"/>
      <c r="I589" s="175"/>
      <c r="J589" s="175"/>
      <c r="K589" s="175"/>
      <c r="L589" s="175"/>
      <c r="M589" s="175"/>
      <c r="N589" s="175"/>
      <c r="O589" s="175"/>
      <c r="P589" s="175"/>
      <c r="Q589" s="175"/>
      <c r="R589" s="175"/>
      <c r="S589" s="175"/>
      <c r="T589" s="175"/>
      <c r="U589" s="175"/>
      <c r="V589" s="175"/>
      <c r="W589" s="175"/>
      <c r="X589" s="175"/>
      <c r="Y589" s="175"/>
      <c r="Z589" s="175"/>
    </row>
    <row r="590" ht="11.25" customHeight="1">
      <c r="A590" s="175"/>
      <c r="B590" s="175"/>
      <c r="C590" s="175"/>
      <c r="D590" s="175"/>
      <c r="E590" s="175"/>
      <c r="F590" s="175"/>
      <c r="G590" s="175"/>
      <c r="H590" s="175"/>
      <c r="I590" s="175"/>
      <c r="J590" s="175"/>
      <c r="K590" s="175"/>
      <c r="L590" s="175"/>
      <c r="M590" s="175"/>
      <c r="N590" s="175"/>
      <c r="O590" s="175"/>
      <c r="P590" s="175"/>
      <c r="Q590" s="175"/>
      <c r="R590" s="175"/>
      <c r="S590" s="175"/>
      <c r="T590" s="175"/>
      <c r="U590" s="175"/>
      <c r="V590" s="175"/>
      <c r="W590" s="175"/>
      <c r="X590" s="175"/>
      <c r="Y590" s="175"/>
      <c r="Z590" s="175"/>
    </row>
    <row r="591" ht="11.25" customHeight="1">
      <c r="A591" s="175"/>
      <c r="B591" s="175"/>
      <c r="C591" s="175"/>
      <c r="D591" s="175"/>
      <c r="E591" s="175"/>
      <c r="F591" s="175"/>
      <c r="G591" s="175"/>
      <c r="H591" s="175"/>
      <c r="I591" s="175"/>
      <c r="J591" s="175"/>
      <c r="K591" s="175"/>
      <c r="L591" s="175"/>
      <c r="M591" s="175"/>
      <c r="N591" s="175"/>
      <c r="O591" s="175"/>
      <c r="P591" s="175"/>
      <c r="Q591" s="175"/>
      <c r="R591" s="175"/>
      <c r="S591" s="175"/>
      <c r="T591" s="175"/>
      <c r="U591" s="175"/>
      <c r="V591" s="175"/>
      <c r="W591" s="175"/>
      <c r="X591" s="175"/>
      <c r="Y591" s="175"/>
      <c r="Z591" s="175"/>
    </row>
    <row r="592" ht="11.25" customHeight="1">
      <c r="A592" s="175"/>
      <c r="B592" s="175"/>
      <c r="C592" s="175"/>
      <c r="D592" s="175"/>
      <c r="E592" s="175"/>
      <c r="F592" s="175"/>
      <c r="G592" s="175"/>
      <c r="H592" s="175"/>
      <c r="I592" s="175"/>
      <c r="J592" s="175"/>
      <c r="K592" s="175"/>
      <c r="L592" s="175"/>
      <c r="M592" s="175"/>
      <c r="N592" s="175"/>
      <c r="O592" s="175"/>
      <c r="P592" s="175"/>
      <c r="Q592" s="175"/>
      <c r="R592" s="175"/>
      <c r="S592" s="175"/>
      <c r="T592" s="175"/>
      <c r="U592" s="175"/>
      <c r="V592" s="175"/>
      <c r="W592" s="175"/>
      <c r="X592" s="175"/>
      <c r="Y592" s="175"/>
      <c r="Z592" s="175"/>
    </row>
    <row r="593" ht="11.25" customHeight="1">
      <c r="A593" s="175"/>
      <c r="B593" s="175"/>
      <c r="C593" s="175"/>
      <c r="D593" s="175"/>
      <c r="E593" s="175"/>
      <c r="F593" s="175"/>
      <c r="G593" s="175"/>
      <c r="H593" s="175"/>
      <c r="I593" s="175"/>
      <c r="J593" s="175"/>
      <c r="K593" s="175"/>
      <c r="L593" s="175"/>
      <c r="M593" s="175"/>
      <c r="N593" s="175"/>
      <c r="O593" s="175"/>
      <c r="P593" s="175"/>
      <c r="Q593" s="175"/>
      <c r="R593" s="175"/>
      <c r="S593" s="175"/>
      <c r="T593" s="175"/>
      <c r="U593" s="175"/>
      <c r="V593" s="175"/>
      <c r="W593" s="175"/>
      <c r="X593" s="175"/>
      <c r="Y593" s="175"/>
      <c r="Z593" s="175"/>
    </row>
    <row r="594" ht="11.25" customHeight="1">
      <c r="A594" s="175"/>
      <c r="B594" s="175"/>
      <c r="C594" s="175"/>
      <c r="D594" s="175"/>
      <c r="E594" s="175"/>
      <c r="F594" s="175"/>
      <c r="G594" s="175"/>
      <c r="H594" s="175"/>
      <c r="I594" s="175"/>
      <c r="J594" s="175"/>
      <c r="K594" s="175"/>
      <c r="L594" s="175"/>
      <c r="M594" s="175"/>
      <c r="N594" s="175"/>
      <c r="O594" s="175"/>
      <c r="P594" s="175"/>
      <c r="Q594" s="175"/>
      <c r="R594" s="175"/>
      <c r="S594" s="175"/>
      <c r="T594" s="175"/>
      <c r="U594" s="175"/>
      <c r="V594" s="175"/>
      <c r="W594" s="175"/>
      <c r="X594" s="175"/>
      <c r="Y594" s="175"/>
      <c r="Z594" s="175"/>
    </row>
    <row r="595" ht="11.25" customHeight="1">
      <c r="A595" s="175"/>
      <c r="B595" s="175"/>
      <c r="C595" s="175"/>
      <c r="D595" s="175"/>
      <c r="E595" s="175"/>
      <c r="F595" s="175"/>
      <c r="G595" s="175"/>
      <c r="H595" s="175"/>
      <c r="I595" s="175"/>
      <c r="J595" s="175"/>
      <c r="K595" s="175"/>
      <c r="L595" s="175"/>
      <c r="M595" s="175"/>
      <c r="N595" s="175"/>
      <c r="O595" s="175"/>
      <c r="P595" s="175"/>
      <c r="Q595" s="175"/>
      <c r="R595" s="175"/>
      <c r="S595" s="175"/>
      <c r="T595" s="175"/>
      <c r="U595" s="175"/>
      <c r="V595" s="175"/>
      <c r="W595" s="175"/>
      <c r="X595" s="175"/>
      <c r="Y595" s="175"/>
      <c r="Z595" s="175"/>
    </row>
    <row r="596" ht="11.25" customHeight="1">
      <c r="A596" s="175"/>
      <c r="B596" s="175"/>
      <c r="C596" s="175"/>
      <c r="D596" s="175"/>
      <c r="E596" s="175"/>
      <c r="F596" s="175"/>
      <c r="G596" s="175"/>
      <c r="H596" s="175"/>
      <c r="I596" s="175"/>
      <c r="J596" s="175"/>
      <c r="K596" s="175"/>
      <c r="L596" s="175"/>
      <c r="M596" s="175"/>
      <c r="N596" s="175"/>
      <c r="O596" s="175"/>
      <c r="P596" s="175"/>
      <c r="Q596" s="175"/>
      <c r="R596" s="175"/>
      <c r="S596" s="175"/>
      <c r="T596" s="175"/>
      <c r="U596" s="175"/>
      <c r="V596" s="175"/>
      <c r="W596" s="175"/>
      <c r="X596" s="175"/>
      <c r="Y596" s="175"/>
      <c r="Z596" s="175"/>
    </row>
    <row r="597" ht="11.25" customHeight="1">
      <c r="A597" s="175"/>
      <c r="B597" s="175"/>
      <c r="C597" s="175"/>
      <c r="D597" s="175"/>
      <c r="E597" s="175"/>
      <c r="F597" s="175"/>
      <c r="G597" s="175"/>
      <c r="H597" s="175"/>
      <c r="I597" s="175"/>
      <c r="J597" s="175"/>
      <c r="K597" s="175"/>
      <c r="L597" s="175"/>
      <c r="M597" s="175"/>
      <c r="N597" s="175"/>
      <c r="O597" s="175"/>
      <c r="P597" s="175"/>
      <c r="Q597" s="175"/>
      <c r="R597" s="175"/>
      <c r="S597" s="175"/>
      <c r="T597" s="175"/>
      <c r="U597" s="175"/>
      <c r="V597" s="175"/>
      <c r="W597" s="175"/>
      <c r="X597" s="175"/>
      <c r="Y597" s="175"/>
      <c r="Z597" s="175"/>
    </row>
    <row r="598" ht="11.25" customHeight="1">
      <c r="A598" s="175"/>
      <c r="B598" s="175"/>
      <c r="C598" s="175"/>
      <c r="D598" s="175"/>
      <c r="E598" s="175"/>
      <c r="F598" s="175"/>
      <c r="G598" s="175"/>
      <c r="H598" s="175"/>
      <c r="I598" s="175"/>
      <c r="J598" s="175"/>
      <c r="K598" s="175"/>
      <c r="L598" s="175"/>
      <c r="M598" s="175"/>
      <c r="N598" s="175"/>
      <c r="O598" s="175"/>
      <c r="P598" s="175"/>
      <c r="Q598" s="175"/>
      <c r="R598" s="175"/>
      <c r="S598" s="175"/>
      <c r="T598" s="175"/>
      <c r="U598" s="175"/>
      <c r="V598" s="175"/>
      <c r="W598" s="175"/>
      <c r="X598" s="175"/>
      <c r="Y598" s="175"/>
      <c r="Z598" s="175"/>
    </row>
    <row r="599" ht="11.25" customHeight="1">
      <c r="A599" s="175"/>
      <c r="B599" s="175"/>
      <c r="C599" s="175"/>
      <c r="D599" s="175"/>
      <c r="E599" s="175"/>
      <c r="F599" s="175"/>
      <c r="G599" s="175"/>
      <c r="H599" s="175"/>
      <c r="I599" s="175"/>
      <c r="J599" s="175"/>
      <c r="K599" s="175"/>
      <c r="L599" s="175"/>
      <c r="M599" s="175"/>
      <c r="N599" s="175"/>
      <c r="O599" s="175"/>
      <c r="P599" s="175"/>
      <c r="Q599" s="175"/>
      <c r="R599" s="175"/>
      <c r="S599" s="175"/>
      <c r="T599" s="175"/>
      <c r="U599" s="175"/>
      <c r="V599" s="175"/>
      <c r="W599" s="175"/>
      <c r="X599" s="175"/>
      <c r="Y599" s="175"/>
      <c r="Z599" s="175"/>
    </row>
    <row r="600" ht="11.25" customHeight="1">
      <c r="A600" s="175"/>
      <c r="B600" s="175"/>
      <c r="C600" s="175"/>
      <c r="D600" s="175"/>
      <c r="E600" s="175"/>
      <c r="F600" s="175"/>
      <c r="G600" s="175"/>
      <c r="H600" s="175"/>
      <c r="I600" s="175"/>
      <c r="J600" s="175"/>
      <c r="K600" s="175"/>
      <c r="L600" s="175"/>
      <c r="M600" s="175"/>
      <c r="N600" s="175"/>
      <c r="O600" s="175"/>
      <c r="P600" s="175"/>
      <c r="Q600" s="175"/>
      <c r="R600" s="175"/>
      <c r="S600" s="175"/>
      <c r="T600" s="175"/>
      <c r="U600" s="175"/>
      <c r="V600" s="175"/>
      <c r="W600" s="175"/>
      <c r="X600" s="175"/>
      <c r="Y600" s="175"/>
      <c r="Z600" s="175"/>
    </row>
    <row r="601" ht="11.25" customHeight="1">
      <c r="A601" s="175"/>
      <c r="B601" s="175"/>
      <c r="C601" s="175"/>
      <c r="D601" s="175"/>
      <c r="E601" s="175"/>
      <c r="F601" s="175"/>
      <c r="G601" s="175"/>
      <c r="H601" s="175"/>
      <c r="I601" s="175"/>
      <c r="J601" s="175"/>
      <c r="K601" s="175"/>
      <c r="L601" s="175"/>
      <c r="M601" s="175"/>
      <c r="N601" s="175"/>
      <c r="O601" s="175"/>
      <c r="P601" s="175"/>
      <c r="Q601" s="175"/>
      <c r="R601" s="175"/>
      <c r="S601" s="175"/>
      <c r="T601" s="175"/>
      <c r="U601" s="175"/>
      <c r="V601" s="175"/>
      <c r="W601" s="175"/>
      <c r="X601" s="175"/>
      <c r="Y601" s="175"/>
      <c r="Z601" s="175"/>
    </row>
    <row r="602" ht="11.25" customHeight="1">
      <c r="A602" s="175"/>
      <c r="B602" s="175"/>
      <c r="C602" s="175"/>
      <c r="D602" s="175"/>
      <c r="E602" s="175"/>
      <c r="F602" s="175"/>
      <c r="G602" s="175"/>
      <c r="H602" s="175"/>
      <c r="I602" s="175"/>
      <c r="J602" s="175"/>
      <c r="K602" s="175"/>
      <c r="L602" s="175"/>
      <c r="M602" s="175"/>
      <c r="N602" s="175"/>
      <c r="O602" s="175"/>
      <c r="P602" s="175"/>
      <c r="Q602" s="175"/>
      <c r="R602" s="175"/>
      <c r="S602" s="175"/>
      <c r="T602" s="175"/>
      <c r="U602" s="175"/>
      <c r="V602" s="175"/>
      <c r="W602" s="175"/>
      <c r="X602" s="175"/>
      <c r="Y602" s="175"/>
      <c r="Z602" s="175"/>
    </row>
    <row r="603" ht="11.25" customHeight="1">
      <c r="A603" s="175"/>
      <c r="B603" s="175"/>
      <c r="C603" s="175"/>
      <c r="D603" s="175"/>
      <c r="E603" s="175"/>
      <c r="F603" s="175"/>
      <c r="G603" s="175"/>
      <c r="H603" s="175"/>
      <c r="I603" s="175"/>
      <c r="J603" s="175"/>
      <c r="K603" s="175"/>
      <c r="L603" s="175"/>
      <c r="M603" s="175"/>
      <c r="N603" s="175"/>
      <c r="O603" s="175"/>
      <c r="P603" s="175"/>
      <c r="Q603" s="175"/>
      <c r="R603" s="175"/>
      <c r="S603" s="175"/>
      <c r="T603" s="175"/>
      <c r="U603" s="175"/>
      <c r="V603" s="175"/>
      <c r="W603" s="175"/>
      <c r="X603" s="175"/>
      <c r="Y603" s="175"/>
      <c r="Z603" s="175"/>
    </row>
    <row r="604" ht="11.25" customHeight="1">
      <c r="A604" s="175"/>
      <c r="B604" s="175"/>
      <c r="C604" s="175"/>
      <c r="D604" s="175"/>
      <c r="E604" s="175"/>
      <c r="F604" s="175"/>
      <c r="G604" s="175"/>
      <c r="H604" s="175"/>
      <c r="I604" s="175"/>
      <c r="J604" s="175"/>
      <c r="K604" s="175"/>
      <c r="L604" s="175"/>
      <c r="M604" s="175"/>
      <c r="N604" s="175"/>
      <c r="O604" s="175"/>
      <c r="P604" s="175"/>
      <c r="Q604" s="175"/>
      <c r="R604" s="175"/>
      <c r="S604" s="175"/>
      <c r="T604" s="175"/>
      <c r="U604" s="175"/>
      <c r="V604" s="175"/>
      <c r="W604" s="175"/>
      <c r="X604" s="175"/>
      <c r="Y604" s="175"/>
      <c r="Z604" s="175"/>
    </row>
    <row r="605" ht="11.25" customHeight="1">
      <c r="A605" s="175"/>
      <c r="B605" s="175"/>
      <c r="C605" s="175"/>
      <c r="D605" s="175"/>
      <c r="E605" s="175"/>
      <c r="F605" s="175"/>
      <c r="G605" s="175"/>
      <c r="H605" s="175"/>
      <c r="I605" s="175"/>
      <c r="J605" s="175"/>
      <c r="K605" s="175"/>
      <c r="L605" s="175"/>
      <c r="M605" s="175"/>
      <c r="N605" s="175"/>
      <c r="O605" s="175"/>
      <c r="P605" s="175"/>
      <c r="Q605" s="175"/>
      <c r="R605" s="175"/>
      <c r="S605" s="175"/>
      <c r="T605" s="175"/>
      <c r="U605" s="175"/>
      <c r="V605" s="175"/>
      <c r="W605" s="175"/>
      <c r="X605" s="175"/>
      <c r="Y605" s="175"/>
      <c r="Z605" s="175"/>
    </row>
    <row r="606" ht="11.25" customHeight="1">
      <c r="A606" s="175"/>
      <c r="B606" s="175"/>
      <c r="C606" s="175"/>
      <c r="D606" s="175"/>
      <c r="E606" s="175"/>
      <c r="F606" s="175"/>
      <c r="G606" s="175"/>
      <c r="H606" s="175"/>
      <c r="I606" s="175"/>
      <c r="J606" s="175"/>
      <c r="K606" s="175"/>
      <c r="L606" s="175"/>
      <c r="M606" s="175"/>
      <c r="N606" s="175"/>
      <c r="O606" s="175"/>
      <c r="P606" s="175"/>
      <c r="Q606" s="175"/>
      <c r="R606" s="175"/>
      <c r="S606" s="175"/>
      <c r="T606" s="175"/>
      <c r="U606" s="175"/>
      <c r="V606" s="175"/>
      <c r="W606" s="175"/>
      <c r="X606" s="175"/>
      <c r="Y606" s="175"/>
      <c r="Z606" s="175"/>
    </row>
    <row r="607" ht="11.25" customHeight="1">
      <c r="A607" s="175"/>
      <c r="B607" s="175"/>
      <c r="C607" s="175"/>
      <c r="D607" s="175"/>
      <c r="E607" s="175"/>
      <c r="F607" s="175"/>
      <c r="G607" s="175"/>
      <c r="H607" s="175"/>
      <c r="I607" s="175"/>
      <c r="J607" s="175"/>
      <c r="K607" s="175"/>
      <c r="L607" s="175"/>
      <c r="M607" s="175"/>
      <c r="N607" s="175"/>
      <c r="O607" s="175"/>
      <c r="P607" s="175"/>
      <c r="Q607" s="175"/>
      <c r="R607" s="175"/>
      <c r="S607" s="175"/>
      <c r="T607" s="175"/>
      <c r="U607" s="175"/>
      <c r="V607" s="175"/>
      <c r="W607" s="175"/>
      <c r="X607" s="175"/>
      <c r="Y607" s="175"/>
      <c r="Z607" s="175"/>
    </row>
    <row r="608" ht="11.25" customHeight="1">
      <c r="A608" s="175"/>
      <c r="B608" s="175"/>
      <c r="C608" s="175"/>
      <c r="D608" s="175"/>
      <c r="E608" s="175"/>
      <c r="F608" s="175"/>
      <c r="G608" s="175"/>
      <c r="H608" s="175"/>
      <c r="I608" s="175"/>
      <c r="J608" s="175"/>
      <c r="K608" s="175"/>
      <c r="L608" s="175"/>
      <c r="M608" s="175"/>
      <c r="N608" s="175"/>
      <c r="O608" s="175"/>
      <c r="P608" s="175"/>
      <c r="Q608" s="175"/>
      <c r="R608" s="175"/>
      <c r="S608" s="175"/>
      <c r="T608" s="175"/>
      <c r="U608" s="175"/>
      <c r="V608" s="175"/>
      <c r="W608" s="175"/>
      <c r="X608" s="175"/>
      <c r="Y608" s="175"/>
      <c r="Z608" s="175"/>
    </row>
    <row r="609" ht="11.25" customHeight="1">
      <c r="A609" s="175"/>
      <c r="B609" s="175"/>
      <c r="C609" s="175"/>
      <c r="D609" s="175"/>
      <c r="E609" s="175"/>
      <c r="F609" s="175"/>
      <c r="G609" s="175"/>
      <c r="H609" s="175"/>
      <c r="I609" s="175"/>
      <c r="J609" s="175"/>
      <c r="K609" s="175"/>
      <c r="L609" s="175"/>
      <c r="M609" s="175"/>
      <c r="N609" s="175"/>
      <c r="O609" s="175"/>
      <c r="P609" s="175"/>
      <c r="Q609" s="175"/>
      <c r="R609" s="175"/>
      <c r="S609" s="175"/>
      <c r="T609" s="175"/>
      <c r="U609" s="175"/>
      <c r="V609" s="175"/>
      <c r="W609" s="175"/>
      <c r="X609" s="175"/>
      <c r="Y609" s="175"/>
      <c r="Z609" s="175"/>
    </row>
    <row r="610" ht="11.25" customHeight="1">
      <c r="A610" s="175"/>
      <c r="B610" s="175"/>
      <c r="C610" s="175"/>
      <c r="D610" s="175"/>
      <c r="E610" s="175"/>
      <c r="F610" s="175"/>
      <c r="G610" s="175"/>
      <c r="H610" s="175"/>
      <c r="I610" s="175"/>
      <c r="J610" s="175"/>
      <c r="K610" s="175"/>
      <c r="L610" s="175"/>
      <c r="M610" s="175"/>
      <c r="N610" s="175"/>
      <c r="O610" s="175"/>
      <c r="P610" s="175"/>
      <c r="Q610" s="175"/>
      <c r="R610" s="175"/>
      <c r="S610" s="175"/>
      <c r="T610" s="175"/>
      <c r="U610" s="175"/>
      <c r="V610" s="175"/>
      <c r="W610" s="175"/>
      <c r="X610" s="175"/>
      <c r="Y610" s="175"/>
      <c r="Z610" s="175"/>
    </row>
    <row r="611" ht="11.25" customHeight="1">
      <c r="A611" s="175"/>
      <c r="B611" s="175"/>
      <c r="C611" s="175"/>
      <c r="D611" s="175"/>
      <c r="E611" s="175"/>
      <c r="F611" s="175"/>
      <c r="G611" s="175"/>
      <c r="H611" s="175"/>
      <c r="I611" s="175"/>
      <c r="J611" s="175"/>
      <c r="K611" s="175"/>
      <c r="L611" s="175"/>
      <c r="M611" s="175"/>
      <c r="N611" s="175"/>
      <c r="O611" s="175"/>
      <c r="P611" s="175"/>
      <c r="Q611" s="175"/>
      <c r="R611" s="175"/>
      <c r="S611" s="175"/>
      <c r="T611" s="175"/>
      <c r="U611" s="175"/>
      <c r="V611" s="175"/>
      <c r="W611" s="175"/>
      <c r="X611" s="175"/>
      <c r="Y611" s="175"/>
      <c r="Z611" s="175"/>
    </row>
    <row r="612" ht="11.25" customHeight="1">
      <c r="A612" s="175"/>
      <c r="B612" s="175"/>
      <c r="C612" s="175"/>
      <c r="D612" s="175"/>
      <c r="E612" s="175"/>
      <c r="F612" s="175"/>
      <c r="G612" s="175"/>
      <c r="H612" s="175"/>
      <c r="I612" s="175"/>
      <c r="J612" s="175"/>
      <c r="K612" s="175"/>
      <c r="L612" s="175"/>
      <c r="M612" s="175"/>
      <c r="N612" s="175"/>
      <c r="O612" s="175"/>
      <c r="P612" s="175"/>
      <c r="Q612" s="175"/>
      <c r="R612" s="175"/>
      <c r="S612" s="175"/>
      <c r="T612" s="175"/>
      <c r="U612" s="175"/>
      <c r="V612" s="175"/>
      <c r="W612" s="175"/>
      <c r="X612" s="175"/>
      <c r="Y612" s="175"/>
      <c r="Z612" s="175"/>
    </row>
    <row r="613" ht="11.25" customHeight="1">
      <c r="A613" s="175"/>
      <c r="B613" s="175"/>
      <c r="C613" s="175"/>
      <c r="D613" s="175"/>
      <c r="E613" s="175"/>
      <c r="F613" s="175"/>
      <c r="G613" s="175"/>
      <c r="H613" s="175"/>
      <c r="I613" s="175"/>
      <c r="J613" s="175"/>
      <c r="K613" s="175"/>
      <c r="L613" s="175"/>
      <c r="M613" s="175"/>
      <c r="N613" s="175"/>
      <c r="O613" s="175"/>
      <c r="P613" s="175"/>
      <c r="Q613" s="175"/>
      <c r="R613" s="175"/>
      <c r="S613" s="175"/>
      <c r="T613" s="175"/>
      <c r="U613" s="175"/>
      <c r="V613" s="175"/>
      <c r="W613" s="175"/>
      <c r="X613" s="175"/>
      <c r="Y613" s="175"/>
      <c r="Z613" s="175"/>
    </row>
    <row r="614" ht="11.25" customHeight="1">
      <c r="A614" s="175"/>
      <c r="B614" s="175"/>
      <c r="C614" s="175"/>
      <c r="D614" s="175"/>
      <c r="E614" s="175"/>
      <c r="F614" s="175"/>
      <c r="G614" s="175"/>
      <c r="H614" s="175"/>
      <c r="I614" s="175"/>
      <c r="J614" s="175"/>
      <c r="K614" s="175"/>
      <c r="L614" s="175"/>
      <c r="M614" s="175"/>
      <c r="N614" s="175"/>
      <c r="O614" s="175"/>
      <c r="P614" s="175"/>
      <c r="Q614" s="175"/>
      <c r="R614" s="175"/>
      <c r="S614" s="175"/>
      <c r="T614" s="175"/>
      <c r="U614" s="175"/>
      <c r="V614" s="175"/>
      <c r="W614" s="175"/>
      <c r="X614" s="175"/>
      <c r="Y614" s="175"/>
      <c r="Z614" s="175"/>
    </row>
    <row r="615" ht="11.25" customHeight="1">
      <c r="A615" s="175"/>
      <c r="B615" s="175"/>
      <c r="C615" s="175"/>
      <c r="D615" s="175"/>
      <c r="E615" s="175"/>
      <c r="F615" s="175"/>
      <c r="G615" s="175"/>
      <c r="H615" s="175"/>
      <c r="I615" s="175"/>
      <c r="J615" s="175"/>
      <c r="K615" s="175"/>
      <c r="L615" s="175"/>
      <c r="M615" s="175"/>
      <c r="N615" s="175"/>
      <c r="O615" s="175"/>
      <c r="P615" s="175"/>
      <c r="Q615" s="175"/>
      <c r="R615" s="175"/>
      <c r="S615" s="175"/>
      <c r="T615" s="175"/>
      <c r="U615" s="175"/>
      <c r="V615" s="175"/>
      <c r="W615" s="175"/>
      <c r="X615" s="175"/>
      <c r="Y615" s="175"/>
      <c r="Z615" s="175"/>
    </row>
    <row r="616" ht="11.25" customHeight="1">
      <c r="A616" s="175"/>
      <c r="B616" s="175"/>
      <c r="C616" s="175"/>
      <c r="D616" s="175"/>
      <c r="E616" s="175"/>
      <c r="F616" s="175"/>
      <c r="G616" s="175"/>
      <c r="H616" s="175"/>
      <c r="I616" s="175"/>
      <c r="J616" s="175"/>
      <c r="K616" s="175"/>
      <c r="L616" s="175"/>
      <c r="M616" s="175"/>
      <c r="N616" s="175"/>
      <c r="O616" s="175"/>
      <c r="P616" s="175"/>
      <c r="Q616" s="175"/>
      <c r="R616" s="175"/>
      <c r="S616" s="175"/>
      <c r="T616" s="175"/>
      <c r="U616" s="175"/>
      <c r="V616" s="175"/>
      <c r="W616" s="175"/>
      <c r="X616" s="175"/>
      <c r="Y616" s="175"/>
      <c r="Z616" s="175"/>
    </row>
    <row r="617" ht="11.25" customHeight="1">
      <c r="A617" s="175"/>
      <c r="B617" s="175"/>
      <c r="C617" s="175"/>
      <c r="D617" s="175"/>
      <c r="E617" s="175"/>
      <c r="F617" s="175"/>
      <c r="G617" s="175"/>
      <c r="H617" s="175"/>
      <c r="I617" s="175"/>
      <c r="J617" s="175"/>
      <c r="K617" s="175"/>
      <c r="L617" s="175"/>
      <c r="M617" s="175"/>
      <c r="N617" s="175"/>
      <c r="O617" s="175"/>
      <c r="P617" s="175"/>
      <c r="Q617" s="175"/>
      <c r="R617" s="175"/>
      <c r="S617" s="175"/>
      <c r="T617" s="175"/>
      <c r="U617" s="175"/>
      <c r="V617" s="175"/>
      <c r="W617" s="175"/>
      <c r="X617" s="175"/>
      <c r="Y617" s="175"/>
      <c r="Z617" s="175"/>
    </row>
    <row r="618" ht="11.25" customHeight="1">
      <c r="A618" s="175"/>
      <c r="B618" s="175"/>
      <c r="C618" s="175"/>
      <c r="D618" s="175"/>
      <c r="E618" s="175"/>
      <c r="F618" s="175"/>
      <c r="G618" s="175"/>
      <c r="H618" s="175"/>
      <c r="I618" s="175"/>
      <c r="J618" s="175"/>
      <c r="K618" s="175"/>
      <c r="L618" s="175"/>
      <c r="M618" s="175"/>
      <c r="N618" s="175"/>
      <c r="O618" s="175"/>
      <c r="P618" s="175"/>
      <c r="Q618" s="175"/>
      <c r="R618" s="175"/>
      <c r="S618" s="175"/>
      <c r="T618" s="175"/>
      <c r="U618" s="175"/>
      <c r="V618" s="175"/>
      <c r="W618" s="175"/>
      <c r="X618" s="175"/>
      <c r="Y618" s="175"/>
      <c r="Z618" s="175"/>
    </row>
    <row r="619" ht="11.25" customHeight="1">
      <c r="A619" s="175"/>
      <c r="B619" s="175"/>
      <c r="C619" s="175"/>
      <c r="D619" s="175"/>
      <c r="E619" s="175"/>
      <c r="F619" s="175"/>
      <c r="G619" s="175"/>
      <c r="H619" s="175"/>
      <c r="I619" s="175"/>
      <c r="J619" s="175"/>
      <c r="K619" s="175"/>
      <c r="L619" s="175"/>
      <c r="M619" s="175"/>
      <c r="N619" s="175"/>
      <c r="O619" s="175"/>
      <c r="P619" s="175"/>
      <c r="Q619" s="175"/>
      <c r="R619" s="175"/>
      <c r="S619" s="175"/>
      <c r="T619" s="175"/>
      <c r="U619" s="175"/>
      <c r="V619" s="175"/>
      <c r="W619" s="175"/>
      <c r="X619" s="175"/>
      <c r="Y619" s="175"/>
      <c r="Z619" s="175"/>
    </row>
    <row r="620" ht="11.25" customHeight="1">
      <c r="A620" s="175"/>
      <c r="B620" s="175"/>
      <c r="C620" s="175"/>
      <c r="D620" s="175"/>
      <c r="E620" s="175"/>
      <c r="F620" s="175"/>
      <c r="G620" s="175"/>
      <c r="H620" s="175"/>
      <c r="I620" s="175"/>
      <c r="J620" s="175"/>
      <c r="K620" s="175"/>
      <c r="L620" s="175"/>
      <c r="M620" s="175"/>
      <c r="N620" s="175"/>
      <c r="O620" s="175"/>
      <c r="P620" s="175"/>
      <c r="Q620" s="175"/>
      <c r="R620" s="175"/>
      <c r="S620" s="175"/>
      <c r="T620" s="175"/>
      <c r="U620" s="175"/>
      <c r="V620" s="175"/>
      <c r="W620" s="175"/>
      <c r="X620" s="175"/>
      <c r="Y620" s="175"/>
      <c r="Z620" s="175"/>
    </row>
    <row r="621" ht="11.25" customHeight="1">
      <c r="A621" s="175"/>
      <c r="B621" s="175"/>
      <c r="C621" s="175"/>
      <c r="D621" s="175"/>
      <c r="E621" s="175"/>
      <c r="F621" s="175"/>
      <c r="G621" s="175"/>
      <c r="H621" s="175"/>
      <c r="I621" s="175"/>
      <c r="J621" s="175"/>
      <c r="K621" s="175"/>
      <c r="L621" s="175"/>
      <c r="M621" s="175"/>
      <c r="N621" s="175"/>
      <c r="O621" s="175"/>
      <c r="P621" s="175"/>
      <c r="Q621" s="175"/>
      <c r="R621" s="175"/>
      <c r="S621" s="175"/>
      <c r="T621" s="175"/>
      <c r="U621" s="175"/>
      <c r="V621" s="175"/>
      <c r="W621" s="175"/>
      <c r="X621" s="175"/>
      <c r="Y621" s="175"/>
      <c r="Z621" s="175"/>
    </row>
    <row r="622" ht="11.25" customHeight="1">
      <c r="A622" s="175"/>
      <c r="B622" s="175"/>
      <c r="C622" s="175"/>
      <c r="D622" s="175"/>
      <c r="E622" s="175"/>
      <c r="F622" s="175"/>
      <c r="G622" s="175"/>
      <c r="H622" s="175"/>
      <c r="I622" s="175"/>
      <c r="J622" s="175"/>
      <c r="K622" s="175"/>
      <c r="L622" s="175"/>
      <c r="M622" s="175"/>
      <c r="N622" s="175"/>
      <c r="O622" s="175"/>
      <c r="P622" s="175"/>
      <c r="Q622" s="175"/>
      <c r="R622" s="175"/>
      <c r="S622" s="175"/>
      <c r="T622" s="175"/>
      <c r="U622" s="175"/>
      <c r="V622" s="175"/>
      <c r="W622" s="175"/>
      <c r="X622" s="175"/>
      <c r="Y622" s="175"/>
      <c r="Z622" s="175"/>
    </row>
    <row r="623" ht="11.25" customHeight="1">
      <c r="A623" s="175"/>
      <c r="B623" s="175"/>
      <c r="C623" s="175"/>
      <c r="D623" s="175"/>
      <c r="E623" s="175"/>
      <c r="F623" s="175"/>
      <c r="G623" s="175"/>
      <c r="H623" s="175"/>
      <c r="I623" s="175"/>
      <c r="J623" s="175"/>
      <c r="K623" s="175"/>
      <c r="L623" s="175"/>
      <c r="M623" s="175"/>
      <c r="N623" s="175"/>
      <c r="O623" s="175"/>
      <c r="P623" s="175"/>
      <c r="Q623" s="175"/>
      <c r="R623" s="175"/>
      <c r="S623" s="175"/>
      <c r="T623" s="175"/>
      <c r="U623" s="175"/>
      <c r="V623" s="175"/>
      <c r="W623" s="175"/>
      <c r="X623" s="175"/>
      <c r="Y623" s="175"/>
      <c r="Z623" s="175"/>
    </row>
    <row r="624" ht="11.25" customHeight="1">
      <c r="A624" s="175"/>
      <c r="B624" s="175"/>
      <c r="C624" s="175"/>
      <c r="D624" s="175"/>
      <c r="E624" s="175"/>
      <c r="F624" s="175"/>
      <c r="G624" s="175"/>
      <c r="H624" s="175"/>
      <c r="I624" s="175"/>
      <c r="J624" s="175"/>
      <c r="K624" s="175"/>
      <c r="L624" s="175"/>
      <c r="M624" s="175"/>
      <c r="N624" s="175"/>
      <c r="O624" s="175"/>
      <c r="P624" s="175"/>
      <c r="Q624" s="175"/>
      <c r="R624" s="175"/>
      <c r="S624" s="175"/>
      <c r="T624" s="175"/>
      <c r="U624" s="175"/>
      <c r="V624" s="175"/>
      <c r="W624" s="175"/>
      <c r="X624" s="175"/>
      <c r="Y624" s="175"/>
      <c r="Z624" s="175"/>
    </row>
    <row r="625" ht="11.25" customHeight="1">
      <c r="A625" s="175"/>
      <c r="B625" s="175"/>
      <c r="C625" s="175"/>
      <c r="D625" s="175"/>
      <c r="E625" s="175"/>
      <c r="F625" s="175"/>
      <c r="G625" s="175"/>
      <c r="H625" s="175"/>
      <c r="I625" s="175"/>
      <c r="J625" s="175"/>
      <c r="K625" s="175"/>
      <c r="L625" s="175"/>
      <c r="M625" s="175"/>
      <c r="N625" s="175"/>
      <c r="O625" s="175"/>
      <c r="P625" s="175"/>
      <c r="Q625" s="175"/>
      <c r="R625" s="175"/>
      <c r="S625" s="175"/>
      <c r="T625" s="175"/>
      <c r="U625" s="175"/>
      <c r="V625" s="175"/>
      <c r="W625" s="175"/>
      <c r="X625" s="175"/>
      <c r="Y625" s="175"/>
      <c r="Z625" s="175"/>
    </row>
    <row r="626" ht="11.25" customHeight="1">
      <c r="A626" s="175"/>
      <c r="B626" s="175"/>
      <c r="C626" s="175"/>
      <c r="D626" s="175"/>
      <c r="E626" s="175"/>
      <c r="F626" s="175"/>
      <c r="G626" s="175"/>
      <c r="H626" s="175"/>
      <c r="I626" s="175"/>
      <c r="J626" s="175"/>
      <c r="K626" s="175"/>
      <c r="L626" s="175"/>
      <c r="M626" s="175"/>
      <c r="N626" s="175"/>
      <c r="O626" s="175"/>
      <c r="P626" s="175"/>
      <c r="Q626" s="175"/>
      <c r="R626" s="175"/>
      <c r="S626" s="175"/>
      <c r="T626" s="175"/>
      <c r="U626" s="175"/>
      <c r="V626" s="175"/>
      <c r="W626" s="175"/>
      <c r="X626" s="175"/>
      <c r="Y626" s="175"/>
      <c r="Z626" s="175"/>
    </row>
    <row r="627" ht="11.25" customHeight="1">
      <c r="A627" s="175"/>
      <c r="B627" s="175"/>
      <c r="C627" s="175"/>
      <c r="D627" s="175"/>
      <c r="E627" s="175"/>
      <c r="F627" s="175"/>
      <c r="G627" s="175"/>
      <c r="H627" s="175"/>
      <c r="I627" s="175"/>
      <c r="J627" s="175"/>
      <c r="K627" s="175"/>
      <c r="L627" s="175"/>
      <c r="M627" s="175"/>
      <c r="N627" s="175"/>
      <c r="O627" s="175"/>
      <c r="P627" s="175"/>
      <c r="Q627" s="175"/>
      <c r="R627" s="175"/>
      <c r="S627" s="175"/>
      <c r="T627" s="175"/>
      <c r="U627" s="175"/>
      <c r="V627" s="175"/>
      <c r="W627" s="175"/>
      <c r="X627" s="175"/>
      <c r="Y627" s="175"/>
      <c r="Z627" s="175"/>
    </row>
    <row r="628" ht="11.25" customHeight="1">
      <c r="A628" s="175"/>
      <c r="B628" s="175"/>
      <c r="C628" s="175"/>
      <c r="D628" s="175"/>
      <c r="E628" s="175"/>
      <c r="F628" s="175"/>
      <c r="G628" s="175"/>
      <c r="H628" s="175"/>
      <c r="I628" s="175"/>
      <c r="J628" s="175"/>
      <c r="K628" s="175"/>
      <c r="L628" s="175"/>
      <c r="M628" s="175"/>
      <c r="N628" s="175"/>
      <c r="O628" s="175"/>
      <c r="P628" s="175"/>
      <c r="Q628" s="175"/>
      <c r="R628" s="175"/>
      <c r="S628" s="175"/>
      <c r="T628" s="175"/>
      <c r="U628" s="175"/>
      <c r="V628" s="175"/>
      <c r="W628" s="175"/>
      <c r="X628" s="175"/>
      <c r="Y628" s="175"/>
      <c r="Z628" s="175"/>
    </row>
    <row r="629" ht="11.25" customHeight="1">
      <c r="A629" s="175"/>
      <c r="B629" s="175"/>
      <c r="C629" s="175"/>
      <c r="D629" s="175"/>
      <c r="E629" s="175"/>
      <c r="F629" s="175"/>
      <c r="G629" s="175"/>
      <c r="H629" s="175"/>
      <c r="I629" s="175"/>
      <c r="J629" s="175"/>
      <c r="K629" s="175"/>
      <c r="L629" s="175"/>
      <c r="M629" s="175"/>
      <c r="N629" s="175"/>
      <c r="O629" s="175"/>
      <c r="P629" s="175"/>
      <c r="Q629" s="175"/>
      <c r="R629" s="175"/>
      <c r="S629" s="175"/>
      <c r="T629" s="175"/>
      <c r="U629" s="175"/>
      <c r="V629" s="175"/>
      <c r="W629" s="175"/>
      <c r="X629" s="175"/>
      <c r="Y629" s="175"/>
      <c r="Z629" s="175"/>
    </row>
    <row r="630" ht="11.25" customHeight="1">
      <c r="A630" s="175"/>
      <c r="B630" s="175"/>
      <c r="C630" s="175"/>
      <c r="D630" s="175"/>
      <c r="E630" s="175"/>
      <c r="F630" s="175"/>
      <c r="G630" s="175"/>
      <c r="H630" s="175"/>
      <c r="I630" s="175"/>
      <c r="J630" s="175"/>
      <c r="K630" s="175"/>
      <c r="L630" s="175"/>
      <c r="M630" s="175"/>
      <c r="N630" s="175"/>
      <c r="O630" s="175"/>
      <c r="P630" s="175"/>
      <c r="Q630" s="175"/>
      <c r="R630" s="175"/>
      <c r="S630" s="175"/>
      <c r="T630" s="175"/>
      <c r="U630" s="175"/>
      <c r="V630" s="175"/>
      <c r="W630" s="175"/>
      <c r="X630" s="175"/>
      <c r="Y630" s="175"/>
      <c r="Z630" s="175"/>
    </row>
    <row r="631" ht="11.25" customHeight="1">
      <c r="A631" s="175"/>
      <c r="B631" s="175"/>
      <c r="C631" s="175"/>
      <c r="D631" s="175"/>
      <c r="E631" s="175"/>
      <c r="F631" s="175"/>
      <c r="G631" s="175"/>
      <c r="H631" s="175"/>
      <c r="I631" s="175"/>
      <c r="J631" s="175"/>
      <c r="K631" s="175"/>
      <c r="L631" s="175"/>
      <c r="M631" s="175"/>
      <c r="N631" s="175"/>
      <c r="O631" s="175"/>
      <c r="P631" s="175"/>
      <c r="Q631" s="175"/>
      <c r="R631" s="175"/>
      <c r="S631" s="175"/>
      <c r="T631" s="175"/>
      <c r="U631" s="175"/>
      <c r="V631" s="175"/>
      <c r="W631" s="175"/>
      <c r="X631" s="175"/>
      <c r="Y631" s="175"/>
      <c r="Z631" s="175"/>
    </row>
    <row r="632" ht="11.25" customHeight="1">
      <c r="A632" s="175"/>
      <c r="B632" s="175"/>
      <c r="C632" s="175"/>
      <c r="D632" s="175"/>
      <c r="E632" s="175"/>
      <c r="F632" s="175"/>
      <c r="G632" s="175"/>
      <c r="H632" s="175"/>
      <c r="I632" s="175"/>
      <c r="J632" s="175"/>
      <c r="K632" s="175"/>
      <c r="L632" s="175"/>
      <c r="M632" s="175"/>
      <c r="N632" s="175"/>
      <c r="O632" s="175"/>
      <c r="P632" s="175"/>
      <c r="Q632" s="175"/>
      <c r="R632" s="175"/>
      <c r="S632" s="175"/>
      <c r="T632" s="175"/>
      <c r="U632" s="175"/>
      <c r="V632" s="175"/>
      <c r="W632" s="175"/>
      <c r="X632" s="175"/>
      <c r="Y632" s="175"/>
      <c r="Z632" s="175"/>
    </row>
    <row r="633" ht="11.25" customHeight="1">
      <c r="A633" s="175"/>
      <c r="B633" s="175"/>
      <c r="C633" s="175"/>
      <c r="D633" s="175"/>
      <c r="E633" s="175"/>
      <c r="F633" s="175"/>
      <c r="G633" s="175"/>
      <c r="H633" s="175"/>
      <c r="I633" s="175"/>
      <c r="J633" s="175"/>
      <c r="K633" s="175"/>
      <c r="L633" s="175"/>
      <c r="M633" s="175"/>
      <c r="N633" s="175"/>
      <c r="O633" s="175"/>
      <c r="P633" s="175"/>
      <c r="Q633" s="175"/>
      <c r="R633" s="175"/>
      <c r="S633" s="175"/>
      <c r="T633" s="175"/>
      <c r="U633" s="175"/>
      <c r="V633" s="175"/>
      <c r="W633" s="175"/>
      <c r="X633" s="175"/>
      <c r="Y633" s="175"/>
      <c r="Z633" s="175"/>
    </row>
    <row r="634" ht="11.25" customHeight="1">
      <c r="A634" s="175"/>
      <c r="B634" s="175"/>
      <c r="C634" s="175"/>
      <c r="D634" s="175"/>
      <c r="E634" s="175"/>
      <c r="F634" s="175"/>
      <c r="G634" s="175"/>
      <c r="H634" s="175"/>
      <c r="I634" s="175"/>
      <c r="J634" s="175"/>
      <c r="K634" s="175"/>
      <c r="L634" s="175"/>
      <c r="M634" s="175"/>
      <c r="N634" s="175"/>
      <c r="O634" s="175"/>
      <c r="P634" s="175"/>
      <c r="Q634" s="175"/>
      <c r="R634" s="175"/>
      <c r="S634" s="175"/>
      <c r="T634" s="175"/>
      <c r="U634" s="175"/>
      <c r="V634" s="175"/>
      <c r="W634" s="175"/>
      <c r="X634" s="175"/>
      <c r="Y634" s="175"/>
      <c r="Z634" s="175"/>
    </row>
    <row r="635" ht="11.25" customHeight="1">
      <c r="A635" s="175"/>
      <c r="B635" s="175"/>
      <c r="C635" s="175"/>
      <c r="D635" s="175"/>
      <c r="E635" s="175"/>
      <c r="F635" s="175"/>
      <c r="G635" s="175"/>
      <c r="H635" s="175"/>
      <c r="I635" s="175"/>
      <c r="J635" s="175"/>
      <c r="K635" s="175"/>
      <c r="L635" s="175"/>
      <c r="M635" s="175"/>
      <c r="N635" s="175"/>
      <c r="O635" s="175"/>
      <c r="P635" s="175"/>
      <c r="Q635" s="175"/>
      <c r="R635" s="175"/>
      <c r="S635" s="175"/>
      <c r="T635" s="175"/>
      <c r="U635" s="175"/>
      <c r="V635" s="175"/>
      <c r="W635" s="175"/>
      <c r="X635" s="175"/>
      <c r="Y635" s="175"/>
      <c r="Z635" s="175"/>
    </row>
    <row r="636" ht="11.25" customHeight="1">
      <c r="A636" s="175"/>
      <c r="B636" s="175"/>
      <c r="C636" s="175"/>
      <c r="D636" s="175"/>
      <c r="E636" s="175"/>
      <c r="F636" s="175"/>
      <c r="G636" s="175"/>
      <c r="H636" s="175"/>
      <c r="I636" s="175"/>
      <c r="J636" s="175"/>
      <c r="K636" s="175"/>
      <c r="L636" s="175"/>
      <c r="M636" s="175"/>
      <c r="N636" s="175"/>
      <c r="O636" s="175"/>
      <c r="P636" s="175"/>
      <c r="Q636" s="175"/>
      <c r="R636" s="175"/>
      <c r="S636" s="175"/>
      <c r="T636" s="175"/>
      <c r="U636" s="175"/>
      <c r="V636" s="175"/>
      <c r="W636" s="175"/>
      <c r="X636" s="175"/>
      <c r="Y636" s="175"/>
      <c r="Z636" s="175"/>
    </row>
    <row r="637" ht="11.25" customHeight="1">
      <c r="A637" s="175"/>
      <c r="B637" s="175"/>
      <c r="C637" s="175"/>
      <c r="D637" s="175"/>
      <c r="E637" s="175"/>
      <c r="F637" s="175"/>
      <c r="G637" s="175"/>
      <c r="H637" s="175"/>
      <c r="I637" s="175"/>
      <c r="J637" s="175"/>
      <c r="K637" s="175"/>
      <c r="L637" s="175"/>
      <c r="M637" s="175"/>
      <c r="N637" s="175"/>
      <c r="O637" s="175"/>
      <c r="P637" s="175"/>
      <c r="Q637" s="175"/>
      <c r="R637" s="175"/>
      <c r="S637" s="175"/>
      <c r="T637" s="175"/>
      <c r="U637" s="175"/>
      <c r="V637" s="175"/>
      <c r="W637" s="175"/>
      <c r="X637" s="175"/>
      <c r="Y637" s="175"/>
      <c r="Z637" s="175"/>
    </row>
    <row r="638" ht="11.25" customHeight="1">
      <c r="A638" s="175"/>
      <c r="B638" s="175"/>
      <c r="C638" s="175"/>
      <c r="D638" s="175"/>
      <c r="E638" s="175"/>
      <c r="F638" s="175"/>
      <c r="G638" s="175"/>
      <c r="H638" s="175"/>
      <c r="I638" s="175"/>
      <c r="J638" s="175"/>
      <c r="K638" s="175"/>
      <c r="L638" s="175"/>
      <c r="M638" s="175"/>
      <c r="N638" s="175"/>
      <c r="O638" s="175"/>
      <c r="P638" s="175"/>
      <c r="Q638" s="175"/>
      <c r="R638" s="175"/>
      <c r="S638" s="175"/>
      <c r="T638" s="175"/>
      <c r="U638" s="175"/>
      <c r="V638" s="175"/>
      <c r="W638" s="175"/>
      <c r="X638" s="175"/>
      <c r="Y638" s="175"/>
      <c r="Z638" s="175"/>
    </row>
    <row r="639" ht="11.25" customHeight="1">
      <c r="A639" s="175"/>
      <c r="B639" s="175"/>
      <c r="C639" s="175"/>
      <c r="D639" s="175"/>
      <c r="E639" s="175"/>
      <c r="F639" s="175"/>
      <c r="G639" s="175"/>
      <c r="H639" s="175"/>
      <c r="I639" s="175"/>
      <c r="J639" s="175"/>
      <c r="K639" s="175"/>
      <c r="L639" s="175"/>
      <c r="M639" s="175"/>
      <c r="N639" s="175"/>
      <c r="O639" s="175"/>
      <c r="P639" s="175"/>
      <c r="Q639" s="175"/>
      <c r="R639" s="175"/>
      <c r="S639" s="175"/>
      <c r="T639" s="175"/>
      <c r="U639" s="175"/>
      <c r="V639" s="175"/>
      <c r="W639" s="175"/>
      <c r="X639" s="175"/>
      <c r="Y639" s="175"/>
      <c r="Z639" s="175"/>
    </row>
    <row r="640" ht="11.25" customHeight="1">
      <c r="A640" s="175"/>
      <c r="B640" s="175"/>
      <c r="C640" s="175"/>
      <c r="D640" s="175"/>
      <c r="E640" s="175"/>
      <c r="F640" s="175"/>
      <c r="G640" s="175"/>
      <c r="H640" s="175"/>
      <c r="I640" s="175"/>
      <c r="J640" s="175"/>
      <c r="K640" s="175"/>
      <c r="L640" s="175"/>
      <c r="M640" s="175"/>
      <c r="N640" s="175"/>
      <c r="O640" s="175"/>
      <c r="P640" s="175"/>
      <c r="Q640" s="175"/>
      <c r="R640" s="175"/>
      <c r="S640" s="175"/>
      <c r="T640" s="175"/>
      <c r="U640" s="175"/>
      <c r="V640" s="175"/>
      <c r="W640" s="175"/>
      <c r="X640" s="175"/>
      <c r="Y640" s="175"/>
      <c r="Z640" s="175"/>
    </row>
    <row r="641" ht="11.25" customHeight="1">
      <c r="A641" s="175"/>
      <c r="B641" s="175"/>
      <c r="C641" s="175"/>
      <c r="D641" s="175"/>
      <c r="E641" s="175"/>
      <c r="F641" s="175"/>
      <c r="G641" s="175"/>
      <c r="H641" s="175"/>
      <c r="I641" s="175"/>
      <c r="J641" s="175"/>
      <c r="K641" s="175"/>
      <c r="L641" s="175"/>
      <c r="M641" s="175"/>
      <c r="N641" s="175"/>
      <c r="O641" s="175"/>
      <c r="P641" s="175"/>
      <c r="Q641" s="175"/>
      <c r="R641" s="175"/>
      <c r="S641" s="175"/>
      <c r="T641" s="175"/>
      <c r="U641" s="175"/>
      <c r="V641" s="175"/>
      <c r="W641" s="175"/>
      <c r="X641" s="175"/>
      <c r="Y641" s="175"/>
      <c r="Z641" s="175"/>
    </row>
    <row r="642" ht="11.25" customHeight="1">
      <c r="A642" s="175"/>
      <c r="B642" s="175"/>
      <c r="C642" s="175"/>
      <c r="D642" s="175"/>
      <c r="E642" s="175"/>
      <c r="F642" s="175"/>
      <c r="G642" s="175"/>
      <c r="H642" s="175"/>
      <c r="I642" s="175"/>
      <c r="J642" s="175"/>
      <c r="K642" s="175"/>
      <c r="L642" s="175"/>
      <c r="M642" s="175"/>
      <c r="N642" s="175"/>
      <c r="O642" s="175"/>
      <c r="P642" s="175"/>
      <c r="Q642" s="175"/>
      <c r="R642" s="175"/>
      <c r="S642" s="175"/>
      <c r="T642" s="175"/>
      <c r="U642" s="175"/>
      <c r="V642" s="175"/>
      <c r="W642" s="175"/>
      <c r="X642" s="175"/>
      <c r="Y642" s="175"/>
      <c r="Z642" s="175"/>
    </row>
    <row r="643" ht="11.25" customHeight="1">
      <c r="A643" s="175"/>
      <c r="B643" s="175"/>
      <c r="C643" s="175"/>
      <c r="D643" s="175"/>
      <c r="E643" s="175"/>
      <c r="F643" s="175"/>
      <c r="G643" s="175"/>
      <c r="H643" s="175"/>
      <c r="I643" s="175"/>
      <c r="J643" s="175"/>
      <c r="K643" s="175"/>
      <c r="L643" s="175"/>
      <c r="M643" s="175"/>
      <c r="N643" s="175"/>
      <c r="O643" s="175"/>
      <c r="P643" s="175"/>
      <c r="Q643" s="175"/>
      <c r="R643" s="175"/>
      <c r="S643" s="175"/>
      <c r="T643" s="175"/>
      <c r="U643" s="175"/>
      <c r="V643" s="175"/>
      <c r="W643" s="175"/>
      <c r="X643" s="175"/>
      <c r="Y643" s="175"/>
      <c r="Z643" s="175"/>
    </row>
    <row r="644" ht="11.25" customHeight="1">
      <c r="A644" s="175"/>
      <c r="B644" s="175"/>
      <c r="C644" s="175"/>
      <c r="D644" s="175"/>
      <c r="E644" s="175"/>
      <c r="F644" s="175"/>
      <c r="G644" s="175"/>
      <c r="H644" s="175"/>
      <c r="I644" s="175"/>
      <c r="J644" s="175"/>
      <c r="K644" s="175"/>
      <c r="L644" s="175"/>
      <c r="M644" s="175"/>
      <c r="N644" s="175"/>
      <c r="O644" s="175"/>
      <c r="P644" s="175"/>
      <c r="Q644" s="175"/>
      <c r="R644" s="175"/>
      <c r="S644" s="175"/>
      <c r="T644" s="175"/>
      <c r="U644" s="175"/>
      <c r="V644" s="175"/>
      <c r="W644" s="175"/>
      <c r="X644" s="175"/>
      <c r="Y644" s="175"/>
      <c r="Z644" s="175"/>
    </row>
    <row r="645" ht="11.25" customHeight="1">
      <c r="A645" s="175"/>
      <c r="B645" s="175"/>
      <c r="C645" s="175"/>
      <c r="D645" s="175"/>
      <c r="E645" s="175"/>
      <c r="F645" s="175"/>
      <c r="G645" s="175"/>
      <c r="H645" s="175"/>
      <c r="I645" s="175"/>
      <c r="J645" s="175"/>
      <c r="K645" s="175"/>
      <c r="L645" s="175"/>
      <c r="M645" s="175"/>
      <c r="N645" s="175"/>
      <c r="O645" s="175"/>
      <c r="P645" s="175"/>
      <c r="Q645" s="175"/>
      <c r="R645" s="175"/>
      <c r="S645" s="175"/>
      <c r="T645" s="175"/>
      <c r="U645" s="175"/>
      <c r="V645" s="175"/>
      <c r="W645" s="175"/>
      <c r="X645" s="175"/>
      <c r="Y645" s="175"/>
      <c r="Z645" s="175"/>
    </row>
    <row r="646" ht="11.25" customHeight="1">
      <c r="A646" s="175"/>
      <c r="B646" s="175"/>
      <c r="C646" s="175"/>
      <c r="D646" s="175"/>
      <c r="E646" s="175"/>
      <c r="F646" s="175"/>
      <c r="G646" s="175"/>
      <c r="H646" s="175"/>
      <c r="I646" s="175"/>
      <c r="J646" s="175"/>
      <c r="K646" s="175"/>
      <c r="L646" s="175"/>
      <c r="M646" s="175"/>
      <c r="N646" s="175"/>
      <c r="O646" s="175"/>
      <c r="P646" s="175"/>
      <c r="Q646" s="175"/>
      <c r="R646" s="175"/>
      <c r="S646" s="175"/>
      <c r="T646" s="175"/>
      <c r="U646" s="175"/>
      <c r="V646" s="175"/>
      <c r="W646" s="175"/>
      <c r="X646" s="175"/>
      <c r="Y646" s="175"/>
      <c r="Z646" s="175"/>
    </row>
    <row r="647" ht="11.25" customHeight="1">
      <c r="A647" s="175"/>
      <c r="B647" s="175"/>
      <c r="C647" s="175"/>
      <c r="D647" s="175"/>
      <c r="E647" s="175"/>
      <c r="F647" s="175"/>
      <c r="G647" s="175"/>
      <c r="H647" s="175"/>
      <c r="I647" s="175"/>
      <c r="J647" s="175"/>
      <c r="K647" s="175"/>
      <c r="L647" s="175"/>
      <c r="M647" s="175"/>
      <c r="N647" s="175"/>
      <c r="O647" s="175"/>
      <c r="P647" s="175"/>
      <c r="Q647" s="175"/>
      <c r="R647" s="175"/>
      <c r="S647" s="175"/>
      <c r="T647" s="175"/>
      <c r="U647" s="175"/>
      <c r="V647" s="175"/>
      <c r="W647" s="175"/>
      <c r="X647" s="175"/>
      <c r="Y647" s="175"/>
      <c r="Z647" s="175"/>
    </row>
    <row r="648" ht="11.25" customHeight="1">
      <c r="A648" s="175"/>
      <c r="B648" s="175"/>
      <c r="C648" s="175"/>
      <c r="D648" s="175"/>
      <c r="E648" s="175"/>
      <c r="F648" s="175"/>
      <c r="G648" s="175"/>
      <c r="H648" s="175"/>
      <c r="I648" s="175"/>
      <c r="J648" s="175"/>
      <c r="K648" s="175"/>
      <c r="L648" s="175"/>
      <c r="M648" s="175"/>
      <c r="N648" s="175"/>
      <c r="O648" s="175"/>
      <c r="P648" s="175"/>
      <c r="Q648" s="175"/>
      <c r="R648" s="175"/>
      <c r="S648" s="175"/>
      <c r="T648" s="175"/>
      <c r="U648" s="175"/>
      <c r="V648" s="175"/>
      <c r="W648" s="175"/>
      <c r="X648" s="175"/>
      <c r="Y648" s="175"/>
      <c r="Z648" s="175"/>
    </row>
    <row r="649" ht="11.25" customHeight="1">
      <c r="A649" s="175"/>
      <c r="B649" s="175"/>
      <c r="C649" s="175"/>
      <c r="D649" s="175"/>
      <c r="E649" s="175"/>
      <c r="F649" s="175"/>
      <c r="G649" s="175"/>
      <c r="H649" s="175"/>
      <c r="I649" s="175"/>
      <c r="J649" s="175"/>
      <c r="K649" s="175"/>
      <c r="L649" s="175"/>
      <c r="M649" s="175"/>
      <c r="N649" s="175"/>
      <c r="O649" s="175"/>
      <c r="P649" s="175"/>
      <c r="Q649" s="175"/>
      <c r="R649" s="175"/>
      <c r="S649" s="175"/>
      <c r="T649" s="175"/>
      <c r="U649" s="175"/>
      <c r="V649" s="175"/>
      <c r="W649" s="175"/>
      <c r="X649" s="175"/>
      <c r="Y649" s="175"/>
      <c r="Z649" s="175"/>
    </row>
    <row r="650" ht="11.25" customHeight="1">
      <c r="A650" s="175"/>
      <c r="B650" s="175"/>
      <c r="C650" s="175"/>
      <c r="D650" s="175"/>
      <c r="E650" s="175"/>
      <c r="F650" s="175"/>
      <c r="G650" s="175"/>
      <c r="H650" s="175"/>
      <c r="I650" s="175"/>
      <c r="J650" s="175"/>
      <c r="K650" s="175"/>
      <c r="L650" s="175"/>
      <c r="M650" s="175"/>
      <c r="N650" s="175"/>
      <c r="O650" s="175"/>
      <c r="P650" s="175"/>
      <c r="Q650" s="175"/>
      <c r="R650" s="175"/>
      <c r="S650" s="175"/>
      <c r="T650" s="175"/>
      <c r="U650" s="175"/>
      <c r="V650" s="175"/>
      <c r="W650" s="175"/>
      <c r="X650" s="175"/>
      <c r="Y650" s="175"/>
      <c r="Z650" s="175"/>
    </row>
    <row r="651" ht="11.25" customHeight="1">
      <c r="A651" s="175"/>
      <c r="B651" s="175"/>
      <c r="C651" s="175"/>
      <c r="D651" s="175"/>
      <c r="E651" s="175"/>
      <c r="F651" s="175"/>
      <c r="G651" s="175"/>
      <c r="H651" s="175"/>
      <c r="I651" s="175"/>
      <c r="J651" s="175"/>
      <c r="K651" s="175"/>
      <c r="L651" s="175"/>
      <c r="M651" s="175"/>
      <c r="N651" s="175"/>
      <c r="O651" s="175"/>
      <c r="P651" s="175"/>
      <c r="Q651" s="175"/>
      <c r="R651" s="175"/>
      <c r="S651" s="175"/>
      <c r="T651" s="175"/>
      <c r="U651" s="175"/>
      <c r="V651" s="175"/>
      <c r="W651" s="175"/>
      <c r="X651" s="175"/>
      <c r="Y651" s="175"/>
      <c r="Z651" s="175"/>
    </row>
    <row r="652" ht="11.25" customHeight="1">
      <c r="A652" s="175"/>
      <c r="B652" s="175"/>
      <c r="C652" s="175"/>
      <c r="D652" s="175"/>
      <c r="E652" s="175"/>
      <c r="F652" s="175"/>
      <c r="G652" s="175"/>
      <c r="H652" s="175"/>
      <c r="I652" s="175"/>
      <c r="J652" s="175"/>
      <c r="K652" s="175"/>
      <c r="L652" s="175"/>
      <c r="M652" s="175"/>
      <c r="N652" s="175"/>
      <c r="O652" s="175"/>
      <c r="P652" s="175"/>
      <c r="Q652" s="175"/>
      <c r="R652" s="175"/>
      <c r="S652" s="175"/>
      <c r="T652" s="175"/>
      <c r="U652" s="175"/>
      <c r="V652" s="175"/>
      <c r="W652" s="175"/>
      <c r="X652" s="175"/>
      <c r="Y652" s="175"/>
      <c r="Z652" s="175"/>
    </row>
    <row r="653" ht="11.25" customHeight="1">
      <c r="A653" s="175"/>
      <c r="B653" s="175"/>
      <c r="C653" s="175"/>
      <c r="D653" s="175"/>
      <c r="E653" s="175"/>
      <c r="F653" s="175"/>
      <c r="G653" s="175"/>
      <c r="H653" s="175"/>
      <c r="I653" s="175"/>
      <c r="J653" s="175"/>
      <c r="K653" s="175"/>
      <c r="L653" s="175"/>
      <c r="M653" s="175"/>
      <c r="N653" s="175"/>
      <c r="O653" s="175"/>
      <c r="P653" s="175"/>
      <c r="Q653" s="175"/>
      <c r="R653" s="175"/>
      <c r="S653" s="175"/>
      <c r="T653" s="175"/>
      <c r="U653" s="175"/>
      <c r="V653" s="175"/>
      <c r="W653" s="175"/>
      <c r="X653" s="175"/>
      <c r="Y653" s="175"/>
      <c r="Z653" s="175"/>
    </row>
    <row r="654" ht="11.25" customHeight="1">
      <c r="A654" s="175"/>
      <c r="B654" s="175"/>
      <c r="C654" s="175"/>
      <c r="D654" s="175"/>
      <c r="E654" s="175"/>
      <c r="F654" s="175"/>
      <c r="G654" s="175"/>
      <c r="H654" s="175"/>
      <c r="I654" s="175"/>
      <c r="J654" s="175"/>
      <c r="K654" s="175"/>
      <c r="L654" s="175"/>
      <c r="M654" s="175"/>
      <c r="N654" s="175"/>
      <c r="O654" s="175"/>
      <c r="P654" s="175"/>
      <c r="Q654" s="175"/>
      <c r="R654" s="175"/>
      <c r="S654" s="175"/>
      <c r="T654" s="175"/>
      <c r="U654" s="175"/>
      <c r="V654" s="175"/>
      <c r="W654" s="175"/>
      <c r="X654" s="175"/>
      <c r="Y654" s="175"/>
      <c r="Z654" s="175"/>
    </row>
    <row r="655" ht="11.25" customHeight="1">
      <c r="A655" s="175"/>
      <c r="B655" s="175"/>
      <c r="C655" s="175"/>
      <c r="D655" s="175"/>
      <c r="E655" s="175"/>
      <c r="F655" s="175"/>
      <c r="G655" s="175"/>
      <c r="H655" s="175"/>
      <c r="I655" s="175"/>
      <c r="J655" s="175"/>
      <c r="K655" s="175"/>
      <c r="L655" s="175"/>
      <c r="M655" s="175"/>
      <c r="N655" s="175"/>
      <c r="O655" s="175"/>
      <c r="P655" s="175"/>
      <c r="Q655" s="175"/>
      <c r="R655" s="175"/>
      <c r="S655" s="175"/>
      <c r="T655" s="175"/>
      <c r="U655" s="175"/>
      <c r="V655" s="175"/>
      <c r="W655" s="175"/>
      <c r="X655" s="175"/>
      <c r="Y655" s="175"/>
      <c r="Z655" s="175"/>
    </row>
    <row r="656" ht="11.25" customHeight="1">
      <c r="A656" s="175"/>
      <c r="B656" s="175"/>
      <c r="C656" s="175"/>
      <c r="D656" s="175"/>
      <c r="E656" s="175"/>
      <c r="F656" s="175"/>
      <c r="G656" s="175"/>
      <c r="H656" s="175"/>
      <c r="I656" s="175"/>
      <c r="J656" s="175"/>
      <c r="K656" s="175"/>
      <c r="L656" s="175"/>
      <c r="M656" s="175"/>
      <c r="N656" s="175"/>
      <c r="O656" s="175"/>
      <c r="P656" s="175"/>
      <c r="Q656" s="175"/>
      <c r="R656" s="175"/>
      <c r="S656" s="175"/>
      <c r="T656" s="175"/>
      <c r="U656" s="175"/>
      <c r="V656" s="175"/>
      <c r="W656" s="175"/>
      <c r="X656" s="175"/>
      <c r="Y656" s="175"/>
      <c r="Z656" s="175"/>
    </row>
    <row r="657" ht="11.25" customHeight="1">
      <c r="A657" s="175"/>
      <c r="B657" s="175"/>
      <c r="C657" s="175"/>
      <c r="D657" s="175"/>
      <c r="E657" s="175"/>
      <c r="F657" s="175"/>
      <c r="G657" s="175"/>
      <c r="H657" s="175"/>
      <c r="I657" s="175"/>
      <c r="J657" s="175"/>
      <c r="K657" s="175"/>
      <c r="L657" s="175"/>
      <c r="M657" s="175"/>
      <c r="N657" s="175"/>
      <c r="O657" s="175"/>
      <c r="P657" s="175"/>
      <c r="Q657" s="175"/>
      <c r="R657" s="175"/>
      <c r="S657" s="175"/>
      <c r="T657" s="175"/>
      <c r="U657" s="175"/>
      <c r="V657" s="175"/>
      <c r="W657" s="175"/>
      <c r="X657" s="175"/>
      <c r="Y657" s="175"/>
      <c r="Z657" s="175"/>
    </row>
    <row r="658" ht="11.25" customHeight="1">
      <c r="A658" s="175"/>
      <c r="B658" s="175"/>
      <c r="C658" s="175"/>
      <c r="D658" s="175"/>
      <c r="E658" s="175"/>
      <c r="F658" s="175"/>
      <c r="G658" s="175"/>
      <c r="H658" s="175"/>
      <c r="I658" s="175"/>
      <c r="J658" s="175"/>
      <c r="K658" s="175"/>
      <c r="L658" s="175"/>
      <c r="M658" s="175"/>
      <c r="N658" s="175"/>
      <c r="O658" s="175"/>
      <c r="P658" s="175"/>
      <c r="Q658" s="175"/>
      <c r="R658" s="175"/>
      <c r="S658" s="175"/>
      <c r="T658" s="175"/>
      <c r="U658" s="175"/>
      <c r="V658" s="175"/>
      <c r="W658" s="175"/>
      <c r="X658" s="175"/>
      <c r="Y658" s="175"/>
      <c r="Z658" s="175"/>
    </row>
    <row r="659" ht="11.25" customHeight="1">
      <c r="A659" s="175"/>
      <c r="B659" s="175"/>
      <c r="C659" s="175"/>
      <c r="D659" s="175"/>
      <c r="E659" s="175"/>
      <c r="F659" s="175"/>
      <c r="G659" s="175"/>
      <c r="H659" s="175"/>
      <c r="I659" s="175"/>
      <c r="J659" s="175"/>
      <c r="K659" s="175"/>
      <c r="L659" s="175"/>
      <c r="M659" s="175"/>
      <c r="N659" s="175"/>
      <c r="O659" s="175"/>
      <c r="P659" s="175"/>
      <c r="Q659" s="175"/>
      <c r="R659" s="175"/>
      <c r="S659" s="175"/>
      <c r="T659" s="175"/>
      <c r="U659" s="175"/>
      <c r="V659" s="175"/>
      <c r="W659" s="175"/>
      <c r="X659" s="175"/>
      <c r="Y659" s="175"/>
      <c r="Z659" s="175"/>
    </row>
    <row r="660" ht="11.25" customHeight="1">
      <c r="A660" s="175"/>
      <c r="B660" s="175"/>
      <c r="C660" s="175"/>
      <c r="D660" s="175"/>
      <c r="E660" s="175"/>
      <c r="F660" s="175"/>
      <c r="G660" s="175"/>
      <c r="H660" s="175"/>
      <c r="I660" s="175"/>
      <c r="J660" s="175"/>
      <c r="K660" s="175"/>
      <c r="L660" s="175"/>
      <c r="M660" s="175"/>
      <c r="N660" s="175"/>
      <c r="O660" s="175"/>
      <c r="P660" s="175"/>
      <c r="Q660" s="175"/>
      <c r="R660" s="175"/>
      <c r="S660" s="175"/>
      <c r="T660" s="175"/>
      <c r="U660" s="175"/>
      <c r="V660" s="175"/>
      <c r="W660" s="175"/>
      <c r="X660" s="175"/>
      <c r="Y660" s="175"/>
      <c r="Z660" s="175"/>
    </row>
    <row r="661" ht="11.25" customHeight="1">
      <c r="A661" s="175"/>
      <c r="B661" s="175"/>
      <c r="C661" s="175"/>
      <c r="D661" s="175"/>
      <c r="E661" s="175"/>
      <c r="F661" s="175"/>
      <c r="G661" s="175"/>
      <c r="H661" s="175"/>
      <c r="I661" s="175"/>
      <c r="J661" s="175"/>
      <c r="K661" s="175"/>
      <c r="L661" s="175"/>
      <c r="M661" s="175"/>
      <c r="N661" s="175"/>
      <c r="O661" s="175"/>
      <c r="P661" s="175"/>
      <c r="Q661" s="175"/>
      <c r="R661" s="175"/>
      <c r="S661" s="175"/>
      <c r="T661" s="175"/>
      <c r="U661" s="175"/>
      <c r="V661" s="175"/>
      <c r="W661" s="175"/>
      <c r="X661" s="175"/>
      <c r="Y661" s="175"/>
      <c r="Z661" s="175"/>
    </row>
    <row r="662" ht="11.25" customHeight="1">
      <c r="A662" s="175"/>
      <c r="B662" s="175"/>
      <c r="C662" s="175"/>
      <c r="D662" s="175"/>
      <c r="E662" s="175"/>
      <c r="F662" s="175"/>
      <c r="G662" s="175"/>
      <c r="H662" s="175"/>
      <c r="I662" s="175"/>
      <c r="J662" s="175"/>
      <c r="K662" s="175"/>
      <c r="L662" s="175"/>
      <c r="M662" s="175"/>
      <c r="N662" s="175"/>
      <c r="O662" s="175"/>
      <c r="P662" s="175"/>
      <c r="Q662" s="175"/>
      <c r="R662" s="175"/>
      <c r="S662" s="175"/>
      <c r="T662" s="175"/>
      <c r="U662" s="175"/>
      <c r="V662" s="175"/>
      <c r="W662" s="175"/>
      <c r="X662" s="175"/>
      <c r="Y662" s="175"/>
      <c r="Z662" s="175"/>
    </row>
    <row r="663" ht="11.25" customHeight="1">
      <c r="A663" s="175"/>
      <c r="B663" s="175"/>
      <c r="C663" s="175"/>
      <c r="D663" s="175"/>
      <c r="E663" s="175"/>
      <c r="F663" s="175"/>
      <c r="G663" s="175"/>
      <c r="H663" s="175"/>
      <c r="I663" s="175"/>
      <c r="J663" s="175"/>
      <c r="K663" s="175"/>
      <c r="L663" s="175"/>
      <c r="M663" s="175"/>
      <c r="N663" s="175"/>
      <c r="O663" s="175"/>
      <c r="P663" s="175"/>
      <c r="Q663" s="175"/>
      <c r="R663" s="175"/>
      <c r="S663" s="175"/>
      <c r="T663" s="175"/>
      <c r="U663" s="175"/>
      <c r="V663" s="175"/>
      <c r="W663" s="175"/>
      <c r="X663" s="175"/>
      <c r="Y663" s="175"/>
      <c r="Z663" s="175"/>
    </row>
    <row r="664" ht="11.25" customHeight="1">
      <c r="A664" s="175"/>
      <c r="B664" s="175"/>
      <c r="C664" s="175"/>
      <c r="D664" s="175"/>
      <c r="E664" s="175"/>
      <c r="F664" s="175"/>
      <c r="G664" s="175"/>
      <c r="H664" s="175"/>
      <c r="I664" s="175"/>
      <c r="J664" s="175"/>
      <c r="K664" s="175"/>
      <c r="L664" s="175"/>
      <c r="M664" s="175"/>
      <c r="N664" s="175"/>
      <c r="O664" s="175"/>
      <c r="P664" s="175"/>
      <c r="Q664" s="175"/>
      <c r="R664" s="175"/>
      <c r="S664" s="175"/>
      <c r="T664" s="175"/>
      <c r="U664" s="175"/>
      <c r="V664" s="175"/>
      <c r="W664" s="175"/>
      <c r="X664" s="175"/>
      <c r="Y664" s="175"/>
      <c r="Z664" s="175"/>
    </row>
    <row r="665" ht="11.25" customHeight="1">
      <c r="A665" s="175"/>
      <c r="B665" s="175"/>
      <c r="C665" s="175"/>
      <c r="D665" s="175"/>
      <c r="E665" s="175"/>
      <c r="F665" s="175"/>
      <c r="G665" s="175"/>
      <c r="H665" s="175"/>
      <c r="I665" s="175"/>
      <c r="J665" s="175"/>
      <c r="K665" s="175"/>
      <c r="L665" s="175"/>
      <c r="M665" s="175"/>
      <c r="N665" s="175"/>
      <c r="O665" s="175"/>
      <c r="P665" s="175"/>
      <c r="Q665" s="175"/>
      <c r="R665" s="175"/>
      <c r="S665" s="175"/>
      <c r="T665" s="175"/>
      <c r="U665" s="175"/>
      <c r="V665" s="175"/>
      <c r="W665" s="175"/>
      <c r="X665" s="175"/>
      <c r="Y665" s="175"/>
      <c r="Z665" s="175"/>
    </row>
    <row r="666" ht="11.25" customHeight="1">
      <c r="A666" s="175"/>
      <c r="B666" s="175"/>
      <c r="C666" s="175"/>
      <c r="D666" s="175"/>
      <c r="E666" s="175"/>
      <c r="F666" s="175"/>
      <c r="G666" s="175"/>
      <c r="H666" s="175"/>
      <c r="I666" s="175"/>
      <c r="J666" s="175"/>
      <c r="K666" s="175"/>
      <c r="L666" s="175"/>
      <c r="M666" s="175"/>
      <c r="N666" s="175"/>
      <c r="O666" s="175"/>
      <c r="P666" s="175"/>
      <c r="Q666" s="175"/>
      <c r="R666" s="175"/>
      <c r="S666" s="175"/>
      <c r="T666" s="175"/>
      <c r="U666" s="175"/>
      <c r="V666" s="175"/>
      <c r="W666" s="175"/>
      <c r="X666" s="175"/>
      <c r="Y666" s="175"/>
      <c r="Z666" s="175"/>
    </row>
    <row r="667" ht="11.25" customHeight="1">
      <c r="A667" s="175"/>
      <c r="B667" s="175"/>
      <c r="C667" s="175"/>
      <c r="D667" s="175"/>
      <c r="E667" s="175"/>
      <c r="F667" s="175"/>
      <c r="G667" s="175"/>
      <c r="H667" s="175"/>
      <c r="I667" s="175"/>
      <c r="J667" s="175"/>
      <c r="K667" s="175"/>
      <c r="L667" s="175"/>
      <c r="M667" s="175"/>
      <c r="N667" s="175"/>
      <c r="O667" s="175"/>
      <c r="P667" s="175"/>
      <c r="Q667" s="175"/>
      <c r="R667" s="175"/>
      <c r="S667" s="175"/>
      <c r="T667" s="175"/>
      <c r="U667" s="175"/>
      <c r="V667" s="175"/>
      <c r="W667" s="175"/>
      <c r="X667" s="175"/>
      <c r="Y667" s="175"/>
      <c r="Z667" s="175"/>
    </row>
    <row r="668" ht="11.25" customHeight="1">
      <c r="A668" s="175"/>
      <c r="B668" s="175"/>
      <c r="C668" s="175"/>
      <c r="D668" s="175"/>
      <c r="E668" s="175"/>
      <c r="F668" s="175"/>
      <c r="G668" s="175"/>
      <c r="H668" s="175"/>
      <c r="I668" s="175"/>
      <c r="J668" s="175"/>
      <c r="K668" s="175"/>
      <c r="L668" s="175"/>
      <c r="M668" s="175"/>
      <c r="N668" s="175"/>
      <c r="O668" s="175"/>
      <c r="P668" s="175"/>
      <c r="Q668" s="175"/>
      <c r="R668" s="175"/>
      <c r="S668" s="175"/>
      <c r="T668" s="175"/>
      <c r="U668" s="175"/>
      <c r="V668" s="175"/>
      <c r="W668" s="175"/>
      <c r="X668" s="175"/>
      <c r="Y668" s="175"/>
      <c r="Z668" s="175"/>
    </row>
    <row r="669" ht="11.25" customHeight="1">
      <c r="A669" s="175"/>
      <c r="B669" s="175"/>
      <c r="C669" s="175"/>
      <c r="D669" s="175"/>
      <c r="E669" s="175"/>
      <c r="F669" s="175"/>
      <c r="G669" s="175"/>
      <c r="H669" s="175"/>
      <c r="I669" s="175"/>
      <c r="J669" s="175"/>
      <c r="K669" s="175"/>
      <c r="L669" s="175"/>
      <c r="M669" s="175"/>
      <c r="N669" s="175"/>
      <c r="O669" s="175"/>
      <c r="P669" s="175"/>
      <c r="Q669" s="175"/>
      <c r="R669" s="175"/>
      <c r="S669" s="175"/>
      <c r="T669" s="175"/>
      <c r="U669" s="175"/>
      <c r="V669" s="175"/>
      <c r="W669" s="175"/>
      <c r="X669" s="175"/>
      <c r="Y669" s="175"/>
      <c r="Z669" s="175"/>
    </row>
    <row r="670" ht="11.25" customHeight="1">
      <c r="A670" s="175"/>
      <c r="B670" s="175"/>
      <c r="C670" s="175"/>
      <c r="D670" s="175"/>
      <c r="E670" s="175"/>
      <c r="F670" s="175"/>
      <c r="G670" s="175"/>
      <c r="H670" s="175"/>
      <c r="I670" s="175"/>
      <c r="J670" s="175"/>
      <c r="K670" s="175"/>
      <c r="L670" s="175"/>
      <c r="M670" s="175"/>
      <c r="N670" s="175"/>
      <c r="O670" s="175"/>
      <c r="P670" s="175"/>
      <c r="Q670" s="175"/>
      <c r="R670" s="175"/>
      <c r="S670" s="175"/>
      <c r="T670" s="175"/>
      <c r="U670" s="175"/>
      <c r="V670" s="175"/>
      <c r="W670" s="175"/>
      <c r="X670" s="175"/>
      <c r="Y670" s="175"/>
      <c r="Z670" s="175"/>
    </row>
    <row r="671" ht="11.25" customHeight="1">
      <c r="A671" s="175"/>
      <c r="B671" s="175"/>
      <c r="C671" s="175"/>
      <c r="D671" s="175"/>
      <c r="E671" s="175"/>
      <c r="F671" s="175"/>
      <c r="G671" s="175"/>
      <c r="H671" s="175"/>
      <c r="I671" s="175"/>
      <c r="J671" s="175"/>
      <c r="K671" s="175"/>
      <c r="L671" s="175"/>
      <c r="M671" s="175"/>
      <c r="N671" s="175"/>
      <c r="O671" s="175"/>
      <c r="P671" s="175"/>
      <c r="Q671" s="175"/>
      <c r="R671" s="175"/>
      <c r="S671" s="175"/>
      <c r="T671" s="175"/>
      <c r="U671" s="175"/>
      <c r="V671" s="175"/>
      <c r="W671" s="175"/>
      <c r="X671" s="175"/>
      <c r="Y671" s="175"/>
      <c r="Z671" s="175"/>
    </row>
    <row r="672" ht="11.25" customHeight="1">
      <c r="A672" s="175"/>
      <c r="B672" s="175"/>
      <c r="C672" s="175"/>
      <c r="D672" s="175"/>
      <c r="E672" s="175"/>
      <c r="F672" s="175"/>
      <c r="G672" s="175"/>
      <c r="H672" s="175"/>
      <c r="I672" s="175"/>
      <c r="J672" s="175"/>
      <c r="K672" s="175"/>
      <c r="L672" s="175"/>
      <c r="M672" s="175"/>
      <c r="N672" s="175"/>
      <c r="O672" s="175"/>
      <c r="P672" s="175"/>
      <c r="Q672" s="175"/>
      <c r="R672" s="175"/>
      <c r="S672" s="175"/>
      <c r="T672" s="175"/>
      <c r="U672" s="175"/>
      <c r="V672" s="175"/>
      <c r="W672" s="175"/>
      <c r="X672" s="175"/>
      <c r="Y672" s="175"/>
      <c r="Z672" s="175"/>
    </row>
    <row r="673" ht="11.25" customHeight="1">
      <c r="A673" s="175"/>
      <c r="B673" s="175"/>
      <c r="C673" s="175"/>
      <c r="D673" s="175"/>
      <c r="E673" s="175"/>
      <c r="F673" s="175"/>
      <c r="G673" s="175"/>
      <c r="H673" s="175"/>
      <c r="I673" s="175"/>
      <c r="J673" s="175"/>
      <c r="K673" s="175"/>
      <c r="L673" s="175"/>
      <c r="M673" s="175"/>
      <c r="N673" s="175"/>
      <c r="O673" s="175"/>
      <c r="P673" s="175"/>
      <c r="Q673" s="175"/>
      <c r="R673" s="175"/>
      <c r="S673" s="175"/>
      <c r="T673" s="175"/>
      <c r="U673" s="175"/>
      <c r="V673" s="175"/>
      <c r="W673" s="175"/>
      <c r="X673" s="175"/>
      <c r="Y673" s="175"/>
      <c r="Z673" s="175"/>
    </row>
    <row r="674" ht="11.25" customHeight="1">
      <c r="A674" s="175"/>
      <c r="B674" s="175"/>
      <c r="C674" s="175"/>
      <c r="D674" s="175"/>
      <c r="E674" s="175"/>
      <c r="F674" s="175"/>
      <c r="G674" s="175"/>
      <c r="H674" s="175"/>
      <c r="I674" s="175"/>
      <c r="J674" s="175"/>
      <c r="K674" s="175"/>
      <c r="L674" s="175"/>
      <c r="M674" s="175"/>
      <c r="N674" s="175"/>
      <c r="O674" s="175"/>
      <c r="P674" s="175"/>
      <c r="Q674" s="175"/>
      <c r="R674" s="175"/>
      <c r="S674" s="175"/>
      <c r="T674" s="175"/>
      <c r="U674" s="175"/>
      <c r="V674" s="175"/>
      <c r="W674" s="175"/>
      <c r="X674" s="175"/>
      <c r="Y674" s="175"/>
      <c r="Z674" s="175"/>
    </row>
    <row r="675" ht="11.25" customHeight="1">
      <c r="A675" s="175"/>
      <c r="B675" s="175"/>
      <c r="C675" s="175"/>
      <c r="D675" s="175"/>
      <c r="E675" s="175"/>
      <c r="F675" s="175"/>
      <c r="G675" s="175"/>
      <c r="H675" s="175"/>
      <c r="I675" s="175"/>
      <c r="J675" s="175"/>
      <c r="K675" s="175"/>
      <c r="L675" s="175"/>
      <c r="M675" s="175"/>
      <c r="N675" s="175"/>
      <c r="O675" s="175"/>
      <c r="P675" s="175"/>
      <c r="Q675" s="175"/>
      <c r="R675" s="175"/>
      <c r="S675" s="175"/>
      <c r="T675" s="175"/>
      <c r="U675" s="175"/>
      <c r="V675" s="175"/>
      <c r="W675" s="175"/>
      <c r="X675" s="175"/>
      <c r="Y675" s="175"/>
      <c r="Z675" s="175"/>
    </row>
    <row r="676" ht="11.25" customHeight="1">
      <c r="A676" s="175"/>
      <c r="B676" s="175"/>
      <c r="C676" s="175"/>
      <c r="D676" s="175"/>
      <c r="E676" s="175"/>
      <c r="F676" s="175"/>
      <c r="G676" s="175"/>
      <c r="H676" s="175"/>
      <c r="I676" s="175"/>
      <c r="J676" s="175"/>
      <c r="K676" s="175"/>
      <c r="L676" s="175"/>
      <c r="M676" s="175"/>
      <c r="N676" s="175"/>
      <c r="O676" s="175"/>
      <c r="P676" s="175"/>
      <c r="Q676" s="175"/>
      <c r="R676" s="175"/>
      <c r="S676" s="175"/>
      <c r="T676" s="175"/>
      <c r="U676" s="175"/>
      <c r="V676" s="175"/>
      <c r="W676" s="175"/>
      <c r="X676" s="175"/>
      <c r="Y676" s="175"/>
      <c r="Z676" s="175"/>
    </row>
    <row r="677" ht="11.25" customHeight="1">
      <c r="A677" s="175"/>
      <c r="B677" s="175"/>
      <c r="C677" s="175"/>
      <c r="D677" s="175"/>
      <c r="E677" s="175"/>
      <c r="F677" s="175"/>
      <c r="G677" s="175"/>
      <c r="H677" s="175"/>
      <c r="I677" s="175"/>
      <c r="J677" s="175"/>
      <c r="K677" s="175"/>
      <c r="L677" s="175"/>
      <c r="M677" s="175"/>
      <c r="N677" s="175"/>
      <c r="O677" s="175"/>
      <c r="P677" s="175"/>
      <c r="Q677" s="175"/>
      <c r="R677" s="175"/>
      <c r="S677" s="175"/>
      <c r="T677" s="175"/>
      <c r="U677" s="175"/>
      <c r="V677" s="175"/>
      <c r="W677" s="175"/>
      <c r="X677" s="175"/>
      <c r="Y677" s="175"/>
      <c r="Z677" s="175"/>
    </row>
    <row r="678" ht="11.25" customHeight="1">
      <c r="A678" s="175"/>
      <c r="B678" s="175"/>
      <c r="C678" s="175"/>
      <c r="D678" s="175"/>
      <c r="E678" s="175"/>
      <c r="F678" s="175"/>
      <c r="G678" s="175"/>
      <c r="H678" s="175"/>
      <c r="I678" s="175"/>
      <c r="J678" s="175"/>
      <c r="K678" s="175"/>
      <c r="L678" s="175"/>
      <c r="M678" s="175"/>
      <c r="N678" s="175"/>
      <c r="O678" s="175"/>
      <c r="P678" s="175"/>
      <c r="Q678" s="175"/>
      <c r="R678" s="175"/>
      <c r="S678" s="175"/>
      <c r="T678" s="175"/>
      <c r="U678" s="175"/>
      <c r="V678" s="175"/>
      <c r="W678" s="175"/>
      <c r="X678" s="175"/>
      <c r="Y678" s="175"/>
      <c r="Z678" s="175"/>
    </row>
    <row r="679" ht="11.25" customHeight="1">
      <c r="A679" s="175"/>
      <c r="B679" s="175"/>
      <c r="C679" s="175"/>
      <c r="D679" s="175"/>
      <c r="E679" s="175"/>
      <c r="F679" s="175"/>
      <c r="G679" s="175"/>
      <c r="H679" s="175"/>
      <c r="I679" s="175"/>
      <c r="J679" s="175"/>
      <c r="K679" s="175"/>
      <c r="L679" s="175"/>
      <c r="M679" s="175"/>
      <c r="N679" s="175"/>
      <c r="O679" s="175"/>
      <c r="P679" s="175"/>
      <c r="Q679" s="175"/>
      <c r="R679" s="175"/>
      <c r="S679" s="175"/>
      <c r="T679" s="175"/>
      <c r="U679" s="175"/>
      <c r="V679" s="175"/>
      <c r="W679" s="175"/>
      <c r="X679" s="175"/>
      <c r="Y679" s="175"/>
      <c r="Z679" s="175"/>
    </row>
    <row r="680" ht="11.25" customHeight="1">
      <c r="A680" s="175"/>
      <c r="B680" s="175"/>
      <c r="C680" s="175"/>
      <c r="D680" s="175"/>
      <c r="E680" s="175"/>
      <c r="F680" s="175"/>
      <c r="G680" s="175"/>
      <c r="H680" s="175"/>
      <c r="I680" s="175"/>
      <c r="J680" s="175"/>
      <c r="K680" s="175"/>
      <c r="L680" s="175"/>
      <c r="M680" s="175"/>
      <c r="N680" s="175"/>
      <c r="O680" s="175"/>
      <c r="P680" s="175"/>
      <c r="Q680" s="175"/>
      <c r="R680" s="175"/>
      <c r="S680" s="175"/>
      <c r="T680" s="175"/>
      <c r="U680" s="175"/>
      <c r="V680" s="175"/>
      <c r="W680" s="175"/>
      <c r="X680" s="175"/>
      <c r="Y680" s="175"/>
      <c r="Z680" s="175"/>
    </row>
    <row r="681" ht="11.25" customHeight="1">
      <c r="A681" s="175"/>
      <c r="B681" s="175"/>
      <c r="C681" s="175"/>
      <c r="D681" s="175"/>
      <c r="E681" s="175"/>
      <c r="F681" s="175"/>
      <c r="G681" s="175"/>
      <c r="H681" s="175"/>
      <c r="I681" s="175"/>
      <c r="J681" s="175"/>
      <c r="K681" s="175"/>
      <c r="L681" s="175"/>
      <c r="M681" s="175"/>
      <c r="N681" s="175"/>
      <c r="O681" s="175"/>
      <c r="P681" s="175"/>
      <c r="Q681" s="175"/>
      <c r="R681" s="175"/>
      <c r="S681" s="175"/>
      <c r="T681" s="175"/>
      <c r="U681" s="175"/>
      <c r="V681" s="175"/>
      <c r="W681" s="175"/>
      <c r="X681" s="175"/>
      <c r="Y681" s="175"/>
      <c r="Z681" s="175"/>
    </row>
    <row r="682" ht="11.25" customHeight="1">
      <c r="A682" s="175"/>
      <c r="B682" s="175"/>
      <c r="C682" s="175"/>
      <c r="D682" s="175"/>
      <c r="E682" s="175"/>
      <c r="F682" s="175"/>
      <c r="G682" s="175"/>
      <c r="H682" s="175"/>
      <c r="I682" s="175"/>
      <c r="J682" s="175"/>
      <c r="K682" s="175"/>
      <c r="L682" s="175"/>
      <c r="M682" s="175"/>
      <c r="N682" s="175"/>
      <c r="O682" s="175"/>
      <c r="P682" s="175"/>
      <c r="Q682" s="175"/>
      <c r="R682" s="175"/>
      <c r="S682" s="175"/>
      <c r="T682" s="175"/>
      <c r="U682" s="175"/>
      <c r="V682" s="175"/>
      <c r="W682" s="175"/>
      <c r="X682" s="175"/>
      <c r="Y682" s="175"/>
      <c r="Z682" s="175"/>
    </row>
    <row r="683" ht="11.25" customHeight="1">
      <c r="A683" s="175"/>
      <c r="B683" s="175"/>
      <c r="C683" s="175"/>
      <c r="D683" s="175"/>
      <c r="E683" s="175"/>
      <c r="F683" s="175"/>
      <c r="G683" s="175"/>
      <c r="H683" s="175"/>
      <c r="I683" s="175"/>
      <c r="J683" s="175"/>
      <c r="K683" s="175"/>
      <c r="L683" s="175"/>
      <c r="M683" s="175"/>
      <c r="N683" s="175"/>
      <c r="O683" s="175"/>
      <c r="P683" s="175"/>
      <c r="Q683" s="175"/>
      <c r="R683" s="175"/>
      <c r="S683" s="175"/>
      <c r="T683" s="175"/>
      <c r="U683" s="175"/>
      <c r="V683" s="175"/>
      <c r="W683" s="175"/>
      <c r="X683" s="175"/>
      <c r="Y683" s="175"/>
      <c r="Z683" s="175"/>
    </row>
    <row r="684" ht="11.25" customHeight="1">
      <c r="A684" s="175"/>
      <c r="B684" s="175"/>
      <c r="C684" s="175"/>
      <c r="D684" s="175"/>
      <c r="E684" s="175"/>
      <c r="F684" s="175"/>
      <c r="G684" s="175"/>
      <c r="H684" s="175"/>
      <c r="I684" s="175"/>
      <c r="J684" s="175"/>
      <c r="K684" s="175"/>
      <c r="L684" s="175"/>
      <c r="M684" s="175"/>
      <c r="N684" s="175"/>
      <c r="O684" s="175"/>
      <c r="P684" s="175"/>
      <c r="Q684" s="175"/>
      <c r="R684" s="175"/>
      <c r="S684" s="175"/>
      <c r="T684" s="175"/>
      <c r="U684" s="175"/>
      <c r="V684" s="175"/>
      <c r="W684" s="175"/>
      <c r="X684" s="175"/>
      <c r="Y684" s="175"/>
      <c r="Z684" s="175"/>
    </row>
    <row r="685" ht="11.25" customHeight="1">
      <c r="A685" s="175"/>
      <c r="B685" s="175"/>
      <c r="C685" s="175"/>
      <c r="D685" s="175"/>
      <c r="E685" s="175"/>
      <c r="F685" s="175"/>
      <c r="G685" s="175"/>
      <c r="H685" s="175"/>
      <c r="I685" s="175"/>
      <c r="J685" s="175"/>
      <c r="K685" s="175"/>
      <c r="L685" s="175"/>
      <c r="M685" s="175"/>
      <c r="N685" s="175"/>
      <c r="O685" s="175"/>
      <c r="P685" s="175"/>
      <c r="Q685" s="175"/>
      <c r="R685" s="175"/>
      <c r="S685" s="175"/>
      <c r="T685" s="175"/>
      <c r="U685" s="175"/>
      <c r="V685" s="175"/>
      <c r="W685" s="175"/>
      <c r="X685" s="175"/>
      <c r="Y685" s="175"/>
      <c r="Z685" s="175"/>
    </row>
    <row r="686" ht="11.25" customHeight="1">
      <c r="A686" s="175"/>
      <c r="B686" s="175"/>
      <c r="C686" s="175"/>
      <c r="D686" s="175"/>
      <c r="E686" s="175"/>
      <c r="F686" s="175"/>
      <c r="G686" s="175"/>
      <c r="H686" s="175"/>
      <c r="I686" s="175"/>
      <c r="J686" s="175"/>
      <c r="K686" s="175"/>
      <c r="L686" s="175"/>
      <c r="M686" s="175"/>
      <c r="N686" s="175"/>
      <c r="O686" s="175"/>
      <c r="P686" s="175"/>
      <c r="Q686" s="175"/>
      <c r="R686" s="175"/>
      <c r="S686" s="175"/>
      <c r="T686" s="175"/>
      <c r="U686" s="175"/>
      <c r="V686" s="175"/>
      <c r="W686" s="175"/>
      <c r="X686" s="175"/>
      <c r="Y686" s="175"/>
      <c r="Z686" s="175"/>
    </row>
    <row r="687" ht="11.25" customHeight="1">
      <c r="A687" s="175"/>
      <c r="B687" s="175"/>
      <c r="C687" s="175"/>
      <c r="D687" s="175"/>
      <c r="E687" s="175"/>
      <c r="F687" s="175"/>
      <c r="G687" s="175"/>
      <c r="H687" s="175"/>
      <c r="I687" s="175"/>
      <c r="J687" s="175"/>
      <c r="K687" s="175"/>
      <c r="L687" s="175"/>
      <c r="M687" s="175"/>
      <c r="N687" s="175"/>
      <c r="O687" s="175"/>
      <c r="P687" s="175"/>
      <c r="Q687" s="175"/>
      <c r="R687" s="175"/>
      <c r="S687" s="175"/>
      <c r="T687" s="175"/>
      <c r="U687" s="175"/>
      <c r="V687" s="175"/>
      <c r="W687" s="175"/>
      <c r="X687" s="175"/>
      <c r="Y687" s="175"/>
      <c r="Z687" s="175"/>
    </row>
    <row r="688" ht="11.25" customHeight="1">
      <c r="A688" s="175"/>
      <c r="B688" s="175"/>
      <c r="C688" s="175"/>
      <c r="D688" s="175"/>
      <c r="E688" s="175"/>
      <c r="F688" s="175"/>
      <c r="G688" s="175"/>
      <c r="H688" s="175"/>
      <c r="I688" s="175"/>
      <c r="J688" s="175"/>
      <c r="K688" s="175"/>
      <c r="L688" s="175"/>
      <c r="M688" s="175"/>
      <c r="N688" s="175"/>
      <c r="O688" s="175"/>
      <c r="P688" s="175"/>
      <c r="Q688" s="175"/>
      <c r="R688" s="175"/>
      <c r="S688" s="175"/>
      <c r="T688" s="175"/>
      <c r="U688" s="175"/>
      <c r="V688" s="175"/>
      <c r="W688" s="175"/>
      <c r="X688" s="175"/>
      <c r="Y688" s="175"/>
      <c r="Z688" s="175"/>
    </row>
    <row r="689" ht="11.25" customHeight="1">
      <c r="A689" s="175"/>
      <c r="B689" s="175"/>
      <c r="C689" s="175"/>
      <c r="D689" s="175"/>
      <c r="E689" s="175"/>
      <c r="F689" s="175"/>
      <c r="G689" s="175"/>
      <c r="H689" s="175"/>
      <c r="I689" s="175"/>
      <c r="J689" s="175"/>
      <c r="K689" s="175"/>
      <c r="L689" s="175"/>
      <c r="M689" s="175"/>
      <c r="N689" s="175"/>
      <c r="O689" s="175"/>
      <c r="P689" s="175"/>
      <c r="Q689" s="175"/>
      <c r="R689" s="175"/>
      <c r="S689" s="175"/>
      <c r="T689" s="175"/>
      <c r="U689" s="175"/>
      <c r="V689" s="175"/>
      <c r="W689" s="175"/>
      <c r="X689" s="175"/>
      <c r="Y689" s="175"/>
      <c r="Z689" s="175"/>
    </row>
    <row r="690" ht="11.25" customHeight="1">
      <c r="A690" s="175"/>
      <c r="B690" s="175"/>
      <c r="C690" s="175"/>
      <c r="D690" s="175"/>
      <c r="E690" s="175"/>
      <c r="F690" s="175"/>
      <c r="G690" s="175"/>
      <c r="H690" s="175"/>
      <c r="I690" s="175"/>
      <c r="J690" s="175"/>
      <c r="K690" s="175"/>
      <c r="L690" s="175"/>
      <c r="M690" s="175"/>
      <c r="N690" s="175"/>
      <c r="O690" s="175"/>
      <c r="P690" s="175"/>
      <c r="Q690" s="175"/>
      <c r="R690" s="175"/>
      <c r="S690" s="175"/>
      <c r="T690" s="175"/>
      <c r="U690" s="175"/>
      <c r="V690" s="175"/>
      <c r="W690" s="175"/>
      <c r="X690" s="175"/>
      <c r="Y690" s="175"/>
      <c r="Z690" s="175"/>
    </row>
    <row r="691" ht="11.25" customHeight="1">
      <c r="A691" s="175"/>
      <c r="B691" s="175"/>
      <c r="C691" s="175"/>
      <c r="D691" s="175"/>
      <c r="E691" s="175"/>
      <c r="F691" s="175"/>
      <c r="G691" s="175"/>
      <c r="H691" s="175"/>
      <c r="I691" s="175"/>
      <c r="J691" s="175"/>
      <c r="K691" s="175"/>
      <c r="L691" s="175"/>
      <c r="M691" s="175"/>
      <c r="N691" s="175"/>
      <c r="O691" s="175"/>
      <c r="P691" s="175"/>
      <c r="Q691" s="175"/>
      <c r="R691" s="175"/>
      <c r="S691" s="175"/>
      <c r="T691" s="175"/>
      <c r="U691" s="175"/>
      <c r="V691" s="175"/>
      <c r="W691" s="175"/>
      <c r="X691" s="175"/>
      <c r="Y691" s="175"/>
      <c r="Z691" s="175"/>
    </row>
    <row r="692" ht="11.25" customHeight="1">
      <c r="A692" s="175"/>
      <c r="B692" s="175"/>
      <c r="C692" s="175"/>
      <c r="D692" s="175"/>
      <c r="E692" s="175"/>
      <c r="F692" s="175"/>
      <c r="G692" s="175"/>
      <c r="H692" s="175"/>
      <c r="I692" s="175"/>
      <c r="J692" s="175"/>
      <c r="K692" s="175"/>
      <c r="L692" s="175"/>
      <c r="M692" s="175"/>
      <c r="N692" s="175"/>
      <c r="O692" s="175"/>
      <c r="P692" s="175"/>
      <c r="Q692" s="175"/>
      <c r="R692" s="175"/>
      <c r="S692" s="175"/>
      <c r="T692" s="175"/>
      <c r="U692" s="175"/>
      <c r="V692" s="175"/>
      <c r="W692" s="175"/>
      <c r="X692" s="175"/>
      <c r="Y692" s="175"/>
      <c r="Z692" s="175"/>
    </row>
    <row r="693" ht="11.25" customHeight="1">
      <c r="A693" s="175"/>
      <c r="B693" s="175"/>
      <c r="C693" s="175"/>
      <c r="D693" s="175"/>
      <c r="E693" s="175"/>
      <c r="F693" s="175"/>
      <c r="G693" s="175"/>
      <c r="H693" s="175"/>
      <c r="I693" s="175"/>
      <c r="J693" s="175"/>
      <c r="K693" s="175"/>
      <c r="L693" s="175"/>
      <c r="M693" s="175"/>
      <c r="N693" s="175"/>
      <c r="O693" s="175"/>
      <c r="P693" s="175"/>
      <c r="Q693" s="175"/>
      <c r="R693" s="175"/>
      <c r="S693" s="175"/>
      <c r="T693" s="175"/>
      <c r="U693" s="175"/>
      <c r="V693" s="175"/>
      <c r="W693" s="175"/>
      <c r="X693" s="175"/>
      <c r="Y693" s="175"/>
      <c r="Z693" s="175"/>
    </row>
    <row r="694" ht="11.25" customHeight="1">
      <c r="A694" s="175"/>
      <c r="B694" s="175"/>
      <c r="C694" s="175"/>
      <c r="D694" s="175"/>
      <c r="E694" s="175"/>
      <c r="F694" s="175"/>
      <c r="G694" s="175"/>
      <c r="H694" s="175"/>
      <c r="I694" s="175"/>
      <c r="J694" s="175"/>
      <c r="K694" s="175"/>
      <c r="L694" s="175"/>
      <c r="M694" s="175"/>
      <c r="N694" s="175"/>
      <c r="O694" s="175"/>
      <c r="P694" s="175"/>
      <c r="Q694" s="175"/>
      <c r="R694" s="175"/>
      <c r="S694" s="175"/>
      <c r="T694" s="175"/>
      <c r="U694" s="175"/>
      <c r="V694" s="175"/>
      <c r="W694" s="175"/>
      <c r="X694" s="175"/>
      <c r="Y694" s="175"/>
      <c r="Z694" s="175"/>
    </row>
    <row r="695" ht="11.25" customHeight="1">
      <c r="A695" s="175"/>
      <c r="B695" s="175"/>
      <c r="C695" s="175"/>
      <c r="D695" s="175"/>
      <c r="E695" s="175"/>
      <c r="F695" s="175"/>
      <c r="G695" s="175"/>
      <c r="H695" s="175"/>
      <c r="I695" s="175"/>
      <c r="J695" s="175"/>
      <c r="K695" s="175"/>
      <c r="L695" s="175"/>
      <c r="M695" s="175"/>
      <c r="N695" s="175"/>
      <c r="O695" s="175"/>
      <c r="P695" s="175"/>
      <c r="Q695" s="175"/>
      <c r="R695" s="175"/>
      <c r="S695" s="175"/>
      <c r="T695" s="175"/>
      <c r="U695" s="175"/>
      <c r="V695" s="175"/>
      <c r="W695" s="175"/>
      <c r="X695" s="175"/>
      <c r="Y695" s="175"/>
      <c r="Z695" s="175"/>
    </row>
    <row r="696" ht="11.25" customHeight="1">
      <c r="A696" s="175"/>
      <c r="B696" s="175"/>
      <c r="C696" s="175"/>
      <c r="D696" s="175"/>
      <c r="E696" s="175"/>
      <c r="F696" s="175"/>
      <c r="G696" s="175"/>
      <c r="H696" s="175"/>
      <c r="I696" s="175"/>
      <c r="J696" s="175"/>
      <c r="K696" s="175"/>
      <c r="L696" s="175"/>
      <c r="M696" s="175"/>
      <c r="N696" s="175"/>
      <c r="O696" s="175"/>
      <c r="P696" s="175"/>
      <c r="Q696" s="175"/>
      <c r="R696" s="175"/>
      <c r="S696" s="175"/>
      <c r="T696" s="175"/>
      <c r="U696" s="175"/>
      <c r="V696" s="175"/>
      <c r="W696" s="175"/>
      <c r="X696" s="175"/>
      <c r="Y696" s="175"/>
      <c r="Z696" s="175"/>
    </row>
    <row r="697" ht="11.25" customHeight="1">
      <c r="A697" s="175"/>
      <c r="B697" s="175"/>
      <c r="C697" s="175"/>
      <c r="D697" s="175"/>
      <c r="E697" s="175"/>
      <c r="F697" s="175"/>
      <c r="G697" s="175"/>
      <c r="H697" s="175"/>
      <c r="I697" s="175"/>
      <c r="J697" s="175"/>
      <c r="K697" s="175"/>
      <c r="L697" s="175"/>
      <c r="M697" s="175"/>
      <c r="N697" s="175"/>
      <c r="O697" s="175"/>
      <c r="P697" s="175"/>
      <c r="Q697" s="175"/>
      <c r="R697" s="175"/>
      <c r="S697" s="175"/>
      <c r="T697" s="175"/>
      <c r="U697" s="175"/>
      <c r="V697" s="175"/>
      <c r="W697" s="175"/>
      <c r="X697" s="175"/>
      <c r="Y697" s="175"/>
      <c r="Z697" s="175"/>
    </row>
    <row r="698" ht="11.25" customHeight="1">
      <c r="A698" s="175"/>
      <c r="B698" s="175"/>
      <c r="C698" s="175"/>
      <c r="D698" s="175"/>
      <c r="E698" s="175"/>
      <c r="F698" s="175"/>
      <c r="G698" s="175"/>
      <c r="H698" s="175"/>
      <c r="I698" s="175"/>
      <c r="J698" s="175"/>
      <c r="K698" s="175"/>
      <c r="L698" s="175"/>
      <c r="M698" s="175"/>
      <c r="N698" s="175"/>
      <c r="O698" s="175"/>
      <c r="P698" s="175"/>
      <c r="Q698" s="175"/>
      <c r="R698" s="175"/>
      <c r="S698" s="175"/>
      <c r="T698" s="175"/>
      <c r="U698" s="175"/>
      <c r="V698" s="175"/>
      <c r="W698" s="175"/>
      <c r="X698" s="175"/>
      <c r="Y698" s="175"/>
      <c r="Z698" s="175"/>
    </row>
    <row r="699" ht="11.25" customHeight="1">
      <c r="A699" s="175"/>
      <c r="B699" s="175"/>
      <c r="C699" s="175"/>
      <c r="D699" s="175"/>
      <c r="E699" s="175"/>
      <c r="F699" s="175"/>
      <c r="G699" s="175"/>
      <c r="H699" s="175"/>
      <c r="I699" s="175"/>
      <c r="J699" s="175"/>
      <c r="K699" s="175"/>
      <c r="L699" s="175"/>
      <c r="M699" s="175"/>
      <c r="N699" s="175"/>
      <c r="O699" s="175"/>
      <c r="P699" s="175"/>
      <c r="Q699" s="175"/>
      <c r="R699" s="175"/>
      <c r="S699" s="175"/>
      <c r="T699" s="175"/>
      <c r="U699" s="175"/>
      <c r="V699" s="175"/>
      <c r="W699" s="175"/>
      <c r="X699" s="175"/>
      <c r="Y699" s="175"/>
      <c r="Z699" s="175"/>
    </row>
    <row r="700" ht="11.25" customHeight="1">
      <c r="A700" s="175"/>
      <c r="B700" s="175"/>
      <c r="C700" s="175"/>
      <c r="D700" s="175"/>
      <c r="E700" s="175"/>
      <c r="F700" s="175"/>
      <c r="G700" s="175"/>
      <c r="H700" s="175"/>
      <c r="I700" s="175"/>
      <c r="J700" s="175"/>
      <c r="K700" s="175"/>
      <c r="L700" s="175"/>
      <c r="M700" s="175"/>
      <c r="N700" s="175"/>
      <c r="O700" s="175"/>
      <c r="P700" s="175"/>
      <c r="Q700" s="175"/>
      <c r="R700" s="175"/>
      <c r="S700" s="175"/>
      <c r="T700" s="175"/>
      <c r="U700" s="175"/>
      <c r="V700" s="175"/>
      <c r="W700" s="175"/>
      <c r="X700" s="175"/>
      <c r="Y700" s="175"/>
      <c r="Z700" s="175"/>
    </row>
    <row r="701" ht="11.25" customHeight="1">
      <c r="A701" s="175"/>
      <c r="B701" s="175"/>
      <c r="C701" s="175"/>
      <c r="D701" s="175"/>
      <c r="E701" s="175"/>
      <c r="F701" s="175"/>
      <c r="G701" s="175"/>
      <c r="H701" s="175"/>
      <c r="I701" s="175"/>
      <c r="J701" s="175"/>
      <c r="K701" s="175"/>
      <c r="L701" s="175"/>
      <c r="M701" s="175"/>
      <c r="N701" s="175"/>
      <c r="O701" s="175"/>
      <c r="P701" s="175"/>
      <c r="Q701" s="175"/>
      <c r="R701" s="175"/>
      <c r="S701" s="175"/>
      <c r="T701" s="175"/>
      <c r="U701" s="175"/>
      <c r="V701" s="175"/>
      <c r="W701" s="175"/>
      <c r="X701" s="175"/>
      <c r="Y701" s="175"/>
      <c r="Z701" s="175"/>
    </row>
    <row r="702" ht="11.25" customHeight="1">
      <c r="A702" s="175"/>
      <c r="B702" s="175"/>
      <c r="C702" s="175"/>
      <c r="D702" s="175"/>
      <c r="E702" s="175"/>
      <c r="F702" s="175"/>
      <c r="G702" s="175"/>
      <c r="H702" s="175"/>
      <c r="I702" s="175"/>
      <c r="J702" s="175"/>
      <c r="K702" s="175"/>
      <c r="L702" s="175"/>
      <c r="M702" s="175"/>
      <c r="N702" s="175"/>
      <c r="O702" s="175"/>
      <c r="P702" s="175"/>
      <c r="Q702" s="175"/>
      <c r="R702" s="175"/>
      <c r="S702" s="175"/>
      <c r="T702" s="175"/>
      <c r="U702" s="175"/>
      <c r="V702" s="175"/>
      <c r="W702" s="175"/>
      <c r="X702" s="175"/>
      <c r="Y702" s="175"/>
      <c r="Z702" s="175"/>
    </row>
    <row r="703" ht="11.25" customHeight="1">
      <c r="A703" s="175"/>
      <c r="B703" s="175"/>
      <c r="C703" s="175"/>
      <c r="D703" s="175"/>
      <c r="E703" s="175"/>
      <c r="F703" s="175"/>
      <c r="G703" s="175"/>
      <c r="H703" s="175"/>
      <c r="I703" s="175"/>
      <c r="J703" s="175"/>
      <c r="K703" s="175"/>
      <c r="L703" s="175"/>
      <c r="M703" s="175"/>
      <c r="N703" s="175"/>
      <c r="O703" s="175"/>
      <c r="P703" s="175"/>
      <c r="Q703" s="175"/>
      <c r="R703" s="175"/>
      <c r="S703" s="175"/>
      <c r="T703" s="175"/>
      <c r="U703" s="175"/>
      <c r="V703" s="175"/>
      <c r="W703" s="175"/>
      <c r="X703" s="175"/>
      <c r="Y703" s="175"/>
      <c r="Z703" s="175"/>
    </row>
    <row r="704" ht="11.25" customHeight="1">
      <c r="A704" s="175"/>
      <c r="B704" s="175"/>
      <c r="C704" s="175"/>
      <c r="D704" s="175"/>
      <c r="E704" s="175"/>
      <c r="F704" s="175"/>
      <c r="G704" s="175"/>
      <c r="H704" s="175"/>
      <c r="I704" s="175"/>
      <c r="J704" s="175"/>
      <c r="K704" s="175"/>
      <c r="L704" s="175"/>
      <c r="M704" s="175"/>
      <c r="N704" s="175"/>
      <c r="O704" s="175"/>
      <c r="P704" s="175"/>
      <c r="Q704" s="175"/>
      <c r="R704" s="175"/>
      <c r="S704" s="175"/>
      <c r="T704" s="175"/>
      <c r="U704" s="175"/>
      <c r="V704" s="175"/>
      <c r="W704" s="175"/>
      <c r="X704" s="175"/>
      <c r="Y704" s="175"/>
      <c r="Z704" s="175"/>
    </row>
    <row r="705" ht="11.25" customHeight="1">
      <c r="A705" s="175"/>
      <c r="B705" s="175"/>
      <c r="C705" s="175"/>
      <c r="D705" s="175"/>
      <c r="E705" s="175"/>
      <c r="F705" s="175"/>
      <c r="G705" s="175"/>
      <c r="H705" s="175"/>
      <c r="I705" s="175"/>
      <c r="J705" s="175"/>
      <c r="K705" s="175"/>
      <c r="L705" s="175"/>
      <c r="M705" s="175"/>
      <c r="N705" s="175"/>
      <c r="O705" s="175"/>
      <c r="P705" s="175"/>
      <c r="Q705" s="175"/>
      <c r="R705" s="175"/>
      <c r="S705" s="175"/>
      <c r="T705" s="175"/>
      <c r="U705" s="175"/>
      <c r="V705" s="175"/>
      <c r="W705" s="175"/>
      <c r="X705" s="175"/>
      <c r="Y705" s="175"/>
      <c r="Z705" s="175"/>
    </row>
    <row r="706" ht="11.25" customHeight="1">
      <c r="A706" s="175"/>
      <c r="B706" s="175"/>
      <c r="C706" s="175"/>
      <c r="D706" s="175"/>
      <c r="E706" s="175"/>
      <c r="F706" s="175"/>
      <c r="G706" s="175"/>
      <c r="H706" s="175"/>
      <c r="I706" s="175"/>
      <c r="J706" s="175"/>
      <c r="K706" s="175"/>
      <c r="L706" s="175"/>
      <c r="M706" s="175"/>
      <c r="N706" s="175"/>
      <c r="O706" s="175"/>
      <c r="P706" s="175"/>
      <c r="Q706" s="175"/>
      <c r="R706" s="175"/>
      <c r="S706" s="175"/>
      <c r="T706" s="175"/>
      <c r="U706" s="175"/>
      <c r="V706" s="175"/>
      <c r="W706" s="175"/>
      <c r="X706" s="175"/>
      <c r="Y706" s="175"/>
      <c r="Z706" s="175"/>
    </row>
    <row r="707" ht="11.25" customHeight="1">
      <c r="A707" s="175"/>
      <c r="B707" s="175"/>
      <c r="C707" s="175"/>
      <c r="D707" s="175"/>
      <c r="E707" s="175"/>
      <c r="F707" s="175"/>
      <c r="G707" s="175"/>
      <c r="H707" s="175"/>
      <c r="I707" s="175"/>
      <c r="J707" s="175"/>
      <c r="K707" s="175"/>
      <c r="L707" s="175"/>
      <c r="M707" s="175"/>
      <c r="N707" s="175"/>
      <c r="O707" s="175"/>
      <c r="P707" s="175"/>
      <c r="Q707" s="175"/>
      <c r="R707" s="175"/>
      <c r="S707" s="175"/>
      <c r="T707" s="175"/>
      <c r="U707" s="175"/>
      <c r="V707" s="175"/>
      <c r="W707" s="175"/>
      <c r="X707" s="175"/>
      <c r="Y707" s="175"/>
      <c r="Z707" s="175"/>
    </row>
    <row r="708" ht="11.25" customHeight="1">
      <c r="A708" s="175"/>
      <c r="B708" s="175"/>
      <c r="C708" s="175"/>
      <c r="D708" s="175"/>
      <c r="E708" s="175"/>
      <c r="F708" s="175"/>
      <c r="G708" s="175"/>
      <c r="H708" s="175"/>
      <c r="I708" s="175"/>
      <c r="J708" s="175"/>
      <c r="K708" s="175"/>
      <c r="L708" s="175"/>
      <c r="M708" s="175"/>
      <c r="N708" s="175"/>
      <c r="O708" s="175"/>
      <c r="P708" s="175"/>
      <c r="Q708" s="175"/>
      <c r="R708" s="175"/>
      <c r="S708" s="175"/>
      <c r="T708" s="175"/>
      <c r="U708" s="175"/>
      <c r="V708" s="175"/>
      <c r="W708" s="175"/>
      <c r="X708" s="175"/>
      <c r="Y708" s="175"/>
      <c r="Z708" s="175"/>
    </row>
    <row r="709" ht="11.25" customHeight="1">
      <c r="A709" s="175"/>
      <c r="B709" s="175"/>
      <c r="C709" s="175"/>
      <c r="D709" s="175"/>
      <c r="E709" s="175"/>
      <c r="F709" s="175"/>
      <c r="G709" s="175"/>
      <c r="H709" s="175"/>
      <c r="I709" s="175"/>
      <c r="J709" s="175"/>
      <c r="K709" s="175"/>
      <c r="L709" s="175"/>
      <c r="M709" s="175"/>
      <c r="N709" s="175"/>
      <c r="O709" s="175"/>
      <c r="P709" s="175"/>
      <c r="Q709" s="175"/>
      <c r="R709" s="175"/>
      <c r="S709" s="175"/>
      <c r="T709" s="175"/>
      <c r="U709" s="175"/>
      <c r="V709" s="175"/>
      <c r="W709" s="175"/>
      <c r="X709" s="175"/>
      <c r="Y709" s="175"/>
      <c r="Z709" s="175"/>
    </row>
    <row r="710" ht="11.25" customHeight="1">
      <c r="A710" s="175"/>
      <c r="B710" s="175"/>
      <c r="C710" s="175"/>
      <c r="D710" s="175"/>
      <c r="E710" s="175"/>
      <c r="F710" s="175"/>
      <c r="G710" s="175"/>
      <c r="H710" s="175"/>
      <c r="I710" s="175"/>
      <c r="J710" s="175"/>
      <c r="K710" s="175"/>
      <c r="L710" s="175"/>
      <c r="M710" s="175"/>
      <c r="N710" s="175"/>
      <c r="O710" s="175"/>
      <c r="P710" s="175"/>
      <c r="Q710" s="175"/>
      <c r="R710" s="175"/>
      <c r="S710" s="175"/>
      <c r="T710" s="175"/>
      <c r="U710" s="175"/>
      <c r="V710" s="175"/>
      <c r="W710" s="175"/>
      <c r="X710" s="175"/>
      <c r="Y710" s="175"/>
      <c r="Z710" s="175"/>
    </row>
    <row r="711" ht="11.25" customHeight="1">
      <c r="A711" s="175"/>
      <c r="B711" s="175"/>
      <c r="C711" s="175"/>
      <c r="D711" s="175"/>
      <c r="E711" s="175"/>
      <c r="F711" s="175"/>
      <c r="G711" s="175"/>
      <c r="H711" s="175"/>
      <c r="I711" s="175"/>
      <c r="J711" s="175"/>
      <c r="K711" s="175"/>
      <c r="L711" s="175"/>
      <c r="M711" s="175"/>
      <c r="N711" s="175"/>
      <c r="O711" s="175"/>
      <c r="P711" s="175"/>
      <c r="Q711" s="175"/>
      <c r="R711" s="175"/>
      <c r="S711" s="175"/>
      <c r="T711" s="175"/>
      <c r="U711" s="175"/>
      <c r="V711" s="175"/>
      <c r="W711" s="175"/>
      <c r="X711" s="175"/>
      <c r="Y711" s="175"/>
      <c r="Z711" s="175"/>
    </row>
    <row r="712" ht="11.25" customHeight="1">
      <c r="A712" s="175"/>
      <c r="B712" s="175"/>
      <c r="C712" s="175"/>
      <c r="D712" s="175"/>
      <c r="E712" s="175"/>
      <c r="F712" s="175"/>
      <c r="G712" s="175"/>
      <c r="H712" s="175"/>
      <c r="I712" s="175"/>
      <c r="J712" s="175"/>
      <c r="K712" s="175"/>
      <c r="L712" s="175"/>
      <c r="M712" s="175"/>
      <c r="N712" s="175"/>
      <c r="O712" s="175"/>
      <c r="P712" s="175"/>
      <c r="Q712" s="175"/>
      <c r="R712" s="175"/>
      <c r="S712" s="175"/>
      <c r="T712" s="175"/>
      <c r="U712" s="175"/>
      <c r="V712" s="175"/>
      <c r="W712" s="175"/>
      <c r="X712" s="175"/>
      <c r="Y712" s="175"/>
      <c r="Z712" s="175"/>
    </row>
    <row r="713" ht="11.25" customHeight="1">
      <c r="A713" s="175"/>
      <c r="B713" s="175"/>
      <c r="C713" s="175"/>
      <c r="D713" s="175"/>
      <c r="E713" s="175"/>
      <c r="F713" s="175"/>
      <c r="G713" s="175"/>
      <c r="H713" s="175"/>
      <c r="I713" s="175"/>
      <c r="J713" s="175"/>
      <c r="K713" s="175"/>
      <c r="L713" s="175"/>
      <c r="M713" s="175"/>
      <c r="N713" s="175"/>
      <c r="O713" s="175"/>
      <c r="P713" s="175"/>
      <c r="Q713" s="175"/>
      <c r="R713" s="175"/>
      <c r="S713" s="175"/>
      <c r="T713" s="175"/>
      <c r="U713" s="175"/>
      <c r="V713" s="175"/>
      <c r="W713" s="175"/>
      <c r="X713" s="175"/>
      <c r="Y713" s="175"/>
      <c r="Z713" s="175"/>
    </row>
    <row r="714" ht="11.25" customHeight="1">
      <c r="A714" s="175"/>
      <c r="B714" s="175"/>
      <c r="C714" s="175"/>
      <c r="D714" s="175"/>
      <c r="E714" s="175"/>
      <c r="F714" s="175"/>
      <c r="G714" s="175"/>
      <c r="H714" s="175"/>
      <c r="I714" s="175"/>
      <c r="J714" s="175"/>
      <c r="K714" s="175"/>
      <c r="L714" s="175"/>
      <c r="M714" s="175"/>
      <c r="N714" s="175"/>
      <c r="O714" s="175"/>
      <c r="P714" s="175"/>
      <c r="Q714" s="175"/>
      <c r="R714" s="175"/>
      <c r="S714" s="175"/>
      <c r="T714" s="175"/>
      <c r="U714" s="175"/>
      <c r="V714" s="175"/>
      <c r="W714" s="175"/>
      <c r="X714" s="175"/>
      <c r="Y714" s="175"/>
      <c r="Z714" s="175"/>
    </row>
    <row r="715" ht="11.25" customHeight="1">
      <c r="A715" s="175"/>
      <c r="B715" s="175"/>
      <c r="C715" s="175"/>
      <c r="D715" s="175"/>
      <c r="E715" s="175"/>
      <c r="F715" s="175"/>
      <c r="G715" s="175"/>
      <c r="H715" s="175"/>
      <c r="I715" s="175"/>
      <c r="J715" s="175"/>
      <c r="K715" s="175"/>
      <c r="L715" s="175"/>
      <c r="M715" s="175"/>
      <c r="N715" s="175"/>
      <c r="O715" s="175"/>
      <c r="P715" s="175"/>
      <c r="Q715" s="175"/>
      <c r="R715" s="175"/>
      <c r="S715" s="175"/>
      <c r="T715" s="175"/>
      <c r="U715" s="175"/>
      <c r="V715" s="175"/>
      <c r="W715" s="175"/>
      <c r="X715" s="175"/>
      <c r="Y715" s="175"/>
      <c r="Z715" s="175"/>
    </row>
    <row r="716" ht="11.25" customHeight="1">
      <c r="A716" s="175"/>
      <c r="B716" s="175"/>
      <c r="C716" s="175"/>
      <c r="D716" s="175"/>
      <c r="E716" s="175"/>
      <c r="F716" s="175"/>
      <c r="G716" s="175"/>
      <c r="H716" s="175"/>
      <c r="I716" s="175"/>
      <c r="J716" s="175"/>
      <c r="K716" s="175"/>
      <c r="L716" s="175"/>
      <c r="M716" s="175"/>
      <c r="N716" s="175"/>
      <c r="O716" s="175"/>
      <c r="P716" s="175"/>
      <c r="Q716" s="175"/>
      <c r="R716" s="175"/>
      <c r="S716" s="175"/>
      <c r="T716" s="175"/>
      <c r="U716" s="175"/>
      <c r="V716" s="175"/>
      <c r="W716" s="175"/>
      <c r="X716" s="175"/>
      <c r="Y716" s="175"/>
      <c r="Z716" s="175"/>
    </row>
    <row r="717" ht="11.25" customHeight="1">
      <c r="A717" s="175"/>
      <c r="B717" s="175"/>
      <c r="C717" s="175"/>
      <c r="D717" s="175"/>
      <c r="E717" s="175"/>
      <c r="F717" s="175"/>
      <c r="G717" s="175"/>
      <c r="H717" s="175"/>
      <c r="I717" s="175"/>
      <c r="J717" s="175"/>
      <c r="K717" s="175"/>
      <c r="L717" s="175"/>
      <c r="M717" s="175"/>
      <c r="N717" s="175"/>
      <c r="O717" s="175"/>
      <c r="P717" s="175"/>
      <c r="Q717" s="175"/>
      <c r="R717" s="175"/>
      <c r="S717" s="175"/>
      <c r="T717" s="175"/>
      <c r="U717" s="175"/>
      <c r="V717" s="175"/>
      <c r="W717" s="175"/>
      <c r="X717" s="175"/>
      <c r="Y717" s="175"/>
      <c r="Z717" s="175"/>
    </row>
    <row r="718" ht="11.25" customHeight="1">
      <c r="A718" s="175"/>
      <c r="B718" s="175"/>
      <c r="C718" s="175"/>
      <c r="D718" s="175"/>
      <c r="E718" s="175"/>
      <c r="F718" s="175"/>
      <c r="G718" s="175"/>
      <c r="H718" s="175"/>
      <c r="I718" s="175"/>
      <c r="J718" s="175"/>
      <c r="K718" s="175"/>
      <c r="L718" s="175"/>
      <c r="M718" s="175"/>
      <c r="N718" s="175"/>
      <c r="O718" s="175"/>
      <c r="P718" s="175"/>
      <c r="Q718" s="175"/>
      <c r="R718" s="175"/>
      <c r="S718" s="175"/>
      <c r="T718" s="175"/>
      <c r="U718" s="175"/>
      <c r="V718" s="175"/>
      <c r="W718" s="175"/>
      <c r="X718" s="175"/>
      <c r="Y718" s="175"/>
      <c r="Z718" s="175"/>
    </row>
    <row r="719" ht="11.25" customHeight="1">
      <c r="A719" s="175"/>
      <c r="B719" s="175"/>
      <c r="C719" s="175"/>
      <c r="D719" s="175"/>
      <c r="E719" s="175"/>
      <c r="F719" s="175"/>
      <c r="G719" s="175"/>
      <c r="H719" s="175"/>
      <c r="I719" s="175"/>
      <c r="J719" s="175"/>
      <c r="K719" s="175"/>
      <c r="L719" s="175"/>
      <c r="M719" s="175"/>
      <c r="N719" s="175"/>
      <c r="O719" s="175"/>
      <c r="P719" s="175"/>
      <c r="Q719" s="175"/>
      <c r="R719" s="175"/>
      <c r="S719" s="175"/>
      <c r="T719" s="175"/>
      <c r="U719" s="175"/>
      <c r="V719" s="175"/>
      <c r="W719" s="175"/>
      <c r="X719" s="175"/>
      <c r="Y719" s="175"/>
      <c r="Z719" s="175"/>
    </row>
    <row r="720" ht="11.25" customHeight="1">
      <c r="A720" s="175"/>
      <c r="B720" s="175"/>
      <c r="C720" s="175"/>
      <c r="D720" s="175"/>
      <c r="E720" s="175"/>
      <c r="F720" s="175"/>
      <c r="G720" s="175"/>
      <c r="H720" s="175"/>
      <c r="I720" s="175"/>
      <c r="J720" s="175"/>
      <c r="K720" s="175"/>
      <c r="L720" s="175"/>
      <c r="M720" s="175"/>
      <c r="N720" s="175"/>
      <c r="O720" s="175"/>
      <c r="P720" s="175"/>
      <c r="Q720" s="175"/>
      <c r="R720" s="175"/>
      <c r="S720" s="175"/>
      <c r="T720" s="175"/>
      <c r="U720" s="175"/>
      <c r="V720" s="175"/>
      <c r="W720" s="175"/>
      <c r="X720" s="175"/>
      <c r="Y720" s="175"/>
      <c r="Z720" s="175"/>
    </row>
    <row r="721" ht="11.25" customHeight="1">
      <c r="A721" s="175"/>
      <c r="B721" s="175"/>
      <c r="C721" s="175"/>
      <c r="D721" s="175"/>
      <c r="E721" s="175"/>
      <c r="F721" s="175"/>
      <c r="G721" s="175"/>
      <c r="H721" s="175"/>
      <c r="I721" s="175"/>
      <c r="J721" s="175"/>
      <c r="K721" s="175"/>
      <c r="L721" s="175"/>
      <c r="M721" s="175"/>
      <c r="N721" s="175"/>
      <c r="O721" s="175"/>
      <c r="P721" s="175"/>
      <c r="Q721" s="175"/>
      <c r="R721" s="175"/>
      <c r="S721" s="175"/>
      <c r="T721" s="175"/>
      <c r="U721" s="175"/>
      <c r="V721" s="175"/>
      <c r="W721" s="175"/>
      <c r="X721" s="175"/>
      <c r="Y721" s="175"/>
      <c r="Z721" s="175"/>
    </row>
    <row r="722" ht="11.25" customHeight="1">
      <c r="A722" s="175"/>
      <c r="B722" s="175"/>
      <c r="C722" s="175"/>
      <c r="D722" s="175"/>
      <c r="E722" s="175"/>
      <c r="F722" s="175"/>
      <c r="G722" s="175"/>
      <c r="H722" s="175"/>
      <c r="I722" s="175"/>
      <c r="J722" s="175"/>
      <c r="K722" s="175"/>
      <c r="L722" s="175"/>
      <c r="M722" s="175"/>
      <c r="N722" s="175"/>
      <c r="O722" s="175"/>
      <c r="P722" s="175"/>
      <c r="Q722" s="175"/>
      <c r="R722" s="175"/>
      <c r="S722" s="175"/>
      <c r="T722" s="175"/>
      <c r="U722" s="175"/>
      <c r="V722" s="175"/>
      <c r="W722" s="175"/>
      <c r="X722" s="175"/>
      <c r="Y722" s="175"/>
      <c r="Z722" s="175"/>
    </row>
    <row r="723" ht="11.25" customHeight="1">
      <c r="A723" s="175"/>
      <c r="B723" s="175"/>
      <c r="C723" s="175"/>
      <c r="D723" s="175"/>
      <c r="E723" s="175"/>
      <c r="F723" s="175"/>
      <c r="G723" s="175"/>
      <c r="H723" s="175"/>
      <c r="I723" s="175"/>
      <c r="J723" s="175"/>
      <c r="K723" s="175"/>
      <c r="L723" s="175"/>
      <c r="M723" s="175"/>
      <c r="N723" s="175"/>
      <c r="O723" s="175"/>
      <c r="P723" s="175"/>
      <c r="Q723" s="175"/>
      <c r="R723" s="175"/>
      <c r="S723" s="175"/>
      <c r="T723" s="175"/>
      <c r="U723" s="175"/>
      <c r="V723" s="175"/>
      <c r="W723" s="175"/>
      <c r="X723" s="175"/>
      <c r="Y723" s="175"/>
      <c r="Z723" s="175"/>
    </row>
    <row r="724" ht="11.25" customHeight="1">
      <c r="A724" s="175"/>
      <c r="B724" s="175"/>
      <c r="C724" s="175"/>
      <c r="D724" s="175"/>
      <c r="E724" s="175"/>
      <c r="F724" s="175"/>
      <c r="G724" s="175"/>
      <c r="H724" s="175"/>
      <c r="I724" s="175"/>
      <c r="J724" s="175"/>
      <c r="K724" s="175"/>
      <c r="L724" s="175"/>
      <c r="M724" s="175"/>
      <c r="N724" s="175"/>
      <c r="O724" s="175"/>
      <c r="P724" s="175"/>
      <c r="Q724" s="175"/>
      <c r="R724" s="175"/>
      <c r="S724" s="175"/>
      <c r="T724" s="175"/>
      <c r="U724" s="175"/>
      <c r="V724" s="175"/>
      <c r="W724" s="175"/>
      <c r="X724" s="175"/>
      <c r="Y724" s="175"/>
      <c r="Z724" s="175"/>
    </row>
    <row r="725" ht="11.25" customHeight="1">
      <c r="A725" s="175"/>
      <c r="B725" s="175"/>
      <c r="C725" s="175"/>
      <c r="D725" s="175"/>
      <c r="E725" s="175"/>
      <c r="F725" s="175"/>
      <c r="G725" s="175"/>
      <c r="H725" s="175"/>
      <c r="I725" s="175"/>
      <c r="J725" s="175"/>
      <c r="K725" s="175"/>
      <c r="L725" s="175"/>
      <c r="M725" s="175"/>
      <c r="N725" s="175"/>
      <c r="O725" s="175"/>
      <c r="P725" s="175"/>
      <c r="Q725" s="175"/>
      <c r="R725" s="175"/>
      <c r="S725" s="175"/>
      <c r="T725" s="175"/>
      <c r="U725" s="175"/>
      <c r="V725" s="175"/>
      <c r="W725" s="175"/>
      <c r="X725" s="175"/>
      <c r="Y725" s="175"/>
      <c r="Z725" s="175"/>
    </row>
    <row r="726" ht="11.25" customHeight="1">
      <c r="A726" s="175"/>
      <c r="B726" s="175"/>
      <c r="C726" s="175"/>
      <c r="D726" s="175"/>
      <c r="E726" s="175"/>
      <c r="F726" s="175"/>
      <c r="G726" s="175"/>
      <c r="H726" s="175"/>
      <c r="I726" s="175"/>
      <c r="J726" s="175"/>
      <c r="K726" s="175"/>
      <c r="L726" s="175"/>
      <c r="M726" s="175"/>
      <c r="N726" s="175"/>
      <c r="O726" s="175"/>
      <c r="P726" s="175"/>
      <c r="Q726" s="175"/>
      <c r="R726" s="175"/>
      <c r="S726" s="175"/>
      <c r="T726" s="175"/>
      <c r="U726" s="175"/>
      <c r="V726" s="175"/>
      <c r="W726" s="175"/>
      <c r="X726" s="175"/>
      <c r="Y726" s="175"/>
      <c r="Z726" s="175"/>
    </row>
    <row r="727" ht="11.25" customHeight="1">
      <c r="A727" s="175"/>
      <c r="B727" s="175"/>
      <c r="C727" s="175"/>
      <c r="D727" s="175"/>
      <c r="E727" s="175"/>
      <c r="F727" s="175"/>
      <c r="G727" s="175"/>
      <c r="H727" s="175"/>
      <c r="I727" s="175"/>
      <c r="J727" s="175"/>
      <c r="K727" s="175"/>
      <c r="L727" s="175"/>
      <c r="M727" s="175"/>
      <c r="N727" s="175"/>
      <c r="O727" s="175"/>
      <c r="P727" s="175"/>
      <c r="Q727" s="175"/>
      <c r="R727" s="175"/>
      <c r="S727" s="175"/>
      <c r="T727" s="175"/>
      <c r="U727" s="175"/>
      <c r="V727" s="175"/>
      <c r="W727" s="175"/>
      <c r="X727" s="175"/>
      <c r="Y727" s="175"/>
      <c r="Z727" s="175"/>
    </row>
    <row r="728" ht="11.25" customHeight="1">
      <c r="A728" s="175"/>
      <c r="B728" s="175"/>
      <c r="C728" s="175"/>
      <c r="D728" s="175"/>
      <c r="E728" s="175"/>
      <c r="F728" s="175"/>
      <c r="G728" s="175"/>
      <c r="H728" s="175"/>
      <c r="I728" s="175"/>
      <c r="J728" s="175"/>
      <c r="K728" s="175"/>
      <c r="L728" s="175"/>
      <c r="M728" s="175"/>
      <c r="N728" s="175"/>
      <c r="O728" s="175"/>
      <c r="P728" s="175"/>
      <c r="Q728" s="175"/>
      <c r="R728" s="175"/>
      <c r="S728" s="175"/>
      <c r="T728" s="175"/>
      <c r="U728" s="175"/>
      <c r="V728" s="175"/>
      <c r="W728" s="175"/>
      <c r="X728" s="175"/>
      <c r="Y728" s="175"/>
      <c r="Z728" s="175"/>
    </row>
    <row r="729" ht="11.25" customHeight="1">
      <c r="A729" s="175"/>
      <c r="B729" s="175"/>
      <c r="C729" s="175"/>
      <c r="D729" s="175"/>
      <c r="E729" s="175"/>
      <c r="F729" s="175"/>
      <c r="G729" s="175"/>
      <c r="H729" s="175"/>
      <c r="I729" s="175"/>
      <c r="J729" s="175"/>
      <c r="K729" s="175"/>
      <c r="L729" s="175"/>
      <c r="M729" s="175"/>
      <c r="N729" s="175"/>
      <c r="O729" s="175"/>
      <c r="P729" s="175"/>
      <c r="Q729" s="175"/>
      <c r="R729" s="175"/>
      <c r="S729" s="175"/>
      <c r="T729" s="175"/>
      <c r="U729" s="175"/>
      <c r="V729" s="175"/>
      <c r="W729" s="175"/>
      <c r="X729" s="175"/>
      <c r="Y729" s="175"/>
      <c r="Z729" s="175"/>
    </row>
    <row r="730" ht="11.25" customHeight="1">
      <c r="A730" s="175"/>
      <c r="B730" s="175"/>
      <c r="C730" s="175"/>
      <c r="D730" s="175"/>
      <c r="E730" s="175"/>
      <c r="F730" s="175"/>
      <c r="G730" s="175"/>
      <c r="H730" s="175"/>
      <c r="I730" s="175"/>
      <c r="J730" s="175"/>
      <c r="K730" s="175"/>
      <c r="L730" s="175"/>
      <c r="M730" s="175"/>
      <c r="N730" s="175"/>
      <c r="O730" s="175"/>
      <c r="P730" s="175"/>
      <c r="Q730" s="175"/>
      <c r="R730" s="175"/>
      <c r="S730" s="175"/>
      <c r="T730" s="175"/>
      <c r="U730" s="175"/>
      <c r="V730" s="175"/>
      <c r="W730" s="175"/>
      <c r="X730" s="175"/>
      <c r="Y730" s="175"/>
      <c r="Z730" s="175"/>
    </row>
    <row r="731" ht="11.25" customHeight="1">
      <c r="A731" s="175"/>
      <c r="B731" s="175"/>
      <c r="C731" s="175"/>
      <c r="D731" s="175"/>
      <c r="E731" s="175"/>
      <c r="F731" s="175"/>
      <c r="G731" s="175"/>
      <c r="H731" s="175"/>
      <c r="I731" s="175"/>
      <c r="J731" s="175"/>
      <c r="K731" s="175"/>
      <c r="L731" s="175"/>
      <c r="M731" s="175"/>
      <c r="N731" s="175"/>
      <c r="O731" s="175"/>
      <c r="P731" s="175"/>
      <c r="Q731" s="175"/>
      <c r="R731" s="175"/>
      <c r="S731" s="175"/>
      <c r="T731" s="175"/>
      <c r="U731" s="175"/>
      <c r="V731" s="175"/>
      <c r="W731" s="175"/>
      <c r="X731" s="175"/>
      <c r="Y731" s="175"/>
      <c r="Z731" s="175"/>
    </row>
    <row r="732" ht="11.25" customHeight="1">
      <c r="A732" s="175"/>
      <c r="B732" s="175"/>
      <c r="C732" s="175"/>
      <c r="D732" s="175"/>
      <c r="E732" s="175"/>
      <c r="F732" s="175"/>
      <c r="G732" s="175"/>
      <c r="H732" s="175"/>
      <c r="I732" s="175"/>
      <c r="J732" s="175"/>
      <c r="K732" s="175"/>
      <c r="L732" s="175"/>
      <c r="M732" s="175"/>
      <c r="N732" s="175"/>
      <c r="O732" s="175"/>
      <c r="P732" s="175"/>
      <c r="Q732" s="175"/>
      <c r="R732" s="175"/>
      <c r="S732" s="175"/>
      <c r="T732" s="175"/>
      <c r="U732" s="175"/>
      <c r="V732" s="175"/>
      <c r="W732" s="175"/>
      <c r="X732" s="175"/>
      <c r="Y732" s="175"/>
      <c r="Z732" s="175"/>
    </row>
    <row r="733" ht="11.25" customHeight="1">
      <c r="A733" s="175"/>
      <c r="B733" s="175"/>
      <c r="C733" s="175"/>
      <c r="D733" s="175"/>
      <c r="E733" s="175"/>
      <c r="F733" s="175"/>
      <c r="G733" s="175"/>
      <c r="H733" s="175"/>
      <c r="I733" s="175"/>
      <c r="J733" s="175"/>
      <c r="K733" s="175"/>
      <c r="L733" s="175"/>
      <c r="M733" s="175"/>
      <c r="N733" s="175"/>
      <c r="O733" s="175"/>
      <c r="P733" s="175"/>
      <c r="Q733" s="175"/>
      <c r="R733" s="175"/>
      <c r="S733" s="175"/>
      <c r="T733" s="175"/>
      <c r="U733" s="175"/>
      <c r="V733" s="175"/>
      <c r="W733" s="175"/>
      <c r="X733" s="175"/>
      <c r="Y733" s="175"/>
      <c r="Z733" s="175"/>
    </row>
    <row r="734" ht="11.25" customHeight="1">
      <c r="A734" s="175"/>
      <c r="B734" s="175"/>
      <c r="C734" s="175"/>
      <c r="D734" s="175"/>
      <c r="E734" s="175"/>
      <c r="F734" s="175"/>
      <c r="G734" s="175"/>
      <c r="H734" s="175"/>
      <c r="I734" s="175"/>
      <c r="J734" s="175"/>
      <c r="K734" s="175"/>
      <c r="L734" s="175"/>
      <c r="M734" s="175"/>
      <c r="N734" s="175"/>
      <c r="O734" s="175"/>
      <c r="P734" s="175"/>
      <c r="Q734" s="175"/>
      <c r="R734" s="175"/>
      <c r="S734" s="175"/>
      <c r="T734" s="175"/>
      <c r="U734" s="175"/>
      <c r="V734" s="175"/>
      <c r="W734" s="175"/>
      <c r="X734" s="175"/>
      <c r="Y734" s="175"/>
      <c r="Z734" s="175"/>
    </row>
    <row r="735" ht="11.25" customHeight="1">
      <c r="A735" s="175"/>
      <c r="B735" s="175"/>
      <c r="C735" s="175"/>
      <c r="D735" s="175"/>
      <c r="E735" s="175"/>
      <c r="F735" s="175"/>
      <c r="G735" s="175"/>
      <c r="H735" s="175"/>
      <c r="I735" s="175"/>
      <c r="J735" s="175"/>
      <c r="K735" s="175"/>
      <c r="L735" s="175"/>
      <c r="M735" s="175"/>
      <c r="N735" s="175"/>
      <c r="O735" s="175"/>
      <c r="P735" s="175"/>
      <c r="Q735" s="175"/>
      <c r="R735" s="175"/>
      <c r="S735" s="175"/>
      <c r="T735" s="175"/>
      <c r="U735" s="175"/>
      <c r="V735" s="175"/>
      <c r="W735" s="175"/>
      <c r="X735" s="175"/>
      <c r="Y735" s="175"/>
      <c r="Z735" s="175"/>
    </row>
    <row r="736" ht="11.25" customHeight="1">
      <c r="A736" s="175"/>
      <c r="B736" s="175"/>
      <c r="C736" s="175"/>
      <c r="D736" s="175"/>
      <c r="E736" s="175"/>
      <c r="F736" s="175"/>
      <c r="G736" s="175"/>
      <c r="H736" s="175"/>
      <c r="I736" s="175"/>
      <c r="J736" s="175"/>
      <c r="K736" s="175"/>
      <c r="L736" s="175"/>
      <c r="M736" s="175"/>
      <c r="N736" s="175"/>
      <c r="O736" s="175"/>
      <c r="P736" s="175"/>
      <c r="Q736" s="175"/>
      <c r="R736" s="175"/>
      <c r="S736" s="175"/>
      <c r="T736" s="175"/>
      <c r="U736" s="175"/>
      <c r="V736" s="175"/>
      <c r="W736" s="175"/>
      <c r="X736" s="175"/>
      <c r="Y736" s="175"/>
      <c r="Z736" s="175"/>
    </row>
    <row r="737" ht="11.25" customHeight="1">
      <c r="A737" s="175"/>
      <c r="B737" s="175"/>
      <c r="C737" s="175"/>
      <c r="D737" s="175"/>
      <c r="E737" s="175"/>
      <c r="F737" s="175"/>
      <c r="G737" s="175"/>
      <c r="H737" s="175"/>
      <c r="I737" s="175"/>
      <c r="J737" s="175"/>
      <c r="K737" s="175"/>
      <c r="L737" s="175"/>
      <c r="M737" s="175"/>
      <c r="N737" s="175"/>
      <c r="O737" s="175"/>
      <c r="P737" s="175"/>
      <c r="Q737" s="175"/>
      <c r="R737" s="175"/>
      <c r="S737" s="175"/>
      <c r="T737" s="175"/>
      <c r="U737" s="175"/>
      <c r="V737" s="175"/>
      <c r="W737" s="175"/>
      <c r="X737" s="175"/>
      <c r="Y737" s="175"/>
      <c r="Z737" s="175"/>
    </row>
    <row r="738" ht="11.25" customHeight="1">
      <c r="A738" s="175"/>
      <c r="B738" s="175"/>
      <c r="C738" s="175"/>
      <c r="D738" s="175"/>
      <c r="E738" s="175"/>
      <c r="F738" s="175"/>
      <c r="G738" s="175"/>
      <c r="H738" s="175"/>
      <c r="I738" s="175"/>
      <c r="J738" s="175"/>
      <c r="K738" s="175"/>
      <c r="L738" s="175"/>
      <c r="M738" s="175"/>
      <c r="N738" s="175"/>
      <c r="O738" s="175"/>
      <c r="P738" s="175"/>
      <c r="Q738" s="175"/>
      <c r="R738" s="175"/>
      <c r="S738" s="175"/>
      <c r="T738" s="175"/>
      <c r="U738" s="175"/>
      <c r="V738" s="175"/>
      <c r="W738" s="175"/>
      <c r="X738" s="175"/>
      <c r="Y738" s="175"/>
      <c r="Z738" s="175"/>
    </row>
    <row r="739" ht="11.25" customHeight="1">
      <c r="A739" s="175"/>
      <c r="B739" s="175"/>
      <c r="C739" s="175"/>
      <c r="D739" s="175"/>
      <c r="E739" s="175"/>
      <c r="F739" s="175"/>
      <c r="G739" s="175"/>
      <c r="H739" s="175"/>
      <c r="I739" s="175"/>
      <c r="J739" s="175"/>
      <c r="K739" s="175"/>
      <c r="L739" s="175"/>
      <c r="M739" s="175"/>
      <c r="N739" s="175"/>
      <c r="O739" s="175"/>
      <c r="P739" s="175"/>
      <c r="Q739" s="175"/>
      <c r="R739" s="175"/>
      <c r="S739" s="175"/>
      <c r="T739" s="175"/>
      <c r="U739" s="175"/>
      <c r="V739" s="175"/>
      <c r="W739" s="175"/>
      <c r="X739" s="175"/>
      <c r="Y739" s="175"/>
      <c r="Z739" s="175"/>
    </row>
    <row r="740" ht="11.25" customHeight="1">
      <c r="A740" s="175"/>
      <c r="B740" s="175"/>
      <c r="C740" s="175"/>
      <c r="D740" s="175"/>
      <c r="E740" s="175"/>
      <c r="F740" s="175"/>
      <c r="G740" s="175"/>
      <c r="H740" s="175"/>
      <c r="I740" s="175"/>
      <c r="J740" s="175"/>
      <c r="K740" s="175"/>
      <c r="L740" s="175"/>
      <c r="M740" s="175"/>
      <c r="N740" s="175"/>
      <c r="O740" s="175"/>
      <c r="P740" s="175"/>
      <c r="Q740" s="175"/>
      <c r="R740" s="175"/>
      <c r="S740" s="175"/>
      <c r="T740" s="175"/>
      <c r="U740" s="175"/>
      <c r="V740" s="175"/>
      <c r="W740" s="175"/>
      <c r="X740" s="175"/>
      <c r="Y740" s="175"/>
      <c r="Z740" s="175"/>
    </row>
    <row r="741" ht="11.25" customHeight="1">
      <c r="A741" s="175"/>
      <c r="B741" s="175"/>
      <c r="C741" s="175"/>
      <c r="D741" s="175"/>
      <c r="E741" s="175"/>
      <c r="F741" s="175"/>
      <c r="G741" s="175"/>
      <c r="H741" s="175"/>
      <c r="I741" s="175"/>
      <c r="J741" s="175"/>
      <c r="K741" s="175"/>
      <c r="L741" s="175"/>
      <c r="M741" s="175"/>
      <c r="N741" s="175"/>
      <c r="O741" s="175"/>
      <c r="P741" s="175"/>
      <c r="Q741" s="175"/>
      <c r="R741" s="175"/>
      <c r="S741" s="175"/>
      <c r="T741" s="175"/>
      <c r="U741" s="175"/>
      <c r="V741" s="175"/>
      <c r="W741" s="175"/>
      <c r="X741" s="175"/>
      <c r="Y741" s="175"/>
      <c r="Z741" s="175"/>
    </row>
    <row r="742" ht="11.25" customHeight="1">
      <c r="A742" s="175"/>
      <c r="B742" s="175"/>
      <c r="C742" s="175"/>
      <c r="D742" s="175"/>
      <c r="E742" s="175"/>
      <c r="F742" s="175"/>
      <c r="G742" s="175"/>
      <c r="H742" s="175"/>
      <c r="I742" s="175"/>
      <c r="J742" s="175"/>
      <c r="K742" s="175"/>
      <c r="L742" s="175"/>
      <c r="M742" s="175"/>
      <c r="N742" s="175"/>
      <c r="O742" s="175"/>
      <c r="P742" s="175"/>
      <c r="Q742" s="175"/>
      <c r="R742" s="175"/>
      <c r="S742" s="175"/>
      <c r="T742" s="175"/>
      <c r="U742" s="175"/>
      <c r="V742" s="175"/>
      <c r="W742" s="175"/>
      <c r="X742" s="175"/>
      <c r="Y742" s="175"/>
      <c r="Z742" s="175"/>
    </row>
    <row r="743" ht="11.25" customHeight="1">
      <c r="A743" s="175"/>
      <c r="B743" s="175"/>
      <c r="C743" s="175"/>
      <c r="D743" s="175"/>
      <c r="E743" s="175"/>
      <c r="F743" s="175"/>
      <c r="G743" s="175"/>
      <c r="H743" s="175"/>
      <c r="I743" s="175"/>
      <c r="J743" s="175"/>
      <c r="K743" s="175"/>
      <c r="L743" s="175"/>
      <c r="M743" s="175"/>
      <c r="N743" s="175"/>
      <c r="O743" s="175"/>
      <c r="P743" s="175"/>
      <c r="Q743" s="175"/>
      <c r="R743" s="175"/>
      <c r="S743" s="175"/>
      <c r="T743" s="175"/>
      <c r="U743" s="175"/>
      <c r="V743" s="175"/>
      <c r="W743" s="175"/>
      <c r="X743" s="175"/>
      <c r="Y743" s="175"/>
      <c r="Z743" s="175"/>
    </row>
    <row r="744" ht="11.25" customHeight="1">
      <c r="A744" s="175"/>
      <c r="B744" s="175"/>
      <c r="C744" s="175"/>
      <c r="D744" s="175"/>
      <c r="E744" s="175"/>
      <c r="F744" s="175"/>
      <c r="G744" s="175"/>
      <c r="H744" s="175"/>
      <c r="I744" s="175"/>
      <c r="J744" s="175"/>
      <c r="K744" s="175"/>
      <c r="L744" s="175"/>
      <c r="M744" s="175"/>
      <c r="N744" s="175"/>
      <c r="O744" s="175"/>
      <c r="P744" s="175"/>
      <c r="Q744" s="175"/>
      <c r="R744" s="175"/>
      <c r="S744" s="175"/>
      <c r="T744" s="175"/>
      <c r="U744" s="175"/>
      <c r="V744" s="175"/>
      <c r="W744" s="175"/>
      <c r="X744" s="175"/>
      <c r="Y744" s="175"/>
      <c r="Z744" s="175"/>
    </row>
    <row r="745" ht="11.25" customHeight="1">
      <c r="A745" s="175"/>
      <c r="B745" s="175"/>
      <c r="C745" s="175"/>
      <c r="D745" s="175"/>
      <c r="E745" s="175"/>
      <c r="F745" s="175"/>
      <c r="G745" s="175"/>
      <c r="H745" s="175"/>
      <c r="I745" s="175"/>
      <c r="J745" s="175"/>
      <c r="K745" s="175"/>
      <c r="L745" s="175"/>
      <c r="M745" s="175"/>
      <c r="N745" s="175"/>
      <c r="O745" s="175"/>
      <c r="P745" s="175"/>
      <c r="Q745" s="175"/>
      <c r="R745" s="175"/>
      <c r="S745" s="175"/>
      <c r="T745" s="175"/>
      <c r="U745" s="175"/>
      <c r="V745" s="175"/>
      <c r="W745" s="175"/>
      <c r="X745" s="175"/>
      <c r="Y745" s="175"/>
      <c r="Z745" s="175"/>
    </row>
    <row r="746" ht="11.25" customHeight="1">
      <c r="A746" s="175"/>
      <c r="B746" s="175"/>
      <c r="C746" s="175"/>
      <c r="D746" s="175"/>
      <c r="E746" s="175"/>
      <c r="F746" s="175"/>
      <c r="G746" s="175"/>
      <c r="H746" s="175"/>
      <c r="I746" s="175"/>
      <c r="J746" s="175"/>
      <c r="K746" s="175"/>
      <c r="L746" s="175"/>
      <c r="M746" s="175"/>
      <c r="N746" s="175"/>
      <c r="O746" s="175"/>
      <c r="P746" s="175"/>
      <c r="Q746" s="175"/>
      <c r="R746" s="175"/>
      <c r="S746" s="175"/>
      <c r="T746" s="175"/>
      <c r="U746" s="175"/>
      <c r="V746" s="175"/>
      <c r="W746" s="175"/>
      <c r="X746" s="175"/>
      <c r="Y746" s="175"/>
      <c r="Z746" s="175"/>
    </row>
    <row r="747" ht="11.25" customHeight="1">
      <c r="A747" s="175"/>
      <c r="B747" s="175"/>
      <c r="C747" s="175"/>
      <c r="D747" s="175"/>
      <c r="E747" s="175"/>
      <c r="F747" s="175"/>
      <c r="G747" s="175"/>
      <c r="H747" s="175"/>
      <c r="I747" s="175"/>
      <c r="J747" s="175"/>
      <c r="K747" s="175"/>
      <c r="L747" s="175"/>
      <c r="M747" s="175"/>
      <c r="N747" s="175"/>
      <c r="O747" s="175"/>
      <c r="P747" s="175"/>
      <c r="Q747" s="175"/>
      <c r="R747" s="175"/>
      <c r="S747" s="175"/>
      <c r="T747" s="175"/>
      <c r="U747" s="175"/>
      <c r="V747" s="175"/>
      <c r="W747" s="175"/>
      <c r="X747" s="175"/>
      <c r="Y747" s="175"/>
      <c r="Z747" s="175"/>
    </row>
    <row r="748" ht="11.25" customHeight="1">
      <c r="A748" s="175"/>
      <c r="B748" s="175"/>
      <c r="C748" s="175"/>
      <c r="D748" s="175"/>
      <c r="E748" s="175"/>
      <c r="F748" s="175"/>
      <c r="G748" s="175"/>
      <c r="H748" s="175"/>
      <c r="I748" s="175"/>
      <c r="J748" s="175"/>
      <c r="K748" s="175"/>
      <c r="L748" s="175"/>
      <c r="M748" s="175"/>
      <c r="N748" s="175"/>
      <c r="O748" s="175"/>
      <c r="P748" s="175"/>
      <c r="Q748" s="175"/>
      <c r="R748" s="175"/>
      <c r="S748" s="175"/>
      <c r="T748" s="175"/>
      <c r="U748" s="175"/>
      <c r="V748" s="175"/>
      <c r="W748" s="175"/>
      <c r="X748" s="175"/>
      <c r="Y748" s="175"/>
      <c r="Z748" s="175"/>
    </row>
    <row r="749" ht="11.25" customHeight="1">
      <c r="A749" s="175"/>
      <c r="B749" s="175"/>
      <c r="C749" s="175"/>
      <c r="D749" s="175"/>
      <c r="E749" s="175"/>
      <c r="F749" s="175"/>
      <c r="G749" s="175"/>
      <c r="H749" s="175"/>
      <c r="I749" s="175"/>
      <c r="J749" s="175"/>
      <c r="K749" s="175"/>
      <c r="L749" s="175"/>
      <c r="M749" s="175"/>
      <c r="N749" s="175"/>
      <c r="O749" s="175"/>
      <c r="P749" s="175"/>
      <c r="Q749" s="175"/>
      <c r="R749" s="175"/>
      <c r="S749" s="175"/>
      <c r="T749" s="175"/>
      <c r="U749" s="175"/>
      <c r="V749" s="175"/>
      <c r="W749" s="175"/>
      <c r="X749" s="175"/>
      <c r="Y749" s="175"/>
      <c r="Z749" s="175"/>
    </row>
    <row r="750" ht="11.25" customHeight="1">
      <c r="A750" s="175"/>
      <c r="B750" s="175"/>
      <c r="C750" s="175"/>
      <c r="D750" s="175"/>
      <c r="E750" s="175"/>
      <c r="F750" s="175"/>
      <c r="G750" s="175"/>
      <c r="H750" s="175"/>
      <c r="I750" s="175"/>
      <c r="J750" s="175"/>
      <c r="K750" s="175"/>
      <c r="L750" s="175"/>
      <c r="M750" s="175"/>
      <c r="N750" s="175"/>
      <c r="O750" s="175"/>
      <c r="P750" s="175"/>
      <c r="Q750" s="175"/>
      <c r="R750" s="175"/>
      <c r="S750" s="175"/>
      <c r="T750" s="175"/>
      <c r="U750" s="175"/>
      <c r="V750" s="175"/>
      <c r="W750" s="175"/>
      <c r="X750" s="175"/>
      <c r="Y750" s="175"/>
      <c r="Z750" s="175"/>
    </row>
    <row r="751" ht="11.25" customHeight="1">
      <c r="A751" s="175"/>
      <c r="B751" s="175"/>
      <c r="C751" s="175"/>
      <c r="D751" s="175"/>
      <c r="E751" s="175"/>
      <c r="F751" s="175"/>
      <c r="G751" s="175"/>
      <c r="H751" s="175"/>
      <c r="I751" s="175"/>
      <c r="J751" s="175"/>
      <c r="K751" s="175"/>
      <c r="L751" s="175"/>
      <c r="M751" s="175"/>
      <c r="N751" s="175"/>
      <c r="O751" s="175"/>
      <c r="P751" s="175"/>
      <c r="Q751" s="175"/>
      <c r="R751" s="175"/>
      <c r="S751" s="175"/>
      <c r="T751" s="175"/>
      <c r="U751" s="175"/>
      <c r="V751" s="175"/>
      <c r="W751" s="175"/>
      <c r="X751" s="175"/>
      <c r="Y751" s="175"/>
      <c r="Z751" s="175"/>
    </row>
    <row r="752" ht="11.25" customHeight="1">
      <c r="A752" s="175"/>
      <c r="B752" s="175"/>
      <c r="C752" s="175"/>
      <c r="D752" s="175"/>
      <c r="E752" s="175"/>
      <c r="F752" s="175"/>
      <c r="G752" s="175"/>
      <c r="H752" s="175"/>
      <c r="I752" s="175"/>
      <c r="J752" s="175"/>
      <c r="K752" s="175"/>
      <c r="L752" s="175"/>
      <c r="M752" s="175"/>
      <c r="N752" s="175"/>
      <c r="O752" s="175"/>
      <c r="P752" s="175"/>
      <c r="Q752" s="175"/>
      <c r="R752" s="175"/>
      <c r="S752" s="175"/>
      <c r="T752" s="175"/>
      <c r="U752" s="175"/>
      <c r="V752" s="175"/>
      <c r="W752" s="175"/>
      <c r="X752" s="175"/>
      <c r="Y752" s="175"/>
      <c r="Z752" s="175"/>
    </row>
    <row r="753" ht="11.25" customHeight="1">
      <c r="A753" s="175"/>
      <c r="B753" s="175"/>
      <c r="C753" s="175"/>
      <c r="D753" s="175"/>
      <c r="E753" s="175"/>
      <c r="F753" s="175"/>
      <c r="G753" s="175"/>
      <c r="H753" s="175"/>
      <c r="I753" s="175"/>
      <c r="J753" s="175"/>
      <c r="K753" s="175"/>
      <c r="L753" s="175"/>
      <c r="M753" s="175"/>
      <c r="N753" s="175"/>
      <c r="O753" s="175"/>
      <c r="P753" s="175"/>
      <c r="Q753" s="175"/>
      <c r="R753" s="175"/>
      <c r="S753" s="175"/>
      <c r="T753" s="175"/>
      <c r="U753" s="175"/>
      <c r="V753" s="175"/>
      <c r="W753" s="175"/>
      <c r="X753" s="175"/>
      <c r="Y753" s="175"/>
      <c r="Z753" s="175"/>
    </row>
    <row r="754" ht="11.25" customHeight="1">
      <c r="A754" s="175"/>
      <c r="B754" s="175"/>
      <c r="C754" s="175"/>
      <c r="D754" s="175"/>
      <c r="E754" s="175"/>
      <c r="F754" s="175"/>
      <c r="G754" s="175"/>
      <c r="H754" s="175"/>
      <c r="I754" s="175"/>
      <c r="J754" s="175"/>
      <c r="K754" s="175"/>
      <c r="L754" s="175"/>
      <c r="M754" s="175"/>
      <c r="N754" s="175"/>
      <c r="O754" s="175"/>
      <c r="P754" s="175"/>
      <c r="Q754" s="175"/>
      <c r="R754" s="175"/>
      <c r="S754" s="175"/>
      <c r="T754" s="175"/>
      <c r="U754" s="175"/>
      <c r="V754" s="175"/>
      <c r="W754" s="175"/>
      <c r="X754" s="175"/>
      <c r="Y754" s="175"/>
      <c r="Z754" s="175"/>
    </row>
    <row r="755" ht="11.25" customHeight="1">
      <c r="A755" s="175"/>
      <c r="B755" s="175"/>
      <c r="C755" s="175"/>
      <c r="D755" s="175"/>
      <c r="E755" s="175"/>
      <c r="F755" s="175"/>
      <c r="G755" s="175"/>
      <c r="H755" s="175"/>
      <c r="I755" s="175"/>
      <c r="J755" s="175"/>
      <c r="K755" s="175"/>
      <c r="L755" s="175"/>
      <c r="M755" s="175"/>
      <c r="N755" s="175"/>
      <c r="O755" s="175"/>
      <c r="P755" s="175"/>
      <c r="Q755" s="175"/>
      <c r="R755" s="175"/>
      <c r="S755" s="175"/>
      <c r="T755" s="175"/>
      <c r="U755" s="175"/>
      <c r="V755" s="175"/>
      <c r="W755" s="175"/>
      <c r="X755" s="175"/>
      <c r="Y755" s="175"/>
      <c r="Z755" s="175"/>
    </row>
    <row r="756" ht="11.25" customHeight="1">
      <c r="A756" s="175"/>
      <c r="B756" s="175"/>
      <c r="C756" s="175"/>
      <c r="D756" s="175"/>
      <c r="E756" s="175"/>
      <c r="F756" s="175"/>
      <c r="G756" s="175"/>
      <c r="H756" s="175"/>
      <c r="I756" s="175"/>
      <c r="J756" s="175"/>
      <c r="K756" s="175"/>
      <c r="L756" s="175"/>
      <c r="M756" s="175"/>
      <c r="N756" s="175"/>
      <c r="O756" s="175"/>
      <c r="P756" s="175"/>
      <c r="Q756" s="175"/>
      <c r="R756" s="175"/>
      <c r="S756" s="175"/>
      <c r="T756" s="175"/>
      <c r="U756" s="175"/>
      <c r="V756" s="175"/>
      <c r="W756" s="175"/>
      <c r="X756" s="175"/>
      <c r="Y756" s="175"/>
      <c r="Z756" s="175"/>
    </row>
    <row r="757" ht="11.25" customHeight="1">
      <c r="A757" s="175"/>
      <c r="B757" s="175"/>
      <c r="C757" s="175"/>
      <c r="D757" s="175"/>
      <c r="E757" s="175"/>
      <c r="F757" s="175"/>
      <c r="G757" s="175"/>
      <c r="H757" s="175"/>
      <c r="I757" s="175"/>
      <c r="J757" s="175"/>
      <c r="K757" s="175"/>
      <c r="L757" s="175"/>
      <c r="M757" s="175"/>
      <c r="N757" s="175"/>
      <c r="O757" s="175"/>
      <c r="P757" s="175"/>
      <c r="Q757" s="175"/>
      <c r="R757" s="175"/>
      <c r="S757" s="175"/>
      <c r="T757" s="175"/>
      <c r="U757" s="175"/>
      <c r="V757" s="175"/>
      <c r="W757" s="175"/>
      <c r="X757" s="175"/>
      <c r="Y757" s="175"/>
      <c r="Z757" s="175"/>
    </row>
    <row r="758" ht="11.25" customHeight="1">
      <c r="A758" s="175"/>
      <c r="B758" s="175"/>
      <c r="C758" s="175"/>
      <c r="D758" s="175"/>
      <c r="E758" s="175"/>
      <c r="F758" s="175"/>
      <c r="G758" s="175"/>
      <c r="H758" s="175"/>
      <c r="I758" s="175"/>
      <c r="J758" s="175"/>
      <c r="K758" s="175"/>
      <c r="L758" s="175"/>
      <c r="M758" s="175"/>
      <c r="N758" s="175"/>
      <c r="O758" s="175"/>
      <c r="P758" s="175"/>
      <c r="Q758" s="175"/>
      <c r="R758" s="175"/>
      <c r="S758" s="175"/>
      <c r="T758" s="175"/>
      <c r="U758" s="175"/>
      <c r="V758" s="175"/>
      <c r="W758" s="175"/>
      <c r="X758" s="175"/>
      <c r="Y758" s="175"/>
      <c r="Z758" s="175"/>
    </row>
    <row r="759" ht="11.25" customHeight="1">
      <c r="A759" s="175"/>
      <c r="B759" s="175"/>
      <c r="C759" s="175"/>
      <c r="D759" s="175"/>
      <c r="E759" s="175"/>
      <c r="F759" s="175"/>
      <c r="G759" s="175"/>
      <c r="H759" s="175"/>
      <c r="I759" s="175"/>
      <c r="J759" s="175"/>
      <c r="K759" s="175"/>
      <c r="L759" s="175"/>
      <c r="M759" s="175"/>
      <c r="N759" s="175"/>
      <c r="O759" s="175"/>
      <c r="P759" s="175"/>
      <c r="Q759" s="175"/>
      <c r="R759" s="175"/>
      <c r="S759" s="175"/>
      <c r="T759" s="175"/>
      <c r="U759" s="175"/>
      <c r="V759" s="175"/>
      <c r="W759" s="175"/>
      <c r="X759" s="175"/>
      <c r="Y759" s="175"/>
      <c r="Z759" s="175"/>
    </row>
    <row r="760" ht="11.25" customHeight="1">
      <c r="A760" s="175"/>
      <c r="B760" s="175"/>
      <c r="C760" s="175"/>
      <c r="D760" s="175"/>
      <c r="E760" s="175"/>
      <c r="F760" s="175"/>
      <c r="G760" s="175"/>
      <c r="H760" s="175"/>
      <c r="I760" s="175"/>
      <c r="J760" s="175"/>
      <c r="K760" s="175"/>
      <c r="L760" s="175"/>
      <c r="M760" s="175"/>
      <c r="N760" s="175"/>
      <c r="O760" s="175"/>
      <c r="P760" s="175"/>
      <c r="Q760" s="175"/>
      <c r="R760" s="175"/>
      <c r="S760" s="175"/>
      <c r="T760" s="175"/>
      <c r="U760" s="175"/>
      <c r="V760" s="175"/>
      <c r="W760" s="175"/>
      <c r="X760" s="175"/>
      <c r="Y760" s="175"/>
      <c r="Z760" s="175"/>
    </row>
    <row r="761" ht="11.25" customHeight="1">
      <c r="A761" s="175"/>
      <c r="B761" s="175"/>
      <c r="C761" s="175"/>
      <c r="D761" s="175"/>
      <c r="E761" s="175"/>
      <c r="F761" s="175"/>
      <c r="G761" s="175"/>
      <c r="H761" s="175"/>
      <c r="I761" s="175"/>
      <c r="J761" s="175"/>
      <c r="K761" s="175"/>
      <c r="L761" s="175"/>
      <c r="M761" s="175"/>
      <c r="N761" s="175"/>
      <c r="O761" s="175"/>
      <c r="P761" s="175"/>
      <c r="Q761" s="175"/>
      <c r="R761" s="175"/>
      <c r="S761" s="175"/>
      <c r="T761" s="175"/>
      <c r="U761" s="175"/>
      <c r="V761" s="175"/>
      <c r="W761" s="175"/>
      <c r="X761" s="175"/>
      <c r="Y761" s="175"/>
      <c r="Z761" s="175"/>
    </row>
    <row r="762" ht="11.25" customHeight="1">
      <c r="A762" s="175"/>
      <c r="B762" s="175"/>
      <c r="C762" s="175"/>
      <c r="D762" s="175"/>
      <c r="E762" s="175"/>
      <c r="F762" s="175"/>
      <c r="G762" s="175"/>
      <c r="H762" s="175"/>
      <c r="I762" s="175"/>
      <c r="J762" s="175"/>
      <c r="K762" s="175"/>
      <c r="L762" s="175"/>
      <c r="M762" s="175"/>
      <c r="N762" s="175"/>
      <c r="O762" s="175"/>
      <c r="P762" s="175"/>
      <c r="Q762" s="175"/>
      <c r="R762" s="175"/>
      <c r="S762" s="175"/>
      <c r="T762" s="175"/>
      <c r="U762" s="175"/>
      <c r="V762" s="175"/>
      <c r="W762" s="175"/>
      <c r="X762" s="175"/>
      <c r="Y762" s="175"/>
      <c r="Z762" s="175"/>
    </row>
    <row r="763" ht="11.25" customHeight="1">
      <c r="A763" s="175"/>
      <c r="B763" s="175"/>
      <c r="C763" s="175"/>
      <c r="D763" s="175"/>
      <c r="E763" s="175"/>
      <c r="F763" s="175"/>
      <c r="G763" s="175"/>
      <c r="H763" s="175"/>
      <c r="I763" s="175"/>
      <c r="J763" s="175"/>
      <c r="K763" s="175"/>
      <c r="L763" s="175"/>
      <c r="M763" s="175"/>
      <c r="N763" s="175"/>
      <c r="O763" s="175"/>
      <c r="P763" s="175"/>
      <c r="Q763" s="175"/>
      <c r="R763" s="175"/>
      <c r="S763" s="175"/>
      <c r="T763" s="175"/>
      <c r="U763" s="175"/>
      <c r="V763" s="175"/>
      <c r="W763" s="175"/>
      <c r="X763" s="175"/>
      <c r="Y763" s="175"/>
      <c r="Z763" s="175"/>
    </row>
    <row r="764" ht="11.25" customHeight="1">
      <c r="A764" s="175"/>
      <c r="B764" s="175"/>
      <c r="C764" s="175"/>
      <c r="D764" s="175"/>
      <c r="E764" s="175"/>
      <c r="F764" s="175"/>
      <c r="G764" s="175"/>
      <c r="H764" s="175"/>
      <c r="I764" s="175"/>
      <c r="J764" s="175"/>
      <c r="K764" s="175"/>
      <c r="L764" s="175"/>
      <c r="M764" s="175"/>
      <c r="N764" s="175"/>
      <c r="O764" s="175"/>
      <c r="P764" s="175"/>
      <c r="Q764" s="175"/>
      <c r="R764" s="175"/>
      <c r="S764" s="175"/>
      <c r="T764" s="175"/>
      <c r="U764" s="175"/>
      <c r="V764" s="175"/>
      <c r="W764" s="175"/>
      <c r="X764" s="175"/>
      <c r="Y764" s="175"/>
      <c r="Z764" s="175"/>
    </row>
    <row r="765" ht="11.25" customHeight="1">
      <c r="A765" s="175"/>
      <c r="B765" s="175"/>
      <c r="C765" s="175"/>
      <c r="D765" s="175"/>
      <c r="E765" s="175"/>
      <c r="F765" s="175"/>
      <c r="G765" s="175"/>
      <c r="H765" s="175"/>
      <c r="I765" s="175"/>
      <c r="J765" s="175"/>
      <c r="K765" s="175"/>
      <c r="L765" s="175"/>
      <c r="M765" s="175"/>
      <c r="N765" s="175"/>
      <c r="O765" s="175"/>
      <c r="P765" s="175"/>
      <c r="Q765" s="175"/>
      <c r="R765" s="175"/>
      <c r="S765" s="175"/>
      <c r="T765" s="175"/>
      <c r="U765" s="175"/>
      <c r="V765" s="175"/>
      <c r="W765" s="175"/>
      <c r="X765" s="175"/>
      <c r="Y765" s="175"/>
      <c r="Z765" s="175"/>
    </row>
    <row r="766" ht="11.25" customHeight="1">
      <c r="A766" s="175"/>
      <c r="B766" s="175"/>
      <c r="C766" s="175"/>
      <c r="D766" s="175"/>
      <c r="E766" s="175"/>
      <c r="F766" s="175"/>
      <c r="G766" s="175"/>
      <c r="H766" s="175"/>
      <c r="I766" s="175"/>
      <c r="J766" s="175"/>
      <c r="K766" s="175"/>
      <c r="L766" s="175"/>
      <c r="M766" s="175"/>
      <c r="N766" s="175"/>
      <c r="O766" s="175"/>
      <c r="P766" s="175"/>
      <c r="Q766" s="175"/>
      <c r="R766" s="175"/>
      <c r="S766" s="175"/>
      <c r="T766" s="175"/>
      <c r="U766" s="175"/>
      <c r="V766" s="175"/>
      <c r="W766" s="175"/>
      <c r="X766" s="175"/>
      <c r="Y766" s="175"/>
      <c r="Z766" s="175"/>
    </row>
    <row r="767" ht="11.25" customHeight="1">
      <c r="A767" s="175"/>
      <c r="B767" s="175"/>
      <c r="C767" s="175"/>
      <c r="D767" s="175"/>
      <c r="E767" s="175"/>
      <c r="F767" s="175"/>
      <c r="G767" s="175"/>
      <c r="H767" s="175"/>
      <c r="I767" s="175"/>
      <c r="J767" s="175"/>
      <c r="K767" s="175"/>
      <c r="L767" s="175"/>
      <c r="M767" s="175"/>
      <c r="N767" s="175"/>
      <c r="O767" s="175"/>
      <c r="P767" s="175"/>
      <c r="Q767" s="175"/>
      <c r="R767" s="175"/>
      <c r="S767" s="175"/>
      <c r="T767" s="175"/>
      <c r="U767" s="175"/>
      <c r="V767" s="175"/>
      <c r="W767" s="175"/>
      <c r="X767" s="175"/>
      <c r="Y767" s="175"/>
      <c r="Z767" s="175"/>
    </row>
    <row r="768" ht="11.25" customHeight="1">
      <c r="A768" s="175"/>
      <c r="B768" s="175"/>
      <c r="C768" s="175"/>
      <c r="D768" s="175"/>
      <c r="E768" s="175"/>
      <c r="F768" s="175"/>
      <c r="G768" s="175"/>
      <c r="H768" s="175"/>
      <c r="I768" s="175"/>
      <c r="J768" s="175"/>
      <c r="K768" s="175"/>
      <c r="L768" s="175"/>
      <c r="M768" s="175"/>
      <c r="N768" s="175"/>
      <c r="O768" s="175"/>
      <c r="P768" s="175"/>
      <c r="Q768" s="175"/>
      <c r="R768" s="175"/>
      <c r="S768" s="175"/>
      <c r="T768" s="175"/>
      <c r="U768" s="175"/>
      <c r="V768" s="175"/>
      <c r="W768" s="175"/>
      <c r="X768" s="175"/>
      <c r="Y768" s="175"/>
      <c r="Z768" s="175"/>
    </row>
    <row r="769" ht="11.25" customHeight="1">
      <c r="A769" s="175"/>
      <c r="B769" s="175"/>
      <c r="C769" s="175"/>
      <c r="D769" s="175"/>
      <c r="E769" s="175"/>
      <c r="F769" s="175"/>
      <c r="G769" s="175"/>
      <c r="H769" s="175"/>
      <c r="I769" s="175"/>
      <c r="J769" s="175"/>
      <c r="K769" s="175"/>
      <c r="L769" s="175"/>
      <c r="M769" s="175"/>
      <c r="N769" s="175"/>
      <c r="O769" s="175"/>
      <c r="P769" s="175"/>
      <c r="Q769" s="175"/>
      <c r="R769" s="175"/>
      <c r="S769" s="175"/>
      <c r="T769" s="175"/>
      <c r="U769" s="175"/>
      <c r="V769" s="175"/>
      <c r="W769" s="175"/>
      <c r="X769" s="175"/>
      <c r="Y769" s="175"/>
      <c r="Z769" s="175"/>
    </row>
    <row r="770" ht="11.25" customHeight="1">
      <c r="A770" s="175"/>
      <c r="B770" s="175"/>
      <c r="C770" s="175"/>
      <c r="D770" s="175"/>
      <c r="E770" s="175"/>
      <c r="F770" s="175"/>
      <c r="G770" s="175"/>
      <c r="H770" s="175"/>
      <c r="I770" s="175"/>
      <c r="J770" s="175"/>
      <c r="K770" s="175"/>
      <c r="L770" s="175"/>
      <c r="M770" s="175"/>
      <c r="N770" s="175"/>
      <c r="O770" s="175"/>
      <c r="P770" s="175"/>
      <c r="Q770" s="175"/>
      <c r="R770" s="175"/>
      <c r="S770" s="175"/>
      <c r="T770" s="175"/>
      <c r="U770" s="175"/>
      <c r="V770" s="175"/>
      <c r="W770" s="175"/>
      <c r="X770" s="175"/>
      <c r="Y770" s="175"/>
      <c r="Z770" s="175"/>
    </row>
    <row r="771" ht="11.25" customHeight="1">
      <c r="A771" s="175"/>
      <c r="B771" s="175"/>
      <c r="C771" s="175"/>
      <c r="D771" s="175"/>
      <c r="E771" s="175"/>
      <c r="F771" s="175"/>
      <c r="G771" s="175"/>
      <c r="H771" s="175"/>
      <c r="I771" s="175"/>
      <c r="J771" s="175"/>
      <c r="K771" s="175"/>
      <c r="L771" s="175"/>
      <c r="M771" s="175"/>
      <c r="N771" s="175"/>
      <c r="O771" s="175"/>
      <c r="P771" s="175"/>
      <c r="Q771" s="175"/>
      <c r="R771" s="175"/>
      <c r="S771" s="175"/>
      <c r="T771" s="175"/>
      <c r="U771" s="175"/>
      <c r="V771" s="175"/>
      <c r="W771" s="175"/>
      <c r="X771" s="175"/>
      <c r="Y771" s="175"/>
      <c r="Z771" s="175"/>
    </row>
    <row r="772" ht="11.25" customHeight="1">
      <c r="A772" s="175"/>
      <c r="B772" s="175"/>
      <c r="C772" s="175"/>
      <c r="D772" s="175"/>
      <c r="E772" s="175"/>
      <c r="F772" s="175"/>
      <c r="G772" s="175"/>
      <c r="H772" s="175"/>
      <c r="I772" s="175"/>
      <c r="J772" s="175"/>
      <c r="K772" s="175"/>
      <c r="L772" s="175"/>
      <c r="M772" s="175"/>
      <c r="N772" s="175"/>
      <c r="O772" s="175"/>
      <c r="P772" s="175"/>
      <c r="Q772" s="175"/>
      <c r="R772" s="175"/>
      <c r="S772" s="175"/>
      <c r="T772" s="175"/>
      <c r="U772" s="175"/>
      <c r="V772" s="175"/>
      <c r="W772" s="175"/>
      <c r="X772" s="175"/>
      <c r="Y772" s="175"/>
      <c r="Z772" s="175"/>
    </row>
    <row r="773" ht="11.25" customHeight="1">
      <c r="A773" s="175"/>
      <c r="B773" s="175"/>
      <c r="C773" s="175"/>
      <c r="D773" s="175"/>
      <c r="E773" s="175"/>
      <c r="F773" s="175"/>
      <c r="G773" s="175"/>
      <c r="H773" s="175"/>
      <c r="I773" s="175"/>
      <c r="J773" s="175"/>
      <c r="K773" s="175"/>
      <c r="L773" s="175"/>
      <c r="M773" s="175"/>
      <c r="N773" s="175"/>
      <c r="O773" s="175"/>
      <c r="P773" s="175"/>
      <c r="Q773" s="175"/>
      <c r="R773" s="175"/>
      <c r="S773" s="175"/>
      <c r="T773" s="175"/>
      <c r="U773" s="175"/>
      <c r="V773" s="175"/>
      <c r="W773" s="175"/>
      <c r="X773" s="175"/>
      <c r="Y773" s="175"/>
      <c r="Z773" s="175"/>
    </row>
    <row r="774" ht="11.25" customHeight="1">
      <c r="A774" s="175"/>
      <c r="B774" s="175"/>
      <c r="C774" s="175"/>
      <c r="D774" s="175"/>
      <c r="E774" s="175"/>
      <c r="F774" s="175"/>
      <c r="G774" s="175"/>
      <c r="H774" s="175"/>
      <c r="I774" s="175"/>
      <c r="J774" s="175"/>
      <c r="K774" s="175"/>
      <c r="L774" s="175"/>
      <c r="M774" s="175"/>
      <c r="N774" s="175"/>
      <c r="O774" s="175"/>
      <c r="P774" s="175"/>
      <c r="Q774" s="175"/>
      <c r="R774" s="175"/>
      <c r="S774" s="175"/>
      <c r="T774" s="175"/>
      <c r="U774" s="175"/>
      <c r="V774" s="175"/>
      <c r="W774" s="175"/>
      <c r="X774" s="175"/>
      <c r="Y774" s="175"/>
      <c r="Z774" s="175"/>
    </row>
    <row r="775" ht="11.25" customHeight="1">
      <c r="A775" s="175"/>
      <c r="B775" s="175"/>
      <c r="C775" s="175"/>
      <c r="D775" s="175"/>
      <c r="E775" s="175"/>
      <c r="F775" s="175"/>
      <c r="G775" s="175"/>
      <c r="H775" s="175"/>
      <c r="I775" s="175"/>
      <c r="J775" s="175"/>
      <c r="K775" s="175"/>
      <c r="L775" s="175"/>
      <c r="M775" s="175"/>
      <c r="N775" s="175"/>
      <c r="O775" s="175"/>
      <c r="P775" s="175"/>
      <c r="Q775" s="175"/>
      <c r="R775" s="175"/>
      <c r="S775" s="175"/>
      <c r="T775" s="175"/>
      <c r="U775" s="175"/>
      <c r="V775" s="175"/>
      <c r="W775" s="175"/>
      <c r="X775" s="175"/>
      <c r="Y775" s="175"/>
      <c r="Z775" s="175"/>
    </row>
    <row r="776" ht="11.25" customHeight="1">
      <c r="A776" s="175"/>
      <c r="B776" s="175"/>
      <c r="C776" s="175"/>
      <c r="D776" s="175"/>
      <c r="E776" s="175"/>
      <c r="F776" s="175"/>
      <c r="G776" s="175"/>
      <c r="H776" s="175"/>
      <c r="I776" s="175"/>
      <c r="J776" s="175"/>
      <c r="K776" s="175"/>
      <c r="L776" s="175"/>
      <c r="M776" s="175"/>
      <c r="N776" s="175"/>
      <c r="O776" s="175"/>
      <c r="P776" s="175"/>
      <c r="Q776" s="175"/>
      <c r="R776" s="175"/>
      <c r="S776" s="175"/>
      <c r="T776" s="175"/>
      <c r="U776" s="175"/>
      <c r="V776" s="175"/>
      <c r="W776" s="175"/>
      <c r="X776" s="175"/>
      <c r="Y776" s="175"/>
      <c r="Z776" s="175"/>
    </row>
    <row r="777" ht="11.25" customHeight="1">
      <c r="A777" s="175"/>
      <c r="B777" s="175"/>
      <c r="C777" s="175"/>
      <c r="D777" s="175"/>
      <c r="E777" s="175"/>
      <c r="F777" s="175"/>
      <c r="G777" s="175"/>
      <c r="H777" s="175"/>
      <c r="I777" s="175"/>
      <c r="J777" s="175"/>
      <c r="K777" s="175"/>
      <c r="L777" s="175"/>
      <c r="M777" s="175"/>
      <c r="N777" s="175"/>
      <c r="O777" s="175"/>
      <c r="P777" s="175"/>
      <c r="Q777" s="175"/>
      <c r="R777" s="175"/>
      <c r="S777" s="175"/>
      <c r="T777" s="175"/>
      <c r="U777" s="175"/>
      <c r="V777" s="175"/>
      <c r="W777" s="175"/>
      <c r="X777" s="175"/>
      <c r="Y777" s="175"/>
      <c r="Z777" s="175"/>
    </row>
    <row r="778" ht="11.25" customHeight="1">
      <c r="A778" s="175"/>
      <c r="B778" s="175"/>
      <c r="C778" s="175"/>
      <c r="D778" s="175"/>
      <c r="E778" s="175"/>
      <c r="F778" s="175"/>
      <c r="G778" s="175"/>
      <c r="H778" s="175"/>
      <c r="I778" s="175"/>
      <c r="J778" s="175"/>
      <c r="K778" s="175"/>
      <c r="L778" s="175"/>
      <c r="M778" s="175"/>
      <c r="N778" s="175"/>
      <c r="O778" s="175"/>
      <c r="P778" s="175"/>
      <c r="Q778" s="175"/>
      <c r="R778" s="175"/>
      <c r="S778" s="175"/>
      <c r="T778" s="175"/>
      <c r="U778" s="175"/>
      <c r="V778" s="175"/>
      <c r="W778" s="175"/>
      <c r="X778" s="175"/>
      <c r="Y778" s="175"/>
      <c r="Z778" s="175"/>
    </row>
    <row r="779" ht="11.25" customHeight="1">
      <c r="A779" s="175"/>
      <c r="B779" s="175"/>
      <c r="C779" s="175"/>
      <c r="D779" s="175"/>
      <c r="E779" s="175"/>
      <c r="F779" s="175"/>
      <c r="G779" s="175"/>
      <c r="H779" s="175"/>
      <c r="I779" s="175"/>
      <c r="J779" s="175"/>
      <c r="K779" s="175"/>
      <c r="L779" s="175"/>
      <c r="M779" s="175"/>
      <c r="N779" s="175"/>
      <c r="O779" s="175"/>
      <c r="P779" s="175"/>
      <c r="Q779" s="175"/>
      <c r="R779" s="175"/>
      <c r="S779" s="175"/>
      <c r="T779" s="175"/>
      <c r="U779" s="175"/>
      <c r="V779" s="175"/>
      <c r="W779" s="175"/>
      <c r="X779" s="175"/>
      <c r="Y779" s="175"/>
      <c r="Z779" s="175"/>
    </row>
    <row r="780" ht="11.25" customHeight="1">
      <c r="A780" s="175"/>
      <c r="B780" s="175"/>
      <c r="C780" s="175"/>
      <c r="D780" s="175"/>
      <c r="E780" s="175"/>
      <c r="F780" s="175"/>
      <c r="G780" s="175"/>
      <c r="H780" s="175"/>
      <c r="I780" s="175"/>
      <c r="J780" s="175"/>
      <c r="K780" s="175"/>
      <c r="L780" s="175"/>
      <c r="M780" s="175"/>
      <c r="N780" s="175"/>
      <c r="O780" s="175"/>
      <c r="P780" s="175"/>
      <c r="Q780" s="175"/>
      <c r="R780" s="175"/>
      <c r="S780" s="175"/>
      <c r="T780" s="175"/>
      <c r="U780" s="175"/>
      <c r="V780" s="175"/>
      <c r="W780" s="175"/>
      <c r="X780" s="175"/>
      <c r="Y780" s="175"/>
      <c r="Z780" s="175"/>
    </row>
    <row r="781" ht="11.25" customHeight="1">
      <c r="A781" s="175"/>
      <c r="B781" s="175"/>
      <c r="C781" s="175"/>
      <c r="D781" s="175"/>
      <c r="E781" s="175"/>
      <c r="F781" s="175"/>
      <c r="G781" s="175"/>
      <c r="H781" s="175"/>
      <c r="I781" s="175"/>
      <c r="J781" s="175"/>
      <c r="K781" s="175"/>
      <c r="L781" s="175"/>
      <c r="M781" s="175"/>
      <c r="N781" s="175"/>
      <c r="O781" s="175"/>
      <c r="P781" s="175"/>
      <c r="Q781" s="175"/>
      <c r="R781" s="175"/>
      <c r="S781" s="175"/>
      <c r="T781" s="175"/>
      <c r="U781" s="175"/>
      <c r="V781" s="175"/>
      <c r="W781" s="175"/>
      <c r="X781" s="175"/>
      <c r="Y781" s="175"/>
      <c r="Z781" s="175"/>
    </row>
    <row r="782" ht="11.25" customHeight="1">
      <c r="A782" s="175"/>
      <c r="B782" s="175"/>
      <c r="C782" s="175"/>
      <c r="D782" s="175"/>
      <c r="E782" s="175"/>
      <c r="F782" s="175"/>
      <c r="G782" s="175"/>
      <c r="H782" s="175"/>
      <c r="I782" s="175"/>
      <c r="J782" s="175"/>
      <c r="K782" s="175"/>
      <c r="L782" s="175"/>
      <c r="M782" s="175"/>
      <c r="N782" s="175"/>
      <c r="O782" s="175"/>
      <c r="P782" s="175"/>
      <c r="Q782" s="175"/>
      <c r="R782" s="175"/>
      <c r="S782" s="175"/>
      <c r="T782" s="175"/>
      <c r="U782" s="175"/>
      <c r="V782" s="175"/>
      <c r="W782" s="175"/>
      <c r="X782" s="175"/>
      <c r="Y782" s="175"/>
      <c r="Z782" s="175"/>
    </row>
    <row r="783" ht="11.25" customHeight="1">
      <c r="A783" s="175"/>
      <c r="B783" s="175"/>
      <c r="C783" s="175"/>
      <c r="D783" s="175"/>
      <c r="E783" s="175"/>
      <c r="F783" s="175"/>
      <c r="G783" s="175"/>
      <c r="H783" s="175"/>
      <c r="I783" s="175"/>
      <c r="J783" s="175"/>
      <c r="K783" s="175"/>
      <c r="L783" s="175"/>
      <c r="M783" s="175"/>
      <c r="N783" s="175"/>
      <c r="O783" s="175"/>
      <c r="P783" s="175"/>
      <c r="Q783" s="175"/>
      <c r="R783" s="175"/>
      <c r="S783" s="175"/>
      <c r="T783" s="175"/>
      <c r="U783" s="175"/>
      <c r="V783" s="175"/>
      <c r="W783" s="175"/>
      <c r="X783" s="175"/>
      <c r="Y783" s="175"/>
      <c r="Z783" s="175"/>
    </row>
    <row r="784" ht="11.25" customHeight="1">
      <c r="A784" s="175"/>
      <c r="B784" s="175"/>
      <c r="C784" s="175"/>
      <c r="D784" s="175"/>
      <c r="E784" s="175"/>
      <c r="F784" s="175"/>
      <c r="G784" s="175"/>
      <c r="H784" s="175"/>
      <c r="I784" s="175"/>
      <c r="J784" s="175"/>
      <c r="K784" s="175"/>
      <c r="L784" s="175"/>
      <c r="M784" s="175"/>
      <c r="N784" s="175"/>
      <c r="O784" s="175"/>
      <c r="P784" s="175"/>
      <c r="Q784" s="175"/>
      <c r="R784" s="175"/>
      <c r="S784" s="175"/>
      <c r="T784" s="175"/>
      <c r="U784" s="175"/>
      <c r="V784" s="175"/>
      <c r="W784" s="175"/>
      <c r="X784" s="175"/>
      <c r="Y784" s="175"/>
      <c r="Z784" s="175"/>
    </row>
    <row r="785" ht="11.25" customHeight="1">
      <c r="A785" s="175"/>
      <c r="B785" s="175"/>
      <c r="C785" s="175"/>
      <c r="D785" s="175"/>
      <c r="E785" s="175"/>
      <c r="F785" s="175"/>
      <c r="G785" s="175"/>
      <c r="H785" s="175"/>
      <c r="I785" s="175"/>
      <c r="J785" s="175"/>
      <c r="K785" s="175"/>
      <c r="L785" s="175"/>
      <c r="M785" s="175"/>
      <c r="N785" s="175"/>
      <c r="O785" s="175"/>
      <c r="P785" s="175"/>
      <c r="Q785" s="175"/>
      <c r="R785" s="175"/>
      <c r="S785" s="175"/>
      <c r="T785" s="175"/>
      <c r="U785" s="175"/>
      <c r="V785" s="175"/>
      <c r="W785" s="175"/>
      <c r="X785" s="175"/>
      <c r="Y785" s="175"/>
      <c r="Z785" s="175"/>
    </row>
    <row r="786" ht="11.25" customHeight="1">
      <c r="A786" s="175"/>
      <c r="B786" s="175"/>
      <c r="C786" s="175"/>
      <c r="D786" s="175"/>
      <c r="E786" s="175"/>
      <c r="F786" s="175"/>
      <c r="G786" s="175"/>
      <c r="H786" s="175"/>
      <c r="I786" s="175"/>
      <c r="J786" s="175"/>
      <c r="K786" s="175"/>
      <c r="L786" s="175"/>
      <c r="M786" s="175"/>
      <c r="N786" s="175"/>
      <c r="O786" s="175"/>
      <c r="P786" s="175"/>
      <c r="Q786" s="175"/>
      <c r="R786" s="175"/>
      <c r="S786" s="175"/>
      <c r="T786" s="175"/>
      <c r="U786" s="175"/>
      <c r="V786" s="175"/>
      <c r="W786" s="175"/>
      <c r="X786" s="175"/>
      <c r="Y786" s="175"/>
      <c r="Z786" s="175"/>
    </row>
    <row r="787" ht="11.25" customHeight="1">
      <c r="A787" s="175"/>
      <c r="B787" s="175"/>
      <c r="C787" s="175"/>
      <c r="D787" s="175"/>
      <c r="E787" s="175"/>
      <c r="F787" s="175"/>
      <c r="G787" s="175"/>
      <c r="H787" s="175"/>
      <c r="I787" s="175"/>
      <c r="J787" s="175"/>
      <c r="K787" s="175"/>
      <c r="L787" s="175"/>
      <c r="M787" s="175"/>
      <c r="N787" s="175"/>
      <c r="O787" s="175"/>
      <c r="P787" s="175"/>
      <c r="Q787" s="175"/>
      <c r="R787" s="175"/>
      <c r="S787" s="175"/>
      <c r="T787" s="175"/>
      <c r="U787" s="175"/>
      <c r="V787" s="175"/>
      <c r="W787" s="175"/>
      <c r="X787" s="175"/>
      <c r="Y787" s="175"/>
      <c r="Z787" s="175"/>
    </row>
    <row r="788" ht="11.25" customHeight="1">
      <c r="A788" s="175"/>
      <c r="B788" s="175"/>
      <c r="C788" s="175"/>
      <c r="D788" s="175"/>
      <c r="E788" s="175"/>
      <c r="F788" s="175"/>
      <c r="G788" s="175"/>
      <c r="H788" s="175"/>
      <c r="I788" s="175"/>
      <c r="J788" s="175"/>
      <c r="K788" s="175"/>
      <c r="L788" s="175"/>
      <c r="M788" s="175"/>
      <c r="N788" s="175"/>
      <c r="O788" s="175"/>
      <c r="P788" s="175"/>
      <c r="Q788" s="175"/>
      <c r="R788" s="175"/>
      <c r="S788" s="175"/>
      <c r="T788" s="175"/>
      <c r="U788" s="175"/>
      <c r="V788" s="175"/>
      <c r="W788" s="175"/>
      <c r="X788" s="175"/>
      <c r="Y788" s="175"/>
      <c r="Z788" s="175"/>
    </row>
    <row r="789" ht="11.25" customHeight="1">
      <c r="A789" s="175"/>
      <c r="B789" s="175"/>
      <c r="C789" s="175"/>
      <c r="D789" s="175"/>
      <c r="E789" s="175"/>
      <c r="F789" s="175"/>
      <c r="G789" s="175"/>
      <c r="H789" s="175"/>
      <c r="I789" s="175"/>
      <c r="J789" s="175"/>
      <c r="K789" s="175"/>
      <c r="L789" s="175"/>
      <c r="M789" s="175"/>
      <c r="N789" s="175"/>
      <c r="O789" s="175"/>
      <c r="P789" s="175"/>
      <c r="Q789" s="175"/>
      <c r="R789" s="175"/>
      <c r="S789" s="175"/>
      <c r="T789" s="175"/>
      <c r="U789" s="175"/>
      <c r="V789" s="175"/>
      <c r="W789" s="175"/>
      <c r="X789" s="175"/>
      <c r="Y789" s="175"/>
      <c r="Z789" s="175"/>
    </row>
    <row r="790" ht="11.25" customHeight="1">
      <c r="A790" s="175"/>
      <c r="B790" s="175"/>
      <c r="C790" s="175"/>
      <c r="D790" s="175"/>
      <c r="E790" s="175"/>
      <c r="F790" s="175"/>
      <c r="G790" s="175"/>
      <c r="H790" s="175"/>
      <c r="I790" s="175"/>
      <c r="J790" s="175"/>
      <c r="K790" s="175"/>
      <c r="L790" s="175"/>
      <c r="M790" s="175"/>
      <c r="N790" s="175"/>
      <c r="O790" s="175"/>
      <c r="P790" s="175"/>
      <c r="Q790" s="175"/>
      <c r="R790" s="175"/>
      <c r="S790" s="175"/>
      <c r="T790" s="175"/>
      <c r="U790" s="175"/>
      <c r="V790" s="175"/>
      <c r="W790" s="175"/>
      <c r="X790" s="175"/>
      <c r="Y790" s="175"/>
      <c r="Z790" s="175"/>
    </row>
    <row r="791" ht="11.25" customHeight="1">
      <c r="A791" s="175"/>
      <c r="B791" s="175"/>
      <c r="C791" s="175"/>
      <c r="D791" s="175"/>
      <c r="E791" s="175"/>
      <c r="F791" s="175"/>
      <c r="G791" s="175"/>
      <c r="H791" s="175"/>
      <c r="I791" s="175"/>
      <c r="J791" s="175"/>
      <c r="K791" s="175"/>
      <c r="L791" s="175"/>
      <c r="M791" s="175"/>
      <c r="N791" s="175"/>
      <c r="O791" s="175"/>
      <c r="P791" s="175"/>
      <c r="Q791" s="175"/>
      <c r="R791" s="175"/>
      <c r="S791" s="175"/>
      <c r="T791" s="175"/>
      <c r="U791" s="175"/>
      <c r="V791" s="175"/>
      <c r="W791" s="175"/>
      <c r="X791" s="175"/>
      <c r="Y791" s="175"/>
      <c r="Z791" s="175"/>
    </row>
    <row r="792" ht="11.25" customHeight="1">
      <c r="A792" s="175"/>
      <c r="B792" s="175"/>
      <c r="C792" s="175"/>
      <c r="D792" s="175"/>
      <c r="E792" s="175"/>
      <c r="F792" s="175"/>
      <c r="G792" s="175"/>
      <c r="H792" s="175"/>
      <c r="I792" s="175"/>
      <c r="J792" s="175"/>
      <c r="K792" s="175"/>
      <c r="L792" s="175"/>
      <c r="M792" s="175"/>
      <c r="N792" s="175"/>
      <c r="O792" s="175"/>
      <c r="P792" s="175"/>
      <c r="Q792" s="175"/>
      <c r="R792" s="175"/>
      <c r="S792" s="175"/>
      <c r="T792" s="175"/>
      <c r="U792" s="175"/>
      <c r="V792" s="175"/>
      <c r="W792" s="175"/>
      <c r="X792" s="175"/>
      <c r="Y792" s="175"/>
      <c r="Z792" s="175"/>
    </row>
    <row r="793" ht="11.25" customHeight="1">
      <c r="A793" s="175"/>
      <c r="B793" s="175"/>
      <c r="C793" s="175"/>
      <c r="D793" s="175"/>
      <c r="E793" s="175"/>
      <c r="F793" s="175"/>
      <c r="G793" s="175"/>
      <c r="H793" s="175"/>
      <c r="I793" s="175"/>
      <c r="J793" s="175"/>
      <c r="K793" s="175"/>
      <c r="L793" s="175"/>
      <c r="M793" s="175"/>
      <c r="N793" s="175"/>
      <c r="O793" s="175"/>
      <c r="P793" s="175"/>
      <c r="Q793" s="175"/>
      <c r="R793" s="175"/>
      <c r="S793" s="175"/>
      <c r="T793" s="175"/>
      <c r="U793" s="175"/>
      <c r="V793" s="175"/>
      <c r="W793" s="175"/>
      <c r="X793" s="175"/>
      <c r="Y793" s="175"/>
      <c r="Z793" s="175"/>
    </row>
    <row r="794" ht="11.25" customHeight="1">
      <c r="A794" s="175"/>
      <c r="B794" s="175"/>
      <c r="C794" s="175"/>
      <c r="D794" s="175"/>
      <c r="E794" s="175"/>
      <c r="F794" s="175"/>
      <c r="G794" s="175"/>
      <c r="H794" s="175"/>
      <c r="I794" s="175"/>
      <c r="J794" s="175"/>
      <c r="K794" s="175"/>
      <c r="L794" s="175"/>
      <c r="M794" s="175"/>
      <c r="N794" s="175"/>
      <c r="O794" s="175"/>
      <c r="P794" s="175"/>
      <c r="Q794" s="175"/>
      <c r="R794" s="175"/>
      <c r="S794" s="175"/>
      <c r="T794" s="175"/>
      <c r="U794" s="175"/>
      <c r="V794" s="175"/>
      <c r="W794" s="175"/>
      <c r="X794" s="175"/>
      <c r="Y794" s="175"/>
      <c r="Z794" s="175"/>
    </row>
    <row r="795" ht="11.25" customHeight="1">
      <c r="A795" s="175"/>
      <c r="B795" s="175"/>
      <c r="C795" s="175"/>
      <c r="D795" s="175"/>
      <c r="E795" s="175"/>
      <c r="F795" s="175"/>
      <c r="G795" s="175"/>
      <c r="H795" s="175"/>
      <c r="I795" s="175"/>
      <c r="J795" s="175"/>
      <c r="K795" s="175"/>
      <c r="L795" s="175"/>
      <c r="M795" s="175"/>
      <c r="N795" s="175"/>
      <c r="O795" s="175"/>
      <c r="P795" s="175"/>
      <c r="Q795" s="175"/>
      <c r="R795" s="175"/>
      <c r="S795" s="175"/>
      <c r="T795" s="175"/>
      <c r="U795" s="175"/>
      <c r="V795" s="175"/>
      <c r="W795" s="175"/>
      <c r="X795" s="175"/>
      <c r="Y795" s="175"/>
      <c r="Z795" s="175"/>
    </row>
    <row r="796" ht="11.25" customHeight="1">
      <c r="A796" s="175"/>
      <c r="B796" s="175"/>
      <c r="C796" s="175"/>
      <c r="D796" s="175"/>
      <c r="E796" s="175"/>
      <c r="F796" s="175"/>
      <c r="G796" s="175"/>
      <c r="H796" s="175"/>
      <c r="I796" s="175"/>
      <c r="J796" s="175"/>
      <c r="K796" s="175"/>
      <c r="L796" s="175"/>
      <c r="M796" s="175"/>
      <c r="N796" s="175"/>
      <c r="O796" s="175"/>
      <c r="P796" s="175"/>
      <c r="Q796" s="175"/>
      <c r="R796" s="175"/>
      <c r="S796" s="175"/>
      <c r="T796" s="175"/>
      <c r="U796" s="175"/>
      <c r="V796" s="175"/>
      <c r="W796" s="175"/>
      <c r="X796" s="175"/>
      <c r="Y796" s="175"/>
      <c r="Z796" s="175"/>
    </row>
    <row r="797" ht="11.25" customHeight="1">
      <c r="A797" s="175"/>
      <c r="B797" s="175"/>
      <c r="C797" s="175"/>
      <c r="D797" s="175"/>
      <c r="E797" s="175"/>
      <c r="F797" s="175"/>
      <c r="G797" s="175"/>
      <c r="H797" s="175"/>
      <c r="I797" s="175"/>
      <c r="J797" s="175"/>
      <c r="K797" s="175"/>
      <c r="L797" s="175"/>
      <c r="M797" s="175"/>
      <c r="N797" s="175"/>
      <c r="O797" s="175"/>
      <c r="P797" s="175"/>
      <c r="Q797" s="175"/>
      <c r="R797" s="175"/>
      <c r="S797" s="175"/>
      <c r="T797" s="175"/>
      <c r="U797" s="175"/>
      <c r="V797" s="175"/>
      <c r="W797" s="175"/>
      <c r="X797" s="175"/>
      <c r="Y797" s="175"/>
      <c r="Z797" s="175"/>
    </row>
    <row r="798" ht="11.25" customHeight="1">
      <c r="A798" s="175"/>
      <c r="B798" s="175"/>
      <c r="C798" s="175"/>
      <c r="D798" s="175"/>
      <c r="E798" s="175"/>
      <c r="F798" s="175"/>
      <c r="G798" s="175"/>
      <c r="H798" s="175"/>
      <c r="I798" s="175"/>
      <c r="J798" s="175"/>
      <c r="K798" s="175"/>
      <c r="L798" s="175"/>
      <c r="M798" s="175"/>
      <c r="N798" s="175"/>
      <c r="O798" s="175"/>
      <c r="P798" s="175"/>
      <c r="Q798" s="175"/>
      <c r="R798" s="175"/>
      <c r="S798" s="175"/>
      <c r="T798" s="175"/>
      <c r="U798" s="175"/>
      <c r="V798" s="175"/>
      <c r="W798" s="175"/>
      <c r="X798" s="175"/>
      <c r="Y798" s="175"/>
      <c r="Z798" s="175"/>
    </row>
    <row r="799" ht="11.25" customHeight="1">
      <c r="A799" s="175"/>
      <c r="B799" s="175"/>
      <c r="C799" s="175"/>
      <c r="D799" s="175"/>
      <c r="E799" s="175"/>
      <c r="F799" s="175"/>
      <c r="G799" s="175"/>
      <c r="H799" s="175"/>
      <c r="I799" s="175"/>
      <c r="J799" s="175"/>
      <c r="K799" s="175"/>
      <c r="L799" s="175"/>
      <c r="M799" s="175"/>
      <c r="N799" s="175"/>
      <c r="O799" s="175"/>
      <c r="P799" s="175"/>
      <c r="Q799" s="175"/>
      <c r="R799" s="175"/>
      <c r="S799" s="175"/>
      <c r="T799" s="175"/>
      <c r="U799" s="175"/>
      <c r="V799" s="175"/>
      <c r="W799" s="175"/>
      <c r="X799" s="175"/>
      <c r="Y799" s="175"/>
      <c r="Z799" s="175"/>
    </row>
    <row r="800" ht="11.25" customHeight="1">
      <c r="A800" s="175"/>
      <c r="B800" s="175"/>
      <c r="C800" s="175"/>
      <c r="D800" s="175"/>
      <c r="E800" s="175"/>
      <c r="F800" s="175"/>
      <c r="G800" s="175"/>
      <c r="H800" s="175"/>
      <c r="I800" s="175"/>
      <c r="J800" s="175"/>
      <c r="K800" s="175"/>
      <c r="L800" s="175"/>
      <c r="M800" s="175"/>
      <c r="N800" s="175"/>
      <c r="O800" s="175"/>
      <c r="P800" s="175"/>
      <c r="Q800" s="175"/>
      <c r="R800" s="175"/>
      <c r="S800" s="175"/>
      <c r="T800" s="175"/>
      <c r="U800" s="175"/>
      <c r="V800" s="175"/>
      <c r="W800" s="175"/>
      <c r="X800" s="175"/>
      <c r="Y800" s="175"/>
      <c r="Z800" s="175"/>
    </row>
    <row r="801" ht="11.25" customHeight="1">
      <c r="A801" s="175"/>
      <c r="B801" s="175"/>
      <c r="C801" s="175"/>
      <c r="D801" s="175"/>
      <c r="E801" s="175"/>
      <c r="F801" s="175"/>
      <c r="G801" s="175"/>
      <c r="H801" s="175"/>
      <c r="I801" s="175"/>
      <c r="J801" s="175"/>
      <c r="K801" s="175"/>
      <c r="L801" s="175"/>
      <c r="M801" s="175"/>
      <c r="N801" s="175"/>
      <c r="O801" s="175"/>
      <c r="P801" s="175"/>
      <c r="Q801" s="175"/>
      <c r="R801" s="175"/>
      <c r="S801" s="175"/>
      <c r="T801" s="175"/>
      <c r="U801" s="175"/>
      <c r="V801" s="175"/>
      <c r="W801" s="175"/>
      <c r="X801" s="175"/>
      <c r="Y801" s="175"/>
      <c r="Z801" s="175"/>
    </row>
    <row r="802" ht="11.25" customHeight="1">
      <c r="A802" s="175"/>
      <c r="B802" s="175"/>
      <c r="C802" s="175"/>
      <c r="D802" s="175"/>
      <c r="E802" s="175"/>
      <c r="F802" s="175"/>
      <c r="G802" s="175"/>
      <c r="H802" s="175"/>
      <c r="I802" s="175"/>
      <c r="J802" s="175"/>
      <c r="K802" s="175"/>
      <c r="L802" s="175"/>
      <c r="M802" s="175"/>
      <c r="N802" s="175"/>
      <c r="O802" s="175"/>
      <c r="P802" s="175"/>
      <c r="Q802" s="175"/>
      <c r="R802" s="175"/>
      <c r="S802" s="175"/>
      <c r="T802" s="175"/>
      <c r="U802" s="175"/>
      <c r="V802" s="175"/>
      <c r="W802" s="175"/>
      <c r="X802" s="175"/>
      <c r="Y802" s="175"/>
      <c r="Z802" s="175"/>
    </row>
    <row r="803" ht="11.25" customHeight="1">
      <c r="A803" s="175"/>
      <c r="B803" s="175"/>
      <c r="C803" s="175"/>
      <c r="D803" s="175"/>
      <c r="E803" s="175"/>
      <c r="F803" s="175"/>
      <c r="G803" s="175"/>
      <c r="H803" s="175"/>
      <c r="I803" s="175"/>
      <c r="J803" s="175"/>
      <c r="K803" s="175"/>
      <c r="L803" s="175"/>
      <c r="M803" s="175"/>
      <c r="N803" s="175"/>
      <c r="O803" s="175"/>
      <c r="P803" s="175"/>
      <c r="Q803" s="175"/>
      <c r="R803" s="175"/>
      <c r="S803" s="175"/>
      <c r="T803" s="175"/>
      <c r="U803" s="175"/>
      <c r="V803" s="175"/>
      <c r="W803" s="175"/>
      <c r="X803" s="175"/>
      <c r="Y803" s="175"/>
      <c r="Z803" s="175"/>
    </row>
    <row r="804" ht="11.25" customHeight="1">
      <c r="A804" s="175"/>
      <c r="B804" s="175"/>
      <c r="C804" s="175"/>
      <c r="D804" s="175"/>
      <c r="E804" s="175"/>
      <c r="F804" s="175"/>
      <c r="G804" s="175"/>
      <c r="H804" s="175"/>
      <c r="I804" s="175"/>
      <c r="J804" s="175"/>
      <c r="K804" s="175"/>
      <c r="L804" s="175"/>
      <c r="M804" s="175"/>
      <c r="N804" s="175"/>
      <c r="O804" s="175"/>
      <c r="P804" s="175"/>
      <c r="Q804" s="175"/>
      <c r="R804" s="175"/>
      <c r="S804" s="175"/>
      <c r="T804" s="175"/>
      <c r="U804" s="175"/>
      <c r="V804" s="175"/>
      <c r="W804" s="175"/>
      <c r="X804" s="175"/>
      <c r="Y804" s="175"/>
      <c r="Z804" s="175"/>
    </row>
    <row r="805" ht="11.25" customHeight="1">
      <c r="A805" s="175"/>
      <c r="B805" s="175"/>
      <c r="C805" s="175"/>
      <c r="D805" s="175"/>
      <c r="E805" s="175"/>
      <c r="F805" s="175"/>
      <c r="G805" s="175"/>
      <c r="H805" s="175"/>
      <c r="I805" s="175"/>
      <c r="J805" s="175"/>
      <c r="K805" s="175"/>
      <c r="L805" s="175"/>
      <c r="M805" s="175"/>
      <c r="N805" s="175"/>
      <c r="O805" s="175"/>
      <c r="P805" s="175"/>
      <c r="Q805" s="175"/>
      <c r="R805" s="175"/>
      <c r="S805" s="175"/>
      <c r="T805" s="175"/>
      <c r="U805" s="175"/>
      <c r="V805" s="175"/>
      <c r="W805" s="175"/>
      <c r="X805" s="175"/>
      <c r="Y805" s="175"/>
      <c r="Z805" s="175"/>
    </row>
    <row r="806" ht="11.25" customHeight="1">
      <c r="A806" s="175"/>
      <c r="B806" s="175"/>
      <c r="C806" s="175"/>
      <c r="D806" s="175"/>
      <c r="E806" s="175"/>
      <c r="F806" s="175"/>
      <c r="G806" s="175"/>
      <c r="H806" s="175"/>
      <c r="I806" s="175"/>
      <c r="J806" s="175"/>
      <c r="K806" s="175"/>
      <c r="L806" s="175"/>
      <c r="M806" s="175"/>
      <c r="N806" s="175"/>
      <c r="O806" s="175"/>
      <c r="P806" s="175"/>
      <c r="Q806" s="175"/>
      <c r="R806" s="175"/>
      <c r="S806" s="175"/>
      <c r="T806" s="175"/>
      <c r="U806" s="175"/>
      <c r="V806" s="175"/>
      <c r="W806" s="175"/>
      <c r="X806" s="175"/>
      <c r="Y806" s="175"/>
      <c r="Z806" s="175"/>
    </row>
    <row r="807" ht="11.25" customHeight="1">
      <c r="A807" s="175"/>
      <c r="B807" s="175"/>
      <c r="C807" s="175"/>
      <c r="D807" s="175"/>
      <c r="E807" s="175"/>
      <c r="F807" s="175"/>
      <c r="G807" s="175"/>
      <c r="H807" s="175"/>
      <c r="I807" s="175"/>
      <c r="J807" s="175"/>
      <c r="K807" s="175"/>
      <c r="L807" s="175"/>
      <c r="M807" s="175"/>
      <c r="N807" s="175"/>
      <c r="O807" s="175"/>
      <c r="P807" s="175"/>
      <c r="Q807" s="175"/>
      <c r="R807" s="175"/>
      <c r="S807" s="175"/>
      <c r="T807" s="175"/>
      <c r="U807" s="175"/>
      <c r="V807" s="175"/>
      <c r="W807" s="175"/>
      <c r="X807" s="175"/>
      <c r="Y807" s="175"/>
      <c r="Z807" s="175"/>
    </row>
    <row r="808" ht="11.25" customHeight="1">
      <c r="A808" s="175"/>
      <c r="B808" s="175"/>
      <c r="C808" s="175"/>
      <c r="D808" s="175"/>
      <c r="E808" s="175"/>
      <c r="F808" s="175"/>
      <c r="G808" s="175"/>
      <c r="H808" s="175"/>
      <c r="I808" s="175"/>
      <c r="J808" s="175"/>
      <c r="K808" s="175"/>
      <c r="L808" s="175"/>
      <c r="M808" s="175"/>
      <c r="N808" s="175"/>
      <c r="O808" s="175"/>
      <c r="P808" s="175"/>
      <c r="Q808" s="175"/>
      <c r="R808" s="175"/>
      <c r="S808" s="175"/>
      <c r="T808" s="175"/>
      <c r="U808" s="175"/>
      <c r="V808" s="175"/>
      <c r="W808" s="175"/>
      <c r="X808" s="175"/>
      <c r="Y808" s="175"/>
      <c r="Z808" s="175"/>
    </row>
    <row r="809" ht="11.25" customHeight="1">
      <c r="A809" s="175"/>
      <c r="B809" s="175"/>
      <c r="C809" s="175"/>
      <c r="D809" s="175"/>
      <c r="E809" s="175"/>
      <c r="F809" s="175"/>
      <c r="G809" s="175"/>
      <c r="H809" s="175"/>
      <c r="I809" s="175"/>
      <c r="J809" s="175"/>
      <c r="K809" s="175"/>
      <c r="L809" s="175"/>
      <c r="M809" s="175"/>
      <c r="N809" s="175"/>
      <c r="O809" s="175"/>
      <c r="P809" s="175"/>
      <c r="Q809" s="175"/>
      <c r="R809" s="175"/>
      <c r="S809" s="175"/>
      <c r="T809" s="175"/>
      <c r="U809" s="175"/>
      <c r="V809" s="175"/>
      <c r="W809" s="175"/>
      <c r="X809" s="175"/>
      <c r="Y809" s="175"/>
      <c r="Z809" s="175"/>
    </row>
    <row r="810" ht="11.25" customHeight="1">
      <c r="A810" s="175"/>
      <c r="B810" s="175"/>
      <c r="C810" s="175"/>
      <c r="D810" s="175"/>
      <c r="E810" s="175"/>
      <c r="F810" s="175"/>
      <c r="G810" s="175"/>
      <c r="H810" s="175"/>
      <c r="I810" s="175"/>
      <c r="J810" s="175"/>
      <c r="K810" s="175"/>
      <c r="L810" s="175"/>
      <c r="M810" s="175"/>
      <c r="N810" s="175"/>
      <c r="O810" s="175"/>
      <c r="P810" s="175"/>
      <c r="Q810" s="175"/>
      <c r="R810" s="175"/>
      <c r="S810" s="175"/>
      <c r="T810" s="175"/>
      <c r="U810" s="175"/>
      <c r="V810" s="175"/>
      <c r="W810" s="175"/>
      <c r="X810" s="175"/>
      <c r="Y810" s="175"/>
      <c r="Z810" s="175"/>
    </row>
    <row r="811" ht="11.25" customHeight="1">
      <c r="A811" s="175"/>
      <c r="B811" s="175"/>
      <c r="C811" s="175"/>
      <c r="D811" s="175"/>
      <c r="E811" s="175"/>
      <c r="F811" s="175"/>
      <c r="G811" s="175"/>
      <c r="H811" s="175"/>
      <c r="I811" s="175"/>
      <c r="J811" s="175"/>
      <c r="K811" s="175"/>
      <c r="L811" s="175"/>
      <c r="M811" s="175"/>
      <c r="N811" s="175"/>
      <c r="O811" s="175"/>
      <c r="P811" s="175"/>
      <c r="Q811" s="175"/>
      <c r="R811" s="175"/>
      <c r="S811" s="175"/>
      <c r="T811" s="175"/>
      <c r="U811" s="175"/>
      <c r="V811" s="175"/>
      <c r="W811" s="175"/>
      <c r="X811" s="175"/>
      <c r="Y811" s="175"/>
      <c r="Z811" s="175"/>
    </row>
    <row r="812" ht="11.25" customHeight="1">
      <c r="A812" s="175"/>
      <c r="B812" s="175"/>
      <c r="C812" s="175"/>
      <c r="D812" s="175"/>
      <c r="E812" s="175"/>
      <c r="F812" s="175"/>
      <c r="G812" s="175"/>
      <c r="H812" s="175"/>
      <c r="I812" s="175"/>
      <c r="J812" s="175"/>
      <c r="K812" s="175"/>
      <c r="L812" s="175"/>
      <c r="M812" s="175"/>
      <c r="N812" s="175"/>
      <c r="O812" s="175"/>
      <c r="P812" s="175"/>
      <c r="Q812" s="175"/>
      <c r="R812" s="175"/>
      <c r="S812" s="175"/>
      <c r="T812" s="175"/>
      <c r="U812" s="175"/>
      <c r="V812" s="175"/>
      <c r="W812" s="175"/>
      <c r="X812" s="175"/>
      <c r="Y812" s="175"/>
      <c r="Z812" s="175"/>
    </row>
    <row r="813" ht="11.25" customHeight="1">
      <c r="A813" s="175"/>
      <c r="B813" s="175"/>
      <c r="C813" s="175"/>
      <c r="D813" s="175"/>
      <c r="E813" s="175"/>
      <c r="F813" s="175"/>
      <c r="G813" s="175"/>
      <c r="H813" s="175"/>
      <c r="I813" s="175"/>
      <c r="J813" s="175"/>
      <c r="K813" s="175"/>
      <c r="L813" s="175"/>
      <c r="M813" s="175"/>
      <c r="N813" s="175"/>
      <c r="O813" s="175"/>
      <c r="P813" s="175"/>
      <c r="Q813" s="175"/>
      <c r="R813" s="175"/>
      <c r="S813" s="175"/>
      <c r="T813" s="175"/>
      <c r="U813" s="175"/>
      <c r="V813" s="175"/>
      <c r="W813" s="175"/>
      <c r="X813" s="175"/>
      <c r="Y813" s="175"/>
      <c r="Z813" s="175"/>
    </row>
    <row r="814" ht="11.25" customHeight="1">
      <c r="A814" s="175"/>
      <c r="B814" s="175"/>
      <c r="C814" s="175"/>
      <c r="D814" s="175"/>
      <c r="E814" s="175"/>
      <c r="F814" s="175"/>
      <c r="G814" s="175"/>
      <c r="H814" s="175"/>
      <c r="I814" s="175"/>
      <c r="J814" s="175"/>
      <c r="K814" s="175"/>
      <c r="L814" s="175"/>
      <c r="M814" s="175"/>
      <c r="N814" s="175"/>
      <c r="O814" s="175"/>
      <c r="P814" s="175"/>
      <c r="Q814" s="175"/>
      <c r="R814" s="175"/>
      <c r="S814" s="175"/>
      <c r="T814" s="175"/>
      <c r="U814" s="175"/>
      <c r="V814" s="175"/>
      <c r="W814" s="175"/>
      <c r="X814" s="175"/>
      <c r="Y814" s="175"/>
      <c r="Z814" s="175"/>
    </row>
    <row r="815" ht="11.25" customHeight="1">
      <c r="A815" s="175"/>
      <c r="B815" s="175"/>
      <c r="C815" s="175"/>
      <c r="D815" s="175"/>
      <c r="E815" s="175"/>
      <c r="F815" s="175"/>
      <c r="G815" s="175"/>
      <c r="H815" s="175"/>
      <c r="I815" s="175"/>
      <c r="J815" s="175"/>
      <c r="K815" s="175"/>
      <c r="L815" s="175"/>
      <c r="M815" s="175"/>
      <c r="N815" s="175"/>
      <c r="O815" s="175"/>
      <c r="P815" s="175"/>
      <c r="Q815" s="175"/>
      <c r="R815" s="175"/>
      <c r="S815" s="175"/>
      <c r="T815" s="175"/>
      <c r="U815" s="175"/>
      <c r="V815" s="175"/>
      <c r="W815" s="175"/>
      <c r="X815" s="175"/>
      <c r="Y815" s="175"/>
      <c r="Z815" s="175"/>
    </row>
    <row r="816" ht="11.25" customHeight="1">
      <c r="A816" s="175"/>
      <c r="B816" s="175"/>
      <c r="C816" s="175"/>
      <c r="D816" s="175"/>
      <c r="E816" s="175"/>
      <c r="F816" s="175"/>
      <c r="G816" s="175"/>
      <c r="H816" s="175"/>
      <c r="I816" s="175"/>
      <c r="J816" s="175"/>
      <c r="K816" s="175"/>
      <c r="L816" s="175"/>
      <c r="M816" s="175"/>
      <c r="N816" s="175"/>
      <c r="O816" s="175"/>
      <c r="P816" s="175"/>
      <c r="Q816" s="175"/>
      <c r="R816" s="175"/>
      <c r="S816" s="175"/>
      <c r="T816" s="175"/>
      <c r="U816" s="175"/>
      <c r="V816" s="175"/>
      <c r="W816" s="175"/>
      <c r="X816" s="175"/>
      <c r="Y816" s="175"/>
      <c r="Z816" s="175"/>
    </row>
    <row r="817" ht="11.25" customHeight="1">
      <c r="A817" s="175"/>
      <c r="B817" s="175"/>
      <c r="C817" s="175"/>
      <c r="D817" s="175"/>
      <c r="E817" s="175"/>
      <c r="F817" s="175"/>
      <c r="G817" s="175"/>
      <c r="H817" s="175"/>
      <c r="I817" s="175"/>
      <c r="J817" s="175"/>
      <c r="K817" s="175"/>
      <c r="L817" s="175"/>
      <c r="M817" s="175"/>
      <c r="N817" s="175"/>
      <c r="O817" s="175"/>
      <c r="P817" s="175"/>
      <c r="Q817" s="175"/>
      <c r="R817" s="175"/>
      <c r="S817" s="175"/>
      <c r="T817" s="175"/>
      <c r="U817" s="175"/>
      <c r="V817" s="175"/>
      <c r="W817" s="175"/>
      <c r="X817" s="175"/>
      <c r="Y817" s="175"/>
      <c r="Z817" s="175"/>
    </row>
    <row r="818" ht="11.25" customHeight="1">
      <c r="A818" s="175"/>
      <c r="B818" s="175"/>
      <c r="C818" s="175"/>
      <c r="D818" s="175"/>
      <c r="E818" s="175"/>
      <c r="F818" s="175"/>
      <c r="G818" s="175"/>
      <c r="H818" s="175"/>
      <c r="I818" s="175"/>
      <c r="J818" s="175"/>
      <c r="K818" s="175"/>
      <c r="L818" s="175"/>
      <c r="M818" s="175"/>
      <c r="N818" s="175"/>
      <c r="O818" s="175"/>
      <c r="P818" s="175"/>
      <c r="Q818" s="175"/>
      <c r="R818" s="175"/>
      <c r="S818" s="175"/>
      <c r="T818" s="175"/>
      <c r="U818" s="175"/>
      <c r="V818" s="175"/>
      <c r="W818" s="175"/>
      <c r="X818" s="175"/>
      <c r="Y818" s="175"/>
      <c r="Z818" s="175"/>
    </row>
    <row r="819" ht="11.25" customHeight="1">
      <c r="A819" s="175"/>
      <c r="B819" s="175"/>
      <c r="C819" s="175"/>
      <c r="D819" s="175"/>
      <c r="E819" s="175"/>
      <c r="F819" s="175"/>
      <c r="G819" s="175"/>
      <c r="H819" s="175"/>
      <c r="I819" s="175"/>
      <c r="J819" s="175"/>
      <c r="K819" s="175"/>
      <c r="L819" s="175"/>
      <c r="M819" s="175"/>
      <c r="N819" s="175"/>
      <c r="O819" s="175"/>
      <c r="P819" s="175"/>
      <c r="Q819" s="175"/>
      <c r="R819" s="175"/>
      <c r="S819" s="175"/>
      <c r="T819" s="175"/>
      <c r="U819" s="175"/>
      <c r="V819" s="175"/>
      <c r="W819" s="175"/>
      <c r="X819" s="175"/>
      <c r="Y819" s="175"/>
      <c r="Z819" s="175"/>
    </row>
    <row r="820" ht="11.25" customHeight="1">
      <c r="A820" s="175"/>
      <c r="B820" s="175"/>
      <c r="C820" s="175"/>
      <c r="D820" s="175"/>
      <c r="E820" s="175"/>
      <c r="F820" s="175"/>
      <c r="G820" s="175"/>
      <c r="H820" s="175"/>
      <c r="I820" s="175"/>
      <c r="J820" s="175"/>
      <c r="K820" s="175"/>
      <c r="L820" s="175"/>
      <c r="M820" s="175"/>
      <c r="N820" s="175"/>
      <c r="O820" s="175"/>
      <c r="P820" s="175"/>
      <c r="Q820" s="175"/>
      <c r="R820" s="175"/>
      <c r="S820" s="175"/>
      <c r="T820" s="175"/>
      <c r="U820" s="175"/>
      <c r="V820" s="175"/>
      <c r="W820" s="175"/>
      <c r="X820" s="175"/>
      <c r="Y820" s="175"/>
      <c r="Z820" s="175"/>
    </row>
    <row r="821" ht="11.25" customHeight="1">
      <c r="A821" s="175"/>
      <c r="B821" s="175"/>
      <c r="C821" s="175"/>
      <c r="D821" s="175"/>
      <c r="E821" s="175"/>
      <c r="F821" s="175"/>
      <c r="G821" s="175"/>
      <c r="H821" s="175"/>
      <c r="I821" s="175"/>
      <c r="J821" s="175"/>
      <c r="K821" s="175"/>
      <c r="L821" s="175"/>
      <c r="M821" s="175"/>
      <c r="N821" s="175"/>
      <c r="O821" s="175"/>
      <c r="P821" s="175"/>
      <c r="Q821" s="175"/>
      <c r="R821" s="175"/>
      <c r="S821" s="175"/>
      <c r="T821" s="175"/>
      <c r="U821" s="175"/>
      <c r="V821" s="175"/>
      <c r="W821" s="175"/>
      <c r="X821" s="175"/>
      <c r="Y821" s="175"/>
      <c r="Z821" s="175"/>
    </row>
    <row r="822" ht="11.25" customHeight="1">
      <c r="A822" s="175"/>
      <c r="B822" s="175"/>
      <c r="C822" s="175"/>
      <c r="D822" s="175"/>
      <c r="E822" s="175"/>
      <c r="F822" s="175"/>
      <c r="G822" s="175"/>
      <c r="H822" s="175"/>
      <c r="I822" s="175"/>
      <c r="J822" s="175"/>
      <c r="K822" s="175"/>
      <c r="L822" s="175"/>
      <c r="M822" s="175"/>
      <c r="N822" s="175"/>
      <c r="O822" s="175"/>
      <c r="P822" s="175"/>
      <c r="Q822" s="175"/>
      <c r="R822" s="175"/>
      <c r="S822" s="175"/>
      <c r="T822" s="175"/>
      <c r="U822" s="175"/>
      <c r="V822" s="175"/>
      <c r="W822" s="175"/>
      <c r="X822" s="175"/>
      <c r="Y822" s="175"/>
      <c r="Z822" s="175"/>
    </row>
    <row r="823" ht="11.25" customHeight="1">
      <c r="A823" s="175"/>
      <c r="B823" s="175"/>
      <c r="C823" s="175"/>
      <c r="D823" s="175"/>
      <c r="E823" s="175"/>
      <c r="F823" s="175"/>
      <c r="G823" s="175"/>
      <c r="H823" s="175"/>
      <c r="I823" s="175"/>
      <c r="J823" s="175"/>
      <c r="K823" s="175"/>
      <c r="L823" s="175"/>
      <c r="M823" s="175"/>
      <c r="N823" s="175"/>
      <c r="O823" s="175"/>
      <c r="P823" s="175"/>
      <c r="Q823" s="175"/>
      <c r="R823" s="175"/>
      <c r="S823" s="175"/>
      <c r="T823" s="175"/>
      <c r="U823" s="175"/>
      <c r="V823" s="175"/>
      <c r="W823" s="175"/>
      <c r="X823" s="175"/>
      <c r="Y823" s="175"/>
      <c r="Z823" s="175"/>
    </row>
    <row r="824" ht="11.25" customHeight="1">
      <c r="A824" s="175"/>
      <c r="B824" s="175"/>
      <c r="C824" s="175"/>
      <c r="D824" s="175"/>
      <c r="E824" s="175"/>
      <c r="F824" s="175"/>
      <c r="G824" s="175"/>
      <c r="H824" s="175"/>
      <c r="I824" s="175"/>
      <c r="J824" s="175"/>
      <c r="K824" s="175"/>
      <c r="L824" s="175"/>
      <c r="M824" s="175"/>
      <c r="N824" s="175"/>
      <c r="O824" s="175"/>
      <c r="P824" s="175"/>
      <c r="Q824" s="175"/>
      <c r="R824" s="175"/>
      <c r="S824" s="175"/>
      <c r="T824" s="175"/>
      <c r="U824" s="175"/>
      <c r="V824" s="175"/>
      <c r="W824" s="175"/>
      <c r="X824" s="175"/>
      <c r="Y824" s="175"/>
      <c r="Z824" s="175"/>
    </row>
    <row r="825" ht="11.25" customHeight="1">
      <c r="A825" s="175"/>
      <c r="B825" s="175"/>
      <c r="C825" s="175"/>
      <c r="D825" s="175"/>
      <c r="E825" s="175"/>
      <c r="F825" s="175"/>
      <c r="G825" s="175"/>
      <c r="H825" s="175"/>
      <c r="I825" s="175"/>
      <c r="J825" s="175"/>
      <c r="K825" s="175"/>
      <c r="L825" s="175"/>
      <c r="M825" s="175"/>
      <c r="N825" s="175"/>
      <c r="O825" s="175"/>
      <c r="P825" s="175"/>
      <c r="Q825" s="175"/>
      <c r="R825" s="175"/>
      <c r="S825" s="175"/>
      <c r="T825" s="175"/>
      <c r="U825" s="175"/>
      <c r="V825" s="175"/>
      <c r="W825" s="175"/>
      <c r="X825" s="175"/>
      <c r="Y825" s="175"/>
      <c r="Z825" s="175"/>
    </row>
    <row r="826" ht="11.25" customHeight="1">
      <c r="A826" s="175"/>
      <c r="B826" s="175"/>
      <c r="C826" s="175"/>
      <c r="D826" s="175"/>
      <c r="E826" s="175"/>
      <c r="F826" s="175"/>
      <c r="G826" s="175"/>
      <c r="H826" s="175"/>
      <c r="I826" s="175"/>
      <c r="J826" s="175"/>
      <c r="K826" s="175"/>
      <c r="L826" s="175"/>
      <c r="M826" s="175"/>
      <c r="N826" s="175"/>
      <c r="O826" s="175"/>
      <c r="P826" s="175"/>
      <c r="Q826" s="175"/>
      <c r="R826" s="175"/>
      <c r="S826" s="175"/>
      <c r="T826" s="175"/>
      <c r="U826" s="175"/>
      <c r="V826" s="175"/>
      <c r="W826" s="175"/>
      <c r="X826" s="175"/>
      <c r="Y826" s="175"/>
      <c r="Z826" s="175"/>
    </row>
    <row r="827" ht="11.25" customHeight="1">
      <c r="A827" s="175"/>
      <c r="B827" s="175"/>
      <c r="C827" s="175"/>
      <c r="D827" s="175"/>
      <c r="E827" s="175"/>
      <c r="F827" s="175"/>
      <c r="G827" s="175"/>
      <c r="H827" s="175"/>
      <c r="I827" s="175"/>
      <c r="J827" s="175"/>
      <c r="K827" s="175"/>
      <c r="L827" s="175"/>
      <c r="M827" s="175"/>
      <c r="N827" s="175"/>
      <c r="O827" s="175"/>
      <c r="P827" s="175"/>
      <c r="Q827" s="175"/>
      <c r="R827" s="175"/>
      <c r="S827" s="175"/>
      <c r="T827" s="175"/>
      <c r="U827" s="175"/>
      <c r="V827" s="175"/>
      <c r="W827" s="175"/>
      <c r="X827" s="175"/>
      <c r="Y827" s="175"/>
      <c r="Z827" s="175"/>
    </row>
    <row r="828" ht="11.25" customHeight="1">
      <c r="A828" s="175"/>
      <c r="B828" s="175"/>
      <c r="C828" s="175"/>
      <c r="D828" s="175"/>
      <c r="E828" s="175"/>
      <c r="F828" s="175"/>
      <c r="G828" s="175"/>
      <c r="H828" s="175"/>
      <c r="I828" s="175"/>
      <c r="J828" s="175"/>
      <c r="K828" s="175"/>
      <c r="L828" s="175"/>
      <c r="M828" s="175"/>
      <c r="N828" s="175"/>
      <c r="O828" s="175"/>
      <c r="P828" s="175"/>
      <c r="Q828" s="175"/>
      <c r="R828" s="175"/>
      <c r="S828" s="175"/>
      <c r="T828" s="175"/>
      <c r="U828" s="175"/>
      <c r="V828" s="175"/>
      <c r="W828" s="175"/>
      <c r="X828" s="175"/>
      <c r="Y828" s="175"/>
      <c r="Z828" s="175"/>
    </row>
    <row r="829" ht="11.25" customHeight="1">
      <c r="A829" s="175"/>
      <c r="B829" s="175"/>
      <c r="C829" s="175"/>
      <c r="D829" s="175"/>
      <c r="E829" s="175"/>
      <c r="F829" s="175"/>
      <c r="G829" s="175"/>
      <c r="H829" s="175"/>
      <c r="I829" s="175"/>
      <c r="J829" s="175"/>
      <c r="K829" s="175"/>
      <c r="L829" s="175"/>
      <c r="M829" s="175"/>
      <c r="N829" s="175"/>
      <c r="O829" s="175"/>
      <c r="P829" s="175"/>
      <c r="Q829" s="175"/>
      <c r="R829" s="175"/>
      <c r="S829" s="175"/>
      <c r="T829" s="175"/>
      <c r="U829" s="175"/>
      <c r="V829" s="175"/>
      <c r="W829" s="175"/>
      <c r="X829" s="175"/>
      <c r="Y829" s="175"/>
      <c r="Z829" s="175"/>
    </row>
    <row r="830" ht="11.25" customHeight="1">
      <c r="A830" s="175"/>
      <c r="B830" s="175"/>
      <c r="C830" s="175"/>
      <c r="D830" s="175"/>
      <c r="E830" s="175"/>
      <c r="F830" s="175"/>
      <c r="G830" s="175"/>
      <c r="H830" s="175"/>
      <c r="I830" s="175"/>
      <c r="J830" s="175"/>
      <c r="K830" s="175"/>
      <c r="L830" s="175"/>
      <c r="M830" s="175"/>
      <c r="N830" s="175"/>
      <c r="O830" s="175"/>
      <c r="P830" s="175"/>
      <c r="Q830" s="175"/>
      <c r="R830" s="175"/>
      <c r="S830" s="175"/>
      <c r="T830" s="175"/>
      <c r="U830" s="175"/>
      <c r="V830" s="175"/>
      <c r="W830" s="175"/>
      <c r="X830" s="175"/>
      <c r="Y830" s="175"/>
      <c r="Z830" s="175"/>
    </row>
    <row r="831" ht="11.25" customHeight="1">
      <c r="A831" s="175"/>
      <c r="B831" s="175"/>
      <c r="C831" s="175"/>
      <c r="D831" s="175"/>
      <c r="E831" s="175"/>
      <c r="F831" s="175"/>
      <c r="G831" s="175"/>
      <c r="H831" s="175"/>
      <c r="I831" s="175"/>
      <c r="J831" s="175"/>
      <c r="K831" s="175"/>
      <c r="L831" s="175"/>
      <c r="M831" s="175"/>
      <c r="N831" s="175"/>
      <c r="O831" s="175"/>
      <c r="P831" s="175"/>
      <c r="Q831" s="175"/>
      <c r="R831" s="175"/>
      <c r="S831" s="175"/>
      <c r="T831" s="175"/>
      <c r="U831" s="175"/>
      <c r="V831" s="175"/>
      <c r="W831" s="175"/>
      <c r="X831" s="175"/>
      <c r="Y831" s="175"/>
      <c r="Z831" s="175"/>
    </row>
    <row r="832" ht="11.25" customHeight="1">
      <c r="A832" s="175"/>
      <c r="B832" s="175"/>
      <c r="C832" s="175"/>
      <c r="D832" s="175"/>
      <c r="E832" s="175"/>
      <c r="F832" s="175"/>
      <c r="G832" s="175"/>
      <c r="H832" s="175"/>
      <c r="I832" s="175"/>
      <c r="J832" s="175"/>
      <c r="K832" s="175"/>
      <c r="L832" s="175"/>
      <c r="M832" s="175"/>
      <c r="N832" s="175"/>
      <c r="O832" s="175"/>
      <c r="P832" s="175"/>
      <c r="Q832" s="175"/>
      <c r="R832" s="175"/>
      <c r="S832" s="175"/>
      <c r="T832" s="175"/>
      <c r="U832" s="175"/>
      <c r="V832" s="175"/>
      <c r="W832" s="175"/>
      <c r="X832" s="175"/>
      <c r="Y832" s="175"/>
      <c r="Z832" s="175"/>
    </row>
    <row r="833" ht="11.25" customHeight="1">
      <c r="A833" s="175"/>
      <c r="B833" s="175"/>
      <c r="C833" s="175"/>
      <c r="D833" s="175"/>
      <c r="E833" s="175"/>
      <c r="F833" s="175"/>
      <c r="G833" s="175"/>
      <c r="H833" s="175"/>
      <c r="I833" s="175"/>
      <c r="J833" s="175"/>
      <c r="K833" s="175"/>
      <c r="L833" s="175"/>
      <c r="M833" s="175"/>
      <c r="N833" s="175"/>
      <c r="O833" s="175"/>
      <c r="P833" s="175"/>
      <c r="Q833" s="175"/>
      <c r="R833" s="175"/>
      <c r="S833" s="175"/>
      <c r="T833" s="175"/>
      <c r="U833" s="175"/>
      <c r="V833" s="175"/>
      <c r="W833" s="175"/>
      <c r="X833" s="175"/>
      <c r="Y833" s="175"/>
      <c r="Z833" s="175"/>
    </row>
    <row r="834" ht="11.25" customHeight="1">
      <c r="A834" s="175"/>
      <c r="B834" s="175"/>
      <c r="C834" s="175"/>
      <c r="D834" s="175"/>
      <c r="E834" s="175"/>
      <c r="F834" s="175"/>
      <c r="G834" s="175"/>
      <c r="H834" s="175"/>
      <c r="I834" s="175"/>
      <c r="J834" s="175"/>
      <c r="K834" s="175"/>
      <c r="L834" s="175"/>
      <c r="M834" s="175"/>
      <c r="N834" s="175"/>
      <c r="O834" s="175"/>
      <c r="P834" s="175"/>
      <c r="Q834" s="175"/>
      <c r="R834" s="175"/>
      <c r="S834" s="175"/>
      <c r="T834" s="175"/>
      <c r="U834" s="175"/>
      <c r="V834" s="175"/>
      <c r="W834" s="175"/>
      <c r="X834" s="175"/>
      <c r="Y834" s="175"/>
      <c r="Z834" s="175"/>
    </row>
    <row r="835" ht="11.25" customHeight="1">
      <c r="A835" s="175"/>
      <c r="B835" s="175"/>
      <c r="C835" s="175"/>
      <c r="D835" s="175"/>
      <c r="E835" s="175"/>
      <c r="F835" s="175"/>
      <c r="G835" s="175"/>
      <c r="H835" s="175"/>
      <c r="I835" s="175"/>
      <c r="J835" s="175"/>
      <c r="K835" s="175"/>
      <c r="L835" s="175"/>
      <c r="M835" s="175"/>
      <c r="N835" s="175"/>
      <c r="O835" s="175"/>
      <c r="P835" s="175"/>
      <c r="Q835" s="175"/>
      <c r="R835" s="175"/>
      <c r="S835" s="175"/>
      <c r="T835" s="175"/>
      <c r="U835" s="175"/>
      <c r="V835" s="175"/>
      <c r="W835" s="175"/>
      <c r="X835" s="175"/>
      <c r="Y835" s="175"/>
      <c r="Z835" s="175"/>
    </row>
    <row r="836" ht="11.25" customHeight="1">
      <c r="A836" s="175"/>
      <c r="B836" s="175"/>
      <c r="C836" s="175"/>
      <c r="D836" s="175"/>
      <c r="E836" s="175"/>
      <c r="F836" s="175"/>
      <c r="G836" s="175"/>
      <c r="H836" s="175"/>
      <c r="I836" s="175"/>
      <c r="J836" s="175"/>
      <c r="K836" s="175"/>
      <c r="L836" s="175"/>
      <c r="M836" s="175"/>
      <c r="N836" s="175"/>
      <c r="O836" s="175"/>
      <c r="P836" s="175"/>
      <c r="Q836" s="175"/>
      <c r="R836" s="175"/>
      <c r="S836" s="175"/>
      <c r="T836" s="175"/>
      <c r="U836" s="175"/>
      <c r="V836" s="175"/>
      <c r="W836" s="175"/>
      <c r="X836" s="175"/>
      <c r="Y836" s="175"/>
      <c r="Z836" s="175"/>
    </row>
    <row r="837" ht="11.25" customHeight="1">
      <c r="A837" s="175"/>
      <c r="B837" s="175"/>
      <c r="C837" s="175"/>
      <c r="D837" s="175"/>
      <c r="E837" s="175"/>
      <c r="F837" s="175"/>
      <c r="G837" s="175"/>
      <c r="H837" s="175"/>
      <c r="I837" s="175"/>
      <c r="J837" s="175"/>
      <c r="K837" s="175"/>
      <c r="L837" s="175"/>
      <c r="M837" s="175"/>
      <c r="N837" s="175"/>
      <c r="O837" s="175"/>
      <c r="P837" s="175"/>
      <c r="Q837" s="175"/>
      <c r="R837" s="175"/>
      <c r="S837" s="175"/>
      <c r="T837" s="175"/>
      <c r="U837" s="175"/>
      <c r="V837" s="175"/>
      <c r="W837" s="175"/>
      <c r="X837" s="175"/>
      <c r="Y837" s="175"/>
      <c r="Z837" s="175"/>
    </row>
    <row r="838" ht="11.25" customHeight="1">
      <c r="A838" s="175"/>
      <c r="B838" s="175"/>
      <c r="C838" s="175"/>
      <c r="D838" s="175"/>
      <c r="E838" s="175"/>
      <c r="F838" s="175"/>
      <c r="G838" s="175"/>
      <c r="H838" s="175"/>
      <c r="I838" s="175"/>
      <c r="J838" s="175"/>
      <c r="K838" s="175"/>
      <c r="L838" s="175"/>
      <c r="M838" s="175"/>
      <c r="N838" s="175"/>
      <c r="O838" s="175"/>
      <c r="P838" s="175"/>
      <c r="Q838" s="175"/>
      <c r="R838" s="175"/>
      <c r="S838" s="175"/>
      <c r="T838" s="175"/>
      <c r="U838" s="175"/>
      <c r="V838" s="175"/>
      <c r="W838" s="175"/>
      <c r="X838" s="175"/>
      <c r="Y838" s="175"/>
      <c r="Z838" s="175"/>
    </row>
    <row r="839" ht="11.25" customHeight="1">
      <c r="A839" s="175"/>
      <c r="B839" s="175"/>
      <c r="C839" s="175"/>
      <c r="D839" s="175"/>
      <c r="E839" s="175"/>
      <c r="F839" s="175"/>
      <c r="G839" s="175"/>
      <c r="H839" s="175"/>
      <c r="I839" s="175"/>
      <c r="J839" s="175"/>
      <c r="K839" s="175"/>
      <c r="L839" s="175"/>
      <c r="M839" s="175"/>
      <c r="N839" s="175"/>
      <c r="O839" s="175"/>
      <c r="P839" s="175"/>
      <c r="Q839" s="175"/>
      <c r="R839" s="175"/>
      <c r="S839" s="175"/>
      <c r="T839" s="175"/>
      <c r="U839" s="175"/>
      <c r="V839" s="175"/>
      <c r="W839" s="175"/>
      <c r="X839" s="175"/>
      <c r="Y839" s="175"/>
      <c r="Z839" s="175"/>
    </row>
    <row r="840" ht="11.25" customHeight="1">
      <c r="A840" s="175"/>
      <c r="B840" s="175"/>
      <c r="C840" s="175"/>
      <c r="D840" s="175"/>
      <c r="E840" s="175"/>
      <c r="F840" s="175"/>
      <c r="G840" s="175"/>
      <c r="H840" s="175"/>
      <c r="I840" s="175"/>
      <c r="J840" s="175"/>
      <c r="K840" s="175"/>
      <c r="L840" s="175"/>
      <c r="M840" s="175"/>
      <c r="N840" s="175"/>
      <c r="O840" s="175"/>
      <c r="P840" s="175"/>
      <c r="Q840" s="175"/>
      <c r="R840" s="175"/>
      <c r="S840" s="175"/>
      <c r="T840" s="175"/>
      <c r="U840" s="175"/>
      <c r="V840" s="175"/>
      <c r="W840" s="175"/>
      <c r="X840" s="175"/>
      <c r="Y840" s="175"/>
      <c r="Z840" s="175"/>
    </row>
    <row r="841" ht="11.25" customHeight="1">
      <c r="A841" s="175"/>
      <c r="B841" s="175"/>
      <c r="C841" s="175"/>
      <c r="D841" s="175"/>
      <c r="E841" s="175"/>
      <c r="F841" s="175"/>
      <c r="G841" s="175"/>
      <c r="H841" s="175"/>
      <c r="I841" s="175"/>
      <c r="J841" s="175"/>
      <c r="K841" s="175"/>
      <c r="L841" s="175"/>
      <c r="M841" s="175"/>
      <c r="N841" s="175"/>
      <c r="O841" s="175"/>
      <c r="P841" s="175"/>
      <c r="Q841" s="175"/>
      <c r="R841" s="175"/>
      <c r="S841" s="175"/>
      <c r="T841" s="175"/>
      <c r="U841" s="175"/>
      <c r="V841" s="175"/>
      <c r="W841" s="175"/>
      <c r="X841" s="175"/>
      <c r="Y841" s="175"/>
      <c r="Z841" s="175"/>
    </row>
    <row r="842" ht="11.25" customHeight="1">
      <c r="A842" s="175"/>
      <c r="B842" s="175"/>
      <c r="C842" s="175"/>
      <c r="D842" s="175"/>
      <c r="E842" s="175"/>
      <c r="F842" s="175"/>
      <c r="G842" s="175"/>
      <c r="H842" s="175"/>
      <c r="I842" s="175"/>
      <c r="J842" s="175"/>
      <c r="K842" s="175"/>
      <c r="L842" s="175"/>
      <c r="M842" s="175"/>
      <c r="N842" s="175"/>
      <c r="O842" s="175"/>
      <c r="P842" s="175"/>
      <c r="Q842" s="175"/>
      <c r="R842" s="175"/>
      <c r="S842" s="175"/>
      <c r="T842" s="175"/>
      <c r="U842" s="175"/>
      <c r="V842" s="175"/>
      <c r="W842" s="175"/>
      <c r="X842" s="175"/>
      <c r="Y842" s="175"/>
      <c r="Z842" s="175"/>
    </row>
    <row r="843" ht="11.25" customHeight="1">
      <c r="A843" s="175"/>
      <c r="B843" s="175"/>
      <c r="C843" s="175"/>
      <c r="D843" s="175"/>
      <c r="E843" s="175"/>
      <c r="F843" s="175"/>
      <c r="G843" s="175"/>
      <c r="H843" s="175"/>
      <c r="I843" s="175"/>
      <c r="J843" s="175"/>
      <c r="K843" s="175"/>
      <c r="L843" s="175"/>
      <c r="M843" s="175"/>
      <c r="N843" s="175"/>
      <c r="O843" s="175"/>
      <c r="P843" s="175"/>
      <c r="Q843" s="175"/>
      <c r="R843" s="175"/>
      <c r="S843" s="175"/>
      <c r="T843" s="175"/>
      <c r="U843" s="175"/>
      <c r="V843" s="175"/>
      <c r="W843" s="175"/>
      <c r="X843" s="175"/>
      <c r="Y843" s="175"/>
      <c r="Z843" s="175"/>
    </row>
    <row r="844" ht="11.25" customHeight="1">
      <c r="A844" s="175"/>
      <c r="B844" s="175"/>
      <c r="C844" s="175"/>
      <c r="D844" s="175"/>
      <c r="E844" s="175"/>
      <c r="F844" s="175"/>
      <c r="G844" s="175"/>
      <c r="H844" s="175"/>
      <c r="I844" s="175"/>
      <c r="J844" s="175"/>
      <c r="K844" s="175"/>
      <c r="L844" s="175"/>
      <c r="M844" s="175"/>
      <c r="N844" s="175"/>
      <c r="O844" s="175"/>
      <c r="P844" s="175"/>
      <c r="Q844" s="175"/>
      <c r="R844" s="175"/>
      <c r="S844" s="175"/>
      <c r="T844" s="175"/>
      <c r="U844" s="175"/>
      <c r="V844" s="175"/>
      <c r="W844" s="175"/>
      <c r="X844" s="175"/>
      <c r="Y844" s="175"/>
      <c r="Z844" s="175"/>
    </row>
    <row r="845" ht="11.25" customHeight="1">
      <c r="A845" s="175"/>
      <c r="B845" s="175"/>
      <c r="C845" s="175"/>
      <c r="D845" s="175"/>
      <c r="E845" s="175"/>
      <c r="F845" s="175"/>
      <c r="G845" s="175"/>
      <c r="H845" s="175"/>
      <c r="I845" s="175"/>
      <c r="J845" s="175"/>
      <c r="K845" s="175"/>
      <c r="L845" s="175"/>
      <c r="M845" s="175"/>
      <c r="N845" s="175"/>
      <c r="O845" s="175"/>
      <c r="P845" s="175"/>
      <c r="Q845" s="175"/>
      <c r="R845" s="175"/>
      <c r="S845" s="175"/>
      <c r="T845" s="175"/>
      <c r="U845" s="175"/>
      <c r="V845" s="175"/>
      <c r="W845" s="175"/>
      <c r="X845" s="175"/>
      <c r="Y845" s="175"/>
      <c r="Z845" s="175"/>
    </row>
    <row r="846" ht="11.25" customHeight="1">
      <c r="A846" s="175"/>
      <c r="B846" s="175"/>
      <c r="C846" s="175"/>
      <c r="D846" s="175"/>
      <c r="E846" s="175"/>
      <c r="F846" s="175"/>
      <c r="G846" s="175"/>
      <c r="H846" s="175"/>
      <c r="I846" s="175"/>
      <c r="J846" s="175"/>
      <c r="K846" s="175"/>
      <c r="L846" s="175"/>
      <c r="M846" s="175"/>
      <c r="N846" s="175"/>
      <c r="O846" s="175"/>
      <c r="P846" s="175"/>
      <c r="Q846" s="175"/>
      <c r="R846" s="175"/>
      <c r="S846" s="175"/>
      <c r="T846" s="175"/>
      <c r="U846" s="175"/>
      <c r="V846" s="175"/>
      <c r="W846" s="175"/>
      <c r="X846" s="175"/>
      <c r="Y846" s="175"/>
      <c r="Z846" s="175"/>
    </row>
    <row r="847" ht="11.25" customHeight="1">
      <c r="A847" s="175"/>
      <c r="B847" s="175"/>
      <c r="C847" s="175"/>
      <c r="D847" s="175"/>
      <c r="E847" s="175"/>
      <c r="F847" s="175"/>
      <c r="G847" s="175"/>
      <c r="H847" s="175"/>
      <c r="I847" s="175"/>
      <c r="J847" s="175"/>
      <c r="K847" s="175"/>
      <c r="L847" s="175"/>
      <c r="M847" s="175"/>
      <c r="N847" s="175"/>
      <c r="O847" s="175"/>
      <c r="P847" s="175"/>
      <c r="Q847" s="175"/>
      <c r="R847" s="175"/>
      <c r="S847" s="175"/>
      <c r="T847" s="175"/>
      <c r="U847" s="175"/>
      <c r="V847" s="175"/>
      <c r="W847" s="175"/>
      <c r="X847" s="175"/>
      <c r="Y847" s="175"/>
      <c r="Z847" s="175"/>
    </row>
    <row r="848" ht="11.25" customHeight="1">
      <c r="A848" s="175"/>
      <c r="B848" s="175"/>
      <c r="C848" s="175"/>
      <c r="D848" s="175"/>
      <c r="E848" s="175"/>
      <c r="F848" s="175"/>
      <c r="G848" s="175"/>
      <c r="H848" s="175"/>
      <c r="I848" s="175"/>
      <c r="J848" s="175"/>
      <c r="K848" s="175"/>
      <c r="L848" s="175"/>
      <c r="M848" s="175"/>
      <c r="N848" s="175"/>
      <c r="O848" s="175"/>
      <c r="P848" s="175"/>
      <c r="Q848" s="175"/>
      <c r="R848" s="175"/>
      <c r="S848" s="175"/>
      <c r="T848" s="175"/>
      <c r="U848" s="175"/>
      <c r="V848" s="175"/>
      <c r="W848" s="175"/>
      <c r="X848" s="175"/>
      <c r="Y848" s="175"/>
      <c r="Z848" s="175"/>
    </row>
    <row r="849" ht="11.25" customHeight="1">
      <c r="A849" s="175"/>
      <c r="B849" s="175"/>
      <c r="C849" s="175"/>
      <c r="D849" s="175"/>
      <c r="E849" s="175"/>
      <c r="F849" s="175"/>
      <c r="G849" s="175"/>
      <c r="H849" s="175"/>
      <c r="I849" s="175"/>
      <c r="J849" s="175"/>
      <c r="K849" s="175"/>
      <c r="L849" s="175"/>
      <c r="M849" s="175"/>
      <c r="N849" s="175"/>
      <c r="O849" s="175"/>
      <c r="P849" s="175"/>
      <c r="Q849" s="175"/>
      <c r="R849" s="175"/>
      <c r="S849" s="175"/>
      <c r="T849" s="175"/>
      <c r="U849" s="175"/>
      <c r="V849" s="175"/>
      <c r="W849" s="175"/>
      <c r="X849" s="175"/>
      <c r="Y849" s="175"/>
      <c r="Z849" s="175"/>
    </row>
    <row r="850" ht="11.25" customHeight="1">
      <c r="A850" s="175"/>
      <c r="B850" s="175"/>
      <c r="C850" s="175"/>
      <c r="D850" s="175"/>
      <c r="E850" s="175"/>
      <c r="F850" s="175"/>
      <c r="G850" s="175"/>
      <c r="H850" s="175"/>
      <c r="I850" s="175"/>
      <c r="J850" s="175"/>
      <c r="K850" s="175"/>
      <c r="L850" s="175"/>
      <c r="M850" s="175"/>
      <c r="N850" s="175"/>
      <c r="O850" s="175"/>
      <c r="P850" s="175"/>
      <c r="Q850" s="175"/>
      <c r="R850" s="175"/>
      <c r="S850" s="175"/>
      <c r="T850" s="175"/>
      <c r="U850" s="175"/>
      <c r="V850" s="175"/>
      <c r="W850" s="175"/>
      <c r="X850" s="175"/>
      <c r="Y850" s="175"/>
      <c r="Z850" s="175"/>
    </row>
    <row r="851" ht="11.25" customHeight="1">
      <c r="A851" s="175"/>
      <c r="B851" s="175"/>
      <c r="C851" s="175"/>
      <c r="D851" s="175"/>
      <c r="E851" s="175"/>
      <c r="F851" s="175"/>
      <c r="G851" s="175"/>
      <c r="H851" s="175"/>
      <c r="I851" s="175"/>
      <c r="J851" s="175"/>
      <c r="K851" s="175"/>
      <c r="L851" s="175"/>
      <c r="M851" s="175"/>
      <c r="N851" s="175"/>
      <c r="O851" s="175"/>
      <c r="P851" s="175"/>
      <c r="Q851" s="175"/>
      <c r="R851" s="175"/>
      <c r="S851" s="175"/>
      <c r="T851" s="175"/>
      <c r="U851" s="175"/>
      <c r="V851" s="175"/>
      <c r="W851" s="175"/>
      <c r="X851" s="175"/>
      <c r="Y851" s="175"/>
      <c r="Z851" s="175"/>
    </row>
    <row r="852" ht="11.25" customHeight="1">
      <c r="A852" s="175"/>
      <c r="B852" s="175"/>
      <c r="C852" s="175"/>
      <c r="D852" s="175"/>
      <c r="E852" s="175"/>
      <c r="F852" s="175"/>
      <c r="G852" s="175"/>
      <c r="H852" s="175"/>
      <c r="I852" s="175"/>
      <c r="J852" s="175"/>
      <c r="K852" s="175"/>
      <c r="L852" s="175"/>
      <c r="M852" s="175"/>
      <c r="N852" s="175"/>
      <c r="O852" s="175"/>
      <c r="P852" s="175"/>
      <c r="Q852" s="175"/>
      <c r="R852" s="175"/>
      <c r="S852" s="175"/>
      <c r="T852" s="175"/>
      <c r="U852" s="175"/>
      <c r="V852" s="175"/>
      <c r="W852" s="175"/>
      <c r="X852" s="175"/>
      <c r="Y852" s="175"/>
      <c r="Z852" s="175"/>
    </row>
    <row r="853" ht="11.25" customHeight="1">
      <c r="A853" s="175"/>
      <c r="B853" s="175"/>
      <c r="C853" s="175"/>
      <c r="D853" s="175"/>
      <c r="E853" s="175"/>
      <c r="F853" s="175"/>
      <c r="G853" s="175"/>
      <c r="H853" s="175"/>
      <c r="I853" s="175"/>
      <c r="J853" s="175"/>
      <c r="K853" s="175"/>
      <c r="L853" s="175"/>
      <c r="M853" s="175"/>
      <c r="N853" s="175"/>
      <c r="O853" s="175"/>
      <c r="P853" s="175"/>
      <c r="Q853" s="175"/>
      <c r="R853" s="175"/>
      <c r="S853" s="175"/>
      <c r="T853" s="175"/>
      <c r="U853" s="175"/>
      <c r="V853" s="175"/>
      <c r="W853" s="175"/>
      <c r="X853" s="175"/>
      <c r="Y853" s="175"/>
      <c r="Z853" s="175"/>
    </row>
    <row r="854" ht="11.25" customHeight="1">
      <c r="A854" s="175"/>
      <c r="B854" s="175"/>
      <c r="C854" s="175"/>
      <c r="D854" s="175"/>
      <c r="E854" s="175"/>
      <c r="F854" s="175"/>
      <c r="G854" s="175"/>
      <c r="H854" s="175"/>
      <c r="I854" s="175"/>
      <c r="J854" s="175"/>
      <c r="K854" s="175"/>
      <c r="L854" s="175"/>
      <c r="M854" s="175"/>
      <c r="N854" s="175"/>
      <c r="O854" s="175"/>
      <c r="P854" s="175"/>
      <c r="Q854" s="175"/>
      <c r="R854" s="175"/>
      <c r="S854" s="175"/>
      <c r="T854" s="175"/>
      <c r="U854" s="175"/>
      <c r="V854" s="175"/>
      <c r="W854" s="175"/>
      <c r="X854" s="175"/>
      <c r="Y854" s="175"/>
      <c r="Z854" s="175"/>
    </row>
    <row r="855" ht="11.25" customHeight="1">
      <c r="A855" s="175"/>
      <c r="B855" s="175"/>
      <c r="C855" s="175"/>
      <c r="D855" s="175"/>
      <c r="E855" s="175"/>
      <c r="F855" s="175"/>
      <c r="G855" s="175"/>
      <c r="H855" s="175"/>
      <c r="I855" s="175"/>
      <c r="J855" s="175"/>
      <c r="K855" s="175"/>
      <c r="L855" s="175"/>
      <c r="M855" s="175"/>
      <c r="N855" s="175"/>
      <c r="O855" s="175"/>
      <c r="P855" s="175"/>
      <c r="Q855" s="175"/>
      <c r="R855" s="175"/>
      <c r="S855" s="175"/>
      <c r="T855" s="175"/>
      <c r="U855" s="175"/>
      <c r="V855" s="175"/>
      <c r="W855" s="175"/>
      <c r="X855" s="175"/>
      <c r="Y855" s="175"/>
      <c r="Z855" s="175"/>
    </row>
    <row r="856" ht="11.25" customHeight="1">
      <c r="A856" s="175"/>
      <c r="B856" s="175"/>
      <c r="C856" s="175"/>
      <c r="D856" s="175"/>
      <c r="E856" s="175"/>
      <c r="F856" s="175"/>
      <c r="G856" s="175"/>
      <c r="H856" s="175"/>
      <c r="I856" s="175"/>
      <c r="J856" s="175"/>
      <c r="K856" s="175"/>
      <c r="L856" s="175"/>
      <c r="M856" s="175"/>
      <c r="N856" s="175"/>
      <c r="O856" s="175"/>
      <c r="P856" s="175"/>
      <c r="Q856" s="175"/>
      <c r="R856" s="175"/>
      <c r="S856" s="175"/>
      <c r="T856" s="175"/>
      <c r="U856" s="175"/>
      <c r="V856" s="175"/>
      <c r="W856" s="175"/>
      <c r="X856" s="175"/>
      <c r="Y856" s="175"/>
      <c r="Z856" s="175"/>
    </row>
    <row r="857" ht="11.25" customHeight="1">
      <c r="A857" s="175"/>
      <c r="B857" s="175"/>
      <c r="C857" s="175"/>
      <c r="D857" s="175"/>
      <c r="E857" s="175"/>
      <c r="F857" s="175"/>
      <c r="G857" s="175"/>
      <c r="H857" s="175"/>
      <c r="I857" s="175"/>
      <c r="J857" s="175"/>
      <c r="K857" s="175"/>
      <c r="L857" s="175"/>
      <c r="M857" s="175"/>
      <c r="N857" s="175"/>
      <c r="O857" s="175"/>
      <c r="P857" s="175"/>
      <c r="Q857" s="175"/>
      <c r="R857" s="175"/>
      <c r="S857" s="175"/>
      <c r="T857" s="175"/>
      <c r="U857" s="175"/>
      <c r="V857" s="175"/>
      <c r="W857" s="175"/>
      <c r="X857" s="175"/>
      <c r="Y857" s="175"/>
      <c r="Z857" s="175"/>
    </row>
    <row r="858" ht="11.25" customHeight="1">
      <c r="A858" s="175"/>
      <c r="B858" s="175"/>
      <c r="C858" s="175"/>
      <c r="D858" s="175"/>
      <c r="E858" s="175"/>
      <c r="F858" s="175"/>
      <c r="G858" s="175"/>
      <c r="H858" s="175"/>
      <c r="I858" s="175"/>
      <c r="J858" s="175"/>
      <c r="K858" s="175"/>
      <c r="L858" s="175"/>
      <c r="M858" s="175"/>
      <c r="N858" s="175"/>
      <c r="O858" s="175"/>
      <c r="P858" s="175"/>
      <c r="Q858" s="175"/>
      <c r="R858" s="175"/>
      <c r="S858" s="175"/>
      <c r="T858" s="175"/>
      <c r="U858" s="175"/>
      <c r="V858" s="175"/>
      <c r="W858" s="175"/>
      <c r="X858" s="175"/>
      <c r="Y858" s="175"/>
      <c r="Z858" s="175"/>
    </row>
    <row r="859" ht="11.25" customHeight="1">
      <c r="A859" s="175"/>
      <c r="B859" s="175"/>
      <c r="C859" s="175"/>
      <c r="D859" s="175"/>
      <c r="E859" s="175"/>
      <c r="F859" s="175"/>
      <c r="G859" s="175"/>
      <c r="H859" s="175"/>
      <c r="I859" s="175"/>
      <c r="J859" s="175"/>
      <c r="K859" s="175"/>
      <c r="L859" s="175"/>
      <c r="M859" s="175"/>
      <c r="N859" s="175"/>
      <c r="O859" s="175"/>
      <c r="P859" s="175"/>
      <c r="Q859" s="175"/>
      <c r="R859" s="175"/>
      <c r="S859" s="175"/>
      <c r="T859" s="175"/>
      <c r="U859" s="175"/>
      <c r="V859" s="175"/>
      <c r="W859" s="175"/>
      <c r="X859" s="175"/>
      <c r="Y859" s="175"/>
      <c r="Z859" s="175"/>
    </row>
    <row r="860" ht="11.25" customHeight="1">
      <c r="A860" s="175"/>
      <c r="B860" s="175"/>
      <c r="C860" s="175"/>
      <c r="D860" s="175"/>
      <c r="E860" s="175"/>
      <c r="F860" s="175"/>
      <c r="G860" s="175"/>
      <c r="H860" s="175"/>
      <c r="I860" s="175"/>
      <c r="J860" s="175"/>
      <c r="K860" s="175"/>
      <c r="L860" s="175"/>
      <c r="M860" s="175"/>
      <c r="N860" s="175"/>
      <c r="O860" s="175"/>
      <c r="P860" s="175"/>
      <c r="Q860" s="175"/>
      <c r="R860" s="175"/>
      <c r="S860" s="175"/>
      <c r="T860" s="175"/>
      <c r="U860" s="175"/>
      <c r="V860" s="175"/>
      <c r="W860" s="175"/>
      <c r="X860" s="175"/>
      <c r="Y860" s="175"/>
      <c r="Z860" s="175"/>
    </row>
    <row r="861" ht="11.25" customHeight="1">
      <c r="A861" s="175"/>
      <c r="B861" s="175"/>
      <c r="C861" s="175"/>
      <c r="D861" s="175"/>
      <c r="E861" s="175"/>
      <c r="F861" s="175"/>
      <c r="G861" s="175"/>
      <c r="H861" s="175"/>
      <c r="I861" s="175"/>
      <c r="J861" s="175"/>
      <c r="K861" s="175"/>
      <c r="L861" s="175"/>
      <c r="M861" s="175"/>
      <c r="N861" s="175"/>
      <c r="O861" s="175"/>
      <c r="P861" s="175"/>
      <c r="Q861" s="175"/>
      <c r="R861" s="175"/>
      <c r="S861" s="175"/>
      <c r="T861" s="175"/>
      <c r="U861" s="175"/>
      <c r="V861" s="175"/>
      <c r="W861" s="175"/>
      <c r="X861" s="175"/>
      <c r="Y861" s="175"/>
      <c r="Z861" s="175"/>
    </row>
    <row r="862" ht="11.25" customHeight="1">
      <c r="A862" s="175"/>
      <c r="B862" s="175"/>
      <c r="C862" s="175"/>
      <c r="D862" s="175"/>
      <c r="E862" s="175"/>
      <c r="F862" s="175"/>
      <c r="G862" s="175"/>
      <c r="H862" s="175"/>
      <c r="I862" s="175"/>
      <c r="J862" s="175"/>
      <c r="K862" s="175"/>
      <c r="L862" s="175"/>
      <c r="M862" s="175"/>
      <c r="N862" s="175"/>
      <c r="O862" s="175"/>
      <c r="P862" s="175"/>
      <c r="Q862" s="175"/>
      <c r="R862" s="175"/>
      <c r="S862" s="175"/>
      <c r="T862" s="175"/>
      <c r="U862" s="175"/>
      <c r="V862" s="175"/>
      <c r="W862" s="175"/>
      <c r="X862" s="175"/>
      <c r="Y862" s="175"/>
      <c r="Z862" s="175"/>
    </row>
    <row r="863" ht="11.25" customHeight="1">
      <c r="A863" s="175"/>
      <c r="B863" s="175"/>
      <c r="C863" s="175"/>
      <c r="D863" s="175"/>
      <c r="E863" s="175"/>
      <c r="F863" s="175"/>
      <c r="G863" s="175"/>
      <c r="H863" s="175"/>
      <c r="I863" s="175"/>
      <c r="J863" s="175"/>
      <c r="K863" s="175"/>
      <c r="L863" s="175"/>
      <c r="M863" s="175"/>
      <c r="N863" s="175"/>
      <c r="O863" s="175"/>
      <c r="P863" s="175"/>
      <c r="Q863" s="175"/>
      <c r="R863" s="175"/>
      <c r="S863" s="175"/>
      <c r="T863" s="175"/>
      <c r="U863" s="175"/>
      <c r="V863" s="175"/>
      <c r="W863" s="175"/>
      <c r="X863" s="175"/>
      <c r="Y863" s="175"/>
      <c r="Z863" s="175"/>
    </row>
    <row r="864" ht="11.25" customHeight="1">
      <c r="A864" s="175"/>
      <c r="B864" s="175"/>
      <c r="C864" s="175"/>
      <c r="D864" s="175"/>
      <c r="E864" s="175"/>
      <c r="F864" s="175"/>
      <c r="G864" s="175"/>
      <c r="H864" s="175"/>
      <c r="I864" s="175"/>
      <c r="J864" s="175"/>
      <c r="K864" s="175"/>
      <c r="L864" s="175"/>
      <c r="M864" s="175"/>
      <c r="N864" s="175"/>
      <c r="O864" s="175"/>
      <c r="P864" s="175"/>
      <c r="Q864" s="175"/>
      <c r="R864" s="175"/>
      <c r="S864" s="175"/>
      <c r="T864" s="175"/>
      <c r="U864" s="175"/>
      <c r="V864" s="175"/>
      <c r="W864" s="175"/>
      <c r="X864" s="175"/>
      <c r="Y864" s="175"/>
      <c r="Z864" s="175"/>
    </row>
    <row r="865" ht="11.25" customHeight="1">
      <c r="A865" s="175"/>
      <c r="B865" s="175"/>
      <c r="C865" s="175"/>
      <c r="D865" s="175"/>
      <c r="E865" s="175"/>
      <c r="F865" s="175"/>
      <c r="G865" s="175"/>
      <c r="H865" s="175"/>
      <c r="I865" s="175"/>
      <c r="J865" s="175"/>
      <c r="K865" s="175"/>
      <c r="L865" s="175"/>
      <c r="M865" s="175"/>
      <c r="N865" s="175"/>
      <c r="O865" s="175"/>
      <c r="P865" s="175"/>
      <c r="Q865" s="175"/>
      <c r="R865" s="175"/>
      <c r="S865" s="175"/>
      <c r="T865" s="175"/>
      <c r="U865" s="175"/>
      <c r="V865" s="175"/>
      <c r="W865" s="175"/>
      <c r="X865" s="175"/>
      <c r="Y865" s="175"/>
      <c r="Z865" s="175"/>
    </row>
    <row r="866" ht="11.25" customHeight="1">
      <c r="A866" s="175"/>
      <c r="B866" s="175"/>
      <c r="C866" s="175"/>
      <c r="D866" s="175"/>
      <c r="E866" s="175"/>
      <c r="F866" s="175"/>
      <c r="G866" s="175"/>
      <c r="H866" s="175"/>
      <c r="I866" s="175"/>
      <c r="J866" s="175"/>
      <c r="K866" s="175"/>
      <c r="L866" s="175"/>
      <c r="M866" s="175"/>
      <c r="N866" s="175"/>
      <c r="O866" s="175"/>
      <c r="P866" s="175"/>
      <c r="Q866" s="175"/>
      <c r="R866" s="175"/>
      <c r="S866" s="175"/>
      <c r="T866" s="175"/>
      <c r="U866" s="175"/>
      <c r="V866" s="175"/>
      <c r="W866" s="175"/>
      <c r="X866" s="175"/>
      <c r="Y866" s="175"/>
      <c r="Z866" s="175"/>
    </row>
    <row r="867" ht="11.25" customHeight="1">
      <c r="A867" s="175"/>
      <c r="B867" s="175"/>
      <c r="C867" s="175"/>
      <c r="D867" s="175"/>
      <c r="E867" s="175"/>
      <c r="F867" s="175"/>
      <c r="G867" s="175"/>
      <c r="H867" s="175"/>
      <c r="I867" s="175"/>
      <c r="J867" s="175"/>
      <c r="K867" s="175"/>
      <c r="L867" s="175"/>
      <c r="M867" s="175"/>
      <c r="N867" s="175"/>
      <c r="O867" s="175"/>
      <c r="P867" s="175"/>
      <c r="Q867" s="175"/>
      <c r="R867" s="175"/>
      <c r="S867" s="175"/>
      <c r="T867" s="175"/>
      <c r="U867" s="175"/>
      <c r="V867" s="175"/>
      <c r="W867" s="175"/>
      <c r="X867" s="175"/>
      <c r="Y867" s="175"/>
      <c r="Z867" s="175"/>
    </row>
    <row r="868" ht="11.25" customHeight="1">
      <c r="A868" s="175"/>
      <c r="B868" s="175"/>
      <c r="C868" s="175"/>
      <c r="D868" s="175"/>
      <c r="E868" s="175"/>
      <c r="F868" s="175"/>
      <c r="G868" s="175"/>
      <c r="H868" s="175"/>
      <c r="I868" s="175"/>
      <c r="J868" s="175"/>
      <c r="K868" s="175"/>
      <c r="L868" s="175"/>
      <c r="M868" s="175"/>
      <c r="N868" s="175"/>
      <c r="O868" s="175"/>
      <c r="P868" s="175"/>
      <c r="Q868" s="175"/>
      <c r="R868" s="175"/>
      <c r="S868" s="175"/>
      <c r="T868" s="175"/>
      <c r="U868" s="175"/>
      <c r="V868" s="175"/>
      <c r="W868" s="175"/>
      <c r="X868" s="175"/>
      <c r="Y868" s="175"/>
      <c r="Z868" s="175"/>
    </row>
    <row r="869" ht="11.25" customHeight="1">
      <c r="A869" s="175"/>
      <c r="B869" s="175"/>
      <c r="C869" s="175"/>
      <c r="D869" s="175"/>
      <c r="E869" s="175"/>
      <c r="F869" s="175"/>
      <c r="G869" s="175"/>
      <c r="H869" s="175"/>
      <c r="I869" s="175"/>
      <c r="J869" s="175"/>
      <c r="K869" s="175"/>
      <c r="L869" s="175"/>
      <c r="M869" s="175"/>
      <c r="N869" s="175"/>
      <c r="O869" s="175"/>
      <c r="P869" s="175"/>
      <c r="Q869" s="175"/>
      <c r="R869" s="175"/>
      <c r="S869" s="175"/>
      <c r="T869" s="175"/>
      <c r="U869" s="175"/>
      <c r="V869" s="175"/>
      <c r="W869" s="175"/>
      <c r="X869" s="175"/>
      <c r="Y869" s="175"/>
      <c r="Z869" s="175"/>
    </row>
    <row r="870" ht="11.25" customHeight="1">
      <c r="A870" s="175"/>
      <c r="B870" s="175"/>
      <c r="C870" s="175"/>
      <c r="D870" s="175"/>
      <c r="E870" s="175"/>
      <c r="F870" s="175"/>
      <c r="G870" s="175"/>
      <c r="H870" s="175"/>
      <c r="I870" s="175"/>
      <c r="J870" s="175"/>
      <c r="K870" s="175"/>
      <c r="L870" s="175"/>
      <c r="M870" s="175"/>
      <c r="N870" s="175"/>
      <c r="O870" s="175"/>
      <c r="P870" s="175"/>
      <c r="Q870" s="175"/>
      <c r="R870" s="175"/>
      <c r="S870" s="175"/>
      <c r="T870" s="175"/>
      <c r="U870" s="175"/>
      <c r="V870" s="175"/>
      <c r="W870" s="175"/>
      <c r="X870" s="175"/>
      <c r="Y870" s="175"/>
      <c r="Z870" s="175"/>
    </row>
    <row r="871" ht="11.25" customHeight="1">
      <c r="A871" s="175"/>
      <c r="B871" s="175"/>
      <c r="C871" s="175"/>
      <c r="D871" s="175"/>
      <c r="E871" s="175"/>
      <c r="F871" s="175"/>
      <c r="G871" s="175"/>
      <c r="H871" s="175"/>
      <c r="I871" s="175"/>
      <c r="J871" s="175"/>
      <c r="K871" s="175"/>
      <c r="L871" s="175"/>
      <c r="M871" s="175"/>
      <c r="N871" s="175"/>
      <c r="O871" s="175"/>
      <c r="P871" s="175"/>
      <c r="Q871" s="175"/>
      <c r="R871" s="175"/>
      <c r="S871" s="175"/>
      <c r="T871" s="175"/>
      <c r="U871" s="175"/>
      <c r="V871" s="175"/>
      <c r="W871" s="175"/>
      <c r="X871" s="175"/>
      <c r="Y871" s="175"/>
      <c r="Z871" s="175"/>
    </row>
    <row r="872" ht="11.25" customHeight="1">
      <c r="A872" s="175"/>
      <c r="B872" s="175"/>
      <c r="C872" s="175"/>
      <c r="D872" s="175"/>
      <c r="E872" s="175"/>
      <c r="F872" s="175"/>
      <c r="G872" s="175"/>
      <c r="H872" s="175"/>
      <c r="I872" s="175"/>
      <c r="J872" s="175"/>
      <c r="K872" s="175"/>
      <c r="L872" s="175"/>
      <c r="M872" s="175"/>
      <c r="N872" s="175"/>
      <c r="O872" s="175"/>
      <c r="P872" s="175"/>
      <c r="Q872" s="175"/>
      <c r="R872" s="175"/>
      <c r="S872" s="175"/>
      <c r="T872" s="175"/>
      <c r="U872" s="175"/>
      <c r="V872" s="175"/>
      <c r="W872" s="175"/>
      <c r="X872" s="175"/>
      <c r="Y872" s="175"/>
      <c r="Z872" s="175"/>
    </row>
    <row r="873" ht="11.25" customHeight="1">
      <c r="A873" s="175"/>
      <c r="B873" s="175"/>
      <c r="C873" s="175"/>
      <c r="D873" s="175"/>
      <c r="E873" s="175"/>
      <c r="F873" s="175"/>
      <c r="G873" s="175"/>
      <c r="H873" s="175"/>
      <c r="I873" s="175"/>
      <c r="J873" s="175"/>
      <c r="K873" s="175"/>
      <c r="L873" s="175"/>
      <c r="M873" s="175"/>
      <c r="N873" s="175"/>
      <c r="O873" s="175"/>
      <c r="P873" s="175"/>
      <c r="Q873" s="175"/>
      <c r="R873" s="175"/>
      <c r="S873" s="175"/>
      <c r="T873" s="175"/>
      <c r="U873" s="175"/>
      <c r="V873" s="175"/>
      <c r="W873" s="175"/>
      <c r="X873" s="175"/>
      <c r="Y873" s="175"/>
      <c r="Z873" s="175"/>
    </row>
    <row r="874" ht="11.25" customHeight="1">
      <c r="A874" s="175"/>
      <c r="B874" s="175"/>
      <c r="C874" s="175"/>
      <c r="D874" s="175"/>
      <c r="E874" s="175"/>
      <c r="F874" s="175"/>
      <c r="G874" s="175"/>
      <c r="H874" s="175"/>
      <c r="I874" s="175"/>
      <c r="J874" s="175"/>
      <c r="K874" s="175"/>
      <c r="L874" s="175"/>
      <c r="M874" s="175"/>
      <c r="N874" s="175"/>
      <c r="O874" s="175"/>
      <c r="P874" s="175"/>
      <c r="Q874" s="175"/>
      <c r="R874" s="175"/>
      <c r="S874" s="175"/>
      <c r="T874" s="175"/>
      <c r="U874" s="175"/>
      <c r="V874" s="175"/>
      <c r="W874" s="175"/>
      <c r="X874" s="175"/>
      <c r="Y874" s="175"/>
      <c r="Z874" s="175"/>
    </row>
    <row r="875" ht="11.25" customHeight="1">
      <c r="A875" s="175"/>
      <c r="B875" s="175"/>
      <c r="C875" s="175"/>
      <c r="D875" s="175"/>
      <c r="E875" s="175"/>
      <c r="F875" s="175"/>
      <c r="G875" s="175"/>
      <c r="H875" s="175"/>
      <c r="I875" s="175"/>
      <c r="J875" s="175"/>
      <c r="K875" s="175"/>
      <c r="L875" s="175"/>
      <c r="M875" s="175"/>
      <c r="N875" s="175"/>
      <c r="O875" s="175"/>
      <c r="P875" s="175"/>
      <c r="Q875" s="175"/>
      <c r="R875" s="175"/>
      <c r="S875" s="175"/>
      <c r="T875" s="175"/>
      <c r="U875" s="175"/>
      <c r="V875" s="175"/>
      <c r="W875" s="175"/>
      <c r="X875" s="175"/>
      <c r="Y875" s="175"/>
      <c r="Z875" s="175"/>
    </row>
    <row r="876" ht="11.25" customHeight="1">
      <c r="A876" s="175"/>
      <c r="B876" s="175"/>
      <c r="C876" s="175"/>
      <c r="D876" s="175"/>
      <c r="E876" s="175"/>
      <c r="F876" s="175"/>
      <c r="G876" s="175"/>
      <c r="H876" s="175"/>
      <c r="I876" s="175"/>
      <c r="J876" s="175"/>
      <c r="K876" s="175"/>
      <c r="L876" s="175"/>
      <c r="M876" s="175"/>
      <c r="N876" s="175"/>
      <c r="O876" s="175"/>
      <c r="P876" s="175"/>
      <c r="Q876" s="175"/>
      <c r="R876" s="175"/>
      <c r="S876" s="175"/>
      <c r="T876" s="175"/>
      <c r="U876" s="175"/>
      <c r="V876" s="175"/>
      <c r="W876" s="175"/>
      <c r="X876" s="175"/>
      <c r="Y876" s="175"/>
      <c r="Z876" s="175"/>
    </row>
    <row r="877" ht="11.25" customHeight="1">
      <c r="A877" s="175"/>
      <c r="B877" s="175"/>
      <c r="C877" s="175"/>
      <c r="D877" s="175"/>
      <c r="E877" s="175"/>
      <c r="F877" s="175"/>
      <c r="G877" s="175"/>
      <c r="H877" s="175"/>
      <c r="I877" s="175"/>
      <c r="J877" s="175"/>
      <c r="K877" s="175"/>
      <c r="L877" s="175"/>
      <c r="M877" s="175"/>
      <c r="N877" s="175"/>
      <c r="O877" s="175"/>
      <c r="P877" s="175"/>
      <c r="Q877" s="175"/>
      <c r="R877" s="175"/>
      <c r="S877" s="175"/>
      <c r="T877" s="175"/>
      <c r="U877" s="175"/>
      <c r="V877" s="175"/>
      <c r="W877" s="175"/>
      <c r="X877" s="175"/>
      <c r="Y877" s="175"/>
      <c r="Z877" s="175"/>
    </row>
    <row r="878" ht="11.25" customHeight="1">
      <c r="A878" s="175"/>
      <c r="B878" s="175"/>
      <c r="C878" s="175"/>
      <c r="D878" s="175"/>
      <c r="E878" s="175"/>
      <c r="F878" s="175"/>
      <c r="G878" s="175"/>
      <c r="H878" s="175"/>
      <c r="I878" s="175"/>
      <c r="J878" s="175"/>
      <c r="K878" s="175"/>
      <c r="L878" s="175"/>
      <c r="M878" s="175"/>
      <c r="N878" s="175"/>
      <c r="O878" s="175"/>
      <c r="P878" s="175"/>
      <c r="Q878" s="175"/>
      <c r="R878" s="175"/>
      <c r="S878" s="175"/>
      <c r="T878" s="175"/>
      <c r="U878" s="175"/>
      <c r="V878" s="175"/>
      <c r="W878" s="175"/>
      <c r="X878" s="175"/>
      <c r="Y878" s="175"/>
      <c r="Z878" s="175"/>
    </row>
    <row r="879" ht="11.25" customHeight="1">
      <c r="A879" s="175"/>
      <c r="B879" s="175"/>
      <c r="C879" s="175"/>
      <c r="D879" s="175"/>
      <c r="E879" s="175"/>
      <c r="F879" s="175"/>
      <c r="G879" s="175"/>
      <c r="H879" s="175"/>
      <c r="I879" s="175"/>
      <c r="J879" s="175"/>
      <c r="K879" s="175"/>
      <c r="L879" s="175"/>
      <c r="M879" s="175"/>
      <c r="N879" s="175"/>
      <c r="O879" s="175"/>
      <c r="P879" s="175"/>
      <c r="Q879" s="175"/>
      <c r="R879" s="175"/>
      <c r="S879" s="175"/>
      <c r="T879" s="175"/>
      <c r="U879" s="175"/>
      <c r="V879" s="175"/>
      <c r="W879" s="175"/>
      <c r="X879" s="175"/>
      <c r="Y879" s="175"/>
      <c r="Z879" s="175"/>
    </row>
    <row r="880" ht="11.25" customHeight="1">
      <c r="A880" s="175"/>
      <c r="B880" s="175"/>
      <c r="C880" s="175"/>
      <c r="D880" s="175"/>
      <c r="E880" s="175"/>
      <c r="F880" s="175"/>
      <c r="G880" s="175"/>
      <c r="H880" s="175"/>
      <c r="I880" s="175"/>
      <c r="J880" s="175"/>
      <c r="K880" s="175"/>
      <c r="L880" s="175"/>
      <c r="M880" s="175"/>
      <c r="N880" s="175"/>
      <c r="O880" s="175"/>
      <c r="P880" s="175"/>
      <c r="Q880" s="175"/>
      <c r="R880" s="175"/>
      <c r="S880" s="175"/>
      <c r="T880" s="175"/>
      <c r="U880" s="175"/>
      <c r="V880" s="175"/>
      <c r="W880" s="175"/>
      <c r="X880" s="175"/>
      <c r="Y880" s="175"/>
      <c r="Z880" s="175"/>
    </row>
    <row r="881" ht="11.25" customHeight="1">
      <c r="A881" s="175"/>
      <c r="B881" s="175"/>
      <c r="C881" s="175"/>
      <c r="D881" s="175"/>
      <c r="E881" s="175"/>
      <c r="F881" s="175"/>
      <c r="G881" s="175"/>
      <c r="H881" s="175"/>
      <c r="I881" s="175"/>
      <c r="J881" s="175"/>
      <c r="K881" s="175"/>
      <c r="L881" s="175"/>
      <c r="M881" s="175"/>
      <c r="N881" s="175"/>
      <c r="O881" s="175"/>
      <c r="P881" s="175"/>
      <c r="Q881" s="175"/>
      <c r="R881" s="175"/>
      <c r="S881" s="175"/>
      <c r="T881" s="175"/>
      <c r="U881" s="175"/>
      <c r="V881" s="175"/>
      <c r="W881" s="175"/>
      <c r="X881" s="175"/>
      <c r="Y881" s="175"/>
      <c r="Z881" s="175"/>
    </row>
    <row r="882" ht="11.25" customHeight="1">
      <c r="A882" s="175"/>
      <c r="B882" s="175"/>
      <c r="C882" s="175"/>
      <c r="D882" s="175"/>
      <c r="E882" s="175"/>
      <c r="F882" s="175"/>
      <c r="G882" s="175"/>
      <c r="H882" s="175"/>
      <c r="I882" s="175"/>
      <c r="J882" s="175"/>
      <c r="K882" s="175"/>
      <c r="L882" s="175"/>
      <c r="M882" s="175"/>
      <c r="N882" s="175"/>
      <c r="O882" s="175"/>
      <c r="P882" s="175"/>
      <c r="Q882" s="175"/>
      <c r="R882" s="175"/>
      <c r="S882" s="175"/>
      <c r="T882" s="175"/>
      <c r="U882" s="175"/>
      <c r="V882" s="175"/>
      <c r="W882" s="175"/>
      <c r="X882" s="175"/>
      <c r="Y882" s="175"/>
      <c r="Z882" s="175"/>
    </row>
    <row r="883" ht="11.25" customHeight="1">
      <c r="A883" s="175"/>
      <c r="B883" s="175"/>
      <c r="C883" s="175"/>
      <c r="D883" s="175"/>
      <c r="E883" s="175"/>
      <c r="F883" s="175"/>
      <c r="G883" s="175"/>
      <c r="H883" s="175"/>
      <c r="I883" s="175"/>
      <c r="J883" s="175"/>
      <c r="K883" s="175"/>
      <c r="L883" s="175"/>
      <c r="M883" s="175"/>
      <c r="N883" s="175"/>
      <c r="O883" s="175"/>
      <c r="P883" s="175"/>
      <c r="Q883" s="175"/>
      <c r="R883" s="175"/>
      <c r="S883" s="175"/>
      <c r="T883" s="175"/>
      <c r="U883" s="175"/>
      <c r="V883" s="175"/>
      <c r="W883" s="175"/>
      <c r="X883" s="175"/>
      <c r="Y883" s="175"/>
      <c r="Z883" s="175"/>
    </row>
    <row r="884" ht="11.25" customHeight="1">
      <c r="A884" s="175"/>
      <c r="B884" s="175"/>
      <c r="C884" s="175"/>
      <c r="D884" s="175"/>
      <c r="E884" s="175"/>
      <c r="F884" s="175"/>
      <c r="G884" s="175"/>
      <c r="H884" s="175"/>
      <c r="I884" s="175"/>
      <c r="J884" s="175"/>
      <c r="K884" s="175"/>
      <c r="L884" s="175"/>
      <c r="M884" s="175"/>
      <c r="N884" s="175"/>
      <c r="O884" s="175"/>
      <c r="P884" s="175"/>
      <c r="Q884" s="175"/>
      <c r="R884" s="175"/>
      <c r="S884" s="175"/>
      <c r="T884" s="175"/>
      <c r="U884" s="175"/>
      <c r="V884" s="175"/>
      <c r="W884" s="175"/>
      <c r="X884" s="175"/>
      <c r="Y884" s="175"/>
      <c r="Z884" s="175"/>
    </row>
    <row r="885" ht="11.25" customHeight="1">
      <c r="A885" s="175"/>
      <c r="B885" s="175"/>
      <c r="C885" s="175"/>
      <c r="D885" s="175"/>
      <c r="E885" s="175"/>
      <c r="F885" s="175"/>
      <c r="G885" s="175"/>
      <c r="H885" s="175"/>
      <c r="I885" s="175"/>
      <c r="J885" s="175"/>
      <c r="K885" s="175"/>
      <c r="L885" s="175"/>
      <c r="M885" s="175"/>
      <c r="N885" s="175"/>
      <c r="O885" s="175"/>
      <c r="P885" s="175"/>
      <c r="Q885" s="175"/>
      <c r="R885" s="175"/>
      <c r="S885" s="175"/>
      <c r="T885" s="175"/>
      <c r="U885" s="175"/>
      <c r="V885" s="175"/>
      <c r="W885" s="175"/>
      <c r="X885" s="175"/>
      <c r="Y885" s="175"/>
      <c r="Z885" s="175"/>
    </row>
    <row r="886" ht="11.25" customHeight="1">
      <c r="A886" s="175"/>
      <c r="B886" s="175"/>
      <c r="C886" s="175"/>
      <c r="D886" s="175"/>
      <c r="E886" s="175"/>
      <c r="F886" s="175"/>
      <c r="G886" s="175"/>
      <c r="H886" s="175"/>
      <c r="I886" s="175"/>
      <c r="J886" s="175"/>
      <c r="K886" s="175"/>
      <c r="L886" s="175"/>
      <c r="M886" s="175"/>
      <c r="N886" s="175"/>
      <c r="O886" s="175"/>
      <c r="P886" s="175"/>
      <c r="Q886" s="175"/>
      <c r="R886" s="175"/>
      <c r="S886" s="175"/>
      <c r="T886" s="175"/>
      <c r="U886" s="175"/>
      <c r="V886" s="175"/>
      <c r="W886" s="175"/>
      <c r="X886" s="175"/>
      <c r="Y886" s="175"/>
      <c r="Z886" s="175"/>
    </row>
    <row r="887" ht="11.25" customHeight="1">
      <c r="A887" s="175"/>
      <c r="B887" s="175"/>
      <c r="C887" s="175"/>
      <c r="D887" s="175"/>
      <c r="E887" s="175"/>
      <c r="F887" s="175"/>
      <c r="G887" s="175"/>
      <c r="H887" s="175"/>
      <c r="I887" s="175"/>
      <c r="J887" s="175"/>
      <c r="K887" s="175"/>
      <c r="L887" s="175"/>
      <c r="M887" s="175"/>
      <c r="N887" s="175"/>
      <c r="O887" s="175"/>
      <c r="P887" s="175"/>
      <c r="Q887" s="175"/>
      <c r="R887" s="175"/>
      <c r="S887" s="175"/>
      <c r="T887" s="175"/>
      <c r="U887" s="175"/>
      <c r="V887" s="175"/>
      <c r="W887" s="175"/>
      <c r="X887" s="175"/>
      <c r="Y887" s="175"/>
      <c r="Z887" s="175"/>
    </row>
    <row r="888" ht="11.25" customHeight="1">
      <c r="A888" s="175"/>
      <c r="B888" s="175"/>
      <c r="C888" s="175"/>
      <c r="D888" s="175"/>
      <c r="E888" s="175"/>
      <c r="F888" s="175"/>
      <c r="G888" s="175"/>
      <c r="H888" s="175"/>
      <c r="I888" s="175"/>
      <c r="J888" s="175"/>
      <c r="K888" s="175"/>
      <c r="L888" s="175"/>
      <c r="M888" s="175"/>
      <c r="N888" s="175"/>
      <c r="O888" s="175"/>
      <c r="P888" s="175"/>
      <c r="Q888" s="175"/>
      <c r="R888" s="175"/>
      <c r="S888" s="175"/>
      <c r="T888" s="175"/>
      <c r="U888" s="175"/>
      <c r="V888" s="175"/>
      <c r="W888" s="175"/>
      <c r="X888" s="175"/>
      <c r="Y888" s="175"/>
      <c r="Z888" s="175"/>
    </row>
    <row r="889" ht="11.25" customHeight="1">
      <c r="A889" s="175"/>
      <c r="B889" s="175"/>
      <c r="C889" s="175"/>
      <c r="D889" s="175"/>
      <c r="E889" s="175"/>
      <c r="F889" s="175"/>
      <c r="G889" s="175"/>
      <c r="H889" s="175"/>
      <c r="I889" s="175"/>
      <c r="J889" s="175"/>
      <c r="K889" s="175"/>
      <c r="L889" s="175"/>
      <c r="M889" s="175"/>
      <c r="N889" s="175"/>
      <c r="O889" s="175"/>
      <c r="P889" s="175"/>
      <c r="Q889" s="175"/>
      <c r="R889" s="175"/>
      <c r="S889" s="175"/>
      <c r="T889" s="175"/>
      <c r="U889" s="175"/>
      <c r="V889" s="175"/>
      <c r="W889" s="175"/>
      <c r="X889" s="175"/>
      <c r="Y889" s="175"/>
      <c r="Z889" s="175"/>
    </row>
    <row r="890" ht="11.25" customHeight="1">
      <c r="A890" s="175"/>
      <c r="B890" s="175"/>
      <c r="C890" s="175"/>
      <c r="D890" s="175"/>
      <c r="E890" s="175"/>
      <c r="F890" s="175"/>
      <c r="G890" s="175"/>
      <c r="H890" s="175"/>
      <c r="I890" s="175"/>
      <c r="J890" s="175"/>
      <c r="K890" s="175"/>
      <c r="L890" s="175"/>
      <c r="M890" s="175"/>
      <c r="N890" s="175"/>
      <c r="O890" s="175"/>
      <c r="P890" s="175"/>
      <c r="Q890" s="175"/>
      <c r="R890" s="175"/>
      <c r="S890" s="175"/>
      <c r="T890" s="175"/>
      <c r="U890" s="175"/>
      <c r="V890" s="175"/>
      <c r="W890" s="175"/>
      <c r="X890" s="175"/>
      <c r="Y890" s="175"/>
      <c r="Z890" s="175"/>
    </row>
    <row r="891" ht="11.25" customHeight="1">
      <c r="A891" s="175"/>
      <c r="B891" s="175"/>
      <c r="C891" s="175"/>
      <c r="D891" s="175"/>
      <c r="E891" s="175"/>
      <c r="F891" s="175"/>
      <c r="G891" s="175"/>
      <c r="H891" s="175"/>
      <c r="I891" s="175"/>
      <c r="J891" s="175"/>
      <c r="K891" s="175"/>
      <c r="L891" s="175"/>
      <c r="M891" s="175"/>
      <c r="N891" s="175"/>
      <c r="O891" s="175"/>
      <c r="P891" s="175"/>
      <c r="Q891" s="175"/>
      <c r="R891" s="175"/>
      <c r="S891" s="175"/>
      <c r="T891" s="175"/>
      <c r="U891" s="175"/>
      <c r="V891" s="175"/>
      <c r="W891" s="175"/>
      <c r="X891" s="175"/>
      <c r="Y891" s="175"/>
      <c r="Z891" s="175"/>
    </row>
    <row r="892" ht="11.25" customHeight="1">
      <c r="A892" s="175"/>
      <c r="B892" s="175"/>
      <c r="C892" s="175"/>
      <c r="D892" s="175"/>
      <c r="E892" s="175"/>
      <c r="F892" s="175"/>
      <c r="G892" s="175"/>
      <c r="H892" s="175"/>
      <c r="I892" s="175"/>
      <c r="J892" s="175"/>
      <c r="K892" s="175"/>
      <c r="L892" s="175"/>
      <c r="M892" s="175"/>
      <c r="N892" s="175"/>
      <c r="O892" s="175"/>
      <c r="P892" s="175"/>
      <c r="Q892" s="175"/>
      <c r="R892" s="175"/>
      <c r="S892" s="175"/>
      <c r="T892" s="175"/>
      <c r="U892" s="175"/>
      <c r="V892" s="175"/>
      <c r="W892" s="175"/>
      <c r="X892" s="175"/>
      <c r="Y892" s="175"/>
      <c r="Z892" s="175"/>
    </row>
    <row r="893" ht="11.25" customHeight="1">
      <c r="A893" s="175"/>
      <c r="B893" s="175"/>
      <c r="C893" s="175"/>
      <c r="D893" s="175"/>
      <c r="E893" s="175"/>
      <c r="F893" s="175"/>
      <c r="G893" s="175"/>
      <c r="H893" s="175"/>
      <c r="I893" s="175"/>
      <c r="J893" s="175"/>
      <c r="K893" s="175"/>
      <c r="L893" s="175"/>
      <c r="M893" s="175"/>
      <c r="N893" s="175"/>
      <c r="O893" s="175"/>
      <c r="P893" s="175"/>
      <c r="Q893" s="175"/>
      <c r="R893" s="175"/>
      <c r="S893" s="175"/>
      <c r="T893" s="175"/>
      <c r="U893" s="175"/>
      <c r="V893" s="175"/>
      <c r="W893" s="175"/>
      <c r="X893" s="175"/>
      <c r="Y893" s="175"/>
      <c r="Z893" s="175"/>
    </row>
    <row r="894" ht="11.25" customHeight="1">
      <c r="A894" s="175"/>
      <c r="B894" s="175"/>
      <c r="C894" s="175"/>
      <c r="D894" s="175"/>
      <c r="E894" s="175"/>
      <c r="F894" s="175"/>
      <c r="G894" s="175"/>
      <c r="H894" s="175"/>
      <c r="I894" s="175"/>
      <c r="J894" s="175"/>
      <c r="K894" s="175"/>
      <c r="L894" s="175"/>
      <c r="M894" s="175"/>
      <c r="N894" s="175"/>
      <c r="O894" s="175"/>
      <c r="P894" s="175"/>
      <c r="Q894" s="175"/>
      <c r="R894" s="175"/>
      <c r="S894" s="175"/>
      <c r="T894" s="175"/>
      <c r="U894" s="175"/>
      <c r="V894" s="175"/>
      <c r="W894" s="175"/>
      <c r="X894" s="175"/>
      <c r="Y894" s="175"/>
      <c r="Z894" s="175"/>
    </row>
    <row r="895" ht="11.25" customHeight="1">
      <c r="A895" s="175"/>
      <c r="B895" s="175"/>
      <c r="C895" s="175"/>
      <c r="D895" s="175"/>
      <c r="E895" s="175"/>
      <c r="F895" s="175"/>
      <c r="G895" s="175"/>
      <c r="H895" s="175"/>
      <c r="I895" s="175"/>
      <c r="J895" s="175"/>
      <c r="K895" s="175"/>
      <c r="L895" s="175"/>
      <c r="M895" s="175"/>
      <c r="N895" s="175"/>
      <c r="O895" s="175"/>
      <c r="P895" s="175"/>
      <c r="Q895" s="175"/>
      <c r="R895" s="175"/>
      <c r="S895" s="175"/>
      <c r="T895" s="175"/>
      <c r="U895" s="175"/>
      <c r="V895" s="175"/>
      <c r="W895" s="175"/>
      <c r="X895" s="175"/>
      <c r="Y895" s="175"/>
      <c r="Z895" s="175"/>
    </row>
    <row r="896" ht="11.25" customHeight="1">
      <c r="A896" s="175"/>
      <c r="B896" s="175"/>
      <c r="C896" s="175"/>
      <c r="D896" s="175"/>
      <c r="E896" s="175"/>
      <c r="F896" s="175"/>
      <c r="G896" s="175"/>
      <c r="H896" s="175"/>
      <c r="I896" s="175"/>
      <c r="J896" s="175"/>
      <c r="K896" s="175"/>
      <c r="L896" s="175"/>
      <c r="M896" s="175"/>
      <c r="N896" s="175"/>
      <c r="O896" s="175"/>
      <c r="P896" s="175"/>
      <c r="Q896" s="175"/>
      <c r="R896" s="175"/>
      <c r="S896" s="175"/>
      <c r="T896" s="175"/>
      <c r="U896" s="175"/>
      <c r="V896" s="175"/>
      <c r="W896" s="175"/>
      <c r="X896" s="175"/>
      <c r="Y896" s="175"/>
      <c r="Z896" s="175"/>
    </row>
    <row r="897" ht="11.25" customHeight="1">
      <c r="A897" s="175"/>
      <c r="B897" s="175"/>
      <c r="C897" s="175"/>
      <c r="D897" s="175"/>
      <c r="E897" s="175"/>
      <c r="F897" s="175"/>
      <c r="G897" s="175"/>
      <c r="H897" s="175"/>
      <c r="I897" s="175"/>
      <c r="J897" s="175"/>
      <c r="K897" s="175"/>
      <c r="L897" s="175"/>
      <c r="M897" s="175"/>
      <c r="N897" s="175"/>
      <c r="O897" s="175"/>
      <c r="P897" s="175"/>
      <c r="Q897" s="175"/>
      <c r="R897" s="175"/>
      <c r="S897" s="175"/>
      <c r="T897" s="175"/>
      <c r="U897" s="175"/>
      <c r="V897" s="175"/>
      <c r="W897" s="175"/>
      <c r="X897" s="175"/>
      <c r="Y897" s="175"/>
      <c r="Z897" s="175"/>
    </row>
    <row r="898" ht="11.25" customHeight="1">
      <c r="A898" s="175"/>
      <c r="B898" s="175"/>
      <c r="C898" s="175"/>
      <c r="D898" s="175"/>
      <c r="E898" s="175"/>
      <c r="F898" s="175"/>
      <c r="G898" s="175"/>
      <c r="H898" s="175"/>
      <c r="I898" s="175"/>
      <c r="J898" s="175"/>
      <c r="K898" s="175"/>
      <c r="L898" s="175"/>
      <c r="M898" s="175"/>
      <c r="N898" s="175"/>
      <c r="O898" s="175"/>
      <c r="P898" s="175"/>
      <c r="Q898" s="175"/>
      <c r="R898" s="175"/>
      <c r="S898" s="175"/>
      <c r="T898" s="175"/>
      <c r="U898" s="175"/>
      <c r="V898" s="175"/>
      <c r="W898" s="175"/>
      <c r="X898" s="175"/>
      <c r="Y898" s="175"/>
      <c r="Z898" s="175"/>
    </row>
    <row r="899" ht="11.25" customHeight="1">
      <c r="A899" s="175"/>
      <c r="B899" s="175"/>
      <c r="C899" s="175"/>
      <c r="D899" s="175"/>
      <c r="E899" s="175"/>
      <c r="F899" s="175"/>
      <c r="G899" s="175"/>
      <c r="H899" s="175"/>
      <c r="I899" s="175"/>
      <c r="J899" s="175"/>
      <c r="K899" s="175"/>
      <c r="L899" s="175"/>
      <c r="M899" s="175"/>
      <c r="N899" s="175"/>
      <c r="O899" s="175"/>
      <c r="P899" s="175"/>
      <c r="Q899" s="175"/>
      <c r="R899" s="175"/>
      <c r="S899" s="175"/>
      <c r="T899" s="175"/>
      <c r="U899" s="175"/>
      <c r="V899" s="175"/>
      <c r="W899" s="175"/>
      <c r="X899" s="175"/>
      <c r="Y899" s="175"/>
      <c r="Z899" s="175"/>
    </row>
    <row r="900" ht="11.25" customHeight="1">
      <c r="A900" s="175"/>
      <c r="B900" s="175"/>
      <c r="C900" s="175"/>
      <c r="D900" s="175"/>
      <c r="E900" s="175"/>
      <c r="F900" s="175"/>
      <c r="G900" s="175"/>
      <c r="H900" s="175"/>
      <c r="I900" s="175"/>
      <c r="J900" s="175"/>
      <c r="K900" s="175"/>
      <c r="L900" s="175"/>
      <c r="M900" s="175"/>
      <c r="N900" s="175"/>
      <c r="O900" s="175"/>
      <c r="P900" s="175"/>
      <c r="Q900" s="175"/>
      <c r="R900" s="175"/>
      <c r="S900" s="175"/>
      <c r="T900" s="175"/>
      <c r="U900" s="175"/>
      <c r="V900" s="175"/>
      <c r="W900" s="175"/>
      <c r="X900" s="175"/>
      <c r="Y900" s="175"/>
      <c r="Z900" s="175"/>
    </row>
    <row r="901" ht="11.25" customHeight="1">
      <c r="A901" s="175"/>
      <c r="B901" s="175"/>
      <c r="C901" s="175"/>
      <c r="D901" s="175"/>
      <c r="E901" s="175"/>
      <c r="F901" s="175"/>
      <c r="G901" s="175"/>
      <c r="H901" s="175"/>
      <c r="I901" s="175"/>
      <c r="J901" s="175"/>
      <c r="K901" s="175"/>
      <c r="L901" s="175"/>
      <c r="M901" s="175"/>
      <c r="N901" s="175"/>
      <c r="O901" s="175"/>
      <c r="P901" s="175"/>
      <c r="Q901" s="175"/>
      <c r="R901" s="175"/>
      <c r="S901" s="175"/>
      <c r="T901" s="175"/>
      <c r="U901" s="175"/>
      <c r="V901" s="175"/>
      <c r="W901" s="175"/>
      <c r="X901" s="175"/>
      <c r="Y901" s="175"/>
      <c r="Z901" s="175"/>
    </row>
    <row r="902" ht="11.25" customHeight="1">
      <c r="A902" s="175"/>
      <c r="B902" s="175"/>
      <c r="C902" s="175"/>
      <c r="D902" s="175"/>
      <c r="E902" s="175"/>
      <c r="F902" s="175"/>
      <c r="G902" s="175"/>
      <c r="H902" s="175"/>
      <c r="I902" s="175"/>
      <c r="J902" s="175"/>
      <c r="K902" s="175"/>
      <c r="L902" s="175"/>
      <c r="M902" s="175"/>
      <c r="N902" s="175"/>
      <c r="O902" s="175"/>
      <c r="P902" s="175"/>
      <c r="Q902" s="175"/>
      <c r="R902" s="175"/>
      <c r="S902" s="175"/>
      <c r="T902" s="175"/>
      <c r="U902" s="175"/>
      <c r="V902" s="175"/>
      <c r="W902" s="175"/>
      <c r="X902" s="175"/>
      <c r="Y902" s="175"/>
      <c r="Z902" s="175"/>
    </row>
    <row r="903" ht="11.25" customHeight="1">
      <c r="A903" s="175"/>
      <c r="B903" s="175"/>
      <c r="C903" s="175"/>
      <c r="D903" s="175"/>
      <c r="E903" s="175"/>
      <c r="F903" s="175"/>
      <c r="G903" s="175"/>
      <c r="H903" s="175"/>
      <c r="I903" s="175"/>
      <c r="J903" s="175"/>
      <c r="K903" s="175"/>
      <c r="L903" s="175"/>
      <c r="M903" s="175"/>
      <c r="N903" s="175"/>
      <c r="O903" s="175"/>
      <c r="P903" s="175"/>
      <c r="Q903" s="175"/>
      <c r="R903" s="175"/>
      <c r="S903" s="175"/>
      <c r="T903" s="175"/>
      <c r="U903" s="175"/>
      <c r="V903" s="175"/>
      <c r="W903" s="175"/>
      <c r="X903" s="175"/>
      <c r="Y903" s="175"/>
      <c r="Z903" s="175"/>
    </row>
    <row r="904" ht="11.25" customHeight="1">
      <c r="A904" s="175"/>
      <c r="B904" s="175"/>
      <c r="C904" s="175"/>
      <c r="D904" s="175"/>
      <c r="E904" s="175"/>
      <c r="F904" s="175"/>
      <c r="G904" s="175"/>
      <c r="H904" s="175"/>
      <c r="I904" s="175"/>
      <c r="J904" s="175"/>
      <c r="K904" s="175"/>
      <c r="L904" s="175"/>
      <c r="M904" s="175"/>
      <c r="N904" s="175"/>
      <c r="O904" s="175"/>
      <c r="P904" s="175"/>
      <c r="Q904" s="175"/>
      <c r="R904" s="175"/>
      <c r="S904" s="175"/>
      <c r="T904" s="175"/>
      <c r="U904" s="175"/>
      <c r="V904" s="175"/>
      <c r="W904" s="175"/>
      <c r="X904" s="175"/>
      <c r="Y904" s="175"/>
      <c r="Z904" s="175"/>
    </row>
    <row r="905" ht="11.25" customHeight="1">
      <c r="A905" s="175"/>
      <c r="B905" s="175"/>
      <c r="C905" s="175"/>
      <c r="D905" s="175"/>
      <c r="E905" s="175"/>
      <c r="F905" s="175"/>
      <c r="G905" s="175"/>
      <c r="H905" s="175"/>
      <c r="I905" s="175"/>
      <c r="J905" s="175"/>
      <c r="K905" s="175"/>
      <c r="L905" s="175"/>
      <c r="M905" s="175"/>
      <c r="N905" s="175"/>
      <c r="O905" s="175"/>
      <c r="P905" s="175"/>
      <c r="Q905" s="175"/>
      <c r="R905" s="175"/>
      <c r="S905" s="175"/>
      <c r="T905" s="175"/>
      <c r="U905" s="175"/>
      <c r="V905" s="175"/>
      <c r="W905" s="175"/>
      <c r="X905" s="175"/>
      <c r="Y905" s="175"/>
      <c r="Z905" s="175"/>
    </row>
    <row r="906" ht="11.25" customHeight="1">
      <c r="A906" s="175"/>
      <c r="B906" s="175"/>
      <c r="C906" s="175"/>
      <c r="D906" s="175"/>
      <c r="E906" s="175"/>
      <c r="F906" s="175"/>
      <c r="G906" s="175"/>
      <c r="H906" s="175"/>
      <c r="I906" s="175"/>
      <c r="J906" s="175"/>
      <c r="K906" s="175"/>
      <c r="L906" s="175"/>
      <c r="M906" s="175"/>
      <c r="N906" s="175"/>
      <c r="O906" s="175"/>
      <c r="P906" s="175"/>
      <c r="Q906" s="175"/>
      <c r="R906" s="175"/>
      <c r="S906" s="175"/>
      <c r="T906" s="175"/>
      <c r="U906" s="175"/>
      <c r="V906" s="175"/>
      <c r="W906" s="175"/>
      <c r="X906" s="175"/>
      <c r="Y906" s="175"/>
      <c r="Z906" s="175"/>
    </row>
    <row r="907" ht="11.25" customHeight="1">
      <c r="A907" s="175"/>
      <c r="B907" s="175"/>
      <c r="C907" s="175"/>
      <c r="D907" s="175"/>
      <c r="E907" s="175"/>
      <c r="F907" s="175"/>
      <c r="G907" s="175"/>
      <c r="H907" s="175"/>
      <c r="I907" s="175"/>
      <c r="J907" s="175"/>
      <c r="K907" s="175"/>
      <c r="L907" s="175"/>
      <c r="M907" s="175"/>
      <c r="N907" s="175"/>
      <c r="O907" s="175"/>
      <c r="P907" s="175"/>
      <c r="Q907" s="175"/>
      <c r="R907" s="175"/>
      <c r="S907" s="175"/>
      <c r="T907" s="175"/>
      <c r="U907" s="175"/>
      <c r="V907" s="175"/>
      <c r="W907" s="175"/>
      <c r="X907" s="175"/>
      <c r="Y907" s="175"/>
      <c r="Z907" s="175"/>
    </row>
    <row r="908" ht="11.25" customHeight="1">
      <c r="A908" s="175"/>
      <c r="B908" s="175"/>
      <c r="C908" s="175"/>
      <c r="D908" s="175"/>
      <c r="E908" s="175"/>
      <c r="F908" s="175"/>
      <c r="G908" s="175"/>
      <c r="H908" s="175"/>
      <c r="I908" s="175"/>
      <c r="J908" s="175"/>
      <c r="K908" s="175"/>
      <c r="L908" s="175"/>
      <c r="M908" s="175"/>
      <c r="N908" s="175"/>
      <c r="O908" s="175"/>
      <c r="P908" s="175"/>
      <c r="Q908" s="175"/>
      <c r="R908" s="175"/>
      <c r="S908" s="175"/>
      <c r="T908" s="175"/>
      <c r="U908" s="175"/>
      <c r="V908" s="175"/>
      <c r="W908" s="175"/>
      <c r="X908" s="175"/>
      <c r="Y908" s="175"/>
      <c r="Z908" s="175"/>
    </row>
    <row r="909" ht="11.25" customHeight="1">
      <c r="A909" s="175"/>
      <c r="B909" s="175"/>
      <c r="C909" s="175"/>
      <c r="D909" s="175"/>
      <c r="E909" s="175"/>
      <c r="F909" s="175"/>
      <c r="G909" s="175"/>
      <c r="H909" s="175"/>
      <c r="I909" s="175"/>
      <c r="J909" s="175"/>
      <c r="K909" s="175"/>
      <c r="L909" s="175"/>
      <c r="M909" s="175"/>
      <c r="N909" s="175"/>
      <c r="O909" s="175"/>
      <c r="P909" s="175"/>
      <c r="Q909" s="175"/>
      <c r="R909" s="175"/>
      <c r="S909" s="175"/>
      <c r="T909" s="175"/>
      <c r="U909" s="175"/>
      <c r="V909" s="175"/>
      <c r="W909" s="175"/>
      <c r="X909" s="175"/>
      <c r="Y909" s="175"/>
      <c r="Z909" s="175"/>
    </row>
    <row r="910" ht="11.25" customHeight="1">
      <c r="A910" s="175"/>
      <c r="B910" s="175"/>
      <c r="C910" s="175"/>
      <c r="D910" s="175"/>
      <c r="E910" s="175"/>
      <c r="F910" s="175"/>
      <c r="G910" s="175"/>
      <c r="H910" s="175"/>
      <c r="I910" s="175"/>
      <c r="J910" s="175"/>
      <c r="K910" s="175"/>
      <c r="L910" s="175"/>
      <c r="M910" s="175"/>
      <c r="N910" s="175"/>
      <c r="O910" s="175"/>
      <c r="P910" s="175"/>
      <c r="Q910" s="175"/>
      <c r="R910" s="175"/>
      <c r="S910" s="175"/>
      <c r="T910" s="175"/>
      <c r="U910" s="175"/>
      <c r="V910" s="175"/>
      <c r="W910" s="175"/>
      <c r="X910" s="175"/>
      <c r="Y910" s="175"/>
      <c r="Z910" s="175"/>
    </row>
    <row r="911" ht="11.25" customHeight="1">
      <c r="A911" s="175"/>
      <c r="B911" s="175"/>
      <c r="C911" s="175"/>
      <c r="D911" s="175"/>
      <c r="E911" s="175"/>
      <c r="F911" s="175"/>
      <c r="G911" s="175"/>
      <c r="H911" s="175"/>
      <c r="I911" s="175"/>
      <c r="J911" s="175"/>
      <c r="K911" s="175"/>
      <c r="L911" s="175"/>
      <c r="M911" s="175"/>
      <c r="N911" s="175"/>
      <c r="O911" s="175"/>
      <c r="P911" s="175"/>
      <c r="Q911" s="175"/>
      <c r="R911" s="175"/>
      <c r="S911" s="175"/>
      <c r="T911" s="175"/>
      <c r="U911" s="175"/>
      <c r="V911" s="175"/>
      <c r="W911" s="175"/>
      <c r="X911" s="175"/>
      <c r="Y911" s="175"/>
      <c r="Z911" s="175"/>
    </row>
    <row r="912" ht="11.25" customHeight="1">
      <c r="A912" s="175"/>
      <c r="B912" s="175"/>
      <c r="C912" s="175"/>
      <c r="D912" s="175"/>
      <c r="E912" s="175"/>
      <c r="F912" s="175"/>
      <c r="G912" s="175"/>
      <c r="H912" s="175"/>
      <c r="I912" s="175"/>
      <c r="J912" s="175"/>
      <c r="K912" s="175"/>
      <c r="L912" s="175"/>
      <c r="M912" s="175"/>
      <c r="N912" s="175"/>
      <c r="O912" s="175"/>
      <c r="P912" s="175"/>
      <c r="Q912" s="175"/>
      <c r="R912" s="175"/>
      <c r="S912" s="175"/>
      <c r="T912" s="175"/>
      <c r="U912" s="175"/>
      <c r="V912" s="175"/>
      <c r="W912" s="175"/>
      <c r="X912" s="175"/>
      <c r="Y912" s="175"/>
      <c r="Z912" s="175"/>
    </row>
    <row r="913" ht="11.25" customHeight="1">
      <c r="A913" s="175"/>
      <c r="B913" s="175"/>
      <c r="C913" s="175"/>
      <c r="D913" s="175"/>
      <c r="E913" s="175"/>
      <c r="F913" s="175"/>
      <c r="G913" s="175"/>
      <c r="H913" s="175"/>
      <c r="I913" s="175"/>
      <c r="J913" s="175"/>
      <c r="K913" s="175"/>
      <c r="L913" s="175"/>
      <c r="M913" s="175"/>
      <c r="N913" s="175"/>
      <c r="O913" s="175"/>
      <c r="P913" s="175"/>
      <c r="Q913" s="175"/>
      <c r="R913" s="175"/>
      <c r="S913" s="175"/>
      <c r="T913" s="175"/>
      <c r="U913" s="175"/>
      <c r="V913" s="175"/>
      <c r="W913" s="175"/>
      <c r="X913" s="175"/>
      <c r="Y913" s="175"/>
      <c r="Z913" s="175"/>
    </row>
    <row r="914" ht="11.25" customHeight="1">
      <c r="A914" s="175"/>
      <c r="B914" s="175"/>
      <c r="C914" s="175"/>
      <c r="D914" s="175"/>
      <c r="E914" s="175"/>
      <c r="F914" s="175"/>
      <c r="G914" s="175"/>
      <c r="H914" s="175"/>
      <c r="I914" s="175"/>
      <c r="J914" s="175"/>
      <c r="K914" s="175"/>
      <c r="L914" s="175"/>
      <c r="M914" s="175"/>
      <c r="N914" s="175"/>
      <c r="O914" s="175"/>
      <c r="P914" s="175"/>
      <c r="Q914" s="175"/>
      <c r="R914" s="175"/>
      <c r="S914" s="175"/>
      <c r="T914" s="175"/>
      <c r="U914" s="175"/>
      <c r="V914" s="175"/>
      <c r="W914" s="175"/>
      <c r="X914" s="175"/>
      <c r="Y914" s="175"/>
      <c r="Z914" s="175"/>
    </row>
    <row r="915" ht="11.25" customHeight="1">
      <c r="A915" s="175"/>
      <c r="B915" s="175"/>
      <c r="C915" s="175"/>
      <c r="D915" s="175"/>
      <c r="E915" s="175"/>
      <c r="F915" s="175"/>
      <c r="G915" s="175"/>
      <c r="H915" s="175"/>
      <c r="I915" s="175"/>
      <c r="J915" s="175"/>
      <c r="K915" s="175"/>
      <c r="L915" s="175"/>
      <c r="M915" s="175"/>
      <c r="N915" s="175"/>
      <c r="O915" s="175"/>
      <c r="P915" s="175"/>
      <c r="Q915" s="175"/>
      <c r="R915" s="175"/>
      <c r="S915" s="175"/>
      <c r="T915" s="175"/>
      <c r="U915" s="175"/>
      <c r="V915" s="175"/>
      <c r="W915" s="175"/>
      <c r="X915" s="175"/>
      <c r="Y915" s="175"/>
      <c r="Z915" s="175"/>
    </row>
    <row r="916" ht="11.25" customHeight="1">
      <c r="A916" s="175"/>
      <c r="B916" s="175"/>
      <c r="C916" s="175"/>
      <c r="D916" s="175"/>
      <c r="E916" s="175"/>
      <c r="F916" s="175"/>
      <c r="G916" s="175"/>
      <c r="H916" s="175"/>
      <c r="I916" s="175"/>
      <c r="J916" s="175"/>
      <c r="K916" s="175"/>
      <c r="L916" s="175"/>
      <c r="M916" s="175"/>
      <c r="N916" s="175"/>
      <c r="O916" s="175"/>
      <c r="P916" s="175"/>
      <c r="Q916" s="175"/>
      <c r="R916" s="175"/>
      <c r="S916" s="175"/>
      <c r="T916" s="175"/>
      <c r="U916" s="175"/>
      <c r="V916" s="175"/>
      <c r="W916" s="175"/>
      <c r="X916" s="175"/>
      <c r="Y916" s="175"/>
      <c r="Z916" s="175"/>
    </row>
    <row r="917" ht="11.25" customHeight="1">
      <c r="A917" s="175"/>
      <c r="B917" s="175"/>
      <c r="C917" s="175"/>
      <c r="D917" s="175"/>
      <c r="E917" s="175"/>
      <c r="F917" s="175"/>
      <c r="G917" s="175"/>
      <c r="H917" s="175"/>
      <c r="I917" s="175"/>
      <c r="J917" s="175"/>
      <c r="K917" s="175"/>
      <c r="L917" s="175"/>
      <c r="M917" s="175"/>
      <c r="N917" s="175"/>
      <c r="O917" s="175"/>
      <c r="P917" s="175"/>
      <c r="Q917" s="175"/>
      <c r="R917" s="175"/>
      <c r="S917" s="175"/>
      <c r="T917" s="175"/>
      <c r="U917" s="175"/>
      <c r="V917" s="175"/>
      <c r="W917" s="175"/>
      <c r="X917" s="175"/>
      <c r="Y917" s="175"/>
      <c r="Z917" s="175"/>
    </row>
    <row r="918" ht="11.25" customHeight="1">
      <c r="A918" s="175"/>
      <c r="B918" s="175"/>
      <c r="C918" s="175"/>
      <c r="D918" s="175"/>
      <c r="E918" s="175"/>
      <c r="F918" s="175"/>
      <c r="G918" s="175"/>
      <c r="H918" s="175"/>
      <c r="I918" s="175"/>
      <c r="J918" s="175"/>
      <c r="K918" s="175"/>
      <c r="L918" s="175"/>
      <c r="M918" s="175"/>
      <c r="N918" s="175"/>
      <c r="O918" s="175"/>
      <c r="P918" s="175"/>
      <c r="Q918" s="175"/>
      <c r="R918" s="175"/>
      <c r="S918" s="175"/>
      <c r="T918" s="175"/>
      <c r="U918" s="175"/>
      <c r="V918" s="175"/>
      <c r="W918" s="175"/>
      <c r="X918" s="175"/>
      <c r="Y918" s="175"/>
      <c r="Z918" s="175"/>
    </row>
    <row r="919" ht="11.25" customHeight="1">
      <c r="A919" s="175"/>
      <c r="B919" s="175"/>
      <c r="C919" s="175"/>
      <c r="D919" s="175"/>
      <c r="E919" s="175"/>
      <c r="F919" s="175"/>
      <c r="G919" s="175"/>
      <c r="H919" s="175"/>
      <c r="I919" s="175"/>
      <c r="J919" s="175"/>
      <c r="K919" s="175"/>
      <c r="L919" s="175"/>
      <c r="M919" s="175"/>
      <c r="N919" s="175"/>
      <c r="O919" s="175"/>
      <c r="P919" s="175"/>
      <c r="Q919" s="175"/>
      <c r="R919" s="175"/>
      <c r="S919" s="175"/>
      <c r="T919" s="175"/>
      <c r="U919" s="175"/>
      <c r="V919" s="175"/>
      <c r="W919" s="175"/>
      <c r="X919" s="175"/>
      <c r="Y919" s="175"/>
      <c r="Z919" s="175"/>
    </row>
    <row r="920" ht="11.25" customHeight="1">
      <c r="A920" s="175"/>
      <c r="B920" s="175"/>
      <c r="C920" s="175"/>
      <c r="D920" s="175"/>
      <c r="E920" s="175"/>
      <c r="F920" s="175"/>
      <c r="G920" s="175"/>
      <c r="H920" s="175"/>
      <c r="I920" s="175"/>
      <c r="J920" s="175"/>
      <c r="K920" s="175"/>
      <c r="L920" s="175"/>
      <c r="M920" s="175"/>
      <c r="N920" s="175"/>
      <c r="O920" s="175"/>
      <c r="P920" s="175"/>
      <c r="Q920" s="175"/>
      <c r="R920" s="175"/>
      <c r="S920" s="175"/>
      <c r="T920" s="175"/>
      <c r="U920" s="175"/>
      <c r="V920" s="175"/>
      <c r="W920" s="175"/>
      <c r="X920" s="175"/>
      <c r="Y920" s="175"/>
      <c r="Z920" s="175"/>
    </row>
    <row r="921" ht="11.25" customHeight="1">
      <c r="A921" s="175"/>
      <c r="B921" s="175"/>
      <c r="C921" s="175"/>
      <c r="D921" s="175"/>
      <c r="E921" s="175"/>
      <c r="F921" s="175"/>
      <c r="G921" s="175"/>
      <c r="H921" s="175"/>
      <c r="I921" s="175"/>
      <c r="J921" s="175"/>
      <c r="K921" s="175"/>
      <c r="L921" s="175"/>
      <c r="M921" s="175"/>
      <c r="N921" s="175"/>
      <c r="O921" s="175"/>
      <c r="P921" s="175"/>
      <c r="Q921" s="175"/>
      <c r="R921" s="175"/>
      <c r="S921" s="175"/>
      <c r="T921" s="175"/>
      <c r="U921" s="175"/>
      <c r="V921" s="175"/>
      <c r="W921" s="175"/>
      <c r="X921" s="175"/>
      <c r="Y921" s="175"/>
      <c r="Z921" s="175"/>
    </row>
    <row r="922" ht="11.25" customHeight="1">
      <c r="A922" s="175"/>
      <c r="B922" s="175"/>
      <c r="C922" s="175"/>
      <c r="D922" s="175"/>
      <c r="E922" s="175"/>
      <c r="F922" s="175"/>
      <c r="G922" s="175"/>
      <c r="H922" s="175"/>
      <c r="I922" s="175"/>
      <c r="J922" s="175"/>
      <c r="K922" s="175"/>
      <c r="L922" s="175"/>
      <c r="M922" s="175"/>
      <c r="N922" s="175"/>
      <c r="O922" s="175"/>
      <c r="P922" s="175"/>
      <c r="Q922" s="175"/>
      <c r="R922" s="175"/>
      <c r="S922" s="175"/>
      <c r="T922" s="175"/>
      <c r="U922" s="175"/>
      <c r="V922" s="175"/>
      <c r="W922" s="175"/>
      <c r="X922" s="175"/>
      <c r="Y922" s="175"/>
      <c r="Z922" s="175"/>
    </row>
    <row r="923" ht="11.25" customHeight="1">
      <c r="A923" s="175"/>
      <c r="B923" s="175"/>
      <c r="C923" s="175"/>
      <c r="D923" s="175"/>
      <c r="E923" s="175"/>
      <c r="F923" s="175"/>
      <c r="G923" s="175"/>
      <c r="H923" s="175"/>
      <c r="I923" s="175"/>
      <c r="J923" s="175"/>
      <c r="K923" s="175"/>
      <c r="L923" s="175"/>
      <c r="M923" s="175"/>
      <c r="N923" s="175"/>
      <c r="O923" s="175"/>
      <c r="P923" s="175"/>
      <c r="Q923" s="175"/>
      <c r="R923" s="175"/>
      <c r="S923" s="175"/>
      <c r="T923" s="175"/>
      <c r="U923" s="175"/>
      <c r="V923" s="175"/>
      <c r="W923" s="175"/>
      <c r="X923" s="175"/>
      <c r="Y923" s="175"/>
      <c r="Z923" s="175"/>
    </row>
    <row r="924" ht="11.25" customHeight="1">
      <c r="A924" s="175"/>
      <c r="B924" s="175"/>
      <c r="C924" s="175"/>
      <c r="D924" s="175"/>
      <c r="E924" s="175"/>
      <c r="F924" s="175"/>
      <c r="G924" s="175"/>
      <c r="H924" s="175"/>
      <c r="I924" s="175"/>
      <c r="J924" s="175"/>
      <c r="K924" s="175"/>
      <c r="L924" s="175"/>
      <c r="M924" s="175"/>
      <c r="N924" s="175"/>
      <c r="O924" s="175"/>
      <c r="P924" s="175"/>
      <c r="Q924" s="175"/>
      <c r="R924" s="175"/>
      <c r="S924" s="175"/>
      <c r="T924" s="175"/>
      <c r="U924" s="175"/>
      <c r="V924" s="175"/>
      <c r="W924" s="175"/>
      <c r="X924" s="175"/>
      <c r="Y924" s="175"/>
      <c r="Z924" s="175"/>
    </row>
    <row r="925" ht="11.25" customHeight="1">
      <c r="A925" s="175"/>
      <c r="B925" s="175"/>
      <c r="C925" s="175"/>
      <c r="D925" s="175"/>
      <c r="E925" s="175"/>
      <c r="F925" s="175"/>
      <c r="G925" s="175"/>
      <c r="H925" s="175"/>
      <c r="I925" s="175"/>
      <c r="J925" s="175"/>
      <c r="K925" s="175"/>
      <c r="L925" s="175"/>
      <c r="M925" s="175"/>
      <c r="N925" s="175"/>
      <c r="O925" s="175"/>
      <c r="P925" s="175"/>
      <c r="Q925" s="175"/>
      <c r="R925" s="175"/>
      <c r="S925" s="175"/>
      <c r="T925" s="175"/>
      <c r="U925" s="175"/>
      <c r="V925" s="175"/>
      <c r="W925" s="175"/>
      <c r="X925" s="175"/>
      <c r="Y925" s="175"/>
      <c r="Z925" s="175"/>
    </row>
    <row r="926" ht="11.25" customHeight="1">
      <c r="A926" s="175"/>
      <c r="B926" s="175"/>
      <c r="C926" s="175"/>
      <c r="D926" s="175"/>
      <c r="E926" s="175"/>
      <c r="F926" s="175"/>
      <c r="G926" s="175"/>
      <c r="H926" s="175"/>
      <c r="I926" s="175"/>
      <c r="J926" s="175"/>
      <c r="K926" s="175"/>
      <c r="L926" s="175"/>
      <c r="M926" s="175"/>
      <c r="N926" s="175"/>
      <c r="O926" s="175"/>
      <c r="P926" s="175"/>
      <c r="Q926" s="175"/>
      <c r="R926" s="175"/>
      <c r="S926" s="175"/>
      <c r="T926" s="175"/>
      <c r="U926" s="175"/>
      <c r="V926" s="175"/>
      <c r="W926" s="175"/>
      <c r="X926" s="175"/>
      <c r="Y926" s="175"/>
      <c r="Z926" s="175"/>
    </row>
    <row r="927" ht="11.25" customHeight="1">
      <c r="A927" s="175"/>
      <c r="B927" s="175"/>
      <c r="C927" s="175"/>
      <c r="D927" s="175"/>
      <c r="E927" s="175"/>
      <c r="F927" s="175"/>
      <c r="G927" s="175"/>
      <c r="H927" s="175"/>
      <c r="I927" s="175"/>
      <c r="J927" s="175"/>
      <c r="K927" s="175"/>
      <c r="L927" s="175"/>
      <c r="M927" s="175"/>
      <c r="N927" s="175"/>
      <c r="O927" s="175"/>
      <c r="P927" s="175"/>
      <c r="Q927" s="175"/>
      <c r="R927" s="175"/>
      <c r="S927" s="175"/>
      <c r="T927" s="175"/>
      <c r="U927" s="175"/>
      <c r="V927" s="175"/>
      <c r="W927" s="175"/>
      <c r="X927" s="175"/>
      <c r="Y927" s="175"/>
      <c r="Z927" s="175"/>
    </row>
    <row r="928" ht="11.25" customHeight="1">
      <c r="A928" s="175"/>
      <c r="B928" s="175"/>
      <c r="C928" s="175"/>
      <c r="D928" s="175"/>
      <c r="E928" s="175"/>
      <c r="F928" s="175"/>
      <c r="G928" s="175"/>
      <c r="H928" s="175"/>
      <c r="I928" s="175"/>
      <c r="J928" s="175"/>
      <c r="K928" s="175"/>
      <c r="L928" s="175"/>
      <c r="M928" s="175"/>
      <c r="N928" s="175"/>
      <c r="O928" s="175"/>
      <c r="P928" s="175"/>
      <c r="Q928" s="175"/>
      <c r="R928" s="175"/>
      <c r="S928" s="175"/>
      <c r="T928" s="175"/>
      <c r="U928" s="175"/>
      <c r="V928" s="175"/>
      <c r="W928" s="175"/>
      <c r="X928" s="175"/>
      <c r="Y928" s="175"/>
      <c r="Z928" s="175"/>
    </row>
    <row r="929" ht="11.25" customHeight="1">
      <c r="A929" s="175"/>
      <c r="B929" s="175"/>
      <c r="C929" s="175"/>
      <c r="D929" s="175"/>
      <c r="E929" s="175"/>
      <c r="F929" s="175"/>
      <c r="G929" s="175"/>
      <c r="H929" s="175"/>
      <c r="I929" s="175"/>
      <c r="J929" s="175"/>
      <c r="K929" s="175"/>
      <c r="L929" s="175"/>
      <c r="M929" s="175"/>
      <c r="N929" s="175"/>
      <c r="O929" s="175"/>
      <c r="P929" s="175"/>
      <c r="Q929" s="175"/>
      <c r="R929" s="175"/>
      <c r="S929" s="175"/>
      <c r="T929" s="175"/>
      <c r="U929" s="175"/>
      <c r="V929" s="175"/>
      <c r="W929" s="175"/>
      <c r="X929" s="175"/>
      <c r="Y929" s="175"/>
      <c r="Z929" s="175"/>
    </row>
    <row r="930" ht="11.25" customHeight="1">
      <c r="A930" s="175"/>
      <c r="B930" s="175"/>
      <c r="C930" s="175"/>
      <c r="D930" s="175"/>
      <c r="E930" s="175"/>
      <c r="F930" s="175"/>
      <c r="G930" s="175"/>
      <c r="H930" s="175"/>
      <c r="I930" s="175"/>
      <c r="J930" s="175"/>
      <c r="K930" s="175"/>
      <c r="L930" s="175"/>
      <c r="M930" s="175"/>
      <c r="N930" s="175"/>
      <c r="O930" s="175"/>
      <c r="P930" s="175"/>
      <c r="Q930" s="175"/>
      <c r="R930" s="175"/>
      <c r="S930" s="175"/>
      <c r="T930" s="175"/>
      <c r="U930" s="175"/>
      <c r="V930" s="175"/>
      <c r="W930" s="175"/>
      <c r="X930" s="175"/>
      <c r="Y930" s="175"/>
      <c r="Z930" s="175"/>
    </row>
    <row r="931" ht="11.25" customHeight="1">
      <c r="A931" s="175"/>
      <c r="B931" s="175"/>
      <c r="C931" s="175"/>
      <c r="D931" s="175"/>
      <c r="E931" s="175"/>
      <c r="F931" s="175"/>
      <c r="G931" s="175"/>
      <c r="H931" s="175"/>
      <c r="I931" s="175"/>
      <c r="J931" s="175"/>
      <c r="K931" s="175"/>
      <c r="L931" s="175"/>
      <c r="M931" s="175"/>
      <c r="N931" s="175"/>
      <c r="O931" s="175"/>
      <c r="P931" s="175"/>
      <c r="Q931" s="175"/>
      <c r="R931" s="175"/>
      <c r="S931" s="175"/>
      <c r="T931" s="175"/>
      <c r="U931" s="175"/>
      <c r="V931" s="175"/>
      <c r="W931" s="175"/>
      <c r="X931" s="175"/>
      <c r="Y931" s="175"/>
      <c r="Z931" s="175"/>
    </row>
    <row r="932" ht="11.25" customHeight="1">
      <c r="A932" s="175"/>
      <c r="B932" s="175"/>
      <c r="C932" s="175"/>
      <c r="D932" s="175"/>
      <c r="E932" s="175"/>
      <c r="F932" s="175"/>
      <c r="G932" s="175"/>
      <c r="H932" s="175"/>
      <c r="I932" s="175"/>
      <c r="J932" s="175"/>
      <c r="K932" s="175"/>
      <c r="L932" s="175"/>
      <c r="M932" s="175"/>
      <c r="N932" s="175"/>
      <c r="O932" s="175"/>
      <c r="P932" s="175"/>
      <c r="Q932" s="175"/>
      <c r="R932" s="175"/>
      <c r="S932" s="175"/>
      <c r="T932" s="175"/>
      <c r="U932" s="175"/>
      <c r="V932" s="175"/>
      <c r="W932" s="175"/>
      <c r="X932" s="175"/>
      <c r="Y932" s="175"/>
      <c r="Z932" s="175"/>
    </row>
    <row r="933" ht="11.25" customHeight="1">
      <c r="A933" s="175"/>
      <c r="B933" s="175"/>
      <c r="C933" s="175"/>
      <c r="D933" s="175"/>
      <c r="E933" s="175"/>
      <c r="F933" s="175"/>
      <c r="G933" s="175"/>
      <c r="H933" s="175"/>
      <c r="I933" s="175"/>
      <c r="J933" s="175"/>
      <c r="K933" s="175"/>
      <c r="L933" s="175"/>
      <c r="M933" s="175"/>
      <c r="N933" s="175"/>
      <c r="O933" s="175"/>
      <c r="P933" s="175"/>
      <c r="Q933" s="175"/>
      <c r="R933" s="175"/>
      <c r="S933" s="175"/>
      <c r="T933" s="175"/>
      <c r="U933" s="175"/>
      <c r="V933" s="175"/>
      <c r="W933" s="175"/>
      <c r="X933" s="175"/>
      <c r="Y933" s="175"/>
      <c r="Z933" s="175"/>
    </row>
    <row r="934" ht="11.25" customHeight="1">
      <c r="A934" s="175"/>
      <c r="B934" s="175"/>
      <c r="C934" s="175"/>
      <c r="D934" s="175"/>
      <c r="E934" s="175"/>
      <c r="F934" s="175"/>
      <c r="G934" s="175"/>
      <c r="H934" s="175"/>
      <c r="I934" s="175"/>
      <c r="J934" s="175"/>
      <c r="K934" s="175"/>
      <c r="L934" s="175"/>
      <c r="M934" s="175"/>
      <c r="N934" s="175"/>
      <c r="O934" s="175"/>
      <c r="P934" s="175"/>
      <c r="Q934" s="175"/>
      <c r="R934" s="175"/>
      <c r="S934" s="175"/>
      <c r="T934" s="175"/>
      <c r="U934" s="175"/>
      <c r="V934" s="175"/>
      <c r="W934" s="175"/>
      <c r="X934" s="175"/>
      <c r="Y934" s="175"/>
      <c r="Z934" s="175"/>
    </row>
    <row r="935" ht="11.25" customHeight="1">
      <c r="A935" s="175"/>
      <c r="B935" s="175"/>
      <c r="C935" s="175"/>
      <c r="D935" s="175"/>
      <c r="E935" s="175"/>
      <c r="F935" s="175"/>
      <c r="G935" s="175"/>
      <c r="H935" s="175"/>
      <c r="I935" s="175"/>
      <c r="J935" s="175"/>
      <c r="K935" s="175"/>
      <c r="L935" s="175"/>
      <c r="M935" s="175"/>
      <c r="N935" s="175"/>
      <c r="O935" s="175"/>
      <c r="P935" s="175"/>
      <c r="Q935" s="175"/>
      <c r="R935" s="175"/>
      <c r="S935" s="175"/>
      <c r="T935" s="175"/>
      <c r="U935" s="175"/>
      <c r="V935" s="175"/>
      <c r="W935" s="175"/>
      <c r="X935" s="175"/>
      <c r="Y935" s="175"/>
      <c r="Z935" s="175"/>
    </row>
    <row r="936" ht="11.25" customHeight="1">
      <c r="A936" s="175"/>
      <c r="B936" s="175"/>
      <c r="C936" s="175"/>
      <c r="D936" s="175"/>
      <c r="E936" s="175"/>
      <c r="F936" s="175"/>
      <c r="G936" s="175"/>
      <c r="H936" s="175"/>
      <c r="I936" s="175"/>
      <c r="J936" s="175"/>
      <c r="K936" s="175"/>
      <c r="L936" s="175"/>
      <c r="M936" s="175"/>
      <c r="N936" s="175"/>
      <c r="O936" s="175"/>
      <c r="P936" s="175"/>
      <c r="Q936" s="175"/>
      <c r="R936" s="175"/>
      <c r="S936" s="175"/>
      <c r="T936" s="175"/>
      <c r="U936" s="175"/>
      <c r="V936" s="175"/>
      <c r="W936" s="175"/>
      <c r="X936" s="175"/>
      <c r="Y936" s="175"/>
      <c r="Z936" s="175"/>
    </row>
    <row r="937" ht="11.25" customHeight="1">
      <c r="A937" s="175"/>
      <c r="B937" s="175"/>
      <c r="C937" s="175"/>
      <c r="D937" s="175"/>
      <c r="E937" s="175"/>
      <c r="F937" s="175"/>
      <c r="G937" s="175"/>
      <c r="H937" s="175"/>
      <c r="I937" s="175"/>
      <c r="J937" s="175"/>
      <c r="K937" s="175"/>
      <c r="L937" s="175"/>
      <c r="M937" s="175"/>
      <c r="N937" s="175"/>
      <c r="O937" s="175"/>
      <c r="P937" s="175"/>
      <c r="Q937" s="175"/>
      <c r="R937" s="175"/>
      <c r="S937" s="175"/>
      <c r="T937" s="175"/>
      <c r="U937" s="175"/>
      <c r="V937" s="175"/>
      <c r="W937" s="175"/>
      <c r="X937" s="175"/>
      <c r="Y937" s="175"/>
      <c r="Z937" s="175"/>
    </row>
    <row r="938" ht="11.25" customHeight="1">
      <c r="A938" s="175"/>
      <c r="B938" s="175"/>
      <c r="C938" s="175"/>
      <c r="D938" s="175"/>
      <c r="E938" s="175"/>
      <c r="F938" s="175"/>
      <c r="G938" s="175"/>
      <c r="H938" s="175"/>
      <c r="I938" s="175"/>
      <c r="J938" s="175"/>
      <c r="K938" s="175"/>
      <c r="L938" s="175"/>
      <c r="M938" s="175"/>
      <c r="N938" s="175"/>
      <c r="O938" s="175"/>
      <c r="P938" s="175"/>
      <c r="Q938" s="175"/>
      <c r="R938" s="175"/>
      <c r="S938" s="175"/>
      <c r="T938" s="175"/>
      <c r="U938" s="175"/>
      <c r="V938" s="175"/>
      <c r="W938" s="175"/>
      <c r="X938" s="175"/>
      <c r="Y938" s="175"/>
      <c r="Z938" s="175"/>
    </row>
    <row r="939" ht="11.25" customHeight="1">
      <c r="A939" s="175"/>
      <c r="B939" s="175"/>
      <c r="C939" s="175"/>
      <c r="D939" s="175"/>
      <c r="E939" s="175"/>
      <c r="F939" s="175"/>
      <c r="G939" s="175"/>
      <c r="H939" s="175"/>
      <c r="I939" s="175"/>
      <c r="J939" s="175"/>
      <c r="K939" s="175"/>
      <c r="L939" s="175"/>
      <c r="M939" s="175"/>
      <c r="N939" s="175"/>
      <c r="O939" s="175"/>
      <c r="P939" s="175"/>
      <c r="Q939" s="175"/>
      <c r="R939" s="175"/>
      <c r="S939" s="175"/>
      <c r="T939" s="175"/>
      <c r="U939" s="175"/>
      <c r="V939" s="175"/>
      <c r="W939" s="175"/>
      <c r="X939" s="175"/>
      <c r="Y939" s="175"/>
      <c r="Z939" s="175"/>
    </row>
    <row r="940" ht="11.25" customHeight="1">
      <c r="A940" s="175"/>
      <c r="B940" s="175"/>
      <c r="C940" s="175"/>
      <c r="D940" s="175"/>
      <c r="E940" s="175"/>
      <c r="F940" s="175"/>
      <c r="G940" s="175"/>
      <c r="H940" s="175"/>
      <c r="I940" s="175"/>
      <c r="J940" s="175"/>
      <c r="K940" s="175"/>
      <c r="L940" s="175"/>
      <c r="M940" s="175"/>
      <c r="N940" s="175"/>
      <c r="O940" s="175"/>
      <c r="P940" s="175"/>
      <c r="Q940" s="175"/>
      <c r="R940" s="175"/>
      <c r="S940" s="175"/>
      <c r="T940" s="175"/>
      <c r="U940" s="175"/>
      <c r="V940" s="175"/>
      <c r="W940" s="175"/>
      <c r="X940" s="175"/>
      <c r="Y940" s="175"/>
      <c r="Z940" s="175"/>
    </row>
    <row r="941" ht="11.25" customHeight="1">
      <c r="A941" s="175"/>
      <c r="B941" s="175"/>
      <c r="C941" s="175"/>
      <c r="D941" s="175"/>
      <c r="E941" s="175"/>
      <c r="F941" s="175"/>
      <c r="G941" s="175"/>
      <c r="H941" s="175"/>
      <c r="I941" s="175"/>
      <c r="J941" s="175"/>
      <c r="K941" s="175"/>
      <c r="L941" s="175"/>
      <c r="M941" s="175"/>
      <c r="N941" s="175"/>
      <c r="O941" s="175"/>
      <c r="P941" s="175"/>
      <c r="Q941" s="175"/>
      <c r="R941" s="175"/>
      <c r="S941" s="175"/>
      <c r="T941" s="175"/>
      <c r="U941" s="175"/>
      <c r="V941" s="175"/>
      <c r="W941" s="175"/>
      <c r="X941" s="175"/>
      <c r="Y941" s="175"/>
      <c r="Z941" s="175"/>
    </row>
    <row r="942" ht="11.25" customHeight="1">
      <c r="A942" s="175"/>
      <c r="B942" s="175"/>
      <c r="C942" s="175"/>
      <c r="D942" s="175"/>
      <c r="E942" s="175"/>
      <c r="F942" s="175"/>
      <c r="G942" s="175"/>
      <c r="H942" s="175"/>
      <c r="I942" s="175"/>
      <c r="J942" s="175"/>
      <c r="K942" s="175"/>
      <c r="L942" s="175"/>
      <c r="M942" s="175"/>
      <c r="N942" s="175"/>
      <c r="O942" s="175"/>
      <c r="P942" s="175"/>
      <c r="Q942" s="175"/>
      <c r="R942" s="175"/>
      <c r="S942" s="175"/>
      <c r="T942" s="175"/>
      <c r="U942" s="175"/>
      <c r="V942" s="175"/>
      <c r="W942" s="175"/>
      <c r="X942" s="175"/>
      <c r="Y942" s="175"/>
      <c r="Z942" s="175"/>
    </row>
    <row r="943" ht="11.25" customHeight="1">
      <c r="A943" s="175"/>
      <c r="B943" s="175"/>
      <c r="C943" s="175"/>
      <c r="D943" s="175"/>
      <c r="E943" s="175"/>
      <c r="F943" s="175"/>
      <c r="G943" s="175"/>
      <c r="H943" s="175"/>
      <c r="I943" s="175"/>
      <c r="J943" s="175"/>
      <c r="K943" s="175"/>
      <c r="L943" s="175"/>
      <c r="M943" s="175"/>
      <c r="N943" s="175"/>
      <c r="O943" s="175"/>
      <c r="P943" s="175"/>
      <c r="Q943" s="175"/>
      <c r="R943" s="175"/>
      <c r="S943" s="175"/>
      <c r="T943" s="175"/>
      <c r="U943" s="175"/>
      <c r="V943" s="175"/>
      <c r="W943" s="175"/>
      <c r="X943" s="175"/>
      <c r="Y943" s="175"/>
      <c r="Z943" s="175"/>
    </row>
    <row r="944" ht="11.25" customHeight="1">
      <c r="A944" s="175"/>
      <c r="B944" s="175"/>
      <c r="C944" s="175"/>
      <c r="D944" s="175"/>
      <c r="E944" s="175"/>
      <c r="F944" s="175"/>
      <c r="G944" s="175"/>
      <c r="H944" s="175"/>
      <c r="I944" s="175"/>
      <c r="J944" s="175"/>
      <c r="K944" s="175"/>
      <c r="L944" s="175"/>
      <c r="M944" s="175"/>
      <c r="N944" s="175"/>
      <c r="O944" s="175"/>
      <c r="P944" s="175"/>
      <c r="Q944" s="175"/>
      <c r="R944" s="175"/>
      <c r="S944" s="175"/>
      <c r="T944" s="175"/>
      <c r="U944" s="175"/>
      <c r="V944" s="175"/>
      <c r="W944" s="175"/>
      <c r="X944" s="175"/>
      <c r="Y944" s="175"/>
      <c r="Z944" s="175"/>
    </row>
    <row r="945" ht="11.25" customHeight="1">
      <c r="A945" s="175"/>
      <c r="B945" s="175"/>
      <c r="C945" s="175"/>
      <c r="D945" s="175"/>
      <c r="E945" s="175"/>
      <c r="F945" s="175"/>
      <c r="G945" s="175"/>
      <c r="H945" s="175"/>
      <c r="I945" s="175"/>
      <c r="J945" s="175"/>
      <c r="K945" s="175"/>
      <c r="L945" s="175"/>
      <c r="M945" s="175"/>
      <c r="N945" s="175"/>
      <c r="O945" s="175"/>
      <c r="P945" s="175"/>
      <c r="Q945" s="175"/>
      <c r="R945" s="175"/>
      <c r="S945" s="175"/>
      <c r="T945" s="175"/>
      <c r="U945" s="175"/>
      <c r="V945" s="175"/>
      <c r="W945" s="175"/>
      <c r="X945" s="175"/>
      <c r="Y945" s="175"/>
      <c r="Z945" s="175"/>
    </row>
    <row r="946" ht="11.25" customHeight="1">
      <c r="A946" s="175"/>
      <c r="B946" s="175"/>
      <c r="C946" s="175"/>
      <c r="D946" s="175"/>
      <c r="E946" s="175"/>
      <c r="F946" s="175"/>
      <c r="G946" s="175"/>
      <c r="H946" s="175"/>
      <c r="I946" s="175"/>
      <c r="J946" s="175"/>
      <c r="K946" s="175"/>
      <c r="L946" s="175"/>
      <c r="M946" s="175"/>
      <c r="N946" s="175"/>
      <c r="O946" s="175"/>
      <c r="P946" s="175"/>
      <c r="Q946" s="175"/>
      <c r="R946" s="175"/>
      <c r="S946" s="175"/>
      <c r="T946" s="175"/>
      <c r="U946" s="175"/>
      <c r="V946" s="175"/>
      <c r="W946" s="175"/>
      <c r="X946" s="175"/>
      <c r="Y946" s="175"/>
      <c r="Z946" s="175"/>
    </row>
    <row r="947" ht="11.25" customHeight="1">
      <c r="A947" s="175"/>
      <c r="B947" s="175"/>
      <c r="C947" s="175"/>
      <c r="D947" s="175"/>
      <c r="E947" s="175"/>
      <c r="F947" s="175"/>
      <c r="G947" s="175"/>
      <c r="H947" s="175"/>
      <c r="I947" s="175"/>
      <c r="J947" s="175"/>
      <c r="K947" s="175"/>
      <c r="L947" s="175"/>
      <c r="M947" s="175"/>
      <c r="N947" s="175"/>
      <c r="O947" s="175"/>
      <c r="P947" s="175"/>
      <c r="Q947" s="175"/>
      <c r="R947" s="175"/>
      <c r="S947" s="175"/>
      <c r="T947" s="175"/>
      <c r="U947" s="175"/>
      <c r="V947" s="175"/>
      <c r="W947" s="175"/>
      <c r="X947" s="175"/>
      <c r="Y947" s="175"/>
      <c r="Z947" s="175"/>
    </row>
    <row r="948" ht="11.25" customHeight="1">
      <c r="A948" s="175"/>
      <c r="B948" s="175"/>
      <c r="C948" s="175"/>
      <c r="D948" s="175"/>
      <c r="E948" s="175"/>
      <c r="F948" s="175"/>
      <c r="G948" s="175"/>
      <c r="H948" s="175"/>
      <c r="I948" s="175"/>
      <c r="J948" s="175"/>
      <c r="K948" s="175"/>
      <c r="L948" s="175"/>
      <c r="M948" s="175"/>
      <c r="N948" s="175"/>
      <c r="O948" s="175"/>
      <c r="P948" s="175"/>
      <c r="Q948" s="175"/>
      <c r="R948" s="175"/>
      <c r="S948" s="175"/>
      <c r="T948" s="175"/>
      <c r="U948" s="175"/>
      <c r="V948" s="175"/>
      <c r="W948" s="175"/>
      <c r="X948" s="175"/>
      <c r="Y948" s="175"/>
      <c r="Z948" s="175"/>
    </row>
    <row r="949" ht="11.25" customHeight="1">
      <c r="A949" s="175"/>
      <c r="B949" s="175"/>
      <c r="C949" s="175"/>
      <c r="D949" s="175"/>
      <c r="E949" s="175"/>
      <c r="F949" s="175"/>
      <c r="G949" s="175"/>
      <c r="H949" s="175"/>
      <c r="I949" s="175"/>
      <c r="J949" s="175"/>
      <c r="K949" s="175"/>
      <c r="L949" s="175"/>
      <c r="M949" s="175"/>
      <c r="N949" s="175"/>
      <c r="O949" s="175"/>
      <c r="P949" s="175"/>
      <c r="Q949" s="175"/>
      <c r="R949" s="175"/>
      <c r="S949" s="175"/>
      <c r="T949" s="175"/>
      <c r="U949" s="175"/>
      <c r="V949" s="175"/>
      <c r="W949" s="175"/>
      <c r="X949" s="175"/>
      <c r="Y949" s="175"/>
      <c r="Z949" s="175"/>
    </row>
    <row r="950" ht="11.25" customHeight="1">
      <c r="A950" s="175"/>
      <c r="B950" s="175"/>
      <c r="C950" s="175"/>
      <c r="D950" s="175"/>
      <c r="E950" s="175"/>
      <c r="F950" s="175"/>
      <c r="G950" s="175"/>
      <c r="H950" s="175"/>
      <c r="I950" s="175"/>
      <c r="J950" s="175"/>
      <c r="K950" s="175"/>
      <c r="L950" s="175"/>
      <c r="M950" s="175"/>
      <c r="N950" s="175"/>
      <c r="O950" s="175"/>
      <c r="P950" s="175"/>
      <c r="Q950" s="175"/>
      <c r="R950" s="175"/>
      <c r="S950" s="175"/>
      <c r="T950" s="175"/>
      <c r="U950" s="175"/>
      <c r="V950" s="175"/>
      <c r="W950" s="175"/>
      <c r="X950" s="175"/>
      <c r="Y950" s="175"/>
      <c r="Z950" s="175"/>
    </row>
    <row r="951" ht="11.25" customHeight="1">
      <c r="A951" s="175"/>
      <c r="B951" s="175"/>
      <c r="C951" s="175"/>
      <c r="D951" s="175"/>
      <c r="E951" s="175"/>
      <c r="F951" s="175"/>
      <c r="G951" s="175"/>
      <c r="H951" s="175"/>
      <c r="I951" s="175"/>
      <c r="J951" s="175"/>
      <c r="K951" s="175"/>
      <c r="L951" s="175"/>
      <c r="M951" s="175"/>
      <c r="N951" s="175"/>
      <c r="O951" s="175"/>
      <c r="P951" s="175"/>
      <c r="Q951" s="175"/>
      <c r="R951" s="175"/>
      <c r="S951" s="175"/>
      <c r="T951" s="175"/>
      <c r="U951" s="175"/>
      <c r="V951" s="175"/>
      <c r="W951" s="175"/>
      <c r="X951" s="175"/>
      <c r="Y951" s="175"/>
      <c r="Z951" s="175"/>
    </row>
    <row r="952" ht="11.25" customHeight="1">
      <c r="A952" s="175"/>
      <c r="B952" s="175"/>
      <c r="C952" s="175"/>
      <c r="D952" s="175"/>
      <c r="E952" s="175"/>
      <c r="F952" s="175"/>
      <c r="G952" s="175"/>
      <c r="H952" s="175"/>
      <c r="I952" s="175"/>
      <c r="J952" s="175"/>
      <c r="K952" s="175"/>
      <c r="L952" s="175"/>
      <c r="M952" s="175"/>
      <c r="N952" s="175"/>
      <c r="O952" s="175"/>
      <c r="P952" s="175"/>
      <c r="Q952" s="175"/>
      <c r="R952" s="175"/>
      <c r="S952" s="175"/>
      <c r="T952" s="175"/>
      <c r="U952" s="175"/>
      <c r="V952" s="175"/>
      <c r="W952" s="175"/>
      <c r="X952" s="175"/>
      <c r="Y952" s="175"/>
      <c r="Z952" s="175"/>
    </row>
    <row r="953" ht="11.25" customHeight="1">
      <c r="A953" s="175"/>
      <c r="B953" s="175"/>
      <c r="C953" s="175"/>
      <c r="D953" s="175"/>
      <c r="E953" s="175"/>
      <c r="F953" s="175"/>
      <c r="G953" s="175"/>
      <c r="H953" s="175"/>
      <c r="I953" s="175"/>
      <c r="J953" s="175"/>
      <c r="K953" s="175"/>
      <c r="L953" s="175"/>
      <c r="M953" s="175"/>
      <c r="N953" s="175"/>
      <c r="O953" s="175"/>
      <c r="P953" s="175"/>
      <c r="Q953" s="175"/>
      <c r="R953" s="175"/>
      <c r="S953" s="175"/>
      <c r="T953" s="175"/>
      <c r="U953" s="175"/>
      <c r="V953" s="175"/>
      <c r="W953" s="175"/>
      <c r="X953" s="175"/>
      <c r="Y953" s="175"/>
      <c r="Z953" s="175"/>
    </row>
    <row r="954" ht="11.25" customHeight="1">
      <c r="A954" s="175"/>
      <c r="B954" s="175"/>
      <c r="C954" s="175"/>
      <c r="D954" s="175"/>
      <c r="E954" s="175"/>
      <c r="F954" s="175"/>
      <c r="G954" s="175"/>
      <c r="H954" s="175"/>
      <c r="I954" s="175"/>
      <c r="J954" s="175"/>
      <c r="K954" s="175"/>
      <c r="L954" s="175"/>
      <c r="M954" s="175"/>
      <c r="N954" s="175"/>
      <c r="O954" s="175"/>
      <c r="P954" s="175"/>
      <c r="Q954" s="175"/>
      <c r="R954" s="175"/>
      <c r="S954" s="175"/>
      <c r="T954" s="175"/>
      <c r="U954" s="175"/>
      <c r="V954" s="175"/>
      <c r="W954" s="175"/>
      <c r="X954" s="175"/>
      <c r="Y954" s="175"/>
      <c r="Z954" s="175"/>
    </row>
    <row r="955" ht="11.25" customHeight="1">
      <c r="A955" s="175"/>
      <c r="B955" s="175"/>
      <c r="C955" s="175"/>
      <c r="D955" s="175"/>
      <c r="E955" s="175"/>
      <c r="F955" s="175"/>
      <c r="G955" s="175"/>
      <c r="H955" s="175"/>
      <c r="I955" s="175"/>
      <c r="J955" s="175"/>
      <c r="K955" s="175"/>
      <c r="L955" s="175"/>
      <c r="M955" s="175"/>
      <c r="N955" s="175"/>
      <c r="O955" s="175"/>
      <c r="P955" s="175"/>
      <c r="Q955" s="175"/>
      <c r="R955" s="175"/>
      <c r="S955" s="175"/>
      <c r="T955" s="175"/>
      <c r="U955" s="175"/>
      <c r="V955" s="175"/>
      <c r="W955" s="175"/>
      <c r="X955" s="175"/>
      <c r="Y955" s="175"/>
      <c r="Z955" s="175"/>
    </row>
    <row r="956" ht="11.25" customHeight="1">
      <c r="A956" s="175"/>
      <c r="B956" s="175"/>
      <c r="C956" s="175"/>
      <c r="D956" s="175"/>
      <c r="E956" s="175"/>
      <c r="F956" s="175"/>
      <c r="G956" s="175"/>
      <c r="H956" s="175"/>
      <c r="I956" s="175"/>
      <c r="J956" s="175"/>
      <c r="K956" s="175"/>
      <c r="L956" s="175"/>
      <c r="M956" s="175"/>
      <c r="N956" s="175"/>
      <c r="O956" s="175"/>
      <c r="P956" s="175"/>
      <c r="Q956" s="175"/>
      <c r="R956" s="175"/>
      <c r="S956" s="175"/>
      <c r="T956" s="175"/>
      <c r="U956" s="175"/>
      <c r="V956" s="175"/>
      <c r="W956" s="175"/>
      <c r="X956" s="175"/>
      <c r="Y956" s="175"/>
      <c r="Z956" s="175"/>
    </row>
    <row r="957" ht="11.25" customHeight="1">
      <c r="A957" s="175"/>
      <c r="B957" s="175"/>
      <c r="C957" s="175"/>
      <c r="D957" s="175"/>
      <c r="E957" s="175"/>
      <c r="F957" s="175"/>
      <c r="G957" s="175"/>
      <c r="H957" s="175"/>
      <c r="I957" s="175"/>
      <c r="J957" s="175"/>
      <c r="K957" s="175"/>
      <c r="L957" s="175"/>
      <c r="M957" s="175"/>
      <c r="N957" s="175"/>
      <c r="O957" s="175"/>
      <c r="P957" s="175"/>
      <c r="Q957" s="175"/>
      <c r="R957" s="175"/>
      <c r="S957" s="175"/>
      <c r="T957" s="175"/>
      <c r="U957" s="175"/>
      <c r="V957" s="175"/>
      <c r="W957" s="175"/>
      <c r="X957" s="175"/>
      <c r="Y957" s="175"/>
      <c r="Z957" s="175"/>
    </row>
    <row r="958" ht="11.25" customHeight="1">
      <c r="A958" s="175"/>
      <c r="B958" s="175"/>
      <c r="C958" s="175"/>
      <c r="D958" s="175"/>
      <c r="E958" s="175"/>
      <c r="F958" s="175"/>
      <c r="G958" s="175"/>
      <c r="H958" s="175"/>
      <c r="I958" s="175"/>
      <c r="J958" s="175"/>
      <c r="K958" s="175"/>
      <c r="L958" s="175"/>
      <c r="M958" s="175"/>
      <c r="N958" s="175"/>
      <c r="O958" s="175"/>
      <c r="P958" s="175"/>
      <c r="Q958" s="175"/>
      <c r="R958" s="175"/>
      <c r="S958" s="175"/>
      <c r="T958" s="175"/>
      <c r="U958" s="175"/>
      <c r="V958" s="175"/>
      <c r="W958" s="175"/>
      <c r="X958" s="175"/>
      <c r="Y958" s="175"/>
      <c r="Z958" s="175"/>
    </row>
    <row r="959" ht="11.25" customHeight="1">
      <c r="A959" s="175"/>
      <c r="B959" s="175"/>
      <c r="C959" s="175"/>
      <c r="D959" s="175"/>
      <c r="E959" s="175"/>
      <c r="F959" s="175"/>
      <c r="G959" s="175"/>
      <c r="H959" s="175"/>
      <c r="I959" s="175"/>
      <c r="J959" s="175"/>
      <c r="K959" s="175"/>
      <c r="L959" s="175"/>
      <c r="M959" s="175"/>
      <c r="N959" s="175"/>
      <c r="O959" s="175"/>
      <c r="P959" s="175"/>
      <c r="Q959" s="175"/>
      <c r="R959" s="175"/>
      <c r="S959" s="175"/>
      <c r="T959" s="175"/>
      <c r="U959" s="175"/>
      <c r="V959" s="175"/>
      <c r="W959" s="175"/>
      <c r="X959" s="175"/>
      <c r="Y959" s="175"/>
      <c r="Z959" s="175"/>
    </row>
    <row r="960" ht="11.25" customHeight="1">
      <c r="A960" s="175"/>
      <c r="B960" s="175"/>
      <c r="C960" s="175"/>
      <c r="D960" s="175"/>
      <c r="E960" s="175"/>
      <c r="F960" s="175"/>
      <c r="G960" s="175"/>
      <c r="H960" s="175"/>
      <c r="I960" s="175"/>
      <c r="J960" s="175"/>
      <c r="K960" s="175"/>
      <c r="L960" s="175"/>
      <c r="M960" s="175"/>
      <c r="N960" s="175"/>
      <c r="O960" s="175"/>
      <c r="P960" s="175"/>
      <c r="Q960" s="175"/>
      <c r="R960" s="175"/>
      <c r="S960" s="175"/>
      <c r="T960" s="175"/>
      <c r="U960" s="175"/>
      <c r="V960" s="175"/>
      <c r="W960" s="175"/>
      <c r="X960" s="175"/>
      <c r="Y960" s="175"/>
      <c r="Z960" s="175"/>
    </row>
    <row r="961" ht="11.25" customHeight="1">
      <c r="A961" s="175"/>
      <c r="B961" s="175"/>
      <c r="C961" s="175"/>
      <c r="D961" s="175"/>
      <c r="E961" s="175"/>
      <c r="F961" s="175"/>
      <c r="G961" s="175"/>
      <c r="H961" s="175"/>
      <c r="I961" s="175"/>
      <c r="J961" s="175"/>
      <c r="K961" s="175"/>
      <c r="L961" s="175"/>
      <c r="M961" s="175"/>
      <c r="N961" s="175"/>
      <c r="O961" s="175"/>
      <c r="P961" s="175"/>
      <c r="Q961" s="175"/>
      <c r="R961" s="175"/>
      <c r="S961" s="175"/>
      <c r="T961" s="175"/>
      <c r="U961" s="175"/>
      <c r="V961" s="175"/>
      <c r="W961" s="175"/>
      <c r="X961" s="175"/>
      <c r="Y961" s="175"/>
      <c r="Z961" s="175"/>
    </row>
    <row r="962" ht="11.25" customHeight="1">
      <c r="A962" s="175"/>
      <c r="B962" s="175"/>
      <c r="C962" s="175"/>
      <c r="D962" s="175"/>
      <c r="E962" s="175"/>
      <c r="F962" s="175"/>
      <c r="G962" s="175"/>
      <c r="H962" s="175"/>
      <c r="I962" s="175"/>
      <c r="J962" s="175"/>
      <c r="K962" s="175"/>
      <c r="L962" s="175"/>
      <c r="M962" s="175"/>
      <c r="N962" s="175"/>
      <c r="O962" s="175"/>
      <c r="P962" s="175"/>
      <c r="Q962" s="175"/>
      <c r="R962" s="175"/>
      <c r="S962" s="175"/>
      <c r="T962" s="175"/>
      <c r="U962" s="175"/>
      <c r="V962" s="175"/>
      <c r="W962" s="175"/>
      <c r="X962" s="175"/>
      <c r="Y962" s="175"/>
      <c r="Z962" s="175"/>
    </row>
    <row r="963" ht="11.25" customHeight="1">
      <c r="A963" s="175"/>
      <c r="B963" s="175"/>
      <c r="C963" s="175"/>
      <c r="D963" s="175"/>
      <c r="E963" s="175"/>
      <c r="F963" s="175"/>
      <c r="G963" s="175"/>
      <c r="H963" s="175"/>
      <c r="I963" s="175"/>
      <c r="J963" s="175"/>
      <c r="K963" s="175"/>
      <c r="L963" s="175"/>
      <c r="M963" s="175"/>
      <c r="N963" s="175"/>
      <c r="O963" s="175"/>
      <c r="P963" s="175"/>
      <c r="Q963" s="175"/>
      <c r="R963" s="175"/>
      <c r="S963" s="175"/>
      <c r="T963" s="175"/>
      <c r="U963" s="175"/>
      <c r="V963" s="175"/>
      <c r="W963" s="175"/>
      <c r="X963" s="175"/>
      <c r="Y963" s="175"/>
      <c r="Z963" s="175"/>
    </row>
    <row r="964" ht="11.25" customHeight="1">
      <c r="A964" s="175"/>
      <c r="B964" s="175"/>
      <c r="C964" s="175"/>
      <c r="D964" s="175"/>
      <c r="E964" s="175"/>
      <c r="F964" s="175"/>
      <c r="G964" s="175"/>
      <c r="H964" s="175"/>
      <c r="I964" s="175"/>
      <c r="J964" s="175"/>
      <c r="K964" s="175"/>
      <c r="L964" s="175"/>
      <c r="M964" s="175"/>
      <c r="N964" s="175"/>
      <c r="O964" s="175"/>
      <c r="P964" s="175"/>
      <c r="Q964" s="175"/>
      <c r="R964" s="175"/>
      <c r="S964" s="175"/>
      <c r="T964" s="175"/>
      <c r="U964" s="175"/>
      <c r="V964" s="175"/>
      <c r="W964" s="175"/>
      <c r="X964" s="175"/>
      <c r="Y964" s="175"/>
      <c r="Z964" s="175"/>
    </row>
    <row r="965" ht="11.25" customHeight="1">
      <c r="A965" s="175"/>
      <c r="B965" s="175"/>
      <c r="C965" s="175"/>
      <c r="D965" s="175"/>
      <c r="E965" s="175"/>
      <c r="F965" s="175"/>
      <c r="G965" s="175"/>
      <c r="H965" s="175"/>
      <c r="I965" s="175"/>
      <c r="J965" s="175"/>
      <c r="K965" s="175"/>
      <c r="L965" s="175"/>
      <c r="M965" s="175"/>
      <c r="N965" s="175"/>
      <c r="O965" s="175"/>
      <c r="P965" s="175"/>
      <c r="Q965" s="175"/>
      <c r="R965" s="175"/>
      <c r="S965" s="175"/>
      <c r="T965" s="175"/>
      <c r="U965" s="175"/>
      <c r="V965" s="175"/>
      <c r="W965" s="175"/>
      <c r="X965" s="175"/>
      <c r="Y965" s="175"/>
      <c r="Z965" s="175"/>
    </row>
    <row r="966" ht="11.25" customHeight="1">
      <c r="A966" s="175"/>
      <c r="B966" s="175"/>
      <c r="C966" s="175"/>
      <c r="D966" s="175"/>
      <c r="E966" s="175"/>
      <c r="F966" s="175"/>
      <c r="G966" s="175"/>
      <c r="H966" s="175"/>
      <c r="I966" s="175"/>
      <c r="J966" s="175"/>
      <c r="K966" s="175"/>
      <c r="L966" s="175"/>
      <c r="M966" s="175"/>
      <c r="N966" s="175"/>
      <c r="O966" s="175"/>
      <c r="P966" s="175"/>
      <c r="Q966" s="175"/>
      <c r="R966" s="175"/>
      <c r="S966" s="175"/>
      <c r="T966" s="175"/>
      <c r="U966" s="175"/>
      <c r="V966" s="175"/>
      <c r="W966" s="175"/>
      <c r="X966" s="175"/>
      <c r="Y966" s="175"/>
      <c r="Z966" s="175"/>
    </row>
    <row r="967" ht="11.25" customHeight="1">
      <c r="A967" s="175"/>
      <c r="B967" s="175"/>
      <c r="C967" s="175"/>
      <c r="D967" s="175"/>
      <c r="E967" s="175"/>
      <c r="F967" s="175"/>
      <c r="G967" s="175"/>
      <c r="H967" s="175"/>
      <c r="I967" s="175"/>
      <c r="J967" s="175"/>
      <c r="K967" s="175"/>
      <c r="L967" s="175"/>
      <c r="M967" s="175"/>
      <c r="N967" s="175"/>
      <c r="O967" s="175"/>
      <c r="P967" s="175"/>
      <c r="Q967" s="175"/>
      <c r="R967" s="175"/>
      <c r="S967" s="175"/>
      <c r="T967" s="175"/>
      <c r="U967" s="175"/>
      <c r="V967" s="175"/>
      <c r="W967" s="175"/>
      <c r="X967" s="175"/>
      <c r="Y967" s="175"/>
      <c r="Z967" s="175"/>
    </row>
    <row r="968" ht="11.25" customHeight="1">
      <c r="A968" s="175"/>
      <c r="B968" s="175"/>
      <c r="C968" s="175"/>
      <c r="D968" s="175"/>
      <c r="E968" s="175"/>
      <c r="F968" s="175"/>
      <c r="G968" s="175"/>
      <c r="H968" s="175"/>
      <c r="I968" s="175"/>
      <c r="J968" s="175"/>
      <c r="K968" s="175"/>
      <c r="L968" s="175"/>
      <c r="M968" s="175"/>
      <c r="N968" s="175"/>
      <c r="O968" s="175"/>
      <c r="P968" s="175"/>
      <c r="Q968" s="175"/>
      <c r="R968" s="175"/>
      <c r="S968" s="175"/>
      <c r="T968" s="175"/>
      <c r="U968" s="175"/>
      <c r="V968" s="175"/>
      <c r="W968" s="175"/>
      <c r="X968" s="175"/>
      <c r="Y968" s="175"/>
      <c r="Z968" s="175"/>
    </row>
    <row r="969" ht="11.25" customHeight="1">
      <c r="A969" s="175"/>
      <c r="B969" s="175"/>
      <c r="C969" s="175"/>
      <c r="D969" s="175"/>
      <c r="E969" s="175"/>
      <c r="F969" s="175"/>
      <c r="G969" s="175"/>
      <c r="H969" s="175"/>
      <c r="I969" s="175"/>
      <c r="J969" s="175"/>
      <c r="K969" s="175"/>
      <c r="L969" s="175"/>
      <c r="M969" s="175"/>
      <c r="N969" s="175"/>
      <c r="O969" s="175"/>
      <c r="P969" s="175"/>
      <c r="Q969" s="175"/>
      <c r="R969" s="175"/>
      <c r="S969" s="175"/>
      <c r="T969" s="175"/>
      <c r="U969" s="175"/>
      <c r="V969" s="175"/>
      <c r="W969" s="175"/>
      <c r="X969" s="175"/>
      <c r="Y969" s="175"/>
      <c r="Z969" s="175"/>
    </row>
    <row r="970" ht="11.25" customHeight="1">
      <c r="A970" s="175"/>
      <c r="B970" s="175"/>
      <c r="C970" s="175"/>
      <c r="D970" s="175"/>
      <c r="E970" s="175"/>
      <c r="F970" s="175"/>
      <c r="G970" s="175"/>
      <c r="H970" s="175"/>
      <c r="I970" s="175"/>
      <c r="J970" s="175"/>
      <c r="K970" s="175"/>
      <c r="L970" s="175"/>
      <c r="M970" s="175"/>
      <c r="N970" s="175"/>
      <c r="O970" s="175"/>
      <c r="P970" s="175"/>
      <c r="Q970" s="175"/>
      <c r="R970" s="175"/>
      <c r="S970" s="175"/>
      <c r="T970" s="175"/>
      <c r="U970" s="175"/>
      <c r="V970" s="175"/>
      <c r="W970" s="175"/>
      <c r="X970" s="175"/>
      <c r="Y970" s="175"/>
      <c r="Z970" s="175"/>
    </row>
    <row r="971" ht="11.25" customHeight="1">
      <c r="A971" s="175"/>
      <c r="B971" s="175"/>
      <c r="C971" s="175"/>
      <c r="D971" s="175"/>
      <c r="E971" s="175"/>
      <c r="F971" s="175"/>
      <c r="G971" s="175"/>
      <c r="H971" s="175"/>
      <c r="I971" s="175"/>
      <c r="J971" s="175"/>
      <c r="K971" s="175"/>
      <c r="L971" s="175"/>
      <c r="M971" s="175"/>
      <c r="N971" s="175"/>
      <c r="O971" s="175"/>
      <c r="P971" s="175"/>
      <c r="Q971" s="175"/>
      <c r="R971" s="175"/>
      <c r="S971" s="175"/>
      <c r="T971" s="175"/>
      <c r="U971" s="175"/>
      <c r="V971" s="175"/>
      <c r="W971" s="175"/>
      <c r="X971" s="175"/>
      <c r="Y971" s="175"/>
      <c r="Z971" s="175"/>
    </row>
    <row r="972" ht="11.25" customHeight="1">
      <c r="A972" s="175"/>
      <c r="B972" s="175"/>
      <c r="C972" s="175"/>
      <c r="D972" s="175"/>
      <c r="E972" s="175"/>
      <c r="F972" s="175"/>
      <c r="G972" s="175"/>
      <c r="H972" s="175"/>
      <c r="I972" s="175"/>
      <c r="J972" s="175"/>
      <c r="K972" s="175"/>
      <c r="L972" s="175"/>
      <c r="M972" s="175"/>
      <c r="N972" s="175"/>
      <c r="O972" s="175"/>
      <c r="P972" s="175"/>
      <c r="Q972" s="175"/>
      <c r="R972" s="175"/>
      <c r="S972" s="175"/>
      <c r="T972" s="175"/>
      <c r="U972" s="175"/>
      <c r="V972" s="175"/>
      <c r="W972" s="175"/>
      <c r="X972" s="175"/>
      <c r="Y972" s="175"/>
      <c r="Z972" s="175"/>
    </row>
    <row r="973" ht="11.25" customHeight="1">
      <c r="A973" s="175"/>
      <c r="B973" s="175"/>
      <c r="C973" s="175"/>
      <c r="D973" s="175"/>
      <c r="E973" s="175"/>
      <c r="F973" s="175"/>
      <c r="G973" s="175"/>
      <c r="H973" s="175"/>
      <c r="I973" s="175"/>
      <c r="J973" s="175"/>
      <c r="K973" s="175"/>
      <c r="L973" s="175"/>
      <c r="M973" s="175"/>
      <c r="N973" s="175"/>
      <c r="O973" s="175"/>
      <c r="P973" s="175"/>
      <c r="Q973" s="175"/>
      <c r="R973" s="175"/>
      <c r="S973" s="175"/>
      <c r="T973" s="175"/>
      <c r="U973" s="175"/>
      <c r="V973" s="175"/>
      <c r="W973" s="175"/>
      <c r="X973" s="175"/>
      <c r="Y973" s="175"/>
      <c r="Z973" s="175"/>
    </row>
    <row r="974" ht="11.25" customHeight="1">
      <c r="A974" s="175"/>
      <c r="B974" s="175"/>
      <c r="C974" s="175"/>
      <c r="D974" s="175"/>
      <c r="E974" s="175"/>
      <c r="F974" s="175"/>
      <c r="G974" s="175"/>
      <c r="H974" s="175"/>
      <c r="I974" s="175"/>
      <c r="J974" s="175"/>
      <c r="K974" s="175"/>
      <c r="L974" s="175"/>
      <c r="M974" s="175"/>
      <c r="N974" s="175"/>
      <c r="O974" s="175"/>
      <c r="P974" s="175"/>
      <c r="Q974" s="175"/>
      <c r="R974" s="175"/>
      <c r="S974" s="175"/>
      <c r="T974" s="175"/>
      <c r="U974" s="175"/>
      <c r="V974" s="175"/>
      <c r="W974" s="175"/>
      <c r="X974" s="175"/>
      <c r="Y974" s="175"/>
      <c r="Z974" s="175"/>
    </row>
    <row r="975" ht="11.25" customHeight="1">
      <c r="A975" s="175"/>
      <c r="B975" s="175"/>
      <c r="C975" s="175"/>
      <c r="D975" s="175"/>
      <c r="E975" s="175"/>
      <c r="F975" s="175"/>
      <c r="G975" s="175"/>
      <c r="H975" s="175"/>
      <c r="I975" s="175"/>
      <c r="J975" s="175"/>
      <c r="K975" s="175"/>
      <c r="L975" s="175"/>
      <c r="M975" s="175"/>
      <c r="N975" s="175"/>
      <c r="O975" s="175"/>
      <c r="P975" s="175"/>
      <c r="Q975" s="175"/>
      <c r="R975" s="175"/>
      <c r="S975" s="175"/>
      <c r="T975" s="175"/>
      <c r="U975" s="175"/>
      <c r="V975" s="175"/>
      <c r="W975" s="175"/>
      <c r="X975" s="175"/>
      <c r="Y975" s="175"/>
      <c r="Z975" s="175"/>
    </row>
    <row r="976" ht="11.25" customHeight="1">
      <c r="A976" s="175"/>
      <c r="B976" s="175"/>
      <c r="C976" s="175"/>
      <c r="D976" s="175"/>
      <c r="E976" s="175"/>
      <c r="F976" s="175"/>
      <c r="G976" s="175"/>
      <c r="H976" s="175"/>
      <c r="I976" s="175"/>
      <c r="J976" s="175"/>
      <c r="K976" s="175"/>
      <c r="L976" s="175"/>
      <c r="M976" s="175"/>
      <c r="N976" s="175"/>
      <c r="O976" s="175"/>
      <c r="P976" s="175"/>
      <c r="Q976" s="175"/>
      <c r="R976" s="175"/>
      <c r="S976" s="175"/>
      <c r="T976" s="175"/>
      <c r="U976" s="175"/>
      <c r="V976" s="175"/>
      <c r="W976" s="175"/>
      <c r="X976" s="175"/>
      <c r="Y976" s="175"/>
      <c r="Z976" s="175"/>
    </row>
    <row r="977" ht="11.25" customHeight="1">
      <c r="A977" s="175"/>
      <c r="B977" s="175"/>
      <c r="C977" s="175"/>
      <c r="D977" s="175"/>
      <c r="E977" s="175"/>
      <c r="F977" s="175"/>
      <c r="G977" s="175"/>
      <c r="H977" s="175"/>
      <c r="I977" s="175"/>
      <c r="J977" s="175"/>
      <c r="K977" s="175"/>
      <c r="L977" s="175"/>
      <c r="M977" s="175"/>
      <c r="N977" s="175"/>
      <c r="O977" s="175"/>
      <c r="P977" s="175"/>
      <c r="Q977" s="175"/>
      <c r="R977" s="175"/>
      <c r="S977" s="175"/>
      <c r="T977" s="175"/>
      <c r="U977" s="175"/>
      <c r="V977" s="175"/>
      <c r="W977" s="175"/>
      <c r="X977" s="175"/>
      <c r="Y977" s="175"/>
      <c r="Z977" s="175"/>
    </row>
    <row r="978" ht="11.25" customHeight="1">
      <c r="A978" s="175"/>
      <c r="B978" s="175"/>
      <c r="C978" s="175"/>
      <c r="D978" s="175"/>
      <c r="E978" s="175"/>
      <c r="F978" s="175"/>
      <c r="G978" s="175"/>
      <c r="H978" s="175"/>
      <c r="I978" s="175"/>
      <c r="J978" s="175"/>
      <c r="K978" s="175"/>
      <c r="L978" s="175"/>
      <c r="M978" s="175"/>
      <c r="N978" s="175"/>
      <c r="O978" s="175"/>
      <c r="P978" s="175"/>
      <c r="Q978" s="175"/>
      <c r="R978" s="175"/>
      <c r="S978" s="175"/>
      <c r="T978" s="175"/>
      <c r="U978" s="175"/>
      <c r="V978" s="175"/>
      <c r="W978" s="175"/>
      <c r="X978" s="175"/>
      <c r="Y978" s="175"/>
      <c r="Z978" s="175"/>
    </row>
    <row r="979" ht="11.25" customHeight="1">
      <c r="A979" s="175"/>
      <c r="B979" s="175"/>
      <c r="C979" s="175"/>
      <c r="D979" s="175"/>
      <c r="E979" s="175"/>
      <c r="F979" s="175"/>
      <c r="G979" s="175"/>
      <c r="H979" s="175"/>
      <c r="I979" s="175"/>
      <c r="J979" s="175"/>
      <c r="K979" s="175"/>
      <c r="L979" s="175"/>
      <c r="M979" s="175"/>
      <c r="N979" s="175"/>
      <c r="O979" s="175"/>
      <c r="P979" s="175"/>
      <c r="Q979" s="175"/>
      <c r="R979" s="175"/>
      <c r="S979" s="175"/>
      <c r="T979" s="175"/>
      <c r="U979" s="175"/>
      <c r="V979" s="175"/>
      <c r="W979" s="175"/>
      <c r="X979" s="175"/>
      <c r="Y979" s="175"/>
      <c r="Z979" s="175"/>
    </row>
    <row r="980" ht="11.25" customHeight="1">
      <c r="A980" s="175"/>
      <c r="B980" s="175"/>
      <c r="C980" s="175"/>
      <c r="D980" s="175"/>
      <c r="E980" s="175"/>
      <c r="F980" s="175"/>
      <c r="G980" s="175"/>
      <c r="H980" s="175"/>
      <c r="I980" s="175"/>
      <c r="J980" s="175"/>
      <c r="K980" s="175"/>
      <c r="L980" s="175"/>
      <c r="M980" s="175"/>
      <c r="N980" s="175"/>
      <c r="O980" s="175"/>
      <c r="P980" s="175"/>
      <c r="Q980" s="175"/>
      <c r="R980" s="175"/>
      <c r="S980" s="175"/>
      <c r="T980" s="175"/>
      <c r="U980" s="175"/>
      <c r="V980" s="175"/>
      <c r="W980" s="175"/>
      <c r="X980" s="175"/>
      <c r="Y980" s="175"/>
      <c r="Z980" s="175"/>
    </row>
    <row r="981" ht="11.25" customHeight="1">
      <c r="A981" s="175"/>
      <c r="B981" s="175"/>
      <c r="C981" s="175"/>
      <c r="D981" s="175"/>
      <c r="E981" s="175"/>
      <c r="F981" s="175"/>
      <c r="G981" s="175"/>
      <c r="H981" s="175"/>
      <c r="I981" s="175"/>
      <c r="J981" s="175"/>
      <c r="K981" s="175"/>
      <c r="L981" s="175"/>
      <c r="M981" s="175"/>
      <c r="N981" s="175"/>
      <c r="O981" s="175"/>
      <c r="P981" s="175"/>
      <c r="Q981" s="175"/>
      <c r="R981" s="175"/>
      <c r="S981" s="175"/>
      <c r="T981" s="175"/>
      <c r="U981" s="175"/>
      <c r="V981" s="175"/>
      <c r="W981" s="175"/>
      <c r="X981" s="175"/>
      <c r="Y981" s="175"/>
      <c r="Z981" s="175"/>
    </row>
    <row r="982" ht="11.25" customHeight="1">
      <c r="A982" s="175"/>
      <c r="B982" s="175"/>
      <c r="C982" s="175"/>
      <c r="D982" s="175"/>
      <c r="E982" s="175"/>
      <c r="F982" s="175"/>
      <c r="G982" s="175"/>
      <c r="H982" s="175"/>
      <c r="I982" s="175"/>
      <c r="J982" s="175"/>
      <c r="K982" s="175"/>
      <c r="L982" s="175"/>
      <c r="M982" s="175"/>
      <c r="N982" s="175"/>
      <c r="O982" s="175"/>
      <c r="P982" s="175"/>
      <c r="Q982" s="175"/>
      <c r="R982" s="175"/>
      <c r="S982" s="175"/>
      <c r="T982" s="175"/>
      <c r="U982" s="175"/>
      <c r="V982" s="175"/>
      <c r="W982" s="175"/>
      <c r="X982" s="175"/>
      <c r="Y982" s="175"/>
      <c r="Z982" s="175"/>
    </row>
    <row r="983" ht="11.25" customHeight="1">
      <c r="A983" s="175"/>
      <c r="B983" s="175"/>
      <c r="C983" s="175"/>
      <c r="D983" s="175"/>
      <c r="E983" s="175"/>
      <c r="F983" s="175"/>
      <c r="G983" s="175"/>
      <c r="H983" s="175"/>
      <c r="I983" s="175"/>
      <c r="J983" s="175"/>
      <c r="K983" s="175"/>
      <c r="L983" s="175"/>
      <c r="M983" s="175"/>
      <c r="N983" s="175"/>
      <c r="O983" s="175"/>
      <c r="P983" s="175"/>
      <c r="Q983" s="175"/>
      <c r="R983" s="175"/>
      <c r="S983" s="175"/>
      <c r="T983" s="175"/>
      <c r="U983" s="175"/>
      <c r="V983" s="175"/>
      <c r="W983" s="175"/>
      <c r="X983" s="175"/>
      <c r="Y983" s="175"/>
      <c r="Z983" s="175"/>
    </row>
    <row r="984" ht="11.25" customHeight="1">
      <c r="A984" s="175"/>
      <c r="B984" s="175"/>
      <c r="C984" s="175"/>
      <c r="D984" s="175"/>
      <c r="E984" s="175"/>
      <c r="F984" s="175"/>
      <c r="G984" s="175"/>
      <c r="H984" s="175"/>
      <c r="I984" s="175"/>
      <c r="J984" s="175"/>
      <c r="K984" s="175"/>
      <c r="L984" s="175"/>
      <c r="M984" s="175"/>
      <c r="N984" s="175"/>
      <c r="O984" s="175"/>
      <c r="P984" s="175"/>
      <c r="Q984" s="175"/>
      <c r="R984" s="175"/>
      <c r="S984" s="175"/>
      <c r="T984" s="175"/>
      <c r="U984" s="175"/>
      <c r="V984" s="175"/>
      <c r="W984" s="175"/>
      <c r="X984" s="175"/>
      <c r="Y984" s="175"/>
      <c r="Z984" s="175"/>
    </row>
    <row r="985" ht="11.25" customHeight="1">
      <c r="A985" s="175"/>
      <c r="B985" s="175"/>
      <c r="C985" s="175"/>
      <c r="D985" s="175"/>
      <c r="E985" s="175"/>
      <c r="F985" s="175"/>
      <c r="G985" s="175"/>
      <c r="H985" s="175"/>
      <c r="I985" s="175"/>
      <c r="J985" s="175"/>
      <c r="K985" s="175"/>
      <c r="L985" s="175"/>
      <c r="M985" s="175"/>
      <c r="N985" s="175"/>
      <c r="O985" s="175"/>
      <c r="P985" s="175"/>
      <c r="Q985" s="175"/>
      <c r="R985" s="175"/>
      <c r="S985" s="175"/>
      <c r="T985" s="175"/>
      <c r="U985" s="175"/>
      <c r="V985" s="175"/>
      <c r="W985" s="175"/>
      <c r="X985" s="175"/>
      <c r="Y985" s="175"/>
      <c r="Z985" s="175"/>
    </row>
    <row r="986" ht="11.25" customHeight="1">
      <c r="A986" s="175"/>
      <c r="B986" s="175"/>
      <c r="C986" s="175"/>
      <c r="D986" s="175"/>
      <c r="E986" s="175"/>
      <c r="F986" s="175"/>
      <c r="G986" s="175"/>
      <c r="H986" s="175"/>
      <c r="I986" s="175"/>
      <c r="J986" s="175"/>
      <c r="K986" s="175"/>
      <c r="L986" s="175"/>
      <c r="M986" s="175"/>
      <c r="N986" s="175"/>
      <c r="O986" s="175"/>
      <c r="P986" s="175"/>
      <c r="Q986" s="175"/>
      <c r="R986" s="175"/>
      <c r="S986" s="175"/>
      <c r="T986" s="175"/>
      <c r="U986" s="175"/>
      <c r="V986" s="175"/>
      <c r="W986" s="175"/>
      <c r="X986" s="175"/>
      <c r="Y986" s="175"/>
      <c r="Z986" s="175"/>
    </row>
    <row r="987" ht="11.25" customHeight="1">
      <c r="A987" s="175"/>
      <c r="B987" s="175"/>
      <c r="C987" s="175"/>
      <c r="D987" s="175"/>
      <c r="E987" s="175"/>
      <c r="F987" s="175"/>
      <c r="G987" s="175"/>
      <c r="H987" s="175"/>
      <c r="I987" s="175"/>
      <c r="J987" s="175"/>
      <c r="K987" s="175"/>
      <c r="L987" s="175"/>
      <c r="M987" s="175"/>
      <c r="N987" s="175"/>
      <c r="O987" s="175"/>
      <c r="P987" s="175"/>
      <c r="Q987" s="175"/>
      <c r="R987" s="175"/>
      <c r="S987" s="175"/>
      <c r="T987" s="175"/>
      <c r="U987" s="175"/>
      <c r="V987" s="175"/>
      <c r="W987" s="175"/>
      <c r="X987" s="175"/>
      <c r="Y987" s="175"/>
      <c r="Z987" s="175"/>
    </row>
    <row r="988" ht="11.25" customHeight="1">
      <c r="A988" s="175"/>
      <c r="B988" s="175"/>
      <c r="C988" s="175"/>
      <c r="D988" s="175"/>
      <c r="E988" s="175"/>
      <c r="F988" s="175"/>
      <c r="G988" s="175"/>
      <c r="H988" s="175"/>
      <c r="I988" s="175"/>
      <c r="J988" s="175"/>
      <c r="K988" s="175"/>
      <c r="L988" s="175"/>
      <c r="M988" s="175"/>
      <c r="N988" s="175"/>
      <c r="O988" s="175"/>
      <c r="P988" s="175"/>
      <c r="Q988" s="175"/>
      <c r="R988" s="175"/>
      <c r="S988" s="175"/>
      <c r="T988" s="175"/>
      <c r="U988" s="175"/>
      <c r="V988" s="175"/>
      <c r="W988" s="175"/>
      <c r="X988" s="175"/>
      <c r="Y988" s="175"/>
      <c r="Z988" s="175"/>
    </row>
    <row r="989" ht="11.25" customHeight="1">
      <c r="A989" s="175"/>
      <c r="B989" s="175"/>
      <c r="C989" s="175"/>
      <c r="D989" s="175"/>
      <c r="E989" s="175"/>
      <c r="F989" s="175"/>
      <c r="G989" s="175"/>
      <c r="H989" s="175"/>
      <c r="I989" s="175"/>
      <c r="J989" s="175"/>
      <c r="K989" s="175"/>
      <c r="L989" s="175"/>
      <c r="M989" s="175"/>
      <c r="N989" s="175"/>
      <c r="O989" s="175"/>
      <c r="P989" s="175"/>
      <c r="Q989" s="175"/>
      <c r="R989" s="175"/>
      <c r="S989" s="175"/>
      <c r="T989" s="175"/>
      <c r="U989" s="175"/>
      <c r="V989" s="175"/>
      <c r="W989" s="175"/>
      <c r="X989" s="175"/>
      <c r="Y989" s="175"/>
      <c r="Z989" s="175"/>
    </row>
    <row r="990" ht="11.25" customHeight="1">
      <c r="A990" s="175"/>
      <c r="B990" s="175"/>
      <c r="C990" s="175"/>
      <c r="D990" s="175"/>
      <c r="E990" s="175"/>
      <c r="F990" s="175"/>
      <c r="G990" s="175"/>
      <c r="H990" s="175"/>
      <c r="I990" s="175"/>
      <c r="J990" s="175"/>
      <c r="K990" s="175"/>
      <c r="L990" s="175"/>
      <c r="M990" s="175"/>
      <c r="N990" s="175"/>
      <c r="O990" s="175"/>
      <c r="P990" s="175"/>
      <c r="Q990" s="175"/>
      <c r="R990" s="175"/>
      <c r="S990" s="175"/>
      <c r="T990" s="175"/>
      <c r="U990" s="175"/>
      <c r="V990" s="175"/>
      <c r="W990" s="175"/>
      <c r="X990" s="175"/>
      <c r="Y990" s="175"/>
      <c r="Z990" s="175"/>
    </row>
    <row r="991" ht="11.25" customHeight="1">
      <c r="A991" s="175"/>
      <c r="B991" s="175"/>
      <c r="C991" s="175"/>
      <c r="D991" s="175"/>
      <c r="E991" s="175"/>
      <c r="F991" s="175"/>
      <c r="G991" s="175"/>
      <c r="H991" s="175"/>
      <c r="I991" s="175"/>
      <c r="J991" s="175"/>
      <c r="K991" s="175"/>
      <c r="L991" s="175"/>
      <c r="M991" s="175"/>
      <c r="N991" s="175"/>
      <c r="O991" s="175"/>
      <c r="P991" s="175"/>
      <c r="Q991" s="175"/>
      <c r="R991" s="175"/>
      <c r="S991" s="175"/>
      <c r="T991" s="175"/>
      <c r="U991" s="175"/>
      <c r="V991" s="175"/>
      <c r="W991" s="175"/>
      <c r="X991" s="175"/>
      <c r="Y991" s="175"/>
      <c r="Z991" s="175"/>
    </row>
    <row r="992" ht="11.25" customHeight="1">
      <c r="A992" s="175"/>
      <c r="B992" s="175"/>
      <c r="C992" s="175"/>
      <c r="D992" s="175"/>
      <c r="E992" s="175"/>
      <c r="F992" s="175"/>
      <c r="G992" s="175"/>
      <c r="H992" s="175"/>
      <c r="I992" s="175"/>
      <c r="J992" s="175"/>
      <c r="K992" s="175"/>
      <c r="L992" s="175"/>
      <c r="M992" s="175"/>
      <c r="N992" s="175"/>
      <c r="O992" s="175"/>
      <c r="P992" s="175"/>
      <c r="Q992" s="175"/>
      <c r="R992" s="175"/>
      <c r="S992" s="175"/>
      <c r="T992" s="175"/>
      <c r="U992" s="175"/>
      <c r="V992" s="175"/>
      <c r="W992" s="175"/>
      <c r="X992" s="175"/>
      <c r="Y992" s="175"/>
      <c r="Z992" s="175"/>
    </row>
    <row r="993" ht="11.25" customHeight="1">
      <c r="A993" s="175"/>
      <c r="B993" s="175"/>
      <c r="C993" s="175"/>
      <c r="D993" s="175"/>
      <c r="E993" s="175"/>
      <c r="F993" s="175"/>
      <c r="G993" s="175"/>
      <c r="H993" s="175"/>
      <c r="I993" s="175"/>
      <c r="J993" s="175"/>
      <c r="K993" s="175"/>
      <c r="L993" s="175"/>
      <c r="M993" s="175"/>
      <c r="N993" s="175"/>
      <c r="O993" s="175"/>
      <c r="P993" s="175"/>
      <c r="Q993" s="175"/>
      <c r="R993" s="175"/>
      <c r="S993" s="175"/>
      <c r="T993" s="175"/>
      <c r="U993" s="175"/>
      <c r="V993" s="175"/>
      <c r="W993" s="175"/>
      <c r="X993" s="175"/>
      <c r="Y993" s="175"/>
      <c r="Z993" s="175"/>
    </row>
    <row r="994" ht="11.25" customHeight="1">
      <c r="A994" s="175"/>
      <c r="B994" s="175"/>
      <c r="C994" s="175"/>
      <c r="D994" s="175"/>
      <c r="E994" s="175"/>
      <c r="F994" s="175"/>
      <c r="G994" s="175"/>
      <c r="H994" s="175"/>
      <c r="I994" s="175"/>
      <c r="J994" s="175"/>
      <c r="K994" s="175"/>
      <c r="L994" s="175"/>
      <c r="M994" s="175"/>
      <c r="N994" s="175"/>
      <c r="O994" s="175"/>
      <c r="P994" s="175"/>
      <c r="Q994" s="175"/>
      <c r="R994" s="175"/>
      <c r="S994" s="175"/>
      <c r="T994" s="175"/>
      <c r="U994" s="175"/>
      <c r="V994" s="175"/>
      <c r="W994" s="175"/>
      <c r="X994" s="175"/>
      <c r="Y994" s="175"/>
      <c r="Z994" s="175"/>
    </row>
    <row r="995" ht="11.25" customHeight="1">
      <c r="A995" s="175"/>
      <c r="B995" s="175"/>
      <c r="C995" s="175"/>
      <c r="D995" s="175"/>
      <c r="E995" s="175"/>
      <c r="F995" s="175"/>
      <c r="G995" s="175"/>
      <c r="H995" s="175"/>
      <c r="I995" s="175"/>
      <c r="J995" s="175"/>
      <c r="K995" s="175"/>
      <c r="L995" s="175"/>
      <c r="M995" s="175"/>
      <c r="N995" s="175"/>
      <c r="O995" s="175"/>
      <c r="P995" s="175"/>
      <c r="Q995" s="175"/>
      <c r="R995" s="175"/>
      <c r="S995" s="175"/>
      <c r="T995" s="175"/>
      <c r="U995" s="175"/>
      <c r="V995" s="175"/>
      <c r="W995" s="175"/>
      <c r="X995" s="175"/>
      <c r="Y995" s="175"/>
      <c r="Z995" s="175"/>
    </row>
    <row r="996" ht="11.25" customHeight="1">
      <c r="A996" s="175"/>
      <c r="B996" s="175"/>
      <c r="C996" s="175"/>
      <c r="D996" s="175"/>
      <c r="E996" s="175"/>
      <c r="F996" s="175"/>
      <c r="G996" s="175"/>
      <c r="H996" s="175"/>
      <c r="I996" s="175"/>
      <c r="J996" s="175"/>
      <c r="K996" s="175"/>
      <c r="L996" s="175"/>
      <c r="M996" s="175"/>
      <c r="N996" s="175"/>
      <c r="O996" s="175"/>
      <c r="P996" s="175"/>
      <c r="Q996" s="175"/>
      <c r="R996" s="175"/>
      <c r="S996" s="175"/>
      <c r="T996" s="175"/>
      <c r="U996" s="175"/>
      <c r="V996" s="175"/>
      <c r="W996" s="175"/>
      <c r="X996" s="175"/>
      <c r="Y996" s="175"/>
      <c r="Z996" s="175"/>
    </row>
    <row r="997" ht="11.25" customHeight="1">
      <c r="A997" s="175"/>
      <c r="B997" s="175"/>
      <c r="C997" s="175"/>
      <c r="D997" s="175"/>
      <c r="E997" s="175"/>
      <c r="F997" s="175"/>
      <c r="G997" s="175"/>
      <c r="H997" s="175"/>
      <c r="I997" s="175"/>
      <c r="J997" s="175"/>
      <c r="K997" s="175"/>
      <c r="L997" s="175"/>
      <c r="M997" s="175"/>
      <c r="N997" s="175"/>
      <c r="O997" s="175"/>
      <c r="P997" s="175"/>
      <c r="Q997" s="175"/>
      <c r="R997" s="175"/>
      <c r="S997" s="175"/>
      <c r="T997" s="175"/>
      <c r="U997" s="175"/>
      <c r="V997" s="175"/>
      <c r="W997" s="175"/>
      <c r="X997" s="175"/>
      <c r="Y997" s="175"/>
      <c r="Z997" s="175"/>
    </row>
    <row r="998" ht="11.25" customHeight="1">
      <c r="A998" s="175"/>
      <c r="B998" s="175"/>
      <c r="C998" s="175"/>
      <c r="D998" s="175"/>
      <c r="E998" s="175"/>
      <c r="F998" s="175"/>
      <c r="G998" s="175"/>
      <c r="H998" s="175"/>
      <c r="I998" s="175"/>
      <c r="J998" s="175"/>
      <c r="K998" s="175"/>
      <c r="L998" s="175"/>
      <c r="M998" s="175"/>
      <c r="N998" s="175"/>
      <c r="O998" s="175"/>
      <c r="P998" s="175"/>
      <c r="Q998" s="175"/>
      <c r="R998" s="175"/>
      <c r="S998" s="175"/>
      <c r="T998" s="175"/>
      <c r="U998" s="175"/>
      <c r="V998" s="175"/>
      <c r="W998" s="175"/>
      <c r="X998" s="175"/>
      <c r="Y998" s="175"/>
      <c r="Z998" s="175"/>
    </row>
    <row r="999" ht="11.25" customHeight="1">
      <c r="A999" s="175"/>
      <c r="B999" s="175"/>
      <c r="C999" s="175"/>
      <c r="D999" s="175"/>
      <c r="E999" s="175"/>
      <c r="F999" s="175"/>
      <c r="G999" s="175"/>
      <c r="H999" s="175"/>
      <c r="I999" s="175"/>
      <c r="J999" s="175"/>
      <c r="K999" s="175"/>
      <c r="L999" s="175"/>
      <c r="M999" s="175"/>
      <c r="N999" s="175"/>
      <c r="O999" s="175"/>
      <c r="P999" s="175"/>
      <c r="Q999" s="175"/>
      <c r="R999" s="175"/>
      <c r="S999" s="175"/>
      <c r="T999" s="175"/>
      <c r="U999" s="175"/>
      <c r="V999" s="175"/>
      <c r="W999" s="175"/>
      <c r="X999" s="175"/>
      <c r="Y999" s="175"/>
      <c r="Z999" s="175"/>
    </row>
    <row r="1000" ht="11.25" customHeight="1">
      <c r="A1000" s="175"/>
      <c r="B1000" s="175"/>
      <c r="C1000" s="175"/>
      <c r="D1000" s="175"/>
      <c r="E1000" s="175"/>
      <c r="F1000" s="175"/>
      <c r="G1000" s="175"/>
      <c r="H1000" s="175"/>
      <c r="I1000" s="175"/>
      <c r="J1000" s="175"/>
      <c r="K1000" s="175"/>
      <c r="L1000" s="175"/>
      <c r="M1000" s="175"/>
      <c r="N1000" s="175"/>
      <c r="O1000" s="175"/>
      <c r="P1000" s="175"/>
      <c r="Q1000" s="175"/>
      <c r="R1000" s="175"/>
      <c r="S1000" s="175"/>
      <c r="T1000" s="175"/>
      <c r="U1000" s="175"/>
      <c r="V1000" s="175"/>
      <c r="W1000" s="175"/>
      <c r="X1000" s="175"/>
      <c r="Y1000" s="175"/>
      <c r="Z1000" s="175"/>
    </row>
  </sheetData>
  <mergeCells count="5">
    <mergeCell ref="A4:O4"/>
    <mergeCell ref="A5:B6"/>
    <mergeCell ref="C5:C6"/>
    <mergeCell ref="D5:J5"/>
    <mergeCell ref="K5:O5"/>
  </mergeCells>
  <printOptions horizontalCentered="1"/>
  <pageMargins bottom="0.3937007874015748" footer="0.0" header="0.0" left="0.1968503937007874" right="0.1968503937007874" top="0.3937007874015748"/>
  <pageSetup paperSize="9" orientation="landscape"/>
  <headerFooter>
    <oddFooter>&amp;L&amp;F  - &amp;A&amp;R&amp;P /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3800"/>
    <pageSetUpPr fitToPage="1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28.88"/>
    <col customWidth="1" min="2" max="2" width="9.88"/>
    <col customWidth="1" min="3" max="3" width="8.25"/>
    <col customWidth="1" min="4" max="4" width="8.38"/>
    <col customWidth="1" min="5" max="6" width="7.38"/>
    <col customWidth="1" min="7" max="7" width="6.75"/>
    <col customWidth="1" min="8" max="12" width="6.88"/>
    <col customWidth="1" min="13" max="13" width="5.38"/>
    <col customWidth="1" min="14" max="14" width="8.25"/>
    <col customWidth="1" min="15" max="15" width="11.25"/>
    <col customWidth="1" min="16" max="16" width="8.25"/>
    <col customWidth="1" min="17" max="17" width="10.13"/>
    <col customWidth="1" min="18" max="20" width="8.25"/>
    <col customWidth="1" min="21" max="21" width="4.25"/>
    <col customWidth="1" min="22" max="23" width="8.88"/>
    <col customWidth="1" min="24" max="26" width="8.63"/>
  </cols>
  <sheetData>
    <row r="1" ht="15.0" customHeight="1">
      <c r="A1" s="734"/>
      <c r="B1" s="7" t="s">
        <v>16</v>
      </c>
      <c r="C1" s="8" t="str">
        <f t="shared" ref="C1:C2" si="1">#REF!</f>
        <v>#REF!</v>
      </c>
      <c r="D1" s="735"/>
      <c r="E1" s="735"/>
      <c r="F1" s="735"/>
      <c r="G1" s="735"/>
      <c r="H1" s="735"/>
      <c r="I1" s="735"/>
      <c r="J1" s="735"/>
      <c r="K1" s="735"/>
      <c r="L1" s="8"/>
      <c r="M1" s="8"/>
      <c r="N1" s="784"/>
      <c r="O1" s="784"/>
      <c r="P1" s="784"/>
      <c r="Q1" s="784"/>
      <c r="R1" s="785"/>
      <c r="S1" s="9"/>
      <c r="T1" s="10"/>
      <c r="U1" s="12"/>
      <c r="V1" s="12"/>
      <c r="W1" s="12"/>
      <c r="X1" s="12"/>
      <c r="Y1" s="12"/>
      <c r="Z1" s="12"/>
    </row>
    <row r="2" ht="15.0" customHeight="1">
      <c r="A2" s="737"/>
      <c r="B2" s="7" t="s">
        <v>18</v>
      </c>
      <c r="C2" s="14" t="str">
        <f t="shared" si="1"/>
        <v>#REF!</v>
      </c>
      <c r="D2" s="8"/>
      <c r="E2" s="8"/>
      <c r="F2" s="8"/>
      <c r="G2" s="8"/>
      <c r="H2" s="8"/>
      <c r="I2" s="8"/>
      <c r="J2" s="8"/>
      <c r="K2" s="8"/>
      <c r="L2" s="738"/>
      <c r="M2" s="738"/>
      <c r="N2" s="738"/>
      <c r="O2" s="738"/>
      <c r="P2" s="738"/>
      <c r="Q2" s="738"/>
      <c r="R2" s="739"/>
      <c r="S2" s="15"/>
      <c r="T2" s="16"/>
      <c r="U2" s="17"/>
      <c r="V2" s="17"/>
      <c r="W2" s="17"/>
      <c r="X2" s="17"/>
      <c r="Y2" s="17"/>
      <c r="Z2" s="17"/>
    </row>
    <row r="3" ht="15.0" customHeight="1">
      <c r="A3" s="740"/>
      <c r="B3" s="7" t="s">
        <v>20</v>
      </c>
      <c r="C3" s="8" t="s">
        <v>1822</v>
      </c>
      <c r="D3" s="17"/>
      <c r="E3" s="8"/>
      <c r="F3" s="8"/>
      <c r="G3" s="8"/>
      <c r="H3" s="8"/>
      <c r="I3" s="8"/>
      <c r="J3" s="8"/>
      <c r="K3" s="741"/>
      <c r="L3" s="738"/>
      <c r="M3" s="738"/>
      <c r="N3" s="738"/>
      <c r="O3" s="738"/>
      <c r="P3" s="738"/>
      <c r="Q3" s="738"/>
      <c r="R3" s="739"/>
      <c r="S3" s="21"/>
      <c r="T3" s="22"/>
      <c r="U3" s="17"/>
      <c r="V3" s="17"/>
      <c r="W3" s="17"/>
      <c r="X3" s="17"/>
      <c r="Y3" s="17"/>
      <c r="Z3" s="17"/>
    </row>
    <row r="4" ht="20.25" customHeight="1">
      <c r="A4" s="742" t="s">
        <v>1823</v>
      </c>
      <c r="B4" s="743"/>
      <c r="C4" s="743"/>
      <c r="D4" s="743"/>
      <c r="E4" s="743"/>
      <c r="F4" s="743"/>
      <c r="G4" s="743"/>
      <c r="H4" s="743"/>
      <c r="I4" s="743"/>
      <c r="J4" s="743"/>
      <c r="K4" s="743"/>
      <c r="L4" s="743"/>
      <c r="M4" s="743"/>
      <c r="N4" s="743"/>
      <c r="O4" s="743"/>
      <c r="P4" s="743"/>
      <c r="Q4" s="743"/>
      <c r="R4" s="743"/>
      <c r="S4" s="743"/>
      <c r="T4" s="744"/>
      <c r="U4" s="26"/>
      <c r="V4" s="26"/>
      <c r="W4" s="26"/>
      <c r="X4" s="26"/>
      <c r="Y4" s="26"/>
      <c r="Z4" s="26"/>
    </row>
    <row r="5" ht="16.5" customHeight="1">
      <c r="A5" s="786" t="s">
        <v>188</v>
      </c>
      <c r="B5" s="787" t="s">
        <v>1824</v>
      </c>
      <c r="C5" s="144"/>
      <c r="D5" s="145"/>
      <c r="E5" s="787" t="s">
        <v>1825</v>
      </c>
      <c r="F5" s="145"/>
      <c r="G5" s="788"/>
      <c r="H5" s="789" t="s">
        <v>1826</v>
      </c>
      <c r="I5" s="789" t="s">
        <v>1827</v>
      </c>
      <c r="J5" s="789" t="s">
        <v>1828</v>
      </c>
      <c r="K5" s="790" t="s">
        <v>1829</v>
      </c>
      <c r="L5" s="791" t="s">
        <v>1830</v>
      </c>
      <c r="M5" s="792" t="s">
        <v>1831</v>
      </c>
      <c r="N5" s="747"/>
      <c r="O5" s="793" t="s">
        <v>1832</v>
      </c>
      <c r="P5" s="794" t="s">
        <v>1833</v>
      </c>
      <c r="Q5" s="793" t="s">
        <v>1834</v>
      </c>
      <c r="R5" s="795"/>
      <c r="S5" s="796" t="s">
        <v>1835</v>
      </c>
      <c r="T5" s="797" t="s">
        <v>1836</v>
      </c>
      <c r="U5" s="146"/>
      <c r="V5" s="787" t="s">
        <v>1837</v>
      </c>
      <c r="W5" s="145"/>
      <c r="X5" s="146"/>
      <c r="Y5" s="146"/>
      <c r="Z5" s="146"/>
    </row>
    <row r="6" ht="15.0" customHeight="1">
      <c r="A6" s="798"/>
      <c r="B6" s="799" t="s">
        <v>1838</v>
      </c>
      <c r="C6" s="791" t="s">
        <v>1839</v>
      </c>
      <c r="D6" s="791" t="s">
        <v>1840</v>
      </c>
      <c r="E6" s="800" t="s">
        <v>1838</v>
      </c>
      <c r="F6" s="800" t="s">
        <v>1840</v>
      </c>
      <c r="G6" s="800" t="s">
        <v>1815</v>
      </c>
      <c r="H6" s="447"/>
      <c r="I6" s="447"/>
      <c r="J6" s="447"/>
      <c r="K6" s="447"/>
      <c r="L6" s="801" t="s">
        <v>192</v>
      </c>
      <c r="M6" s="802"/>
      <c r="N6" s="803"/>
      <c r="O6" s="447"/>
      <c r="P6" s="804"/>
      <c r="Q6" s="447"/>
      <c r="R6" s="805"/>
      <c r="S6" s="447"/>
      <c r="T6" s="447"/>
      <c r="U6" s="146"/>
      <c r="V6" s="806" t="s">
        <v>192</v>
      </c>
      <c r="W6" s="789" t="s">
        <v>1700</v>
      </c>
      <c r="X6" s="146"/>
      <c r="Y6" s="146"/>
      <c r="Z6" s="146"/>
    </row>
    <row r="7" ht="13.5" customHeight="1">
      <c r="A7" s="807"/>
      <c r="B7" s="808" t="s">
        <v>1841</v>
      </c>
      <c r="C7" s="800" t="s">
        <v>1842</v>
      </c>
      <c r="D7" s="800" t="s">
        <v>1843</v>
      </c>
      <c r="E7" s="800" t="s">
        <v>283</v>
      </c>
      <c r="F7" s="800" t="s">
        <v>283</v>
      </c>
      <c r="G7" s="800"/>
      <c r="H7" s="800" t="s">
        <v>192</v>
      </c>
      <c r="I7" s="800" t="s">
        <v>145</v>
      </c>
      <c r="J7" s="800" t="s">
        <v>192</v>
      </c>
      <c r="K7" s="800" t="s">
        <v>192</v>
      </c>
      <c r="L7" s="800">
        <v>0.05</v>
      </c>
      <c r="M7" s="800" t="s">
        <v>1844</v>
      </c>
      <c r="N7" s="800" t="s">
        <v>145</v>
      </c>
      <c r="O7" s="800"/>
      <c r="P7" s="800" t="s">
        <v>192</v>
      </c>
      <c r="Q7" s="800"/>
      <c r="R7" s="800" t="s">
        <v>1700</v>
      </c>
      <c r="S7" s="809"/>
      <c r="T7" s="810" t="s">
        <v>145</v>
      </c>
      <c r="U7" s="146"/>
      <c r="V7" s="447"/>
      <c r="W7" s="447"/>
      <c r="X7" s="146"/>
      <c r="Y7" s="146"/>
      <c r="Z7" s="146"/>
    </row>
    <row r="8" ht="15.0" customHeight="1">
      <c r="A8" s="811" t="s">
        <v>1845</v>
      </c>
      <c r="B8" s="542"/>
      <c r="C8" s="542"/>
      <c r="D8" s="542"/>
      <c r="E8" s="542"/>
      <c r="F8" s="812"/>
      <c r="G8" s="812"/>
      <c r="H8" s="812"/>
      <c r="I8" s="812"/>
      <c r="J8" s="812"/>
      <c r="K8" s="812"/>
      <c r="L8" s="812"/>
      <c r="M8" s="812"/>
      <c r="N8" s="812"/>
      <c r="O8" s="812"/>
      <c r="P8" s="812"/>
      <c r="Q8" s="812"/>
      <c r="R8" s="542"/>
      <c r="S8" s="813"/>
      <c r="T8" s="814"/>
      <c r="U8" s="146"/>
      <c r="V8" s="815">
        <f t="shared" ref="V8:V12" si="2">SUMIF($R$8:$R$55,$W8,$P$8:$P$55)</f>
        <v>0</v>
      </c>
      <c r="W8" s="816" t="s">
        <v>1846</v>
      </c>
      <c r="X8" s="146"/>
      <c r="Y8" s="146"/>
      <c r="Z8" s="146"/>
    </row>
    <row r="9" ht="15.0" customHeight="1">
      <c r="A9" s="817"/>
      <c r="B9" s="818"/>
      <c r="C9" s="819"/>
      <c r="D9" s="818"/>
      <c r="E9" s="820">
        <f t="shared" ref="E9:E46" si="3">IF(D9&lt;=1,0.6,1.2)</f>
        <v>0.6</v>
      </c>
      <c r="F9" s="820"/>
      <c r="G9" s="821">
        <v>1.0</v>
      </c>
      <c r="H9" s="820">
        <f t="shared" ref="H9:H46" si="4">((B9+E9)*(D9+F9)*C9)*G9</f>
        <v>0</v>
      </c>
      <c r="I9" s="820">
        <f t="shared" ref="I9:I46" si="5">(B9)*(C9)*G9</f>
        <v>0</v>
      </c>
      <c r="J9" s="820">
        <f t="shared" ref="J9:J46" si="6">H9-P9</f>
        <v>0</v>
      </c>
      <c r="K9" s="820">
        <f t="shared" ref="K9:K46" si="7">(H9-J9)*1.3</f>
        <v>0</v>
      </c>
      <c r="L9" s="820">
        <f t="shared" ref="L9:L46" si="8">I9*$L$7</f>
        <v>0</v>
      </c>
      <c r="M9" s="822">
        <v>2.0</v>
      </c>
      <c r="N9" s="820">
        <f t="shared" ref="N9:N46" si="9">((C9*D9*M9))*G9</f>
        <v>0</v>
      </c>
      <c r="O9" s="823"/>
      <c r="P9" s="820">
        <f t="shared" ref="P9:P46" si="10">B9*D9*C9*G9</f>
        <v>0</v>
      </c>
      <c r="Q9" s="824"/>
      <c r="R9" s="825"/>
      <c r="S9" s="826">
        <f t="shared" ref="S9:S46" si="11">P9*$S$7</f>
        <v>0</v>
      </c>
      <c r="T9" s="827"/>
      <c r="U9" s="146"/>
      <c r="V9" s="815">
        <f t="shared" si="2"/>
        <v>0</v>
      </c>
      <c r="W9" s="816" t="s">
        <v>1847</v>
      </c>
      <c r="X9" s="146"/>
      <c r="Y9" s="146"/>
      <c r="Z9" s="146"/>
    </row>
    <row r="10" ht="15.0" customHeight="1">
      <c r="A10" s="817"/>
      <c r="B10" s="818"/>
      <c r="C10" s="819"/>
      <c r="D10" s="818"/>
      <c r="E10" s="820">
        <f t="shared" si="3"/>
        <v>0.6</v>
      </c>
      <c r="F10" s="820"/>
      <c r="G10" s="821">
        <v>1.0</v>
      </c>
      <c r="H10" s="820">
        <f t="shared" si="4"/>
        <v>0</v>
      </c>
      <c r="I10" s="820">
        <f t="shared" si="5"/>
        <v>0</v>
      </c>
      <c r="J10" s="820">
        <f t="shared" si="6"/>
        <v>0</v>
      </c>
      <c r="K10" s="820">
        <f t="shared" si="7"/>
        <v>0</v>
      </c>
      <c r="L10" s="820">
        <f t="shared" si="8"/>
        <v>0</v>
      </c>
      <c r="M10" s="822">
        <v>2.0</v>
      </c>
      <c r="N10" s="820">
        <f t="shared" si="9"/>
        <v>0</v>
      </c>
      <c r="O10" s="823"/>
      <c r="P10" s="820">
        <f t="shared" si="10"/>
        <v>0</v>
      </c>
      <c r="Q10" s="824"/>
      <c r="R10" s="825"/>
      <c r="S10" s="826">
        <f t="shared" si="11"/>
        <v>0</v>
      </c>
      <c r="T10" s="827"/>
      <c r="U10" s="146"/>
      <c r="V10" s="815">
        <f t="shared" si="2"/>
        <v>0</v>
      </c>
      <c r="W10" s="816" t="s">
        <v>1848</v>
      </c>
      <c r="X10" s="146"/>
      <c r="Y10" s="146"/>
      <c r="Z10" s="146"/>
    </row>
    <row r="11" ht="15.0" customHeight="1">
      <c r="A11" s="817"/>
      <c r="B11" s="818"/>
      <c r="C11" s="819"/>
      <c r="D11" s="818"/>
      <c r="E11" s="820">
        <f t="shared" si="3"/>
        <v>0.6</v>
      </c>
      <c r="F11" s="820"/>
      <c r="G11" s="821">
        <v>1.0</v>
      </c>
      <c r="H11" s="820">
        <f t="shared" si="4"/>
        <v>0</v>
      </c>
      <c r="I11" s="820">
        <f t="shared" si="5"/>
        <v>0</v>
      </c>
      <c r="J11" s="820">
        <f t="shared" si="6"/>
        <v>0</v>
      </c>
      <c r="K11" s="820">
        <f t="shared" si="7"/>
        <v>0</v>
      </c>
      <c r="L11" s="820">
        <f t="shared" si="8"/>
        <v>0</v>
      </c>
      <c r="M11" s="822">
        <v>2.0</v>
      </c>
      <c r="N11" s="820">
        <f t="shared" si="9"/>
        <v>0</v>
      </c>
      <c r="O11" s="823"/>
      <c r="P11" s="820">
        <f t="shared" si="10"/>
        <v>0</v>
      </c>
      <c r="Q11" s="824"/>
      <c r="R11" s="825"/>
      <c r="S11" s="826">
        <f t="shared" si="11"/>
        <v>0</v>
      </c>
      <c r="T11" s="827"/>
      <c r="U11" s="146"/>
      <c r="V11" s="815">
        <f t="shared" si="2"/>
        <v>0</v>
      </c>
      <c r="W11" s="816" t="s">
        <v>1849</v>
      </c>
      <c r="X11" s="146"/>
      <c r="Y11" s="146"/>
      <c r="Z11" s="146"/>
    </row>
    <row r="12" ht="15.0" customHeight="1">
      <c r="A12" s="828"/>
      <c r="B12" s="829"/>
      <c r="C12" s="830"/>
      <c r="D12" s="818"/>
      <c r="E12" s="820">
        <f t="shared" si="3"/>
        <v>0.6</v>
      </c>
      <c r="F12" s="820"/>
      <c r="G12" s="821">
        <v>1.0</v>
      </c>
      <c r="H12" s="820">
        <f t="shared" si="4"/>
        <v>0</v>
      </c>
      <c r="I12" s="820">
        <f t="shared" si="5"/>
        <v>0</v>
      </c>
      <c r="J12" s="820">
        <f t="shared" si="6"/>
        <v>0</v>
      </c>
      <c r="K12" s="820">
        <f t="shared" si="7"/>
        <v>0</v>
      </c>
      <c r="L12" s="820">
        <f t="shared" si="8"/>
        <v>0</v>
      </c>
      <c r="M12" s="822">
        <v>2.0</v>
      </c>
      <c r="N12" s="820">
        <f t="shared" si="9"/>
        <v>0</v>
      </c>
      <c r="O12" s="823"/>
      <c r="P12" s="820">
        <f t="shared" si="10"/>
        <v>0</v>
      </c>
      <c r="Q12" s="824"/>
      <c r="R12" s="825"/>
      <c r="S12" s="826">
        <f t="shared" si="11"/>
        <v>0</v>
      </c>
      <c r="T12" s="827"/>
      <c r="U12" s="146"/>
      <c r="V12" s="815">
        <f t="shared" si="2"/>
        <v>0</v>
      </c>
      <c r="W12" s="816" t="s">
        <v>1850</v>
      </c>
      <c r="X12" s="146"/>
      <c r="Y12" s="146"/>
      <c r="Z12" s="146"/>
    </row>
    <row r="13" ht="15.0" customHeight="1">
      <c r="A13" s="817"/>
      <c r="B13" s="818"/>
      <c r="C13" s="819"/>
      <c r="D13" s="818"/>
      <c r="E13" s="820">
        <f t="shared" si="3"/>
        <v>0.6</v>
      </c>
      <c r="F13" s="820"/>
      <c r="G13" s="821">
        <v>1.0</v>
      </c>
      <c r="H13" s="820">
        <f t="shared" si="4"/>
        <v>0</v>
      </c>
      <c r="I13" s="820">
        <f t="shared" si="5"/>
        <v>0</v>
      </c>
      <c r="J13" s="820">
        <f t="shared" si="6"/>
        <v>0</v>
      </c>
      <c r="K13" s="820">
        <f t="shared" si="7"/>
        <v>0</v>
      </c>
      <c r="L13" s="820">
        <f t="shared" si="8"/>
        <v>0</v>
      </c>
      <c r="M13" s="822">
        <v>2.0</v>
      </c>
      <c r="N13" s="820">
        <f t="shared" si="9"/>
        <v>0</v>
      </c>
      <c r="O13" s="823"/>
      <c r="P13" s="820">
        <f t="shared" si="10"/>
        <v>0</v>
      </c>
      <c r="Q13" s="824"/>
      <c r="R13" s="825"/>
      <c r="S13" s="826">
        <f t="shared" si="11"/>
        <v>0</v>
      </c>
      <c r="T13" s="827"/>
      <c r="U13" s="146"/>
      <c r="V13" s="815"/>
      <c r="W13" s="816"/>
      <c r="X13" s="146"/>
      <c r="Y13" s="146"/>
      <c r="Z13" s="146"/>
    </row>
    <row r="14" ht="15.0" customHeight="1">
      <c r="A14" s="817"/>
      <c r="B14" s="818"/>
      <c r="C14" s="819"/>
      <c r="D14" s="818"/>
      <c r="E14" s="820">
        <f t="shared" si="3"/>
        <v>0.6</v>
      </c>
      <c r="F14" s="820"/>
      <c r="G14" s="821">
        <v>1.0</v>
      </c>
      <c r="H14" s="820">
        <f t="shared" si="4"/>
        <v>0</v>
      </c>
      <c r="I14" s="820">
        <f t="shared" si="5"/>
        <v>0</v>
      </c>
      <c r="J14" s="820">
        <f t="shared" si="6"/>
        <v>0</v>
      </c>
      <c r="K14" s="820">
        <f t="shared" si="7"/>
        <v>0</v>
      </c>
      <c r="L14" s="820">
        <f t="shared" si="8"/>
        <v>0</v>
      </c>
      <c r="M14" s="822">
        <v>2.0</v>
      </c>
      <c r="N14" s="820">
        <f t="shared" si="9"/>
        <v>0</v>
      </c>
      <c r="O14" s="823"/>
      <c r="P14" s="820">
        <f t="shared" si="10"/>
        <v>0</v>
      </c>
      <c r="Q14" s="824"/>
      <c r="R14" s="825"/>
      <c r="S14" s="826">
        <f t="shared" si="11"/>
        <v>0</v>
      </c>
      <c r="T14" s="827"/>
      <c r="U14" s="146"/>
      <c r="V14" s="831">
        <f>SUM(V7:V13)</f>
        <v>0</v>
      </c>
      <c r="W14" s="832" t="str">
        <f>IF(P55=V14,"OK","Conferir")</f>
        <v>OK</v>
      </c>
      <c r="X14" s="146"/>
      <c r="Y14" s="146"/>
      <c r="Z14" s="146"/>
    </row>
    <row r="15" ht="15.0" customHeight="1">
      <c r="A15" s="817"/>
      <c r="B15" s="818"/>
      <c r="C15" s="819"/>
      <c r="D15" s="818"/>
      <c r="E15" s="820">
        <f t="shared" si="3"/>
        <v>0.6</v>
      </c>
      <c r="F15" s="820"/>
      <c r="G15" s="821">
        <v>1.0</v>
      </c>
      <c r="H15" s="820">
        <f t="shared" si="4"/>
        <v>0</v>
      </c>
      <c r="I15" s="820">
        <f t="shared" si="5"/>
        <v>0</v>
      </c>
      <c r="J15" s="820">
        <f t="shared" si="6"/>
        <v>0</v>
      </c>
      <c r="K15" s="820">
        <f t="shared" si="7"/>
        <v>0</v>
      </c>
      <c r="L15" s="820">
        <f t="shared" si="8"/>
        <v>0</v>
      </c>
      <c r="M15" s="822">
        <v>2.0</v>
      </c>
      <c r="N15" s="820">
        <f t="shared" si="9"/>
        <v>0</v>
      </c>
      <c r="O15" s="823"/>
      <c r="P15" s="820">
        <f t="shared" si="10"/>
        <v>0</v>
      </c>
      <c r="Q15" s="824"/>
      <c r="R15" s="825"/>
      <c r="S15" s="826">
        <f t="shared" si="11"/>
        <v>0</v>
      </c>
      <c r="T15" s="827"/>
      <c r="U15" s="146"/>
      <c r="V15" s="833"/>
      <c r="W15" s="834"/>
      <c r="X15" s="146"/>
      <c r="Y15" s="146"/>
      <c r="Z15" s="146"/>
    </row>
    <row r="16" ht="15.0" customHeight="1">
      <c r="A16" s="817"/>
      <c r="B16" s="818"/>
      <c r="C16" s="819"/>
      <c r="D16" s="818"/>
      <c r="E16" s="820">
        <f t="shared" si="3"/>
        <v>0.6</v>
      </c>
      <c r="F16" s="820"/>
      <c r="G16" s="821">
        <v>1.0</v>
      </c>
      <c r="H16" s="820">
        <f t="shared" si="4"/>
        <v>0</v>
      </c>
      <c r="I16" s="820">
        <f t="shared" si="5"/>
        <v>0</v>
      </c>
      <c r="J16" s="820">
        <f t="shared" si="6"/>
        <v>0</v>
      </c>
      <c r="K16" s="820">
        <f t="shared" si="7"/>
        <v>0</v>
      </c>
      <c r="L16" s="820">
        <f t="shared" si="8"/>
        <v>0</v>
      </c>
      <c r="M16" s="822">
        <v>2.0</v>
      </c>
      <c r="N16" s="820">
        <f t="shared" si="9"/>
        <v>0</v>
      </c>
      <c r="O16" s="823"/>
      <c r="P16" s="820">
        <f t="shared" si="10"/>
        <v>0</v>
      </c>
      <c r="Q16" s="824"/>
      <c r="R16" s="825"/>
      <c r="S16" s="826">
        <f t="shared" si="11"/>
        <v>0</v>
      </c>
      <c r="T16" s="827"/>
      <c r="U16" s="146"/>
      <c r="V16" s="833"/>
      <c r="W16" s="834"/>
      <c r="X16" s="146"/>
      <c r="Y16" s="146"/>
      <c r="Z16" s="146"/>
    </row>
    <row r="17" ht="15.0" customHeight="1">
      <c r="A17" s="817"/>
      <c r="B17" s="818"/>
      <c r="C17" s="819"/>
      <c r="D17" s="818"/>
      <c r="E17" s="820">
        <f t="shared" si="3"/>
        <v>0.6</v>
      </c>
      <c r="F17" s="820"/>
      <c r="G17" s="821">
        <v>1.0</v>
      </c>
      <c r="H17" s="820">
        <f t="shared" si="4"/>
        <v>0</v>
      </c>
      <c r="I17" s="820">
        <f t="shared" si="5"/>
        <v>0</v>
      </c>
      <c r="J17" s="820">
        <f t="shared" si="6"/>
        <v>0</v>
      </c>
      <c r="K17" s="820">
        <f t="shared" si="7"/>
        <v>0</v>
      </c>
      <c r="L17" s="820">
        <f t="shared" si="8"/>
        <v>0</v>
      </c>
      <c r="M17" s="822">
        <v>2.0</v>
      </c>
      <c r="N17" s="820">
        <f t="shared" si="9"/>
        <v>0</v>
      </c>
      <c r="O17" s="823"/>
      <c r="P17" s="820">
        <f t="shared" si="10"/>
        <v>0</v>
      </c>
      <c r="Q17" s="824"/>
      <c r="R17" s="825"/>
      <c r="S17" s="826">
        <f t="shared" si="11"/>
        <v>0</v>
      </c>
      <c r="T17" s="827"/>
      <c r="U17" s="146"/>
      <c r="V17" s="833"/>
      <c r="W17" s="834"/>
      <c r="X17" s="146"/>
      <c r="Y17" s="146"/>
      <c r="Z17" s="146"/>
    </row>
    <row r="18" ht="15.0" customHeight="1">
      <c r="A18" s="817"/>
      <c r="B18" s="818"/>
      <c r="C18" s="819"/>
      <c r="D18" s="818"/>
      <c r="E18" s="820">
        <f t="shared" si="3"/>
        <v>0.6</v>
      </c>
      <c r="F18" s="820"/>
      <c r="G18" s="821">
        <v>1.0</v>
      </c>
      <c r="H18" s="820">
        <f t="shared" si="4"/>
        <v>0</v>
      </c>
      <c r="I18" s="820">
        <f t="shared" si="5"/>
        <v>0</v>
      </c>
      <c r="J18" s="820">
        <f t="shared" si="6"/>
        <v>0</v>
      </c>
      <c r="K18" s="820">
        <f t="shared" si="7"/>
        <v>0</v>
      </c>
      <c r="L18" s="820">
        <f t="shared" si="8"/>
        <v>0</v>
      </c>
      <c r="M18" s="822">
        <v>2.0</v>
      </c>
      <c r="N18" s="820">
        <f t="shared" si="9"/>
        <v>0</v>
      </c>
      <c r="O18" s="823"/>
      <c r="P18" s="820">
        <f t="shared" si="10"/>
        <v>0</v>
      </c>
      <c r="Q18" s="824"/>
      <c r="R18" s="825"/>
      <c r="S18" s="826">
        <f t="shared" si="11"/>
        <v>0</v>
      </c>
      <c r="T18" s="827"/>
      <c r="U18" s="146"/>
      <c r="V18" s="833"/>
      <c r="W18" s="834"/>
      <c r="X18" s="146"/>
      <c r="Y18" s="146"/>
      <c r="Z18" s="146"/>
    </row>
    <row r="19" ht="15.0" customHeight="1">
      <c r="A19" s="817"/>
      <c r="B19" s="818"/>
      <c r="C19" s="819"/>
      <c r="D19" s="818"/>
      <c r="E19" s="820">
        <f t="shared" si="3"/>
        <v>0.6</v>
      </c>
      <c r="F19" s="820"/>
      <c r="G19" s="821">
        <v>1.0</v>
      </c>
      <c r="H19" s="820">
        <f t="shared" si="4"/>
        <v>0</v>
      </c>
      <c r="I19" s="820">
        <f t="shared" si="5"/>
        <v>0</v>
      </c>
      <c r="J19" s="820">
        <f t="shared" si="6"/>
        <v>0</v>
      </c>
      <c r="K19" s="820">
        <f t="shared" si="7"/>
        <v>0</v>
      </c>
      <c r="L19" s="820">
        <f t="shared" si="8"/>
        <v>0</v>
      </c>
      <c r="M19" s="822">
        <v>2.0</v>
      </c>
      <c r="N19" s="820">
        <f t="shared" si="9"/>
        <v>0</v>
      </c>
      <c r="O19" s="823"/>
      <c r="P19" s="820">
        <f t="shared" si="10"/>
        <v>0</v>
      </c>
      <c r="Q19" s="824"/>
      <c r="R19" s="825"/>
      <c r="S19" s="826">
        <f t="shared" si="11"/>
        <v>0</v>
      </c>
      <c r="T19" s="827"/>
      <c r="U19" s="146"/>
      <c r="V19" s="833"/>
      <c r="W19" s="834"/>
      <c r="X19" s="146"/>
      <c r="Y19" s="146"/>
      <c r="Z19" s="146"/>
    </row>
    <row r="20" ht="15.0" customHeight="1">
      <c r="A20" s="817"/>
      <c r="B20" s="818"/>
      <c r="C20" s="819"/>
      <c r="D20" s="818"/>
      <c r="E20" s="820">
        <f t="shared" si="3"/>
        <v>0.6</v>
      </c>
      <c r="F20" s="820"/>
      <c r="G20" s="821">
        <v>1.0</v>
      </c>
      <c r="H20" s="820">
        <f t="shared" si="4"/>
        <v>0</v>
      </c>
      <c r="I20" s="820">
        <f t="shared" si="5"/>
        <v>0</v>
      </c>
      <c r="J20" s="820">
        <f t="shared" si="6"/>
        <v>0</v>
      </c>
      <c r="K20" s="820">
        <f t="shared" si="7"/>
        <v>0</v>
      </c>
      <c r="L20" s="820">
        <f t="shared" si="8"/>
        <v>0</v>
      </c>
      <c r="M20" s="822">
        <v>2.0</v>
      </c>
      <c r="N20" s="820">
        <f t="shared" si="9"/>
        <v>0</v>
      </c>
      <c r="O20" s="823"/>
      <c r="P20" s="820">
        <f t="shared" si="10"/>
        <v>0</v>
      </c>
      <c r="Q20" s="824"/>
      <c r="R20" s="825"/>
      <c r="S20" s="826">
        <f t="shared" si="11"/>
        <v>0</v>
      </c>
      <c r="T20" s="827"/>
      <c r="U20" s="146"/>
      <c r="V20" s="833"/>
      <c r="W20" s="834"/>
      <c r="X20" s="146"/>
      <c r="Y20" s="146"/>
      <c r="Z20" s="146"/>
    </row>
    <row r="21" ht="15.0" customHeight="1">
      <c r="A21" s="817"/>
      <c r="B21" s="818"/>
      <c r="C21" s="819"/>
      <c r="D21" s="818"/>
      <c r="E21" s="820">
        <f t="shared" si="3"/>
        <v>0.6</v>
      </c>
      <c r="F21" s="820"/>
      <c r="G21" s="821">
        <v>1.0</v>
      </c>
      <c r="H21" s="820">
        <f t="shared" si="4"/>
        <v>0</v>
      </c>
      <c r="I21" s="820">
        <f t="shared" si="5"/>
        <v>0</v>
      </c>
      <c r="J21" s="820">
        <f t="shared" si="6"/>
        <v>0</v>
      </c>
      <c r="K21" s="820">
        <f t="shared" si="7"/>
        <v>0</v>
      </c>
      <c r="L21" s="820">
        <f t="shared" si="8"/>
        <v>0</v>
      </c>
      <c r="M21" s="822">
        <v>2.0</v>
      </c>
      <c r="N21" s="820">
        <f t="shared" si="9"/>
        <v>0</v>
      </c>
      <c r="O21" s="823"/>
      <c r="P21" s="820">
        <f t="shared" si="10"/>
        <v>0</v>
      </c>
      <c r="Q21" s="824"/>
      <c r="R21" s="825"/>
      <c r="S21" s="826">
        <f t="shared" si="11"/>
        <v>0</v>
      </c>
      <c r="T21" s="827"/>
      <c r="U21" s="146"/>
      <c r="V21" s="833"/>
      <c r="W21" s="834"/>
      <c r="X21" s="146"/>
      <c r="Y21" s="146"/>
      <c r="Z21" s="146"/>
    </row>
    <row r="22" ht="15.0" customHeight="1">
      <c r="A22" s="817"/>
      <c r="B22" s="818"/>
      <c r="C22" s="819"/>
      <c r="D22" s="818"/>
      <c r="E22" s="820">
        <f t="shared" si="3"/>
        <v>0.6</v>
      </c>
      <c r="F22" s="820"/>
      <c r="G22" s="821">
        <v>1.0</v>
      </c>
      <c r="H22" s="820">
        <f t="shared" si="4"/>
        <v>0</v>
      </c>
      <c r="I22" s="820">
        <f t="shared" si="5"/>
        <v>0</v>
      </c>
      <c r="J22" s="820">
        <f t="shared" si="6"/>
        <v>0</v>
      </c>
      <c r="K22" s="820">
        <f t="shared" si="7"/>
        <v>0</v>
      </c>
      <c r="L22" s="820">
        <f t="shared" si="8"/>
        <v>0</v>
      </c>
      <c r="M22" s="822">
        <v>2.0</v>
      </c>
      <c r="N22" s="820">
        <f t="shared" si="9"/>
        <v>0</v>
      </c>
      <c r="O22" s="823"/>
      <c r="P22" s="820">
        <f t="shared" si="10"/>
        <v>0</v>
      </c>
      <c r="Q22" s="824"/>
      <c r="R22" s="825"/>
      <c r="S22" s="826">
        <f t="shared" si="11"/>
        <v>0</v>
      </c>
      <c r="T22" s="827"/>
      <c r="U22" s="146"/>
      <c r="V22" s="833"/>
      <c r="W22" s="834"/>
      <c r="X22" s="146"/>
      <c r="Y22" s="146"/>
      <c r="Z22" s="146"/>
    </row>
    <row r="23" ht="15.0" customHeight="1">
      <c r="A23" s="817"/>
      <c r="B23" s="818"/>
      <c r="C23" s="819"/>
      <c r="D23" s="818"/>
      <c r="E23" s="820">
        <f t="shared" si="3"/>
        <v>0.6</v>
      </c>
      <c r="F23" s="820"/>
      <c r="G23" s="821">
        <v>1.0</v>
      </c>
      <c r="H23" s="820">
        <f t="shared" si="4"/>
        <v>0</v>
      </c>
      <c r="I23" s="820">
        <f t="shared" si="5"/>
        <v>0</v>
      </c>
      <c r="J23" s="820">
        <f t="shared" si="6"/>
        <v>0</v>
      </c>
      <c r="K23" s="820">
        <f t="shared" si="7"/>
        <v>0</v>
      </c>
      <c r="L23" s="820">
        <f t="shared" si="8"/>
        <v>0</v>
      </c>
      <c r="M23" s="822">
        <v>2.0</v>
      </c>
      <c r="N23" s="820">
        <f t="shared" si="9"/>
        <v>0</v>
      </c>
      <c r="O23" s="823"/>
      <c r="P23" s="820">
        <f t="shared" si="10"/>
        <v>0</v>
      </c>
      <c r="Q23" s="824"/>
      <c r="R23" s="825"/>
      <c r="S23" s="826">
        <f t="shared" si="11"/>
        <v>0</v>
      </c>
      <c r="T23" s="827"/>
      <c r="U23" s="146"/>
      <c r="V23" s="833"/>
      <c r="W23" s="834"/>
      <c r="X23" s="146"/>
      <c r="Y23" s="146"/>
      <c r="Z23" s="146"/>
    </row>
    <row r="24" ht="15.0" customHeight="1">
      <c r="A24" s="817"/>
      <c r="B24" s="818"/>
      <c r="C24" s="819"/>
      <c r="D24" s="818"/>
      <c r="E24" s="820">
        <f t="shared" si="3"/>
        <v>0.6</v>
      </c>
      <c r="F24" s="820"/>
      <c r="G24" s="821">
        <v>1.0</v>
      </c>
      <c r="H24" s="820">
        <f t="shared" si="4"/>
        <v>0</v>
      </c>
      <c r="I24" s="820">
        <f t="shared" si="5"/>
        <v>0</v>
      </c>
      <c r="J24" s="820">
        <f t="shared" si="6"/>
        <v>0</v>
      </c>
      <c r="K24" s="820">
        <f t="shared" si="7"/>
        <v>0</v>
      </c>
      <c r="L24" s="820">
        <f t="shared" si="8"/>
        <v>0</v>
      </c>
      <c r="M24" s="822">
        <v>2.0</v>
      </c>
      <c r="N24" s="820">
        <f t="shared" si="9"/>
        <v>0</v>
      </c>
      <c r="O24" s="823"/>
      <c r="P24" s="820">
        <f t="shared" si="10"/>
        <v>0</v>
      </c>
      <c r="Q24" s="824"/>
      <c r="R24" s="825"/>
      <c r="S24" s="826">
        <f t="shared" si="11"/>
        <v>0</v>
      </c>
      <c r="T24" s="827"/>
      <c r="U24" s="146"/>
      <c r="V24" s="146"/>
      <c r="W24" s="146"/>
      <c r="X24" s="146"/>
      <c r="Y24" s="146"/>
      <c r="Z24" s="146"/>
    </row>
    <row r="25" ht="15.0" customHeight="1">
      <c r="A25" s="817"/>
      <c r="B25" s="818"/>
      <c r="C25" s="819"/>
      <c r="D25" s="818"/>
      <c r="E25" s="820">
        <f t="shared" si="3"/>
        <v>0.6</v>
      </c>
      <c r="F25" s="820"/>
      <c r="G25" s="821">
        <v>1.0</v>
      </c>
      <c r="H25" s="820">
        <f t="shared" si="4"/>
        <v>0</v>
      </c>
      <c r="I25" s="820">
        <f t="shared" si="5"/>
        <v>0</v>
      </c>
      <c r="J25" s="820">
        <f t="shared" si="6"/>
        <v>0</v>
      </c>
      <c r="K25" s="820">
        <f t="shared" si="7"/>
        <v>0</v>
      </c>
      <c r="L25" s="820">
        <f t="shared" si="8"/>
        <v>0</v>
      </c>
      <c r="M25" s="822">
        <v>2.0</v>
      </c>
      <c r="N25" s="820">
        <f t="shared" si="9"/>
        <v>0</v>
      </c>
      <c r="O25" s="823"/>
      <c r="P25" s="820">
        <f t="shared" si="10"/>
        <v>0</v>
      </c>
      <c r="Q25" s="824"/>
      <c r="R25" s="825"/>
      <c r="S25" s="826">
        <f t="shared" si="11"/>
        <v>0</v>
      </c>
      <c r="T25" s="827"/>
      <c r="U25" s="146"/>
      <c r="V25" s="146"/>
      <c r="W25" s="146"/>
      <c r="X25" s="146"/>
      <c r="Y25" s="146"/>
      <c r="Z25" s="146"/>
    </row>
    <row r="26" ht="15.0" customHeight="1">
      <c r="A26" s="817"/>
      <c r="B26" s="818"/>
      <c r="C26" s="819"/>
      <c r="D26" s="818"/>
      <c r="E26" s="820">
        <f t="shared" si="3"/>
        <v>0.6</v>
      </c>
      <c r="F26" s="820"/>
      <c r="G26" s="821">
        <v>1.0</v>
      </c>
      <c r="H26" s="820">
        <f t="shared" si="4"/>
        <v>0</v>
      </c>
      <c r="I26" s="820">
        <f t="shared" si="5"/>
        <v>0</v>
      </c>
      <c r="J26" s="820">
        <f t="shared" si="6"/>
        <v>0</v>
      </c>
      <c r="K26" s="820">
        <f t="shared" si="7"/>
        <v>0</v>
      </c>
      <c r="L26" s="820">
        <f t="shared" si="8"/>
        <v>0</v>
      </c>
      <c r="M26" s="822">
        <v>2.0</v>
      </c>
      <c r="N26" s="820">
        <f t="shared" si="9"/>
        <v>0</v>
      </c>
      <c r="O26" s="823"/>
      <c r="P26" s="820">
        <f t="shared" si="10"/>
        <v>0</v>
      </c>
      <c r="Q26" s="824"/>
      <c r="R26" s="825"/>
      <c r="S26" s="826">
        <f t="shared" si="11"/>
        <v>0</v>
      </c>
      <c r="T26" s="827"/>
      <c r="U26" s="146"/>
      <c r="V26" s="833"/>
      <c r="W26" s="834"/>
      <c r="X26" s="146"/>
      <c r="Y26" s="146"/>
      <c r="Z26" s="146"/>
    </row>
    <row r="27" ht="15.0" customHeight="1">
      <c r="A27" s="817"/>
      <c r="B27" s="818"/>
      <c r="C27" s="819"/>
      <c r="D27" s="818"/>
      <c r="E27" s="820">
        <f t="shared" si="3"/>
        <v>0.6</v>
      </c>
      <c r="F27" s="820"/>
      <c r="G27" s="821">
        <v>1.0</v>
      </c>
      <c r="H27" s="820">
        <f t="shared" si="4"/>
        <v>0</v>
      </c>
      <c r="I27" s="820">
        <f t="shared" si="5"/>
        <v>0</v>
      </c>
      <c r="J27" s="820">
        <f t="shared" si="6"/>
        <v>0</v>
      </c>
      <c r="K27" s="820">
        <f t="shared" si="7"/>
        <v>0</v>
      </c>
      <c r="L27" s="820">
        <f t="shared" si="8"/>
        <v>0</v>
      </c>
      <c r="M27" s="822">
        <v>2.0</v>
      </c>
      <c r="N27" s="820">
        <f t="shared" si="9"/>
        <v>0</v>
      </c>
      <c r="O27" s="823"/>
      <c r="P27" s="820">
        <f t="shared" si="10"/>
        <v>0</v>
      </c>
      <c r="Q27" s="824"/>
      <c r="R27" s="825"/>
      <c r="S27" s="826">
        <f t="shared" si="11"/>
        <v>0</v>
      </c>
      <c r="T27" s="827"/>
      <c r="U27" s="146"/>
      <c r="V27" s="833"/>
      <c r="W27" s="834"/>
      <c r="X27" s="146"/>
      <c r="Y27" s="146"/>
      <c r="Z27" s="146"/>
    </row>
    <row r="28" ht="15.0" customHeight="1">
      <c r="A28" s="817"/>
      <c r="B28" s="818"/>
      <c r="C28" s="819"/>
      <c r="D28" s="818"/>
      <c r="E28" s="820">
        <f t="shared" si="3"/>
        <v>0.6</v>
      </c>
      <c r="F28" s="820"/>
      <c r="G28" s="821">
        <v>1.0</v>
      </c>
      <c r="H28" s="820">
        <f t="shared" si="4"/>
        <v>0</v>
      </c>
      <c r="I28" s="820">
        <f t="shared" si="5"/>
        <v>0</v>
      </c>
      <c r="J28" s="820">
        <f t="shared" si="6"/>
        <v>0</v>
      </c>
      <c r="K28" s="820">
        <f t="shared" si="7"/>
        <v>0</v>
      </c>
      <c r="L28" s="820">
        <f t="shared" si="8"/>
        <v>0</v>
      </c>
      <c r="M28" s="822">
        <v>2.0</v>
      </c>
      <c r="N28" s="820">
        <f t="shared" si="9"/>
        <v>0</v>
      </c>
      <c r="O28" s="823"/>
      <c r="P28" s="820">
        <f t="shared" si="10"/>
        <v>0</v>
      </c>
      <c r="Q28" s="824"/>
      <c r="R28" s="825"/>
      <c r="S28" s="826">
        <f t="shared" si="11"/>
        <v>0</v>
      </c>
      <c r="T28" s="827"/>
      <c r="U28" s="146"/>
      <c r="V28" s="833"/>
      <c r="W28" s="834"/>
      <c r="X28" s="146"/>
      <c r="Y28" s="146"/>
      <c r="Z28" s="146"/>
    </row>
    <row r="29" ht="15.0" customHeight="1">
      <c r="A29" s="817"/>
      <c r="B29" s="818"/>
      <c r="C29" s="819"/>
      <c r="D29" s="818"/>
      <c r="E29" s="820">
        <f t="shared" si="3"/>
        <v>0.6</v>
      </c>
      <c r="F29" s="820"/>
      <c r="G29" s="821">
        <v>1.0</v>
      </c>
      <c r="H29" s="820">
        <f t="shared" si="4"/>
        <v>0</v>
      </c>
      <c r="I29" s="820">
        <f t="shared" si="5"/>
        <v>0</v>
      </c>
      <c r="J29" s="820">
        <f t="shared" si="6"/>
        <v>0</v>
      </c>
      <c r="K29" s="820">
        <f t="shared" si="7"/>
        <v>0</v>
      </c>
      <c r="L29" s="820">
        <f t="shared" si="8"/>
        <v>0</v>
      </c>
      <c r="M29" s="822">
        <v>2.0</v>
      </c>
      <c r="N29" s="820">
        <f t="shared" si="9"/>
        <v>0</v>
      </c>
      <c r="O29" s="823"/>
      <c r="P29" s="820">
        <f t="shared" si="10"/>
        <v>0</v>
      </c>
      <c r="Q29" s="824"/>
      <c r="R29" s="825"/>
      <c r="S29" s="826">
        <f t="shared" si="11"/>
        <v>0</v>
      </c>
      <c r="T29" s="827"/>
      <c r="U29" s="146"/>
      <c r="V29" s="833"/>
      <c r="W29" s="834"/>
      <c r="X29" s="146"/>
      <c r="Y29" s="146"/>
      <c r="Z29" s="146"/>
    </row>
    <row r="30" ht="15.0" customHeight="1">
      <c r="A30" s="817"/>
      <c r="B30" s="818"/>
      <c r="C30" s="819"/>
      <c r="D30" s="818"/>
      <c r="E30" s="820">
        <f t="shared" si="3"/>
        <v>0.6</v>
      </c>
      <c r="F30" s="820"/>
      <c r="G30" s="821">
        <v>1.0</v>
      </c>
      <c r="H30" s="820">
        <f t="shared" si="4"/>
        <v>0</v>
      </c>
      <c r="I30" s="820">
        <f t="shared" si="5"/>
        <v>0</v>
      </c>
      <c r="J30" s="820">
        <f t="shared" si="6"/>
        <v>0</v>
      </c>
      <c r="K30" s="820">
        <f t="shared" si="7"/>
        <v>0</v>
      </c>
      <c r="L30" s="820">
        <f t="shared" si="8"/>
        <v>0</v>
      </c>
      <c r="M30" s="822">
        <v>2.0</v>
      </c>
      <c r="N30" s="820">
        <f t="shared" si="9"/>
        <v>0</v>
      </c>
      <c r="O30" s="823"/>
      <c r="P30" s="820">
        <f t="shared" si="10"/>
        <v>0</v>
      </c>
      <c r="Q30" s="824"/>
      <c r="R30" s="825"/>
      <c r="S30" s="826">
        <f t="shared" si="11"/>
        <v>0</v>
      </c>
      <c r="T30" s="827"/>
      <c r="U30" s="146"/>
      <c r="V30" s="833"/>
      <c r="W30" s="834"/>
      <c r="X30" s="146"/>
      <c r="Y30" s="146"/>
      <c r="Z30" s="146"/>
    </row>
    <row r="31" ht="15.0" customHeight="1">
      <c r="A31" s="817"/>
      <c r="B31" s="818"/>
      <c r="C31" s="819"/>
      <c r="D31" s="818"/>
      <c r="E31" s="820">
        <f t="shared" si="3"/>
        <v>0.6</v>
      </c>
      <c r="F31" s="820"/>
      <c r="G31" s="821">
        <v>1.0</v>
      </c>
      <c r="H31" s="820">
        <f t="shared" si="4"/>
        <v>0</v>
      </c>
      <c r="I31" s="820">
        <f t="shared" si="5"/>
        <v>0</v>
      </c>
      <c r="J31" s="820">
        <f t="shared" si="6"/>
        <v>0</v>
      </c>
      <c r="K31" s="820">
        <f t="shared" si="7"/>
        <v>0</v>
      </c>
      <c r="L31" s="820">
        <f t="shared" si="8"/>
        <v>0</v>
      </c>
      <c r="M31" s="822">
        <v>2.0</v>
      </c>
      <c r="N31" s="820">
        <f t="shared" si="9"/>
        <v>0</v>
      </c>
      <c r="O31" s="823"/>
      <c r="P31" s="820">
        <f t="shared" si="10"/>
        <v>0</v>
      </c>
      <c r="Q31" s="824"/>
      <c r="R31" s="825"/>
      <c r="S31" s="826">
        <f t="shared" si="11"/>
        <v>0</v>
      </c>
      <c r="T31" s="827"/>
      <c r="U31" s="146"/>
      <c r="V31" s="833"/>
      <c r="W31" s="834"/>
      <c r="X31" s="146"/>
      <c r="Y31" s="146"/>
      <c r="Z31" s="146"/>
    </row>
    <row r="32" ht="15.0" customHeight="1">
      <c r="A32" s="817"/>
      <c r="B32" s="818"/>
      <c r="C32" s="819"/>
      <c r="D32" s="818"/>
      <c r="E32" s="820">
        <f t="shared" si="3"/>
        <v>0.6</v>
      </c>
      <c r="F32" s="820"/>
      <c r="G32" s="821">
        <v>1.0</v>
      </c>
      <c r="H32" s="820">
        <f t="shared" si="4"/>
        <v>0</v>
      </c>
      <c r="I32" s="820">
        <f t="shared" si="5"/>
        <v>0</v>
      </c>
      <c r="J32" s="820">
        <f t="shared" si="6"/>
        <v>0</v>
      </c>
      <c r="K32" s="820">
        <f t="shared" si="7"/>
        <v>0</v>
      </c>
      <c r="L32" s="820">
        <f t="shared" si="8"/>
        <v>0</v>
      </c>
      <c r="M32" s="822">
        <v>2.0</v>
      </c>
      <c r="N32" s="820">
        <f t="shared" si="9"/>
        <v>0</v>
      </c>
      <c r="O32" s="823"/>
      <c r="P32" s="820">
        <f t="shared" si="10"/>
        <v>0</v>
      </c>
      <c r="Q32" s="824"/>
      <c r="R32" s="825"/>
      <c r="S32" s="826">
        <f t="shared" si="11"/>
        <v>0</v>
      </c>
      <c r="T32" s="827"/>
      <c r="U32" s="146"/>
      <c r="V32" s="833"/>
      <c r="W32" s="834"/>
      <c r="X32" s="146"/>
      <c r="Y32" s="146"/>
      <c r="Z32" s="146"/>
    </row>
    <row r="33" ht="15.0" customHeight="1">
      <c r="A33" s="817"/>
      <c r="B33" s="818"/>
      <c r="C33" s="819"/>
      <c r="D33" s="818"/>
      <c r="E33" s="820">
        <f t="shared" si="3"/>
        <v>0.6</v>
      </c>
      <c r="F33" s="820"/>
      <c r="G33" s="821">
        <v>1.0</v>
      </c>
      <c r="H33" s="820">
        <f t="shared" si="4"/>
        <v>0</v>
      </c>
      <c r="I33" s="820">
        <f t="shared" si="5"/>
        <v>0</v>
      </c>
      <c r="J33" s="820">
        <f t="shared" si="6"/>
        <v>0</v>
      </c>
      <c r="K33" s="820">
        <f t="shared" si="7"/>
        <v>0</v>
      </c>
      <c r="L33" s="820">
        <f t="shared" si="8"/>
        <v>0</v>
      </c>
      <c r="M33" s="822">
        <v>2.0</v>
      </c>
      <c r="N33" s="820">
        <f t="shared" si="9"/>
        <v>0</v>
      </c>
      <c r="O33" s="823"/>
      <c r="P33" s="820">
        <f t="shared" si="10"/>
        <v>0</v>
      </c>
      <c r="Q33" s="824"/>
      <c r="R33" s="825"/>
      <c r="S33" s="826">
        <f t="shared" si="11"/>
        <v>0</v>
      </c>
      <c r="T33" s="827"/>
      <c r="U33" s="146"/>
      <c r="V33" s="146"/>
      <c r="W33" s="146"/>
      <c r="X33" s="146"/>
      <c r="Y33" s="146"/>
      <c r="Z33" s="146"/>
    </row>
    <row r="34" ht="15.0" customHeight="1">
      <c r="A34" s="828"/>
      <c r="B34" s="829"/>
      <c r="C34" s="830"/>
      <c r="D34" s="818"/>
      <c r="E34" s="820">
        <f t="shared" si="3"/>
        <v>0.6</v>
      </c>
      <c r="F34" s="820"/>
      <c r="G34" s="821">
        <v>1.0</v>
      </c>
      <c r="H34" s="820">
        <f t="shared" si="4"/>
        <v>0</v>
      </c>
      <c r="I34" s="820">
        <f t="shared" si="5"/>
        <v>0</v>
      </c>
      <c r="J34" s="820">
        <f t="shared" si="6"/>
        <v>0</v>
      </c>
      <c r="K34" s="820">
        <f t="shared" si="7"/>
        <v>0</v>
      </c>
      <c r="L34" s="820">
        <f t="shared" si="8"/>
        <v>0</v>
      </c>
      <c r="M34" s="822">
        <v>2.0</v>
      </c>
      <c r="N34" s="820">
        <f t="shared" si="9"/>
        <v>0</v>
      </c>
      <c r="O34" s="823"/>
      <c r="P34" s="820">
        <f t="shared" si="10"/>
        <v>0</v>
      </c>
      <c r="Q34" s="824"/>
      <c r="R34" s="825"/>
      <c r="S34" s="826">
        <f t="shared" si="11"/>
        <v>0</v>
      </c>
      <c r="T34" s="827"/>
      <c r="U34" s="146"/>
      <c r="V34" s="146"/>
      <c r="W34" s="146"/>
      <c r="X34" s="146"/>
      <c r="Y34" s="146"/>
      <c r="Z34" s="146"/>
    </row>
    <row r="35" ht="15.0" customHeight="1">
      <c r="A35" s="817"/>
      <c r="B35" s="818"/>
      <c r="C35" s="819"/>
      <c r="D35" s="818"/>
      <c r="E35" s="820">
        <f t="shared" si="3"/>
        <v>0.6</v>
      </c>
      <c r="F35" s="820"/>
      <c r="G35" s="821">
        <v>1.0</v>
      </c>
      <c r="H35" s="820">
        <f t="shared" si="4"/>
        <v>0</v>
      </c>
      <c r="I35" s="820">
        <f t="shared" si="5"/>
        <v>0</v>
      </c>
      <c r="J35" s="820">
        <f t="shared" si="6"/>
        <v>0</v>
      </c>
      <c r="K35" s="820">
        <f t="shared" si="7"/>
        <v>0</v>
      </c>
      <c r="L35" s="820">
        <f t="shared" si="8"/>
        <v>0</v>
      </c>
      <c r="M35" s="822">
        <v>2.0</v>
      </c>
      <c r="N35" s="820">
        <f t="shared" si="9"/>
        <v>0</v>
      </c>
      <c r="O35" s="823"/>
      <c r="P35" s="820">
        <f t="shared" si="10"/>
        <v>0</v>
      </c>
      <c r="Q35" s="824"/>
      <c r="R35" s="825"/>
      <c r="S35" s="826">
        <f t="shared" si="11"/>
        <v>0</v>
      </c>
      <c r="T35" s="827"/>
      <c r="U35" s="146"/>
      <c r="V35" s="833"/>
      <c r="W35" s="834"/>
      <c r="X35" s="146"/>
      <c r="Y35" s="146"/>
      <c r="Z35" s="146"/>
    </row>
    <row r="36" ht="15.0" customHeight="1">
      <c r="A36" s="817"/>
      <c r="B36" s="818"/>
      <c r="C36" s="819"/>
      <c r="D36" s="818"/>
      <c r="E36" s="820">
        <f t="shared" si="3"/>
        <v>0.6</v>
      </c>
      <c r="F36" s="820"/>
      <c r="G36" s="821">
        <v>1.0</v>
      </c>
      <c r="H36" s="820">
        <f t="shared" si="4"/>
        <v>0</v>
      </c>
      <c r="I36" s="820">
        <f t="shared" si="5"/>
        <v>0</v>
      </c>
      <c r="J36" s="820">
        <f t="shared" si="6"/>
        <v>0</v>
      </c>
      <c r="K36" s="820">
        <f t="shared" si="7"/>
        <v>0</v>
      </c>
      <c r="L36" s="820">
        <f t="shared" si="8"/>
        <v>0</v>
      </c>
      <c r="M36" s="822">
        <v>2.0</v>
      </c>
      <c r="N36" s="820">
        <f t="shared" si="9"/>
        <v>0</v>
      </c>
      <c r="O36" s="823"/>
      <c r="P36" s="820">
        <f t="shared" si="10"/>
        <v>0</v>
      </c>
      <c r="Q36" s="824"/>
      <c r="R36" s="825"/>
      <c r="S36" s="826">
        <f t="shared" si="11"/>
        <v>0</v>
      </c>
      <c r="T36" s="827"/>
      <c r="U36" s="146"/>
      <c r="V36" s="833"/>
      <c r="W36" s="834"/>
      <c r="X36" s="146"/>
      <c r="Y36" s="146"/>
      <c r="Z36" s="146"/>
    </row>
    <row r="37" ht="15.0" customHeight="1">
      <c r="A37" s="817"/>
      <c r="B37" s="818"/>
      <c r="C37" s="819"/>
      <c r="D37" s="818"/>
      <c r="E37" s="820">
        <f t="shared" si="3"/>
        <v>0.6</v>
      </c>
      <c r="F37" s="820"/>
      <c r="G37" s="821">
        <v>1.0</v>
      </c>
      <c r="H37" s="820">
        <f t="shared" si="4"/>
        <v>0</v>
      </c>
      <c r="I37" s="820">
        <f t="shared" si="5"/>
        <v>0</v>
      </c>
      <c r="J37" s="820">
        <f t="shared" si="6"/>
        <v>0</v>
      </c>
      <c r="K37" s="820">
        <f t="shared" si="7"/>
        <v>0</v>
      </c>
      <c r="L37" s="820">
        <f t="shared" si="8"/>
        <v>0</v>
      </c>
      <c r="M37" s="822">
        <v>2.0</v>
      </c>
      <c r="N37" s="820">
        <f t="shared" si="9"/>
        <v>0</v>
      </c>
      <c r="O37" s="823"/>
      <c r="P37" s="820">
        <f t="shared" si="10"/>
        <v>0</v>
      </c>
      <c r="Q37" s="824"/>
      <c r="R37" s="825"/>
      <c r="S37" s="826">
        <f t="shared" si="11"/>
        <v>0</v>
      </c>
      <c r="T37" s="827"/>
      <c r="U37" s="146"/>
      <c r="V37" s="833"/>
      <c r="W37" s="834"/>
      <c r="X37" s="146"/>
      <c r="Y37" s="146"/>
      <c r="Z37" s="146"/>
    </row>
    <row r="38" ht="15.0" customHeight="1">
      <c r="A38" s="817"/>
      <c r="B38" s="818"/>
      <c r="C38" s="819"/>
      <c r="D38" s="818"/>
      <c r="E38" s="820">
        <f t="shared" si="3"/>
        <v>0.6</v>
      </c>
      <c r="F38" s="820"/>
      <c r="G38" s="821">
        <v>1.0</v>
      </c>
      <c r="H38" s="820">
        <f t="shared" si="4"/>
        <v>0</v>
      </c>
      <c r="I38" s="820">
        <f t="shared" si="5"/>
        <v>0</v>
      </c>
      <c r="J38" s="820">
        <f t="shared" si="6"/>
        <v>0</v>
      </c>
      <c r="K38" s="820">
        <f t="shared" si="7"/>
        <v>0</v>
      </c>
      <c r="L38" s="820">
        <f t="shared" si="8"/>
        <v>0</v>
      </c>
      <c r="M38" s="822">
        <v>2.0</v>
      </c>
      <c r="N38" s="820">
        <f t="shared" si="9"/>
        <v>0</v>
      </c>
      <c r="O38" s="823"/>
      <c r="P38" s="820">
        <f t="shared" si="10"/>
        <v>0</v>
      </c>
      <c r="Q38" s="824"/>
      <c r="R38" s="825"/>
      <c r="S38" s="826">
        <f t="shared" si="11"/>
        <v>0</v>
      </c>
      <c r="T38" s="827"/>
      <c r="U38" s="146"/>
      <c r="V38" s="833"/>
      <c r="W38" s="834"/>
      <c r="X38" s="146"/>
      <c r="Y38" s="146"/>
      <c r="Z38" s="146"/>
    </row>
    <row r="39" ht="15.0" customHeight="1">
      <c r="A39" s="817"/>
      <c r="B39" s="818"/>
      <c r="C39" s="819"/>
      <c r="D39" s="818"/>
      <c r="E39" s="820">
        <f t="shared" si="3"/>
        <v>0.6</v>
      </c>
      <c r="F39" s="820"/>
      <c r="G39" s="821">
        <v>1.0</v>
      </c>
      <c r="H39" s="820">
        <f t="shared" si="4"/>
        <v>0</v>
      </c>
      <c r="I39" s="820">
        <f t="shared" si="5"/>
        <v>0</v>
      </c>
      <c r="J39" s="820">
        <f t="shared" si="6"/>
        <v>0</v>
      </c>
      <c r="K39" s="820">
        <f t="shared" si="7"/>
        <v>0</v>
      </c>
      <c r="L39" s="820">
        <f t="shared" si="8"/>
        <v>0</v>
      </c>
      <c r="M39" s="822">
        <v>2.0</v>
      </c>
      <c r="N39" s="820">
        <f t="shared" si="9"/>
        <v>0</v>
      </c>
      <c r="O39" s="823"/>
      <c r="P39" s="820">
        <f t="shared" si="10"/>
        <v>0</v>
      </c>
      <c r="Q39" s="824"/>
      <c r="R39" s="825"/>
      <c r="S39" s="826">
        <f t="shared" si="11"/>
        <v>0</v>
      </c>
      <c r="T39" s="827"/>
      <c r="U39" s="146">
        <v>1.7305013879999998</v>
      </c>
      <c r="V39" s="833"/>
      <c r="W39" s="834"/>
      <c r="X39" s="146"/>
      <c r="Y39" s="146"/>
      <c r="Z39" s="146"/>
    </row>
    <row r="40" ht="15.0" customHeight="1">
      <c r="A40" s="817"/>
      <c r="B40" s="818"/>
      <c r="C40" s="819"/>
      <c r="D40" s="818"/>
      <c r="E40" s="820">
        <f t="shared" si="3"/>
        <v>0.6</v>
      </c>
      <c r="F40" s="820"/>
      <c r="G40" s="821">
        <v>1.0</v>
      </c>
      <c r="H40" s="820">
        <f t="shared" si="4"/>
        <v>0</v>
      </c>
      <c r="I40" s="820">
        <f t="shared" si="5"/>
        <v>0</v>
      </c>
      <c r="J40" s="820">
        <f t="shared" si="6"/>
        <v>0</v>
      </c>
      <c r="K40" s="820">
        <f t="shared" si="7"/>
        <v>0</v>
      </c>
      <c r="L40" s="820">
        <f t="shared" si="8"/>
        <v>0</v>
      </c>
      <c r="M40" s="822">
        <v>2.0</v>
      </c>
      <c r="N40" s="820">
        <f t="shared" si="9"/>
        <v>0</v>
      </c>
      <c r="O40" s="823"/>
      <c r="P40" s="820">
        <f t="shared" si="10"/>
        <v>0</v>
      </c>
      <c r="Q40" s="824"/>
      <c r="R40" s="825"/>
      <c r="S40" s="826">
        <f t="shared" si="11"/>
        <v>0</v>
      </c>
      <c r="T40" s="827"/>
      <c r="U40" s="146">
        <v>0.49</v>
      </c>
      <c r="V40" s="833"/>
      <c r="W40" s="834"/>
      <c r="X40" s="146"/>
      <c r="Y40" s="146"/>
      <c r="Z40" s="146"/>
    </row>
    <row r="41" ht="15.0" customHeight="1">
      <c r="A41" s="817"/>
      <c r="B41" s="818"/>
      <c r="C41" s="819"/>
      <c r="D41" s="818"/>
      <c r="E41" s="820">
        <f t="shared" si="3"/>
        <v>0.6</v>
      </c>
      <c r="F41" s="820"/>
      <c r="G41" s="821">
        <v>1.0</v>
      </c>
      <c r="H41" s="820">
        <f t="shared" si="4"/>
        <v>0</v>
      </c>
      <c r="I41" s="820">
        <f t="shared" si="5"/>
        <v>0</v>
      </c>
      <c r="J41" s="820">
        <f t="shared" si="6"/>
        <v>0</v>
      </c>
      <c r="K41" s="820">
        <f t="shared" si="7"/>
        <v>0</v>
      </c>
      <c r="L41" s="820">
        <f t="shared" si="8"/>
        <v>0</v>
      </c>
      <c r="M41" s="822">
        <v>2.0</v>
      </c>
      <c r="N41" s="820">
        <f t="shared" si="9"/>
        <v>0</v>
      </c>
      <c r="O41" s="823"/>
      <c r="P41" s="820">
        <f t="shared" si="10"/>
        <v>0</v>
      </c>
      <c r="Q41" s="824"/>
      <c r="R41" s="825"/>
      <c r="S41" s="826">
        <f t="shared" si="11"/>
        <v>0</v>
      </c>
      <c r="T41" s="827"/>
      <c r="U41" s="146"/>
      <c r="V41" s="833"/>
      <c r="W41" s="834"/>
      <c r="X41" s="146"/>
      <c r="Y41" s="146"/>
      <c r="Z41" s="146"/>
    </row>
    <row r="42" ht="15.0" customHeight="1">
      <c r="A42" s="817"/>
      <c r="B42" s="818"/>
      <c r="C42" s="819"/>
      <c r="D42" s="818"/>
      <c r="E42" s="820">
        <f t="shared" si="3"/>
        <v>0.6</v>
      </c>
      <c r="F42" s="820"/>
      <c r="G42" s="821">
        <v>1.0</v>
      </c>
      <c r="H42" s="820">
        <f t="shared" si="4"/>
        <v>0</v>
      </c>
      <c r="I42" s="820">
        <f t="shared" si="5"/>
        <v>0</v>
      </c>
      <c r="J42" s="820">
        <f t="shared" si="6"/>
        <v>0</v>
      </c>
      <c r="K42" s="820">
        <f t="shared" si="7"/>
        <v>0</v>
      </c>
      <c r="L42" s="820">
        <f t="shared" si="8"/>
        <v>0</v>
      </c>
      <c r="M42" s="822">
        <v>2.0</v>
      </c>
      <c r="N42" s="820">
        <f t="shared" si="9"/>
        <v>0</v>
      </c>
      <c r="O42" s="823"/>
      <c r="P42" s="820">
        <f t="shared" si="10"/>
        <v>0</v>
      </c>
      <c r="Q42" s="824"/>
      <c r="R42" s="825"/>
      <c r="S42" s="826">
        <f t="shared" si="11"/>
        <v>0</v>
      </c>
      <c r="T42" s="827"/>
      <c r="U42" s="146"/>
      <c r="V42" s="146"/>
      <c r="W42" s="146"/>
      <c r="X42" s="146"/>
      <c r="Y42" s="146"/>
      <c r="Z42" s="146"/>
    </row>
    <row r="43" ht="15.0" customHeight="1">
      <c r="A43" s="817"/>
      <c r="B43" s="818"/>
      <c r="C43" s="819"/>
      <c r="D43" s="818"/>
      <c r="E43" s="820">
        <f t="shared" si="3"/>
        <v>0.6</v>
      </c>
      <c r="F43" s="820"/>
      <c r="G43" s="821">
        <v>1.0</v>
      </c>
      <c r="H43" s="820">
        <f t="shared" si="4"/>
        <v>0</v>
      </c>
      <c r="I43" s="820">
        <f t="shared" si="5"/>
        <v>0</v>
      </c>
      <c r="J43" s="820">
        <f t="shared" si="6"/>
        <v>0</v>
      </c>
      <c r="K43" s="820">
        <f t="shared" si="7"/>
        <v>0</v>
      </c>
      <c r="L43" s="820">
        <f t="shared" si="8"/>
        <v>0</v>
      </c>
      <c r="M43" s="822">
        <v>2.0</v>
      </c>
      <c r="N43" s="820">
        <f t="shared" si="9"/>
        <v>0</v>
      </c>
      <c r="O43" s="823"/>
      <c r="P43" s="820">
        <f t="shared" si="10"/>
        <v>0</v>
      </c>
      <c r="Q43" s="824"/>
      <c r="R43" s="825"/>
      <c r="S43" s="826">
        <f t="shared" si="11"/>
        <v>0</v>
      </c>
      <c r="T43" s="827"/>
      <c r="U43" s="146"/>
      <c r="V43" s="146"/>
      <c r="W43" s="146"/>
      <c r="X43" s="146"/>
      <c r="Y43" s="146"/>
      <c r="Z43" s="146"/>
    </row>
    <row r="44" ht="15.0" customHeight="1">
      <c r="A44" s="817"/>
      <c r="B44" s="818"/>
      <c r="C44" s="819"/>
      <c r="D44" s="818"/>
      <c r="E44" s="820">
        <f t="shared" si="3"/>
        <v>0.6</v>
      </c>
      <c r="F44" s="820"/>
      <c r="G44" s="821">
        <v>1.0</v>
      </c>
      <c r="H44" s="820">
        <f t="shared" si="4"/>
        <v>0</v>
      </c>
      <c r="I44" s="820">
        <f t="shared" si="5"/>
        <v>0</v>
      </c>
      <c r="J44" s="820">
        <f t="shared" si="6"/>
        <v>0</v>
      </c>
      <c r="K44" s="820">
        <f t="shared" si="7"/>
        <v>0</v>
      </c>
      <c r="L44" s="820">
        <f t="shared" si="8"/>
        <v>0</v>
      </c>
      <c r="M44" s="822">
        <v>2.0</v>
      </c>
      <c r="N44" s="820">
        <f t="shared" si="9"/>
        <v>0</v>
      </c>
      <c r="O44" s="823"/>
      <c r="P44" s="820">
        <f t="shared" si="10"/>
        <v>0</v>
      </c>
      <c r="Q44" s="824"/>
      <c r="R44" s="825"/>
      <c r="S44" s="826">
        <f t="shared" si="11"/>
        <v>0</v>
      </c>
      <c r="T44" s="827"/>
      <c r="U44" s="146"/>
      <c r="V44" s="833"/>
      <c r="W44" s="834"/>
      <c r="X44" s="146"/>
      <c r="Y44" s="146"/>
      <c r="Z44" s="146"/>
    </row>
    <row r="45" ht="15.0" customHeight="1">
      <c r="A45" s="817"/>
      <c r="B45" s="818"/>
      <c r="C45" s="819"/>
      <c r="D45" s="818"/>
      <c r="E45" s="820">
        <f t="shared" si="3"/>
        <v>0.6</v>
      </c>
      <c r="F45" s="820"/>
      <c r="G45" s="821">
        <v>1.0</v>
      </c>
      <c r="H45" s="820">
        <f t="shared" si="4"/>
        <v>0</v>
      </c>
      <c r="I45" s="820">
        <f t="shared" si="5"/>
        <v>0</v>
      </c>
      <c r="J45" s="820">
        <f t="shared" si="6"/>
        <v>0</v>
      </c>
      <c r="K45" s="820">
        <f t="shared" si="7"/>
        <v>0</v>
      </c>
      <c r="L45" s="820">
        <f t="shared" si="8"/>
        <v>0</v>
      </c>
      <c r="M45" s="822">
        <v>2.0</v>
      </c>
      <c r="N45" s="820">
        <f t="shared" si="9"/>
        <v>0</v>
      </c>
      <c r="O45" s="823"/>
      <c r="P45" s="820">
        <f t="shared" si="10"/>
        <v>0</v>
      </c>
      <c r="Q45" s="824"/>
      <c r="R45" s="825"/>
      <c r="S45" s="826">
        <f t="shared" si="11"/>
        <v>0</v>
      </c>
      <c r="T45" s="827"/>
      <c r="U45" s="146"/>
      <c r="V45" s="833"/>
      <c r="W45" s="834"/>
      <c r="X45" s="146"/>
      <c r="Y45" s="146"/>
      <c r="Z45" s="146"/>
    </row>
    <row r="46" ht="15.0" customHeight="1">
      <c r="A46" s="817"/>
      <c r="B46" s="818"/>
      <c r="C46" s="819"/>
      <c r="D46" s="818"/>
      <c r="E46" s="820">
        <f t="shared" si="3"/>
        <v>0.6</v>
      </c>
      <c r="F46" s="820"/>
      <c r="G46" s="821">
        <v>1.0</v>
      </c>
      <c r="H46" s="820">
        <f t="shared" si="4"/>
        <v>0</v>
      </c>
      <c r="I46" s="820">
        <f t="shared" si="5"/>
        <v>0</v>
      </c>
      <c r="J46" s="820">
        <f t="shared" si="6"/>
        <v>0</v>
      </c>
      <c r="K46" s="820">
        <f t="shared" si="7"/>
        <v>0</v>
      </c>
      <c r="L46" s="820">
        <f t="shared" si="8"/>
        <v>0</v>
      </c>
      <c r="M46" s="822">
        <v>2.0</v>
      </c>
      <c r="N46" s="820">
        <f t="shared" si="9"/>
        <v>0</v>
      </c>
      <c r="O46" s="823"/>
      <c r="P46" s="820">
        <f t="shared" si="10"/>
        <v>0</v>
      </c>
      <c r="Q46" s="824"/>
      <c r="R46" s="825"/>
      <c r="S46" s="826">
        <f t="shared" si="11"/>
        <v>0</v>
      </c>
      <c r="T46" s="827"/>
      <c r="U46" s="146"/>
      <c r="V46" s="833"/>
      <c r="W46" s="834"/>
      <c r="X46" s="146"/>
      <c r="Y46" s="146"/>
      <c r="Z46" s="146"/>
    </row>
    <row r="47" ht="15.0" customHeight="1">
      <c r="A47" s="811" t="s">
        <v>1818</v>
      </c>
      <c r="B47" s="542"/>
      <c r="C47" s="542"/>
      <c r="D47" s="542"/>
      <c r="E47" s="542"/>
      <c r="F47" s="812"/>
      <c r="G47" s="812"/>
      <c r="H47" s="812"/>
      <c r="I47" s="812"/>
      <c r="J47" s="812"/>
      <c r="K47" s="812"/>
      <c r="L47" s="812"/>
      <c r="M47" s="812"/>
      <c r="N47" s="812"/>
      <c r="O47" s="812"/>
      <c r="P47" s="812"/>
      <c r="Q47" s="812"/>
      <c r="R47" s="542"/>
      <c r="S47" s="813"/>
      <c r="T47" s="814"/>
      <c r="U47" s="146"/>
      <c r="V47" s="833"/>
      <c r="W47" s="834"/>
      <c r="X47" s="146"/>
      <c r="Y47" s="146"/>
      <c r="Z47" s="146"/>
    </row>
    <row r="48" ht="15.0" customHeight="1">
      <c r="A48" s="817"/>
      <c r="B48" s="818"/>
      <c r="C48" s="819"/>
      <c r="D48" s="818"/>
      <c r="E48" s="820">
        <f>IF(D48&lt;=1,0.6,1.2)</f>
        <v>0.6</v>
      </c>
      <c r="F48" s="820"/>
      <c r="G48" s="821">
        <v>1.0</v>
      </c>
      <c r="H48" s="820">
        <f>((B48+E48)*(D48+F48)*C48)*G48</f>
        <v>0</v>
      </c>
      <c r="I48" s="820">
        <f>(B48)*(C48)*G48</f>
        <v>0</v>
      </c>
      <c r="J48" s="820">
        <f>H48-P48</f>
        <v>0</v>
      </c>
      <c r="K48" s="820">
        <f>(H48-J48)*1.3</f>
        <v>0</v>
      </c>
      <c r="L48" s="820">
        <f>I48*$L$7</f>
        <v>0</v>
      </c>
      <c r="M48" s="822">
        <v>2.0</v>
      </c>
      <c r="N48" s="820">
        <f>((C48*D48*M48))*G48</f>
        <v>0</v>
      </c>
      <c r="O48" s="823"/>
      <c r="P48" s="820">
        <f>B48*D48*C48*G48</f>
        <v>0</v>
      </c>
      <c r="Q48" s="824"/>
      <c r="R48" s="825"/>
      <c r="S48" s="826">
        <f>P48*$S$7</f>
        <v>0</v>
      </c>
      <c r="T48" s="827"/>
      <c r="U48" s="146"/>
      <c r="V48" s="833"/>
      <c r="W48" s="834"/>
      <c r="X48" s="146"/>
      <c r="Y48" s="146"/>
      <c r="Z48" s="146"/>
    </row>
    <row r="49" ht="15.0" customHeight="1">
      <c r="A49" s="811" t="s">
        <v>1818</v>
      </c>
      <c r="B49" s="542"/>
      <c r="C49" s="542"/>
      <c r="D49" s="542"/>
      <c r="E49" s="542"/>
      <c r="F49" s="812"/>
      <c r="G49" s="812"/>
      <c r="H49" s="812"/>
      <c r="I49" s="812"/>
      <c r="J49" s="812"/>
      <c r="K49" s="812"/>
      <c r="L49" s="812"/>
      <c r="M49" s="812"/>
      <c r="N49" s="812"/>
      <c r="O49" s="812"/>
      <c r="P49" s="812"/>
      <c r="Q49" s="812"/>
      <c r="R49" s="542"/>
      <c r="S49" s="813"/>
      <c r="T49" s="814"/>
      <c r="U49" s="146"/>
      <c r="V49" s="833"/>
      <c r="W49" s="834"/>
      <c r="X49" s="146"/>
      <c r="Y49" s="146"/>
      <c r="Z49" s="146"/>
    </row>
    <row r="50" ht="15.0" customHeight="1">
      <c r="A50" s="817"/>
      <c r="B50" s="818"/>
      <c r="C50" s="819"/>
      <c r="D50" s="818"/>
      <c r="E50" s="820">
        <f t="shared" ref="E50:E54" si="12">IF(D50&lt;=1,0.6,1.2)</f>
        <v>0.6</v>
      </c>
      <c r="F50" s="820"/>
      <c r="G50" s="821">
        <v>1.0</v>
      </c>
      <c r="H50" s="820">
        <f t="shared" ref="H50:H54" si="13">((B50+E50)*(D50+F50)*C50)*G50</f>
        <v>0</v>
      </c>
      <c r="I50" s="820">
        <f t="shared" ref="I50:I54" si="14">(B50)*(C50)*G50</f>
        <v>0</v>
      </c>
      <c r="J50" s="820">
        <f t="shared" ref="J50:J54" si="15">H50-P50</f>
        <v>0</v>
      </c>
      <c r="K50" s="820">
        <f t="shared" ref="K50:K54" si="16">(H50-J50)*1.3</f>
        <v>0</v>
      </c>
      <c r="L50" s="820">
        <f t="shared" ref="L50:L54" si="17">I50*$L$7</f>
        <v>0</v>
      </c>
      <c r="M50" s="822">
        <v>2.0</v>
      </c>
      <c r="N50" s="820">
        <f t="shared" ref="N50:N54" si="18">((C50*D50*M50))*G50</f>
        <v>0</v>
      </c>
      <c r="O50" s="823"/>
      <c r="P50" s="820">
        <f t="shared" ref="P50:P54" si="19">B50*D50*C50*G50</f>
        <v>0</v>
      </c>
      <c r="Q50" s="824"/>
      <c r="R50" s="825"/>
      <c r="S50" s="826">
        <f t="shared" ref="S50:S54" si="20">P50*$S$7</f>
        <v>0</v>
      </c>
      <c r="T50" s="827"/>
      <c r="U50" s="146"/>
      <c r="V50" s="146"/>
      <c r="W50" s="146"/>
      <c r="X50" s="146"/>
      <c r="Y50" s="146"/>
      <c r="Z50" s="146"/>
    </row>
    <row r="51" ht="15.0" customHeight="1">
      <c r="A51" s="817"/>
      <c r="B51" s="818"/>
      <c r="C51" s="819"/>
      <c r="D51" s="818"/>
      <c r="E51" s="820">
        <f t="shared" si="12"/>
        <v>0.6</v>
      </c>
      <c r="F51" s="820"/>
      <c r="G51" s="821">
        <v>1.0</v>
      </c>
      <c r="H51" s="820">
        <f t="shared" si="13"/>
        <v>0</v>
      </c>
      <c r="I51" s="820">
        <f t="shared" si="14"/>
        <v>0</v>
      </c>
      <c r="J51" s="820">
        <f t="shared" si="15"/>
        <v>0</v>
      </c>
      <c r="K51" s="820">
        <f t="shared" si="16"/>
        <v>0</v>
      </c>
      <c r="L51" s="820">
        <f t="shared" si="17"/>
        <v>0</v>
      </c>
      <c r="M51" s="822">
        <v>2.0</v>
      </c>
      <c r="N51" s="820">
        <f t="shared" si="18"/>
        <v>0</v>
      </c>
      <c r="O51" s="823"/>
      <c r="P51" s="820">
        <f t="shared" si="19"/>
        <v>0</v>
      </c>
      <c r="Q51" s="824"/>
      <c r="R51" s="825"/>
      <c r="S51" s="826">
        <f t="shared" si="20"/>
        <v>0</v>
      </c>
      <c r="T51" s="827"/>
      <c r="U51" s="146"/>
      <c r="V51" s="833"/>
      <c r="W51" s="834"/>
      <c r="X51" s="146"/>
      <c r="Y51" s="146"/>
      <c r="Z51" s="146"/>
    </row>
    <row r="52" ht="15.0" customHeight="1">
      <c r="A52" s="817"/>
      <c r="B52" s="818"/>
      <c r="C52" s="819"/>
      <c r="D52" s="818"/>
      <c r="E52" s="820">
        <f t="shared" si="12"/>
        <v>0.6</v>
      </c>
      <c r="F52" s="820"/>
      <c r="G52" s="821">
        <v>1.0</v>
      </c>
      <c r="H52" s="820">
        <f t="shared" si="13"/>
        <v>0</v>
      </c>
      <c r="I52" s="820">
        <f t="shared" si="14"/>
        <v>0</v>
      </c>
      <c r="J52" s="820">
        <f t="shared" si="15"/>
        <v>0</v>
      </c>
      <c r="K52" s="820">
        <f t="shared" si="16"/>
        <v>0</v>
      </c>
      <c r="L52" s="820">
        <f t="shared" si="17"/>
        <v>0</v>
      </c>
      <c r="M52" s="822">
        <v>2.0</v>
      </c>
      <c r="N52" s="820">
        <f t="shared" si="18"/>
        <v>0</v>
      </c>
      <c r="O52" s="823"/>
      <c r="P52" s="820">
        <f t="shared" si="19"/>
        <v>0</v>
      </c>
      <c r="Q52" s="824"/>
      <c r="R52" s="825"/>
      <c r="S52" s="826">
        <f t="shared" si="20"/>
        <v>0</v>
      </c>
      <c r="T52" s="827"/>
      <c r="U52" s="146"/>
      <c r="V52" s="833"/>
      <c r="W52" s="834"/>
      <c r="X52" s="146"/>
      <c r="Y52" s="146"/>
      <c r="Z52" s="146"/>
    </row>
    <row r="53" ht="15.0" customHeight="1">
      <c r="A53" s="817"/>
      <c r="B53" s="818"/>
      <c r="C53" s="819"/>
      <c r="D53" s="818"/>
      <c r="E53" s="820">
        <f t="shared" si="12"/>
        <v>0.6</v>
      </c>
      <c r="F53" s="820"/>
      <c r="G53" s="821">
        <v>1.0</v>
      </c>
      <c r="H53" s="820">
        <f t="shared" si="13"/>
        <v>0</v>
      </c>
      <c r="I53" s="820">
        <f t="shared" si="14"/>
        <v>0</v>
      </c>
      <c r="J53" s="820">
        <f t="shared" si="15"/>
        <v>0</v>
      </c>
      <c r="K53" s="820">
        <f t="shared" si="16"/>
        <v>0</v>
      </c>
      <c r="L53" s="820">
        <f t="shared" si="17"/>
        <v>0</v>
      </c>
      <c r="M53" s="822">
        <v>2.0</v>
      </c>
      <c r="N53" s="820">
        <f t="shared" si="18"/>
        <v>0</v>
      </c>
      <c r="O53" s="823"/>
      <c r="P53" s="820">
        <f t="shared" si="19"/>
        <v>0</v>
      </c>
      <c r="Q53" s="824"/>
      <c r="R53" s="825"/>
      <c r="S53" s="826">
        <f t="shared" si="20"/>
        <v>0</v>
      </c>
      <c r="T53" s="827"/>
      <c r="U53" s="146"/>
      <c r="V53" s="833"/>
      <c r="W53" s="834"/>
      <c r="X53" s="146"/>
      <c r="Y53" s="146"/>
      <c r="Z53" s="146"/>
    </row>
    <row r="54" ht="15.0" customHeight="1">
      <c r="A54" s="817"/>
      <c r="B54" s="818"/>
      <c r="C54" s="819"/>
      <c r="D54" s="818"/>
      <c r="E54" s="820">
        <f t="shared" si="12"/>
        <v>0.6</v>
      </c>
      <c r="F54" s="820"/>
      <c r="G54" s="821">
        <v>1.0</v>
      </c>
      <c r="H54" s="820">
        <f t="shared" si="13"/>
        <v>0</v>
      </c>
      <c r="I54" s="820">
        <f t="shared" si="14"/>
        <v>0</v>
      </c>
      <c r="J54" s="820">
        <f t="shared" si="15"/>
        <v>0</v>
      </c>
      <c r="K54" s="820">
        <f t="shared" si="16"/>
        <v>0</v>
      </c>
      <c r="L54" s="820">
        <f t="shared" si="17"/>
        <v>0</v>
      </c>
      <c r="M54" s="822">
        <v>2.0</v>
      </c>
      <c r="N54" s="820">
        <f t="shared" si="18"/>
        <v>0</v>
      </c>
      <c r="O54" s="823"/>
      <c r="P54" s="820">
        <f t="shared" si="19"/>
        <v>0</v>
      </c>
      <c r="Q54" s="824"/>
      <c r="R54" s="825"/>
      <c r="S54" s="826">
        <f t="shared" si="20"/>
        <v>0</v>
      </c>
      <c r="T54" s="827"/>
      <c r="U54" s="146"/>
      <c r="V54" s="835"/>
      <c r="W54" s="836"/>
      <c r="X54" s="146"/>
      <c r="Y54" s="146"/>
      <c r="Z54" s="146"/>
    </row>
    <row r="55" ht="15.0" customHeight="1">
      <c r="A55" s="777"/>
      <c r="B55" s="777" t="s">
        <v>1851</v>
      </c>
      <c r="C55" s="837">
        <f>SUM(C8:C27)</f>
        <v>0</v>
      </c>
      <c r="D55" s="838"/>
      <c r="E55" s="838"/>
      <c r="F55" s="838"/>
      <c r="G55" s="839"/>
      <c r="H55" s="547">
        <f t="shared" ref="H55:L55" si="21">SUM(H8:H54)</f>
        <v>0</v>
      </c>
      <c r="I55" s="547">
        <f t="shared" si="21"/>
        <v>0</v>
      </c>
      <c r="J55" s="547">
        <f t="shared" si="21"/>
        <v>0</v>
      </c>
      <c r="K55" s="547">
        <f t="shared" si="21"/>
        <v>0</v>
      </c>
      <c r="L55" s="547">
        <f t="shared" si="21"/>
        <v>0</v>
      </c>
      <c r="M55" s="547"/>
      <c r="N55" s="547">
        <f t="shared" ref="N55:Q55" si="22">SUM(N8:N54)</f>
        <v>0</v>
      </c>
      <c r="O55" s="547">
        <f t="shared" si="22"/>
        <v>0</v>
      </c>
      <c r="P55" s="547">
        <f t="shared" si="22"/>
        <v>0</v>
      </c>
      <c r="Q55" s="547">
        <f t="shared" si="22"/>
        <v>0</v>
      </c>
      <c r="R55" s="840"/>
      <c r="S55" s="841">
        <f t="shared" ref="S55:T55" si="23">SUM(S8:S54)</f>
        <v>0</v>
      </c>
      <c r="T55" s="842">
        <f t="shared" si="23"/>
        <v>0</v>
      </c>
      <c r="U55" s="175"/>
      <c r="V55" s="835"/>
      <c r="W55" s="836"/>
      <c r="X55" s="146"/>
      <c r="Y55" s="146"/>
      <c r="Z55" s="146"/>
    </row>
    <row r="56" ht="15.0" customHeight="1">
      <c r="A56" s="132"/>
      <c r="B56" s="132"/>
      <c r="C56" s="843"/>
      <c r="D56" s="17"/>
      <c r="E56" s="17"/>
      <c r="F56" s="17"/>
      <c r="G56" s="844"/>
      <c r="H56" s="845"/>
      <c r="I56" s="845"/>
      <c r="J56" s="845"/>
      <c r="K56" s="845"/>
      <c r="L56" s="845"/>
      <c r="M56" s="845"/>
      <c r="N56" s="846"/>
      <c r="O56" s="846"/>
      <c r="P56" s="847"/>
      <c r="Q56" s="846"/>
      <c r="R56" s="175"/>
      <c r="S56" s="848"/>
      <c r="T56" s="848"/>
      <c r="U56" s="175"/>
      <c r="V56" s="835"/>
      <c r="W56" s="836"/>
      <c r="X56" s="146"/>
      <c r="Y56" s="146"/>
      <c r="Z56" s="146"/>
    </row>
    <row r="57" ht="15.0" customHeight="1">
      <c r="A57" s="548"/>
      <c r="B57" s="548"/>
      <c r="C57" s="548"/>
      <c r="D57" s="548"/>
      <c r="E57" s="548"/>
      <c r="F57" s="548"/>
      <c r="G57" s="548"/>
      <c r="H57" s="548"/>
      <c r="I57" s="548"/>
      <c r="J57" s="548"/>
      <c r="K57" s="548"/>
      <c r="L57" s="548"/>
      <c r="M57" s="548"/>
      <c r="N57" s="175"/>
      <c r="O57" s="175"/>
      <c r="P57" s="175"/>
      <c r="Q57" s="175"/>
      <c r="R57" s="175"/>
      <c r="S57" s="548"/>
      <c r="T57" s="849"/>
      <c r="U57" s="175"/>
      <c r="V57" s="833"/>
      <c r="W57" s="834"/>
      <c r="X57" s="146"/>
      <c r="Y57" s="146"/>
      <c r="Z57" s="146"/>
    </row>
    <row r="58" ht="15.0" customHeight="1">
      <c r="A58" s="850" t="s">
        <v>1852</v>
      </c>
      <c r="B58" s="327"/>
      <c r="C58" s="548"/>
      <c r="D58" s="175"/>
      <c r="E58" s="548"/>
      <c r="F58" s="548"/>
      <c r="G58" s="548"/>
      <c r="H58" s="548"/>
      <c r="I58" s="548"/>
      <c r="J58" s="548"/>
      <c r="K58" s="851" t="s">
        <v>1853</v>
      </c>
      <c r="L58" s="548"/>
      <c r="M58" s="548"/>
      <c r="N58" s="846"/>
      <c r="O58" s="846"/>
      <c r="P58" s="847"/>
      <c r="Q58" s="175"/>
      <c r="R58" s="175"/>
      <c r="S58" s="548"/>
      <c r="T58" s="846"/>
      <c r="U58" s="175"/>
      <c r="V58" s="833"/>
      <c r="W58" s="834"/>
      <c r="X58" s="146"/>
      <c r="Y58" s="146"/>
      <c r="Z58" s="146"/>
    </row>
    <row r="59" ht="15.0" customHeight="1">
      <c r="A59" s="852" t="s">
        <v>100</v>
      </c>
      <c r="B59" s="853">
        <f>N55</f>
        <v>0</v>
      </c>
      <c r="C59" s="854"/>
      <c r="D59" s="548"/>
      <c r="E59" s="548"/>
      <c r="F59" s="548"/>
      <c r="G59" s="548"/>
      <c r="H59" s="548"/>
      <c r="I59" s="548"/>
      <c r="J59" s="548"/>
      <c r="K59" s="548"/>
      <c r="L59" s="548"/>
      <c r="M59" s="548"/>
      <c r="N59" s="548"/>
      <c r="O59" s="548"/>
      <c r="P59" s="175"/>
      <c r="Q59" s="175"/>
      <c r="R59" s="175"/>
      <c r="S59" s="548"/>
      <c r="T59" s="548"/>
      <c r="U59" s="175"/>
      <c r="V59" s="833"/>
      <c r="W59" s="834"/>
      <c r="X59" s="146"/>
      <c r="Y59" s="146"/>
      <c r="Z59" s="146"/>
    </row>
    <row r="60" ht="15.0" customHeight="1">
      <c r="A60" s="855"/>
      <c r="B60" s="548"/>
      <c r="C60" s="548"/>
      <c r="D60" s="548"/>
      <c r="E60" s="548"/>
      <c r="F60" s="548"/>
      <c r="G60" s="548"/>
      <c r="H60" s="548"/>
      <c r="I60" s="548"/>
      <c r="J60" s="548"/>
      <c r="K60" s="548"/>
      <c r="L60" s="548"/>
      <c r="M60" s="548"/>
      <c r="N60" s="548"/>
      <c r="O60" s="548"/>
      <c r="P60" s="175"/>
      <c r="Q60" s="175"/>
      <c r="R60" s="175"/>
      <c r="S60" s="548"/>
      <c r="T60" s="548"/>
      <c r="U60" s="175"/>
      <c r="V60" s="146"/>
      <c r="W60" s="146"/>
      <c r="X60" s="146"/>
      <c r="Y60" s="146"/>
      <c r="Z60" s="146"/>
    </row>
    <row r="61" ht="15.0" customHeight="1">
      <c r="A61" s="855"/>
      <c r="B61" s="548"/>
      <c r="C61" s="548"/>
      <c r="D61" s="548"/>
      <c r="E61" s="548"/>
      <c r="F61" s="548"/>
      <c r="G61" s="548"/>
      <c r="H61" s="548"/>
      <c r="I61" s="548"/>
      <c r="J61" s="548"/>
      <c r="K61" s="548"/>
      <c r="L61" s="548"/>
      <c r="M61" s="548"/>
      <c r="N61" s="548"/>
      <c r="O61" s="548"/>
      <c r="P61" s="175"/>
      <c r="Q61" s="175"/>
      <c r="R61" s="175"/>
      <c r="S61" s="548"/>
      <c r="T61" s="548"/>
      <c r="U61" s="175"/>
      <c r="V61" s="146"/>
      <c r="W61" s="146"/>
      <c r="X61" s="146"/>
      <c r="Y61" s="146"/>
      <c r="Z61" s="146"/>
    </row>
    <row r="62" ht="15.0" customHeight="1">
      <c r="A62" s="856"/>
      <c r="B62" s="175"/>
      <c r="C62" s="548"/>
      <c r="D62" s="548"/>
      <c r="E62" s="548"/>
      <c r="F62" s="548"/>
      <c r="G62" s="548"/>
      <c r="H62" s="548"/>
      <c r="I62" s="548"/>
      <c r="J62" s="548"/>
      <c r="K62" s="548"/>
      <c r="L62" s="548"/>
      <c r="M62" s="548"/>
      <c r="N62" s="548"/>
      <c r="O62" s="548"/>
      <c r="P62" s="175"/>
      <c r="Q62" s="175"/>
      <c r="R62" s="175"/>
      <c r="S62" s="548"/>
      <c r="T62" s="548"/>
      <c r="U62" s="175"/>
      <c r="V62" s="833"/>
      <c r="W62" s="834"/>
      <c r="X62" s="146"/>
      <c r="Y62" s="146"/>
      <c r="Z62" s="146"/>
    </row>
    <row r="63" ht="15.0" customHeight="1">
      <c r="A63" s="856"/>
      <c r="B63" s="175"/>
      <c r="C63" s="548"/>
      <c r="D63" s="548"/>
      <c r="E63" s="548"/>
      <c r="F63" s="548"/>
      <c r="G63" s="548"/>
      <c r="H63" s="548"/>
      <c r="I63" s="548"/>
      <c r="J63" s="548"/>
      <c r="K63" s="548"/>
      <c r="L63" s="548"/>
      <c r="M63" s="548"/>
      <c r="N63" s="548"/>
      <c r="O63" s="548"/>
      <c r="P63" s="548"/>
      <c r="Q63" s="548"/>
      <c r="R63" s="548"/>
      <c r="S63" s="548"/>
      <c r="T63" s="548"/>
      <c r="U63" s="175"/>
      <c r="V63" s="833"/>
      <c r="W63" s="834"/>
      <c r="X63" s="146"/>
      <c r="Y63" s="146"/>
      <c r="Z63" s="146"/>
    </row>
    <row r="64" ht="15.0" customHeight="1">
      <c r="A64" s="175"/>
      <c r="B64" s="175"/>
      <c r="C64" s="175"/>
      <c r="D64" s="175"/>
      <c r="E64" s="175"/>
      <c r="F64" s="175"/>
      <c r="G64" s="175"/>
      <c r="H64" s="175"/>
      <c r="I64" s="175"/>
      <c r="J64" s="175"/>
      <c r="K64" s="175"/>
      <c r="L64" s="175"/>
      <c r="M64" s="175"/>
      <c r="N64" s="175"/>
      <c r="O64" s="175"/>
      <c r="P64" s="175"/>
      <c r="Q64" s="175"/>
      <c r="R64" s="175"/>
      <c r="S64" s="175"/>
      <c r="T64" s="175"/>
      <c r="U64" s="175"/>
      <c r="V64" s="833"/>
      <c r="W64" s="834"/>
      <c r="X64" s="146"/>
      <c r="Y64" s="146"/>
      <c r="Z64" s="146"/>
    </row>
    <row r="65" ht="15.0" customHeight="1">
      <c r="A65" s="175"/>
      <c r="B65" s="175"/>
      <c r="C65" s="175"/>
      <c r="D65" s="175"/>
      <c r="E65" s="175"/>
      <c r="F65" s="175"/>
      <c r="G65" s="175"/>
      <c r="H65" s="175"/>
      <c r="I65" s="175"/>
      <c r="J65" s="175"/>
      <c r="K65" s="175"/>
      <c r="L65" s="175"/>
      <c r="M65" s="175"/>
      <c r="N65" s="175"/>
      <c r="O65" s="175"/>
      <c r="P65" s="175"/>
      <c r="Q65" s="175"/>
      <c r="R65" s="175"/>
      <c r="S65" s="175"/>
      <c r="T65" s="175"/>
      <c r="U65" s="175"/>
      <c r="V65" s="833"/>
      <c r="W65" s="834"/>
      <c r="X65" s="146"/>
      <c r="Y65" s="146"/>
      <c r="Z65" s="146"/>
    </row>
    <row r="66" ht="15.0" customHeight="1">
      <c r="A66" s="175"/>
      <c r="B66" s="175"/>
      <c r="C66" s="175"/>
      <c r="D66" s="175"/>
      <c r="E66" s="175"/>
      <c r="F66" s="175"/>
      <c r="G66" s="175"/>
      <c r="H66" s="175"/>
      <c r="I66" s="175"/>
      <c r="J66" s="175"/>
      <c r="K66" s="175"/>
      <c r="L66" s="175"/>
      <c r="M66" s="175"/>
      <c r="N66" s="175"/>
      <c r="O66" s="175"/>
      <c r="P66" s="175"/>
      <c r="Q66" s="175"/>
      <c r="R66" s="175"/>
      <c r="S66" s="175"/>
      <c r="T66" s="175"/>
      <c r="U66" s="175"/>
      <c r="V66" s="833"/>
      <c r="W66" s="834"/>
      <c r="X66" s="146"/>
      <c r="Y66" s="146"/>
      <c r="Z66" s="146"/>
    </row>
    <row r="67" ht="15.0" customHeight="1">
      <c r="A67" s="175"/>
      <c r="B67" s="175"/>
      <c r="C67" s="175"/>
      <c r="D67" s="175"/>
      <c r="E67" s="175"/>
      <c r="F67" s="175"/>
      <c r="G67" s="175"/>
      <c r="H67" s="175"/>
      <c r="I67" s="175"/>
      <c r="J67" s="175"/>
      <c r="K67" s="175"/>
      <c r="L67" s="175"/>
      <c r="M67" s="847"/>
      <c r="N67" s="175"/>
      <c r="O67" s="175"/>
      <c r="P67" s="175"/>
      <c r="Q67" s="175"/>
      <c r="R67" s="175"/>
      <c r="S67" s="175"/>
      <c r="T67" s="175"/>
      <c r="U67" s="175"/>
      <c r="V67" s="833"/>
      <c r="W67" s="834"/>
      <c r="X67" s="146"/>
      <c r="Y67" s="146"/>
      <c r="Z67" s="146"/>
    </row>
    <row r="68" ht="15.0" customHeight="1">
      <c r="A68" s="175"/>
      <c r="B68" s="175"/>
      <c r="C68" s="175"/>
      <c r="D68" s="175"/>
      <c r="E68" s="175"/>
      <c r="F68" s="175"/>
      <c r="G68" s="175"/>
      <c r="H68" s="175"/>
      <c r="I68" s="175"/>
      <c r="J68" s="175"/>
      <c r="K68" s="175"/>
      <c r="L68" s="175"/>
      <c r="M68" s="175"/>
      <c r="N68" s="175"/>
      <c r="O68" s="175"/>
      <c r="P68" s="175"/>
      <c r="Q68" s="175"/>
      <c r="R68" s="175"/>
      <c r="S68" s="175"/>
      <c r="T68" s="175"/>
      <c r="U68" s="175"/>
      <c r="V68" s="833"/>
      <c r="W68" s="834"/>
      <c r="X68" s="146"/>
      <c r="Y68" s="146"/>
      <c r="Z68" s="146"/>
    </row>
    <row r="69" ht="15.0" customHeight="1">
      <c r="A69" s="175"/>
      <c r="B69" s="175"/>
      <c r="C69" s="175"/>
      <c r="D69" s="175"/>
      <c r="E69" s="175"/>
      <c r="F69" s="175"/>
      <c r="G69" s="175"/>
      <c r="H69" s="175"/>
      <c r="I69" s="175"/>
      <c r="J69" s="175"/>
      <c r="K69" s="175"/>
      <c r="L69" s="175"/>
      <c r="M69" s="175"/>
      <c r="N69" s="175"/>
      <c r="O69" s="175"/>
      <c r="P69" s="175"/>
      <c r="Q69" s="175"/>
      <c r="R69" s="175"/>
      <c r="S69" s="175"/>
      <c r="T69" s="175"/>
      <c r="U69" s="175"/>
      <c r="V69" s="146"/>
      <c r="W69" s="146"/>
      <c r="X69" s="146"/>
      <c r="Y69" s="146"/>
      <c r="Z69" s="146"/>
    </row>
    <row r="70" ht="15.0" customHeight="1">
      <c r="A70" s="175"/>
      <c r="B70" s="175"/>
      <c r="C70" s="175"/>
      <c r="D70" s="175"/>
      <c r="E70" s="175"/>
      <c r="F70" s="175"/>
      <c r="G70" s="175"/>
      <c r="H70" s="175"/>
      <c r="I70" s="175"/>
      <c r="J70" s="175"/>
      <c r="K70" s="175"/>
      <c r="L70" s="175"/>
      <c r="M70" s="175"/>
      <c r="N70" s="175"/>
      <c r="O70" s="175"/>
      <c r="P70" s="175"/>
      <c r="Q70" s="175"/>
      <c r="R70" s="175"/>
      <c r="S70" s="175"/>
      <c r="T70" s="175"/>
      <c r="U70" s="175"/>
      <c r="V70" s="146"/>
      <c r="W70" s="146"/>
      <c r="X70" s="146"/>
      <c r="Y70" s="146"/>
      <c r="Z70" s="146"/>
    </row>
    <row r="71" ht="15.0" customHeight="1">
      <c r="A71" s="175"/>
      <c r="B71" s="175"/>
      <c r="C71" s="175"/>
      <c r="D71" s="175"/>
      <c r="E71" s="175"/>
      <c r="F71" s="175"/>
      <c r="G71" s="175"/>
      <c r="H71" s="175"/>
      <c r="I71" s="175"/>
      <c r="J71" s="175"/>
      <c r="K71" s="175"/>
      <c r="L71" s="175"/>
      <c r="M71" s="175"/>
      <c r="N71" s="175"/>
      <c r="O71" s="175"/>
      <c r="P71" s="175"/>
      <c r="Q71" s="175"/>
      <c r="R71" s="175"/>
      <c r="S71" s="175"/>
      <c r="T71" s="175"/>
      <c r="U71" s="175"/>
      <c r="V71" s="833"/>
      <c r="W71" s="834"/>
      <c r="X71" s="146"/>
      <c r="Y71" s="146"/>
      <c r="Z71" s="146"/>
    </row>
    <row r="72" ht="15.0" customHeight="1">
      <c r="A72" s="175"/>
      <c r="B72" s="847"/>
      <c r="C72" s="175"/>
      <c r="D72" s="175"/>
      <c r="E72" s="175"/>
      <c r="F72" s="175"/>
      <c r="G72" s="175"/>
      <c r="H72" s="175"/>
      <c r="I72" s="175"/>
      <c r="J72" s="175"/>
      <c r="K72" s="175"/>
      <c r="L72" s="175"/>
      <c r="M72" s="175"/>
      <c r="N72" s="175"/>
      <c r="O72" s="175"/>
      <c r="P72" s="175"/>
      <c r="Q72" s="175"/>
      <c r="R72" s="175"/>
      <c r="S72" s="175"/>
      <c r="T72" s="175"/>
      <c r="U72" s="175"/>
      <c r="V72" s="833"/>
      <c r="W72" s="834"/>
      <c r="X72" s="146"/>
      <c r="Y72" s="146"/>
      <c r="Z72" s="146"/>
    </row>
    <row r="73" ht="15.0" customHeight="1">
      <c r="A73" s="175"/>
      <c r="B73" s="847"/>
      <c r="C73" s="175"/>
      <c r="D73" s="175"/>
      <c r="E73" s="175"/>
      <c r="F73" s="175"/>
      <c r="G73" s="175"/>
      <c r="H73" s="175"/>
      <c r="I73" s="175"/>
      <c r="J73" s="175"/>
      <c r="K73" s="175"/>
      <c r="L73" s="175"/>
      <c r="M73" s="175"/>
      <c r="N73" s="175"/>
      <c r="O73" s="175"/>
      <c r="P73" s="175"/>
      <c r="Q73" s="175"/>
      <c r="R73" s="175"/>
      <c r="S73" s="175"/>
      <c r="T73" s="175"/>
      <c r="U73" s="175"/>
      <c r="V73" s="833"/>
      <c r="W73" s="834"/>
      <c r="X73" s="146"/>
      <c r="Y73" s="146"/>
      <c r="Z73" s="146"/>
    </row>
    <row r="74" ht="15.0" customHeight="1">
      <c r="A74" s="175"/>
      <c r="B74" s="175"/>
      <c r="C74" s="175"/>
      <c r="D74" s="175"/>
      <c r="E74" s="175"/>
      <c r="F74" s="175"/>
      <c r="G74" s="175"/>
      <c r="H74" s="175"/>
      <c r="I74" s="175"/>
      <c r="J74" s="175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833"/>
      <c r="W74" s="834"/>
      <c r="X74" s="146"/>
      <c r="Y74" s="146"/>
      <c r="Z74" s="146"/>
    </row>
    <row r="75" ht="15.0" customHeight="1">
      <c r="A75" s="175"/>
      <c r="B75" s="175"/>
      <c r="C75" s="175"/>
      <c r="D75" s="175"/>
      <c r="E75" s="175"/>
      <c r="F75" s="175"/>
      <c r="G75" s="175"/>
      <c r="H75" s="175"/>
      <c r="I75" s="175"/>
      <c r="J75" s="175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833"/>
      <c r="W75" s="834"/>
      <c r="X75" s="146"/>
      <c r="Y75" s="146"/>
      <c r="Z75" s="146"/>
    </row>
    <row r="76" ht="15.0" customHeight="1">
      <c r="A76" s="175"/>
      <c r="B76" s="175"/>
      <c r="C76" s="175"/>
      <c r="D76" s="175"/>
      <c r="E76" s="175"/>
      <c r="F76" s="175"/>
      <c r="G76" s="175"/>
      <c r="H76" s="175"/>
      <c r="I76" s="175"/>
      <c r="J76" s="175"/>
      <c r="K76" s="175"/>
      <c r="L76" s="175"/>
      <c r="M76" s="175"/>
      <c r="N76" s="175"/>
      <c r="O76" s="175"/>
      <c r="P76" s="175"/>
      <c r="Q76" s="175"/>
      <c r="R76" s="175"/>
      <c r="S76" s="175"/>
      <c r="T76" s="175"/>
      <c r="U76" s="175"/>
      <c r="V76" s="833"/>
      <c r="W76" s="834"/>
      <c r="X76" s="146"/>
      <c r="Y76" s="146"/>
      <c r="Z76" s="146"/>
    </row>
    <row r="77" ht="15.0" customHeight="1">
      <c r="A77" s="175"/>
      <c r="B77" s="175"/>
      <c r="C77" s="175"/>
      <c r="D77" s="175"/>
      <c r="E77" s="175"/>
      <c r="F77" s="175"/>
      <c r="G77" s="175"/>
      <c r="H77" s="175"/>
      <c r="I77" s="175"/>
      <c r="J77" s="175"/>
      <c r="K77" s="175"/>
      <c r="L77" s="175"/>
      <c r="M77" s="175"/>
      <c r="N77" s="175"/>
      <c r="O77" s="175"/>
      <c r="P77" s="175"/>
      <c r="Q77" s="175"/>
      <c r="R77" s="175"/>
      <c r="S77" s="175"/>
      <c r="T77" s="175"/>
      <c r="U77" s="175"/>
      <c r="V77" s="833"/>
      <c r="W77" s="834"/>
      <c r="X77" s="146"/>
      <c r="Y77" s="146"/>
      <c r="Z77" s="146"/>
    </row>
    <row r="78" ht="15.0" customHeight="1">
      <c r="A78" s="175"/>
      <c r="B78" s="175"/>
      <c r="C78" s="175"/>
      <c r="D78" s="175"/>
      <c r="E78" s="175"/>
      <c r="F78" s="175"/>
      <c r="G78" s="175"/>
      <c r="H78" s="175"/>
      <c r="I78" s="175"/>
      <c r="J78" s="175"/>
      <c r="K78" s="175"/>
      <c r="L78" s="175"/>
      <c r="M78" s="175"/>
      <c r="N78" s="175"/>
      <c r="O78" s="175"/>
      <c r="P78" s="175"/>
      <c r="Q78" s="175"/>
      <c r="R78" s="175"/>
      <c r="S78" s="175"/>
      <c r="T78" s="175"/>
      <c r="U78" s="175"/>
      <c r="V78" s="833"/>
      <c r="W78" s="834"/>
      <c r="X78" s="146"/>
      <c r="Y78" s="146"/>
      <c r="Z78" s="146"/>
    </row>
    <row r="79" ht="15.0" customHeight="1">
      <c r="A79" s="175"/>
      <c r="B79" s="175"/>
      <c r="C79" s="175"/>
      <c r="D79" s="175"/>
      <c r="E79" s="175"/>
      <c r="F79" s="175"/>
      <c r="G79" s="175"/>
      <c r="H79" s="175"/>
      <c r="I79" s="175"/>
      <c r="J79" s="175"/>
      <c r="K79" s="175"/>
      <c r="L79" s="175"/>
      <c r="M79" s="175"/>
      <c r="N79" s="175"/>
      <c r="O79" s="175"/>
      <c r="P79" s="175"/>
      <c r="Q79" s="175"/>
      <c r="R79" s="175"/>
      <c r="S79" s="175"/>
      <c r="T79" s="175"/>
      <c r="U79" s="175"/>
      <c r="V79" s="833"/>
      <c r="W79" s="834"/>
      <c r="X79" s="146"/>
      <c r="Y79" s="146"/>
      <c r="Z79" s="146"/>
    </row>
    <row r="80" ht="15.0" customHeight="1">
      <c r="A80" s="175"/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833"/>
      <c r="W80" s="834"/>
      <c r="X80" s="146"/>
      <c r="Y80" s="146"/>
      <c r="Z80" s="146"/>
    </row>
    <row r="81" ht="15.0" customHeight="1">
      <c r="A81" s="175"/>
      <c r="B81" s="175"/>
      <c r="C81" s="175"/>
      <c r="D81" s="175"/>
      <c r="E81" s="175"/>
      <c r="F81" s="175"/>
      <c r="G81" s="175"/>
      <c r="H81" s="175"/>
      <c r="I81" s="175"/>
      <c r="J81" s="175"/>
      <c r="K81" s="175"/>
      <c r="L81" s="175"/>
      <c r="M81" s="175"/>
      <c r="N81" s="175"/>
      <c r="O81" s="175"/>
      <c r="P81" s="175"/>
      <c r="Q81" s="175"/>
      <c r="R81" s="175"/>
      <c r="S81" s="175"/>
      <c r="T81" s="175"/>
      <c r="U81" s="175"/>
      <c r="V81" s="833"/>
      <c r="W81" s="834"/>
      <c r="X81" s="146"/>
      <c r="Y81" s="146"/>
      <c r="Z81" s="146"/>
    </row>
    <row r="82" ht="15.0" customHeight="1">
      <c r="A82" s="175"/>
      <c r="B82" s="175"/>
      <c r="C82" s="175"/>
      <c r="D82" s="175"/>
      <c r="E82" s="175"/>
      <c r="F82" s="175"/>
      <c r="G82" s="175"/>
      <c r="H82" s="175"/>
      <c r="I82" s="175"/>
      <c r="J82" s="175"/>
      <c r="K82" s="175"/>
      <c r="L82" s="175"/>
      <c r="M82" s="175"/>
      <c r="N82" s="175"/>
      <c r="O82" s="175"/>
      <c r="P82" s="175"/>
      <c r="Q82" s="175"/>
      <c r="R82" s="175"/>
      <c r="S82" s="175"/>
      <c r="T82" s="175"/>
      <c r="U82" s="175"/>
      <c r="V82" s="146"/>
      <c r="W82" s="146"/>
      <c r="X82" s="146"/>
      <c r="Y82" s="146"/>
      <c r="Z82" s="146"/>
    </row>
    <row r="83" ht="15.0" customHeight="1">
      <c r="A83" s="175"/>
      <c r="B83" s="175"/>
      <c r="C83" s="175"/>
      <c r="D83" s="175"/>
      <c r="E83" s="175"/>
      <c r="F83" s="175"/>
      <c r="G83" s="175"/>
      <c r="H83" s="175"/>
      <c r="I83" s="175"/>
      <c r="J83" s="175"/>
      <c r="K83" s="175"/>
      <c r="L83" s="175"/>
      <c r="M83" s="175"/>
      <c r="N83" s="175"/>
      <c r="O83" s="175"/>
      <c r="P83" s="175"/>
      <c r="Q83" s="175"/>
      <c r="R83" s="175"/>
      <c r="S83" s="175"/>
      <c r="T83" s="175"/>
      <c r="U83" s="175"/>
      <c r="V83" s="146"/>
      <c r="W83" s="146"/>
      <c r="X83" s="146"/>
      <c r="Y83" s="146"/>
      <c r="Z83" s="146"/>
    </row>
    <row r="84" ht="15.0" customHeight="1">
      <c r="A84" s="857"/>
      <c r="B84" s="175"/>
      <c r="C84" s="175"/>
      <c r="D84" s="175"/>
      <c r="E84" s="175"/>
      <c r="F84" s="175"/>
      <c r="G84" s="175"/>
      <c r="H84" s="175"/>
      <c r="I84" s="175"/>
      <c r="J84" s="175"/>
      <c r="K84" s="175"/>
      <c r="L84" s="175"/>
      <c r="M84" s="175"/>
      <c r="N84" s="175"/>
      <c r="O84" s="175"/>
      <c r="P84" s="175"/>
      <c r="Q84" s="175"/>
      <c r="R84" s="175"/>
      <c r="S84" s="175"/>
      <c r="T84" s="175"/>
      <c r="U84" s="175"/>
      <c r="V84" s="833"/>
      <c r="W84" s="834"/>
      <c r="X84" s="146"/>
      <c r="Y84" s="146"/>
      <c r="Z84" s="146"/>
    </row>
    <row r="85" ht="15.0" customHeight="1">
      <c r="A85" s="175"/>
      <c r="B85" s="175"/>
      <c r="C85" s="175"/>
      <c r="D85" s="175"/>
      <c r="E85" s="175"/>
      <c r="F85" s="175"/>
      <c r="G85" s="175"/>
      <c r="H85" s="175"/>
      <c r="I85" s="175"/>
      <c r="J85" s="175"/>
      <c r="K85" s="175"/>
      <c r="L85" s="175"/>
      <c r="M85" s="175"/>
      <c r="N85" s="175"/>
      <c r="O85" s="175"/>
      <c r="P85" s="175"/>
      <c r="Q85" s="175"/>
      <c r="R85" s="175"/>
      <c r="S85" s="175"/>
      <c r="T85" s="175"/>
      <c r="U85" s="175"/>
      <c r="V85" s="833"/>
      <c r="W85" s="834"/>
      <c r="X85" s="146"/>
      <c r="Y85" s="146"/>
      <c r="Z85" s="146"/>
    </row>
    <row r="86" ht="15.0" customHeight="1">
      <c r="A86" s="175"/>
      <c r="B86" s="175"/>
      <c r="C86" s="175"/>
      <c r="D86" s="175"/>
      <c r="E86" s="175"/>
      <c r="F86" s="175"/>
      <c r="G86" s="175"/>
      <c r="H86" s="175"/>
      <c r="I86" s="175"/>
      <c r="J86" s="175"/>
      <c r="K86" s="175"/>
      <c r="L86" s="175"/>
      <c r="M86" s="175"/>
      <c r="N86" s="175"/>
      <c r="O86" s="175"/>
      <c r="P86" s="175"/>
      <c r="Q86" s="175"/>
      <c r="R86" s="175"/>
      <c r="S86" s="175"/>
      <c r="T86" s="175"/>
      <c r="U86" s="175"/>
      <c r="V86" s="833"/>
      <c r="W86" s="834"/>
      <c r="X86" s="146"/>
      <c r="Y86" s="146"/>
      <c r="Z86" s="146"/>
    </row>
    <row r="87" ht="15.0" customHeight="1">
      <c r="A87" s="175"/>
      <c r="B87" s="175"/>
      <c r="C87" s="175"/>
      <c r="D87" s="175"/>
      <c r="E87" s="175"/>
      <c r="F87" s="175"/>
      <c r="G87" s="175"/>
      <c r="H87" s="175"/>
      <c r="I87" s="175"/>
      <c r="J87" s="175"/>
      <c r="K87" s="175"/>
      <c r="L87" s="175"/>
      <c r="M87" s="175"/>
      <c r="N87" s="175"/>
      <c r="O87" s="175"/>
      <c r="P87" s="175"/>
      <c r="Q87" s="175"/>
      <c r="R87" s="175"/>
      <c r="S87" s="175"/>
      <c r="T87" s="175"/>
      <c r="U87" s="175"/>
      <c r="V87" s="858" t="s">
        <v>1854</v>
      </c>
      <c r="W87" s="834"/>
      <c r="X87" s="146"/>
      <c r="Y87" s="146"/>
      <c r="Z87" s="146"/>
    </row>
    <row r="88" ht="15.0" customHeight="1">
      <c r="A88" s="175"/>
      <c r="B88" s="175"/>
      <c r="C88" s="175"/>
      <c r="D88" s="175"/>
      <c r="E88" s="175"/>
      <c r="F88" s="175"/>
      <c r="G88" s="175"/>
      <c r="H88" s="175"/>
      <c r="I88" s="175"/>
      <c r="J88" s="175"/>
      <c r="K88" s="175"/>
      <c r="L88" s="175"/>
      <c r="M88" s="175"/>
      <c r="N88" s="175"/>
      <c r="O88" s="175"/>
      <c r="P88" s="175"/>
      <c r="Q88" s="175"/>
      <c r="R88" s="175"/>
      <c r="S88" s="175"/>
      <c r="T88" s="175"/>
      <c r="U88" s="175"/>
      <c r="V88" s="858">
        <v>1.0</v>
      </c>
      <c r="W88" s="834"/>
      <c r="X88" s="146"/>
      <c r="Y88" s="146"/>
      <c r="Z88" s="146"/>
    </row>
    <row r="89" ht="15.0" customHeight="1">
      <c r="A89" s="175"/>
      <c r="B89" s="175"/>
      <c r="C89" s="175"/>
      <c r="D89" s="175"/>
      <c r="E89" s="175"/>
      <c r="F89" s="175"/>
      <c r="G89" s="175"/>
      <c r="H89" s="175"/>
      <c r="I89" s="175"/>
      <c r="J89" s="175"/>
      <c r="K89" s="175"/>
      <c r="L89" s="175"/>
      <c r="M89" s="175"/>
      <c r="N89" s="175"/>
      <c r="O89" s="175"/>
      <c r="P89" s="175"/>
      <c r="Q89" s="175"/>
      <c r="R89" s="175"/>
      <c r="S89" s="175"/>
      <c r="T89" s="175"/>
      <c r="U89" s="175"/>
      <c r="V89" s="833"/>
      <c r="W89" s="834"/>
      <c r="X89" s="146"/>
      <c r="Y89" s="146"/>
      <c r="Z89" s="146"/>
    </row>
    <row r="90" ht="15.0" customHeight="1">
      <c r="A90" s="175"/>
      <c r="B90" s="175"/>
      <c r="C90" s="175"/>
      <c r="D90" s="175"/>
      <c r="E90" s="175"/>
      <c r="F90" s="175"/>
      <c r="G90" s="175"/>
      <c r="H90" s="175"/>
      <c r="I90" s="175"/>
      <c r="J90" s="175"/>
      <c r="K90" s="175"/>
      <c r="L90" s="175"/>
      <c r="M90" s="175"/>
      <c r="N90" s="175"/>
      <c r="O90" s="175"/>
      <c r="P90" s="175"/>
      <c r="Q90" s="175"/>
      <c r="R90" s="175"/>
      <c r="S90" s="175"/>
      <c r="T90" s="175"/>
      <c r="U90" s="175"/>
      <c r="V90" s="833"/>
      <c r="W90" s="834"/>
      <c r="X90" s="146"/>
      <c r="Y90" s="146"/>
      <c r="Z90" s="146"/>
    </row>
    <row r="91" ht="15.0" customHeight="1">
      <c r="A91" s="175"/>
      <c r="B91" s="175"/>
      <c r="C91" s="175"/>
      <c r="D91" s="175"/>
      <c r="E91" s="175"/>
      <c r="F91" s="175"/>
      <c r="G91" s="175"/>
      <c r="H91" s="175"/>
      <c r="I91" s="175"/>
      <c r="J91" s="175"/>
      <c r="K91" s="175"/>
      <c r="L91" s="175"/>
      <c r="M91" s="175"/>
      <c r="N91" s="175"/>
      <c r="O91" s="175"/>
      <c r="P91" s="175"/>
      <c r="Q91" s="175"/>
      <c r="R91" s="175"/>
      <c r="S91" s="175"/>
      <c r="T91" s="175"/>
      <c r="U91" s="175"/>
      <c r="V91" s="146"/>
      <c r="W91" s="146"/>
      <c r="X91" s="146"/>
      <c r="Y91" s="146"/>
      <c r="Z91" s="146"/>
    </row>
    <row r="92" ht="15.0" customHeight="1">
      <c r="A92" s="175"/>
      <c r="B92" s="175"/>
      <c r="C92" s="175"/>
      <c r="D92" s="175"/>
      <c r="E92" s="175"/>
      <c r="F92" s="175"/>
      <c r="G92" s="175"/>
      <c r="H92" s="175"/>
      <c r="I92" s="175"/>
      <c r="J92" s="175"/>
      <c r="K92" s="175"/>
      <c r="L92" s="175"/>
      <c r="M92" s="175"/>
      <c r="N92" s="175"/>
      <c r="O92" s="175"/>
      <c r="P92" s="175"/>
      <c r="Q92" s="175"/>
      <c r="R92" s="175"/>
      <c r="S92" s="175"/>
      <c r="T92" s="175"/>
      <c r="U92" s="175"/>
      <c r="V92" s="146"/>
      <c r="W92" s="146"/>
      <c r="X92" s="146"/>
      <c r="Y92" s="146"/>
      <c r="Z92" s="146"/>
    </row>
    <row r="93" ht="15.0" customHeight="1">
      <c r="A93" s="175"/>
      <c r="B93" s="175"/>
      <c r="C93" s="175"/>
      <c r="D93" s="175"/>
      <c r="E93" s="175"/>
      <c r="F93" s="175"/>
      <c r="G93" s="175"/>
      <c r="H93" s="175"/>
      <c r="I93" s="175"/>
      <c r="J93" s="175"/>
      <c r="K93" s="175"/>
      <c r="L93" s="175"/>
      <c r="M93" s="175"/>
      <c r="N93" s="175"/>
      <c r="O93" s="175"/>
      <c r="P93" s="175"/>
      <c r="Q93" s="175"/>
      <c r="R93" s="175"/>
      <c r="S93" s="175"/>
      <c r="T93" s="175"/>
      <c r="U93" s="175"/>
      <c r="V93" s="833"/>
      <c r="W93" s="834"/>
      <c r="X93" s="146"/>
      <c r="Y93" s="146"/>
      <c r="Z93" s="146"/>
    </row>
    <row r="94" ht="15.0" customHeight="1">
      <c r="A94" s="175"/>
      <c r="B94" s="175"/>
      <c r="C94" s="175"/>
      <c r="D94" s="175"/>
      <c r="E94" s="175"/>
      <c r="F94" s="175"/>
      <c r="G94" s="175"/>
      <c r="H94" s="175"/>
      <c r="I94" s="175"/>
      <c r="J94" s="175"/>
      <c r="K94" s="175"/>
      <c r="L94" s="175"/>
      <c r="M94" s="175"/>
      <c r="N94" s="175"/>
      <c r="O94" s="175"/>
      <c r="P94" s="175"/>
      <c r="Q94" s="175"/>
      <c r="R94" s="175"/>
      <c r="S94" s="175"/>
      <c r="T94" s="175"/>
      <c r="U94" s="175"/>
      <c r="V94" s="833"/>
      <c r="W94" s="834"/>
      <c r="X94" s="146"/>
      <c r="Y94" s="146"/>
      <c r="Z94" s="146"/>
    </row>
    <row r="95" ht="15.0" customHeight="1">
      <c r="A95" s="175"/>
      <c r="B95" s="175"/>
      <c r="C95" s="175"/>
      <c r="D95" s="175"/>
      <c r="E95" s="175"/>
      <c r="F95" s="175"/>
      <c r="G95" s="175"/>
      <c r="H95" s="175"/>
      <c r="I95" s="175"/>
      <c r="J95" s="175"/>
      <c r="K95" s="175"/>
      <c r="L95" s="175"/>
      <c r="M95" s="175"/>
      <c r="N95" s="175"/>
      <c r="O95" s="175"/>
      <c r="P95" s="175"/>
      <c r="Q95" s="175"/>
      <c r="R95" s="175"/>
      <c r="S95" s="175"/>
      <c r="T95" s="175"/>
      <c r="U95" s="175"/>
      <c r="V95" s="833"/>
      <c r="W95" s="834"/>
      <c r="X95" s="146"/>
      <c r="Y95" s="146"/>
      <c r="Z95" s="146"/>
    </row>
    <row r="96" ht="15.0" customHeight="1">
      <c r="A96" s="175"/>
      <c r="B96" s="175"/>
      <c r="C96" s="175"/>
      <c r="D96" s="175"/>
      <c r="E96" s="175"/>
      <c r="F96" s="175"/>
      <c r="G96" s="175"/>
      <c r="H96" s="175"/>
      <c r="I96" s="175"/>
      <c r="J96" s="175"/>
      <c r="K96" s="175"/>
      <c r="L96" s="175"/>
      <c r="M96" s="175"/>
      <c r="N96" s="175"/>
      <c r="O96" s="175"/>
      <c r="P96" s="175"/>
      <c r="Q96" s="175"/>
      <c r="R96" s="175"/>
      <c r="S96" s="175"/>
      <c r="T96" s="175"/>
      <c r="U96" s="175"/>
      <c r="V96" s="833"/>
      <c r="W96" s="834"/>
      <c r="X96" s="146"/>
      <c r="Y96" s="146"/>
      <c r="Z96" s="146"/>
    </row>
    <row r="97" ht="15.0" customHeight="1">
      <c r="A97" s="175"/>
      <c r="B97" s="175"/>
      <c r="C97" s="175"/>
      <c r="D97" s="175"/>
      <c r="E97" s="175"/>
      <c r="F97" s="175"/>
      <c r="G97" s="175"/>
      <c r="H97" s="175"/>
      <c r="I97" s="175"/>
      <c r="J97" s="175"/>
      <c r="K97" s="175"/>
      <c r="L97" s="175"/>
      <c r="M97" s="175"/>
      <c r="N97" s="175"/>
      <c r="O97" s="175"/>
      <c r="P97" s="175"/>
      <c r="Q97" s="175"/>
      <c r="R97" s="175"/>
      <c r="S97" s="175"/>
      <c r="T97" s="175"/>
      <c r="U97" s="175"/>
      <c r="V97" s="146"/>
      <c r="W97" s="146"/>
      <c r="X97" s="146"/>
      <c r="Y97" s="146"/>
      <c r="Z97" s="146"/>
    </row>
    <row r="98" ht="15.0" customHeight="1">
      <c r="A98" s="175"/>
      <c r="B98" s="175"/>
      <c r="C98" s="175"/>
      <c r="D98" s="175"/>
      <c r="E98" s="175"/>
      <c r="F98" s="175"/>
      <c r="G98" s="175"/>
      <c r="H98" s="175"/>
      <c r="I98" s="175"/>
      <c r="J98" s="175"/>
      <c r="K98" s="175"/>
      <c r="L98" s="175"/>
      <c r="M98" s="175"/>
      <c r="N98" s="175"/>
      <c r="O98" s="175"/>
      <c r="P98" s="175"/>
      <c r="Q98" s="175"/>
      <c r="R98" s="175"/>
      <c r="S98" s="175"/>
      <c r="T98" s="175"/>
      <c r="U98" s="175"/>
      <c r="V98" s="146"/>
      <c r="W98" s="146"/>
      <c r="X98" s="146"/>
      <c r="Y98" s="146"/>
      <c r="Z98" s="146"/>
    </row>
    <row r="99" ht="15.0" customHeight="1">
      <c r="A99" s="175"/>
      <c r="B99" s="175"/>
      <c r="C99" s="175"/>
      <c r="D99" s="175"/>
      <c r="E99" s="175"/>
      <c r="F99" s="175"/>
      <c r="G99" s="175"/>
      <c r="H99" s="175"/>
      <c r="I99" s="175"/>
      <c r="J99" s="175"/>
      <c r="K99" s="175"/>
      <c r="L99" s="175"/>
      <c r="M99" s="175"/>
      <c r="N99" s="175"/>
      <c r="O99" s="175"/>
      <c r="P99" s="175"/>
      <c r="Q99" s="175"/>
      <c r="R99" s="175"/>
      <c r="S99" s="175"/>
      <c r="T99" s="175"/>
      <c r="U99" s="175"/>
      <c r="V99" s="146"/>
      <c r="W99" s="146"/>
      <c r="X99" s="146"/>
      <c r="Y99" s="146"/>
      <c r="Z99" s="146"/>
    </row>
    <row r="100" ht="15.0" customHeight="1">
      <c r="A100" s="175"/>
      <c r="B100" s="175"/>
      <c r="C100" s="175"/>
      <c r="D100" s="175"/>
      <c r="E100" s="175"/>
      <c r="F100" s="175"/>
      <c r="G100" s="175"/>
      <c r="H100" s="175"/>
      <c r="I100" s="175"/>
      <c r="J100" s="175"/>
      <c r="K100" s="175"/>
      <c r="L100" s="175"/>
      <c r="M100" s="175"/>
      <c r="N100" s="175"/>
      <c r="O100" s="175"/>
      <c r="P100" s="175"/>
      <c r="Q100" s="175"/>
      <c r="R100" s="175"/>
      <c r="S100" s="175"/>
      <c r="T100" s="175"/>
      <c r="U100" s="175"/>
      <c r="V100" s="146"/>
      <c r="W100" s="146"/>
      <c r="X100" s="146"/>
      <c r="Y100" s="146"/>
      <c r="Z100" s="146"/>
    </row>
    <row r="101" ht="15.0" customHeight="1">
      <c r="A101" s="175"/>
      <c r="B101" s="175"/>
      <c r="C101" s="175"/>
      <c r="D101" s="175"/>
      <c r="E101" s="175"/>
      <c r="F101" s="175"/>
      <c r="G101" s="175"/>
      <c r="H101" s="175"/>
      <c r="I101" s="175"/>
      <c r="J101" s="175"/>
      <c r="K101" s="175"/>
      <c r="L101" s="175"/>
      <c r="M101" s="175"/>
      <c r="N101" s="175"/>
      <c r="O101" s="175"/>
      <c r="P101" s="175"/>
      <c r="Q101" s="175"/>
      <c r="R101" s="175"/>
      <c r="S101" s="175"/>
      <c r="T101" s="175"/>
      <c r="U101" s="175"/>
      <c r="V101" s="146"/>
      <c r="W101" s="146"/>
      <c r="X101" s="146"/>
      <c r="Y101" s="146"/>
      <c r="Z101" s="146"/>
    </row>
    <row r="102" ht="15.0" customHeight="1">
      <c r="A102" s="175"/>
      <c r="B102" s="175"/>
      <c r="C102" s="175"/>
      <c r="D102" s="175"/>
      <c r="E102" s="175"/>
      <c r="F102" s="175"/>
      <c r="G102" s="175"/>
      <c r="H102" s="175"/>
      <c r="I102" s="175"/>
      <c r="J102" s="175"/>
      <c r="K102" s="175"/>
      <c r="L102" s="175"/>
      <c r="M102" s="175"/>
      <c r="N102" s="175"/>
      <c r="O102" s="175"/>
      <c r="P102" s="175"/>
      <c r="Q102" s="175"/>
      <c r="R102" s="175"/>
      <c r="S102" s="175"/>
      <c r="T102" s="175"/>
      <c r="U102" s="175"/>
      <c r="V102" s="146"/>
      <c r="W102" s="146"/>
      <c r="X102" s="146"/>
      <c r="Y102" s="146"/>
      <c r="Z102" s="146"/>
    </row>
    <row r="103" ht="15.0" customHeight="1">
      <c r="A103" s="175"/>
      <c r="B103" s="175"/>
      <c r="C103" s="175"/>
      <c r="D103" s="175"/>
      <c r="E103" s="175"/>
      <c r="F103" s="175"/>
      <c r="G103" s="175"/>
      <c r="H103" s="175"/>
      <c r="I103" s="175"/>
      <c r="J103" s="175"/>
      <c r="K103" s="175"/>
      <c r="L103" s="175"/>
      <c r="M103" s="175"/>
      <c r="N103" s="175"/>
      <c r="O103" s="175"/>
      <c r="P103" s="175"/>
      <c r="Q103" s="175"/>
      <c r="R103" s="175"/>
      <c r="S103" s="175"/>
      <c r="T103" s="175"/>
      <c r="U103" s="175"/>
      <c r="V103" s="146"/>
      <c r="W103" s="146"/>
      <c r="X103" s="146"/>
      <c r="Y103" s="146"/>
      <c r="Z103" s="146"/>
    </row>
    <row r="104" ht="15.0" customHeight="1">
      <c r="A104" s="175"/>
      <c r="B104" s="175"/>
      <c r="C104" s="175"/>
      <c r="D104" s="175"/>
      <c r="E104" s="175"/>
      <c r="F104" s="175"/>
      <c r="G104" s="175"/>
      <c r="H104" s="175"/>
      <c r="I104" s="175"/>
      <c r="J104" s="175"/>
      <c r="K104" s="175"/>
      <c r="L104" s="175"/>
      <c r="M104" s="175"/>
      <c r="N104" s="175"/>
      <c r="O104" s="175"/>
      <c r="P104" s="175"/>
      <c r="Q104" s="175"/>
      <c r="R104" s="175"/>
      <c r="S104" s="175"/>
      <c r="T104" s="175"/>
      <c r="U104" s="175"/>
      <c r="V104" s="146"/>
      <c r="W104" s="146"/>
      <c r="X104" s="146"/>
      <c r="Y104" s="146"/>
      <c r="Z104" s="146"/>
    </row>
    <row r="105" ht="15.0" customHeight="1">
      <c r="A105" s="175"/>
      <c r="B105" s="175"/>
      <c r="C105" s="175"/>
      <c r="D105" s="175"/>
      <c r="E105" s="175"/>
      <c r="F105" s="175"/>
      <c r="G105" s="175"/>
      <c r="H105" s="175"/>
      <c r="I105" s="175"/>
      <c r="J105" s="175"/>
      <c r="K105" s="175"/>
      <c r="L105" s="175"/>
      <c r="M105" s="175"/>
      <c r="N105" s="175"/>
      <c r="O105" s="175"/>
      <c r="P105" s="175"/>
      <c r="Q105" s="175"/>
      <c r="R105" s="175"/>
      <c r="S105" s="175"/>
      <c r="T105" s="175"/>
      <c r="U105" s="175"/>
      <c r="V105" s="146"/>
      <c r="W105" s="146"/>
      <c r="X105" s="146"/>
      <c r="Y105" s="146"/>
      <c r="Z105" s="146"/>
    </row>
    <row r="106" ht="15.0" customHeight="1">
      <c r="A106" s="175"/>
      <c r="B106" s="175"/>
      <c r="C106" s="175"/>
      <c r="D106" s="175"/>
      <c r="E106" s="175"/>
      <c r="F106" s="175"/>
      <c r="G106" s="175"/>
      <c r="H106" s="175"/>
      <c r="I106" s="175"/>
      <c r="J106" s="175"/>
      <c r="K106" s="175"/>
      <c r="L106" s="175"/>
      <c r="M106" s="175"/>
      <c r="N106" s="175"/>
      <c r="O106" s="175"/>
      <c r="P106" s="175"/>
      <c r="Q106" s="175"/>
      <c r="R106" s="175"/>
      <c r="S106" s="175"/>
      <c r="T106" s="175"/>
      <c r="U106" s="175"/>
      <c r="V106" s="146"/>
      <c r="W106" s="146"/>
      <c r="X106" s="146"/>
      <c r="Y106" s="146"/>
      <c r="Z106" s="146"/>
    </row>
    <row r="107" ht="15.0" customHeight="1">
      <c r="A107" s="175"/>
      <c r="B107" s="175"/>
      <c r="C107" s="175"/>
      <c r="D107" s="175"/>
      <c r="E107" s="175"/>
      <c r="F107" s="175"/>
      <c r="G107" s="175"/>
      <c r="H107" s="175"/>
      <c r="I107" s="175"/>
      <c r="J107" s="175"/>
      <c r="K107" s="175"/>
      <c r="L107" s="175"/>
      <c r="M107" s="175"/>
      <c r="N107" s="175"/>
      <c r="O107" s="175"/>
      <c r="P107" s="175"/>
      <c r="Q107" s="175"/>
      <c r="R107" s="175"/>
      <c r="S107" s="175"/>
      <c r="T107" s="175"/>
      <c r="U107" s="175"/>
      <c r="V107" s="146"/>
      <c r="W107" s="146"/>
      <c r="X107" s="146"/>
      <c r="Y107" s="146"/>
      <c r="Z107" s="146"/>
    </row>
    <row r="108" ht="15.0" customHeight="1">
      <c r="A108" s="175"/>
      <c r="B108" s="175"/>
      <c r="C108" s="175"/>
      <c r="D108" s="175"/>
      <c r="E108" s="175"/>
      <c r="F108" s="175"/>
      <c r="G108" s="175"/>
      <c r="H108" s="175"/>
      <c r="I108" s="175"/>
      <c r="J108" s="175"/>
      <c r="K108" s="175"/>
      <c r="L108" s="175"/>
      <c r="M108" s="175"/>
      <c r="N108" s="175"/>
      <c r="O108" s="175"/>
      <c r="P108" s="175"/>
      <c r="Q108" s="175"/>
      <c r="R108" s="175"/>
      <c r="S108" s="175"/>
      <c r="T108" s="175"/>
      <c r="U108" s="175"/>
      <c r="V108" s="146"/>
      <c r="W108" s="146"/>
      <c r="X108" s="146"/>
      <c r="Y108" s="146"/>
      <c r="Z108" s="146"/>
    </row>
    <row r="109" ht="15.0" customHeight="1">
      <c r="A109" s="175"/>
      <c r="B109" s="175"/>
      <c r="C109" s="175"/>
      <c r="D109" s="175"/>
      <c r="E109" s="175"/>
      <c r="F109" s="175"/>
      <c r="G109" s="175"/>
      <c r="H109" s="175"/>
      <c r="I109" s="175"/>
      <c r="J109" s="175"/>
      <c r="K109" s="175"/>
      <c r="L109" s="175"/>
      <c r="M109" s="175"/>
      <c r="N109" s="175"/>
      <c r="O109" s="175"/>
      <c r="P109" s="175"/>
      <c r="Q109" s="175"/>
      <c r="R109" s="175"/>
      <c r="S109" s="175"/>
      <c r="T109" s="175"/>
      <c r="U109" s="175"/>
      <c r="V109" s="146"/>
      <c r="W109" s="146"/>
      <c r="X109" s="146"/>
      <c r="Y109" s="146"/>
      <c r="Z109" s="146"/>
    </row>
    <row r="110" ht="15.0" customHeight="1">
      <c r="A110" s="175"/>
      <c r="B110" s="175"/>
      <c r="C110" s="175"/>
      <c r="D110" s="175"/>
      <c r="E110" s="175"/>
      <c r="F110" s="175"/>
      <c r="G110" s="175"/>
      <c r="H110" s="175"/>
      <c r="I110" s="175"/>
      <c r="J110" s="175"/>
      <c r="K110" s="175"/>
      <c r="L110" s="175"/>
      <c r="M110" s="175"/>
      <c r="N110" s="175"/>
      <c r="O110" s="175"/>
      <c r="P110" s="175"/>
      <c r="Q110" s="175"/>
      <c r="R110" s="175"/>
      <c r="S110" s="175"/>
      <c r="T110" s="175"/>
      <c r="U110" s="175"/>
      <c r="V110" s="146"/>
      <c r="W110" s="146"/>
      <c r="X110" s="146"/>
      <c r="Y110" s="146"/>
      <c r="Z110" s="146"/>
    </row>
    <row r="111" ht="15.0" customHeight="1">
      <c r="A111" s="175"/>
      <c r="B111" s="175"/>
      <c r="C111" s="175"/>
      <c r="D111" s="175"/>
      <c r="E111" s="175"/>
      <c r="F111" s="175"/>
      <c r="G111" s="175"/>
      <c r="H111" s="175"/>
      <c r="I111" s="175"/>
      <c r="J111" s="175"/>
      <c r="K111" s="175"/>
      <c r="L111" s="175"/>
      <c r="M111" s="175"/>
      <c r="N111" s="175"/>
      <c r="O111" s="175"/>
      <c r="P111" s="175"/>
      <c r="Q111" s="175"/>
      <c r="R111" s="175"/>
      <c r="S111" s="175"/>
      <c r="T111" s="175"/>
      <c r="U111" s="175"/>
      <c r="V111" s="146"/>
      <c r="W111" s="146"/>
      <c r="X111" s="146"/>
      <c r="Y111" s="146"/>
      <c r="Z111" s="146"/>
    </row>
    <row r="112" ht="15.0" customHeight="1">
      <c r="A112" s="175"/>
      <c r="B112" s="175"/>
      <c r="C112" s="175"/>
      <c r="D112" s="175"/>
      <c r="E112" s="175"/>
      <c r="F112" s="175"/>
      <c r="G112" s="175"/>
      <c r="H112" s="175"/>
      <c r="I112" s="175"/>
      <c r="J112" s="175"/>
      <c r="K112" s="175"/>
      <c r="L112" s="175"/>
      <c r="M112" s="175"/>
      <c r="N112" s="175"/>
      <c r="O112" s="175"/>
      <c r="P112" s="175"/>
      <c r="Q112" s="175"/>
      <c r="R112" s="175"/>
      <c r="S112" s="175"/>
      <c r="T112" s="175"/>
      <c r="U112" s="175"/>
      <c r="V112" s="146"/>
      <c r="W112" s="146"/>
      <c r="X112" s="146"/>
      <c r="Y112" s="146"/>
      <c r="Z112" s="146"/>
    </row>
    <row r="113" ht="15.0" customHeight="1">
      <c r="A113" s="175"/>
      <c r="B113" s="175"/>
      <c r="C113" s="175"/>
      <c r="D113" s="175"/>
      <c r="E113" s="175"/>
      <c r="F113" s="175"/>
      <c r="G113" s="175"/>
      <c r="H113" s="175"/>
      <c r="I113" s="175"/>
      <c r="J113" s="175"/>
      <c r="K113" s="175"/>
      <c r="L113" s="175"/>
      <c r="M113" s="175"/>
      <c r="N113" s="175"/>
      <c r="O113" s="175"/>
      <c r="P113" s="175"/>
      <c r="Q113" s="175"/>
      <c r="R113" s="175"/>
      <c r="S113" s="175"/>
      <c r="T113" s="175"/>
      <c r="U113" s="175"/>
      <c r="V113" s="146"/>
      <c r="W113" s="146"/>
      <c r="X113" s="146"/>
      <c r="Y113" s="146"/>
      <c r="Z113" s="146"/>
    </row>
    <row r="114" ht="15.0" customHeight="1">
      <c r="A114" s="175"/>
      <c r="B114" s="175"/>
      <c r="C114" s="175"/>
      <c r="D114" s="175"/>
      <c r="E114" s="175"/>
      <c r="F114" s="175"/>
      <c r="G114" s="175"/>
      <c r="H114" s="175"/>
      <c r="I114" s="175"/>
      <c r="J114" s="175"/>
      <c r="K114" s="175"/>
      <c r="L114" s="175"/>
      <c r="M114" s="175"/>
      <c r="N114" s="175"/>
      <c r="O114" s="175"/>
      <c r="P114" s="175"/>
      <c r="Q114" s="175"/>
      <c r="R114" s="175"/>
      <c r="S114" s="175"/>
      <c r="T114" s="175"/>
      <c r="U114" s="175"/>
      <c r="V114" s="146"/>
      <c r="W114" s="146"/>
      <c r="X114" s="146"/>
      <c r="Y114" s="146"/>
      <c r="Z114" s="146"/>
    </row>
    <row r="115" ht="15.0" customHeight="1">
      <c r="A115" s="175"/>
      <c r="B115" s="175"/>
      <c r="C115" s="175"/>
      <c r="D115" s="175"/>
      <c r="E115" s="175"/>
      <c r="F115" s="175"/>
      <c r="G115" s="175"/>
      <c r="H115" s="175"/>
      <c r="I115" s="175"/>
      <c r="J115" s="175"/>
      <c r="K115" s="175"/>
      <c r="L115" s="175"/>
      <c r="M115" s="175"/>
      <c r="N115" s="175"/>
      <c r="O115" s="175"/>
      <c r="P115" s="175"/>
      <c r="Q115" s="175"/>
      <c r="R115" s="175"/>
      <c r="S115" s="175"/>
      <c r="T115" s="175"/>
      <c r="U115" s="175"/>
      <c r="V115" s="146"/>
      <c r="W115" s="146"/>
      <c r="X115" s="146"/>
      <c r="Y115" s="146"/>
      <c r="Z115" s="146"/>
    </row>
    <row r="116" ht="15.0" customHeight="1">
      <c r="A116" s="175"/>
      <c r="B116" s="175"/>
      <c r="C116" s="175"/>
      <c r="D116" s="175"/>
      <c r="E116" s="175"/>
      <c r="F116" s="175"/>
      <c r="G116" s="175"/>
      <c r="H116" s="175"/>
      <c r="I116" s="175"/>
      <c r="J116" s="175"/>
      <c r="K116" s="175"/>
      <c r="L116" s="175"/>
      <c r="M116" s="175"/>
      <c r="N116" s="175"/>
      <c r="O116" s="175"/>
      <c r="P116" s="175"/>
      <c r="Q116" s="175"/>
      <c r="R116" s="175"/>
      <c r="S116" s="175"/>
      <c r="T116" s="175"/>
      <c r="U116" s="175"/>
      <c r="V116" s="146"/>
      <c r="W116" s="146"/>
      <c r="X116" s="146"/>
      <c r="Y116" s="146"/>
      <c r="Z116" s="146"/>
    </row>
    <row r="117" ht="15.0" customHeight="1">
      <c r="A117" s="175"/>
      <c r="B117" s="175"/>
      <c r="C117" s="175"/>
      <c r="D117" s="175"/>
      <c r="E117" s="175"/>
      <c r="F117" s="175"/>
      <c r="G117" s="175"/>
      <c r="H117" s="175"/>
      <c r="I117" s="175"/>
      <c r="J117" s="175"/>
      <c r="K117" s="175"/>
      <c r="L117" s="175"/>
      <c r="M117" s="175"/>
      <c r="N117" s="175"/>
      <c r="O117" s="175"/>
      <c r="P117" s="175"/>
      <c r="Q117" s="175"/>
      <c r="R117" s="175"/>
      <c r="S117" s="175"/>
      <c r="T117" s="175"/>
      <c r="U117" s="175"/>
      <c r="V117" s="146"/>
      <c r="W117" s="146"/>
      <c r="X117" s="146"/>
      <c r="Y117" s="146"/>
      <c r="Z117" s="146"/>
    </row>
    <row r="118" ht="15.0" customHeight="1">
      <c r="A118" s="175"/>
      <c r="B118" s="175"/>
      <c r="C118" s="175"/>
      <c r="D118" s="175"/>
      <c r="E118" s="175"/>
      <c r="F118" s="175"/>
      <c r="G118" s="175"/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46"/>
      <c r="W118" s="146"/>
      <c r="X118" s="146"/>
      <c r="Y118" s="146"/>
      <c r="Z118" s="146"/>
    </row>
    <row r="119" ht="15.0" customHeight="1">
      <c r="A119" s="175"/>
      <c r="B119" s="175"/>
      <c r="C119" s="175"/>
      <c r="D119" s="175"/>
      <c r="E119" s="175"/>
      <c r="F119" s="175"/>
      <c r="G119" s="175"/>
      <c r="H119" s="175"/>
      <c r="I119" s="175"/>
      <c r="J119" s="175"/>
      <c r="K119" s="175"/>
      <c r="L119" s="175"/>
      <c r="M119" s="175"/>
      <c r="N119" s="175"/>
      <c r="O119" s="175"/>
      <c r="P119" s="175"/>
      <c r="Q119" s="175"/>
      <c r="R119" s="175"/>
      <c r="S119" s="175"/>
      <c r="T119" s="175"/>
      <c r="U119" s="175"/>
      <c r="V119" s="146"/>
      <c r="W119" s="146"/>
      <c r="X119" s="146"/>
      <c r="Y119" s="146"/>
      <c r="Z119" s="146"/>
    </row>
    <row r="120" ht="15.0" customHeight="1">
      <c r="A120" s="175"/>
      <c r="B120" s="175"/>
      <c r="C120" s="175"/>
      <c r="D120" s="175"/>
      <c r="E120" s="175"/>
      <c r="F120" s="175"/>
      <c r="G120" s="175"/>
      <c r="H120" s="175"/>
      <c r="I120" s="175"/>
      <c r="J120" s="175"/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46"/>
      <c r="W120" s="146"/>
      <c r="X120" s="146"/>
      <c r="Y120" s="146"/>
      <c r="Z120" s="146"/>
    </row>
    <row r="121" ht="15.0" customHeight="1">
      <c r="A121" s="175"/>
      <c r="B121" s="175"/>
      <c r="C121" s="175"/>
      <c r="D121" s="175"/>
      <c r="E121" s="175"/>
      <c r="F121" s="175"/>
      <c r="G121" s="175"/>
      <c r="H121" s="175"/>
      <c r="I121" s="175"/>
      <c r="J121" s="175"/>
      <c r="K121" s="175"/>
      <c r="L121" s="175"/>
      <c r="M121" s="175"/>
      <c r="N121" s="175"/>
      <c r="O121" s="175"/>
      <c r="P121" s="175"/>
      <c r="Q121" s="175"/>
      <c r="R121" s="175"/>
      <c r="S121" s="175"/>
      <c r="T121" s="175"/>
      <c r="U121" s="175"/>
      <c r="V121" s="146"/>
      <c r="W121" s="146"/>
      <c r="X121" s="146"/>
      <c r="Y121" s="146"/>
      <c r="Z121" s="146"/>
    </row>
    <row r="122" ht="15.0" customHeight="1">
      <c r="A122" s="175"/>
      <c r="B122" s="175"/>
      <c r="C122" s="175"/>
      <c r="D122" s="175"/>
      <c r="E122" s="175"/>
      <c r="F122" s="175"/>
      <c r="G122" s="175"/>
      <c r="H122" s="175"/>
      <c r="I122" s="175"/>
      <c r="J122" s="175"/>
      <c r="K122" s="175"/>
      <c r="L122" s="175"/>
      <c r="M122" s="175"/>
      <c r="N122" s="175"/>
      <c r="O122" s="175"/>
      <c r="P122" s="175"/>
      <c r="Q122" s="175"/>
      <c r="R122" s="175"/>
      <c r="S122" s="175"/>
      <c r="T122" s="175"/>
      <c r="U122" s="175"/>
      <c r="V122" s="146"/>
      <c r="W122" s="146"/>
      <c r="X122" s="146"/>
      <c r="Y122" s="146"/>
      <c r="Z122" s="146"/>
    </row>
    <row r="123" ht="15.0" customHeight="1">
      <c r="A123" s="175"/>
      <c r="B123" s="175"/>
      <c r="C123" s="175"/>
      <c r="D123" s="175"/>
      <c r="E123" s="175"/>
      <c r="F123" s="175"/>
      <c r="G123" s="175"/>
      <c r="H123" s="175"/>
      <c r="I123" s="175"/>
      <c r="J123" s="175"/>
      <c r="K123" s="175"/>
      <c r="L123" s="175"/>
      <c r="M123" s="175"/>
      <c r="N123" s="175"/>
      <c r="O123" s="175"/>
      <c r="P123" s="175"/>
      <c r="Q123" s="175"/>
      <c r="R123" s="175"/>
      <c r="S123" s="175"/>
      <c r="T123" s="175"/>
      <c r="U123" s="175"/>
      <c r="V123" s="146"/>
      <c r="W123" s="146"/>
      <c r="X123" s="146"/>
      <c r="Y123" s="146"/>
      <c r="Z123" s="146"/>
    </row>
    <row r="124" ht="15.0" customHeight="1">
      <c r="A124" s="175"/>
      <c r="B124" s="175"/>
      <c r="C124" s="175"/>
      <c r="D124" s="175"/>
      <c r="E124" s="175"/>
      <c r="F124" s="175"/>
      <c r="G124" s="175"/>
      <c r="H124" s="175"/>
      <c r="I124" s="175"/>
      <c r="J124" s="175"/>
      <c r="K124" s="175"/>
      <c r="L124" s="175"/>
      <c r="M124" s="175"/>
      <c r="N124" s="175"/>
      <c r="O124" s="175"/>
      <c r="P124" s="175"/>
      <c r="Q124" s="175"/>
      <c r="R124" s="175"/>
      <c r="S124" s="175"/>
      <c r="T124" s="175"/>
      <c r="U124" s="175"/>
      <c r="V124" s="146"/>
      <c r="W124" s="146"/>
      <c r="X124" s="146"/>
      <c r="Y124" s="146"/>
      <c r="Z124" s="146"/>
    </row>
    <row r="125" ht="15.0" customHeight="1">
      <c r="A125" s="175"/>
      <c r="B125" s="175"/>
      <c r="C125" s="175"/>
      <c r="D125" s="175"/>
      <c r="E125" s="175"/>
      <c r="F125" s="175"/>
      <c r="G125" s="175"/>
      <c r="H125" s="175"/>
      <c r="I125" s="175"/>
      <c r="J125" s="175"/>
      <c r="K125" s="175"/>
      <c r="L125" s="175"/>
      <c r="M125" s="175"/>
      <c r="N125" s="175"/>
      <c r="O125" s="175"/>
      <c r="P125" s="175"/>
      <c r="Q125" s="175"/>
      <c r="R125" s="175"/>
      <c r="S125" s="175"/>
      <c r="T125" s="175"/>
      <c r="U125" s="175"/>
      <c r="V125" s="146"/>
      <c r="W125" s="146"/>
      <c r="X125" s="146"/>
      <c r="Y125" s="146"/>
      <c r="Z125" s="146"/>
    </row>
    <row r="126" ht="15.0" customHeight="1">
      <c r="A126" s="175"/>
      <c r="B126" s="175"/>
      <c r="C126" s="175"/>
      <c r="D126" s="175"/>
      <c r="E126" s="175"/>
      <c r="F126" s="175"/>
      <c r="G126" s="175"/>
      <c r="H126" s="175"/>
      <c r="I126" s="175"/>
      <c r="J126" s="175"/>
      <c r="K126" s="175"/>
      <c r="L126" s="175"/>
      <c r="M126" s="175"/>
      <c r="N126" s="175"/>
      <c r="O126" s="175"/>
      <c r="P126" s="175"/>
      <c r="Q126" s="175"/>
      <c r="R126" s="175"/>
      <c r="S126" s="175"/>
      <c r="T126" s="175"/>
      <c r="U126" s="175"/>
      <c r="V126" s="146"/>
      <c r="W126" s="146"/>
      <c r="X126" s="146"/>
      <c r="Y126" s="146"/>
      <c r="Z126" s="146"/>
    </row>
    <row r="127" ht="15.0" customHeight="1">
      <c r="A127" s="175"/>
      <c r="B127" s="175"/>
      <c r="C127" s="175"/>
      <c r="D127" s="175"/>
      <c r="E127" s="175"/>
      <c r="F127" s="175"/>
      <c r="G127" s="175"/>
      <c r="H127" s="175"/>
      <c r="I127" s="175"/>
      <c r="J127" s="175"/>
      <c r="K127" s="175"/>
      <c r="L127" s="175"/>
      <c r="M127" s="175"/>
      <c r="N127" s="175"/>
      <c r="O127" s="175"/>
      <c r="P127" s="175"/>
      <c r="Q127" s="175"/>
      <c r="R127" s="175"/>
      <c r="S127" s="175"/>
      <c r="T127" s="175"/>
      <c r="U127" s="175"/>
      <c r="V127" s="146"/>
      <c r="W127" s="146"/>
      <c r="X127" s="146"/>
      <c r="Y127" s="146"/>
      <c r="Z127" s="146"/>
    </row>
    <row r="128" ht="15.0" customHeight="1">
      <c r="A128" s="175"/>
      <c r="B128" s="175"/>
      <c r="C128" s="175"/>
      <c r="D128" s="175"/>
      <c r="E128" s="175"/>
      <c r="F128" s="175"/>
      <c r="G128" s="175"/>
      <c r="H128" s="175"/>
      <c r="I128" s="175"/>
      <c r="J128" s="175"/>
      <c r="K128" s="175"/>
      <c r="L128" s="175"/>
      <c r="M128" s="175"/>
      <c r="N128" s="175"/>
      <c r="O128" s="175"/>
      <c r="P128" s="175"/>
      <c r="Q128" s="175"/>
      <c r="R128" s="175"/>
      <c r="S128" s="175"/>
      <c r="T128" s="175"/>
      <c r="U128" s="175"/>
      <c r="V128" s="146"/>
      <c r="W128" s="146"/>
      <c r="X128" s="146"/>
      <c r="Y128" s="146"/>
      <c r="Z128" s="146"/>
    </row>
    <row r="129" ht="15.0" customHeight="1">
      <c r="A129" s="175"/>
      <c r="B129" s="175"/>
      <c r="C129" s="175"/>
      <c r="D129" s="175"/>
      <c r="E129" s="175"/>
      <c r="F129" s="175"/>
      <c r="G129" s="175"/>
      <c r="H129" s="175"/>
      <c r="I129" s="175"/>
      <c r="J129" s="175"/>
      <c r="K129" s="175"/>
      <c r="L129" s="175"/>
      <c r="M129" s="175"/>
      <c r="N129" s="175"/>
      <c r="O129" s="175"/>
      <c r="P129" s="175"/>
      <c r="Q129" s="175"/>
      <c r="R129" s="175"/>
      <c r="S129" s="175"/>
      <c r="T129" s="175"/>
      <c r="U129" s="175"/>
      <c r="V129" s="146"/>
      <c r="W129" s="146"/>
      <c r="X129" s="146"/>
      <c r="Y129" s="146"/>
      <c r="Z129" s="146"/>
    </row>
    <row r="130" ht="15.0" customHeight="1">
      <c r="A130" s="175"/>
      <c r="B130" s="175"/>
      <c r="C130" s="175"/>
      <c r="D130" s="175"/>
      <c r="E130" s="175"/>
      <c r="F130" s="175"/>
      <c r="G130" s="175"/>
      <c r="H130" s="175"/>
      <c r="I130" s="175"/>
      <c r="J130" s="175"/>
      <c r="K130" s="175"/>
      <c r="L130" s="175"/>
      <c r="M130" s="175"/>
      <c r="N130" s="175"/>
      <c r="O130" s="175"/>
      <c r="P130" s="175"/>
      <c r="Q130" s="175"/>
      <c r="R130" s="175"/>
      <c r="S130" s="175"/>
      <c r="T130" s="175"/>
      <c r="U130" s="175"/>
      <c r="V130" s="146"/>
      <c r="W130" s="146"/>
      <c r="X130" s="146"/>
      <c r="Y130" s="146"/>
      <c r="Z130" s="146"/>
    </row>
    <row r="131" ht="19.5" customHeight="1">
      <c r="A131" s="175"/>
      <c r="B131" s="175"/>
      <c r="C131" s="175"/>
      <c r="D131" s="175"/>
      <c r="E131" s="175"/>
      <c r="F131" s="175"/>
      <c r="G131" s="175"/>
      <c r="H131" s="175"/>
      <c r="I131" s="175"/>
      <c r="J131" s="175"/>
      <c r="K131" s="175"/>
      <c r="L131" s="175"/>
      <c r="M131" s="175"/>
      <c r="N131" s="175"/>
      <c r="O131" s="175"/>
      <c r="P131" s="175"/>
      <c r="Q131" s="175"/>
      <c r="R131" s="175"/>
      <c r="S131" s="175"/>
      <c r="T131" s="175"/>
      <c r="U131" s="175"/>
      <c r="V131" s="146"/>
      <c r="W131" s="146"/>
      <c r="X131" s="146"/>
      <c r="Y131" s="146"/>
      <c r="Z131" s="146"/>
    </row>
    <row r="132" ht="11.25" customHeight="1">
      <c r="A132" s="175"/>
      <c r="B132" s="175"/>
      <c r="C132" s="175"/>
      <c r="D132" s="175"/>
      <c r="E132" s="175"/>
      <c r="F132" s="175"/>
      <c r="G132" s="175"/>
      <c r="H132" s="175"/>
      <c r="I132" s="175"/>
      <c r="J132" s="175"/>
      <c r="K132" s="175"/>
      <c r="L132" s="175"/>
      <c r="M132" s="175"/>
      <c r="N132" s="175"/>
      <c r="O132" s="175"/>
      <c r="P132" s="175"/>
      <c r="Q132" s="175"/>
      <c r="R132" s="175"/>
      <c r="S132" s="175"/>
      <c r="T132" s="175"/>
      <c r="U132" s="175"/>
      <c r="V132" s="175"/>
      <c r="W132" s="175"/>
      <c r="X132" s="175"/>
      <c r="Y132" s="175"/>
      <c r="Z132" s="175"/>
    </row>
    <row r="133" ht="11.25" customHeight="1">
      <c r="A133" s="175"/>
      <c r="B133" s="175"/>
      <c r="C133" s="175"/>
      <c r="D133" s="175"/>
      <c r="E133" s="175"/>
      <c r="F133" s="175"/>
      <c r="G133" s="175"/>
      <c r="H133" s="175"/>
      <c r="I133" s="175"/>
      <c r="J133" s="175"/>
      <c r="K133" s="175"/>
      <c r="L133" s="175"/>
      <c r="M133" s="175"/>
      <c r="N133" s="175"/>
      <c r="O133" s="175"/>
      <c r="P133" s="175"/>
      <c r="Q133" s="175"/>
      <c r="R133" s="175"/>
      <c r="S133" s="175"/>
      <c r="T133" s="175"/>
      <c r="U133" s="175"/>
      <c r="V133" s="175"/>
      <c r="W133" s="175"/>
      <c r="X133" s="175"/>
      <c r="Y133" s="175"/>
      <c r="Z133" s="175"/>
    </row>
    <row r="134" ht="11.25" customHeight="1">
      <c r="A134" s="175"/>
      <c r="B134" s="175"/>
      <c r="C134" s="175"/>
      <c r="D134" s="175"/>
      <c r="E134" s="175"/>
      <c r="F134" s="175"/>
      <c r="G134" s="175"/>
      <c r="H134" s="175"/>
      <c r="I134" s="175"/>
      <c r="J134" s="175"/>
      <c r="K134" s="175"/>
      <c r="L134" s="175"/>
      <c r="M134" s="175"/>
      <c r="N134" s="175"/>
      <c r="O134" s="175"/>
      <c r="P134" s="175"/>
      <c r="Q134" s="175"/>
      <c r="R134" s="175"/>
      <c r="S134" s="175"/>
      <c r="T134" s="175"/>
      <c r="U134" s="175"/>
      <c r="V134" s="175"/>
      <c r="W134" s="175"/>
      <c r="X134" s="175"/>
      <c r="Y134" s="175"/>
      <c r="Z134" s="175"/>
    </row>
    <row r="135" ht="9.75" customHeight="1">
      <c r="A135" s="175"/>
      <c r="B135" s="175"/>
      <c r="C135" s="175"/>
      <c r="D135" s="175"/>
      <c r="E135" s="175"/>
      <c r="F135" s="175"/>
      <c r="G135" s="175"/>
      <c r="H135" s="175"/>
      <c r="I135" s="175"/>
      <c r="J135" s="175"/>
      <c r="K135" s="175"/>
      <c r="L135" s="175"/>
      <c r="M135" s="175"/>
      <c r="N135" s="175"/>
      <c r="O135" s="175"/>
      <c r="P135" s="175"/>
      <c r="Q135" s="175"/>
      <c r="R135" s="175"/>
      <c r="S135" s="175"/>
      <c r="T135" s="175"/>
      <c r="U135" s="175"/>
      <c r="V135" s="175"/>
      <c r="W135" s="175"/>
      <c r="X135" s="175"/>
      <c r="Y135" s="175"/>
      <c r="Z135" s="175"/>
    </row>
    <row r="136" ht="10.5" customHeight="1">
      <c r="A136" s="175"/>
      <c r="B136" s="175"/>
      <c r="C136" s="175"/>
      <c r="D136" s="175"/>
      <c r="E136" s="175"/>
      <c r="F136" s="175"/>
      <c r="G136" s="175"/>
      <c r="H136" s="175"/>
      <c r="I136" s="175"/>
      <c r="J136" s="175"/>
      <c r="K136" s="175"/>
      <c r="L136" s="175"/>
      <c r="M136" s="175"/>
      <c r="N136" s="175"/>
      <c r="O136" s="175"/>
      <c r="P136" s="175"/>
      <c r="Q136" s="175"/>
      <c r="R136" s="175"/>
      <c r="S136" s="175"/>
      <c r="T136" s="175"/>
      <c r="U136" s="175"/>
      <c r="V136" s="175"/>
      <c r="W136" s="175"/>
      <c r="X136" s="175"/>
      <c r="Y136" s="175"/>
      <c r="Z136" s="175"/>
    </row>
    <row r="137" ht="18.0" customHeight="1">
      <c r="A137" s="175"/>
      <c r="B137" s="175"/>
      <c r="C137" s="175"/>
      <c r="D137" s="175"/>
      <c r="E137" s="175"/>
      <c r="F137" s="175"/>
      <c r="G137" s="175"/>
      <c r="H137" s="175"/>
      <c r="I137" s="175"/>
      <c r="J137" s="175"/>
      <c r="K137" s="175"/>
      <c r="L137" s="175"/>
      <c r="M137" s="175"/>
      <c r="N137" s="175"/>
      <c r="O137" s="175"/>
      <c r="P137" s="175"/>
      <c r="Q137" s="175"/>
      <c r="R137" s="175"/>
      <c r="S137" s="175"/>
      <c r="T137" s="175"/>
      <c r="U137" s="175"/>
      <c r="V137" s="175"/>
      <c r="W137" s="175"/>
      <c r="X137" s="175"/>
      <c r="Y137" s="175"/>
      <c r="Z137" s="175"/>
    </row>
    <row r="138" ht="11.25" customHeight="1">
      <c r="A138" s="175"/>
      <c r="B138" s="175"/>
      <c r="C138" s="175"/>
      <c r="D138" s="175"/>
      <c r="E138" s="175"/>
      <c r="F138" s="175"/>
      <c r="G138" s="175"/>
      <c r="H138" s="175"/>
      <c r="I138" s="175"/>
      <c r="J138" s="175"/>
      <c r="K138" s="175"/>
      <c r="L138" s="175"/>
      <c r="M138" s="175"/>
      <c r="N138" s="175"/>
      <c r="O138" s="175"/>
      <c r="P138" s="175"/>
      <c r="Q138" s="175"/>
      <c r="R138" s="175"/>
      <c r="S138" s="175"/>
      <c r="T138" s="175"/>
      <c r="U138" s="175"/>
      <c r="V138" s="175"/>
      <c r="W138" s="175"/>
      <c r="X138" s="175"/>
      <c r="Y138" s="175"/>
      <c r="Z138" s="175"/>
    </row>
    <row r="139" ht="11.25" customHeight="1">
      <c r="A139" s="175"/>
      <c r="B139" s="175"/>
      <c r="C139" s="175"/>
      <c r="D139" s="175"/>
      <c r="E139" s="175"/>
      <c r="F139" s="175"/>
      <c r="G139" s="175"/>
      <c r="H139" s="175"/>
      <c r="I139" s="175"/>
      <c r="J139" s="175"/>
      <c r="K139" s="175"/>
      <c r="L139" s="175"/>
      <c r="M139" s="175"/>
      <c r="N139" s="175"/>
      <c r="O139" s="175"/>
      <c r="P139" s="175"/>
      <c r="Q139" s="175"/>
      <c r="R139" s="175"/>
      <c r="S139" s="175"/>
      <c r="T139" s="175"/>
      <c r="U139" s="175"/>
      <c r="V139" s="175"/>
      <c r="W139" s="175"/>
      <c r="X139" s="175"/>
      <c r="Y139" s="175"/>
      <c r="Z139" s="175"/>
    </row>
    <row r="140" ht="11.25" customHeight="1">
      <c r="A140" s="175"/>
      <c r="B140" s="175"/>
      <c r="C140" s="175"/>
      <c r="D140" s="175"/>
      <c r="E140" s="175"/>
      <c r="F140" s="175"/>
      <c r="G140" s="175"/>
      <c r="H140" s="175"/>
      <c r="I140" s="175"/>
      <c r="J140" s="175"/>
      <c r="K140" s="175"/>
      <c r="L140" s="175"/>
      <c r="M140" s="175"/>
      <c r="N140" s="175"/>
      <c r="O140" s="175"/>
      <c r="P140" s="175"/>
      <c r="Q140" s="175"/>
      <c r="R140" s="175"/>
      <c r="S140" s="175"/>
      <c r="T140" s="175"/>
      <c r="U140" s="175"/>
      <c r="V140" s="175"/>
      <c r="W140" s="175"/>
      <c r="X140" s="175"/>
      <c r="Y140" s="175"/>
      <c r="Z140" s="175"/>
    </row>
    <row r="141" ht="11.25" customHeight="1">
      <c r="A141" s="175"/>
      <c r="B141" s="175"/>
      <c r="C141" s="175"/>
      <c r="D141" s="175"/>
      <c r="E141" s="175"/>
      <c r="F141" s="175"/>
      <c r="G141" s="175"/>
      <c r="H141" s="175"/>
      <c r="I141" s="175"/>
      <c r="J141" s="175"/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5"/>
      <c r="Z141" s="175"/>
    </row>
    <row r="142" ht="11.25" customHeight="1">
      <c r="A142" s="175"/>
      <c r="B142" s="175"/>
      <c r="C142" s="175"/>
      <c r="D142" s="175"/>
      <c r="E142" s="175"/>
      <c r="F142" s="175"/>
      <c r="G142" s="175"/>
      <c r="H142" s="175"/>
      <c r="I142" s="175"/>
      <c r="J142" s="175"/>
      <c r="K142" s="175"/>
      <c r="L142" s="175"/>
      <c r="M142" s="175"/>
      <c r="N142" s="175"/>
      <c r="O142" s="175"/>
      <c r="P142" s="175"/>
      <c r="Q142" s="175"/>
      <c r="R142" s="175"/>
      <c r="S142" s="175"/>
      <c r="T142" s="175"/>
      <c r="U142" s="175"/>
      <c r="V142" s="175"/>
      <c r="W142" s="175"/>
      <c r="X142" s="175"/>
      <c r="Y142" s="175"/>
      <c r="Z142" s="175"/>
    </row>
    <row r="143" ht="11.25" customHeight="1">
      <c r="A143" s="175"/>
      <c r="B143" s="175"/>
      <c r="C143" s="175"/>
      <c r="D143" s="175"/>
      <c r="E143" s="175"/>
      <c r="F143" s="175"/>
      <c r="G143" s="175"/>
      <c r="H143" s="175"/>
      <c r="I143" s="175"/>
      <c r="J143" s="175"/>
      <c r="K143" s="175"/>
      <c r="L143" s="175"/>
      <c r="M143" s="175"/>
      <c r="N143" s="175"/>
      <c r="O143" s="175"/>
      <c r="P143" s="175"/>
      <c r="Q143" s="175"/>
      <c r="R143" s="175"/>
      <c r="S143" s="175"/>
      <c r="T143" s="175"/>
      <c r="U143" s="175"/>
      <c r="V143" s="175"/>
      <c r="W143" s="175"/>
      <c r="X143" s="175"/>
      <c r="Y143" s="175"/>
      <c r="Z143" s="175"/>
    </row>
    <row r="144" ht="11.25" customHeight="1">
      <c r="A144" s="175"/>
      <c r="B144" s="175"/>
      <c r="C144" s="175"/>
      <c r="D144" s="175"/>
      <c r="E144" s="175"/>
      <c r="F144" s="175"/>
      <c r="G144" s="175"/>
      <c r="H144" s="175"/>
      <c r="I144" s="175"/>
      <c r="J144" s="175"/>
      <c r="K144" s="175"/>
      <c r="L144" s="175"/>
      <c r="M144" s="175"/>
      <c r="N144" s="175"/>
      <c r="O144" s="175"/>
      <c r="P144" s="175"/>
      <c r="Q144" s="175"/>
      <c r="R144" s="175"/>
      <c r="S144" s="175"/>
      <c r="T144" s="175"/>
      <c r="U144" s="175"/>
      <c r="V144" s="175"/>
      <c r="W144" s="175"/>
      <c r="X144" s="175"/>
      <c r="Y144" s="175"/>
      <c r="Z144" s="175"/>
    </row>
    <row r="145" ht="11.25" customHeight="1">
      <c r="A145" s="175"/>
      <c r="B145" s="175"/>
      <c r="C145" s="175"/>
      <c r="D145" s="175"/>
      <c r="E145" s="175"/>
      <c r="F145" s="175"/>
      <c r="G145" s="175"/>
      <c r="H145" s="175"/>
      <c r="I145" s="175"/>
      <c r="J145" s="175"/>
      <c r="K145" s="175"/>
      <c r="L145" s="175"/>
      <c r="M145" s="175"/>
      <c r="N145" s="175"/>
      <c r="O145" s="175"/>
      <c r="P145" s="175"/>
      <c r="Q145" s="175"/>
      <c r="R145" s="175"/>
      <c r="S145" s="175"/>
      <c r="T145" s="175"/>
      <c r="U145" s="175"/>
      <c r="V145" s="175"/>
      <c r="W145" s="175"/>
      <c r="X145" s="175"/>
      <c r="Y145" s="175"/>
      <c r="Z145" s="175"/>
    </row>
    <row r="146" ht="11.25" customHeight="1">
      <c r="A146" s="175"/>
      <c r="B146" s="175"/>
      <c r="C146" s="175"/>
      <c r="D146" s="175"/>
      <c r="E146" s="175"/>
      <c r="F146" s="175"/>
      <c r="G146" s="175"/>
      <c r="H146" s="175"/>
      <c r="I146" s="175"/>
      <c r="J146" s="175"/>
      <c r="K146" s="175"/>
      <c r="L146" s="175"/>
      <c r="M146" s="175"/>
      <c r="N146" s="175"/>
      <c r="O146" s="175"/>
      <c r="P146" s="175"/>
      <c r="Q146" s="175"/>
      <c r="R146" s="175"/>
      <c r="S146" s="175"/>
      <c r="T146" s="175"/>
      <c r="U146" s="175"/>
      <c r="V146" s="175"/>
      <c r="W146" s="175"/>
      <c r="X146" s="175"/>
      <c r="Y146" s="175"/>
      <c r="Z146" s="175"/>
    </row>
    <row r="147" ht="11.25" customHeight="1">
      <c r="A147" s="175"/>
      <c r="B147" s="175"/>
      <c r="C147" s="175"/>
      <c r="D147" s="175"/>
      <c r="E147" s="175"/>
      <c r="F147" s="175"/>
      <c r="G147" s="175"/>
      <c r="H147" s="175"/>
      <c r="I147" s="175"/>
      <c r="J147" s="175"/>
      <c r="K147" s="175"/>
      <c r="L147" s="175"/>
      <c r="M147" s="175"/>
      <c r="N147" s="175"/>
      <c r="O147" s="175"/>
      <c r="P147" s="175"/>
      <c r="Q147" s="175"/>
      <c r="R147" s="175"/>
      <c r="S147" s="175"/>
      <c r="T147" s="175"/>
      <c r="U147" s="175"/>
      <c r="V147" s="175"/>
      <c r="W147" s="175"/>
      <c r="X147" s="175"/>
      <c r="Y147" s="175"/>
      <c r="Z147" s="175"/>
    </row>
    <row r="148" ht="11.25" customHeight="1">
      <c r="A148" s="175"/>
      <c r="B148" s="175"/>
      <c r="C148" s="175"/>
      <c r="D148" s="175"/>
      <c r="E148" s="175"/>
      <c r="F148" s="175"/>
      <c r="G148" s="175"/>
      <c r="H148" s="175"/>
      <c r="I148" s="175"/>
      <c r="J148" s="175"/>
      <c r="K148" s="175"/>
      <c r="L148" s="175"/>
      <c r="M148" s="175"/>
      <c r="N148" s="175"/>
      <c r="O148" s="175"/>
      <c r="P148" s="175"/>
      <c r="Q148" s="175"/>
      <c r="R148" s="175"/>
      <c r="S148" s="175"/>
      <c r="T148" s="175"/>
      <c r="U148" s="175"/>
      <c r="V148" s="175"/>
      <c r="W148" s="175"/>
      <c r="X148" s="175"/>
      <c r="Y148" s="175"/>
      <c r="Z148" s="175"/>
    </row>
    <row r="149" ht="11.25" customHeight="1">
      <c r="A149" s="175"/>
      <c r="B149" s="175"/>
      <c r="C149" s="175"/>
      <c r="D149" s="175"/>
      <c r="E149" s="175"/>
      <c r="F149" s="175"/>
      <c r="G149" s="175"/>
      <c r="H149" s="175"/>
      <c r="I149" s="175"/>
      <c r="J149" s="175"/>
      <c r="K149" s="175"/>
      <c r="L149" s="175"/>
      <c r="M149" s="175"/>
      <c r="N149" s="175"/>
      <c r="O149" s="175"/>
      <c r="P149" s="175"/>
      <c r="Q149" s="175"/>
      <c r="R149" s="175"/>
      <c r="S149" s="175"/>
      <c r="T149" s="175"/>
      <c r="U149" s="175"/>
      <c r="V149" s="175"/>
      <c r="W149" s="175"/>
      <c r="X149" s="175"/>
      <c r="Y149" s="175"/>
      <c r="Z149" s="175"/>
    </row>
    <row r="150" ht="11.25" customHeight="1">
      <c r="A150" s="175"/>
      <c r="B150" s="175"/>
      <c r="C150" s="175"/>
      <c r="D150" s="175"/>
      <c r="E150" s="175"/>
      <c r="F150" s="175"/>
      <c r="G150" s="175"/>
      <c r="H150" s="175"/>
      <c r="I150" s="175"/>
      <c r="J150" s="175"/>
      <c r="K150" s="175"/>
      <c r="L150" s="175"/>
      <c r="M150" s="175"/>
      <c r="N150" s="175"/>
      <c r="O150" s="175"/>
      <c r="P150" s="175"/>
      <c r="Q150" s="175"/>
      <c r="R150" s="175"/>
      <c r="S150" s="175"/>
      <c r="T150" s="175"/>
      <c r="U150" s="175"/>
      <c r="V150" s="175"/>
      <c r="W150" s="175"/>
      <c r="X150" s="175"/>
      <c r="Y150" s="175"/>
      <c r="Z150" s="175"/>
    </row>
    <row r="151" ht="11.25" customHeight="1">
      <c r="A151" s="175"/>
      <c r="B151" s="175"/>
      <c r="C151" s="175"/>
      <c r="D151" s="175"/>
      <c r="E151" s="175"/>
      <c r="F151" s="175"/>
      <c r="G151" s="175"/>
      <c r="H151" s="175"/>
      <c r="I151" s="175"/>
      <c r="J151" s="175"/>
      <c r="K151" s="175"/>
      <c r="L151" s="175"/>
      <c r="M151" s="175"/>
      <c r="N151" s="175"/>
      <c r="O151" s="175"/>
      <c r="P151" s="175"/>
      <c r="Q151" s="175"/>
      <c r="R151" s="175"/>
      <c r="S151" s="175"/>
      <c r="T151" s="175"/>
      <c r="U151" s="175"/>
      <c r="V151" s="175"/>
      <c r="W151" s="175"/>
      <c r="X151" s="175"/>
      <c r="Y151" s="175"/>
      <c r="Z151" s="175"/>
    </row>
    <row r="152" ht="11.25" customHeight="1">
      <c r="A152" s="175"/>
      <c r="B152" s="175"/>
      <c r="C152" s="175"/>
      <c r="D152" s="175"/>
      <c r="E152" s="175"/>
      <c r="F152" s="175"/>
      <c r="G152" s="175"/>
      <c r="H152" s="175"/>
      <c r="I152" s="175"/>
      <c r="J152" s="175"/>
      <c r="K152" s="175"/>
      <c r="L152" s="175"/>
      <c r="M152" s="175"/>
      <c r="N152" s="175"/>
      <c r="O152" s="175"/>
      <c r="P152" s="175"/>
      <c r="Q152" s="175"/>
      <c r="R152" s="175"/>
      <c r="S152" s="175"/>
      <c r="T152" s="175"/>
      <c r="U152" s="175"/>
      <c r="V152" s="175"/>
      <c r="W152" s="175"/>
      <c r="X152" s="175"/>
      <c r="Y152" s="175"/>
      <c r="Z152" s="175"/>
    </row>
    <row r="153" ht="11.25" customHeight="1">
      <c r="A153" s="175"/>
      <c r="B153" s="175"/>
      <c r="C153" s="175"/>
      <c r="D153" s="175"/>
      <c r="E153" s="175"/>
      <c r="F153" s="175"/>
      <c r="G153" s="175"/>
      <c r="H153" s="175"/>
      <c r="I153" s="175"/>
      <c r="J153" s="175"/>
      <c r="K153" s="175"/>
      <c r="L153" s="175"/>
      <c r="M153" s="175"/>
      <c r="N153" s="175"/>
      <c r="O153" s="175"/>
      <c r="P153" s="175"/>
      <c r="Q153" s="175"/>
      <c r="R153" s="175"/>
      <c r="S153" s="175"/>
      <c r="T153" s="175"/>
      <c r="U153" s="175"/>
      <c r="V153" s="175"/>
      <c r="W153" s="175"/>
      <c r="X153" s="175"/>
      <c r="Y153" s="175"/>
      <c r="Z153" s="175"/>
    </row>
    <row r="154" ht="11.25" customHeight="1">
      <c r="A154" s="175"/>
      <c r="B154" s="175"/>
      <c r="C154" s="175"/>
      <c r="D154" s="175"/>
      <c r="E154" s="175"/>
      <c r="F154" s="175"/>
      <c r="G154" s="175"/>
      <c r="H154" s="175"/>
      <c r="I154" s="175"/>
      <c r="J154" s="175"/>
      <c r="K154" s="175"/>
      <c r="L154" s="175"/>
      <c r="M154" s="175"/>
      <c r="N154" s="175"/>
      <c r="O154" s="175"/>
      <c r="P154" s="175"/>
      <c r="Q154" s="175"/>
      <c r="R154" s="175"/>
      <c r="S154" s="175"/>
      <c r="T154" s="175"/>
      <c r="U154" s="175"/>
      <c r="V154" s="175"/>
      <c r="W154" s="175"/>
      <c r="X154" s="175"/>
      <c r="Y154" s="175"/>
      <c r="Z154" s="175"/>
    </row>
    <row r="155" ht="11.25" customHeight="1">
      <c r="A155" s="175"/>
      <c r="B155" s="175"/>
      <c r="C155" s="175"/>
      <c r="D155" s="175"/>
      <c r="E155" s="175"/>
      <c r="F155" s="175"/>
      <c r="G155" s="175"/>
      <c r="H155" s="175"/>
      <c r="I155" s="175"/>
      <c r="J155" s="175"/>
      <c r="K155" s="175"/>
      <c r="L155" s="175"/>
      <c r="M155" s="175"/>
      <c r="N155" s="175"/>
      <c r="O155" s="175"/>
      <c r="P155" s="175"/>
      <c r="Q155" s="175"/>
      <c r="R155" s="175"/>
      <c r="S155" s="175"/>
      <c r="T155" s="175"/>
      <c r="U155" s="175"/>
      <c r="V155" s="175"/>
      <c r="W155" s="175"/>
      <c r="X155" s="175"/>
      <c r="Y155" s="175"/>
      <c r="Z155" s="175"/>
    </row>
    <row r="156" ht="11.25" customHeight="1">
      <c r="A156" s="175"/>
      <c r="B156" s="175"/>
      <c r="C156" s="175"/>
      <c r="D156" s="175"/>
      <c r="E156" s="175"/>
      <c r="F156" s="175"/>
      <c r="G156" s="175"/>
      <c r="H156" s="175"/>
      <c r="I156" s="175"/>
      <c r="J156" s="175"/>
      <c r="K156" s="175"/>
      <c r="L156" s="175"/>
      <c r="M156" s="175"/>
      <c r="N156" s="175"/>
      <c r="O156" s="175"/>
      <c r="P156" s="175"/>
      <c r="Q156" s="175"/>
      <c r="R156" s="175"/>
      <c r="S156" s="175"/>
      <c r="T156" s="175"/>
      <c r="U156" s="175"/>
      <c r="V156" s="175"/>
      <c r="W156" s="175"/>
      <c r="X156" s="175"/>
      <c r="Y156" s="175"/>
      <c r="Z156" s="175"/>
    </row>
    <row r="157" ht="11.25" customHeight="1">
      <c r="A157" s="175"/>
      <c r="B157" s="175"/>
      <c r="C157" s="175"/>
      <c r="D157" s="175"/>
      <c r="E157" s="175"/>
      <c r="F157" s="175"/>
      <c r="G157" s="175"/>
      <c r="H157" s="175"/>
      <c r="I157" s="175"/>
      <c r="J157" s="175"/>
      <c r="K157" s="175"/>
      <c r="L157" s="175"/>
      <c r="M157" s="175"/>
      <c r="N157" s="175"/>
      <c r="O157" s="175"/>
      <c r="P157" s="175"/>
      <c r="Q157" s="175"/>
      <c r="R157" s="175"/>
      <c r="S157" s="175"/>
      <c r="T157" s="175"/>
      <c r="U157" s="175"/>
      <c r="V157" s="175"/>
      <c r="W157" s="175"/>
      <c r="X157" s="175"/>
      <c r="Y157" s="175"/>
      <c r="Z157" s="175"/>
    </row>
    <row r="158" ht="11.25" customHeight="1">
      <c r="A158" s="175"/>
      <c r="B158" s="175"/>
      <c r="C158" s="175"/>
      <c r="D158" s="175"/>
      <c r="E158" s="175"/>
      <c r="F158" s="175"/>
      <c r="G158" s="175"/>
      <c r="H158" s="175"/>
      <c r="I158" s="175"/>
      <c r="J158" s="175"/>
      <c r="K158" s="175"/>
      <c r="L158" s="175"/>
      <c r="M158" s="175"/>
      <c r="N158" s="175"/>
      <c r="O158" s="175"/>
      <c r="P158" s="175"/>
      <c r="Q158" s="175"/>
      <c r="R158" s="175"/>
      <c r="S158" s="175"/>
      <c r="T158" s="175"/>
      <c r="U158" s="175"/>
      <c r="V158" s="175"/>
      <c r="W158" s="175"/>
      <c r="X158" s="175"/>
      <c r="Y158" s="175"/>
      <c r="Z158" s="175"/>
    </row>
    <row r="159" ht="11.25" customHeight="1">
      <c r="A159" s="175"/>
      <c r="B159" s="175"/>
      <c r="C159" s="175"/>
      <c r="D159" s="175"/>
      <c r="E159" s="175"/>
      <c r="F159" s="175"/>
      <c r="G159" s="175"/>
      <c r="H159" s="175"/>
      <c r="I159" s="175"/>
      <c r="J159" s="175"/>
      <c r="K159" s="175"/>
      <c r="L159" s="175"/>
      <c r="M159" s="175"/>
      <c r="N159" s="175"/>
      <c r="O159" s="175"/>
      <c r="P159" s="175"/>
      <c r="Q159" s="175"/>
      <c r="R159" s="175"/>
      <c r="S159" s="175"/>
      <c r="T159" s="175"/>
      <c r="U159" s="175"/>
      <c r="V159" s="175"/>
      <c r="W159" s="175"/>
      <c r="X159" s="175"/>
      <c r="Y159" s="175"/>
      <c r="Z159" s="175"/>
    </row>
    <row r="160" ht="11.25" customHeight="1">
      <c r="A160" s="175"/>
      <c r="B160" s="175"/>
      <c r="C160" s="175"/>
      <c r="D160" s="175"/>
      <c r="E160" s="175"/>
      <c r="F160" s="175"/>
      <c r="G160" s="175"/>
      <c r="H160" s="175"/>
      <c r="I160" s="175"/>
      <c r="J160" s="175"/>
      <c r="K160" s="175"/>
      <c r="L160" s="175"/>
      <c r="M160" s="175"/>
      <c r="N160" s="175"/>
      <c r="O160" s="175"/>
      <c r="P160" s="175"/>
      <c r="Q160" s="175"/>
      <c r="R160" s="175"/>
      <c r="S160" s="175"/>
      <c r="T160" s="175"/>
      <c r="U160" s="175"/>
      <c r="V160" s="175"/>
      <c r="W160" s="175"/>
      <c r="X160" s="175"/>
      <c r="Y160" s="175"/>
      <c r="Z160" s="175"/>
    </row>
    <row r="161" ht="11.25" customHeight="1">
      <c r="A161" s="175"/>
      <c r="B161" s="175"/>
      <c r="C161" s="175"/>
      <c r="D161" s="175"/>
      <c r="E161" s="175"/>
      <c r="F161" s="175"/>
      <c r="G161" s="175"/>
      <c r="H161" s="175"/>
      <c r="I161" s="175"/>
      <c r="J161" s="175"/>
      <c r="K161" s="175"/>
      <c r="L161" s="175"/>
      <c r="M161" s="175"/>
      <c r="N161" s="175"/>
      <c r="O161" s="175"/>
      <c r="P161" s="175"/>
      <c r="Q161" s="175"/>
      <c r="R161" s="175"/>
      <c r="S161" s="175"/>
      <c r="T161" s="175"/>
      <c r="U161" s="175"/>
      <c r="V161" s="175"/>
      <c r="W161" s="175"/>
      <c r="X161" s="175"/>
      <c r="Y161" s="175"/>
      <c r="Z161" s="175"/>
    </row>
    <row r="162" ht="11.25" customHeight="1">
      <c r="A162" s="175"/>
      <c r="B162" s="175"/>
      <c r="C162" s="175"/>
      <c r="D162" s="175"/>
      <c r="E162" s="175"/>
      <c r="F162" s="175"/>
      <c r="G162" s="175"/>
      <c r="H162" s="175"/>
      <c r="I162" s="175"/>
      <c r="J162" s="175"/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  <c r="Y162" s="175"/>
      <c r="Z162" s="175"/>
    </row>
    <row r="163" ht="11.25" customHeight="1">
      <c r="A163" s="175"/>
      <c r="B163" s="175"/>
      <c r="C163" s="175"/>
      <c r="D163" s="175"/>
      <c r="E163" s="175"/>
      <c r="F163" s="175"/>
      <c r="G163" s="175"/>
      <c r="H163" s="175"/>
      <c r="I163" s="175"/>
      <c r="J163" s="175"/>
      <c r="K163" s="175"/>
      <c r="L163" s="175"/>
      <c r="M163" s="175"/>
      <c r="N163" s="175"/>
      <c r="O163" s="175"/>
      <c r="P163" s="175"/>
      <c r="Q163" s="175"/>
      <c r="R163" s="175"/>
      <c r="S163" s="175"/>
      <c r="T163" s="175"/>
      <c r="U163" s="175"/>
      <c r="V163" s="175"/>
      <c r="W163" s="175"/>
      <c r="X163" s="175"/>
      <c r="Y163" s="175"/>
      <c r="Z163" s="175"/>
    </row>
    <row r="164" ht="11.25" customHeight="1">
      <c r="A164" s="175"/>
      <c r="B164" s="175"/>
      <c r="C164" s="175"/>
      <c r="D164" s="175"/>
      <c r="E164" s="175"/>
      <c r="F164" s="175"/>
      <c r="G164" s="175"/>
      <c r="H164" s="175"/>
      <c r="I164" s="175"/>
      <c r="J164" s="175"/>
      <c r="K164" s="175"/>
      <c r="L164" s="175"/>
      <c r="M164" s="175"/>
      <c r="N164" s="175"/>
      <c r="O164" s="175"/>
      <c r="P164" s="175"/>
      <c r="Q164" s="175"/>
      <c r="R164" s="175"/>
      <c r="S164" s="175"/>
      <c r="T164" s="175"/>
      <c r="U164" s="175"/>
      <c r="V164" s="175"/>
      <c r="W164" s="175"/>
      <c r="X164" s="175"/>
      <c r="Y164" s="175"/>
      <c r="Z164" s="175"/>
    </row>
    <row r="165" ht="11.25" customHeight="1">
      <c r="A165" s="175"/>
      <c r="B165" s="175"/>
      <c r="C165" s="175"/>
      <c r="D165" s="175"/>
      <c r="E165" s="175"/>
      <c r="F165" s="175"/>
      <c r="G165" s="175"/>
      <c r="H165" s="175"/>
      <c r="I165" s="175"/>
      <c r="J165" s="175"/>
      <c r="K165" s="175"/>
      <c r="L165" s="175"/>
      <c r="M165" s="175"/>
      <c r="N165" s="175"/>
      <c r="O165" s="175"/>
      <c r="P165" s="175"/>
      <c r="Q165" s="175"/>
      <c r="R165" s="175"/>
      <c r="S165" s="175"/>
      <c r="T165" s="175"/>
      <c r="U165" s="175"/>
      <c r="V165" s="175"/>
      <c r="W165" s="175"/>
      <c r="X165" s="175"/>
      <c r="Y165" s="175"/>
      <c r="Z165" s="175"/>
    </row>
    <row r="166" ht="11.25" customHeight="1">
      <c r="A166" s="175"/>
      <c r="B166" s="175"/>
      <c r="C166" s="175"/>
      <c r="D166" s="175"/>
      <c r="E166" s="175"/>
      <c r="F166" s="175"/>
      <c r="G166" s="175"/>
      <c r="H166" s="175"/>
      <c r="I166" s="175"/>
      <c r="J166" s="175"/>
      <c r="K166" s="175"/>
      <c r="L166" s="175"/>
      <c r="M166" s="175"/>
      <c r="N166" s="175"/>
      <c r="O166" s="175"/>
      <c r="P166" s="175"/>
      <c r="Q166" s="175"/>
      <c r="R166" s="175"/>
      <c r="S166" s="175"/>
      <c r="T166" s="175"/>
      <c r="U166" s="175"/>
      <c r="V166" s="175"/>
      <c r="W166" s="175"/>
      <c r="X166" s="175"/>
      <c r="Y166" s="175"/>
      <c r="Z166" s="175"/>
    </row>
    <row r="167" ht="11.25" customHeight="1">
      <c r="A167" s="175"/>
      <c r="B167" s="175"/>
      <c r="C167" s="175"/>
      <c r="D167" s="175"/>
      <c r="E167" s="175"/>
      <c r="F167" s="175"/>
      <c r="G167" s="175"/>
      <c r="H167" s="175"/>
      <c r="I167" s="175"/>
      <c r="J167" s="175"/>
      <c r="K167" s="175"/>
      <c r="L167" s="175"/>
      <c r="M167" s="175"/>
      <c r="N167" s="175"/>
      <c r="O167" s="175"/>
      <c r="P167" s="175"/>
      <c r="Q167" s="175"/>
      <c r="R167" s="175"/>
      <c r="S167" s="175"/>
      <c r="T167" s="175"/>
      <c r="U167" s="175"/>
      <c r="V167" s="175"/>
      <c r="W167" s="175"/>
      <c r="X167" s="175"/>
      <c r="Y167" s="175"/>
      <c r="Z167" s="175"/>
    </row>
    <row r="168" ht="11.25" customHeight="1">
      <c r="A168" s="175"/>
      <c r="B168" s="175"/>
      <c r="C168" s="175"/>
      <c r="D168" s="175"/>
      <c r="E168" s="175"/>
      <c r="F168" s="175"/>
      <c r="G168" s="175"/>
      <c r="H168" s="175"/>
      <c r="I168" s="175"/>
      <c r="J168" s="175"/>
      <c r="K168" s="175"/>
      <c r="L168" s="175"/>
      <c r="M168" s="175"/>
      <c r="N168" s="175"/>
      <c r="O168" s="175"/>
      <c r="P168" s="175"/>
      <c r="Q168" s="175"/>
      <c r="R168" s="175"/>
      <c r="S168" s="175"/>
      <c r="T168" s="175"/>
      <c r="U168" s="175"/>
      <c r="V168" s="175"/>
      <c r="W168" s="175"/>
      <c r="X168" s="175"/>
      <c r="Y168" s="175"/>
      <c r="Z168" s="175"/>
    </row>
    <row r="169" ht="11.25" customHeight="1">
      <c r="A169" s="175"/>
      <c r="B169" s="175"/>
      <c r="C169" s="175"/>
      <c r="D169" s="175"/>
      <c r="E169" s="175"/>
      <c r="F169" s="175"/>
      <c r="G169" s="175"/>
      <c r="H169" s="175"/>
      <c r="I169" s="175"/>
      <c r="J169" s="175"/>
      <c r="K169" s="175"/>
      <c r="L169" s="175"/>
      <c r="M169" s="175"/>
      <c r="N169" s="175"/>
      <c r="O169" s="175"/>
      <c r="P169" s="175"/>
      <c r="Q169" s="175"/>
      <c r="R169" s="175"/>
      <c r="S169" s="175"/>
      <c r="T169" s="175"/>
      <c r="U169" s="175"/>
      <c r="V169" s="175"/>
      <c r="W169" s="175"/>
      <c r="X169" s="175"/>
      <c r="Y169" s="175"/>
      <c r="Z169" s="175"/>
    </row>
    <row r="170" ht="11.25" customHeight="1">
      <c r="A170" s="175"/>
      <c r="B170" s="175"/>
      <c r="C170" s="175"/>
      <c r="D170" s="175"/>
      <c r="E170" s="175"/>
      <c r="F170" s="175"/>
      <c r="G170" s="175"/>
      <c r="H170" s="175"/>
      <c r="I170" s="175"/>
      <c r="J170" s="175"/>
      <c r="K170" s="175"/>
      <c r="L170" s="175"/>
      <c r="M170" s="175"/>
      <c r="N170" s="175"/>
      <c r="O170" s="175"/>
      <c r="P170" s="175"/>
      <c r="Q170" s="175"/>
      <c r="R170" s="175"/>
      <c r="S170" s="175"/>
      <c r="T170" s="175"/>
      <c r="U170" s="175"/>
      <c r="V170" s="175"/>
      <c r="W170" s="175"/>
      <c r="X170" s="175"/>
      <c r="Y170" s="175"/>
      <c r="Z170" s="175"/>
    </row>
    <row r="171" ht="11.25" customHeight="1">
      <c r="A171" s="175"/>
      <c r="B171" s="175"/>
      <c r="C171" s="175"/>
      <c r="D171" s="175"/>
      <c r="E171" s="175"/>
      <c r="F171" s="175"/>
      <c r="G171" s="175"/>
      <c r="H171" s="175"/>
      <c r="I171" s="175"/>
      <c r="J171" s="175"/>
      <c r="K171" s="175"/>
      <c r="L171" s="175"/>
      <c r="M171" s="175"/>
      <c r="N171" s="175"/>
      <c r="O171" s="175"/>
      <c r="P171" s="175"/>
      <c r="Q171" s="175"/>
      <c r="R171" s="175"/>
      <c r="S171" s="175"/>
      <c r="T171" s="175"/>
      <c r="U171" s="175"/>
      <c r="V171" s="175"/>
      <c r="W171" s="175"/>
      <c r="X171" s="175"/>
      <c r="Y171" s="175"/>
      <c r="Z171" s="175"/>
    </row>
    <row r="172" ht="11.25" customHeight="1">
      <c r="A172" s="175"/>
      <c r="B172" s="175"/>
      <c r="C172" s="175"/>
      <c r="D172" s="175"/>
      <c r="E172" s="175"/>
      <c r="F172" s="175"/>
      <c r="G172" s="175"/>
      <c r="H172" s="175"/>
      <c r="I172" s="175"/>
      <c r="J172" s="175"/>
      <c r="K172" s="175"/>
      <c r="L172" s="175"/>
      <c r="M172" s="175"/>
      <c r="N172" s="175"/>
      <c r="O172" s="175"/>
      <c r="P172" s="175"/>
      <c r="Q172" s="175"/>
      <c r="R172" s="175"/>
      <c r="S172" s="175"/>
      <c r="T172" s="175"/>
      <c r="U172" s="175"/>
      <c r="V172" s="175"/>
      <c r="W172" s="175"/>
      <c r="X172" s="175"/>
      <c r="Y172" s="175"/>
      <c r="Z172" s="175"/>
    </row>
    <row r="173" ht="11.25" customHeight="1">
      <c r="A173" s="175"/>
      <c r="B173" s="175"/>
      <c r="C173" s="175"/>
      <c r="D173" s="175"/>
      <c r="E173" s="175"/>
      <c r="F173" s="175"/>
      <c r="G173" s="175"/>
      <c r="H173" s="175"/>
      <c r="I173" s="175"/>
      <c r="J173" s="175"/>
      <c r="K173" s="175"/>
      <c r="L173" s="175"/>
      <c r="M173" s="175"/>
      <c r="N173" s="175"/>
      <c r="O173" s="175"/>
      <c r="P173" s="175"/>
      <c r="Q173" s="175"/>
      <c r="R173" s="175"/>
      <c r="S173" s="175"/>
      <c r="T173" s="175"/>
      <c r="U173" s="175"/>
      <c r="V173" s="175"/>
      <c r="W173" s="175"/>
      <c r="X173" s="175"/>
      <c r="Y173" s="175"/>
      <c r="Z173" s="175"/>
    </row>
    <row r="174" ht="11.25" customHeight="1">
      <c r="A174" s="175"/>
      <c r="B174" s="175"/>
      <c r="C174" s="175"/>
      <c r="D174" s="175"/>
      <c r="E174" s="175"/>
      <c r="F174" s="175"/>
      <c r="G174" s="175"/>
      <c r="H174" s="175"/>
      <c r="I174" s="175"/>
      <c r="J174" s="175"/>
      <c r="K174" s="175"/>
      <c r="L174" s="175"/>
      <c r="M174" s="175"/>
      <c r="N174" s="175"/>
      <c r="O174" s="175"/>
      <c r="P174" s="175"/>
      <c r="Q174" s="175"/>
      <c r="R174" s="175"/>
      <c r="S174" s="175"/>
      <c r="T174" s="175"/>
      <c r="U174" s="175"/>
      <c r="V174" s="175"/>
      <c r="W174" s="175"/>
      <c r="X174" s="175"/>
      <c r="Y174" s="175"/>
      <c r="Z174" s="175"/>
    </row>
    <row r="175" ht="11.25" customHeight="1">
      <c r="A175" s="175"/>
      <c r="B175" s="175"/>
      <c r="C175" s="175"/>
      <c r="D175" s="175"/>
      <c r="E175" s="175"/>
      <c r="F175" s="175"/>
      <c r="G175" s="175"/>
      <c r="H175" s="175"/>
      <c r="I175" s="175"/>
      <c r="J175" s="175"/>
      <c r="K175" s="175"/>
      <c r="L175" s="175"/>
      <c r="M175" s="175"/>
      <c r="N175" s="175"/>
      <c r="O175" s="175"/>
      <c r="P175" s="175"/>
      <c r="Q175" s="175"/>
      <c r="R175" s="175"/>
      <c r="S175" s="175"/>
      <c r="T175" s="175"/>
      <c r="U175" s="175"/>
      <c r="V175" s="175"/>
      <c r="W175" s="175"/>
      <c r="X175" s="175"/>
      <c r="Y175" s="175"/>
      <c r="Z175" s="175"/>
    </row>
    <row r="176" ht="11.25" customHeight="1">
      <c r="A176" s="175"/>
      <c r="B176" s="175"/>
      <c r="C176" s="175"/>
      <c r="D176" s="175"/>
      <c r="E176" s="175"/>
      <c r="F176" s="175"/>
      <c r="G176" s="175"/>
      <c r="H176" s="175"/>
      <c r="I176" s="175"/>
      <c r="J176" s="175"/>
      <c r="K176" s="175"/>
      <c r="L176" s="175"/>
      <c r="M176" s="175"/>
      <c r="N176" s="175"/>
      <c r="O176" s="175"/>
      <c r="P176" s="175"/>
      <c r="Q176" s="175"/>
      <c r="R176" s="175"/>
      <c r="S176" s="175"/>
      <c r="T176" s="175"/>
      <c r="U176" s="175"/>
      <c r="V176" s="175"/>
      <c r="W176" s="175"/>
      <c r="X176" s="175"/>
      <c r="Y176" s="175"/>
      <c r="Z176" s="175"/>
    </row>
    <row r="177" ht="11.25" customHeight="1">
      <c r="A177" s="175"/>
      <c r="B177" s="175"/>
      <c r="C177" s="175"/>
      <c r="D177" s="175"/>
      <c r="E177" s="175"/>
      <c r="F177" s="175"/>
      <c r="G177" s="175"/>
      <c r="H177" s="175"/>
      <c r="I177" s="175"/>
      <c r="J177" s="175"/>
      <c r="K177" s="175"/>
      <c r="L177" s="175"/>
      <c r="M177" s="175"/>
      <c r="N177" s="175"/>
      <c r="O177" s="175"/>
      <c r="P177" s="175"/>
      <c r="Q177" s="175"/>
      <c r="R177" s="175"/>
      <c r="S177" s="175"/>
      <c r="T177" s="175"/>
      <c r="U177" s="175"/>
      <c r="V177" s="175"/>
      <c r="W177" s="175"/>
      <c r="X177" s="175"/>
      <c r="Y177" s="175"/>
      <c r="Z177" s="175"/>
    </row>
    <row r="178" ht="11.25" customHeight="1">
      <c r="A178" s="175"/>
      <c r="B178" s="175"/>
      <c r="C178" s="175"/>
      <c r="D178" s="175"/>
      <c r="E178" s="175"/>
      <c r="F178" s="175"/>
      <c r="G178" s="175"/>
      <c r="H178" s="175"/>
      <c r="I178" s="175"/>
      <c r="J178" s="175"/>
      <c r="K178" s="175"/>
      <c r="L178" s="175"/>
      <c r="M178" s="175"/>
      <c r="N178" s="175"/>
      <c r="O178" s="175"/>
      <c r="P178" s="175"/>
      <c r="Q178" s="175"/>
      <c r="R178" s="175"/>
      <c r="S178" s="175"/>
      <c r="T178" s="175"/>
      <c r="U178" s="175"/>
      <c r="V178" s="175"/>
      <c r="W178" s="175"/>
      <c r="X178" s="175"/>
      <c r="Y178" s="175"/>
      <c r="Z178" s="175"/>
    </row>
    <row r="179" ht="11.25" customHeight="1">
      <c r="A179" s="175"/>
      <c r="B179" s="175"/>
      <c r="C179" s="175"/>
      <c r="D179" s="175"/>
      <c r="E179" s="175"/>
      <c r="F179" s="175"/>
      <c r="G179" s="175"/>
      <c r="H179" s="175"/>
      <c r="I179" s="175"/>
      <c r="J179" s="175"/>
      <c r="K179" s="175"/>
      <c r="L179" s="175"/>
      <c r="M179" s="175"/>
      <c r="N179" s="175"/>
      <c r="O179" s="175"/>
      <c r="P179" s="175"/>
      <c r="Q179" s="175"/>
      <c r="R179" s="175"/>
      <c r="S179" s="175"/>
      <c r="T179" s="175"/>
      <c r="U179" s="175"/>
      <c r="V179" s="175"/>
      <c r="W179" s="175"/>
      <c r="X179" s="175"/>
      <c r="Y179" s="175"/>
      <c r="Z179" s="175"/>
    </row>
    <row r="180" ht="11.25" customHeight="1">
      <c r="A180" s="175"/>
      <c r="B180" s="175"/>
      <c r="C180" s="175"/>
      <c r="D180" s="175"/>
      <c r="E180" s="175"/>
      <c r="F180" s="175"/>
      <c r="G180" s="175"/>
      <c r="H180" s="175"/>
      <c r="I180" s="175"/>
      <c r="J180" s="175"/>
      <c r="K180" s="175"/>
      <c r="L180" s="175"/>
      <c r="M180" s="175"/>
      <c r="N180" s="175"/>
      <c r="O180" s="175"/>
      <c r="P180" s="175"/>
      <c r="Q180" s="175"/>
      <c r="R180" s="175"/>
      <c r="S180" s="175"/>
      <c r="T180" s="175"/>
      <c r="U180" s="175"/>
      <c r="V180" s="175"/>
      <c r="W180" s="175"/>
      <c r="X180" s="175"/>
      <c r="Y180" s="175"/>
      <c r="Z180" s="175"/>
    </row>
    <row r="181" ht="11.25" customHeight="1">
      <c r="A181" s="175"/>
      <c r="B181" s="175"/>
      <c r="C181" s="175"/>
      <c r="D181" s="175"/>
      <c r="E181" s="175"/>
      <c r="F181" s="175"/>
      <c r="G181" s="175"/>
      <c r="H181" s="175"/>
      <c r="I181" s="175"/>
      <c r="J181" s="175"/>
      <c r="K181" s="175"/>
      <c r="L181" s="175"/>
      <c r="M181" s="175"/>
      <c r="N181" s="175"/>
      <c r="O181" s="175"/>
      <c r="P181" s="175"/>
      <c r="Q181" s="175"/>
      <c r="R181" s="175"/>
      <c r="S181" s="175"/>
      <c r="T181" s="175"/>
      <c r="U181" s="175"/>
      <c r="V181" s="175"/>
      <c r="W181" s="175"/>
      <c r="X181" s="175"/>
      <c r="Y181" s="175"/>
      <c r="Z181" s="175"/>
    </row>
    <row r="182" ht="11.25" customHeight="1">
      <c r="A182" s="175"/>
      <c r="B182" s="175"/>
      <c r="C182" s="175"/>
      <c r="D182" s="175"/>
      <c r="E182" s="175"/>
      <c r="F182" s="175"/>
      <c r="G182" s="175"/>
      <c r="H182" s="175"/>
      <c r="I182" s="175"/>
      <c r="J182" s="175"/>
      <c r="K182" s="175"/>
      <c r="L182" s="175"/>
      <c r="M182" s="175"/>
      <c r="N182" s="175"/>
      <c r="O182" s="175"/>
      <c r="P182" s="175"/>
      <c r="Q182" s="175"/>
      <c r="R182" s="175"/>
      <c r="S182" s="175"/>
      <c r="T182" s="175"/>
      <c r="U182" s="175"/>
      <c r="V182" s="175"/>
      <c r="W182" s="175"/>
      <c r="X182" s="175"/>
      <c r="Y182" s="175"/>
      <c r="Z182" s="175"/>
    </row>
    <row r="183" ht="11.25" customHeight="1">
      <c r="A183" s="175"/>
      <c r="B183" s="175"/>
      <c r="C183" s="175"/>
      <c r="D183" s="175"/>
      <c r="E183" s="175"/>
      <c r="F183" s="175"/>
      <c r="G183" s="175"/>
      <c r="H183" s="175"/>
      <c r="I183" s="175"/>
      <c r="J183" s="175"/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5"/>
      <c r="V183" s="175"/>
      <c r="W183" s="175"/>
      <c r="X183" s="175"/>
      <c r="Y183" s="175"/>
      <c r="Z183" s="175"/>
    </row>
    <row r="184" ht="11.25" customHeight="1">
      <c r="A184" s="175"/>
      <c r="B184" s="175"/>
      <c r="C184" s="175"/>
      <c r="D184" s="175"/>
      <c r="E184" s="175"/>
      <c r="F184" s="175"/>
      <c r="G184" s="175"/>
      <c r="H184" s="175"/>
      <c r="I184" s="175"/>
      <c r="J184" s="175"/>
      <c r="K184" s="175"/>
      <c r="L184" s="175"/>
      <c r="M184" s="175"/>
      <c r="N184" s="175"/>
      <c r="O184" s="175"/>
      <c r="P184" s="175"/>
      <c r="Q184" s="175"/>
      <c r="R184" s="175"/>
      <c r="S184" s="175"/>
      <c r="T184" s="175"/>
      <c r="U184" s="175"/>
      <c r="V184" s="175"/>
      <c r="W184" s="175"/>
      <c r="X184" s="175"/>
      <c r="Y184" s="175"/>
      <c r="Z184" s="175"/>
    </row>
    <row r="185" ht="11.25" customHeight="1">
      <c r="A185" s="175"/>
      <c r="B185" s="175"/>
      <c r="C185" s="175"/>
      <c r="D185" s="175"/>
      <c r="E185" s="175"/>
      <c r="F185" s="175"/>
      <c r="G185" s="175"/>
      <c r="H185" s="175"/>
      <c r="I185" s="175"/>
      <c r="J185" s="175"/>
      <c r="K185" s="175"/>
      <c r="L185" s="175"/>
      <c r="M185" s="175"/>
      <c r="N185" s="175"/>
      <c r="O185" s="175"/>
      <c r="P185" s="175"/>
      <c r="Q185" s="175"/>
      <c r="R185" s="175"/>
      <c r="S185" s="175"/>
      <c r="T185" s="175"/>
      <c r="U185" s="175"/>
      <c r="V185" s="175"/>
      <c r="W185" s="175"/>
      <c r="X185" s="175"/>
      <c r="Y185" s="175"/>
      <c r="Z185" s="175"/>
    </row>
    <row r="186" ht="11.25" customHeight="1">
      <c r="A186" s="175"/>
      <c r="B186" s="175"/>
      <c r="C186" s="175"/>
      <c r="D186" s="175"/>
      <c r="E186" s="175"/>
      <c r="F186" s="175"/>
      <c r="G186" s="175"/>
      <c r="H186" s="175"/>
      <c r="I186" s="175"/>
      <c r="J186" s="175"/>
      <c r="K186" s="175"/>
      <c r="L186" s="175"/>
      <c r="M186" s="175"/>
      <c r="N186" s="175"/>
      <c r="O186" s="175"/>
      <c r="P186" s="175"/>
      <c r="Q186" s="175"/>
      <c r="R186" s="175"/>
      <c r="S186" s="175"/>
      <c r="T186" s="175"/>
      <c r="U186" s="175"/>
      <c r="V186" s="175"/>
      <c r="W186" s="175"/>
      <c r="X186" s="175"/>
      <c r="Y186" s="175"/>
      <c r="Z186" s="175"/>
    </row>
    <row r="187" ht="11.25" customHeight="1">
      <c r="A187" s="175"/>
      <c r="B187" s="175"/>
      <c r="C187" s="175"/>
      <c r="D187" s="175"/>
      <c r="E187" s="175"/>
      <c r="F187" s="175"/>
      <c r="G187" s="175"/>
      <c r="H187" s="175"/>
      <c r="I187" s="175"/>
      <c r="J187" s="175"/>
      <c r="K187" s="175"/>
      <c r="L187" s="175"/>
      <c r="M187" s="175"/>
      <c r="N187" s="175"/>
      <c r="O187" s="175"/>
      <c r="P187" s="175"/>
      <c r="Q187" s="175"/>
      <c r="R187" s="175"/>
      <c r="S187" s="175"/>
      <c r="T187" s="175"/>
      <c r="U187" s="175"/>
      <c r="V187" s="175"/>
      <c r="W187" s="175"/>
      <c r="X187" s="175"/>
      <c r="Y187" s="175"/>
      <c r="Z187" s="175"/>
    </row>
    <row r="188" ht="11.25" customHeight="1">
      <c r="A188" s="175"/>
      <c r="B188" s="175"/>
      <c r="C188" s="175"/>
      <c r="D188" s="175"/>
      <c r="E188" s="175"/>
      <c r="F188" s="175"/>
      <c r="G188" s="175"/>
      <c r="H188" s="175"/>
      <c r="I188" s="175"/>
      <c r="J188" s="175"/>
      <c r="K188" s="175"/>
      <c r="L188" s="175"/>
      <c r="M188" s="175"/>
      <c r="N188" s="175"/>
      <c r="O188" s="175"/>
      <c r="P188" s="175"/>
      <c r="Q188" s="175"/>
      <c r="R188" s="175"/>
      <c r="S188" s="175"/>
      <c r="T188" s="175"/>
      <c r="U188" s="175"/>
      <c r="V188" s="175"/>
      <c r="W188" s="175"/>
      <c r="X188" s="175"/>
      <c r="Y188" s="175"/>
      <c r="Z188" s="175"/>
    </row>
    <row r="189" ht="11.25" customHeight="1">
      <c r="A189" s="175"/>
      <c r="B189" s="175"/>
      <c r="C189" s="175"/>
      <c r="D189" s="175"/>
      <c r="E189" s="175"/>
      <c r="F189" s="175"/>
      <c r="G189" s="175"/>
      <c r="H189" s="175"/>
      <c r="I189" s="175"/>
      <c r="J189" s="175"/>
      <c r="K189" s="175"/>
      <c r="L189" s="175"/>
      <c r="M189" s="175"/>
      <c r="N189" s="175"/>
      <c r="O189" s="175"/>
      <c r="P189" s="175"/>
      <c r="Q189" s="175"/>
      <c r="R189" s="175"/>
      <c r="S189" s="175"/>
      <c r="T189" s="175"/>
      <c r="U189" s="175"/>
      <c r="V189" s="175"/>
      <c r="W189" s="175"/>
      <c r="X189" s="175"/>
      <c r="Y189" s="175"/>
      <c r="Z189" s="175"/>
    </row>
    <row r="190" ht="11.25" customHeight="1">
      <c r="A190" s="175"/>
      <c r="B190" s="175"/>
      <c r="C190" s="175"/>
      <c r="D190" s="175"/>
      <c r="E190" s="175"/>
      <c r="F190" s="175"/>
      <c r="G190" s="175"/>
      <c r="H190" s="175"/>
      <c r="I190" s="175"/>
      <c r="J190" s="175"/>
      <c r="K190" s="175"/>
      <c r="L190" s="175"/>
      <c r="M190" s="175"/>
      <c r="N190" s="175"/>
      <c r="O190" s="175"/>
      <c r="P190" s="175"/>
      <c r="Q190" s="175"/>
      <c r="R190" s="175"/>
      <c r="S190" s="175"/>
      <c r="T190" s="175"/>
      <c r="U190" s="175"/>
      <c r="V190" s="175"/>
      <c r="W190" s="175"/>
      <c r="X190" s="175"/>
      <c r="Y190" s="175"/>
      <c r="Z190" s="175"/>
    </row>
    <row r="191" ht="11.25" customHeight="1">
      <c r="A191" s="175"/>
      <c r="B191" s="175"/>
      <c r="C191" s="175"/>
      <c r="D191" s="175"/>
      <c r="E191" s="175"/>
      <c r="F191" s="175"/>
      <c r="G191" s="175"/>
      <c r="H191" s="175"/>
      <c r="I191" s="175"/>
      <c r="J191" s="175"/>
      <c r="K191" s="175"/>
      <c r="L191" s="175"/>
      <c r="M191" s="175"/>
      <c r="N191" s="175"/>
      <c r="O191" s="175"/>
      <c r="P191" s="175"/>
      <c r="Q191" s="175"/>
      <c r="R191" s="175"/>
      <c r="S191" s="175"/>
      <c r="T191" s="175"/>
      <c r="U191" s="175"/>
      <c r="V191" s="175"/>
      <c r="W191" s="175"/>
      <c r="X191" s="175"/>
      <c r="Y191" s="175"/>
      <c r="Z191" s="175"/>
    </row>
    <row r="192" ht="11.25" customHeight="1">
      <c r="A192" s="175"/>
      <c r="B192" s="175"/>
      <c r="C192" s="175"/>
      <c r="D192" s="175"/>
      <c r="E192" s="175"/>
      <c r="F192" s="175"/>
      <c r="G192" s="175"/>
      <c r="H192" s="175"/>
      <c r="I192" s="175"/>
      <c r="J192" s="175"/>
      <c r="K192" s="175"/>
      <c r="L192" s="175"/>
      <c r="M192" s="175"/>
      <c r="N192" s="175"/>
      <c r="O192" s="175"/>
      <c r="P192" s="175"/>
      <c r="Q192" s="175"/>
      <c r="R192" s="175"/>
      <c r="S192" s="175"/>
      <c r="T192" s="175"/>
      <c r="U192" s="175"/>
      <c r="V192" s="175"/>
      <c r="W192" s="175"/>
      <c r="X192" s="175"/>
      <c r="Y192" s="175"/>
      <c r="Z192" s="175"/>
    </row>
    <row r="193" ht="11.25" customHeight="1">
      <c r="A193" s="175"/>
      <c r="B193" s="175"/>
      <c r="C193" s="175"/>
      <c r="D193" s="175"/>
      <c r="E193" s="175"/>
      <c r="F193" s="175"/>
      <c r="G193" s="175"/>
      <c r="H193" s="175"/>
      <c r="I193" s="175"/>
      <c r="J193" s="175"/>
      <c r="K193" s="175"/>
      <c r="L193" s="175"/>
      <c r="M193" s="175"/>
      <c r="N193" s="175"/>
      <c r="O193" s="175"/>
      <c r="P193" s="175"/>
      <c r="Q193" s="175"/>
      <c r="R193" s="175"/>
      <c r="S193" s="175"/>
      <c r="T193" s="175"/>
      <c r="U193" s="175"/>
      <c r="V193" s="175"/>
      <c r="W193" s="175"/>
      <c r="X193" s="175"/>
      <c r="Y193" s="175"/>
      <c r="Z193" s="175"/>
    </row>
    <row r="194" ht="11.25" customHeight="1">
      <c r="A194" s="175"/>
      <c r="B194" s="175"/>
      <c r="C194" s="175"/>
      <c r="D194" s="175"/>
      <c r="E194" s="175"/>
      <c r="F194" s="175"/>
      <c r="G194" s="175"/>
      <c r="H194" s="175"/>
      <c r="I194" s="175"/>
      <c r="J194" s="175"/>
      <c r="K194" s="175"/>
      <c r="L194" s="175"/>
      <c r="M194" s="175"/>
      <c r="N194" s="175"/>
      <c r="O194" s="175"/>
      <c r="P194" s="175"/>
      <c r="Q194" s="175"/>
      <c r="R194" s="175"/>
      <c r="S194" s="175"/>
      <c r="T194" s="175"/>
      <c r="U194" s="175"/>
      <c r="V194" s="175"/>
      <c r="W194" s="175"/>
      <c r="X194" s="175"/>
      <c r="Y194" s="175"/>
      <c r="Z194" s="175"/>
    </row>
    <row r="195" ht="11.25" customHeight="1">
      <c r="A195" s="175"/>
      <c r="B195" s="175"/>
      <c r="C195" s="175"/>
      <c r="D195" s="175"/>
      <c r="E195" s="175"/>
      <c r="F195" s="175"/>
      <c r="G195" s="175"/>
      <c r="H195" s="175"/>
      <c r="I195" s="175"/>
      <c r="J195" s="175"/>
      <c r="K195" s="175"/>
      <c r="L195" s="175"/>
      <c r="M195" s="175"/>
      <c r="N195" s="175"/>
      <c r="O195" s="175"/>
      <c r="P195" s="175"/>
      <c r="Q195" s="175"/>
      <c r="R195" s="175"/>
      <c r="S195" s="175"/>
      <c r="T195" s="175"/>
      <c r="U195" s="175"/>
      <c r="V195" s="175"/>
      <c r="W195" s="175"/>
      <c r="X195" s="175"/>
      <c r="Y195" s="175"/>
      <c r="Z195" s="175"/>
    </row>
    <row r="196" ht="11.25" customHeight="1">
      <c r="A196" s="175"/>
      <c r="B196" s="175"/>
      <c r="C196" s="175"/>
      <c r="D196" s="175"/>
      <c r="E196" s="175"/>
      <c r="F196" s="175"/>
      <c r="G196" s="175"/>
      <c r="H196" s="175"/>
      <c r="I196" s="175"/>
      <c r="J196" s="175"/>
      <c r="K196" s="175"/>
      <c r="L196" s="175"/>
      <c r="M196" s="175"/>
      <c r="N196" s="175"/>
      <c r="O196" s="175"/>
      <c r="P196" s="175"/>
      <c r="Q196" s="175"/>
      <c r="R196" s="175"/>
      <c r="S196" s="175"/>
      <c r="T196" s="175"/>
      <c r="U196" s="175"/>
      <c r="V196" s="175"/>
      <c r="W196" s="175"/>
      <c r="X196" s="175"/>
      <c r="Y196" s="175"/>
      <c r="Z196" s="175"/>
    </row>
    <row r="197" ht="11.25" customHeight="1">
      <c r="A197" s="175"/>
      <c r="B197" s="175"/>
      <c r="C197" s="175"/>
      <c r="D197" s="175"/>
      <c r="E197" s="175"/>
      <c r="F197" s="175"/>
      <c r="G197" s="175"/>
      <c r="H197" s="175"/>
      <c r="I197" s="175"/>
      <c r="J197" s="175"/>
      <c r="K197" s="175"/>
      <c r="L197" s="175"/>
      <c r="M197" s="175"/>
      <c r="N197" s="175"/>
      <c r="O197" s="175"/>
      <c r="P197" s="175"/>
      <c r="Q197" s="175"/>
      <c r="R197" s="175"/>
      <c r="S197" s="175"/>
      <c r="T197" s="175"/>
      <c r="U197" s="175"/>
      <c r="V197" s="175"/>
      <c r="W197" s="175"/>
      <c r="X197" s="175"/>
      <c r="Y197" s="175"/>
      <c r="Z197" s="175"/>
    </row>
    <row r="198" ht="11.25" customHeight="1">
      <c r="A198" s="175"/>
      <c r="B198" s="175"/>
      <c r="C198" s="175"/>
      <c r="D198" s="175"/>
      <c r="E198" s="175"/>
      <c r="F198" s="175"/>
      <c r="G198" s="175"/>
      <c r="H198" s="175"/>
      <c r="I198" s="175"/>
      <c r="J198" s="175"/>
      <c r="K198" s="175"/>
      <c r="L198" s="175"/>
      <c r="M198" s="175"/>
      <c r="N198" s="175"/>
      <c r="O198" s="175"/>
      <c r="P198" s="175"/>
      <c r="Q198" s="175"/>
      <c r="R198" s="175"/>
      <c r="S198" s="175"/>
      <c r="T198" s="175"/>
      <c r="U198" s="175"/>
      <c r="V198" s="175"/>
      <c r="W198" s="175"/>
      <c r="X198" s="175"/>
      <c r="Y198" s="175"/>
      <c r="Z198" s="175"/>
    </row>
    <row r="199" ht="11.25" customHeight="1">
      <c r="A199" s="175"/>
      <c r="B199" s="175"/>
      <c r="C199" s="175"/>
      <c r="D199" s="175"/>
      <c r="E199" s="175"/>
      <c r="F199" s="175"/>
      <c r="G199" s="175"/>
      <c r="H199" s="175"/>
      <c r="I199" s="175"/>
      <c r="J199" s="175"/>
      <c r="K199" s="175"/>
      <c r="L199" s="175"/>
      <c r="M199" s="175"/>
      <c r="N199" s="175"/>
      <c r="O199" s="175"/>
      <c r="P199" s="175"/>
      <c r="Q199" s="175"/>
      <c r="R199" s="175"/>
      <c r="S199" s="175"/>
      <c r="T199" s="175"/>
      <c r="U199" s="175"/>
      <c r="V199" s="175"/>
      <c r="W199" s="175"/>
      <c r="X199" s="175"/>
      <c r="Y199" s="175"/>
      <c r="Z199" s="175"/>
    </row>
    <row r="200" ht="11.25" customHeight="1">
      <c r="A200" s="175"/>
      <c r="B200" s="175"/>
      <c r="C200" s="175"/>
      <c r="D200" s="175"/>
      <c r="E200" s="175"/>
      <c r="F200" s="175"/>
      <c r="G200" s="175"/>
      <c r="H200" s="175"/>
      <c r="I200" s="175"/>
      <c r="J200" s="175"/>
      <c r="K200" s="175"/>
      <c r="L200" s="175"/>
      <c r="M200" s="175"/>
      <c r="N200" s="175"/>
      <c r="O200" s="175"/>
      <c r="P200" s="175"/>
      <c r="Q200" s="175"/>
      <c r="R200" s="175"/>
      <c r="S200" s="175"/>
      <c r="T200" s="175"/>
      <c r="U200" s="175"/>
      <c r="V200" s="175"/>
      <c r="W200" s="175"/>
      <c r="X200" s="175"/>
      <c r="Y200" s="175"/>
      <c r="Z200" s="175"/>
    </row>
    <row r="201" ht="11.25" customHeight="1">
      <c r="A201" s="175"/>
      <c r="B201" s="175"/>
      <c r="C201" s="175"/>
      <c r="D201" s="175"/>
      <c r="E201" s="175"/>
      <c r="F201" s="175"/>
      <c r="G201" s="175"/>
      <c r="H201" s="175"/>
      <c r="I201" s="175"/>
      <c r="J201" s="175"/>
      <c r="K201" s="175"/>
      <c r="L201" s="175"/>
      <c r="M201" s="175"/>
      <c r="N201" s="175"/>
      <c r="O201" s="175"/>
      <c r="P201" s="175"/>
      <c r="Q201" s="175"/>
      <c r="R201" s="175"/>
      <c r="S201" s="175"/>
      <c r="T201" s="175"/>
      <c r="U201" s="175"/>
      <c r="V201" s="175"/>
      <c r="W201" s="175"/>
      <c r="X201" s="175"/>
      <c r="Y201" s="175"/>
      <c r="Z201" s="175"/>
    </row>
    <row r="202" ht="11.25" customHeight="1">
      <c r="A202" s="175"/>
      <c r="B202" s="175"/>
      <c r="C202" s="175"/>
      <c r="D202" s="175"/>
      <c r="E202" s="175"/>
      <c r="F202" s="175"/>
      <c r="G202" s="175"/>
      <c r="H202" s="175"/>
      <c r="I202" s="175"/>
      <c r="J202" s="175"/>
      <c r="K202" s="175"/>
      <c r="L202" s="175"/>
      <c r="M202" s="175"/>
      <c r="N202" s="175"/>
      <c r="O202" s="175"/>
      <c r="P202" s="175"/>
      <c r="Q202" s="175"/>
      <c r="R202" s="175"/>
      <c r="S202" s="175"/>
      <c r="T202" s="175"/>
      <c r="U202" s="175"/>
      <c r="V202" s="175"/>
      <c r="W202" s="175"/>
      <c r="X202" s="175"/>
      <c r="Y202" s="175"/>
      <c r="Z202" s="175"/>
    </row>
    <row r="203" ht="11.25" customHeight="1">
      <c r="A203" s="175"/>
      <c r="B203" s="175"/>
      <c r="C203" s="175"/>
      <c r="D203" s="175"/>
      <c r="E203" s="175"/>
      <c r="F203" s="175"/>
      <c r="G203" s="175"/>
      <c r="H203" s="175"/>
      <c r="I203" s="175"/>
      <c r="J203" s="175"/>
      <c r="K203" s="175"/>
      <c r="L203" s="175"/>
      <c r="M203" s="175"/>
      <c r="N203" s="175"/>
      <c r="O203" s="175"/>
      <c r="P203" s="175"/>
      <c r="Q203" s="175"/>
      <c r="R203" s="175"/>
      <c r="S203" s="175"/>
      <c r="T203" s="175"/>
      <c r="U203" s="175"/>
      <c r="V203" s="175"/>
      <c r="W203" s="175"/>
      <c r="X203" s="175"/>
      <c r="Y203" s="175"/>
      <c r="Z203" s="175"/>
    </row>
    <row r="204" ht="11.25" customHeight="1">
      <c r="A204" s="175"/>
      <c r="B204" s="175"/>
      <c r="C204" s="175"/>
      <c r="D204" s="175"/>
      <c r="E204" s="175"/>
      <c r="F204" s="175"/>
      <c r="G204" s="175"/>
      <c r="H204" s="175"/>
      <c r="I204" s="175"/>
      <c r="J204" s="175"/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5"/>
      <c r="V204" s="175"/>
      <c r="W204" s="175"/>
      <c r="X204" s="175"/>
      <c r="Y204" s="175"/>
      <c r="Z204" s="175"/>
    </row>
    <row r="205" ht="11.25" customHeight="1">
      <c r="A205" s="175"/>
      <c r="B205" s="175"/>
      <c r="C205" s="175"/>
      <c r="D205" s="175"/>
      <c r="E205" s="175"/>
      <c r="F205" s="175"/>
      <c r="G205" s="175"/>
      <c r="H205" s="175"/>
      <c r="I205" s="175"/>
      <c r="J205" s="175"/>
      <c r="K205" s="175"/>
      <c r="L205" s="175"/>
      <c r="M205" s="175"/>
      <c r="N205" s="175"/>
      <c r="O205" s="175"/>
      <c r="P205" s="175"/>
      <c r="Q205" s="175"/>
      <c r="R205" s="175"/>
      <c r="S205" s="175"/>
      <c r="T205" s="175"/>
      <c r="U205" s="175"/>
      <c r="V205" s="175"/>
      <c r="W205" s="175"/>
      <c r="X205" s="175"/>
      <c r="Y205" s="175"/>
      <c r="Z205" s="175"/>
    </row>
    <row r="206" ht="11.25" customHeight="1">
      <c r="A206" s="175"/>
      <c r="B206" s="175"/>
      <c r="C206" s="175"/>
      <c r="D206" s="175"/>
      <c r="E206" s="175"/>
      <c r="F206" s="175"/>
      <c r="G206" s="175"/>
      <c r="H206" s="175"/>
      <c r="I206" s="175"/>
      <c r="J206" s="175"/>
      <c r="K206" s="175"/>
      <c r="L206" s="175"/>
      <c r="M206" s="175"/>
      <c r="N206" s="175"/>
      <c r="O206" s="175"/>
      <c r="P206" s="175"/>
      <c r="Q206" s="175"/>
      <c r="R206" s="175"/>
      <c r="S206" s="175"/>
      <c r="T206" s="175"/>
      <c r="U206" s="175"/>
      <c r="V206" s="175"/>
      <c r="W206" s="175"/>
      <c r="X206" s="175"/>
      <c r="Y206" s="175"/>
      <c r="Z206" s="175"/>
    </row>
    <row r="207" ht="11.25" customHeight="1">
      <c r="A207" s="175"/>
      <c r="B207" s="175"/>
      <c r="C207" s="175"/>
      <c r="D207" s="175"/>
      <c r="E207" s="175"/>
      <c r="F207" s="175"/>
      <c r="G207" s="175"/>
      <c r="H207" s="175"/>
      <c r="I207" s="175"/>
      <c r="J207" s="175"/>
      <c r="K207" s="175"/>
      <c r="L207" s="175"/>
      <c r="M207" s="175"/>
      <c r="N207" s="175"/>
      <c r="O207" s="175"/>
      <c r="P207" s="175"/>
      <c r="Q207" s="175"/>
      <c r="R207" s="175"/>
      <c r="S207" s="175"/>
      <c r="T207" s="175"/>
      <c r="U207" s="175"/>
      <c r="V207" s="175"/>
      <c r="W207" s="175"/>
      <c r="X207" s="175"/>
      <c r="Y207" s="175"/>
      <c r="Z207" s="175"/>
    </row>
    <row r="208" ht="11.25" customHeight="1">
      <c r="A208" s="175"/>
      <c r="B208" s="175"/>
      <c r="C208" s="175"/>
      <c r="D208" s="175"/>
      <c r="E208" s="175"/>
      <c r="F208" s="175"/>
      <c r="G208" s="175"/>
      <c r="H208" s="175"/>
      <c r="I208" s="175"/>
      <c r="J208" s="175"/>
      <c r="K208" s="175"/>
      <c r="L208" s="175"/>
      <c r="M208" s="175"/>
      <c r="N208" s="175"/>
      <c r="O208" s="175"/>
      <c r="P208" s="175"/>
      <c r="Q208" s="175"/>
      <c r="R208" s="175"/>
      <c r="S208" s="175"/>
      <c r="T208" s="175"/>
      <c r="U208" s="175"/>
      <c r="V208" s="175"/>
      <c r="W208" s="175"/>
      <c r="X208" s="175"/>
      <c r="Y208" s="175"/>
      <c r="Z208" s="175"/>
    </row>
    <row r="209" ht="11.25" customHeight="1">
      <c r="A209" s="175"/>
      <c r="B209" s="175"/>
      <c r="C209" s="175"/>
      <c r="D209" s="175"/>
      <c r="E209" s="175"/>
      <c r="F209" s="175"/>
      <c r="G209" s="175"/>
      <c r="H209" s="175"/>
      <c r="I209" s="175"/>
      <c r="J209" s="175"/>
      <c r="K209" s="175"/>
      <c r="L209" s="175"/>
      <c r="M209" s="175"/>
      <c r="N209" s="175"/>
      <c r="O209" s="175"/>
      <c r="P209" s="175"/>
      <c r="Q209" s="175"/>
      <c r="R209" s="175"/>
      <c r="S209" s="175"/>
      <c r="T209" s="175"/>
      <c r="U209" s="175"/>
      <c r="V209" s="175"/>
      <c r="W209" s="175"/>
      <c r="X209" s="175"/>
      <c r="Y209" s="175"/>
      <c r="Z209" s="175"/>
    </row>
    <row r="210" ht="11.25" customHeight="1">
      <c r="A210" s="175"/>
      <c r="B210" s="175"/>
      <c r="C210" s="175"/>
      <c r="D210" s="175"/>
      <c r="E210" s="175"/>
      <c r="F210" s="175"/>
      <c r="G210" s="175"/>
      <c r="H210" s="175"/>
      <c r="I210" s="175"/>
      <c r="J210" s="175"/>
      <c r="K210" s="175"/>
      <c r="L210" s="175"/>
      <c r="M210" s="175"/>
      <c r="N210" s="175"/>
      <c r="O210" s="175"/>
      <c r="P210" s="175"/>
      <c r="Q210" s="175"/>
      <c r="R210" s="175"/>
      <c r="S210" s="175"/>
      <c r="T210" s="175"/>
      <c r="U210" s="175"/>
      <c r="V210" s="175"/>
      <c r="W210" s="175"/>
      <c r="X210" s="175"/>
      <c r="Y210" s="175"/>
      <c r="Z210" s="175"/>
    </row>
    <row r="211" ht="11.25" customHeight="1">
      <c r="A211" s="175"/>
      <c r="B211" s="175"/>
      <c r="C211" s="175"/>
      <c r="D211" s="175"/>
      <c r="E211" s="175"/>
      <c r="F211" s="175"/>
      <c r="G211" s="175"/>
      <c r="H211" s="175"/>
      <c r="I211" s="175"/>
      <c r="J211" s="175"/>
      <c r="K211" s="175"/>
      <c r="L211" s="175"/>
      <c r="M211" s="175"/>
      <c r="N211" s="175"/>
      <c r="O211" s="175"/>
      <c r="P211" s="175"/>
      <c r="Q211" s="175"/>
      <c r="R211" s="175"/>
      <c r="S211" s="175"/>
      <c r="T211" s="175"/>
      <c r="U211" s="175"/>
      <c r="V211" s="175"/>
      <c r="W211" s="175"/>
      <c r="X211" s="175"/>
      <c r="Y211" s="175"/>
      <c r="Z211" s="175"/>
    </row>
    <row r="212" ht="11.25" customHeight="1">
      <c r="A212" s="175"/>
      <c r="B212" s="175"/>
      <c r="C212" s="175"/>
      <c r="D212" s="175"/>
      <c r="E212" s="175"/>
      <c r="F212" s="175"/>
      <c r="G212" s="175"/>
      <c r="H212" s="175"/>
      <c r="I212" s="175"/>
      <c r="J212" s="175"/>
      <c r="K212" s="175"/>
      <c r="L212" s="175"/>
      <c r="M212" s="175"/>
      <c r="N212" s="175"/>
      <c r="O212" s="175"/>
      <c r="P212" s="175"/>
      <c r="Q212" s="175"/>
      <c r="R212" s="175"/>
      <c r="S212" s="175"/>
      <c r="T212" s="175"/>
      <c r="U212" s="175"/>
      <c r="V212" s="175"/>
      <c r="W212" s="175"/>
      <c r="X212" s="175"/>
      <c r="Y212" s="175"/>
      <c r="Z212" s="175"/>
    </row>
    <row r="213" ht="11.25" customHeight="1">
      <c r="A213" s="175"/>
      <c r="B213" s="175"/>
      <c r="C213" s="175"/>
      <c r="D213" s="175"/>
      <c r="E213" s="175"/>
      <c r="F213" s="175"/>
      <c r="G213" s="175"/>
      <c r="H213" s="175"/>
      <c r="I213" s="175"/>
      <c r="J213" s="175"/>
      <c r="K213" s="175"/>
      <c r="L213" s="175"/>
      <c r="M213" s="175"/>
      <c r="N213" s="175"/>
      <c r="O213" s="175"/>
      <c r="P213" s="175"/>
      <c r="Q213" s="175"/>
      <c r="R213" s="175"/>
      <c r="S213" s="175"/>
      <c r="T213" s="175"/>
      <c r="U213" s="175"/>
      <c r="V213" s="175"/>
      <c r="W213" s="175"/>
      <c r="X213" s="175"/>
      <c r="Y213" s="175"/>
      <c r="Z213" s="175"/>
    </row>
    <row r="214" ht="11.25" customHeight="1">
      <c r="A214" s="175"/>
      <c r="B214" s="175"/>
      <c r="C214" s="175"/>
      <c r="D214" s="175"/>
      <c r="E214" s="175"/>
      <c r="F214" s="175"/>
      <c r="G214" s="175"/>
      <c r="H214" s="175"/>
      <c r="I214" s="175"/>
      <c r="J214" s="175"/>
      <c r="K214" s="175"/>
      <c r="L214" s="175"/>
      <c r="M214" s="175"/>
      <c r="N214" s="175"/>
      <c r="O214" s="175"/>
      <c r="P214" s="175"/>
      <c r="Q214" s="175"/>
      <c r="R214" s="175"/>
      <c r="S214" s="175"/>
      <c r="T214" s="175"/>
      <c r="U214" s="175"/>
      <c r="V214" s="175"/>
      <c r="W214" s="175"/>
      <c r="X214" s="175"/>
      <c r="Y214" s="175"/>
      <c r="Z214" s="175"/>
    </row>
    <row r="215" ht="11.25" customHeight="1">
      <c r="A215" s="175"/>
      <c r="B215" s="175"/>
      <c r="C215" s="175"/>
      <c r="D215" s="175"/>
      <c r="E215" s="175"/>
      <c r="F215" s="175"/>
      <c r="G215" s="175"/>
      <c r="H215" s="175"/>
      <c r="I215" s="175"/>
      <c r="J215" s="175"/>
      <c r="K215" s="175"/>
      <c r="L215" s="175"/>
      <c r="M215" s="175"/>
      <c r="N215" s="175"/>
      <c r="O215" s="175"/>
      <c r="P215" s="175"/>
      <c r="Q215" s="175"/>
      <c r="R215" s="175"/>
      <c r="S215" s="175"/>
      <c r="T215" s="175"/>
      <c r="U215" s="175"/>
      <c r="V215" s="175"/>
      <c r="W215" s="175"/>
      <c r="X215" s="175"/>
      <c r="Y215" s="175"/>
      <c r="Z215" s="175"/>
    </row>
    <row r="216" ht="11.25" customHeight="1">
      <c r="A216" s="175"/>
      <c r="B216" s="175"/>
      <c r="C216" s="175"/>
      <c r="D216" s="175"/>
      <c r="E216" s="175"/>
      <c r="F216" s="175"/>
      <c r="G216" s="175"/>
      <c r="H216" s="175"/>
      <c r="I216" s="175"/>
      <c r="J216" s="175"/>
      <c r="K216" s="175"/>
      <c r="L216" s="175"/>
      <c r="M216" s="175"/>
      <c r="N216" s="175"/>
      <c r="O216" s="175"/>
      <c r="P216" s="175"/>
      <c r="Q216" s="175"/>
      <c r="R216" s="175"/>
      <c r="S216" s="175"/>
      <c r="T216" s="175"/>
      <c r="U216" s="175"/>
      <c r="V216" s="175"/>
      <c r="W216" s="175"/>
      <c r="X216" s="175"/>
      <c r="Y216" s="175"/>
      <c r="Z216" s="175"/>
    </row>
    <row r="217" ht="11.25" customHeight="1">
      <c r="A217" s="175"/>
      <c r="B217" s="175"/>
      <c r="C217" s="175"/>
      <c r="D217" s="175"/>
      <c r="E217" s="175"/>
      <c r="F217" s="175"/>
      <c r="G217" s="175"/>
      <c r="H217" s="175"/>
      <c r="I217" s="175"/>
      <c r="J217" s="175"/>
      <c r="K217" s="175"/>
      <c r="L217" s="175"/>
      <c r="M217" s="175"/>
      <c r="N217" s="175"/>
      <c r="O217" s="175"/>
      <c r="P217" s="175"/>
      <c r="Q217" s="175"/>
      <c r="R217" s="175"/>
      <c r="S217" s="175"/>
      <c r="T217" s="175"/>
      <c r="U217" s="175"/>
      <c r="V217" s="175"/>
      <c r="W217" s="175"/>
      <c r="X217" s="175"/>
      <c r="Y217" s="175"/>
      <c r="Z217" s="175"/>
    </row>
    <row r="218" ht="11.25" customHeight="1">
      <c r="A218" s="175"/>
      <c r="B218" s="175"/>
      <c r="C218" s="175"/>
      <c r="D218" s="175"/>
      <c r="E218" s="175"/>
      <c r="F218" s="175"/>
      <c r="G218" s="175"/>
      <c r="H218" s="175"/>
      <c r="I218" s="175"/>
      <c r="J218" s="175"/>
      <c r="K218" s="175"/>
      <c r="L218" s="175"/>
      <c r="M218" s="175"/>
      <c r="N218" s="175"/>
      <c r="O218" s="175"/>
      <c r="P218" s="175"/>
      <c r="Q218" s="175"/>
      <c r="R218" s="175"/>
      <c r="S218" s="175"/>
      <c r="T218" s="175"/>
      <c r="U218" s="175"/>
      <c r="V218" s="175"/>
      <c r="W218" s="175"/>
      <c r="X218" s="175"/>
      <c r="Y218" s="175"/>
      <c r="Z218" s="175"/>
    </row>
    <row r="219" ht="11.25" customHeight="1">
      <c r="A219" s="175"/>
      <c r="B219" s="175"/>
      <c r="C219" s="175"/>
      <c r="D219" s="175"/>
      <c r="E219" s="175"/>
      <c r="F219" s="175"/>
      <c r="G219" s="175"/>
      <c r="H219" s="175"/>
      <c r="I219" s="175"/>
      <c r="J219" s="175"/>
      <c r="K219" s="175"/>
      <c r="L219" s="175"/>
      <c r="M219" s="175"/>
      <c r="N219" s="175"/>
      <c r="O219" s="175"/>
      <c r="P219" s="175"/>
      <c r="Q219" s="175"/>
      <c r="R219" s="175"/>
      <c r="S219" s="175"/>
      <c r="T219" s="175"/>
      <c r="U219" s="175"/>
      <c r="V219" s="175"/>
      <c r="W219" s="175"/>
      <c r="X219" s="175"/>
      <c r="Y219" s="175"/>
      <c r="Z219" s="175"/>
    </row>
    <row r="220" ht="11.25" customHeight="1">
      <c r="A220" s="175"/>
      <c r="B220" s="175"/>
      <c r="C220" s="175"/>
      <c r="D220" s="175"/>
      <c r="E220" s="175"/>
      <c r="F220" s="175"/>
      <c r="G220" s="175"/>
      <c r="H220" s="175"/>
      <c r="I220" s="175"/>
      <c r="J220" s="175"/>
      <c r="K220" s="175"/>
      <c r="L220" s="175"/>
      <c r="M220" s="175"/>
      <c r="N220" s="175"/>
      <c r="O220" s="175"/>
      <c r="P220" s="175"/>
      <c r="Q220" s="175"/>
      <c r="R220" s="175"/>
      <c r="S220" s="175"/>
      <c r="T220" s="175"/>
      <c r="U220" s="175"/>
      <c r="V220" s="175"/>
      <c r="W220" s="175"/>
      <c r="X220" s="175"/>
      <c r="Y220" s="175"/>
      <c r="Z220" s="175"/>
    </row>
    <row r="221" ht="11.25" customHeight="1">
      <c r="A221" s="175"/>
      <c r="B221" s="175"/>
      <c r="C221" s="175"/>
      <c r="D221" s="175"/>
      <c r="E221" s="175"/>
      <c r="F221" s="175"/>
      <c r="G221" s="175"/>
      <c r="H221" s="175"/>
      <c r="I221" s="175"/>
      <c r="J221" s="175"/>
      <c r="K221" s="175"/>
      <c r="L221" s="175"/>
      <c r="M221" s="175"/>
      <c r="N221" s="175"/>
      <c r="O221" s="175"/>
      <c r="P221" s="175"/>
      <c r="Q221" s="175"/>
      <c r="R221" s="175"/>
      <c r="S221" s="175"/>
      <c r="T221" s="175"/>
      <c r="U221" s="175"/>
      <c r="V221" s="175"/>
      <c r="W221" s="175"/>
      <c r="X221" s="175"/>
      <c r="Y221" s="175"/>
      <c r="Z221" s="175"/>
    </row>
    <row r="222" ht="11.25" customHeight="1">
      <c r="A222" s="175"/>
      <c r="B222" s="175"/>
      <c r="C222" s="175"/>
      <c r="D222" s="175"/>
      <c r="E222" s="175"/>
      <c r="F222" s="175"/>
      <c r="G222" s="175"/>
      <c r="H222" s="175"/>
      <c r="I222" s="175"/>
      <c r="J222" s="175"/>
      <c r="K222" s="175"/>
      <c r="L222" s="175"/>
      <c r="M222" s="175"/>
      <c r="N222" s="175"/>
      <c r="O222" s="175"/>
      <c r="P222" s="175"/>
      <c r="Q222" s="175"/>
      <c r="R222" s="175"/>
      <c r="S222" s="175"/>
      <c r="T222" s="175"/>
      <c r="U222" s="175"/>
      <c r="V222" s="175"/>
      <c r="W222" s="175"/>
      <c r="X222" s="175"/>
      <c r="Y222" s="175"/>
      <c r="Z222" s="175"/>
    </row>
    <row r="223" ht="11.25" customHeight="1">
      <c r="A223" s="175"/>
      <c r="B223" s="175"/>
      <c r="C223" s="175"/>
      <c r="D223" s="175"/>
      <c r="E223" s="175"/>
      <c r="F223" s="175"/>
      <c r="G223" s="175"/>
      <c r="H223" s="175"/>
      <c r="I223" s="175"/>
      <c r="J223" s="175"/>
      <c r="K223" s="175"/>
      <c r="L223" s="175"/>
      <c r="M223" s="175"/>
      <c r="N223" s="175"/>
      <c r="O223" s="175"/>
      <c r="P223" s="175"/>
      <c r="Q223" s="175"/>
      <c r="R223" s="175"/>
      <c r="S223" s="175"/>
      <c r="T223" s="175"/>
      <c r="U223" s="175"/>
      <c r="V223" s="175"/>
      <c r="W223" s="175"/>
      <c r="X223" s="175"/>
      <c r="Y223" s="175"/>
      <c r="Z223" s="175"/>
    </row>
    <row r="224" ht="11.25" customHeight="1">
      <c r="A224" s="175"/>
      <c r="B224" s="175"/>
      <c r="C224" s="175"/>
      <c r="D224" s="175"/>
      <c r="E224" s="175"/>
      <c r="F224" s="175"/>
      <c r="G224" s="175"/>
      <c r="H224" s="175"/>
      <c r="I224" s="175"/>
      <c r="J224" s="175"/>
      <c r="K224" s="175"/>
      <c r="L224" s="175"/>
      <c r="M224" s="175"/>
      <c r="N224" s="175"/>
      <c r="O224" s="175"/>
      <c r="P224" s="175"/>
      <c r="Q224" s="175"/>
      <c r="R224" s="175"/>
      <c r="S224" s="175"/>
      <c r="T224" s="175"/>
      <c r="U224" s="175"/>
      <c r="V224" s="175"/>
      <c r="W224" s="175"/>
      <c r="X224" s="175"/>
      <c r="Y224" s="175"/>
      <c r="Z224" s="175"/>
    </row>
    <row r="225" ht="11.25" customHeight="1">
      <c r="A225" s="175"/>
      <c r="B225" s="175"/>
      <c r="C225" s="175"/>
      <c r="D225" s="175"/>
      <c r="E225" s="175"/>
      <c r="F225" s="175"/>
      <c r="G225" s="175"/>
      <c r="H225" s="175"/>
      <c r="I225" s="175"/>
      <c r="J225" s="175"/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5"/>
      <c r="V225" s="175"/>
      <c r="W225" s="175"/>
      <c r="X225" s="175"/>
      <c r="Y225" s="175"/>
      <c r="Z225" s="175"/>
    </row>
    <row r="226" ht="11.25" customHeight="1">
      <c r="A226" s="175"/>
      <c r="B226" s="175"/>
      <c r="C226" s="175"/>
      <c r="D226" s="175"/>
      <c r="E226" s="175"/>
      <c r="F226" s="175"/>
      <c r="G226" s="175"/>
      <c r="H226" s="175"/>
      <c r="I226" s="175"/>
      <c r="J226" s="175"/>
      <c r="K226" s="175"/>
      <c r="L226" s="175"/>
      <c r="M226" s="175"/>
      <c r="N226" s="175"/>
      <c r="O226" s="175"/>
      <c r="P226" s="175"/>
      <c r="Q226" s="175"/>
      <c r="R226" s="175"/>
      <c r="S226" s="175"/>
      <c r="T226" s="175"/>
      <c r="U226" s="175"/>
      <c r="V226" s="175"/>
      <c r="W226" s="175"/>
      <c r="X226" s="175"/>
      <c r="Y226" s="175"/>
      <c r="Z226" s="175"/>
    </row>
    <row r="227" ht="11.25" customHeight="1">
      <c r="A227" s="175"/>
      <c r="B227" s="175"/>
      <c r="C227" s="175"/>
      <c r="D227" s="175"/>
      <c r="E227" s="175"/>
      <c r="F227" s="175"/>
      <c r="G227" s="175"/>
      <c r="H227" s="175"/>
      <c r="I227" s="175"/>
      <c r="J227" s="175"/>
      <c r="K227" s="175"/>
      <c r="L227" s="175"/>
      <c r="M227" s="175"/>
      <c r="N227" s="175"/>
      <c r="O227" s="175"/>
      <c r="P227" s="175"/>
      <c r="Q227" s="175"/>
      <c r="R227" s="175"/>
      <c r="S227" s="175"/>
      <c r="T227" s="175"/>
      <c r="U227" s="175"/>
      <c r="V227" s="175"/>
      <c r="W227" s="175"/>
      <c r="X227" s="175"/>
      <c r="Y227" s="175"/>
      <c r="Z227" s="175"/>
    </row>
    <row r="228" ht="11.25" customHeight="1">
      <c r="A228" s="175"/>
      <c r="B228" s="175"/>
      <c r="C228" s="175"/>
      <c r="D228" s="175"/>
      <c r="E228" s="175"/>
      <c r="F228" s="175"/>
      <c r="G228" s="175"/>
      <c r="H228" s="175"/>
      <c r="I228" s="175"/>
      <c r="J228" s="175"/>
      <c r="K228" s="175"/>
      <c r="L228" s="175"/>
      <c r="M228" s="175"/>
      <c r="N228" s="175"/>
      <c r="O228" s="175"/>
      <c r="P228" s="175"/>
      <c r="Q228" s="175"/>
      <c r="R228" s="175"/>
      <c r="S228" s="175"/>
      <c r="T228" s="175"/>
      <c r="U228" s="175"/>
      <c r="V228" s="175"/>
      <c r="W228" s="175"/>
      <c r="X228" s="175"/>
      <c r="Y228" s="175"/>
      <c r="Z228" s="175"/>
    </row>
    <row r="229" ht="11.25" customHeight="1">
      <c r="A229" s="175"/>
      <c r="B229" s="175"/>
      <c r="C229" s="175"/>
      <c r="D229" s="175"/>
      <c r="E229" s="175"/>
      <c r="F229" s="175"/>
      <c r="G229" s="175"/>
      <c r="H229" s="175"/>
      <c r="I229" s="175"/>
      <c r="J229" s="175"/>
      <c r="K229" s="175"/>
      <c r="L229" s="175"/>
      <c r="M229" s="175"/>
      <c r="N229" s="175"/>
      <c r="O229" s="175"/>
      <c r="P229" s="175"/>
      <c r="Q229" s="175"/>
      <c r="R229" s="175"/>
      <c r="S229" s="175"/>
      <c r="T229" s="175"/>
      <c r="U229" s="175"/>
      <c r="V229" s="175"/>
      <c r="W229" s="175"/>
      <c r="X229" s="175"/>
      <c r="Y229" s="175"/>
      <c r="Z229" s="175"/>
    </row>
    <row r="230" ht="11.25" customHeight="1">
      <c r="A230" s="175"/>
      <c r="B230" s="175"/>
      <c r="C230" s="175"/>
      <c r="D230" s="175"/>
      <c r="E230" s="175"/>
      <c r="F230" s="175"/>
      <c r="G230" s="175"/>
      <c r="H230" s="175"/>
      <c r="I230" s="175"/>
      <c r="J230" s="175"/>
      <c r="K230" s="175"/>
      <c r="L230" s="175"/>
      <c r="M230" s="175"/>
      <c r="N230" s="175"/>
      <c r="O230" s="175"/>
      <c r="P230" s="175"/>
      <c r="Q230" s="175"/>
      <c r="R230" s="175"/>
      <c r="S230" s="175"/>
      <c r="T230" s="175"/>
      <c r="U230" s="175"/>
      <c r="V230" s="175"/>
      <c r="W230" s="175"/>
      <c r="X230" s="175"/>
      <c r="Y230" s="175"/>
      <c r="Z230" s="175"/>
    </row>
    <row r="231" ht="11.25" customHeight="1">
      <c r="A231" s="175"/>
      <c r="B231" s="175"/>
      <c r="C231" s="175"/>
      <c r="D231" s="175"/>
      <c r="E231" s="175"/>
      <c r="F231" s="175"/>
      <c r="G231" s="175"/>
      <c r="H231" s="175"/>
      <c r="I231" s="175"/>
      <c r="J231" s="175"/>
      <c r="K231" s="175"/>
      <c r="L231" s="175"/>
      <c r="M231" s="175"/>
      <c r="N231" s="175"/>
      <c r="O231" s="175"/>
      <c r="P231" s="175"/>
      <c r="Q231" s="175"/>
      <c r="R231" s="175"/>
      <c r="S231" s="175"/>
      <c r="T231" s="175"/>
      <c r="U231" s="175"/>
      <c r="V231" s="175"/>
      <c r="W231" s="175"/>
      <c r="X231" s="175"/>
      <c r="Y231" s="175"/>
      <c r="Z231" s="175"/>
    </row>
    <row r="232" ht="11.25" customHeight="1">
      <c r="A232" s="175"/>
      <c r="B232" s="175"/>
      <c r="C232" s="175"/>
      <c r="D232" s="175"/>
      <c r="E232" s="175"/>
      <c r="F232" s="175"/>
      <c r="G232" s="175"/>
      <c r="H232" s="175"/>
      <c r="I232" s="175"/>
      <c r="J232" s="175"/>
      <c r="K232" s="175"/>
      <c r="L232" s="175"/>
      <c r="M232" s="175"/>
      <c r="N232" s="175"/>
      <c r="O232" s="175"/>
      <c r="P232" s="175"/>
      <c r="Q232" s="175"/>
      <c r="R232" s="175"/>
      <c r="S232" s="175"/>
      <c r="T232" s="175"/>
      <c r="U232" s="175"/>
      <c r="V232" s="175"/>
      <c r="W232" s="175"/>
      <c r="X232" s="175"/>
      <c r="Y232" s="175"/>
      <c r="Z232" s="175"/>
    </row>
    <row r="233" ht="11.25" customHeight="1">
      <c r="A233" s="175"/>
      <c r="B233" s="175"/>
      <c r="C233" s="175"/>
      <c r="D233" s="175"/>
      <c r="E233" s="175"/>
      <c r="F233" s="175"/>
      <c r="G233" s="175"/>
      <c r="H233" s="175"/>
      <c r="I233" s="175"/>
      <c r="J233" s="175"/>
      <c r="K233" s="175"/>
      <c r="L233" s="175"/>
      <c r="M233" s="175"/>
      <c r="N233" s="175"/>
      <c r="O233" s="175"/>
      <c r="P233" s="175"/>
      <c r="Q233" s="175"/>
      <c r="R233" s="175"/>
      <c r="S233" s="175"/>
      <c r="T233" s="175"/>
      <c r="U233" s="175"/>
      <c r="V233" s="175"/>
      <c r="W233" s="175"/>
      <c r="X233" s="175"/>
      <c r="Y233" s="175"/>
      <c r="Z233" s="175"/>
    </row>
    <row r="234" ht="11.25" customHeight="1">
      <c r="A234" s="175"/>
      <c r="B234" s="175"/>
      <c r="C234" s="175"/>
      <c r="D234" s="175"/>
      <c r="E234" s="175"/>
      <c r="F234" s="175"/>
      <c r="G234" s="175"/>
      <c r="H234" s="175"/>
      <c r="I234" s="175"/>
      <c r="J234" s="175"/>
      <c r="K234" s="175"/>
      <c r="L234" s="175"/>
      <c r="M234" s="175"/>
      <c r="N234" s="175"/>
      <c r="O234" s="175"/>
      <c r="P234" s="175"/>
      <c r="Q234" s="175"/>
      <c r="R234" s="175"/>
      <c r="S234" s="175"/>
      <c r="T234" s="175"/>
      <c r="U234" s="175"/>
      <c r="V234" s="175"/>
      <c r="W234" s="175"/>
      <c r="X234" s="175"/>
      <c r="Y234" s="175"/>
      <c r="Z234" s="175"/>
    </row>
    <row r="235" ht="11.25" customHeight="1">
      <c r="A235" s="175"/>
      <c r="B235" s="175"/>
      <c r="C235" s="175"/>
      <c r="D235" s="175"/>
      <c r="E235" s="175"/>
      <c r="F235" s="175"/>
      <c r="G235" s="175"/>
      <c r="H235" s="175"/>
      <c r="I235" s="175"/>
      <c r="J235" s="175"/>
      <c r="K235" s="175"/>
      <c r="L235" s="175"/>
      <c r="M235" s="175"/>
      <c r="N235" s="175"/>
      <c r="O235" s="175"/>
      <c r="P235" s="175"/>
      <c r="Q235" s="175"/>
      <c r="R235" s="175"/>
      <c r="S235" s="175"/>
      <c r="T235" s="175"/>
      <c r="U235" s="175"/>
      <c r="V235" s="175"/>
      <c r="W235" s="175"/>
      <c r="X235" s="175"/>
      <c r="Y235" s="175"/>
      <c r="Z235" s="175"/>
    </row>
    <row r="236" ht="11.25" customHeight="1">
      <c r="A236" s="175"/>
      <c r="B236" s="175"/>
      <c r="C236" s="175"/>
      <c r="D236" s="175"/>
      <c r="E236" s="175"/>
      <c r="F236" s="175"/>
      <c r="G236" s="175"/>
      <c r="H236" s="175"/>
      <c r="I236" s="175"/>
      <c r="J236" s="175"/>
      <c r="K236" s="175"/>
      <c r="L236" s="175"/>
      <c r="M236" s="175"/>
      <c r="N236" s="175"/>
      <c r="O236" s="175"/>
      <c r="P236" s="175"/>
      <c r="Q236" s="175"/>
      <c r="R236" s="175"/>
      <c r="S236" s="175"/>
      <c r="T236" s="175"/>
      <c r="U236" s="175"/>
      <c r="V236" s="175"/>
      <c r="W236" s="175"/>
      <c r="X236" s="175"/>
      <c r="Y236" s="175"/>
      <c r="Z236" s="175"/>
    </row>
    <row r="237" ht="11.25" customHeight="1">
      <c r="A237" s="175"/>
      <c r="B237" s="175"/>
      <c r="C237" s="175"/>
      <c r="D237" s="175"/>
      <c r="E237" s="175"/>
      <c r="F237" s="175"/>
      <c r="G237" s="175"/>
      <c r="H237" s="175"/>
      <c r="I237" s="175"/>
      <c r="J237" s="175"/>
      <c r="K237" s="175"/>
      <c r="L237" s="175"/>
      <c r="M237" s="175"/>
      <c r="N237" s="175"/>
      <c r="O237" s="175"/>
      <c r="P237" s="175"/>
      <c r="Q237" s="175"/>
      <c r="R237" s="175"/>
      <c r="S237" s="175"/>
      <c r="T237" s="175"/>
      <c r="U237" s="175"/>
      <c r="V237" s="175"/>
      <c r="W237" s="175"/>
      <c r="X237" s="175"/>
      <c r="Y237" s="175"/>
      <c r="Z237" s="175"/>
    </row>
    <row r="238" ht="11.25" customHeight="1">
      <c r="A238" s="175"/>
      <c r="B238" s="175"/>
      <c r="C238" s="175"/>
      <c r="D238" s="175"/>
      <c r="E238" s="175"/>
      <c r="F238" s="175"/>
      <c r="G238" s="175"/>
      <c r="H238" s="175"/>
      <c r="I238" s="175"/>
      <c r="J238" s="175"/>
      <c r="K238" s="175"/>
      <c r="L238" s="175"/>
      <c r="M238" s="175"/>
      <c r="N238" s="175"/>
      <c r="O238" s="175"/>
      <c r="P238" s="175"/>
      <c r="Q238" s="175"/>
      <c r="R238" s="175"/>
      <c r="S238" s="175"/>
      <c r="T238" s="175"/>
      <c r="U238" s="175"/>
      <c r="V238" s="175"/>
      <c r="W238" s="175"/>
      <c r="X238" s="175"/>
      <c r="Y238" s="175"/>
      <c r="Z238" s="175"/>
    </row>
    <row r="239" ht="11.25" customHeight="1">
      <c r="A239" s="175"/>
      <c r="B239" s="175"/>
      <c r="C239" s="175"/>
      <c r="D239" s="175"/>
      <c r="E239" s="175"/>
      <c r="F239" s="175"/>
      <c r="G239" s="175"/>
      <c r="H239" s="175"/>
      <c r="I239" s="175"/>
      <c r="J239" s="175"/>
      <c r="K239" s="175"/>
      <c r="L239" s="175"/>
      <c r="M239" s="175"/>
      <c r="N239" s="175"/>
      <c r="O239" s="175"/>
      <c r="P239" s="175"/>
      <c r="Q239" s="175"/>
      <c r="R239" s="175"/>
      <c r="S239" s="175"/>
      <c r="T239" s="175"/>
      <c r="U239" s="175"/>
      <c r="V239" s="175"/>
      <c r="W239" s="175"/>
      <c r="X239" s="175"/>
      <c r="Y239" s="175"/>
      <c r="Z239" s="175"/>
    </row>
    <row r="240" ht="11.25" customHeight="1">
      <c r="A240" s="175"/>
      <c r="B240" s="175"/>
      <c r="C240" s="175"/>
      <c r="D240" s="175"/>
      <c r="E240" s="175"/>
      <c r="F240" s="175"/>
      <c r="G240" s="175"/>
      <c r="H240" s="175"/>
      <c r="I240" s="175"/>
      <c r="J240" s="175"/>
      <c r="K240" s="175"/>
      <c r="L240" s="175"/>
      <c r="M240" s="175"/>
      <c r="N240" s="175"/>
      <c r="O240" s="175"/>
      <c r="P240" s="175"/>
      <c r="Q240" s="175"/>
      <c r="R240" s="175"/>
      <c r="S240" s="175"/>
      <c r="T240" s="175"/>
      <c r="U240" s="175"/>
      <c r="V240" s="175"/>
      <c r="W240" s="175"/>
      <c r="X240" s="175"/>
      <c r="Y240" s="175"/>
      <c r="Z240" s="175"/>
    </row>
    <row r="241" ht="11.25" customHeight="1">
      <c r="A241" s="175"/>
      <c r="B241" s="175"/>
      <c r="C241" s="175"/>
      <c r="D241" s="175"/>
      <c r="E241" s="175"/>
      <c r="F241" s="175"/>
      <c r="G241" s="175"/>
      <c r="H241" s="175"/>
      <c r="I241" s="175"/>
      <c r="J241" s="175"/>
      <c r="K241" s="175"/>
      <c r="L241" s="175"/>
      <c r="M241" s="175"/>
      <c r="N241" s="175"/>
      <c r="O241" s="175"/>
      <c r="P241" s="175"/>
      <c r="Q241" s="175"/>
      <c r="R241" s="175"/>
      <c r="S241" s="175"/>
      <c r="T241" s="175"/>
      <c r="U241" s="175"/>
      <c r="V241" s="175"/>
      <c r="W241" s="175"/>
      <c r="X241" s="175"/>
      <c r="Y241" s="175"/>
      <c r="Z241" s="175"/>
    </row>
    <row r="242" ht="11.25" customHeight="1">
      <c r="A242" s="175"/>
      <c r="B242" s="175"/>
      <c r="C242" s="175"/>
      <c r="D242" s="175"/>
      <c r="E242" s="175"/>
      <c r="F242" s="175"/>
      <c r="G242" s="175"/>
      <c r="H242" s="175"/>
      <c r="I242" s="175"/>
      <c r="J242" s="175"/>
      <c r="K242" s="175"/>
      <c r="L242" s="175"/>
      <c r="M242" s="175"/>
      <c r="N242" s="175"/>
      <c r="O242" s="175"/>
      <c r="P242" s="175"/>
      <c r="Q242" s="175"/>
      <c r="R242" s="175"/>
      <c r="S242" s="175"/>
      <c r="T242" s="175"/>
      <c r="U242" s="175"/>
      <c r="V242" s="175"/>
      <c r="W242" s="175"/>
      <c r="X242" s="175"/>
      <c r="Y242" s="175"/>
      <c r="Z242" s="175"/>
    </row>
    <row r="243" ht="11.25" customHeight="1">
      <c r="A243" s="175"/>
      <c r="B243" s="175"/>
      <c r="C243" s="175"/>
      <c r="D243" s="175"/>
      <c r="E243" s="175"/>
      <c r="F243" s="175"/>
      <c r="G243" s="175"/>
      <c r="H243" s="175"/>
      <c r="I243" s="175"/>
      <c r="J243" s="175"/>
      <c r="K243" s="175"/>
      <c r="L243" s="175"/>
      <c r="M243" s="175"/>
      <c r="N243" s="175"/>
      <c r="O243" s="175"/>
      <c r="P243" s="175"/>
      <c r="Q243" s="175"/>
      <c r="R243" s="175"/>
      <c r="S243" s="175"/>
      <c r="T243" s="175"/>
      <c r="U243" s="175"/>
      <c r="V243" s="175"/>
      <c r="W243" s="175"/>
      <c r="X243" s="175"/>
      <c r="Y243" s="175"/>
      <c r="Z243" s="175"/>
    </row>
    <row r="244" ht="11.25" customHeight="1">
      <c r="A244" s="175"/>
      <c r="B244" s="175"/>
      <c r="C244" s="175"/>
      <c r="D244" s="175"/>
      <c r="E244" s="175"/>
      <c r="F244" s="175"/>
      <c r="G244" s="175"/>
      <c r="H244" s="175"/>
      <c r="I244" s="175"/>
      <c r="J244" s="175"/>
      <c r="K244" s="175"/>
      <c r="L244" s="175"/>
      <c r="M244" s="175"/>
      <c r="N244" s="175"/>
      <c r="O244" s="175"/>
      <c r="P244" s="175"/>
      <c r="Q244" s="175"/>
      <c r="R244" s="175"/>
      <c r="S244" s="175"/>
      <c r="T244" s="175"/>
      <c r="U244" s="175"/>
      <c r="V244" s="175"/>
      <c r="W244" s="175"/>
      <c r="X244" s="175"/>
      <c r="Y244" s="175"/>
      <c r="Z244" s="175"/>
    </row>
    <row r="245" ht="11.25" customHeight="1">
      <c r="A245" s="175"/>
      <c r="B245" s="175"/>
      <c r="C245" s="175"/>
      <c r="D245" s="175"/>
      <c r="E245" s="175"/>
      <c r="F245" s="175"/>
      <c r="G245" s="175"/>
      <c r="H245" s="175"/>
      <c r="I245" s="175"/>
      <c r="J245" s="175"/>
      <c r="K245" s="175"/>
      <c r="L245" s="175"/>
      <c r="M245" s="175"/>
      <c r="N245" s="175"/>
      <c r="O245" s="175"/>
      <c r="P245" s="175"/>
      <c r="Q245" s="175"/>
      <c r="R245" s="175"/>
      <c r="S245" s="175"/>
      <c r="T245" s="175"/>
      <c r="U245" s="175"/>
      <c r="V245" s="175"/>
      <c r="W245" s="175"/>
      <c r="X245" s="175"/>
      <c r="Y245" s="175"/>
      <c r="Z245" s="175"/>
    </row>
    <row r="246" ht="11.25" customHeight="1">
      <c r="A246" s="175"/>
      <c r="B246" s="175"/>
      <c r="C246" s="175"/>
      <c r="D246" s="175"/>
      <c r="E246" s="175"/>
      <c r="F246" s="175"/>
      <c r="G246" s="175"/>
      <c r="H246" s="175"/>
      <c r="I246" s="175"/>
      <c r="J246" s="175"/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5"/>
      <c r="V246" s="175"/>
      <c r="W246" s="175"/>
      <c r="X246" s="175"/>
      <c r="Y246" s="175"/>
      <c r="Z246" s="175"/>
    </row>
    <row r="247" ht="11.25" customHeight="1">
      <c r="A247" s="175"/>
      <c r="B247" s="175"/>
      <c r="C247" s="175"/>
      <c r="D247" s="175"/>
      <c r="E247" s="175"/>
      <c r="F247" s="175"/>
      <c r="G247" s="175"/>
      <c r="H247" s="175"/>
      <c r="I247" s="175"/>
      <c r="J247" s="175"/>
      <c r="K247" s="175"/>
      <c r="L247" s="175"/>
      <c r="M247" s="175"/>
      <c r="N247" s="175"/>
      <c r="O247" s="175"/>
      <c r="P247" s="175"/>
      <c r="Q247" s="175"/>
      <c r="R247" s="175"/>
      <c r="S247" s="175"/>
      <c r="T247" s="175"/>
      <c r="U247" s="175"/>
      <c r="V247" s="175"/>
      <c r="W247" s="175"/>
      <c r="X247" s="175"/>
      <c r="Y247" s="175"/>
      <c r="Z247" s="175"/>
    </row>
    <row r="248" ht="11.25" customHeight="1">
      <c r="A248" s="175"/>
      <c r="B248" s="175"/>
      <c r="C248" s="175"/>
      <c r="D248" s="175"/>
      <c r="E248" s="175"/>
      <c r="F248" s="175"/>
      <c r="G248" s="175"/>
      <c r="H248" s="175"/>
      <c r="I248" s="175"/>
      <c r="J248" s="175"/>
      <c r="K248" s="175"/>
      <c r="L248" s="175"/>
      <c r="M248" s="175"/>
      <c r="N248" s="175"/>
      <c r="O248" s="175"/>
      <c r="P248" s="175"/>
      <c r="Q248" s="175"/>
      <c r="R248" s="175"/>
      <c r="S248" s="175"/>
      <c r="T248" s="175"/>
      <c r="U248" s="175"/>
      <c r="V248" s="175"/>
      <c r="W248" s="175"/>
      <c r="X248" s="175"/>
      <c r="Y248" s="175"/>
      <c r="Z248" s="175"/>
    </row>
    <row r="249" ht="11.25" customHeight="1">
      <c r="A249" s="175"/>
      <c r="B249" s="175"/>
      <c r="C249" s="175"/>
      <c r="D249" s="175"/>
      <c r="E249" s="175"/>
      <c r="F249" s="175"/>
      <c r="G249" s="175"/>
      <c r="H249" s="175"/>
      <c r="I249" s="175"/>
      <c r="J249" s="175"/>
      <c r="K249" s="175"/>
      <c r="L249" s="175"/>
      <c r="M249" s="175"/>
      <c r="N249" s="175"/>
      <c r="O249" s="175"/>
      <c r="P249" s="175"/>
      <c r="Q249" s="175"/>
      <c r="R249" s="175"/>
      <c r="S249" s="175"/>
      <c r="T249" s="175"/>
      <c r="U249" s="175"/>
      <c r="V249" s="175"/>
      <c r="W249" s="175"/>
      <c r="X249" s="175"/>
      <c r="Y249" s="175"/>
      <c r="Z249" s="175"/>
    </row>
    <row r="250" ht="11.25" customHeight="1">
      <c r="A250" s="175"/>
      <c r="B250" s="175"/>
      <c r="C250" s="175"/>
      <c r="D250" s="175"/>
      <c r="E250" s="175"/>
      <c r="F250" s="175"/>
      <c r="G250" s="175"/>
      <c r="H250" s="175"/>
      <c r="I250" s="175"/>
      <c r="J250" s="175"/>
      <c r="K250" s="175"/>
      <c r="L250" s="175"/>
      <c r="M250" s="175"/>
      <c r="N250" s="175"/>
      <c r="O250" s="175"/>
      <c r="P250" s="175"/>
      <c r="Q250" s="175"/>
      <c r="R250" s="175"/>
      <c r="S250" s="175"/>
      <c r="T250" s="175"/>
      <c r="U250" s="175"/>
      <c r="V250" s="175"/>
      <c r="W250" s="175"/>
      <c r="X250" s="175"/>
      <c r="Y250" s="175"/>
      <c r="Z250" s="175"/>
    </row>
    <row r="251" ht="11.25" customHeight="1">
      <c r="A251" s="175"/>
      <c r="B251" s="175"/>
      <c r="C251" s="175"/>
      <c r="D251" s="175"/>
      <c r="E251" s="175"/>
      <c r="F251" s="175"/>
      <c r="G251" s="175"/>
      <c r="H251" s="175"/>
      <c r="I251" s="175"/>
      <c r="J251" s="175"/>
      <c r="K251" s="175"/>
      <c r="L251" s="175"/>
      <c r="M251" s="175"/>
      <c r="N251" s="175"/>
      <c r="O251" s="175"/>
      <c r="P251" s="175"/>
      <c r="Q251" s="175"/>
      <c r="R251" s="175"/>
      <c r="S251" s="175"/>
      <c r="T251" s="175"/>
      <c r="U251" s="175"/>
      <c r="V251" s="175"/>
      <c r="W251" s="175"/>
      <c r="X251" s="175"/>
      <c r="Y251" s="175"/>
      <c r="Z251" s="175"/>
    </row>
    <row r="252" ht="11.25" customHeight="1">
      <c r="A252" s="175"/>
      <c r="B252" s="175"/>
      <c r="C252" s="175"/>
      <c r="D252" s="175"/>
      <c r="E252" s="175"/>
      <c r="F252" s="175"/>
      <c r="G252" s="175"/>
      <c r="H252" s="175"/>
      <c r="I252" s="175"/>
      <c r="J252" s="175"/>
      <c r="K252" s="175"/>
      <c r="L252" s="175"/>
      <c r="M252" s="175"/>
      <c r="N252" s="175"/>
      <c r="O252" s="175"/>
      <c r="P252" s="175"/>
      <c r="Q252" s="175"/>
      <c r="R252" s="175"/>
      <c r="S252" s="175"/>
      <c r="T252" s="175"/>
      <c r="U252" s="175"/>
      <c r="V252" s="175"/>
      <c r="W252" s="175"/>
      <c r="X252" s="175"/>
      <c r="Y252" s="175"/>
      <c r="Z252" s="175"/>
    </row>
    <row r="253" ht="11.25" customHeight="1">
      <c r="A253" s="175"/>
      <c r="B253" s="175"/>
      <c r="C253" s="175"/>
      <c r="D253" s="175"/>
      <c r="E253" s="175"/>
      <c r="F253" s="175"/>
      <c r="G253" s="175"/>
      <c r="H253" s="175"/>
      <c r="I253" s="175"/>
      <c r="J253" s="175"/>
      <c r="K253" s="175"/>
      <c r="L253" s="175"/>
      <c r="M253" s="175"/>
      <c r="N253" s="175"/>
      <c r="O253" s="175"/>
      <c r="P253" s="175"/>
      <c r="Q253" s="175"/>
      <c r="R253" s="175"/>
      <c r="S253" s="175"/>
      <c r="T253" s="175"/>
      <c r="U253" s="175"/>
      <c r="V253" s="175"/>
      <c r="W253" s="175"/>
      <c r="X253" s="175"/>
      <c r="Y253" s="175"/>
      <c r="Z253" s="175"/>
    </row>
    <row r="254" ht="11.25" customHeight="1">
      <c r="A254" s="175"/>
      <c r="B254" s="175"/>
      <c r="C254" s="175"/>
      <c r="D254" s="175"/>
      <c r="E254" s="175"/>
      <c r="F254" s="175"/>
      <c r="G254" s="175"/>
      <c r="H254" s="175"/>
      <c r="I254" s="175"/>
      <c r="J254" s="175"/>
      <c r="K254" s="175"/>
      <c r="L254" s="175"/>
      <c r="M254" s="175"/>
      <c r="N254" s="175"/>
      <c r="O254" s="175"/>
      <c r="P254" s="175"/>
      <c r="Q254" s="175"/>
      <c r="R254" s="175"/>
      <c r="S254" s="175"/>
      <c r="T254" s="175"/>
      <c r="U254" s="175"/>
      <c r="V254" s="175"/>
      <c r="W254" s="175"/>
      <c r="X254" s="175"/>
      <c r="Y254" s="175"/>
      <c r="Z254" s="175"/>
    </row>
    <row r="255" ht="11.25" customHeight="1">
      <c r="A255" s="175"/>
      <c r="B255" s="175"/>
      <c r="C255" s="175"/>
      <c r="D255" s="175"/>
      <c r="E255" s="175"/>
      <c r="F255" s="175"/>
      <c r="G255" s="175"/>
      <c r="H255" s="175"/>
      <c r="I255" s="175"/>
      <c r="J255" s="175"/>
      <c r="K255" s="175"/>
      <c r="L255" s="175"/>
      <c r="M255" s="175"/>
      <c r="N255" s="175"/>
      <c r="O255" s="175"/>
      <c r="P255" s="175"/>
      <c r="Q255" s="175"/>
      <c r="R255" s="175"/>
      <c r="S255" s="175"/>
      <c r="T255" s="175"/>
      <c r="U255" s="175"/>
      <c r="V255" s="175"/>
      <c r="W255" s="175"/>
      <c r="X255" s="175"/>
      <c r="Y255" s="175"/>
      <c r="Z255" s="175"/>
    </row>
    <row r="256" ht="11.25" customHeight="1">
      <c r="A256" s="175"/>
      <c r="B256" s="175"/>
      <c r="C256" s="175"/>
      <c r="D256" s="175"/>
      <c r="E256" s="175"/>
      <c r="F256" s="175"/>
      <c r="G256" s="175"/>
      <c r="H256" s="175"/>
      <c r="I256" s="175"/>
      <c r="J256" s="175"/>
      <c r="K256" s="175"/>
      <c r="L256" s="175"/>
      <c r="M256" s="175"/>
      <c r="N256" s="175"/>
      <c r="O256" s="175"/>
      <c r="P256" s="175"/>
      <c r="Q256" s="175"/>
      <c r="R256" s="175"/>
      <c r="S256" s="175"/>
      <c r="T256" s="175"/>
      <c r="U256" s="175"/>
      <c r="V256" s="175"/>
      <c r="W256" s="175"/>
      <c r="X256" s="175"/>
      <c r="Y256" s="175"/>
      <c r="Z256" s="175"/>
    </row>
    <row r="257" ht="11.25" customHeight="1">
      <c r="A257" s="175"/>
      <c r="B257" s="175"/>
      <c r="C257" s="175"/>
      <c r="D257" s="175"/>
      <c r="E257" s="175"/>
      <c r="F257" s="175"/>
      <c r="G257" s="175"/>
      <c r="H257" s="175"/>
      <c r="I257" s="175"/>
      <c r="J257" s="175"/>
      <c r="K257" s="175"/>
      <c r="L257" s="175"/>
      <c r="M257" s="175"/>
      <c r="N257" s="175"/>
      <c r="O257" s="175"/>
      <c r="P257" s="175"/>
      <c r="Q257" s="175"/>
      <c r="R257" s="175"/>
      <c r="S257" s="175"/>
      <c r="T257" s="175"/>
      <c r="U257" s="175"/>
      <c r="V257" s="175"/>
      <c r="W257" s="175"/>
      <c r="X257" s="175"/>
      <c r="Y257" s="175"/>
      <c r="Z257" s="175"/>
    </row>
    <row r="258" ht="11.25" customHeight="1">
      <c r="A258" s="175"/>
      <c r="B258" s="175"/>
      <c r="C258" s="175"/>
      <c r="D258" s="175"/>
      <c r="E258" s="175"/>
      <c r="F258" s="175"/>
      <c r="G258" s="175"/>
      <c r="H258" s="175"/>
      <c r="I258" s="175"/>
      <c r="J258" s="175"/>
      <c r="K258" s="175"/>
      <c r="L258" s="175"/>
      <c r="M258" s="175"/>
      <c r="N258" s="175"/>
      <c r="O258" s="175"/>
      <c r="P258" s="175"/>
      <c r="Q258" s="175"/>
      <c r="R258" s="175"/>
      <c r="S258" s="175"/>
      <c r="T258" s="175"/>
      <c r="U258" s="175"/>
      <c r="V258" s="175"/>
      <c r="W258" s="175"/>
      <c r="X258" s="175"/>
      <c r="Y258" s="175"/>
      <c r="Z258" s="175"/>
    </row>
    <row r="259" ht="11.25" customHeight="1">
      <c r="A259" s="175"/>
      <c r="B259" s="175"/>
      <c r="C259" s="175"/>
      <c r="D259" s="175"/>
      <c r="E259" s="175"/>
      <c r="F259" s="175"/>
      <c r="G259" s="175"/>
      <c r="H259" s="175"/>
      <c r="I259" s="175"/>
      <c r="J259" s="175"/>
      <c r="K259" s="175"/>
      <c r="L259" s="175"/>
      <c r="M259" s="175"/>
      <c r="N259" s="175"/>
      <c r="O259" s="175"/>
      <c r="P259" s="175"/>
      <c r="Q259" s="175"/>
      <c r="R259" s="175"/>
      <c r="S259" s="175"/>
      <c r="T259" s="175"/>
      <c r="U259" s="175"/>
      <c r="V259" s="175"/>
      <c r="W259" s="175"/>
      <c r="X259" s="175"/>
      <c r="Y259" s="175"/>
      <c r="Z259" s="175"/>
    </row>
    <row r="260" ht="11.25" customHeight="1">
      <c r="A260" s="175"/>
      <c r="B260" s="175"/>
      <c r="C260" s="175"/>
      <c r="D260" s="175"/>
      <c r="E260" s="175"/>
      <c r="F260" s="175"/>
      <c r="G260" s="175"/>
      <c r="H260" s="175"/>
      <c r="I260" s="175"/>
      <c r="J260" s="175"/>
      <c r="K260" s="175"/>
      <c r="L260" s="175"/>
      <c r="M260" s="175"/>
      <c r="N260" s="175"/>
      <c r="O260" s="175"/>
      <c r="P260" s="175"/>
      <c r="Q260" s="175"/>
      <c r="R260" s="175"/>
      <c r="S260" s="175"/>
      <c r="T260" s="175"/>
      <c r="U260" s="175"/>
      <c r="V260" s="175"/>
      <c r="W260" s="175"/>
      <c r="X260" s="175"/>
      <c r="Y260" s="175"/>
      <c r="Z260" s="175"/>
    </row>
    <row r="261" ht="11.25" customHeight="1">
      <c r="A261" s="175"/>
      <c r="B261" s="175"/>
      <c r="C261" s="175"/>
      <c r="D261" s="175"/>
      <c r="E261" s="175"/>
      <c r="F261" s="175"/>
      <c r="G261" s="175"/>
      <c r="H261" s="175"/>
      <c r="I261" s="175"/>
      <c r="J261" s="175"/>
      <c r="K261" s="175"/>
      <c r="L261" s="175"/>
      <c r="M261" s="175"/>
      <c r="N261" s="175"/>
      <c r="O261" s="175"/>
      <c r="P261" s="175"/>
      <c r="Q261" s="175"/>
      <c r="R261" s="175"/>
      <c r="S261" s="175"/>
      <c r="T261" s="175"/>
      <c r="U261" s="175"/>
      <c r="V261" s="175"/>
      <c r="W261" s="175"/>
      <c r="X261" s="175"/>
      <c r="Y261" s="175"/>
      <c r="Z261" s="175"/>
    </row>
    <row r="262" ht="11.25" customHeight="1">
      <c r="A262" s="175"/>
      <c r="B262" s="175"/>
      <c r="C262" s="175"/>
      <c r="D262" s="175"/>
      <c r="E262" s="175"/>
      <c r="F262" s="175"/>
      <c r="G262" s="175"/>
      <c r="H262" s="175"/>
      <c r="I262" s="175"/>
      <c r="J262" s="175"/>
      <c r="K262" s="175"/>
      <c r="L262" s="175"/>
      <c r="M262" s="175"/>
      <c r="N262" s="175"/>
      <c r="O262" s="175"/>
      <c r="P262" s="175"/>
      <c r="Q262" s="175"/>
      <c r="R262" s="175"/>
      <c r="S262" s="175"/>
      <c r="T262" s="175"/>
      <c r="U262" s="175"/>
      <c r="V262" s="175"/>
      <c r="W262" s="175"/>
      <c r="X262" s="175"/>
      <c r="Y262" s="175"/>
      <c r="Z262" s="175"/>
    </row>
    <row r="263" ht="11.25" customHeight="1">
      <c r="A263" s="175"/>
      <c r="B263" s="175"/>
      <c r="C263" s="175"/>
      <c r="D263" s="175"/>
      <c r="E263" s="175"/>
      <c r="F263" s="175"/>
      <c r="G263" s="175"/>
      <c r="H263" s="175"/>
      <c r="I263" s="175"/>
      <c r="J263" s="175"/>
      <c r="K263" s="175"/>
      <c r="L263" s="175"/>
      <c r="M263" s="175"/>
      <c r="N263" s="175"/>
      <c r="O263" s="175"/>
      <c r="P263" s="175"/>
      <c r="Q263" s="175"/>
      <c r="R263" s="175"/>
      <c r="S263" s="175"/>
      <c r="T263" s="175"/>
      <c r="U263" s="175"/>
      <c r="V263" s="175"/>
      <c r="W263" s="175"/>
      <c r="X263" s="175"/>
      <c r="Y263" s="175"/>
      <c r="Z263" s="175"/>
    </row>
    <row r="264" ht="11.25" customHeight="1">
      <c r="A264" s="175"/>
      <c r="B264" s="175"/>
      <c r="C264" s="175"/>
      <c r="D264" s="175"/>
      <c r="E264" s="175"/>
      <c r="F264" s="175"/>
      <c r="G264" s="175"/>
      <c r="H264" s="175"/>
      <c r="I264" s="175"/>
      <c r="J264" s="175"/>
      <c r="K264" s="175"/>
      <c r="L264" s="175"/>
      <c r="M264" s="175"/>
      <c r="N264" s="175"/>
      <c r="O264" s="175"/>
      <c r="P264" s="175"/>
      <c r="Q264" s="175"/>
      <c r="R264" s="175"/>
      <c r="S264" s="175"/>
      <c r="T264" s="175"/>
      <c r="U264" s="175"/>
      <c r="V264" s="175"/>
      <c r="W264" s="175"/>
      <c r="X264" s="175"/>
      <c r="Y264" s="175"/>
      <c r="Z264" s="175"/>
    </row>
    <row r="265" ht="11.25" customHeight="1">
      <c r="A265" s="175"/>
      <c r="B265" s="175"/>
      <c r="C265" s="175"/>
      <c r="D265" s="175"/>
      <c r="E265" s="175"/>
      <c r="F265" s="175"/>
      <c r="G265" s="175"/>
      <c r="H265" s="175"/>
      <c r="I265" s="175"/>
      <c r="J265" s="175"/>
      <c r="K265" s="175"/>
      <c r="L265" s="175"/>
      <c r="M265" s="175"/>
      <c r="N265" s="175"/>
      <c r="O265" s="175"/>
      <c r="P265" s="175"/>
      <c r="Q265" s="175"/>
      <c r="R265" s="175"/>
      <c r="S265" s="175"/>
      <c r="T265" s="175"/>
      <c r="U265" s="175"/>
      <c r="V265" s="175"/>
      <c r="W265" s="175"/>
      <c r="X265" s="175"/>
      <c r="Y265" s="175"/>
      <c r="Z265" s="175"/>
    </row>
    <row r="266" ht="11.25" customHeight="1">
      <c r="A266" s="175"/>
      <c r="B266" s="175"/>
      <c r="C266" s="175"/>
      <c r="D266" s="175"/>
      <c r="E266" s="175"/>
      <c r="F266" s="175"/>
      <c r="G266" s="175"/>
      <c r="H266" s="175"/>
      <c r="I266" s="175"/>
      <c r="J266" s="175"/>
      <c r="K266" s="175"/>
      <c r="L266" s="175"/>
      <c r="M266" s="175"/>
      <c r="N266" s="175"/>
      <c r="O266" s="175"/>
      <c r="P266" s="175"/>
      <c r="Q266" s="175"/>
      <c r="R266" s="175"/>
      <c r="S266" s="175"/>
      <c r="T266" s="175"/>
      <c r="U266" s="175"/>
      <c r="V266" s="175"/>
      <c r="W266" s="175"/>
      <c r="X266" s="175"/>
      <c r="Y266" s="175"/>
      <c r="Z266" s="175"/>
    </row>
    <row r="267" ht="11.25" customHeight="1">
      <c r="A267" s="175"/>
      <c r="B267" s="175"/>
      <c r="C267" s="175"/>
      <c r="D267" s="175"/>
      <c r="E267" s="175"/>
      <c r="F267" s="175"/>
      <c r="G267" s="175"/>
      <c r="H267" s="175"/>
      <c r="I267" s="175"/>
      <c r="J267" s="175"/>
      <c r="K267" s="175"/>
      <c r="L267" s="175"/>
      <c r="M267" s="175"/>
      <c r="N267" s="175"/>
      <c r="O267" s="175"/>
      <c r="P267" s="175"/>
      <c r="Q267" s="175"/>
      <c r="R267" s="175"/>
      <c r="S267" s="175"/>
      <c r="T267" s="175"/>
      <c r="U267" s="175"/>
      <c r="V267" s="175"/>
      <c r="W267" s="175"/>
      <c r="X267" s="175"/>
      <c r="Y267" s="175"/>
      <c r="Z267" s="175"/>
    </row>
    <row r="268" ht="11.25" customHeight="1">
      <c r="A268" s="175"/>
      <c r="B268" s="175"/>
      <c r="C268" s="175"/>
      <c r="D268" s="175"/>
      <c r="E268" s="175"/>
      <c r="F268" s="175"/>
      <c r="G268" s="175"/>
      <c r="H268" s="175"/>
      <c r="I268" s="175"/>
      <c r="J268" s="175"/>
      <c r="K268" s="175"/>
      <c r="L268" s="175"/>
      <c r="M268" s="175"/>
      <c r="N268" s="175"/>
      <c r="O268" s="175"/>
      <c r="P268" s="175"/>
      <c r="Q268" s="175"/>
      <c r="R268" s="175"/>
      <c r="S268" s="175"/>
      <c r="T268" s="175"/>
      <c r="U268" s="175"/>
      <c r="V268" s="175"/>
      <c r="W268" s="175"/>
      <c r="X268" s="175"/>
      <c r="Y268" s="175"/>
      <c r="Z268" s="175"/>
    </row>
    <row r="269" ht="11.25" customHeight="1">
      <c r="A269" s="175"/>
      <c r="B269" s="175"/>
      <c r="C269" s="175"/>
      <c r="D269" s="175"/>
      <c r="E269" s="175"/>
      <c r="F269" s="175"/>
      <c r="G269" s="175"/>
      <c r="H269" s="175"/>
      <c r="I269" s="175"/>
      <c r="J269" s="175"/>
      <c r="K269" s="175"/>
      <c r="L269" s="175"/>
      <c r="M269" s="175"/>
      <c r="N269" s="175"/>
      <c r="O269" s="175"/>
      <c r="P269" s="175"/>
      <c r="Q269" s="175"/>
      <c r="R269" s="175"/>
      <c r="S269" s="175"/>
      <c r="T269" s="175"/>
      <c r="U269" s="175"/>
      <c r="V269" s="175"/>
      <c r="W269" s="175"/>
      <c r="X269" s="175"/>
      <c r="Y269" s="175"/>
      <c r="Z269" s="175"/>
    </row>
    <row r="270" ht="11.25" customHeight="1">
      <c r="A270" s="175"/>
      <c r="B270" s="175"/>
      <c r="C270" s="175"/>
      <c r="D270" s="175"/>
      <c r="E270" s="175"/>
      <c r="F270" s="175"/>
      <c r="G270" s="175"/>
      <c r="H270" s="175"/>
      <c r="I270" s="175"/>
      <c r="J270" s="175"/>
      <c r="K270" s="175"/>
      <c r="L270" s="175"/>
      <c r="M270" s="175"/>
      <c r="N270" s="175"/>
      <c r="O270" s="175"/>
      <c r="P270" s="175"/>
      <c r="Q270" s="175"/>
      <c r="R270" s="175"/>
      <c r="S270" s="175"/>
      <c r="T270" s="175"/>
      <c r="U270" s="175"/>
      <c r="V270" s="175"/>
      <c r="W270" s="175"/>
      <c r="X270" s="175"/>
      <c r="Y270" s="175"/>
      <c r="Z270" s="175"/>
    </row>
    <row r="271" ht="11.25" customHeight="1">
      <c r="A271" s="175"/>
      <c r="B271" s="175"/>
      <c r="C271" s="175"/>
      <c r="D271" s="175"/>
      <c r="E271" s="175"/>
      <c r="F271" s="175"/>
      <c r="G271" s="175"/>
      <c r="H271" s="175"/>
      <c r="I271" s="175"/>
      <c r="J271" s="175"/>
      <c r="K271" s="175"/>
      <c r="L271" s="175"/>
      <c r="M271" s="175"/>
      <c r="N271" s="175"/>
      <c r="O271" s="175"/>
      <c r="P271" s="175"/>
      <c r="Q271" s="175"/>
      <c r="R271" s="175"/>
      <c r="S271" s="175"/>
      <c r="T271" s="175"/>
      <c r="U271" s="175"/>
      <c r="V271" s="175"/>
      <c r="W271" s="175"/>
      <c r="X271" s="175"/>
      <c r="Y271" s="175"/>
      <c r="Z271" s="175"/>
    </row>
    <row r="272" ht="11.25" customHeight="1">
      <c r="A272" s="175"/>
      <c r="B272" s="175"/>
      <c r="C272" s="175"/>
      <c r="D272" s="175"/>
      <c r="E272" s="175"/>
      <c r="F272" s="175"/>
      <c r="G272" s="175"/>
      <c r="H272" s="175"/>
      <c r="I272" s="175"/>
      <c r="J272" s="175"/>
      <c r="K272" s="175"/>
      <c r="L272" s="175"/>
      <c r="M272" s="175"/>
      <c r="N272" s="175"/>
      <c r="O272" s="175"/>
      <c r="P272" s="175"/>
      <c r="Q272" s="175"/>
      <c r="R272" s="175"/>
      <c r="S272" s="175"/>
      <c r="T272" s="175"/>
      <c r="U272" s="175"/>
      <c r="V272" s="175"/>
      <c r="W272" s="175"/>
      <c r="X272" s="175"/>
      <c r="Y272" s="175"/>
      <c r="Z272" s="175"/>
    </row>
    <row r="273" ht="11.25" customHeight="1">
      <c r="A273" s="175"/>
      <c r="B273" s="175"/>
      <c r="C273" s="175"/>
      <c r="D273" s="175"/>
      <c r="E273" s="175"/>
      <c r="F273" s="175"/>
      <c r="G273" s="175"/>
      <c r="H273" s="175"/>
      <c r="I273" s="175"/>
      <c r="J273" s="175"/>
      <c r="K273" s="175"/>
      <c r="L273" s="175"/>
      <c r="M273" s="175"/>
      <c r="N273" s="175"/>
      <c r="O273" s="175"/>
      <c r="P273" s="175"/>
      <c r="Q273" s="175"/>
      <c r="R273" s="175"/>
      <c r="S273" s="175"/>
      <c r="T273" s="175"/>
      <c r="U273" s="175"/>
      <c r="V273" s="175"/>
      <c r="W273" s="175"/>
      <c r="X273" s="175"/>
      <c r="Y273" s="175"/>
      <c r="Z273" s="175"/>
    </row>
    <row r="274" ht="11.25" customHeight="1">
      <c r="A274" s="175"/>
      <c r="B274" s="175"/>
      <c r="C274" s="175"/>
      <c r="D274" s="175"/>
      <c r="E274" s="175"/>
      <c r="F274" s="175"/>
      <c r="G274" s="175"/>
      <c r="H274" s="175"/>
      <c r="I274" s="175"/>
      <c r="J274" s="175"/>
      <c r="K274" s="175"/>
      <c r="L274" s="175"/>
      <c r="M274" s="175"/>
      <c r="N274" s="175"/>
      <c r="O274" s="175"/>
      <c r="P274" s="175"/>
      <c r="Q274" s="175"/>
      <c r="R274" s="175"/>
      <c r="S274" s="175"/>
      <c r="T274" s="175"/>
      <c r="U274" s="175"/>
      <c r="V274" s="175"/>
      <c r="W274" s="175"/>
      <c r="X274" s="175"/>
      <c r="Y274" s="175"/>
      <c r="Z274" s="175"/>
    </row>
    <row r="275" ht="11.25" customHeight="1">
      <c r="A275" s="175"/>
      <c r="B275" s="175"/>
      <c r="C275" s="175"/>
      <c r="D275" s="175"/>
      <c r="E275" s="175"/>
      <c r="F275" s="175"/>
      <c r="G275" s="175"/>
      <c r="H275" s="175"/>
      <c r="I275" s="175"/>
      <c r="J275" s="175"/>
      <c r="K275" s="175"/>
      <c r="L275" s="175"/>
      <c r="M275" s="175"/>
      <c r="N275" s="175"/>
      <c r="O275" s="175"/>
      <c r="P275" s="175"/>
      <c r="Q275" s="175"/>
      <c r="R275" s="175"/>
      <c r="S275" s="175"/>
      <c r="T275" s="175"/>
      <c r="U275" s="175"/>
      <c r="V275" s="175"/>
      <c r="W275" s="175"/>
      <c r="X275" s="175"/>
      <c r="Y275" s="175"/>
      <c r="Z275" s="175"/>
    </row>
    <row r="276" ht="11.25" customHeight="1">
      <c r="A276" s="175"/>
      <c r="B276" s="175"/>
      <c r="C276" s="175"/>
      <c r="D276" s="175"/>
      <c r="E276" s="175"/>
      <c r="F276" s="175"/>
      <c r="G276" s="175"/>
      <c r="H276" s="175"/>
      <c r="I276" s="175"/>
      <c r="J276" s="175"/>
      <c r="K276" s="175"/>
      <c r="L276" s="175"/>
      <c r="M276" s="175"/>
      <c r="N276" s="175"/>
      <c r="O276" s="175"/>
      <c r="P276" s="175"/>
      <c r="Q276" s="175"/>
      <c r="R276" s="175"/>
      <c r="S276" s="175"/>
      <c r="T276" s="175"/>
      <c r="U276" s="175"/>
      <c r="V276" s="175"/>
      <c r="W276" s="175"/>
      <c r="X276" s="175"/>
      <c r="Y276" s="175"/>
      <c r="Z276" s="175"/>
    </row>
    <row r="277" ht="11.25" customHeight="1">
      <c r="A277" s="175"/>
      <c r="B277" s="175"/>
      <c r="C277" s="175"/>
      <c r="D277" s="175"/>
      <c r="E277" s="175"/>
      <c r="F277" s="175"/>
      <c r="G277" s="175"/>
      <c r="H277" s="175"/>
      <c r="I277" s="175"/>
      <c r="J277" s="175"/>
      <c r="K277" s="175"/>
      <c r="L277" s="175"/>
      <c r="M277" s="175"/>
      <c r="N277" s="175"/>
      <c r="O277" s="175"/>
      <c r="P277" s="175"/>
      <c r="Q277" s="175"/>
      <c r="R277" s="175"/>
      <c r="S277" s="175"/>
      <c r="T277" s="175"/>
      <c r="U277" s="175"/>
      <c r="V277" s="175"/>
      <c r="W277" s="175"/>
      <c r="X277" s="175"/>
      <c r="Y277" s="175"/>
      <c r="Z277" s="175"/>
    </row>
    <row r="278" ht="11.25" customHeight="1">
      <c r="A278" s="175"/>
      <c r="B278" s="175"/>
      <c r="C278" s="175"/>
      <c r="D278" s="175"/>
      <c r="E278" s="175"/>
      <c r="F278" s="175"/>
      <c r="G278" s="175"/>
      <c r="H278" s="175"/>
      <c r="I278" s="175"/>
      <c r="J278" s="175"/>
      <c r="K278" s="175"/>
      <c r="L278" s="175"/>
      <c r="M278" s="175"/>
      <c r="N278" s="175"/>
      <c r="O278" s="175"/>
      <c r="P278" s="175"/>
      <c r="Q278" s="175"/>
      <c r="R278" s="175"/>
      <c r="S278" s="175"/>
      <c r="T278" s="175"/>
      <c r="U278" s="175"/>
      <c r="V278" s="175"/>
      <c r="W278" s="175"/>
      <c r="X278" s="175"/>
      <c r="Y278" s="175"/>
      <c r="Z278" s="175"/>
    </row>
    <row r="279" ht="11.25" customHeight="1">
      <c r="A279" s="175"/>
      <c r="B279" s="175"/>
      <c r="C279" s="175"/>
      <c r="D279" s="175"/>
      <c r="E279" s="175"/>
      <c r="F279" s="175"/>
      <c r="G279" s="175"/>
      <c r="H279" s="175"/>
      <c r="I279" s="175"/>
      <c r="J279" s="175"/>
      <c r="K279" s="175"/>
      <c r="L279" s="175"/>
      <c r="M279" s="175"/>
      <c r="N279" s="175"/>
      <c r="O279" s="175"/>
      <c r="P279" s="175"/>
      <c r="Q279" s="175"/>
      <c r="R279" s="175"/>
      <c r="S279" s="175"/>
      <c r="T279" s="175"/>
      <c r="U279" s="175"/>
      <c r="V279" s="175"/>
      <c r="W279" s="175"/>
      <c r="X279" s="175"/>
      <c r="Y279" s="175"/>
      <c r="Z279" s="175"/>
    </row>
    <row r="280" ht="11.25" customHeight="1">
      <c r="A280" s="175"/>
      <c r="B280" s="175"/>
      <c r="C280" s="175"/>
      <c r="D280" s="175"/>
      <c r="E280" s="175"/>
      <c r="F280" s="175"/>
      <c r="G280" s="175"/>
      <c r="H280" s="175"/>
      <c r="I280" s="175"/>
      <c r="J280" s="175"/>
      <c r="K280" s="175"/>
      <c r="L280" s="175"/>
      <c r="M280" s="175"/>
      <c r="N280" s="175"/>
      <c r="O280" s="175"/>
      <c r="P280" s="175"/>
      <c r="Q280" s="175"/>
      <c r="R280" s="175"/>
      <c r="S280" s="175"/>
      <c r="T280" s="175"/>
      <c r="U280" s="175"/>
      <c r="V280" s="175"/>
      <c r="W280" s="175"/>
      <c r="X280" s="175"/>
      <c r="Y280" s="175"/>
      <c r="Z280" s="175"/>
    </row>
    <row r="281" ht="11.25" customHeight="1">
      <c r="A281" s="175"/>
      <c r="B281" s="175"/>
      <c r="C281" s="175"/>
      <c r="D281" s="175"/>
      <c r="E281" s="175"/>
      <c r="F281" s="175"/>
      <c r="G281" s="175"/>
      <c r="H281" s="175"/>
      <c r="I281" s="175"/>
      <c r="J281" s="175"/>
      <c r="K281" s="175"/>
      <c r="L281" s="175"/>
      <c r="M281" s="175"/>
      <c r="N281" s="175"/>
      <c r="O281" s="175"/>
      <c r="P281" s="175"/>
      <c r="Q281" s="175"/>
      <c r="R281" s="175"/>
      <c r="S281" s="175"/>
      <c r="T281" s="175"/>
      <c r="U281" s="175"/>
      <c r="V281" s="175"/>
      <c r="W281" s="175"/>
      <c r="X281" s="175"/>
      <c r="Y281" s="175"/>
      <c r="Z281" s="175"/>
    </row>
    <row r="282" ht="11.25" customHeight="1">
      <c r="A282" s="175"/>
      <c r="B282" s="175"/>
      <c r="C282" s="175"/>
      <c r="D282" s="175"/>
      <c r="E282" s="175"/>
      <c r="F282" s="175"/>
      <c r="G282" s="175"/>
      <c r="H282" s="175"/>
      <c r="I282" s="175"/>
      <c r="J282" s="175"/>
      <c r="K282" s="175"/>
      <c r="L282" s="175"/>
      <c r="M282" s="175"/>
      <c r="N282" s="175"/>
      <c r="O282" s="175"/>
      <c r="P282" s="175"/>
      <c r="Q282" s="175"/>
      <c r="R282" s="175"/>
      <c r="S282" s="175"/>
      <c r="T282" s="175"/>
      <c r="U282" s="175"/>
      <c r="V282" s="175"/>
      <c r="W282" s="175"/>
      <c r="X282" s="175"/>
      <c r="Y282" s="175"/>
      <c r="Z282" s="175"/>
    </row>
    <row r="283" ht="11.25" customHeight="1">
      <c r="A283" s="175"/>
      <c r="B283" s="175"/>
      <c r="C283" s="175"/>
      <c r="D283" s="175"/>
      <c r="E283" s="175"/>
      <c r="F283" s="175"/>
      <c r="G283" s="175"/>
      <c r="H283" s="175"/>
      <c r="I283" s="175"/>
      <c r="J283" s="175"/>
      <c r="K283" s="175"/>
      <c r="L283" s="175"/>
      <c r="M283" s="175"/>
      <c r="N283" s="175"/>
      <c r="O283" s="175"/>
      <c r="P283" s="175"/>
      <c r="Q283" s="175"/>
      <c r="R283" s="175"/>
      <c r="S283" s="175"/>
      <c r="T283" s="175"/>
      <c r="U283" s="175"/>
      <c r="V283" s="175"/>
      <c r="W283" s="175"/>
      <c r="X283" s="175"/>
      <c r="Y283" s="175"/>
      <c r="Z283" s="175"/>
    </row>
    <row r="284" ht="11.25" customHeight="1">
      <c r="A284" s="175"/>
      <c r="B284" s="175"/>
      <c r="C284" s="175"/>
      <c r="D284" s="175"/>
      <c r="E284" s="175"/>
      <c r="F284" s="175"/>
      <c r="G284" s="175"/>
      <c r="H284" s="175"/>
      <c r="I284" s="175"/>
      <c r="J284" s="175"/>
      <c r="K284" s="175"/>
      <c r="L284" s="175"/>
      <c r="M284" s="175"/>
      <c r="N284" s="175"/>
      <c r="O284" s="175"/>
      <c r="P284" s="175"/>
      <c r="Q284" s="175"/>
      <c r="R284" s="175"/>
      <c r="S284" s="175"/>
      <c r="T284" s="175"/>
      <c r="U284" s="175"/>
      <c r="V284" s="175"/>
      <c r="W284" s="175"/>
      <c r="X284" s="175"/>
      <c r="Y284" s="175"/>
      <c r="Z284" s="175"/>
    </row>
    <row r="285" ht="11.25" customHeight="1">
      <c r="A285" s="175"/>
      <c r="B285" s="175"/>
      <c r="C285" s="175"/>
      <c r="D285" s="175"/>
      <c r="E285" s="175"/>
      <c r="F285" s="175"/>
      <c r="G285" s="175"/>
      <c r="H285" s="175"/>
      <c r="I285" s="175"/>
      <c r="J285" s="175"/>
      <c r="K285" s="175"/>
      <c r="L285" s="175"/>
      <c r="M285" s="175"/>
      <c r="N285" s="175"/>
      <c r="O285" s="175"/>
      <c r="P285" s="175"/>
      <c r="Q285" s="175"/>
      <c r="R285" s="175"/>
      <c r="S285" s="175"/>
      <c r="T285" s="175"/>
      <c r="U285" s="175"/>
      <c r="V285" s="175"/>
      <c r="W285" s="175"/>
      <c r="X285" s="175"/>
      <c r="Y285" s="175"/>
      <c r="Z285" s="175"/>
    </row>
    <row r="286" ht="11.25" customHeight="1">
      <c r="A286" s="175"/>
      <c r="B286" s="175"/>
      <c r="C286" s="175"/>
      <c r="D286" s="175"/>
      <c r="E286" s="175"/>
      <c r="F286" s="175"/>
      <c r="G286" s="175"/>
      <c r="H286" s="175"/>
      <c r="I286" s="175"/>
      <c r="J286" s="175"/>
      <c r="K286" s="175"/>
      <c r="L286" s="175"/>
      <c r="M286" s="175"/>
      <c r="N286" s="175"/>
      <c r="O286" s="175"/>
      <c r="P286" s="175"/>
      <c r="Q286" s="175"/>
      <c r="R286" s="175"/>
      <c r="S286" s="175"/>
      <c r="T286" s="175"/>
      <c r="U286" s="175"/>
      <c r="V286" s="175"/>
      <c r="W286" s="175"/>
      <c r="X286" s="175"/>
      <c r="Y286" s="175"/>
      <c r="Z286" s="175"/>
    </row>
    <row r="287" ht="11.25" customHeight="1">
      <c r="A287" s="175"/>
      <c r="B287" s="175"/>
      <c r="C287" s="175"/>
      <c r="D287" s="175"/>
      <c r="E287" s="175"/>
      <c r="F287" s="175"/>
      <c r="G287" s="175"/>
      <c r="H287" s="175"/>
      <c r="I287" s="175"/>
      <c r="J287" s="175"/>
      <c r="K287" s="175"/>
      <c r="L287" s="175"/>
      <c r="M287" s="175"/>
      <c r="N287" s="175"/>
      <c r="O287" s="175"/>
      <c r="P287" s="175"/>
      <c r="Q287" s="175"/>
      <c r="R287" s="175"/>
      <c r="S287" s="175"/>
      <c r="T287" s="175"/>
      <c r="U287" s="175"/>
      <c r="V287" s="175"/>
      <c r="W287" s="175"/>
      <c r="X287" s="175"/>
      <c r="Y287" s="175"/>
      <c r="Z287" s="175"/>
    </row>
    <row r="288" ht="11.25" customHeight="1">
      <c r="A288" s="175"/>
      <c r="B288" s="175"/>
      <c r="C288" s="175"/>
      <c r="D288" s="175"/>
      <c r="E288" s="175"/>
      <c r="F288" s="175"/>
      <c r="G288" s="175"/>
      <c r="H288" s="175"/>
      <c r="I288" s="175"/>
      <c r="J288" s="175"/>
      <c r="K288" s="175"/>
      <c r="L288" s="175"/>
      <c r="M288" s="175"/>
      <c r="N288" s="175"/>
      <c r="O288" s="175"/>
      <c r="P288" s="175"/>
      <c r="Q288" s="175"/>
      <c r="R288" s="175"/>
      <c r="S288" s="175"/>
      <c r="T288" s="175"/>
      <c r="U288" s="175"/>
      <c r="V288" s="175"/>
      <c r="W288" s="175"/>
      <c r="X288" s="175"/>
      <c r="Y288" s="175"/>
      <c r="Z288" s="175"/>
    </row>
    <row r="289" ht="11.25" customHeight="1">
      <c r="A289" s="175"/>
      <c r="B289" s="175"/>
      <c r="C289" s="175"/>
      <c r="D289" s="175"/>
      <c r="E289" s="175"/>
      <c r="F289" s="175"/>
      <c r="G289" s="175"/>
      <c r="H289" s="175"/>
      <c r="I289" s="175"/>
      <c r="J289" s="175"/>
      <c r="K289" s="175"/>
      <c r="L289" s="175"/>
      <c r="M289" s="175"/>
      <c r="N289" s="175"/>
      <c r="O289" s="175"/>
      <c r="P289" s="175"/>
      <c r="Q289" s="175"/>
      <c r="R289" s="175"/>
      <c r="S289" s="175"/>
      <c r="T289" s="175"/>
      <c r="U289" s="175"/>
      <c r="V289" s="175"/>
      <c r="W289" s="175"/>
      <c r="X289" s="175"/>
      <c r="Y289" s="175"/>
      <c r="Z289" s="175"/>
    </row>
    <row r="290" ht="11.25" customHeight="1">
      <c r="A290" s="175"/>
      <c r="B290" s="175"/>
      <c r="C290" s="175"/>
      <c r="D290" s="175"/>
      <c r="E290" s="175"/>
      <c r="F290" s="175"/>
      <c r="G290" s="175"/>
      <c r="H290" s="175"/>
      <c r="I290" s="175"/>
      <c r="J290" s="175"/>
      <c r="K290" s="175"/>
      <c r="L290" s="175"/>
      <c r="M290" s="175"/>
      <c r="N290" s="175"/>
      <c r="O290" s="175"/>
      <c r="P290" s="175"/>
      <c r="Q290" s="175"/>
      <c r="R290" s="175"/>
      <c r="S290" s="175"/>
      <c r="T290" s="175"/>
      <c r="U290" s="175"/>
      <c r="V290" s="175"/>
      <c r="W290" s="175"/>
      <c r="X290" s="175"/>
      <c r="Y290" s="175"/>
      <c r="Z290" s="175"/>
    </row>
    <row r="291" ht="11.25" customHeight="1">
      <c r="A291" s="175"/>
      <c r="B291" s="175"/>
      <c r="C291" s="175"/>
      <c r="D291" s="175"/>
      <c r="E291" s="175"/>
      <c r="F291" s="175"/>
      <c r="G291" s="175"/>
      <c r="H291" s="175"/>
      <c r="I291" s="175"/>
      <c r="J291" s="175"/>
      <c r="K291" s="175"/>
      <c r="L291" s="175"/>
      <c r="M291" s="175"/>
      <c r="N291" s="175"/>
      <c r="O291" s="175"/>
      <c r="P291" s="175"/>
      <c r="Q291" s="175"/>
      <c r="R291" s="175"/>
      <c r="S291" s="175"/>
      <c r="T291" s="175"/>
      <c r="U291" s="175"/>
      <c r="V291" s="175"/>
      <c r="W291" s="175"/>
      <c r="X291" s="175"/>
      <c r="Y291" s="175"/>
      <c r="Z291" s="175"/>
    </row>
    <row r="292" ht="11.25" customHeight="1">
      <c r="A292" s="175"/>
      <c r="B292" s="175"/>
      <c r="C292" s="175"/>
      <c r="D292" s="175"/>
      <c r="E292" s="175"/>
      <c r="F292" s="175"/>
      <c r="G292" s="175"/>
      <c r="H292" s="175"/>
      <c r="I292" s="175"/>
      <c r="J292" s="175"/>
      <c r="K292" s="175"/>
      <c r="L292" s="175"/>
      <c r="M292" s="175"/>
      <c r="N292" s="175"/>
      <c r="O292" s="175"/>
      <c r="P292" s="175"/>
      <c r="Q292" s="175"/>
      <c r="R292" s="175"/>
      <c r="S292" s="175"/>
      <c r="T292" s="175"/>
      <c r="U292" s="175"/>
      <c r="V292" s="175"/>
      <c r="W292" s="175"/>
      <c r="X292" s="175"/>
      <c r="Y292" s="175"/>
      <c r="Z292" s="175"/>
    </row>
    <row r="293" ht="11.25" customHeight="1">
      <c r="A293" s="175"/>
      <c r="B293" s="175"/>
      <c r="C293" s="175"/>
      <c r="D293" s="175"/>
      <c r="E293" s="175"/>
      <c r="F293" s="175"/>
      <c r="G293" s="175"/>
      <c r="H293" s="175"/>
      <c r="I293" s="175"/>
      <c r="J293" s="175"/>
      <c r="K293" s="175"/>
      <c r="L293" s="175"/>
      <c r="M293" s="175"/>
      <c r="N293" s="175"/>
      <c r="O293" s="175"/>
      <c r="P293" s="175"/>
      <c r="Q293" s="175"/>
      <c r="R293" s="175"/>
      <c r="S293" s="175"/>
      <c r="T293" s="175"/>
      <c r="U293" s="175"/>
      <c r="V293" s="175"/>
      <c r="W293" s="175"/>
      <c r="X293" s="175"/>
      <c r="Y293" s="175"/>
      <c r="Z293" s="175"/>
    </row>
    <row r="294" ht="11.25" customHeight="1">
      <c r="A294" s="175"/>
      <c r="B294" s="175"/>
      <c r="C294" s="175"/>
      <c r="D294" s="175"/>
      <c r="E294" s="175"/>
      <c r="F294" s="175"/>
      <c r="G294" s="175"/>
      <c r="H294" s="175"/>
      <c r="I294" s="175"/>
      <c r="J294" s="175"/>
      <c r="K294" s="175"/>
      <c r="L294" s="175"/>
      <c r="M294" s="175"/>
      <c r="N294" s="175"/>
      <c r="O294" s="175"/>
      <c r="P294" s="175"/>
      <c r="Q294" s="175"/>
      <c r="R294" s="175"/>
      <c r="S294" s="175"/>
      <c r="T294" s="175"/>
      <c r="U294" s="175"/>
      <c r="V294" s="175"/>
      <c r="W294" s="175"/>
      <c r="X294" s="175"/>
      <c r="Y294" s="175"/>
      <c r="Z294" s="175"/>
    </row>
    <row r="295" ht="11.25" customHeight="1">
      <c r="A295" s="175"/>
      <c r="B295" s="175"/>
      <c r="C295" s="175"/>
      <c r="D295" s="175"/>
      <c r="E295" s="175"/>
      <c r="F295" s="175"/>
      <c r="G295" s="175"/>
      <c r="H295" s="175"/>
      <c r="I295" s="175"/>
      <c r="J295" s="175"/>
      <c r="K295" s="175"/>
      <c r="L295" s="175"/>
      <c r="M295" s="175"/>
      <c r="N295" s="175"/>
      <c r="O295" s="175"/>
      <c r="P295" s="175"/>
      <c r="Q295" s="175"/>
      <c r="R295" s="175"/>
      <c r="S295" s="175"/>
      <c r="T295" s="175"/>
      <c r="U295" s="175"/>
      <c r="V295" s="175"/>
      <c r="W295" s="175"/>
      <c r="X295" s="175"/>
      <c r="Y295" s="175"/>
      <c r="Z295" s="175"/>
    </row>
    <row r="296" ht="11.25" customHeight="1">
      <c r="A296" s="175"/>
      <c r="B296" s="175"/>
      <c r="C296" s="175"/>
      <c r="D296" s="175"/>
      <c r="E296" s="175"/>
      <c r="F296" s="175"/>
      <c r="G296" s="175"/>
      <c r="H296" s="175"/>
      <c r="I296" s="175"/>
      <c r="J296" s="175"/>
      <c r="K296" s="175"/>
      <c r="L296" s="175"/>
      <c r="M296" s="175"/>
      <c r="N296" s="175"/>
      <c r="O296" s="175"/>
      <c r="P296" s="175"/>
      <c r="Q296" s="175"/>
      <c r="R296" s="175"/>
      <c r="S296" s="175"/>
      <c r="T296" s="175"/>
      <c r="U296" s="175"/>
      <c r="V296" s="175"/>
      <c r="W296" s="175"/>
      <c r="X296" s="175"/>
      <c r="Y296" s="175"/>
      <c r="Z296" s="175"/>
    </row>
    <row r="297" ht="11.25" customHeight="1">
      <c r="A297" s="175"/>
      <c r="B297" s="175"/>
      <c r="C297" s="175"/>
      <c r="D297" s="175"/>
      <c r="E297" s="175"/>
      <c r="F297" s="175"/>
      <c r="G297" s="175"/>
      <c r="H297" s="175"/>
      <c r="I297" s="175"/>
      <c r="J297" s="175"/>
      <c r="K297" s="175"/>
      <c r="L297" s="175"/>
      <c r="M297" s="175"/>
      <c r="N297" s="175"/>
      <c r="O297" s="175"/>
      <c r="P297" s="175"/>
      <c r="Q297" s="175"/>
      <c r="R297" s="175"/>
      <c r="S297" s="175"/>
      <c r="T297" s="175"/>
      <c r="U297" s="175"/>
      <c r="V297" s="175"/>
      <c r="W297" s="175"/>
      <c r="X297" s="175"/>
      <c r="Y297" s="175"/>
      <c r="Z297" s="175"/>
    </row>
    <row r="298" ht="11.25" customHeight="1">
      <c r="A298" s="175"/>
      <c r="B298" s="175"/>
      <c r="C298" s="175"/>
      <c r="D298" s="175"/>
      <c r="E298" s="175"/>
      <c r="F298" s="175"/>
      <c r="G298" s="175"/>
      <c r="H298" s="175"/>
      <c r="I298" s="175"/>
      <c r="J298" s="175"/>
      <c r="K298" s="175"/>
      <c r="L298" s="175"/>
      <c r="M298" s="175"/>
      <c r="N298" s="175"/>
      <c r="O298" s="175"/>
      <c r="P298" s="175"/>
      <c r="Q298" s="175"/>
      <c r="R298" s="175"/>
      <c r="S298" s="175"/>
      <c r="T298" s="175"/>
      <c r="U298" s="175"/>
      <c r="V298" s="175"/>
      <c r="W298" s="175"/>
      <c r="X298" s="175"/>
      <c r="Y298" s="175"/>
      <c r="Z298" s="175"/>
    </row>
    <row r="299" ht="11.25" customHeight="1">
      <c r="A299" s="175"/>
      <c r="B299" s="175"/>
      <c r="C299" s="175"/>
      <c r="D299" s="175"/>
      <c r="E299" s="175"/>
      <c r="F299" s="175"/>
      <c r="G299" s="175"/>
      <c r="H299" s="175"/>
      <c r="I299" s="175"/>
      <c r="J299" s="175"/>
      <c r="K299" s="175"/>
      <c r="L299" s="175"/>
      <c r="M299" s="175"/>
      <c r="N299" s="175"/>
      <c r="O299" s="175"/>
      <c r="P299" s="175"/>
      <c r="Q299" s="175"/>
      <c r="R299" s="175"/>
      <c r="S299" s="175"/>
      <c r="T299" s="175"/>
      <c r="U299" s="175"/>
      <c r="V299" s="175"/>
      <c r="W299" s="175"/>
      <c r="X299" s="175"/>
      <c r="Y299" s="175"/>
      <c r="Z299" s="175"/>
    </row>
    <row r="300" ht="11.25" customHeight="1">
      <c r="A300" s="175"/>
      <c r="B300" s="175"/>
      <c r="C300" s="175"/>
      <c r="D300" s="175"/>
      <c r="E300" s="175"/>
      <c r="F300" s="175"/>
      <c r="G300" s="175"/>
      <c r="H300" s="175"/>
      <c r="I300" s="175"/>
      <c r="J300" s="175"/>
      <c r="K300" s="175"/>
      <c r="L300" s="175"/>
      <c r="M300" s="175"/>
      <c r="N300" s="175"/>
      <c r="O300" s="175"/>
      <c r="P300" s="175"/>
      <c r="Q300" s="175"/>
      <c r="R300" s="175"/>
      <c r="S300" s="175"/>
      <c r="T300" s="175"/>
      <c r="U300" s="175"/>
      <c r="V300" s="175"/>
      <c r="W300" s="175"/>
      <c r="X300" s="175"/>
      <c r="Y300" s="175"/>
      <c r="Z300" s="175"/>
    </row>
    <row r="301" ht="11.25" customHeight="1">
      <c r="A301" s="175"/>
      <c r="B301" s="175"/>
      <c r="C301" s="175"/>
      <c r="D301" s="175"/>
      <c r="E301" s="175"/>
      <c r="F301" s="175"/>
      <c r="G301" s="175"/>
      <c r="H301" s="175"/>
      <c r="I301" s="175"/>
      <c r="J301" s="175"/>
      <c r="K301" s="175"/>
      <c r="L301" s="175"/>
      <c r="M301" s="175"/>
      <c r="N301" s="175"/>
      <c r="O301" s="175"/>
      <c r="P301" s="175"/>
      <c r="Q301" s="175"/>
      <c r="R301" s="175"/>
      <c r="S301" s="175"/>
      <c r="T301" s="175"/>
      <c r="U301" s="175"/>
      <c r="V301" s="175"/>
      <c r="W301" s="175"/>
      <c r="X301" s="175"/>
      <c r="Y301" s="175"/>
      <c r="Z301" s="175"/>
    </row>
    <row r="302" ht="11.25" customHeight="1">
      <c r="A302" s="175"/>
      <c r="B302" s="175"/>
      <c r="C302" s="175"/>
      <c r="D302" s="175"/>
      <c r="E302" s="175"/>
      <c r="F302" s="175"/>
      <c r="G302" s="175"/>
      <c r="H302" s="175"/>
      <c r="I302" s="175"/>
      <c r="J302" s="175"/>
      <c r="K302" s="175"/>
      <c r="L302" s="175"/>
      <c r="M302" s="175"/>
      <c r="N302" s="175"/>
      <c r="O302" s="175"/>
      <c r="P302" s="175"/>
      <c r="Q302" s="175"/>
      <c r="R302" s="175"/>
      <c r="S302" s="175"/>
      <c r="T302" s="175"/>
      <c r="U302" s="175"/>
      <c r="V302" s="175"/>
      <c r="W302" s="175"/>
      <c r="X302" s="175"/>
      <c r="Y302" s="175"/>
      <c r="Z302" s="175"/>
    </row>
    <row r="303" ht="11.25" customHeight="1">
      <c r="A303" s="175"/>
      <c r="B303" s="175"/>
      <c r="C303" s="175"/>
      <c r="D303" s="175"/>
      <c r="E303" s="175"/>
      <c r="F303" s="175"/>
      <c r="G303" s="175"/>
      <c r="H303" s="175"/>
      <c r="I303" s="175"/>
      <c r="J303" s="175"/>
      <c r="K303" s="175"/>
      <c r="L303" s="175"/>
      <c r="M303" s="175"/>
      <c r="N303" s="175"/>
      <c r="O303" s="175"/>
      <c r="P303" s="175"/>
      <c r="Q303" s="175"/>
      <c r="R303" s="175"/>
      <c r="S303" s="175"/>
      <c r="T303" s="175"/>
      <c r="U303" s="175"/>
      <c r="V303" s="175"/>
      <c r="W303" s="175"/>
      <c r="X303" s="175"/>
      <c r="Y303" s="175"/>
      <c r="Z303" s="175"/>
    </row>
    <row r="304" ht="11.25" customHeight="1">
      <c r="A304" s="175"/>
      <c r="B304" s="175"/>
      <c r="C304" s="175"/>
      <c r="D304" s="175"/>
      <c r="E304" s="175"/>
      <c r="F304" s="175"/>
      <c r="G304" s="175"/>
      <c r="H304" s="175"/>
      <c r="I304" s="175"/>
      <c r="J304" s="175"/>
      <c r="K304" s="175"/>
      <c r="L304" s="175"/>
      <c r="M304" s="175"/>
      <c r="N304" s="175"/>
      <c r="O304" s="175"/>
      <c r="P304" s="175"/>
      <c r="Q304" s="175"/>
      <c r="R304" s="175"/>
      <c r="S304" s="175"/>
      <c r="T304" s="175"/>
      <c r="U304" s="175"/>
      <c r="V304" s="175"/>
      <c r="W304" s="175"/>
      <c r="X304" s="175"/>
      <c r="Y304" s="175"/>
      <c r="Z304" s="175"/>
    </row>
    <row r="305" ht="11.25" customHeight="1">
      <c r="A305" s="175"/>
      <c r="B305" s="175"/>
      <c r="C305" s="175"/>
      <c r="D305" s="175"/>
      <c r="E305" s="175"/>
      <c r="F305" s="175"/>
      <c r="G305" s="175"/>
      <c r="H305" s="175"/>
      <c r="I305" s="175"/>
      <c r="J305" s="175"/>
      <c r="K305" s="175"/>
      <c r="L305" s="175"/>
      <c r="M305" s="175"/>
      <c r="N305" s="175"/>
      <c r="O305" s="175"/>
      <c r="P305" s="175"/>
      <c r="Q305" s="175"/>
      <c r="R305" s="175"/>
      <c r="S305" s="175"/>
      <c r="T305" s="175"/>
      <c r="U305" s="175"/>
      <c r="V305" s="175"/>
      <c r="W305" s="175"/>
      <c r="X305" s="175"/>
      <c r="Y305" s="175"/>
      <c r="Z305" s="175"/>
    </row>
    <row r="306" ht="11.25" customHeight="1">
      <c r="A306" s="175"/>
      <c r="B306" s="175"/>
      <c r="C306" s="175"/>
      <c r="D306" s="175"/>
      <c r="E306" s="175"/>
      <c r="F306" s="175"/>
      <c r="G306" s="175"/>
      <c r="H306" s="175"/>
      <c r="I306" s="175"/>
      <c r="J306" s="175"/>
      <c r="K306" s="175"/>
      <c r="L306" s="175"/>
      <c r="M306" s="175"/>
      <c r="N306" s="175"/>
      <c r="O306" s="175"/>
      <c r="P306" s="175"/>
      <c r="Q306" s="175"/>
      <c r="R306" s="175"/>
      <c r="S306" s="175"/>
      <c r="T306" s="175"/>
      <c r="U306" s="175"/>
      <c r="V306" s="175"/>
      <c r="W306" s="175"/>
      <c r="X306" s="175"/>
      <c r="Y306" s="175"/>
      <c r="Z306" s="175"/>
    </row>
    <row r="307" ht="11.25" customHeight="1">
      <c r="A307" s="175"/>
      <c r="B307" s="175"/>
      <c r="C307" s="175"/>
      <c r="D307" s="175"/>
      <c r="E307" s="175"/>
      <c r="F307" s="175"/>
      <c r="G307" s="175"/>
      <c r="H307" s="175"/>
      <c r="I307" s="175"/>
      <c r="J307" s="175"/>
      <c r="K307" s="175"/>
      <c r="L307" s="175"/>
      <c r="M307" s="175"/>
      <c r="N307" s="175"/>
      <c r="O307" s="175"/>
      <c r="P307" s="175"/>
      <c r="Q307" s="175"/>
      <c r="R307" s="175"/>
      <c r="S307" s="175"/>
      <c r="T307" s="175"/>
      <c r="U307" s="175"/>
      <c r="V307" s="175"/>
      <c r="W307" s="175"/>
      <c r="X307" s="175"/>
      <c r="Y307" s="175"/>
      <c r="Z307" s="175"/>
    </row>
    <row r="308" ht="11.25" customHeight="1">
      <c r="A308" s="175"/>
      <c r="B308" s="175"/>
      <c r="C308" s="175"/>
      <c r="D308" s="175"/>
      <c r="E308" s="175"/>
      <c r="F308" s="175"/>
      <c r="G308" s="175"/>
      <c r="H308" s="175"/>
      <c r="I308" s="175"/>
      <c r="J308" s="175"/>
      <c r="K308" s="175"/>
      <c r="L308" s="175"/>
      <c r="M308" s="175"/>
      <c r="N308" s="175"/>
      <c r="O308" s="175"/>
      <c r="P308" s="175"/>
      <c r="Q308" s="175"/>
      <c r="R308" s="175"/>
      <c r="S308" s="175"/>
      <c r="T308" s="175"/>
      <c r="U308" s="175"/>
      <c r="V308" s="175"/>
      <c r="W308" s="175"/>
      <c r="X308" s="175"/>
      <c r="Y308" s="175"/>
      <c r="Z308" s="175"/>
    </row>
    <row r="309" ht="11.25" customHeight="1">
      <c r="A309" s="175"/>
      <c r="B309" s="175"/>
      <c r="C309" s="175"/>
      <c r="D309" s="175"/>
      <c r="E309" s="175"/>
      <c r="F309" s="175"/>
      <c r="G309" s="175"/>
      <c r="H309" s="175"/>
      <c r="I309" s="175"/>
      <c r="J309" s="175"/>
      <c r="K309" s="175"/>
      <c r="L309" s="175"/>
      <c r="M309" s="175"/>
      <c r="N309" s="175"/>
      <c r="O309" s="175"/>
      <c r="P309" s="175"/>
      <c r="Q309" s="175"/>
      <c r="R309" s="175"/>
      <c r="S309" s="175"/>
      <c r="T309" s="175"/>
      <c r="U309" s="175"/>
      <c r="V309" s="175"/>
      <c r="W309" s="175"/>
      <c r="X309" s="175"/>
      <c r="Y309" s="175"/>
      <c r="Z309" s="175"/>
    </row>
    <row r="310" ht="11.25" customHeight="1">
      <c r="A310" s="175"/>
      <c r="B310" s="175"/>
      <c r="C310" s="175"/>
      <c r="D310" s="175"/>
      <c r="E310" s="175"/>
      <c r="F310" s="175"/>
      <c r="G310" s="175"/>
      <c r="H310" s="175"/>
      <c r="I310" s="175"/>
      <c r="J310" s="175"/>
      <c r="K310" s="175"/>
      <c r="L310" s="175"/>
      <c r="M310" s="175"/>
      <c r="N310" s="175"/>
      <c r="O310" s="175"/>
      <c r="P310" s="175"/>
      <c r="Q310" s="175"/>
      <c r="R310" s="175"/>
      <c r="S310" s="175"/>
      <c r="T310" s="175"/>
      <c r="U310" s="175"/>
      <c r="V310" s="175"/>
      <c r="W310" s="175"/>
      <c r="X310" s="175"/>
      <c r="Y310" s="175"/>
      <c r="Z310" s="175"/>
    </row>
    <row r="311" ht="11.25" customHeight="1">
      <c r="A311" s="175"/>
      <c r="B311" s="175"/>
      <c r="C311" s="175"/>
      <c r="D311" s="175"/>
      <c r="E311" s="175"/>
      <c r="F311" s="175"/>
      <c r="G311" s="175"/>
      <c r="H311" s="175"/>
      <c r="I311" s="175"/>
      <c r="J311" s="175"/>
      <c r="K311" s="175"/>
      <c r="L311" s="175"/>
      <c r="M311" s="175"/>
      <c r="N311" s="175"/>
      <c r="O311" s="175"/>
      <c r="P311" s="175"/>
      <c r="Q311" s="175"/>
      <c r="R311" s="175"/>
      <c r="S311" s="175"/>
      <c r="T311" s="175"/>
      <c r="U311" s="175"/>
      <c r="V311" s="175"/>
      <c r="W311" s="175"/>
      <c r="X311" s="175"/>
      <c r="Y311" s="175"/>
      <c r="Z311" s="175"/>
    </row>
    <row r="312" ht="11.25" customHeight="1">
      <c r="A312" s="175"/>
      <c r="B312" s="175"/>
      <c r="C312" s="175"/>
      <c r="D312" s="175"/>
      <c r="E312" s="175"/>
      <c r="F312" s="175"/>
      <c r="G312" s="175"/>
      <c r="H312" s="175"/>
      <c r="I312" s="175"/>
      <c r="J312" s="175"/>
      <c r="K312" s="175"/>
      <c r="L312" s="175"/>
      <c r="M312" s="175"/>
      <c r="N312" s="175"/>
      <c r="O312" s="175"/>
      <c r="P312" s="175"/>
      <c r="Q312" s="175"/>
      <c r="R312" s="175"/>
      <c r="S312" s="175"/>
      <c r="T312" s="175"/>
      <c r="U312" s="175"/>
      <c r="V312" s="175"/>
      <c r="W312" s="175"/>
      <c r="X312" s="175"/>
      <c r="Y312" s="175"/>
      <c r="Z312" s="175"/>
    </row>
    <row r="313" ht="11.25" customHeight="1">
      <c r="A313" s="175"/>
      <c r="B313" s="175"/>
      <c r="C313" s="175"/>
      <c r="D313" s="175"/>
      <c r="E313" s="175"/>
      <c r="F313" s="175"/>
      <c r="G313" s="175"/>
      <c r="H313" s="175"/>
      <c r="I313" s="175"/>
      <c r="J313" s="175"/>
      <c r="K313" s="175"/>
      <c r="L313" s="175"/>
      <c r="M313" s="175"/>
      <c r="N313" s="175"/>
      <c r="O313" s="175"/>
      <c r="P313" s="175"/>
      <c r="Q313" s="175"/>
      <c r="R313" s="175"/>
      <c r="S313" s="175"/>
      <c r="T313" s="175"/>
      <c r="U313" s="175"/>
      <c r="V313" s="175"/>
      <c r="W313" s="175"/>
      <c r="X313" s="175"/>
      <c r="Y313" s="175"/>
      <c r="Z313" s="175"/>
    </row>
    <row r="314" ht="11.25" customHeight="1">
      <c r="A314" s="175"/>
      <c r="B314" s="175"/>
      <c r="C314" s="175"/>
      <c r="D314" s="175"/>
      <c r="E314" s="175"/>
      <c r="F314" s="175"/>
      <c r="G314" s="175"/>
      <c r="H314" s="175"/>
      <c r="I314" s="175"/>
      <c r="J314" s="175"/>
      <c r="K314" s="175"/>
      <c r="L314" s="175"/>
      <c r="M314" s="175"/>
      <c r="N314" s="175"/>
      <c r="O314" s="175"/>
      <c r="P314" s="175"/>
      <c r="Q314" s="175"/>
      <c r="R314" s="175"/>
      <c r="S314" s="175"/>
      <c r="T314" s="175"/>
      <c r="U314" s="175"/>
      <c r="V314" s="175"/>
      <c r="W314" s="175"/>
      <c r="X314" s="175"/>
      <c r="Y314" s="175"/>
      <c r="Z314" s="175"/>
    </row>
    <row r="315" ht="11.25" customHeight="1">
      <c r="A315" s="175"/>
      <c r="B315" s="175"/>
      <c r="C315" s="175"/>
      <c r="D315" s="175"/>
      <c r="E315" s="175"/>
      <c r="F315" s="175"/>
      <c r="G315" s="175"/>
      <c r="H315" s="175"/>
      <c r="I315" s="175"/>
      <c r="J315" s="175"/>
      <c r="K315" s="175"/>
      <c r="L315" s="175"/>
      <c r="M315" s="175"/>
      <c r="N315" s="175"/>
      <c r="O315" s="175"/>
      <c r="P315" s="175"/>
      <c r="Q315" s="175"/>
      <c r="R315" s="175"/>
      <c r="S315" s="175"/>
      <c r="T315" s="175"/>
      <c r="U315" s="175"/>
      <c r="V315" s="175"/>
      <c r="W315" s="175"/>
      <c r="X315" s="175"/>
      <c r="Y315" s="175"/>
      <c r="Z315" s="175"/>
    </row>
    <row r="316" ht="11.25" customHeight="1">
      <c r="A316" s="175"/>
      <c r="B316" s="175"/>
      <c r="C316" s="175"/>
      <c r="D316" s="175"/>
      <c r="E316" s="175"/>
      <c r="F316" s="175"/>
      <c r="G316" s="175"/>
      <c r="H316" s="175"/>
      <c r="I316" s="175"/>
      <c r="J316" s="175"/>
      <c r="K316" s="175"/>
      <c r="L316" s="175"/>
      <c r="M316" s="175"/>
      <c r="N316" s="175"/>
      <c r="O316" s="175"/>
      <c r="P316" s="175"/>
      <c r="Q316" s="175"/>
      <c r="R316" s="175"/>
      <c r="S316" s="175"/>
      <c r="T316" s="175"/>
      <c r="U316" s="175"/>
      <c r="V316" s="175"/>
      <c r="W316" s="175"/>
      <c r="X316" s="175"/>
      <c r="Y316" s="175"/>
      <c r="Z316" s="175"/>
    </row>
    <row r="317" ht="11.25" customHeight="1">
      <c r="A317" s="175"/>
      <c r="B317" s="175"/>
      <c r="C317" s="175"/>
      <c r="D317" s="175"/>
      <c r="E317" s="175"/>
      <c r="F317" s="175"/>
      <c r="G317" s="175"/>
      <c r="H317" s="175"/>
      <c r="I317" s="175"/>
      <c r="J317" s="175"/>
      <c r="K317" s="175"/>
      <c r="L317" s="175"/>
      <c r="M317" s="175"/>
      <c r="N317" s="175"/>
      <c r="O317" s="175"/>
      <c r="P317" s="175"/>
      <c r="Q317" s="175"/>
      <c r="R317" s="175"/>
      <c r="S317" s="175"/>
      <c r="T317" s="175"/>
      <c r="U317" s="175"/>
      <c r="V317" s="175"/>
      <c r="W317" s="175"/>
      <c r="X317" s="175"/>
      <c r="Y317" s="175"/>
      <c r="Z317" s="175"/>
    </row>
    <row r="318" ht="11.25" customHeight="1">
      <c r="A318" s="175"/>
      <c r="B318" s="175"/>
      <c r="C318" s="175"/>
      <c r="D318" s="175"/>
      <c r="E318" s="175"/>
      <c r="F318" s="175"/>
      <c r="G318" s="175"/>
      <c r="H318" s="175"/>
      <c r="I318" s="175"/>
      <c r="J318" s="175"/>
      <c r="K318" s="175"/>
      <c r="L318" s="175"/>
      <c r="M318" s="175"/>
      <c r="N318" s="175"/>
      <c r="O318" s="175"/>
      <c r="P318" s="175"/>
      <c r="Q318" s="175"/>
      <c r="R318" s="175"/>
      <c r="S318" s="175"/>
      <c r="T318" s="175"/>
      <c r="U318" s="175"/>
      <c r="V318" s="175"/>
      <c r="W318" s="175"/>
      <c r="X318" s="175"/>
      <c r="Y318" s="175"/>
      <c r="Z318" s="175"/>
    </row>
    <row r="319" ht="11.25" customHeight="1">
      <c r="A319" s="175"/>
      <c r="B319" s="175"/>
      <c r="C319" s="175"/>
      <c r="D319" s="175"/>
      <c r="E319" s="175"/>
      <c r="F319" s="175"/>
      <c r="G319" s="175"/>
      <c r="H319" s="175"/>
      <c r="I319" s="175"/>
      <c r="J319" s="175"/>
      <c r="K319" s="175"/>
      <c r="L319" s="175"/>
      <c r="M319" s="175"/>
      <c r="N319" s="175"/>
      <c r="O319" s="175"/>
      <c r="P319" s="175"/>
      <c r="Q319" s="175"/>
      <c r="R319" s="175"/>
      <c r="S319" s="175"/>
      <c r="T319" s="175"/>
      <c r="U319" s="175"/>
      <c r="V319" s="175"/>
      <c r="W319" s="175"/>
      <c r="X319" s="175"/>
      <c r="Y319" s="175"/>
      <c r="Z319" s="175"/>
    </row>
    <row r="320" ht="11.25" customHeight="1">
      <c r="A320" s="175"/>
      <c r="B320" s="175"/>
      <c r="C320" s="175"/>
      <c r="D320" s="175"/>
      <c r="E320" s="175"/>
      <c r="F320" s="175"/>
      <c r="G320" s="175"/>
      <c r="H320" s="175"/>
      <c r="I320" s="175"/>
      <c r="J320" s="175"/>
      <c r="K320" s="175"/>
      <c r="L320" s="175"/>
      <c r="M320" s="175"/>
      <c r="N320" s="175"/>
      <c r="O320" s="175"/>
      <c r="P320" s="175"/>
      <c r="Q320" s="175"/>
      <c r="R320" s="175"/>
      <c r="S320" s="175"/>
      <c r="T320" s="175"/>
      <c r="U320" s="175"/>
      <c r="V320" s="175"/>
      <c r="W320" s="175"/>
      <c r="X320" s="175"/>
      <c r="Y320" s="175"/>
      <c r="Z320" s="175"/>
    </row>
    <row r="321" ht="11.25" customHeight="1">
      <c r="A321" s="175"/>
      <c r="B321" s="175"/>
      <c r="C321" s="175"/>
      <c r="D321" s="175"/>
      <c r="E321" s="175"/>
      <c r="F321" s="175"/>
      <c r="G321" s="175"/>
      <c r="H321" s="175"/>
      <c r="I321" s="175"/>
      <c r="J321" s="175"/>
      <c r="K321" s="175"/>
      <c r="L321" s="175"/>
      <c r="M321" s="175"/>
      <c r="N321" s="175"/>
      <c r="O321" s="175"/>
      <c r="P321" s="175"/>
      <c r="Q321" s="175"/>
      <c r="R321" s="175"/>
      <c r="S321" s="175"/>
      <c r="T321" s="175"/>
      <c r="U321" s="175"/>
      <c r="V321" s="175"/>
      <c r="W321" s="175"/>
      <c r="X321" s="175"/>
      <c r="Y321" s="175"/>
      <c r="Z321" s="175"/>
    </row>
    <row r="322" ht="11.25" customHeight="1">
      <c r="A322" s="175"/>
      <c r="B322" s="175"/>
      <c r="C322" s="175"/>
      <c r="D322" s="175"/>
      <c r="E322" s="175"/>
      <c r="F322" s="175"/>
      <c r="G322" s="175"/>
      <c r="H322" s="175"/>
      <c r="I322" s="175"/>
      <c r="J322" s="175"/>
      <c r="K322" s="175"/>
      <c r="L322" s="175"/>
      <c r="M322" s="175"/>
      <c r="N322" s="175"/>
      <c r="O322" s="175"/>
      <c r="P322" s="175"/>
      <c r="Q322" s="175"/>
      <c r="R322" s="175"/>
      <c r="S322" s="175"/>
      <c r="T322" s="175"/>
      <c r="U322" s="175"/>
      <c r="V322" s="175"/>
      <c r="W322" s="175"/>
      <c r="X322" s="175"/>
      <c r="Y322" s="175"/>
      <c r="Z322" s="175"/>
    </row>
    <row r="323" ht="11.25" customHeight="1">
      <c r="A323" s="175"/>
      <c r="B323" s="175"/>
      <c r="C323" s="175"/>
      <c r="D323" s="175"/>
      <c r="E323" s="175"/>
      <c r="F323" s="175"/>
      <c r="G323" s="175"/>
      <c r="H323" s="175"/>
      <c r="I323" s="175"/>
      <c r="J323" s="175"/>
      <c r="K323" s="175"/>
      <c r="L323" s="175"/>
      <c r="M323" s="175"/>
      <c r="N323" s="175"/>
      <c r="O323" s="175"/>
      <c r="P323" s="175"/>
      <c r="Q323" s="175"/>
      <c r="R323" s="175"/>
      <c r="S323" s="175"/>
      <c r="T323" s="175"/>
      <c r="U323" s="175"/>
      <c r="V323" s="175"/>
      <c r="W323" s="175"/>
      <c r="X323" s="175"/>
      <c r="Y323" s="175"/>
      <c r="Z323" s="175"/>
    </row>
    <row r="324" ht="11.25" customHeight="1">
      <c r="A324" s="175"/>
      <c r="B324" s="175"/>
      <c r="C324" s="175"/>
      <c r="D324" s="175"/>
      <c r="E324" s="175"/>
      <c r="F324" s="175"/>
      <c r="G324" s="175"/>
      <c r="H324" s="175"/>
      <c r="I324" s="175"/>
      <c r="J324" s="175"/>
      <c r="K324" s="175"/>
      <c r="L324" s="175"/>
      <c r="M324" s="175"/>
      <c r="N324" s="175"/>
      <c r="O324" s="175"/>
      <c r="P324" s="175"/>
      <c r="Q324" s="175"/>
      <c r="R324" s="175"/>
      <c r="S324" s="175"/>
      <c r="T324" s="175"/>
      <c r="U324" s="175"/>
      <c r="V324" s="175"/>
      <c r="W324" s="175"/>
      <c r="X324" s="175"/>
      <c r="Y324" s="175"/>
      <c r="Z324" s="175"/>
    </row>
    <row r="325" ht="11.25" customHeight="1">
      <c r="A325" s="175"/>
      <c r="B325" s="175"/>
      <c r="C325" s="175"/>
      <c r="D325" s="175"/>
      <c r="E325" s="175"/>
      <c r="F325" s="175"/>
      <c r="G325" s="175"/>
      <c r="H325" s="175"/>
      <c r="I325" s="175"/>
      <c r="J325" s="175"/>
      <c r="K325" s="175"/>
      <c r="L325" s="175"/>
      <c r="M325" s="175"/>
      <c r="N325" s="175"/>
      <c r="O325" s="175"/>
      <c r="P325" s="175"/>
      <c r="Q325" s="175"/>
      <c r="R325" s="175"/>
      <c r="S325" s="175"/>
      <c r="T325" s="175"/>
      <c r="U325" s="175"/>
      <c r="V325" s="175"/>
      <c r="W325" s="175"/>
      <c r="X325" s="175"/>
      <c r="Y325" s="175"/>
      <c r="Z325" s="175"/>
    </row>
    <row r="326" ht="11.25" customHeight="1">
      <c r="A326" s="175"/>
      <c r="B326" s="175"/>
      <c r="C326" s="175"/>
      <c r="D326" s="175"/>
      <c r="E326" s="175"/>
      <c r="F326" s="175"/>
      <c r="G326" s="175"/>
      <c r="H326" s="175"/>
      <c r="I326" s="175"/>
      <c r="J326" s="175"/>
      <c r="K326" s="175"/>
      <c r="L326" s="175"/>
      <c r="M326" s="175"/>
      <c r="N326" s="175"/>
      <c r="O326" s="175"/>
      <c r="P326" s="175"/>
      <c r="Q326" s="175"/>
      <c r="R326" s="175"/>
      <c r="S326" s="175"/>
      <c r="T326" s="175"/>
      <c r="U326" s="175"/>
      <c r="V326" s="175"/>
      <c r="W326" s="175"/>
      <c r="X326" s="175"/>
      <c r="Y326" s="175"/>
      <c r="Z326" s="175"/>
    </row>
    <row r="327" ht="11.25" customHeight="1">
      <c r="A327" s="175"/>
      <c r="B327" s="175"/>
      <c r="C327" s="175"/>
      <c r="D327" s="175"/>
      <c r="E327" s="175"/>
      <c r="F327" s="175"/>
      <c r="G327" s="175"/>
      <c r="H327" s="175"/>
      <c r="I327" s="175"/>
      <c r="J327" s="175"/>
      <c r="K327" s="175"/>
      <c r="L327" s="175"/>
      <c r="M327" s="175"/>
      <c r="N327" s="175"/>
      <c r="O327" s="175"/>
      <c r="P327" s="175"/>
      <c r="Q327" s="175"/>
      <c r="R327" s="175"/>
      <c r="S327" s="175"/>
      <c r="T327" s="175"/>
      <c r="U327" s="175"/>
      <c r="V327" s="175"/>
      <c r="W327" s="175"/>
      <c r="X327" s="175"/>
      <c r="Y327" s="175"/>
      <c r="Z327" s="175"/>
    </row>
    <row r="328" ht="11.25" customHeight="1">
      <c r="A328" s="175"/>
      <c r="B328" s="175"/>
      <c r="C328" s="175"/>
      <c r="D328" s="175"/>
      <c r="E328" s="175"/>
      <c r="F328" s="175"/>
      <c r="G328" s="175"/>
      <c r="H328" s="175"/>
      <c r="I328" s="175"/>
      <c r="J328" s="175"/>
      <c r="K328" s="175"/>
      <c r="L328" s="175"/>
      <c r="M328" s="175"/>
      <c r="N328" s="175"/>
      <c r="O328" s="175"/>
      <c r="P328" s="175"/>
      <c r="Q328" s="175"/>
      <c r="R328" s="175"/>
      <c r="S328" s="175"/>
      <c r="T328" s="175"/>
      <c r="U328" s="175"/>
      <c r="V328" s="175"/>
      <c r="W328" s="175"/>
      <c r="X328" s="175"/>
      <c r="Y328" s="175"/>
      <c r="Z328" s="175"/>
    </row>
    <row r="329" ht="11.25" customHeight="1">
      <c r="A329" s="175"/>
      <c r="B329" s="175"/>
      <c r="C329" s="175"/>
      <c r="D329" s="175"/>
      <c r="E329" s="175"/>
      <c r="F329" s="175"/>
      <c r="G329" s="175"/>
      <c r="H329" s="175"/>
      <c r="I329" s="175"/>
      <c r="J329" s="175"/>
      <c r="K329" s="175"/>
      <c r="L329" s="175"/>
      <c r="M329" s="175"/>
      <c r="N329" s="175"/>
      <c r="O329" s="175"/>
      <c r="P329" s="175"/>
      <c r="Q329" s="175"/>
      <c r="R329" s="175"/>
      <c r="S329" s="175"/>
      <c r="T329" s="175"/>
      <c r="U329" s="175"/>
      <c r="V329" s="175"/>
      <c r="W329" s="175"/>
      <c r="X329" s="175"/>
      <c r="Y329" s="175"/>
      <c r="Z329" s="175"/>
    </row>
    <row r="330" ht="11.25" customHeight="1">
      <c r="A330" s="175"/>
      <c r="B330" s="175"/>
      <c r="C330" s="175"/>
      <c r="D330" s="175"/>
      <c r="E330" s="175"/>
      <c r="F330" s="175"/>
      <c r="G330" s="175"/>
      <c r="H330" s="175"/>
      <c r="I330" s="175"/>
      <c r="J330" s="175"/>
      <c r="K330" s="175"/>
      <c r="L330" s="175"/>
      <c r="M330" s="175"/>
      <c r="N330" s="175"/>
      <c r="O330" s="175"/>
      <c r="P330" s="175"/>
      <c r="Q330" s="175"/>
      <c r="R330" s="175"/>
      <c r="S330" s="175"/>
      <c r="T330" s="175"/>
      <c r="U330" s="175"/>
      <c r="V330" s="175"/>
      <c r="W330" s="175"/>
      <c r="X330" s="175"/>
      <c r="Y330" s="175"/>
      <c r="Z330" s="175"/>
    </row>
    <row r="331" ht="11.25" customHeight="1">
      <c r="A331" s="175"/>
      <c r="B331" s="175"/>
      <c r="C331" s="175"/>
      <c r="D331" s="175"/>
      <c r="E331" s="175"/>
      <c r="F331" s="175"/>
      <c r="G331" s="175"/>
      <c r="H331" s="175"/>
      <c r="I331" s="175"/>
      <c r="J331" s="175"/>
      <c r="K331" s="175"/>
      <c r="L331" s="175"/>
      <c r="M331" s="175"/>
      <c r="N331" s="175"/>
      <c r="O331" s="175"/>
      <c r="P331" s="175"/>
      <c r="Q331" s="175"/>
      <c r="R331" s="175"/>
      <c r="S331" s="175"/>
      <c r="T331" s="175"/>
      <c r="U331" s="175"/>
      <c r="V331" s="175"/>
      <c r="W331" s="175"/>
      <c r="X331" s="175"/>
      <c r="Y331" s="175"/>
      <c r="Z331" s="175"/>
    </row>
    <row r="332" ht="11.25" customHeight="1">
      <c r="A332" s="175"/>
      <c r="B332" s="175"/>
      <c r="C332" s="175"/>
      <c r="D332" s="175"/>
      <c r="E332" s="175"/>
      <c r="F332" s="175"/>
      <c r="G332" s="175"/>
      <c r="H332" s="175"/>
      <c r="I332" s="175"/>
      <c r="J332" s="175"/>
      <c r="K332" s="175"/>
      <c r="L332" s="175"/>
      <c r="M332" s="175"/>
      <c r="N332" s="175"/>
      <c r="O332" s="175"/>
      <c r="P332" s="175"/>
      <c r="Q332" s="175"/>
      <c r="R332" s="175"/>
      <c r="S332" s="175"/>
      <c r="T332" s="175"/>
      <c r="U332" s="175"/>
      <c r="V332" s="175"/>
      <c r="W332" s="175"/>
      <c r="X332" s="175"/>
      <c r="Y332" s="175"/>
      <c r="Z332" s="175"/>
    </row>
    <row r="333" ht="11.25" customHeight="1">
      <c r="A333" s="175"/>
      <c r="B333" s="175"/>
      <c r="C333" s="175"/>
      <c r="D333" s="175"/>
      <c r="E333" s="175"/>
      <c r="F333" s="175"/>
      <c r="G333" s="175"/>
      <c r="H333" s="175"/>
      <c r="I333" s="175"/>
      <c r="J333" s="175"/>
      <c r="K333" s="175"/>
      <c r="L333" s="175"/>
      <c r="M333" s="175"/>
      <c r="N333" s="175"/>
      <c r="O333" s="175"/>
      <c r="P333" s="175"/>
      <c r="Q333" s="175"/>
      <c r="R333" s="175"/>
      <c r="S333" s="175"/>
      <c r="T333" s="175"/>
      <c r="U333" s="175"/>
      <c r="V333" s="175"/>
      <c r="W333" s="175"/>
      <c r="X333" s="175"/>
      <c r="Y333" s="175"/>
      <c r="Z333" s="175"/>
    </row>
    <row r="334" ht="11.25" customHeight="1">
      <c r="A334" s="175"/>
      <c r="B334" s="175"/>
      <c r="C334" s="175"/>
      <c r="D334" s="175"/>
      <c r="E334" s="175"/>
      <c r="F334" s="175"/>
      <c r="G334" s="175"/>
      <c r="H334" s="175"/>
      <c r="I334" s="175"/>
      <c r="J334" s="175"/>
      <c r="K334" s="175"/>
      <c r="L334" s="175"/>
      <c r="M334" s="175"/>
      <c r="N334" s="175"/>
      <c r="O334" s="175"/>
      <c r="P334" s="175"/>
      <c r="Q334" s="175"/>
      <c r="R334" s="175"/>
      <c r="S334" s="175"/>
      <c r="T334" s="175"/>
      <c r="U334" s="175"/>
      <c r="V334" s="175"/>
      <c r="W334" s="175"/>
      <c r="X334" s="175"/>
      <c r="Y334" s="175"/>
      <c r="Z334" s="175"/>
    </row>
    <row r="335" ht="11.25" customHeight="1">
      <c r="A335" s="175"/>
      <c r="B335" s="175"/>
      <c r="C335" s="175"/>
      <c r="D335" s="175"/>
      <c r="E335" s="175"/>
      <c r="F335" s="175"/>
      <c r="G335" s="175"/>
      <c r="H335" s="175"/>
      <c r="I335" s="175"/>
      <c r="J335" s="175"/>
      <c r="K335" s="175"/>
      <c r="L335" s="175"/>
      <c r="M335" s="175"/>
      <c r="N335" s="175"/>
      <c r="O335" s="175"/>
      <c r="P335" s="175"/>
      <c r="Q335" s="175"/>
      <c r="R335" s="175"/>
      <c r="S335" s="175"/>
      <c r="T335" s="175"/>
      <c r="U335" s="175"/>
      <c r="V335" s="175"/>
      <c r="W335" s="175"/>
      <c r="X335" s="175"/>
      <c r="Y335" s="175"/>
      <c r="Z335" s="175"/>
    </row>
    <row r="336" ht="11.25" customHeight="1">
      <c r="A336" s="175"/>
      <c r="B336" s="175"/>
      <c r="C336" s="175"/>
      <c r="D336" s="175"/>
      <c r="E336" s="175"/>
      <c r="F336" s="175"/>
      <c r="G336" s="175"/>
      <c r="H336" s="175"/>
      <c r="I336" s="175"/>
      <c r="J336" s="175"/>
      <c r="K336" s="175"/>
      <c r="L336" s="175"/>
      <c r="M336" s="175"/>
      <c r="N336" s="175"/>
      <c r="O336" s="175"/>
      <c r="P336" s="175"/>
      <c r="Q336" s="175"/>
      <c r="R336" s="175"/>
      <c r="S336" s="175"/>
      <c r="T336" s="175"/>
      <c r="U336" s="175"/>
      <c r="V336" s="175"/>
      <c r="W336" s="175"/>
      <c r="X336" s="175"/>
      <c r="Y336" s="175"/>
      <c r="Z336" s="175"/>
    </row>
    <row r="337" ht="11.25" customHeight="1">
      <c r="A337" s="175"/>
      <c r="B337" s="175"/>
      <c r="C337" s="175"/>
      <c r="D337" s="175"/>
      <c r="E337" s="175"/>
      <c r="F337" s="175"/>
      <c r="G337" s="175"/>
      <c r="H337" s="175"/>
      <c r="I337" s="175"/>
      <c r="J337" s="175"/>
      <c r="K337" s="175"/>
      <c r="L337" s="175"/>
      <c r="M337" s="175"/>
      <c r="N337" s="175"/>
      <c r="O337" s="175"/>
      <c r="P337" s="175"/>
      <c r="Q337" s="175"/>
      <c r="R337" s="175"/>
      <c r="S337" s="175"/>
      <c r="T337" s="175"/>
      <c r="U337" s="175"/>
      <c r="V337" s="175"/>
      <c r="W337" s="175"/>
      <c r="X337" s="175"/>
      <c r="Y337" s="175"/>
      <c r="Z337" s="175"/>
    </row>
    <row r="338" ht="11.25" customHeight="1">
      <c r="A338" s="175"/>
      <c r="B338" s="175"/>
      <c r="C338" s="175"/>
      <c r="D338" s="175"/>
      <c r="E338" s="175"/>
      <c r="F338" s="175"/>
      <c r="G338" s="175"/>
      <c r="H338" s="175"/>
      <c r="I338" s="175"/>
      <c r="J338" s="175"/>
      <c r="K338" s="175"/>
      <c r="L338" s="175"/>
      <c r="M338" s="175"/>
      <c r="N338" s="175"/>
      <c r="O338" s="175"/>
      <c r="P338" s="175"/>
      <c r="Q338" s="175"/>
      <c r="R338" s="175"/>
      <c r="S338" s="175"/>
      <c r="T338" s="175"/>
      <c r="U338" s="175"/>
      <c r="V338" s="175"/>
      <c r="W338" s="175"/>
      <c r="X338" s="175"/>
      <c r="Y338" s="175"/>
      <c r="Z338" s="175"/>
    </row>
    <row r="339" ht="11.25" customHeight="1">
      <c r="A339" s="175"/>
      <c r="B339" s="175"/>
      <c r="C339" s="175"/>
      <c r="D339" s="175"/>
      <c r="E339" s="175"/>
      <c r="F339" s="175"/>
      <c r="G339" s="175"/>
      <c r="H339" s="175"/>
      <c r="I339" s="175"/>
      <c r="J339" s="175"/>
      <c r="K339" s="175"/>
      <c r="L339" s="175"/>
      <c r="M339" s="175"/>
      <c r="N339" s="175"/>
      <c r="O339" s="175"/>
      <c r="P339" s="175"/>
      <c r="Q339" s="175"/>
      <c r="R339" s="175"/>
      <c r="S339" s="175"/>
      <c r="T339" s="175"/>
      <c r="U339" s="175"/>
      <c r="V339" s="175"/>
      <c r="W339" s="175"/>
      <c r="X339" s="175"/>
      <c r="Y339" s="175"/>
      <c r="Z339" s="175"/>
    </row>
    <row r="340" ht="11.25" customHeight="1">
      <c r="A340" s="175"/>
      <c r="B340" s="175"/>
      <c r="C340" s="175"/>
      <c r="D340" s="175"/>
      <c r="E340" s="175"/>
      <c r="F340" s="175"/>
      <c r="G340" s="175"/>
      <c r="H340" s="175"/>
      <c r="I340" s="175"/>
      <c r="J340" s="175"/>
      <c r="K340" s="175"/>
      <c r="L340" s="175"/>
      <c r="M340" s="175"/>
      <c r="N340" s="175"/>
      <c r="O340" s="175"/>
      <c r="P340" s="175"/>
      <c r="Q340" s="175"/>
      <c r="R340" s="175"/>
      <c r="S340" s="175"/>
      <c r="T340" s="175"/>
      <c r="U340" s="175"/>
      <c r="V340" s="175"/>
      <c r="W340" s="175"/>
      <c r="X340" s="175"/>
      <c r="Y340" s="175"/>
      <c r="Z340" s="175"/>
    </row>
    <row r="341" ht="11.25" customHeight="1">
      <c r="A341" s="175"/>
      <c r="B341" s="175"/>
      <c r="C341" s="175"/>
      <c r="D341" s="175"/>
      <c r="E341" s="175"/>
      <c r="F341" s="175"/>
      <c r="G341" s="175"/>
      <c r="H341" s="175"/>
      <c r="I341" s="175"/>
      <c r="J341" s="175"/>
      <c r="K341" s="175"/>
      <c r="L341" s="175"/>
      <c r="M341" s="175"/>
      <c r="N341" s="175"/>
      <c r="O341" s="175"/>
      <c r="P341" s="175"/>
      <c r="Q341" s="175"/>
      <c r="R341" s="175"/>
      <c r="S341" s="175"/>
      <c r="T341" s="175"/>
      <c r="U341" s="175"/>
      <c r="V341" s="175"/>
      <c r="W341" s="175"/>
      <c r="X341" s="175"/>
      <c r="Y341" s="175"/>
      <c r="Z341" s="175"/>
    </row>
    <row r="342" ht="11.25" customHeight="1">
      <c r="A342" s="175"/>
      <c r="B342" s="175"/>
      <c r="C342" s="175"/>
      <c r="D342" s="175"/>
      <c r="E342" s="175"/>
      <c r="F342" s="175"/>
      <c r="G342" s="175"/>
      <c r="H342" s="175"/>
      <c r="I342" s="175"/>
      <c r="J342" s="175"/>
      <c r="K342" s="175"/>
      <c r="L342" s="175"/>
      <c r="M342" s="175"/>
      <c r="N342" s="175"/>
      <c r="O342" s="175"/>
      <c r="P342" s="175"/>
      <c r="Q342" s="175"/>
      <c r="R342" s="175"/>
      <c r="S342" s="175"/>
      <c r="T342" s="175"/>
      <c r="U342" s="175"/>
      <c r="V342" s="175"/>
      <c r="W342" s="175"/>
      <c r="X342" s="175"/>
      <c r="Y342" s="175"/>
      <c r="Z342" s="175"/>
    </row>
    <row r="343" ht="11.25" customHeight="1">
      <c r="A343" s="175"/>
      <c r="B343" s="175"/>
      <c r="C343" s="175"/>
      <c r="D343" s="175"/>
      <c r="E343" s="175"/>
      <c r="F343" s="175"/>
      <c r="G343" s="175"/>
      <c r="H343" s="175"/>
      <c r="I343" s="175"/>
      <c r="J343" s="175"/>
      <c r="K343" s="175"/>
      <c r="L343" s="175"/>
      <c r="M343" s="175"/>
      <c r="N343" s="175"/>
      <c r="O343" s="175"/>
      <c r="P343" s="175"/>
      <c r="Q343" s="175"/>
      <c r="R343" s="175"/>
      <c r="S343" s="175"/>
      <c r="T343" s="175"/>
      <c r="U343" s="175"/>
      <c r="V343" s="175"/>
      <c r="W343" s="175"/>
      <c r="X343" s="175"/>
      <c r="Y343" s="175"/>
      <c r="Z343" s="175"/>
    </row>
    <row r="344" ht="11.25" customHeight="1">
      <c r="A344" s="175"/>
      <c r="B344" s="175"/>
      <c r="C344" s="175"/>
      <c r="D344" s="175"/>
      <c r="E344" s="175"/>
      <c r="F344" s="175"/>
      <c r="G344" s="175"/>
      <c r="H344" s="175"/>
      <c r="I344" s="175"/>
      <c r="J344" s="175"/>
      <c r="K344" s="175"/>
      <c r="L344" s="175"/>
      <c r="M344" s="175"/>
      <c r="N344" s="175"/>
      <c r="O344" s="175"/>
      <c r="P344" s="175"/>
      <c r="Q344" s="175"/>
      <c r="R344" s="175"/>
      <c r="S344" s="175"/>
      <c r="T344" s="175"/>
      <c r="U344" s="175"/>
      <c r="V344" s="175"/>
      <c r="W344" s="175"/>
      <c r="X344" s="175"/>
      <c r="Y344" s="175"/>
      <c r="Z344" s="175"/>
    </row>
    <row r="345" ht="11.25" customHeight="1">
      <c r="A345" s="175"/>
      <c r="B345" s="175"/>
      <c r="C345" s="175"/>
      <c r="D345" s="175"/>
      <c r="E345" s="175"/>
      <c r="F345" s="175"/>
      <c r="G345" s="175"/>
      <c r="H345" s="175"/>
      <c r="I345" s="175"/>
      <c r="J345" s="175"/>
      <c r="K345" s="175"/>
      <c r="L345" s="175"/>
      <c r="M345" s="175"/>
      <c r="N345" s="175"/>
      <c r="O345" s="175"/>
      <c r="P345" s="175"/>
      <c r="Q345" s="175"/>
      <c r="R345" s="175"/>
      <c r="S345" s="175"/>
      <c r="T345" s="175"/>
      <c r="U345" s="175"/>
      <c r="V345" s="175"/>
      <c r="W345" s="175"/>
      <c r="X345" s="175"/>
      <c r="Y345" s="175"/>
      <c r="Z345" s="175"/>
    </row>
    <row r="346" ht="11.25" customHeight="1">
      <c r="A346" s="175"/>
      <c r="B346" s="175"/>
      <c r="C346" s="175"/>
      <c r="D346" s="175"/>
      <c r="E346" s="175"/>
      <c r="F346" s="175"/>
      <c r="G346" s="175"/>
      <c r="H346" s="175"/>
      <c r="I346" s="175"/>
      <c r="J346" s="175"/>
      <c r="K346" s="175"/>
      <c r="L346" s="175"/>
      <c r="M346" s="175"/>
      <c r="N346" s="175"/>
      <c r="O346" s="175"/>
      <c r="P346" s="175"/>
      <c r="Q346" s="175"/>
      <c r="R346" s="175"/>
      <c r="S346" s="175"/>
      <c r="T346" s="175"/>
      <c r="U346" s="175"/>
      <c r="V346" s="175"/>
      <c r="W346" s="175"/>
      <c r="X346" s="175"/>
      <c r="Y346" s="175"/>
      <c r="Z346" s="175"/>
    </row>
    <row r="347" ht="11.25" customHeight="1">
      <c r="A347" s="175"/>
      <c r="B347" s="175"/>
      <c r="C347" s="175"/>
      <c r="D347" s="175"/>
      <c r="E347" s="175"/>
      <c r="F347" s="175"/>
      <c r="G347" s="175"/>
      <c r="H347" s="175"/>
      <c r="I347" s="175"/>
      <c r="J347" s="175"/>
      <c r="K347" s="175"/>
      <c r="L347" s="175"/>
      <c r="M347" s="175"/>
      <c r="N347" s="175"/>
      <c r="O347" s="175"/>
      <c r="P347" s="175"/>
      <c r="Q347" s="175"/>
      <c r="R347" s="175"/>
      <c r="S347" s="175"/>
      <c r="T347" s="175"/>
      <c r="U347" s="175"/>
      <c r="V347" s="175"/>
      <c r="W347" s="175"/>
      <c r="X347" s="175"/>
      <c r="Y347" s="175"/>
      <c r="Z347" s="175"/>
    </row>
    <row r="348" ht="11.25" customHeight="1">
      <c r="A348" s="175"/>
      <c r="B348" s="175"/>
      <c r="C348" s="175"/>
      <c r="D348" s="175"/>
      <c r="E348" s="175"/>
      <c r="F348" s="175"/>
      <c r="G348" s="175"/>
      <c r="H348" s="175"/>
      <c r="I348" s="175"/>
      <c r="J348" s="175"/>
      <c r="K348" s="175"/>
      <c r="L348" s="175"/>
      <c r="M348" s="175"/>
      <c r="N348" s="175"/>
      <c r="O348" s="175"/>
      <c r="P348" s="175"/>
      <c r="Q348" s="175"/>
      <c r="R348" s="175"/>
      <c r="S348" s="175"/>
      <c r="T348" s="175"/>
      <c r="U348" s="175"/>
      <c r="V348" s="175"/>
      <c r="W348" s="175"/>
      <c r="X348" s="175"/>
      <c r="Y348" s="175"/>
      <c r="Z348" s="175"/>
    </row>
    <row r="349" ht="11.25" customHeight="1">
      <c r="A349" s="175"/>
      <c r="B349" s="175"/>
      <c r="C349" s="175"/>
      <c r="D349" s="175"/>
      <c r="E349" s="175"/>
      <c r="F349" s="175"/>
      <c r="G349" s="175"/>
      <c r="H349" s="175"/>
      <c r="I349" s="175"/>
      <c r="J349" s="175"/>
      <c r="K349" s="175"/>
      <c r="L349" s="175"/>
      <c r="M349" s="175"/>
      <c r="N349" s="175"/>
      <c r="O349" s="175"/>
      <c r="P349" s="175"/>
      <c r="Q349" s="175"/>
      <c r="R349" s="175"/>
      <c r="S349" s="175"/>
      <c r="T349" s="175"/>
      <c r="U349" s="175"/>
      <c r="V349" s="175"/>
      <c r="W349" s="175"/>
      <c r="X349" s="175"/>
      <c r="Y349" s="175"/>
      <c r="Z349" s="175"/>
    </row>
    <row r="350" ht="11.25" customHeight="1">
      <c r="A350" s="175"/>
      <c r="B350" s="175"/>
      <c r="C350" s="175"/>
      <c r="D350" s="175"/>
      <c r="E350" s="175"/>
      <c r="F350" s="175"/>
      <c r="G350" s="175"/>
      <c r="H350" s="175"/>
      <c r="I350" s="175"/>
      <c r="J350" s="175"/>
      <c r="K350" s="175"/>
      <c r="L350" s="175"/>
      <c r="M350" s="175"/>
      <c r="N350" s="175"/>
      <c r="O350" s="175"/>
      <c r="P350" s="175"/>
      <c r="Q350" s="175"/>
      <c r="R350" s="175"/>
      <c r="S350" s="175"/>
      <c r="T350" s="175"/>
      <c r="U350" s="175"/>
      <c r="V350" s="175"/>
      <c r="W350" s="175"/>
      <c r="X350" s="175"/>
      <c r="Y350" s="175"/>
      <c r="Z350" s="175"/>
    </row>
    <row r="351" ht="11.25" customHeight="1">
      <c r="A351" s="175"/>
      <c r="B351" s="175"/>
      <c r="C351" s="175"/>
      <c r="D351" s="175"/>
      <c r="E351" s="175"/>
      <c r="F351" s="175"/>
      <c r="G351" s="175"/>
      <c r="H351" s="175"/>
      <c r="I351" s="175"/>
      <c r="J351" s="175"/>
      <c r="K351" s="175"/>
      <c r="L351" s="175"/>
      <c r="M351" s="175"/>
      <c r="N351" s="175"/>
      <c r="O351" s="175"/>
      <c r="P351" s="175"/>
      <c r="Q351" s="175"/>
      <c r="R351" s="175"/>
      <c r="S351" s="175"/>
      <c r="T351" s="175"/>
      <c r="U351" s="175"/>
      <c r="V351" s="175"/>
      <c r="W351" s="175"/>
      <c r="X351" s="175"/>
      <c r="Y351" s="175"/>
      <c r="Z351" s="175"/>
    </row>
    <row r="352" ht="11.25" customHeight="1">
      <c r="A352" s="175"/>
      <c r="B352" s="175"/>
      <c r="C352" s="175"/>
      <c r="D352" s="175"/>
      <c r="E352" s="175"/>
      <c r="F352" s="175"/>
      <c r="G352" s="175"/>
      <c r="H352" s="175"/>
      <c r="I352" s="175"/>
      <c r="J352" s="175"/>
      <c r="K352" s="175"/>
      <c r="L352" s="175"/>
      <c r="M352" s="175"/>
      <c r="N352" s="175"/>
      <c r="O352" s="175"/>
      <c r="P352" s="175"/>
      <c r="Q352" s="175"/>
      <c r="R352" s="175"/>
      <c r="S352" s="175"/>
      <c r="T352" s="175"/>
      <c r="U352" s="175"/>
      <c r="V352" s="175"/>
      <c r="W352" s="175"/>
      <c r="X352" s="175"/>
      <c r="Y352" s="175"/>
      <c r="Z352" s="175"/>
    </row>
    <row r="353" ht="11.25" customHeight="1">
      <c r="A353" s="175"/>
      <c r="B353" s="175"/>
      <c r="C353" s="175"/>
      <c r="D353" s="175"/>
      <c r="E353" s="175"/>
      <c r="F353" s="175"/>
      <c r="G353" s="175"/>
      <c r="H353" s="175"/>
      <c r="I353" s="175"/>
      <c r="J353" s="175"/>
      <c r="K353" s="175"/>
      <c r="L353" s="175"/>
      <c r="M353" s="175"/>
      <c r="N353" s="175"/>
      <c r="O353" s="175"/>
      <c r="P353" s="175"/>
      <c r="Q353" s="175"/>
      <c r="R353" s="175"/>
      <c r="S353" s="175"/>
      <c r="T353" s="175"/>
      <c r="U353" s="175"/>
      <c r="V353" s="175"/>
      <c r="W353" s="175"/>
      <c r="X353" s="175"/>
      <c r="Y353" s="175"/>
      <c r="Z353" s="175"/>
    </row>
    <row r="354" ht="11.25" customHeight="1">
      <c r="A354" s="175"/>
      <c r="B354" s="175"/>
      <c r="C354" s="175"/>
      <c r="D354" s="175"/>
      <c r="E354" s="175"/>
      <c r="F354" s="175"/>
      <c r="G354" s="175"/>
      <c r="H354" s="175"/>
      <c r="I354" s="175"/>
      <c r="J354" s="175"/>
      <c r="K354" s="175"/>
      <c r="L354" s="175"/>
      <c r="M354" s="175"/>
      <c r="N354" s="175"/>
      <c r="O354" s="175"/>
      <c r="P354" s="175"/>
      <c r="Q354" s="175"/>
      <c r="R354" s="175"/>
      <c r="S354" s="175"/>
      <c r="T354" s="175"/>
      <c r="U354" s="175"/>
      <c r="V354" s="175"/>
      <c r="W354" s="175"/>
      <c r="X354" s="175"/>
      <c r="Y354" s="175"/>
      <c r="Z354" s="175"/>
    </row>
    <row r="355" ht="11.25" customHeight="1">
      <c r="A355" s="175"/>
      <c r="B355" s="175"/>
      <c r="C355" s="175"/>
      <c r="D355" s="175"/>
      <c r="E355" s="175"/>
      <c r="F355" s="175"/>
      <c r="G355" s="175"/>
      <c r="H355" s="175"/>
      <c r="I355" s="175"/>
      <c r="J355" s="175"/>
      <c r="K355" s="175"/>
      <c r="L355" s="175"/>
      <c r="M355" s="175"/>
      <c r="N355" s="175"/>
      <c r="O355" s="175"/>
      <c r="P355" s="175"/>
      <c r="Q355" s="175"/>
      <c r="R355" s="175"/>
      <c r="S355" s="175"/>
      <c r="T355" s="175"/>
      <c r="U355" s="175"/>
      <c r="V355" s="175"/>
      <c r="W355" s="175"/>
      <c r="X355" s="175"/>
      <c r="Y355" s="175"/>
      <c r="Z355" s="175"/>
    </row>
    <row r="356" ht="11.25" customHeight="1">
      <c r="A356" s="175"/>
      <c r="B356" s="175"/>
      <c r="C356" s="175"/>
      <c r="D356" s="175"/>
      <c r="E356" s="175"/>
      <c r="F356" s="175"/>
      <c r="G356" s="175"/>
      <c r="H356" s="175"/>
      <c r="I356" s="175"/>
      <c r="J356" s="175"/>
      <c r="K356" s="175"/>
      <c r="L356" s="175"/>
      <c r="M356" s="175"/>
      <c r="N356" s="175"/>
      <c r="O356" s="175"/>
      <c r="P356" s="175"/>
      <c r="Q356" s="175"/>
      <c r="R356" s="175"/>
      <c r="S356" s="175"/>
      <c r="T356" s="175"/>
      <c r="U356" s="175"/>
      <c r="V356" s="175"/>
      <c r="W356" s="175"/>
      <c r="X356" s="175"/>
      <c r="Y356" s="175"/>
      <c r="Z356" s="175"/>
    </row>
    <row r="357" ht="11.25" customHeight="1">
      <c r="A357" s="175"/>
      <c r="B357" s="175"/>
      <c r="C357" s="175"/>
      <c r="D357" s="175"/>
      <c r="E357" s="175"/>
      <c r="F357" s="175"/>
      <c r="G357" s="175"/>
      <c r="H357" s="175"/>
      <c r="I357" s="175"/>
      <c r="J357" s="175"/>
      <c r="K357" s="175"/>
      <c r="L357" s="175"/>
      <c r="M357" s="175"/>
      <c r="N357" s="175"/>
      <c r="O357" s="175"/>
      <c r="P357" s="175"/>
      <c r="Q357" s="175"/>
      <c r="R357" s="175"/>
      <c r="S357" s="175"/>
      <c r="T357" s="175"/>
      <c r="U357" s="175"/>
      <c r="V357" s="175"/>
      <c r="W357" s="175"/>
      <c r="X357" s="175"/>
      <c r="Y357" s="175"/>
      <c r="Z357" s="175"/>
    </row>
    <row r="358" ht="11.25" customHeight="1">
      <c r="A358" s="175"/>
      <c r="B358" s="175"/>
      <c r="C358" s="175"/>
      <c r="D358" s="175"/>
      <c r="E358" s="175"/>
      <c r="F358" s="175"/>
      <c r="G358" s="175"/>
      <c r="H358" s="175"/>
      <c r="I358" s="175"/>
      <c r="J358" s="175"/>
      <c r="K358" s="175"/>
      <c r="L358" s="175"/>
      <c r="M358" s="175"/>
      <c r="N358" s="175"/>
      <c r="O358" s="175"/>
      <c r="P358" s="175"/>
      <c r="Q358" s="175"/>
      <c r="R358" s="175"/>
      <c r="S358" s="175"/>
      <c r="T358" s="175"/>
      <c r="U358" s="175"/>
      <c r="V358" s="175"/>
      <c r="W358" s="175"/>
      <c r="X358" s="175"/>
      <c r="Y358" s="175"/>
      <c r="Z358" s="175"/>
    </row>
    <row r="359" ht="11.25" customHeight="1">
      <c r="A359" s="175"/>
      <c r="B359" s="175"/>
      <c r="C359" s="175"/>
      <c r="D359" s="175"/>
      <c r="E359" s="175"/>
      <c r="F359" s="175"/>
      <c r="G359" s="175"/>
      <c r="H359" s="175"/>
      <c r="I359" s="175"/>
      <c r="J359" s="175"/>
      <c r="K359" s="175"/>
      <c r="L359" s="175"/>
      <c r="M359" s="175"/>
      <c r="N359" s="175"/>
      <c r="O359" s="175"/>
      <c r="P359" s="175"/>
      <c r="Q359" s="175"/>
      <c r="R359" s="175"/>
      <c r="S359" s="175"/>
      <c r="T359" s="175"/>
      <c r="U359" s="175"/>
      <c r="V359" s="175"/>
      <c r="W359" s="175"/>
      <c r="X359" s="175"/>
      <c r="Y359" s="175"/>
      <c r="Z359" s="175"/>
    </row>
    <row r="360" ht="11.25" customHeight="1">
      <c r="A360" s="175"/>
      <c r="B360" s="175"/>
      <c r="C360" s="175"/>
      <c r="D360" s="175"/>
      <c r="E360" s="175"/>
      <c r="F360" s="175"/>
      <c r="G360" s="175"/>
      <c r="H360" s="175"/>
      <c r="I360" s="175"/>
      <c r="J360" s="175"/>
      <c r="K360" s="175"/>
      <c r="L360" s="175"/>
      <c r="M360" s="175"/>
      <c r="N360" s="175"/>
      <c r="O360" s="175"/>
      <c r="P360" s="175"/>
      <c r="Q360" s="175"/>
      <c r="R360" s="175"/>
      <c r="S360" s="175"/>
      <c r="T360" s="175"/>
      <c r="U360" s="175"/>
      <c r="V360" s="175"/>
      <c r="W360" s="175"/>
      <c r="X360" s="175"/>
      <c r="Y360" s="175"/>
      <c r="Z360" s="175"/>
    </row>
    <row r="361" ht="11.25" customHeight="1">
      <c r="A361" s="175"/>
      <c r="B361" s="175"/>
      <c r="C361" s="175"/>
      <c r="D361" s="175"/>
      <c r="E361" s="175"/>
      <c r="F361" s="175"/>
      <c r="G361" s="175"/>
      <c r="H361" s="175"/>
      <c r="I361" s="175"/>
      <c r="J361" s="175"/>
      <c r="K361" s="175"/>
      <c r="L361" s="175"/>
      <c r="M361" s="175"/>
      <c r="N361" s="175"/>
      <c r="O361" s="175"/>
      <c r="P361" s="175"/>
      <c r="Q361" s="175"/>
      <c r="R361" s="175"/>
      <c r="S361" s="175"/>
      <c r="T361" s="175"/>
      <c r="U361" s="175"/>
      <c r="V361" s="175"/>
      <c r="W361" s="175"/>
      <c r="X361" s="175"/>
      <c r="Y361" s="175"/>
      <c r="Z361" s="175"/>
    </row>
    <row r="362" ht="11.25" customHeight="1">
      <c r="A362" s="175"/>
      <c r="B362" s="175"/>
      <c r="C362" s="175"/>
      <c r="D362" s="175"/>
      <c r="E362" s="175"/>
      <c r="F362" s="175"/>
      <c r="G362" s="175"/>
      <c r="H362" s="175"/>
      <c r="I362" s="175"/>
      <c r="J362" s="175"/>
      <c r="K362" s="175"/>
      <c r="L362" s="175"/>
      <c r="M362" s="175"/>
      <c r="N362" s="175"/>
      <c r="O362" s="175"/>
      <c r="P362" s="175"/>
      <c r="Q362" s="175"/>
      <c r="R362" s="175"/>
      <c r="S362" s="175"/>
      <c r="T362" s="175"/>
      <c r="U362" s="175"/>
      <c r="V362" s="175"/>
      <c r="W362" s="175"/>
      <c r="X362" s="175"/>
      <c r="Y362" s="175"/>
      <c r="Z362" s="175"/>
    </row>
    <row r="363" ht="11.25" customHeight="1">
      <c r="A363" s="175"/>
      <c r="B363" s="175"/>
      <c r="C363" s="175"/>
      <c r="D363" s="175"/>
      <c r="E363" s="175"/>
      <c r="F363" s="175"/>
      <c r="G363" s="175"/>
      <c r="H363" s="175"/>
      <c r="I363" s="175"/>
      <c r="J363" s="175"/>
      <c r="K363" s="175"/>
      <c r="L363" s="175"/>
      <c r="M363" s="175"/>
      <c r="N363" s="175"/>
      <c r="O363" s="175"/>
      <c r="P363" s="175"/>
      <c r="Q363" s="175"/>
      <c r="R363" s="175"/>
      <c r="S363" s="175"/>
      <c r="T363" s="175"/>
      <c r="U363" s="175"/>
      <c r="V363" s="175"/>
      <c r="W363" s="175"/>
      <c r="X363" s="175"/>
      <c r="Y363" s="175"/>
      <c r="Z363" s="175"/>
    </row>
    <row r="364" ht="11.25" customHeight="1">
      <c r="A364" s="175"/>
      <c r="B364" s="175"/>
      <c r="C364" s="175"/>
      <c r="D364" s="175"/>
      <c r="E364" s="175"/>
      <c r="F364" s="175"/>
      <c r="G364" s="175"/>
      <c r="H364" s="175"/>
      <c r="I364" s="175"/>
      <c r="J364" s="175"/>
      <c r="K364" s="175"/>
      <c r="L364" s="175"/>
      <c r="M364" s="175"/>
      <c r="N364" s="175"/>
      <c r="O364" s="175"/>
      <c r="P364" s="175"/>
      <c r="Q364" s="175"/>
      <c r="R364" s="175"/>
      <c r="S364" s="175"/>
      <c r="T364" s="175"/>
      <c r="U364" s="175"/>
      <c r="V364" s="175"/>
      <c r="W364" s="175"/>
      <c r="X364" s="175"/>
      <c r="Y364" s="175"/>
      <c r="Z364" s="175"/>
    </row>
    <row r="365" ht="11.25" customHeight="1">
      <c r="A365" s="175"/>
      <c r="B365" s="175"/>
      <c r="C365" s="175"/>
      <c r="D365" s="175"/>
      <c r="E365" s="175"/>
      <c r="F365" s="175"/>
      <c r="G365" s="175"/>
      <c r="H365" s="175"/>
      <c r="I365" s="175"/>
      <c r="J365" s="175"/>
      <c r="K365" s="175"/>
      <c r="L365" s="175"/>
      <c r="M365" s="175"/>
      <c r="N365" s="175"/>
      <c r="O365" s="175"/>
      <c r="P365" s="175"/>
      <c r="Q365" s="175"/>
      <c r="R365" s="175"/>
      <c r="S365" s="175"/>
      <c r="T365" s="175"/>
      <c r="U365" s="175"/>
      <c r="V365" s="175"/>
      <c r="W365" s="175"/>
      <c r="X365" s="175"/>
      <c r="Y365" s="175"/>
      <c r="Z365" s="175"/>
    </row>
    <row r="366" ht="11.25" customHeight="1">
      <c r="A366" s="175"/>
      <c r="B366" s="175"/>
      <c r="C366" s="175"/>
      <c r="D366" s="175"/>
      <c r="E366" s="175"/>
      <c r="F366" s="175"/>
      <c r="G366" s="175"/>
      <c r="H366" s="175"/>
      <c r="I366" s="175"/>
      <c r="J366" s="175"/>
      <c r="K366" s="175"/>
      <c r="L366" s="175"/>
      <c r="M366" s="175"/>
      <c r="N366" s="175"/>
      <c r="O366" s="175"/>
      <c r="P366" s="175"/>
      <c r="Q366" s="175"/>
      <c r="R366" s="175"/>
      <c r="S366" s="175"/>
      <c r="T366" s="175"/>
      <c r="U366" s="175"/>
      <c r="V366" s="175"/>
      <c r="W366" s="175"/>
      <c r="X366" s="175"/>
      <c r="Y366" s="175"/>
      <c r="Z366" s="175"/>
    </row>
    <row r="367" ht="11.25" customHeight="1">
      <c r="A367" s="175"/>
      <c r="B367" s="175"/>
      <c r="C367" s="175"/>
      <c r="D367" s="175"/>
      <c r="E367" s="175"/>
      <c r="F367" s="175"/>
      <c r="G367" s="175"/>
      <c r="H367" s="175"/>
      <c r="I367" s="175"/>
      <c r="J367" s="175"/>
      <c r="K367" s="175"/>
      <c r="L367" s="175"/>
      <c r="M367" s="175"/>
      <c r="N367" s="175"/>
      <c r="O367" s="175"/>
      <c r="P367" s="175"/>
      <c r="Q367" s="175"/>
      <c r="R367" s="175"/>
      <c r="S367" s="175"/>
      <c r="T367" s="175"/>
      <c r="U367" s="175"/>
      <c r="V367" s="175"/>
      <c r="W367" s="175"/>
      <c r="X367" s="175"/>
      <c r="Y367" s="175"/>
      <c r="Z367" s="175"/>
    </row>
    <row r="368" ht="11.25" customHeight="1">
      <c r="A368" s="175"/>
      <c r="B368" s="175"/>
      <c r="C368" s="175"/>
      <c r="D368" s="175"/>
      <c r="E368" s="175"/>
      <c r="F368" s="175"/>
      <c r="G368" s="175"/>
      <c r="H368" s="175"/>
      <c r="I368" s="175"/>
      <c r="J368" s="175"/>
      <c r="K368" s="175"/>
      <c r="L368" s="175"/>
      <c r="M368" s="175"/>
      <c r="N368" s="175"/>
      <c r="O368" s="175"/>
      <c r="P368" s="175"/>
      <c r="Q368" s="175"/>
      <c r="R368" s="175"/>
      <c r="S368" s="175"/>
      <c r="T368" s="175"/>
      <c r="U368" s="175"/>
      <c r="V368" s="175"/>
      <c r="W368" s="175"/>
      <c r="X368" s="175"/>
      <c r="Y368" s="175"/>
      <c r="Z368" s="175"/>
    </row>
    <row r="369" ht="11.25" customHeight="1">
      <c r="A369" s="175"/>
      <c r="B369" s="175"/>
      <c r="C369" s="175"/>
      <c r="D369" s="175"/>
      <c r="E369" s="175"/>
      <c r="F369" s="175"/>
      <c r="G369" s="175"/>
      <c r="H369" s="175"/>
      <c r="I369" s="175"/>
      <c r="J369" s="175"/>
      <c r="K369" s="175"/>
      <c r="L369" s="175"/>
      <c r="M369" s="175"/>
      <c r="N369" s="175"/>
      <c r="O369" s="175"/>
      <c r="P369" s="175"/>
      <c r="Q369" s="175"/>
      <c r="R369" s="175"/>
      <c r="S369" s="175"/>
      <c r="T369" s="175"/>
      <c r="U369" s="175"/>
      <c r="V369" s="175"/>
      <c r="W369" s="175"/>
      <c r="X369" s="175"/>
      <c r="Y369" s="175"/>
      <c r="Z369" s="175"/>
    </row>
    <row r="370" ht="11.25" customHeight="1">
      <c r="A370" s="175"/>
      <c r="B370" s="175"/>
      <c r="C370" s="175"/>
      <c r="D370" s="175"/>
      <c r="E370" s="175"/>
      <c r="F370" s="175"/>
      <c r="G370" s="175"/>
      <c r="H370" s="175"/>
      <c r="I370" s="175"/>
      <c r="J370" s="175"/>
      <c r="K370" s="175"/>
      <c r="L370" s="175"/>
      <c r="M370" s="175"/>
      <c r="N370" s="175"/>
      <c r="O370" s="175"/>
      <c r="P370" s="175"/>
      <c r="Q370" s="175"/>
      <c r="R370" s="175"/>
      <c r="S370" s="175"/>
      <c r="T370" s="175"/>
      <c r="U370" s="175"/>
      <c r="V370" s="175"/>
      <c r="W370" s="175"/>
      <c r="X370" s="175"/>
      <c r="Y370" s="175"/>
      <c r="Z370" s="175"/>
    </row>
    <row r="371" ht="11.25" customHeight="1">
      <c r="A371" s="175"/>
      <c r="B371" s="175"/>
      <c r="C371" s="175"/>
      <c r="D371" s="175"/>
      <c r="E371" s="175"/>
      <c r="F371" s="175"/>
      <c r="G371" s="175"/>
      <c r="H371" s="175"/>
      <c r="I371" s="175"/>
      <c r="J371" s="175"/>
      <c r="K371" s="175"/>
      <c r="L371" s="175"/>
      <c r="M371" s="175"/>
      <c r="N371" s="175"/>
      <c r="O371" s="175"/>
      <c r="P371" s="175"/>
      <c r="Q371" s="175"/>
      <c r="R371" s="175"/>
      <c r="S371" s="175"/>
      <c r="T371" s="175"/>
      <c r="U371" s="175"/>
      <c r="V371" s="175"/>
      <c r="W371" s="175"/>
      <c r="X371" s="175"/>
      <c r="Y371" s="175"/>
      <c r="Z371" s="175"/>
    </row>
    <row r="372" ht="11.25" customHeight="1">
      <c r="A372" s="175"/>
      <c r="B372" s="175"/>
      <c r="C372" s="175"/>
      <c r="D372" s="175"/>
      <c r="E372" s="175"/>
      <c r="F372" s="175"/>
      <c r="G372" s="175"/>
      <c r="H372" s="175"/>
      <c r="I372" s="175"/>
      <c r="J372" s="175"/>
      <c r="K372" s="175"/>
      <c r="L372" s="175"/>
      <c r="M372" s="175"/>
      <c r="N372" s="175"/>
      <c r="O372" s="175"/>
      <c r="P372" s="175"/>
      <c r="Q372" s="175"/>
      <c r="R372" s="175"/>
      <c r="S372" s="175"/>
      <c r="T372" s="175"/>
      <c r="U372" s="175"/>
      <c r="V372" s="175"/>
      <c r="W372" s="175"/>
      <c r="X372" s="175"/>
      <c r="Y372" s="175"/>
      <c r="Z372" s="175"/>
    </row>
    <row r="373" ht="11.25" customHeight="1">
      <c r="A373" s="175"/>
      <c r="B373" s="175"/>
      <c r="C373" s="175"/>
      <c r="D373" s="175"/>
      <c r="E373" s="175"/>
      <c r="F373" s="175"/>
      <c r="G373" s="175"/>
      <c r="H373" s="175"/>
      <c r="I373" s="175"/>
      <c r="J373" s="175"/>
      <c r="K373" s="175"/>
      <c r="L373" s="175"/>
      <c r="M373" s="175"/>
      <c r="N373" s="175"/>
      <c r="O373" s="175"/>
      <c r="P373" s="175"/>
      <c r="Q373" s="175"/>
      <c r="R373" s="175"/>
      <c r="S373" s="175"/>
      <c r="T373" s="175"/>
      <c r="U373" s="175"/>
      <c r="V373" s="175"/>
      <c r="W373" s="175"/>
      <c r="X373" s="175"/>
      <c r="Y373" s="175"/>
      <c r="Z373" s="175"/>
    </row>
    <row r="374" ht="11.25" customHeight="1">
      <c r="A374" s="175"/>
      <c r="B374" s="175"/>
      <c r="C374" s="175"/>
      <c r="D374" s="175"/>
      <c r="E374" s="175"/>
      <c r="F374" s="175"/>
      <c r="G374" s="175"/>
      <c r="H374" s="175"/>
      <c r="I374" s="175"/>
      <c r="J374" s="175"/>
      <c r="K374" s="175"/>
      <c r="L374" s="175"/>
      <c r="M374" s="175"/>
      <c r="N374" s="175"/>
      <c r="O374" s="175"/>
      <c r="P374" s="175"/>
      <c r="Q374" s="175"/>
      <c r="R374" s="175"/>
      <c r="S374" s="175"/>
      <c r="T374" s="175"/>
      <c r="U374" s="175"/>
      <c r="V374" s="175"/>
      <c r="W374" s="175"/>
      <c r="X374" s="175"/>
      <c r="Y374" s="175"/>
      <c r="Z374" s="175"/>
    </row>
    <row r="375" ht="11.25" customHeight="1">
      <c r="A375" s="175"/>
      <c r="B375" s="175"/>
      <c r="C375" s="175"/>
      <c r="D375" s="175"/>
      <c r="E375" s="175"/>
      <c r="F375" s="175"/>
      <c r="G375" s="175"/>
      <c r="H375" s="175"/>
      <c r="I375" s="175"/>
      <c r="J375" s="175"/>
      <c r="K375" s="175"/>
      <c r="L375" s="175"/>
      <c r="M375" s="175"/>
      <c r="N375" s="175"/>
      <c r="O375" s="175"/>
      <c r="P375" s="175"/>
      <c r="Q375" s="175"/>
      <c r="R375" s="175"/>
      <c r="S375" s="175"/>
      <c r="T375" s="175"/>
      <c r="U375" s="175"/>
      <c r="V375" s="175"/>
      <c r="W375" s="175"/>
      <c r="X375" s="175"/>
      <c r="Y375" s="175"/>
      <c r="Z375" s="175"/>
    </row>
    <row r="376" ht="11.25" customHeight="1">
      <c r="A376" s="175"/>
      <c r="B376" s="175"/>
      <c r="C376" s="175"/>
      <c r="D376" s="175"/>
      <c r="E376" s="175"/>
      <c r="F376" s="175"/>
      <c r="G376" s="175"/>
      <c r="H376" s="175"/>
      <c r="I376" s="175"/>
      <c r="J376" s="175"/>
      <c r="K376" s="175"/>
      <c r="L376" s="175"/>
      <c r="M376" s="175"/>
      <c r="N376" s="175"/>
      <c r="O376" s="175"/>
      <c r="P376" s="175"/>
      <c r="Q376" s="175"/>
      <c r="R376" s="175"/>
      <c r="S376" s="175"/>
      <c r="T376" s="175"/>
      <c r="U376" s="175"/>
      <c r="V376" s="175"/>
      <c r="W376" s="175"/>
      <c r="X376" s="175"/>
      <c r="Y376" s="175"/>
      <c r="Z376" s="175"/>
    </row>
    <row r="377" ht="11.25" customHeight="1">
      <c r="A377" s="175"/>
      <c r="B377" s="175"/>
      <c r="C377" s="175"/>
      <c r="D377" s="175"/>
      <c r="E377" s="175"/>
      <c r="F377" s="175"/>
      <c r="G377" s="175"/>
      <c r="H377" s="175"/>
      <c r="I377" s="175"/>
      <c r="J377" s="175"/>
      <c r="K377" s="175"/>
      <c r="L377" s="175"/>
      <c r="M377" s="175"/>
      <c r="N377" s="175"/>
      <c r="O377" s="175"/>
      <c r="P377" s="175"/>
      <c r="Q377" s="175"/>
      <c r="R377" s="175"/>
      <c r="S377" s="175"/>
      <c r="T377" s="175"/>
      <c r="U377" s="175"/>
      <c r="V377" s="175"/>
      <c r="W377" s="175"/>
      <c r="X377" s="175"/>
      <c r="Y377" s="175"/>
      <c r="Z377" s="175"/>
    </row>
    <row r="378" ht="11.25" customHeight="1">
      <c r="A378" s="175"/>
      <c r="B378" s="175"/>
      <c r="C378" s="175"/>
      <c r="D378" s="175"/>
      <c r="E378" s="175"/>
      <c r="F378" s="175"/>
      <c r="G378" s="175"/>
      <c r="H378" s="175"/>
      <c r="I378" s="175"/>
      <c r="J378" s="175"/>
      <c r="K378" s="175"/>
      <c r="L378" s="175"/>
      <c r="M378" s="175"/>
      <c r="N378" s="175"/>
      <c r="O378" s="175"/>
      <c r="P378" s="175"/>
      <c r="Q378" s="175"/>
      <c r="R378" s="175"/>
      <c r="S378" s="175"/>
      <c r="T378" s="175"/>
      <c r="U378" s="175"/>
      <c r="V378" s="175"/>
      <c r="W378" s="175"/>
      <c r="X378" s="175"/>
      <c r="Y378" s="175"/>
      <c r="Z378" s="175"/>
    </row>
    <row r="379" ht="11.25" customHeight="1">
      <c r="A379" s="175"/>
      <c r="B379" s="175"/>
      <c r="C379" s="175"/>
      <c r="D379" s="175"/>
      <c r="E379" s="175"/>
      <c r="F379" s="175"/>
      <c r="G379" s="175"/>
      <c r="H379" s="175"/>
      <c r="I379" s="175"/>
      <c r="J379" s="175"/>
      <c r="K379" s="175"/>
      <c r="L379" s="175"/>
      <c r="M379" s="175"/>
      <c r="N379" s="175"/>
      <c r="O379" s="175"/>
      <c r="P379" s="175"/>
      <c r="Q379" s="175"/>
      <c r="R379" s="175"/>
      <c r="S379" s="175"/>
      <c r="T379" s="175"/>
      <c r="U379" s="175"/>
      <c r="V379" s="175"/>
      <c r="W379" s="175"/>
      <c r="X379" s="175"/>
      <c r="Y379" s="175"/>
      <c r="Z379" s="175"/>
    </row>
    <row r="380" ht="11.25" customHeight="1">
      <c r="A380" s="175"/>
      <c r="B380" s="175"/>
      <c r="C380" s="175"/>
      <c r="D380" s="175"/>
      <c r="E380" s="175"/>
      <c r="F380" s="175"/>
      <c r="G380" s="175"/>
      <c r="H380" s="175"/>
      <c r="I380" s="175"/>
      <c r="J380" s="175"/>
      <c r="K380" s="175"/>
      <c r="L380" s="175"/>
      <c r="M380" s="175"/>
      <c r="N380" s="175"/>
      <c r="O380" s="175"/>
      <c r="P380" s="175"/>
      <c r="Q380" s="175"/>
      <c r="R380" s="175"/>
      <c r="S380" s="175"/>
      <c r="T380" s="175"/>
      <c r="U380" s="175"/>
      <c r="V380" s="175"/>
      <c r="W380" s="175"/>
      <c r="X380" s="175"/>
      <c r="Y380" s="175"/>
      <c r="Z380" s="175"/>
    </row>
    <row r="381" ht="11.25" customHeight="1">
      <c r="A381" s="175"/>
      <c r="B381" s="175"/>
      <c r="C381" s="175"/>
      <c r="D381" s="175"/>
      <c r="E381" s="175"/>
      <c r="F381" s="175"/>
      <c r="G381" s="175"/>
      <c r="H381" s="175"/>
      <c r="I381" s="175"/>
      <c r="J381" s="175"/>
      <c r="K381" s="175"/>
      <c r="L381" s="175"/>
      <c r="M381" s="175"/>
      <c r="N381" s="175"/>
      <c r="O381" s="175"/>
      <c r="P381" s="175"/>
      <c r="Q381" s="175"/>
      <c r="R381" s="175"/>
      <c r="S381" s="175"/>
      <c r="T381" s="175"/>
      <c r="U381" s="175"/>
      <c r="V381" s="175"/>
      <c r="W381" s="175"/>
      <c r="X381" s="175"/>
      <c r="Y381" s="175"/>
      <c r="Z381" s="175"/>
    </row>
    <row r="382" ht="11.25" customHeight="1">
      <c r="A382" s="175"/>
      <c r="B382" s="175"/>
      <c r="C382" s="175"/>
      <c r="D382" s="175"/>
      <c r="E382" s="175"/>
      <c r="F382" s="175"/>
      <c r="G382" s="175"/>
      <c r="H382" s="175"/>
      <c r="I382" s="175"/>
      <c r="J382" s="175"/>
      <c r="K382" s="175"/>
      <c r="L382" s="175"/>
      <c r="M382" s="175"/>
      <c r="N382" s="175"/>
      <c r="O382" s="175"/>
      <c r="P382" s="175"/>
      <c r="Q382" s="175"/>
      <c r="R382" s="175"/>
      <c r="S382" s="175"/>
      <c r="T382" s="175"/>
      <c r="U382" s="175"/>
      <c r="V382" s="175"/>
      <c r="W382" s="175"/>
      <c r="X382" s="175"/>
      <c r="Y382" s="175"/>
      <c r="Z382" s="175"/>
    </row>
    <row r="383" ht="11.25" customHeight="1">
      <c r="A383" s="175"/>
      <c r="B383" s="175"/>
      <c r="C383" s="175"/>
      <c r="D383" s="175"/>
      <c r="E383" s="175"/>
      <c r="F383" s="175"/>
      <c r="G383" s="175"/>
      <c r="H383" s="175"/>
      <c r="I383" s="175"/>
      <c r="J383" s="175"/>
      <c r="K383" s="175"/>
      <c r="L383" s="175"/>
      <c r="M383" s="175"/>
      <c r="N383" s="175"/>
      <c r="O383" s="175"/>
      <c r="P383" s="175"/>
      <c r="Q383" s="175"/>
      <c r="R383" s="175"/>
      <c r="S383" s="175"/>
      <c r="T383" s="175"/>
      <c r="U383" s="175"/>
      <c r="V383" s="175"/>
      <c r="W383" s="175"/>
      <c r="X383" s="175"/>
      <c r="Y383" s="175"/>
      <c r="Z383" s="175"/>
    </row>
    <row r="384" ht="11.25" customHeight="1">
      <c r="A384" s="175"/>
      <c r="B384" s="175"/>
      <c r="C384" s="175"/>
      <c r="D384" s="175"/>
      <c r="E384" s="175"/>
      <c r="F384" s="175"/>
      <c r="G384" s="175"/>
      <c r="H384" s="175"/>
      <c r="I384" s="175"/>
      <c r="J384" s="175"/>
      <c r="K384" s="175"/>
      <c r="L384" s="175"/>
      <c r="M384" s="175"/>
      <c r="N384" s="175"/>
      <c r="O384" s="175"/>
      <c r="P384" s="175"/>
      <c r="Q384" s="175"/>
      <c r="R384" s="175"/>
      <c r="S384" s="175"/>
      <c r="T384" s="175"/>
      <c r="U384" s="175"/>
      <c r="V384" s="175"/>
      <c r="W384" s="175"/>
      <c r="X384" s="175"/>
      <c r="Y384" s="175"/>
      <c r="Z384" s="175"/>
    </row>
    <row r="385" ht="11.25" customHeight="1">
      <c r="A385" s="175"/>
      <c r="B385" s="175"/>
      <c r="C385" s="175"/>
      <c r="D385" s="175"/>
      <c r="E385" s="175"/>
      <c r="F385" s="175"/>
      <c r="G385" s="175"/>
      <c r="H385" s="175"/>
      <c r="I385" s="175"/>
      <c r="J385" s="175"/>
      <c r="K385" s="175"/>
      <c r="L385" s="175"/>
      <c r="M385" s="175"/>
      <c r="N385" s="175"/>
      <c r="O385" s="175"/>
      <c r="P385" s="175"/>
      <c r="Q385" s="175"/>
      <c r="R385" s="175"/>
      <c r="S385" s="175"/>
      <c r="T385" s="175"/>
      <c r="U385" s="175"/>
      <c r="V385" s="175"/>
      <c r="W385" s="175"/>
      <c r="X385" s="175"/>
      <c r="Y385" s="175"/>
      <c r="Z385" s="175"/>
    </row>
    <row r="386" ht="11.25" customHeight="1">
      <c r="A386" s="175"/>
      <c r="B386" s="175"/>
      <c r="C386" s="175"/>
      <c r="D386" s="175"/>
      <c r="E386" s="175"/>
      <c r="F386" s="175"/>
      <c r="G386" s="175"/>
      <c r="H386" s="175"/>
      <c r="I386" s="175"/>
      <c r="J386" s="175"/>
      <c r="K386" s="175"/>
      <c r="L386" s="175"/>
      <c r="M386" s="175"/>
      <c r="N386" s="175"/>
      <c r="O386" s="175"/>
      <c r="P386" s="175"/>
      <c r="Q386" s="175"/>
      <c r="R386" s="175"/>
      <c r="S386" s="175"/>
      <c r="T386" s="175"/>
      <c r="U386" s="175"/>
      <c r="V386" s="175"/>
      <c r="W386" s="175"/>
      <c r="X386" s="175"/>
      <c r="Y386" s="175"/>
      <c r="Z386" s="175"/>
    </row>
    <row r="387" ht="11.25" customHeight="1">
      <c r="A387" s="175"/>
      <c r="B387" s="175"/>
      <c r="C387" s="175"/>
      <c r="D387" s="175"/>
      <c r="E387" s="175"/>
      <c r="F387" s="175"/>
      <c r="G387" s="175"/>
      <c r="H387" s="175"/>
      <c r="I387" s="175"/>
      <c r="J387" s="175"/>
      <c r="K387" s="175"/>
      <c r="L387" s="175"/>
      <c r="M387" s="175"/>
      <c r="N387" s="175"/>
      <c r="O387" s="175"/>
      <c r="P387" s="175"/>
      <c r="Q387" s="175"/>
      <c r="R387" s="175"/>
      <c r="S387" s="175"/>
      <c r="T387" s="175"/>
      <c r="U387" s="175"/>
      <c r="V387" s="175"/>
      <c r="W387" s="175"/>
      <c r="X387" s="175"/>
      <c r="Y387" s="175"/>
      <c r="Z387" s="175"/>
    </row>
    <row r="388" ht="11.25" customHeight="1">
      <c r="A388" s="175"/>
      <c r="B388" s="175"/>
      <c r="C388" s="175"/>
      <c r="D388" s="175"/>
      <c r="E388" s="175"/>
      <c r="F388" s="175"/>
      <c r="G388" s="175"/>
      <c r="H388" s="175"/>
      <c r="I388" s="175"/>
      <c r="J388" s="175"/>
      <c r="K388" s="175"/>
      <c r="L388" s="175"/>
      <c r="M388" s="175"/>
      <c r="N388" s="175"/>
      <c r="O388" s="175"/>
      <c r="P388" s="175"/>
      <c r="Q388" s="175"/>
      <c r="R388" s="175"/>
      <c r="S388" s="175"/>
      <c r="T388" s="175"/>
      <c r="U388" s="175"/>
      <c r="V388" s="175"/>
      <c r="W388" s="175"/>
      <c r="X388" s="175"/>
      <c r="Y388" s="175"/>
      <c r="Z388" s="175"/>
    </row>
    <row r="389" ht="11.25" customHeight="1">
      <c r="A389" s="175"/>
      <c r="B389" s="175"/>
      <c r="C389" s="175"/>
      <c r="D389" s="175"/>
      <c r="E389" s="175"/>
      <c r="F389" s="175"/>
      <c r="G389" s="175"/>
      <c r="H389" s="175"/>
      <c r="I389" s="175"/>
      <c r="J389" s="175"/>
      <c r="K389" s="175"/>
      <c r="L389" s="175"/>
      <c r="M389" s="175"/>
      <c r="N389" s="175"/>
      <c r="O389" s="175"/>
      <c r="P389" s="175"/>
      <c r="Q389" s="175"/>
      <c r="R389" s="175"/>
      <c r="S389" s="175"/>
      <c r="T389" s="175"/>
      <c r="U389" s="175"/>
      <c r="V389" s="175"/>
      <c r="W389" s="175"/>
      <c r="X389" s="175"/>
      <c r="Y389" s="175"/>
      <c r="Z389" s="175"/>
    </row>
    <row r="390" ht="11.25" customHeight="1">
      <c r="A390" s="175"/>
      <c r="B390" s="175"/>
      <c r="C390" s="175"/>
      <c r="D390" s="175"/>
      <c r="E390" s="175"/>
      <c r="F390" s="175"/>
      <c r="G390" s="175"/>
      <c r="H390" s="175"/>
      <c r="I390" s="175"/>
      <c r="J390" s="175"/>
      <c r="K390" s="175"/>
      <c r="L390" s="175"/>
      <c r="M390" s="175"/>
      <c r="N390" s="175"/>
      <c r="O390" s="175"/>
      <c r="P390" s="175"/>
      <c r="Q390" s="175"/>
      <c r="R390" s="175"/>
      <c r="S390" s="175"/>
      <c r="T390" s="175"/>
      <c r="U390" s="175"/>
      <c r="V390" s="175"/>
      <c r="W390" s="175"/>
      <c r="X390" s="175"/>
      <c r="Y390" s="175"/>
      <c r="Z390" s="175"/>
    </row>
    <row r="391" ht="11.25" customHeight="1">
      <c r="A391" s="175"/>
      <c r="B391" s="175"/>
      <c r="C391" s="175"/>
      <c r="D391" s="175"/>
      <c r="E391" s="175"/>
      <c r="F391" s="175"/>
      <c r="G391" s="175"/>
      <c r="H391" s="175"/>
      <c r="I391" s="175"/>
      <c r="J391" s="175"/>
      <c r="K391" s="175"/>
      <c r="L391" s="175"/>
      <c r="M391" s="175"/>
      <c r="N391" s="175"/>
      <c r="O391" s="175"/>
      <c r="P391" s="175"/>
      <c r="Q391" s="175"/>
      <c r="R391" s="175"/>
      <c r="S391" s="175"/>
      <c r="T391" s="175"/>
      <c r="U391" s="175"/>
      <c r="V391" s="175"/>
      <c r="W391" s="175"/>
      <c r="X391" s="175"/>
      <c r="Y391" s="175"/>
      <c r="Z391" s="175"/>
    </row>
    <row r="392" ht="11.25" customHeight="1">
      <c r="A392" s="175"/>
      <c r="B392" s="175"/>
      <c r="C392" s="175"/>
      <c r="D392" s="175"/>
      <c r="E392" s="175"/>
      <c r="F392" s="175"/>
      <c r="G392" s="175"/>
      <c r="H392" s="175"/>
      <c r="I392" s="175"/>
      <c r="J392" s="175"/>
      <c r="K392" s="175"/>
      <c r="L392" s="175"/>
      <c r="M392" s="175"/>
      <c r="N392" s="175"/>
      <c r="O392" s="175"/>
      <c r="P392" s="175"/>
      <c r="Q392" s="175"/>
      <c r="R392" s="175"/>
      <c r="S392" s="175"/>
      <c r="T392" s="175"/>
      <c r="U392" s="175"/>
      <c r="V392" s="175"/>
      <c r="W392" s="175"/>
      <c r="X392" s="175"/>
      <c r="Y392" s="175"/>
      <c r="Z392" s="175"/>
    </row>
    <row r="393" ht="11.25" customHeight="1">
      <c r="A393" s="175"/>
      <c r="B393" s="175"/>
      <c r="C393" s="175"/>
      <c r="D393" s="175"/>
      <c r="E393" s="175"/>
      <c r="F393" s="175"/>
      <c r="G393" s="175"/>
      <c r="H393" s="175"/>
      <c r="I393" s="175"/>
      <c r="J393" s="175"/>
      <c r="K393" s="175"/>
      <c r="L393" s="175"/>
      <c r="M393" s="175"/>
      <c r="N393" s="175"/>
      <c r="O393" s="175"/>
      <c r="P393" s="175"/>
      <c r="Q393" s="175"/>
      <c r="R393" s="175"/>
      <c r="S393" s="175"/>
      <c r="T393" s="175"/>
      <c r="U393" s="175"/>
      <c r="V393" s="175"/>
      <c r="W393" s="175"/>
      <c r="X393" s="175"/>
      <c r="Y393" s="175"/>
      <c r="Z393" s="175"/>
    </row>
    <row r="394" ht="11.25" customHeight="1">
      <c r="A394" s="175"/>
      <c r="B394" s="175"/>
      <c r="C394" s="175"/>
      <c r="D394" s="175"/>
      <c r="E394" s="175"/>
      <c r="F394" s="175"/>
      <c r="G394" s="175"/>
      <c r="H394" s="175"/>
      <c r="I394" s="175"/>
      <c r="J394" s="175"/>
      <c r="K394" s="175"/>
      <c r="L394" s="175"/>
      <c r="M394" s="175"/>
      <c r="N394" s="175"/>
      <c r="O394" s="175"/>
      <c r="P394" s="175"/>
      <c r="Q394" s="175"/>
      <c r="R394" s="175"/>
      <c r="S394" s="175"/>
      <c r="T394" s="175"/>
      <c r="U394" s="175"/>
      <c r="V394" s="175"/>
      <c r="W394" s="175"/>
      <c r="X394" s="175"/>
      <c r="Y394" s="175"/>
      <c r="Z394" s="175"/>
    </row>
    <row r="395" ht="11.25" customHeight="1">
      <c r="A395" s="175"/>
      <c r="B395" s="175"/>
      <c r="C395" s="175"/>
      <c r="D395" s="175"/>
      <c r="E395" s="175"/>
      <c r="F395" s="175"/>
      <c r="G395" s="175"/>
      <c r="H395" s="175"/>
      <c r="I395" s="175"/>
      <c r="J395" s="175"/>
      <c r="K395" s="175"/>
      <c r="L395" s="175"/>
      <c r="M395" s="175"/>
      <c r="N395" s="175"/>
      <c r="O395" s="175"/>
      <c r="P395" s="175"/>
      <c r="Q395" s="175"/>
      <c r="R395" s="175"/>
      <c r="S395" s="175"/>
      <c r="T395" s="175"/>
      <c r="U395" s="175"/>
      <c r="V395" s="175"/>
      <c r="W395" s="175"/>
      <c r="X395" s="175"/>
      <c r="Y395" s="175"/>
      <c r="Z395" s="175"/>
    </row>
    <row r="396" ht="11.25" customHeight="1">
      <c r="A396" s="175"/>
      <c r="B396" s="175"/>
      <c r="C396" s="175"/>
      <c r="D396" s="175"/>
      <c r="E396" s="175"/>
      <c r="F396" s="175"/>
      <c r="G396" s="175"/>
      <c r="H396" s="175"/>
      <c r="I396" s="175"/>
      <c r="J396" s="175"/>
      <c r="K396" s="175"/>
      <c r="L396" s="175"/>
      <c r="M396" s="175"/>
      <c r="N396" s="175"/>
      <c r="O396" s="175"/>
      <c r="P396" s="175"/>
      <c r="Q396" s="175"/>
      <c r="R396" s="175"/>
      <c r="S396" s="175"/>
      <c r="T396" s="175"/>
      <c r="U396" s="175"/>
      <c r="V396" s="175"/>
      <c r="W396" s="175"/>
      <c r="X396" s="175"/>
      <c r="Y396" s="175"/>
      <c r="Z396" s="175"/>
    </row>
    <row r="397" ht="11.25" customHeight="1">
      <c r="A397" s="175"/>
      <c r="B397" s="175"/>
      <c r="C397" s="175"/>
      <c r="D397" s="175"/>
      <c r="E397" s="175"/>
      <c r="F397" s="175"/>
      <c r="G397" s="175"/>
      <c r="H397" s="175"/>
      <c r="I397" s="175"/>
      <c r="J397" s="175"/>
      <c r="K397" s="175"/>
      <c r="L397" s="175"/>
      <c r="M397" s="175"/>
      <c r="N397" s="175"/>
      <c r="O397" s="175"/>
      <c r="P397" s="175"/>
      <c r="Q397" s="175"/>
      <c r="R397" s="175"/>
      <c r="S397" s="175"/>
      <c r="T397" s="175"/>
      <c r="U397" s="175"/>
      <c r="V397" s="175"/>
      <c r="W397" s="175"/>
      <c r="X397" s="175"/>
      <c r="Y397" s="175"/>
      <c r="Z397" s="175"/>
    </row>
    <row r="398" ht="11.25" customHeight="1">
      <c r="A398" s="175"/>
      <c r="B398" s="175"/>
      <c r="C398" s="175"/>
      <c r="D398" s="175"/>
      <c r="E398" s="175"/>
      <c r="F398" s="175"/>
      <c r="G398" s="175"/>
      <c r="H398" s="175"/>
      <c r="I398" s="175"/>
      <c r="J398" s="175"/>
      <c r="K398" s="175"/>
      <c r="L398" s="175"/>
      <c r="M398" s="175"/>
      <c r="N398" s="175"/>
      <c r="O398" s="175"/>
      <c r="P398" s="175"/>
      <c r="Q398" s="175"/>
      <c r="R398" s="175"/>
      <c r="S398" s="175"/>
      <c r="T398" s="175"/>
      <c r="U398" s="175"/>
      <c r="V398" s="175"/>
      <c r="W398" s="175"/>
      <c r="X398" s="175"/>
      <c r="Y398" s="175"/>
      <c r="Z398" s="175"/>
    </row>
    <row r="399" ht="11.25" customHeight="1">
      <c r="A399" s="175"/>
      <c r="B399" s="175"/>
      <c r="C399" s="175"/>
      <c r="D399" s="175"/>
      <c r="E399" s="175"/>
      <c r="F399" s="175"/>
      <c r="G399" s="175"/>
      <c r="H399" s="175"/>
      <c r="I399" s="175"/>
      <c r="J399" s="175"/>
      <c r="K399" s="175"/>
      <c r="L399" s="175"/>
      <c r="M399" s="175"/>
      <c r="N399" s="175"/>
      <c r="O399" s="175"/>
      <c r="P399" s="175"/>
      <c r="Q399" s="175"/>
      <c r="R399" s="175"/>
      <c r="S399" s="175"/>
      <c r="T399" s="175"/>
      <c r="U399" s="175"/>
      <c r="V399" s="175"/>
      <c r="W399" s="175"/>
      <c r="X399" s="175"/>
      <c r="Y399" s="175"/>
      <c r="Z399" s="175"/>
    </row>
    <row r="400" ht="11.25" customHeight="1">
      <c r="A400" s="175"/>
      <c r="B400" s="175"/>
      <c r="C400" s="175"/>
      <c r="D400" s="175"/>
      <c r="E400" s="175"/>
      <c r="F400" s="175"/>
      <c r="G400" s="175"/>
      <c r="H400" s="175"/>
      <c r="I400" s="175"/>
      <c r="J400" s="175"/>
      <c r="K400" s="175"/>
      <c r="L400" s="175"/>
      <c r="M400" s="175"/>
      <c r="N400" s="175"/>
      <c r="O400" s="175"/>
      <c r="P400" s="175"/>
      <c r="Q400" s="175"/>
      <c r="R400" s="175"/>
      <c r="S400" s="175"/>
      <c r="T400" s="175"/>
      <c r="U400" s="175"/>
      <c r="V400" s="175"/>
      <c r="W400" s="175"/>
      <c r="X400" s="175"/>
      <c r="Y400" s="175"/>
      <c r="Z400" s="175"/>
    </row>
    <row r="401" ht="11.25" customHeight="1">
      <c r="A401" s="175"/>
      <c r="B401" s="175"/>
      <c r="C401" s="175"/>
      <c r="D401" s="175"/>
      <c r="E401" s="175"/>
      <c r="F401" s="175"/>
      <c r="G401" s="175"/>
      <c r="H401" s="175"/>
      <c r="I401" s="175"/>
      <c r="J401" s="175"/>
      <c r="K401" s="175"/>
      <c r="L401" s="175"/>
      <c r="M401" s="175"/>
      <c r="N401" s="175"/>
      <c r="O401" s="175"/>
      <c r="P401" s="175"/>
      <c r="Q401" s="175"/>
      <c r="R401" s="175"/>
      <c r="S401" s="175"/>
      <c r="T401" s="175"/>
      <c r="U401" s="175"/>
      <c r="V401" s="175"/>
      <c r="W401" s="175"/>
      <c r="X401" s="175"/>
      <c r="Y401" s="175"/>
      <c r="Z401" s="175"/>
    </row>
    <row r="402" ht="11.25" customHeight="1">
      <c r="A402" s="175"/>
      <c r="B402" s="175"/>
      <c r="C402" s="175"/>
      <c r="D402" s="175"/>
      <c r="E402" s="175"/>
      <c r="F402" s="175"/>
      <c r="G402" s="175"/>
      <c r="H402" s="175"/>
      <c r="I402" s="175"/>
      <c r="J402" s="175"/>
      <c r="K402" s="175"/>
      <c r="L402" s="175"/>
      <c r="M402" s="175"/>
      <c r="N402" s="175"/>
      <c r="O402" s="175"/>
      <c r="P402" s="175"/>
      <c r="Q402" s="175"/>
      <c r="R402" s="175"/>
      <c r="S402" s="175"/>
      <c r="T402" s="175"/>
      <c r="U402" s="175"/>
      <c r="V402" s="175"/>
      <c r="W402" s="175"/>
      <c r="X402" s="175"/>
      <c r="Y402" s="175"/>
      <c r="Z402" s="175"/>
    </row>
    <row r="403" ht="11.25" customHeight="1">
      <c r="A403" s="175"/>
      <c r="B403" s="175"/>
      <c r="C403" s="175"/>
      <c r="D403" s="175"/>
      <c r="E403" s="175"/>
      <c r="F403" s="175"/>
      <c r="G403" s="175"/>
      <c r="H403" s="175"/>
      <c r="I403" s="175"/>
      <c r="J403" s="175"/>
      <c r="K403" s="175"/>
      <c r="L403" s="175"/>
      <c r="M403" s="175"/>
      <c r="N403" s="175"/>
      <c r="O403" s="175"/>
      <c r="P403" s="175"/>
      <c r="Q403" s="175"/>
      <c r="R403" s="175"/>
      <c r="S403" s="175"/>
      <c r="T403" s="175"/>
      <c r="U403" s="175"/>
      <c r="V403" s="175"/>
      <c r="W403" s="175"/>
      <c r="X403" s="175"/>
      <c r="Y403" s="175"/>
      <c r="Z403" s="175"/>
    </row>
    <row r="404" ht="11.25" customHeight="1">
      <c r="A404" s="175"/>
      <c r="B404" s="175"/>
      <c r="C404" s="175"/>
      <c r="D404" s="175"/>
      <c r="E404" s="175"/>
      <c r="F404" s="175"/>
      <c r="G404" s="175"/>
      <c r="H404" s="175"/>
      <c r="I404" s="175"/>
      <c r="J404" s="175"/>
      <c r="K404" s="175"/>
      <c r="L404" s="175"/>
      <c r="M404" s="175"/>
      <c r="N404" s="175"/>
      <c r="O404" s="175"/>
      <c r="P404" s="175"/>
      <c r="Q404" s="175"/>
      <c r="R404" s="175"/>
      <c r="S404" s="175"/>
      <c r="T404" s="175"/>
      <c r="U404" s="175"/>
      <c r="V404" s="175"/>
      <c r="W404" s="175"/>
      <c r="X404" s="175"/>
      <c r="Y404" s="175"/>
      <c r="Z404" s="175"/>
    </row>
    <row r="405" ht="11.25" customHeight="1">
      <c r="A405" s="175"/>
      <c r="B405" s="175"/>
      <c r="C405" s="175"/>
      <c r="D405" s="175"/>
      <c r="E405" s="175"/>
      <c r="F405" s="175"/>
      <c r="G405" s="175"/>
      <c r="H405" s="175"/>
      <c r="I405" s="175"/>
      <c r="J405" s="175"/>
      <c r="K405" s="175"/>
      <c r="L405" s="175"/>
      <c r="M405" s="175"/>
      <c r="N405" s="175"/>
      <c r="O405" s="175"/>
      <c r="P405" s="175"/>
      <c r="Q405" s="175"/>
      <c r="R405" s="175"/>
      <c r="S405" s="175"/>
      <c r="T405" s="175"/>
      <c r="U405" s="175"/>
      <c r="V405" s="175"/>
      <c r="W405" s="175"/>
      <c r="X405" s="175"/>
      <c r="Y405" s="175"/>
      <c r="Z405" s="175"/>
    </row>
    <row r="406" ht="11.25" customHeight="1">
      <c r="A406" s="175"/>
      <c r="B406" s="175"/>
      <c r="C406" s="175"/>
      <c r="D406" s="175"/>
      <c r="E406" s="175"/>
      <c r="F406" s="175"/>
      <c r="G406" s="175"/>
      <c r="H406" s="175"/>
      <c r="I406" s="175"/>
      <c r="J406" s="175"/>
      <c r="K406" s="175"/>
      <c r="L406" s="175"/>
      <c r="M406" s="175"/>
      <c r="N406" s="175"/>
      <c r="O406" s="175"/>
      <c r="P406" s="175"/>
      <c r="Q406" s="175"/>
      <c r="R406" s="175"/>
      <c r="S406" s="175"/>
      <c r="T406" s="175"/>
      <c r="U406" s="175"/>
      <c r="V406" s="175"/>
      <c r="W406" s="175"/>
      <c r="X406" s="175"/>
      <c r="Y406" s="175"/>
      <c r="Z406" s="175"/>
    </row>
    <row r="407" ht="11.25" customHeight="1">
      <c r="A407" s="175"/>
      <c r="B407" s="175"/>
      <c r="C407" s="175"/>
      <c r="D407" s="175"/>
      <c r="E407" s="175"/>
      <c r="F407" s="175"/>
      <c r="G407" s="175"/>
      <c r="H407" s="175"/>
      <c r="I407" s="175"/>
      <c r="J407" s="175"/>
      <c r="K407" s="175"/>
      <c r="L407" s="175"/>
      <c r="M407" s="175"/>
      <c r="N407" s="175"/>
      <c r="O407" s="175"/>
      <c r="P407" s="175"/>
      <c r="Q407" s="175"/>
      <c r="R407" s="175"/>
      <c r="S407" s="175"/>
      <c r="T407" s="175"/>
      <c r="U407" s="175"/>
      <c r="V407" s="175"/>
      <c r="W407" s="175"/>
      <c r="X407" s="175"/>
      <c r="Y407" s="175"/>
      <c r="Z407" s="175"/>
    </row>
    <row r="408" ht="11.25" customHeight="1">
      <c r="A408" s="175"/>
      <c r="B408" s="175"/>
      <c r="C408" s="175"/>
      <c r="D408" s="175"/>
      <c r="E408" s="175"/>
      <c r="F408" s="175"/>
      <c r="G408" s="175"/>
      <c r="H408" s="175"/>
      <c r="I408" s="175"/>
      <c r="J408" s="175"/>
      <c r="K408" s="175"/>
      <c r="L408" s="175"/>
      <c r="M408" s="175"/>
      <c r="N408" s="175"/>
      <c r="O408" s="175"/>
      <c r="P408" s="175"/>
      <c r="Q408" s="175"/>
      <c r="R408" s="175"/>
      <c r="S408" s="175"/>
      <c r="T408" s="175"/>
      <c r="U408" s="175"/>
      <c r="V408" s="175"/>
      <c r="W408" s="175"/>
      <c r="X408" s="175"/>
      <c r="Y408" s="175"/>
      <c r="Z408" s="175"/>
    </row>
    <row r="409" ht="11.25" customHeight="1">
      <c r="A409" s="175"/>
      <c r="B409" s="175"/>
      <c r="C409" s="175"/>
      <c r="D409" s="175"/>
      <c r="E409" s="175"/>
      <c r="F409" s="175"/>
      <c r="G409" s="175"/>
      <c r="H409" s="175"/>
      <c r="I409" s="175"/>
      <c r="J409" s="175"/>
      <c r="K409" s="175"/>
      <c r="L409" s="175"/>
      <c r="M409" s="175"/>
      <c r="N409" s="175"/>
      <c r="O409" s="175"/>
      <c r="P409" s="175"/>
      <c r="Q409" s="175"/>
      <c r="R409" s="175"/>
      <c r="S409" s="175"/>
      <c r="T409" s="175"/>
      <c r="U409" s="175"/>
      <c r="V409" s="175"/>
      <c r="W409" s="175"/>
      <c r="X409" s="175"/>
      <c r="Y409" s="175"/>
      <c r="Z409" s="175"/>
    </row>
    <row r="410" ht="11.25" customHeight="1">
      <c r="A410" s="175"/>
      <c r="B410" s="175"/>
      <c r="C410" s="175"/>
      <c r="D410" s="175"/>
      <c r="E410" s="175"/>
      <c r="F410" s="175"/>
      <c r="G410" s="175"/>
      <c r="H410" s="175"/>
      <c r="I410" s="175"/>
      <c r="J410" s="175"/>
      <c r="K410" s="175"/>
      <c r="L410" s="175"/>
      <c r="M410" s="175"/>
      <c r="N410" s="175"/>
      <c r="O410" s="175"/>
      <c r="P410" s="175"/>
      <c r="Q410" s="175"/>
      <c r="R410" s="175"/>
      <c r="S410" s="175"/>
      <c r="T410" s="175"/>
      <c r="U410" s="175"/>
      <c r="V410" s="175"/>
      <c r="W410" s="175"/>
      <c r="X410" s="175"/>
      <c r="Y410" s="175"/>
      <c r="Z410" s="175"/>
    </row>
    <row r="411" ht="11.25" customHeight="1">
      <c r="A411" s="175"/>
      <c r="B411" s="175"/>
      <c r="C411" s="175"/>
      <c r="D411" s="175"/>
      <c r="E411" s="175"/>
      <c r="F411" s="175"/>
      <c r="G411" s="175"/>
      <c r="H411" s="175"/>
      <c r="I411" s="175"/>
      <c r="J411" s="175"/>
      <c r="K411" s="175"/>
      <c r="L411" s="175"/>
      <c r="M411" s="175"/>
      <c r="N411" s="175"/>
      <c r="O411" s="175"/>
      <c r="P411" s="175"/>
      <c r="Q411" s="175"/>
      <c r="R411" s="175"/>
      <c r="S411" s="175"/>
      <c r="T411" s="175"/>
      <c r="U411" s="175"/>
      <c r="V411" s="175"/>
      <c r="W411" s="175"/>
      <c r="X411" s="175"/>
      <c r="Y411" s="175"/>
      <c r="Z411" s="175"/>
    </row>
    <row r="412" ht="11.25" customHeight="1">
      <c r="A412" s="175"/>
      <c r="B412" s="175"/>
      <c r="C412" s="175"/>
      <c r="D412" s="175"/>
      <c r="E412" s="175"/>
      <c r="F412" s="175"/>
      <c r="G412" s="175"/>
      <c r="H412" s="175"/>
      <c r="I412" s="175"/>
      <c r="J412" s="175"/>
      <c r="K412" s="175"/>
      <c r="L412" s="175"/>
      <c r="M412" s="175"/>
      <c r="N412" s="175"/>
      <c r="O412" s="175"/>
      <c r="P412" s="175"/>
      <c r="Q412" s="175"/>
      <c r="R412" s="175"/>
      <c r="S412" s="175"/>
      <c r="T412" s="175"/>
      <c r="U412" s="175"/>
      <c r="V412" s="175"/>
      <c r="W412" s="175"/>
      <c r="X412" s="175"/>
      <c r="Y412" s="175"/>
      <c r="Z412" s="175"/>
    </row>
    <row r="413" ht="11.25" customHeight="1">
      <c r="A413" s="175"/>
      <c r="B413" s="175"/>
      <c r="C413" s="175"/>
      <c r="D413" s="175"/>
      <c r="E413" s="175"/>
      <c r="F413" s="175"/>
      <c r="G413" s="175"/>
      <c r="H413" s="175"/>
      <c r="I413" s="175"/>
      <c r="J413" s="175"/>
      <c r="K413" s="175"/>
      <c r="L413" s="175"/>
      <c r="M413" s="175"/>
      <c r="N413" s="175"/>
      <c r="O413" s="175"/>
      <c r="P413" s="175"/>
      <c r="Q413" s="175"/>
      <c r="R413" s="175"/>
      <c r="S413" s="175"/>
      <c r="T413" s="175"/>
      <c r="U413" s="175"/>
      <c r="V413" s="175"/>
      <c r="W413" s="175"/>
      <c r="X413" s="175"/>
      <c r="Y413" s="175"/>
      <c r="Z413" s="175"/>
    </row>
    <row r="414" ht="11.25" customHeight="1">
      <c r="A414" s="175"/>
      <c r="B414" s="175"/>
      <c r="C414" s="175"/>
      <c r="D414" s="175"/>
      <c r="E414" s="175"/>
      <c r="F414" s="175"/>
      <c r="G414" s="175"/>
      <c r="H414" s="175"/>
      <c r="I414" s="175"/>
      <c r="J414" s="175"/>
      <c r="K414" s="175"/>
      <c r="L414" s="175"/>
      <c r="M414" s="175"/>
      <c r="N414" s="175"/>
      <c r="O414" s="175"/>
      <c r="P414" s="175"/>
      <c r="Q414" s="175"/>
      <c r="R414" s="175"/>
      <c r="S414" s="175"/>
      <c r="T414" s="175"/>
      <c r="U414" s="175"/>
      <c r="V414" s="175"/>
      <c r="W414" s="175"/>
      <c r="X414" s="175"/>
      <c r="Y414" s="175"/>
      <c r="Z414" s="175"/>
    </row>
    <row r="415" ht="11.25" customHeight="1">
      <c r="A415" s="175"/>
      <c r="B415" s="175"/>
      <c r="C415" s="175"/>
      <c r="D415" s="175"/>
      <c r="E415" s="175"/>
      <c r="F415" s="175"/>
      <c r="G415" s="175"/>
      <c r="H415" s="175"/>
      <c r="I415" s="175"/>
      <c r="J415" s="175"/>
      <c r="K415" s="175"/>
      <c r="L415" s="175"/>
      <c r="M415" s="175"/>
      <c r="N415" s="175"/>
      <c r="O415" s="175"/>
      <c r="P415" s="175"/>
      <c r="Q415" s="175"/>
      <c r="R415" s="175"/>
      <c r="S415" s="175"/>
      <c r="T415" s="175"/>
      <c r="U415" s="175"/>
      <c r="V415" s="175"/>
      <c r="W415" s="175"/>
      <c r="X415" s="175"/>
      <c r="Y415" s="175"/>
      <c r="Z415" s="175"/>
    </row>
    <row r="416" ht="11.25" customHeight="1">
      <c r="A416" s="175"/>
      <c r="B416" s="175"/>
      <c r="C416" s="175"/>
      <c r="D416" s="175"/>
      <c r="E416" s="175"/>
      <c r="F416" s="175"/>
      <c r="G416" s="175"/>
      <c r="H416" s="175"/>
      <c r="I416" s="175"/>
      <c r="J416" s="175"/>
      <c r="K416" s="175"/>
      <c r="L416" s="175"/>
      <c r="M416" s="175"/>
      <c r="N416" s="175"/>
      <c r="O416" s="175"/>
      <c r="P416" s="175"/>
      <c r="Q416" s="175"/>
      <c r="R416" s="175"/>
      <c r="S416" s="175"/>
      <c r="T416" s="175"/>
      <c r="U416" s="175"/>
      <c r="V416" s="175"/>
      <c r="W416" s="175"/>
      <c r="X416" s="175"/>
      <c r="Y416" s="175"/>
      <c r="Z416" s="175"/>
    </row>
    <row r="417" ht="11.25" customHeight="1">
      <c r="A417" s="175"/>
      <c r="B417" s="175"/>
      <c r="C417" s="175"/>
      <c r="D417" s="175"/>
      <c r="E417" s="175"/>
      <c r="F417" s="175"/>
      <c r="G417" s="175"/>
      <c r="H417" s="175"/>
      <c r="I417" s="175"/>
      <c r="J417" s="175"/>
      <c r="K417" s="175"/>
      <c r="L417" s="175"/>
      <c r="M417" s="175"/>
      <c r="N417" s="175"/>
      <c r="O417" s="175"/>
      <c r="P417" s="175"/>
      <c r="Q417" s="175"/>
      <c r="R417" s="175"/>
      <c r="S417" s="175"/>
      <c r="T417" s="175"/>
      <c r="U417" s="175"/>
      <c r="V417" s="175"/>
      <c r="W417" s="175"/>
      <c r="X417" s="175"/>
      <c r="Y417" s="175"/>
      <c r="Z417" s="175"/>
    </row>
    <row r="418" ht="11.25" customHeight="1">
      <c r="A418" s="175"/>
      <c r="B418" s="175"/>
      <c r="C418" s="175"/>
      <c r="D418" s="175"/>
      <c r="E418" s="175"/>
      <c r="F418" s="175"/>
      <c r="G418" s="175"/>
      <c r="H418" s="175"/>
      <c r="I418" s="175"/>
      <c r="J418" s="175"/>
      <c r="K418" s="175"/>
      <c r="L418" s="175"/>
      <c r="M418" s="175"/>
      <c r="N418" s="175"/>
      <c r="O418" s="175"/>
      <c r="P418" s="175"/>
      <c r="Q418" s="175"/>
      <c r="R418" s="175"/>
      <c r="S418" s="175"/>
      <c r="T418" s="175"/>
      <c r="U418" s="175"/>
      <c r="V418" s="175"/>
      <c r="W418" s="175"/>
      <c r="X418" s="175"/>
      <c r="Y418" s="175"/>
      <c r="Z418" s="175"/>
    </row>
    <row r="419" ht="11.25" customHeight="1">
      <c r="A419" s="175"/>
      <c r="B419" s="175"/>
      <c r="C419" s="175"/>
      <c r="D419" s="175"/>
      <c r="E419" s="175"/>
      <c r="F419" s="175"/>
      <c r="G419" s="175"/>
      <c r="H419" s="175"/>
      <c r="I419" s="175"/>
      <c r="J419" s="175"/>
      <c r="K419" s="175"/>
      <c r="L419" s="175"/>
      <c r="M419" s="175"/>
      <c r="N419" s="175"/>
      <c r="O419" s="175"/>
      <c r="P419" s="175"/>
      <c r="Q419" s="175"/>
      <c r="R419" s="175"/>
      <c r="S419" s="175"/>
      <c r="T419" s="175"/>
      <c r="U419" s="175"/>
      <c r="V419" s="175"/>
      <c r="W419" s="175"/>
      <c r="X419" s="175"/>
      <c r="Y419" s="175"/>
      <c r="Z419" s="175"/>
    </row>
    <row r="420" ht="11.25" customHeight="1">
      <c r="A420" s="175"/>
      <c r="B420" s="175"/>
      <c r="C420" s="175"/>
      <c r="D420" s="175"/>
      <c r="E420" s="175"/>
      <c r="F420" s="175"/>
      <c r="G420" s="175"/>
      <c r="H420" s="175"/>
      <c r="I420" s="175"/>
      <c r="J420" s="175"/>
      <c r="K420" s="175"/>
      <c r="L420" s="175"/>
      <c r="M420" s="175"/>
      <c r="N420" s="175"/>
      <c r="O420" s="175"/>
      <c r="P420" s="175"/>
      <c r="Q420" s="175"/>
      <c r="R420" s="175"/>
      <c r="S420" s="175"/>
      <c r="T420" s="175"/>
      <c r="U420" s="175"/>
      <c r="V420" s="175"/>
      <c r="W420" s="175"/>
      <c r="X420" s="175"/>
      <c r="Y420" s="175"/>
      <c r="Z420" s="175"/>
    </row>
    <row r="421" ht="11.25" customHeight="1">
      <c r="A421" s="175"/>
      <c r="B421" s="175"/>
      <c r="C421" s="175"/>
      <c r="D421" s="175"/>
      <c r="E421" s="175"/>
      <c r="F421" s="175"/>
      <c r="G421" s="175"/>
      <c r="H421" s="175"/>
      <c r="I421" s="175"/>
      <c r="J421" s="175"/>
      <c r="K421" s="175"/>
      <c r="L421" s="175"/>
      <c r="M421" s="175"/>
      <c r="N421" s="175"/>
      <c r="O421" s="175"/>
      <c r="P421" s="175"/>
      <c r="Q421" s="175"/>
      <c r="R421" s="175"/>
      <c r="S421" s="175"/>
      <c r="T421" s="175"/>
      <c r="U421" s="175"/>
      <c r="V421" s="175"/>
      <c r="W421" s="175"/>
      <c r="X421" s="175"/>
      <c r="Y421" s="175"/>
      <c r="Z421" s="175"/>
    </row>
    <row r="422" ht="11.25" customHeight="1">
      <c r="A422" s="175"/>
      <c r="B422" s="175"/>
      <c r="C422" s="175"/>
      <c r="D422" s="175"/>
      <c r="E422" s="175"/>
      <c r="F422" s="175"/>
      <c r="G422" s="175"/>
      <c r="H422" s="175"/>
      <c r="I422" s="175"/>
      <c r="J422" s="175"/>
      <c r="K422" s="175"/>
      <c r="L422" s="175"/>
      <c r="M422" s="175"/>
      <c r="N422" s="175"/>
      <c r="O422" s="175"/>
      <c r="P422" s="175"/>
      <c r="Q422" s="175"/>
      <c r="R422" s="175"/>
      <c r="S422" s="175"/>
      <c r="T422" s="175"/>
      <c r="U422" s="175"/>
      <c r="V422" s="175"/>
      <c r="W422" s="175"/>
      <c r="X422" s="175"/>
      <c r="Y422" s="175"/>
      <c r="Z422" s="175"/>
    </row>
    <row r="423" ht="11.25" customHeight="1">
      <c r="A423" s="175"/>
      <c r="B423" s="175"/>
      <c r="C423" s="175"/>
      <c r="D423" s="175"/>
      <c r="E423" s="175"/>
      <c r="F423" s="175"/>
      <c r="G423" s="175"/>
      <c r="H423" s="175"/>
      <c r="I423" s="175"/>
      <c r="J423" s="175"/>
      <c r="K423" s="175"/>
      <c r="L423" s="175"/>
      <c r="M423" s="175"/>
      <c r="N423" s="175"/>
      <c r="O423" s="175"/>
      <c r="P423" s="175"/>
      <c r="Q423" s="175"/>
      <c r="R423" s="175"/>
      <c r="S423" s="175"/>
      <c r="T423" s="175"/>
      <c r="U423" s="175"/>
      <c r="V423" s="175"/>
      <c r="W423" s="175"/>
      <c r="X423" s="175"/>
      <c r="Y423" s="175"/>
      <c r="Z423" s="175"/>
    </row>
    <row r="424" ht="11.25" customHeight="1">
      <c r="A424" s="175"/>
      <c r="B424" s="175"/>
      <c r="C424" s="175"/>
      <c r="D424" s="175"/>
      <c r="E424" s="175"/>
      <c r="F424" s="175"/>
      <c r="G424" s="175"/>
      <c r="H424" s="175"/>
      <c r="I424" s="175"/>
      <c r="J424" s="175"/>
      <c r="K424" s="175"/>
      <c r="L424" s="175"/>
      <c r="M424" s="175"/>
      <c r="N424" s="175"/>
      <c r="O424" s="175"/>
      <c r="P424" s="175"/>
      <c r="Q424" s="175"/>
      <c r="R424" s="175"/>
      <c r="S424" s="175"/>
      <c r="T424" s="175"/>
      <c r="U424" s="175"/>
      <c r="V424" s="175"/>
      <c r="W424" s="175"/>
      <c r="X424" s="175"/>
      <c r="Y424" s="175"/>
      <c r="Z424" s="175"/>
    </row>
    <row r="425" ht="11.25" customHeight="1">
      <c r="A425" s="175"/>
      <c r="B425" s="175"/>
      <c r="C425" s="175"/>
      <c r="D425" s="175"/>
      <c r="E425" s="175"/>
      <c r="F425" s="175"/>
      <c r="G425" s="175"/>
      <c r="H425" s="175"/>
      <c r="I425" s="175"/>
      <c r="J425" s="175"/>
      <c r="K425" s="175"/>
      <c r="L425" s="175"/>
      <c r="M425" s="175"/>
      <c r="N425" s="175"/>
      <c r="O425" s="175"/>
      <c r="P425" s="175"/>
      <c r="Q425" s="175"/>
      <c r="R425" s="175"/>
      <c r="S425" s="175"/>
      <c r="T425" s="175"/>
      <c r="U425" s="175"/>
      <c r="V425" s="175"/>
      <c r="W425" s="175"/>
      <c r="X425" s="175"/>
      <c r="Y425" s="175"/>
      <c r="Z425" s="175"/>
    </row>
    <row r="426" ht="11.25" customHeight="1">
      <c r="A426" s="175"/>
      <c r="B426" s="175"/>
      <c r="C426" s="175"/>
      <c r="D426" s="175"/>
      <c r="E426" s="175"/>
      <c r="F426" s="175"/>
      <c r="G426" s="175"/>
      <c r="H426" s="175"/>
      <c r="I426" s="175"/>
      <c r="J426" s="175"/>
      <c r="K426" s="175"/>
      <c r="L426" s="175"/>
      <c r="M426" s="175"/>
      <c r="N426" s="175"/>
      <c r="O426" s="175"/>
      <c r="P426" s="175"/>
      <c r="Q426" s="175"/>
      <c r="R426" s="175"/>
      <c r="S426" s="175"/>
      <c r="T426" s="175"/>
      <c r="U426" s="175"/>
      <c r="V426" s="175"/>
      <c r="W426" s="175"/>
      <c r="X426" s="175"/>
      <c r="Y426" s="175"/>
      <c r="Z426" s="175"/>
    </row>
    <row r="427" ht="11.25" customHeight="1">
      <c r="A427" s="175"/>
      <c r="B427" s="175"/>
      <c r="C427" s="175"/>
      <c r="D427" s="175"/>
      <c r="E427" s="175"/>
      <c r="F427" s="175"/>
      <c r="G427" s="175"/>
      <c r="H427" s="175"/>
      <c r="I427" s="175"/>
      <c r="J427" s="175"/>
      <c r="K427" s="175"/>
      <c r="L427" s="175"/>
      <c r="M427" s="175"/>
      <c r="N427" s="175"/>
      <c r="O427" s="175"/>
      <c r="P427" s="175"/>
      <c r="Q427" s="175"/>
      <c r="R427" s="175"/>
      <c r="S427" s="175"/>
      <c r="T427" s="175"/>
      <c r="U427" s="175"/>
      <c r="V427" s="175"/>
      <c r="W427" s="175"/>
      <c r="X427" s="175"/>
      <c r="Y427" s="175"/>
      <c r="Z427" s="175"/>
    </row>
    <row r="428" ht="11.25" customHeight="1">
      <c r="A428" s="175"/>
      <c r="B428" s="175"/>
      <c r="C428" s="175"/>
      <c r="D428" s="175"/>
      <c r="E428" s="175"/>
      <c r="F428" s="175"/>
      <c r="G428" s="175"/>
      <c r="H428" s="175"/>
      <c r="I428" s="175"/>
      <c r="J428" s="175"/>
      <c r="K428" s="175"/>
      <c r="L428" s="175"/>
      <c r="M428" s="175"/>
      <c r="N428" s="175"/>
      <c r="O428" s="175"/>
      <c r="P428" s="175"/>
      <c r="Q428" s="175"/>
      <c r="R428" s="175"/>
      <c r="S428" s="175"/>
      <c r="T428" s="175"/>
      <c r="U428" s="175"/>
      <c r="V428" s="175"/>
      <c r="W428" s="175"/>
      <c r="X428" s="175"/>
      <c r="Y428" s="175"/>
      <c r="Z428" s="175"/>
    </row>
    <row r="429" ht="11.25" customHeight="1">
      <c r="A429" s="175"/>
      <c r="B429" s="175"/>
      <c r="C429" s="175"/>
      <c r="D429" s="175"/>
      <c r="E429" s="175"/>
      <c r="F429" s="175"/>
      <c r="G429" s="175"/>
      <c r="H429" s="175"/>
      <c r="I429" s="175"/>
      <c r="J429" s="175"/>
      <c r="K429" s="175"/>
      <c r="L429" s="175"/>
      <c r="M429" s="175"/>
      <c r="N429" s="175"/>
      <c r="O429" s="175"/>
      <c r="P429" s="175"/>
      <c r="Q429" s="175"/>
      <c r="R429" s="175"/>
      <c r="S429" s="175"/>
      <c r="T429" s="175"/>
      <c r="U429" s="175"/>
      <c r="V429" s="175"/>
      <c r="W429" s="175"/>
      <c r="X429" s="175"/>
      <c r="Y429" s="175"/>
      <c r="Z429" s="175"/>
    </row>
    <row r="430" ht="11.25" customHeight="1">
      <c r="A430" s="175"/>
      <c r="B430" s="175"/>
      <c r="C430" s="175"/>
      <c r="D430" s="175"/>
      <c r="E430" s="175"/>
      <c r="F430" s="175"/>
      <c r="G430" s="175"/>
      <c r="H430" s="175"/>
      <c r="I430" s="175"/>
      <c r="J430" s="175"/>
      <c r="K430" s="175"/>
      <c r="L430" s="175"/>
      <c r="M430" s="175"/>
      <c r="N430" s="175"/>
      <c r="O430" s="175"/>
      <c r="P430" s="175"/>
      <c r="Q430" s="175"/>
      <c r="R430" s="175"/>
      <c r="S430" s="175"/>
      <c r="T430" s="175"/>
      <c r="U430" s="175"/>
      <c r="V430" s="175"/>
      <c r="W430" s="175"/>
      <c r="X430" s="175"/>
      <c r="Y430" s="175"/>
      <c r="Z430" s="175"/>
    </row>
    <row r="431" ht="11.25" customHeight="1">
      <c r="A431" s="175"/>
      <c r="B431" s="175"/>
      <c r="C431" s="175"/>
      <c r="D431" s="175"/>
      <c r="E431" s="175"/>
      <c r="F431" s="175"/>
      <c r="G431" s="175"/>
      <c r="H431" s="175"/>
      <c r="I431" s="175"/>
      <c r="J431" s="175"/>
      <c r="K431" s="175"/>
      <c r="L431" s="175"/>
      <c r="M431" s="175"/>
      <c r="N431" s="175"/>
      <c r="O431" s="175"/>
      <c r="P431" s="175"/>
      <c r="Q431" s="175"/>
      <c r="R431" s="175"/>
      <c r="S431" s="175"/>
      <c r="T431" s="175"/>
      <c r="U431" s="175"/>
      <c r="V431" s="175"/>
      <c r="W431" s="175"/>
      <c r="X431" s="175"/>
      <c r="Y431" s="175"/>
      <c r="Z431" s="175"/>
    </row>
    <row r="432" ht="11.25" customHeight="1">
      <c r="A432" s="175"/>
      <c r="B432" s="175"/>
      <c r="C432" s="175"/>
      <c r="D432" s="175"/>
      <c r="E432" s="175"/>
      <c r="F432" s="175"/>
      <c r="G432" s="175"/>
      <c r="H432" s="175"/>
      <c r="I432" s="175"/>
      <c r="J432" s="175"/>
      <c r="K432" s="175"/>
      <c r="L432" s="175"/>
      <c r="M432" s="175"/>
      <c r="N432" s="175"/>
      <c r="O432" s="175"/>
      <c r="P432" s="175"/>
      <c r="Q432" s="175"/>
      <c r="R432" s="175"/>
      <c r="S432" s="175"/>
      <c r="T432" s="175"/>
      <c r="U432" s="175"/>
      <c r="V432" s="175"/>
      <c r="W432" s="175"/>
      <c r="X432" s="175"/>
      <c r="Y432" s="175"/>
      <c r="Z432" s="175"/>
    </row>
    <row r="433" ht="11.25" customHeight="1">
      <c r="A433" s="175"/>
      <c r="B433" s="175"/>
      <c r="C433" s="175"/>
      <c r="D433" s="175"/>
      <c r="E433" s="175"/>
      <c r="F433" s="175"/>
      <c r="G433" s="175"/>
      <c r="H433" s="175"/>
      <c r="I433" s="175"/>
      <c r="J433" s="175"/>
      <c r="K433" s="175"/>
      <c r="L433" s="175"/>
      <c r="M433" s="175"/>
      <c r="N433" s="175"/>
      <c r="O433" s="175"/>
      <c r="P433" s="175"/>
      <c r="Q433" s="175"/>
      <c r="R433" s="175"/>
      <c r="S433" s="175"/>
      <c r="T433" s="175"/>
      <c r="U433" s="175"/>
      <c r="V433" s="175"/>
      <c r="W433" s="175"/>
      <c r="X433" s="175"/>
      <c r="Y433" s="175"/>
      <c r="Z433" s="175"/>
    </row>
    <row r="434" ht="11.25" customHeight="1">
      <c r="A434" s="175"/>
      <c r="B434" s="175"/>
      <c r="C434" s="175"/>
      <c r="D434" s="175"/>
      <c r="E434" s="175"/>
      <c r="F434" s="175"/>
      <c r="G434" s="175"/>
      <c r="H434" s="175"/>
      <c r="I434" s="175"/>
      <c r="J434" s="175"/>
      <c r="K434" s="175"/>
      <c r="L434" s="175"/>
      <c r="M434" s="175"/>
      <c r="N434" s="175"/>
      <c r="O434" s="175"/>
      <c r="P434" s="175"/>
      <c r="Q434" s="175"/>
      <c r="R434" s="175"/>
      <c r="S434" s="175"/>
      <c r="T434" s="175"/>
      <c r="U434" s="175"/>
      <c r="V434" s="175"/>
      <c r="W434" s="175"/>
      <c r="X434" s="175"/>
      <c r="Y434" s="175"/>
      <c r="Z434" s="175"/>
    </row>
    <row r="435" ht="11.25" customHeight="1">
      <c r="A435" s="175"/>
      <c r="B435" s="175"/>
      <c r="C435" s="175"/>
      <c r="D435" s="175"/>
      <c r="E435" s="175"/>
      <c r="F435" s="175"/>
      <c r="G435" s="175"/>
      <c r="H435" s="175"/>
      <c r="I435" s="175"/>
      <c r="J435" s="175"/>
      <c r="K435" s="175"/>
      <c r="L435" s="175"/>
      <c r="M435" s="175"/>
      <c r="N435" s="175"/>
      <c r="O435" s="175"/>
      <c r="P435" s="175"/>
      <c r="Q435" s="175"/>
      <c r="R435" s="175"/>
      <c r="S435" s="175"/>
      <c r="T435" s="175"/>
      <c r="U435" s="175"/>
      <c r="V435" s="175"/>
      <c r="W435" s="175"/>
      <c r="X435" s="175"/>
      <c r="Y435" s="175"/>
      <c r="Z435" s="175"/>
    </row>
    <row r="436" ht="11.25" customHeight="1">
      <c r="A436" s="175"/>
      <c r="B436" s="175"/>
      <c r="C436" s="175"/>
      <c r="D436" s="175"/>
      <c r="E436" s="175"/>
      <c r="F436" s="175"/>
      <c r="G436" s="175"/>
      <c r="H436" s="175"/>
      <c r="I436" s="175"/>
      <c r="J436" s="175"/>
      <c r="K436" s="175"/>
      <c r="L436" s="175"/>
      <c r="M436" s="175"/>
      <c r="N436" s="175"/>
      <c r="O436" s="175"/>
      <c r="P436" s="175"/>
      <c r="Q436" s="175"/>
      <c r="R436" s="175"/>
      <c r="S436" s="175"/>
      <c r="T436" s="175"/>
      <c r="U436" s="175"/>
      <c r="V436" s="175"/>
      <c r="W436" s="175"/>
      <c r="X436" s="175"/>
      <c r="Y436" s="175"/>
      <c r="Z436" s="175"/>
    </row>
    <row r="437" ht="11.25" customHeight="1">
      <c r="A437" s="175"/>
      <c r="B437" s="175"/>
      <c r="C437" s="175"/>
      <c r="D437" s="175"/>
      <c r="E437" s="175"/>
      <c r="F437" s="175"/>
      <c r="G437" s="175"/>
      <c r="H437" s="175"/>
      <c r="I437" s="175"/>
      <c r="J437" s="175"/>
      <c r="K437" s="175"/>
      <c r="L437" s="175"/>
      <c r="M437" s="175"/>
      <c r="N437" s="175"/>
      <c r="O437" s="175"/>
      <c r="P437" s="175"/>
      <c r="Q437" s="175"/>
      <c r="R437" s="175"/>
      <c r="S437" s="175"/>
      <c r="T437" s="175"/>
      <c r="U437" s="175"/>
      <c r="V437" s="175"/>
      <c r="W437" s="175"/>
      <c r="X437" s="175"/>
      <c r="Y437" s="175"/>
      <c r="Z437" s="175"/>
    </row>
    <row r="438" ht="11.25" customHeight="1">
      <c r="A438" s="175"/>
      <c r="B438" s="175"/>
      <c r="C438" s="175"/>
      <c r="D438" s="175"/>
      <c r="E438" s="175"/>
      <c r="F438" s="175"/>
      <c r="G438" s="175"/>
      <c r="H438" s="175"/>
      <c r="I438" s="175"/>
      <c r="J438" s="175"/>
      <c r="K438" s="175"/>
      <c r="L438" s="175"/>
      <c r="M438" s="175"/>
      <c r="N438" s="175"/>
      <c r="O438" s="175"/>
      <c r="P438" s="175"/>
      <c r="Q438" s="175"/>
      <c r="R438" s="175"/>
      <c r="S438" s="175"/>
      <c r="T438" s="175"/>
      <c r="U438" s="175"/>
      <c r="V438" s="175"/>
      <c r="W438" s="175"/>
      <c r="X438" s="175"/>
      <c r="Y438" s="175"/>
      <c r="Z438" s="175"/>
    </row>
    <row r="439" ht="11.25" customHeight="1">
      <c r="A439" s="175"/>
      <c r="B439" s="175"/>
      <c r="C439" s="175"/>
      <c r="D439" s="175"/>
      <c r="E439" s="175"/>
      <c r="F439" s="175"/>
      <c r="G439" s="175"/>
      <c r="H439" s="175"/>
      <c r="I439" s="175"/>
      <c r="J439" s="175"/>
      <c r="K439" s="175"/>
      <c r="L439" s="175"/>
      <c r="M439" s="175"/>
      <c r="N439" s="175"/>
      <c r="O439" s="175"/>
      <c r="P439" s="175"/>
      <c r="Q439" s="175"/>
      <c r="R439" s="175"/>
      <c r="S439" s="175"/>
      <c r="T439" s="175"/>
      <c r="U439" s="175"/>
      <c r="V439" s="175"/>
      <c r="W439" s="175"/>
      <c r="X439" s="175"/>
      <c r="Y439" s="175"/>
      <c r="Z439" s="175"/>
    </row>
    <row r="440" ht="11.25" customHeight="1">
      <c r="A440" s="175"/>
      <c r="B440" s="175"/>
      <c r="C440" s="175"/>
      <c r="D440" s="175"/>
      <c r="E440" s="175"/>
      <c r="F440" s="175"/>
      <c r="G440" s="175"/>
      <c r="H440" s="175"/>
      <c r="I440" s="175"/>
      <c r="J440" s="175"/>
      <c r="K440" s="175"/>
      <c r="L440" s="175"/>
      <c r="M440" s="175"/>
      <c r="N440" s="175"/>
      <c r="O440" s="175"/>
      <c r="P440" s="175"/>
      <c r="Q440" s="175"/>
      <c r="R440" s="175"/>
      <c r="S440" s="175"/>
      <c r="T440" s="175"/>
      <c r="U440" s="175"/>
      <c r="V440" s="175"/>
      <c r="W440" s="175"/>
      <c r="X440" s="175"/>
      <c r="Y440" s="175"/>
      <c r="Z440" s="175"/>
    </row>
    <row r="441" ht="11.25" customHeight="1">
      <c r="A441" s="175"/>
      <c r="B441" s="175"/>
      <c r="C441" s="175"/>
      <c r="D441" s="175"/>
      <c r="E441" s="175"/>
      <c r="F441" s="175"/>
      <c r="G441" s="175"/>
      <c r="H441" s="175"/>
      <c r="I441" s="175"/>
      <c r="J441" s="175"/>
      <c r="K441" s="175"/>
      <c r="L441" s="175"/>
      <c r="M441" s="175"/>
      <c r="N441" s="175"/>
      <c r="O441" s="175"/>
      <c r="P441" s="175"/>
      <c r="Q441" s="175"/>
      <c r="R441" s="175"/>
      <c r="S441" s="175"/>
      <c r="T441" s="175"/>
      <c r="U441" s="175"/>
      <c r="V441" s="175"/>
      <c r="W441" s="175"/>
      <c r="X441" s="175"/>
      <c r="Y441" s="175"/>
      <c r="Z441" s="175"/>
    </row>
    <row r="442" ht="11.25" customHeight="1">
      <c r="A442" s="175"/>
      <c r="B442" s="175"/>
      <c r="C442" s="175"/>
      <c r="D442" s="175"/>
      <c r="E442" s="175"/>
      <c r="F442" s="175"/>
      <c r="G442" s="175"/>
      <c r="H442" s="175"/>
      <c r="I442" s="175"/>
      <c r="J442" s="175"/>
      <c r="K442" s="175"/>
      <c r="L442" s="175"/>
      <c r="M442" s="175"/>
      <c r="N442" s="175"/>
      <c r="O442" s="175"/>
      <c r="P442" s="175"/>
      <c r="Q442" s="175"/>
      <c r="R442" s="175"/>
      <c r="S442" s="175"/>
      <c r="T442" s="175"/>
      <c r="U442" s="175"/>
      <c r="V442" s="175"/>
      <c r="W442" s="175"/>
      <c r="X442" s="175"/>
      <c r="Y442" s="175"/>
      <c r="Z442" s="175"/>
    </row>
    <row r="443" ht="11.25" customHeight="1">
      <c r="A443" s="175"/>
      <c r="B443" s="175"/>
      <c r="C443" s="175"/>
      <c r="D443" s="175"/>
      <c r="E443" s="175"/>
      <c r="F443" s="175"/>
      <c r="G443" s="175"/>
      <c r="H443" s="175"/>
      <c r="I443" s="175"/>
      <c r="J443" s="175"/>
      <c r="K443" s="175"/>
      <c r="L443" s="175"/>
      <c r="M443" s="175"/>
      <c r="N443" s="175"/>
      <c r="O443" s="175"/>
      <c r="P443" s="175"/>
      <c r="Q443" s="175"/>
      <c r="R443" s="175"/>
      <c r="S443" s="175"/>
      <c r="T443" s="175"/>
      <c r="U443" s="175"/>
      <c r="V443" s="175"/>
      <c r="W443" s="175"/>
      <c r="X443" s="175"/>
      <c r="Y443" s="175"/>
      <c r="Z443" s="175"/>
    </row>
    <row r="444" ht="11.25" customHeight="1">
      <c r="A444" s="175"/>
      <c r="B444" s="175"/>
      <c r="C444" s="175"/>
      <c r="D444" s="175"/>
      <c r="E444" s="175"/>
      <c r="F444" s="175"/>
      <c r="G444" s="175"/>
      <c r="H444" s="175"/>
      <c r="I444" s="175"/>
      <c r="J444" s="175"/>
      <c r="K444" s="175"/>
      <c r="L444" s="175"/>
      <c r="M444" s="175"/>
      <c r="N444" s="175"/>
      <c r="O444" s="175"/>
      <c r="P444" s="175"/>
      <c r="Q444" s="175"/>
      <c r="R444" s="175"/>
      <c r="S444" s="175"/>
      <c r="T444" s="175"/>
      <c r="U444" s="175"/>
      <c r="V444" s="175"/>
      <c r="W444" s="175"/>
      <c r="X444" s="175"/>
      <c r="Y444" s="175"/>
      <c r="Z444" s="175"/>
    </row>
    <row r="445" ht="11.25" customHeight="1">
      <c r="A445" s="175"/>
      <c r="B445" s="175"/>
      <c r="C445" s="175"/>
      <c r="D445" s="175"/>
      <c r="E445" s="175"/>
      <c r="F445" s="175"/>
      <c r="G445" s="175"/>
      <c r="H445" s="175"/>
      <c r="I445" s="175"/>
      <c r="J445" s="175"/>
      <c r="K445" s="175"/>
      <c r="L445" s="175"/>
      <c r="M445" s="175"/>
      <c r="N445" s="175"/>
      <c r="O445" s="175"/>
      <c r="P445" s="175"/>
      <c r="Q445" s="175"/>
      <c r="R445" s="175"/>
      <c r="S445" s="175"/>
      <c r="T445" s="175"/>
      <c r="U445" s="175"/>
      <c r="V445" s="175"/>
      <c r="W445" s="175"/>
      <c r="X445" s="175"/>
      <c r="Y445" s="175"/>
      <c r="Z445" s="175"/>
    </row>
    <row r="446" ht="11.25" customHeight="1">
      <c r="A446" s="175"/>
      <c r="B446" s="175"/>
      <c r="C446" s="175"/>
      <c r="D446" s="175"/>
      <c r="E446" s="175"/>
      <c r="F446" s="175"/>
      <c r="G446" s="175"/>
      <c r="H446" s="175"/>
      <c r="I446" s="175"/>
      <c r="J446" s="175"/>
      <c r="K446" s="175"/>
      <c r="L446" s="175"/>
      <c r="M446" s="175"/>
      <c r="N446" s="175"/>
      <c r="O446" s="175"/>
      <c r="P446" s="175"/>
      <c r="Q446" s="175"/>
      <c r="R446" s="175"/>
      <c r="S446" s="175"/>
      <c r="T446" s="175"/>
      <c r="U446" s="175"/>
      <c r="V446" s="175"/>
      <c r="W446" s="175"/>
      <c r="X446" s="175"/>
      <c r="Y446" s="175"/>
      <c r="Z446" s="175"/>
    </row>
    <row r="447" ht="11.25" customHeight="1">
      <c r="A447" s="175"/>
      <c r="B447" s="175"/>
      <c r="C447" s="175"/>
      <c r="D447" s="175"/>
      <c r="E447" s="175"/>
      <c r="F447" s="175"/>
      <c r="G447" s="175"/>
      <c r="H447" s="175"/>
      <c r="I447" s="175"/>
      <c r="J447" s="175"/>
      <c r="K447" s="175"/>
      <c r="L447" s="175"/>
      <c r="M447" s="175"/>
      <c r="N447" s="175"/>
      <c r="O447" s="175"/>
      <c r="P447" s="175"/>
      <c r="Q447" s="175"/>
      <c r="R447" s="175"/>
      <c r="S447" s="175"/>
      <c r="T447" s="175"/>
      <c r="U447" s="175"/>
      <c r="V447" s="175"/>
      <c r="W447" s="175"/>
      <c r="X447" s="175"/>
      <c r="Y447" s="175"/>
      <c r="Z447" s="175"/>
    </row>
    <row r="448" ht="11.25" customHeight="1">
      <c r="A448" s="175"/>
      <c r="B448" s="175"/>
      <c r="C448" s="175"/>
      <c r="D448" s="175"/>
      <c r="E448" s="175"/>
      <c r="F448" s="175"/>
      <c r="G448" s="175"/>
      <c r="H448" s="175"/>
      <c r="I448" s="175"/>
      <c r="J448" s="175"/>
      <c r="K448" s="175"/>
      <c r="L448" s="175"/>
      <c r="M448" s="175"/>
      <c r="N448" s="175"/>
      <c r="O448" s="175"/>
      <c r="P448" s="175"/>
      <c r="Q448" s="175"/>
      <c r="R448" s="175"/>
      <c r="S448" s="175"/>
      <c r="T448" s="175"/>
      <c r="U448" s="175"/>
      <c r="V448" s="175"/>
      <c r="W448" s="175"/>
      <c r="X448" s="175"/>
      <c r="Y448" s="175"/>
      <c r="Z448" s="175"/>
    </row>
    <row r="449" ht="11.25" customHeight="1">
      <c r="A449" s="175"/>
      <c r="B449" s="175"/>
      <c r="C449" s="175"/>
      <c r="D449" s="175"/>
      <c r="E449" s="175"/>
      <c r="F449" s="175"/>
      <c r="G449" s="175"/>
      <c r="H449" s="175"/>
      <c r="I449" s="175"/>
      <c r="J449" s="175"/>
      <c r="K449" s="175"/>
      <c r="L449" s="175"/>
      <c r="M449" s="175"/>
      <c r="N449" s="175"/>
      <c r="O449" s="175"/>
      <c r="P449" s="175"/>
      <c r="Q449" s="175"/>
      <c r="R449" s="175"/>
      <c r="S449" s="175"/>
      <c r="T449" s="175"/>
      <c r="U449" s="175"/>
      <c r="V449" s="175"/>
      <c r="W449" s="175"/>
      <c r="X449" s="175"/>
      <c r="Y449" s="175"/>
      <c r="Z449" s="175"/>
    </row>
    <row r="450" ht="11.25" customHeight="1">
      <c r="A450" s="175"/>
      <c r="B450" s="175"/>
      <c r="C450" s="175"/>
      <c r="D450" s="175"/>
      <c r="E450" s="175"/>
      <c r="F450" s="175"/>
      <c r="G450" s="175"/>
      <c r="H450" s="175"/>
      <c r="I450" s="175"/>
      <c r="J450" s="175"/>
      <c r="K450" s="175"/>
      <c r="L450" s="175"/>
      <c r="M450" s="175"/>
      <c r="N450" s="175"/>
      <c r="O450" s="175"/>
      <c r="P450" s="175"/>
      <c r="Q450" s="175"/>
      <c r="R450" s="175"/>
      <c r="S450" s="175"/>
      <c r="T450" s="175"/>
      <c r="U450" s="175"/>
      <c r="V450" s="175"/>
      <c r="W450" s="175"/>
      <c r="X450" s="175"/>
      <c r="Y450" s="175"/>
      <c r="Z450" s="175"/>
    </row>
    <row r="451" ht="11.25" customHeight="1">
      <c r="A451" s="175"/>
      <c r="B451" s="175"/>
      <c r="C451" s="175"/>
      <c r="D451" s="175"/>
      <c r="E451" s="175"/>
      <c r="F451" s="175"/>
      <c r="G451" s="175"/>
      <c r="H451" s="175"/>
      <c r="I451" s="175"/>
      <c r="J451" s="175"/>
      <c r="K451" s="175"/>
      <c r="L451" s="175"/>
      <c r="M451" s="175"/>
      <c r="N451" s="175"/>
      <c r="O451" s="175"/>
      <c r="P451" s="175"/>
      <c r="Q451" s="175"/>
      <c r="R451" s="175"/>
      <c r="S451" s="175"/>
      <c r="T451" s="175"/>
      <c r="U451" s="175"/>
      <c r="V451" s="175"/>
      <c r="W451" s="175"/>
      <c r="X451" s="175"/>
      <c r="Y451" s="175"/>
      <c r="Z451" s="175"/>
    </row>
    <row r="452" ht="11.25" customHeight="1">
      <c r="A452" s="175"/>
      <c r="B452" s="175"/>
      <c r="C452" s="175"/>
      <c r="D452" s="175"/>
      <c r="E452" s="175"/>
      <c r="F452" s="175"/>
      <c r="G452" s="175"/>
      <c r="H452" s="175"/>
      <c r="I452" s="175"/>
      <c r="J452" s="175"/>
      <c r="K452" s="175"/>
      <c r="L452" s="175"/>
      <c r="M452" s="175"/>
      <c r="N452" s="175"/>
      <c r="O452" s="175"/>
      <c r="P452" s="175"/>
      <c r="Q452" s="175"/>
      <c r="R452" s="175"/>
      <c r="S452" s="175"/>
      <c r="T452" s="175"/>
      <c r="U452" s="175"/>
      <c r="V452" s="175"/>
      <c r="W452" s="175"/>
      <c r="X452" s="175"/>
      <c r="Y452" s="175"/>
      <c r="Z452" s="175"/>
    </row>
    <row r="453" ht="11.25" customHeight="1">
      <c r="A453" s="175"/>
      <c r="B453" s="175"/>
      <c r="C453" s="175"/>
      <c r="D453" s="175"/>
      <c r="E453" s="175"/>
      <c r="F453" s="175"/>
      <c r="G453" s="175"/>
      <c r="H453" s="175"/>
      <c r="I453" s="175"/>
      <c r="J453" s="175"/>
      <c r="K453" s="175"/>
      <c r="L453" s="175"/>
      <c r="M453" s="175"/>
      <c r="N453" s="175"/>
      <c r="O453" s="175"/>
      <c r="P453" s="175"/>
      <c r="Q453" s="175"/>
      <c r="R453" s="175"/>
      <c r="S453" s="175"/>
      <c r="T453" s="175"/>
      <c r="U453" s="175"/>
      <c r="V453" s="175"/>
      <c r="W453" s="175"/>
      <c r="X453" s="175"/>
      <c r="Y453" s="175"/>
      <c r="Z453" s="175"/>
    </row>
    <row r="454" ht="11.25" customHeight="1">
      <c r="A454" s="175"/>
      <c r="B454" s="175"/>
      <c r="C454" s="175"/>
      <c r="D454" s="175"/>
      <c r="E454" s="175"/>
      <c r="F454" s="175"/>
      <c r="G454" s="175"/>
      <c r="H454" s="175"/>
      <c r="I454" s="175"/>
      <c r="J454" s="175"/>
      <c r="K454" s="175"/>
      <c r="L454" s="175"/>
      <c r="M454" s="175"/>
      <c r="N454" s="175"/>
      <c r="O454" s="175"/>
      <c r="P454" s="175"/>
      <c r="Q454" s="175"/>
      <c r="R454" s="175"/>
      <c r="S454" s="175"/>
      <c r="T454" s="175"/>
      <c r="U454" s="175"/>
      <c r="V454" s="175"/>
      <c r="W454" s="175"/>
      <c r="X454" s="175"/>
      <c r="Y454" s="175"/>
      <c r="Z454" s="175"/>
    </row>
    <row r="455" ht="11.25" customHeight="1">
      <c r="A455" s="175"/>
      <c r="B455" s="175"/>
      <c r="C455" s="175"/>
      <c r="D455" s="175"/>
      <c r="E455" s="175"/>
      <c r="F455" s="175"/>
      <c r="G455" s="175"/>
      <c r="H455" s="175"/>
      <c r="I455" s="175"/>
      <c r="J455" s="175"/>
      <c r="K455" s="175"/>
      <c r="L455" s="175"/>
      <c r="M455" s="175"/>
      <c r="N455" s="175"/>
      <c r="O455" s="175"/>
      <c r="P455" s="175"/>
      <c r="Q455" s="175"/>
      <c r="R455" s="175"/>
      <c r="S455" s="175"/>
      <c r="T455" s="175"/>
      <c r="U455" s="175"/>
      <c r="V455" s="175"/>
      <c r="W455" s="175"/>
      <c r="X455" s="175"/>
      <c r="Y455" s="175"/>
      <c r="Z455" s="175"/>
    </row>
    <row r="456" ht="11.25" customHeight="1">
      <c r="A456" s="175"/>
      <c r="B456" s="175"/>
      <c r="C456" s="175"/>
      <c r="D456" s="175"/>
      <c r="E456" s="175"/>
      <c r="F456" s="175"/>
      <c r="G456" s="175"/>
      <c r="H456" s="175"/>
      <c r="I456" s="175"/>
      <c r="J456" s="175"/>
      <c r="K456" s="175"/>
      <c r="L456" s="175"/>
      <c r="M456" s="175"/>
      <c r="N456" s="175"/>
      <c r="O456" s="175"/>
      <c r="P456" s="175"/>
      <c r="Q456" s="175"/>
      <c r="R456" s="175"/>
      <c r="S456" s="175"/>
      <c r="T456" s="175"/>
      <c r="U456" s="175"/>
      <c r="V456" s="175"/>
      <c r="W456" s="175"/>
      <c r="X456" s="175"/>
      <c r="Y456" s="175"/>
      <c r="Z456" s="175"/>
    </row>
    <row r="457" ht="11.25" customHeight="1">
      <c r="A457" s="175"/>
      <c r="B457" s="175"/>
      <c r="C457" s="175"/>
      <c r="D457" s="175"/>
      <c r="E457" s="175"/>
      <c r="F457" s="175"/>
      <c r="G457" s="175"/>
      <c r="H457" s="175"/>
      <c r="I457" s="175"/>
      <c r="J457" s="175"/>
      <c r="K457" s="175"/>
      <c r="L457" s="175"/>
      <c r="M457" s="175"/>
      <c r="N457" s="175"/>
      <c r="O457" s="175"/>
      <c r="P457" s="175"/>
      <c r="Q457" s="175"/>
      <c r="R457" s="175"/>
      <c r="S457" s="175"/>
      <c r="T457" s="175"/>
      <c r="U457" s="175"/>
      <c r="V457" s="175"/>
      <c r="W457" s="175"/>
      <c r="X457" s="175"/>
      <c r="Y457" s="175"/>
      <c r="Z457" s="175"/>
    </row>
    <row r="458" ht="11.25" customHeight="1">
      <c r="A458" s="175"/>
      <c r="B458" s="175"/>
      <c r="C458" s="175"/>
      <c r="D458" s="175"/>
      <c r="E458" s="175"/>
      <c r="F458" s="175"/>
      <c r="G458" s="175"/>
      <c r="H458" s="175"/>
      <c r="I458" s="175"/>
      <c r="J458" s="175"/>
      <c r="K458" s="175"/>
      <c r="L458" s="175"/>
      <c r="M458" s="175"/>
      <c r="N458" s="175"/>
      <c r="O458" s="175"/>
      <c r="P458" s="175"/>
      <c r="Q458" s="175"/>
      <c r="R458" s="175"/>
      <c r="S458" s="175"/>
      <c r="T458" s="175"/>
      <c r="U458" s="175"/>
      <c r="V458" s="175"/>
      <c r="W458" s="175"/>
      <c r="X458" s="175"/>
      <c r="Y458" s="175"/>
      <c r="Z458" s="175"/>
    </row>
    <row r="459" ht="11.25" customHeight="1">
      <c r="A459" s="175"/>
      <c r="B459" s="175"/>
      <c r="C459" s="175"/>
      <c r="D459" s="175"/>
      <c r="E459" s="175"/>
      <c r="F459" s="175"/>
      <c r="G459" s="175"/>
      <c r="H459" s="175"/>
      <c r="I459" s="175"/>
      <c r="J459" s="175"/>
      <c r="K459" s="175"/>
      <c r="L459" s="175"/>
      <c r="M459" s="175"/>
      <c r="N459" s="175"/>
      <c r="O459" s="175"/>
      <c r="P459" s="175"/>
      <c r="Q459" s="175"/>
      <c r="R459" s="175"/>
      <c r="S459" s="175"/>
      <c r="T459" s="175"/>
      <c r="U459" s="175"/>
      <c r="V459" s="175"/>
      <c r="W459" s="175"/>
      <c r="X459" s="175"/>
      <c r="Y459" s="175"/>
      <c r="Z459" s="175"/>
    </row>
    <row r="460" ht="11.25" customHeight="1">
      <c r="A460" s="175"/>
      <c r="B460" s="175"/>
      <c r="C460" s="175"/>
      <c r="D460" s="175"/>
      <c r="E460" s="175"/>
      <c r="F460" s="175"/>
      <c r="G460" s="175"/>
      <c r="H460" s="175"/>
      <c r="I460" s="175"/>
      <c r="J460" s="175"/>
      <c r="K460" s="175"/>
      <c r="L460" s="175"/>
      <c r="M460" s="175"/>
      <c r="N460" s="175"/>
      <c r="O460" s="175"/>
      <c r="P460" s="175"/>
      <c r="Q460" s="175"/>
      <c r="R460" s="175"/>
      <c r="S460" s="175"/>
      <c r="T460" s="175"/>
      <c r="U460" s="175"/>
      <c r="V460" s="175"/>
      <c r="W460" s="175"/>
      <c r="X460" s="175"/>
      <c r="Y460" s="175"/>
      <c r="Z460" s="175"/>
    </row>
    <row r="461" ht="11.25" customHeight="1">
      <c r="A461" s="175"/>
      <c r="B461" s="175"/>
      <c r="C461" s="175"/>
      <c r="D461" s="175"/>
      <c r="E461" s="175"/>
      <c r="F461" s="175"/>
      <c r="G461" s="175"/>
      <c r="H461" s="175"/>
      <c r="I461" s="175"/>
      <c r="J461" s="175"/>
      <c r="K461" s="175"/>
      <c r="L461" s="175"/>
      <c r="M461" s="175"/>
      <c r="N461" s="175"/>
      <c r="O461" s="175"/>
      <c r="P461" s="175"/>
      <c r="Q461" s="175"/>
      <c r="R461" s="175"/>
      <c r="S461" s="175"/>
      <c r="T461" s="175"/>
      <c r="U461" s="175"/>
      <c r="V461" s="175"/>
      <c r="W461" s="175"/>
      <c r="X461" s="175"/>
      <c r="Y461" s="175"/>
      <c r="Z461" s="175"/>
    </row>
    <row r="462" ht="11.25" customHeight="1">
      <c r="A462" s="175"/>
      <c r="B462" s="175"/>
      <c r="C462" s="175"/>
      <c r="D462" s="175"/>
      <c r="E462" s="175"/>
      <c r="F462" s="175"/>
      <c r="G462" s="175"/>
      <c r="H462" s="175"/>
      <c r="I462" s="175"/>
      <c r="J462" s="175"/>
      <c r="K462" s="175"/>
      <c r="L462" s="175"/>
      <c r="M462" s="175"/>
      <c r="N462" s="175"/>
      <c r="O462" s="175"/>
      <c r="P462" s="175"/>
      <c r="Q462" s="175"/>
      <c r="R462" s="175"/>
      <c r="S462" s="175"/>
      <c r="T462" s="175"/>
      <c r="U462" s="175"/>
      <c r="V462" s="175"/>
      <c r="W462" s="175"/>
      <c r="X462" s="175"/>
      <c r="Y462" s="175"/>
      <c r="Z462" s="175"/>
    </row>
    <row r="463" ht="11.25" customHeight="1">
      <c r="A463" s="175"/>
      <c r="B463" s="175"/>
      <c r="C463" s="175"/>
      <c r="D463" s="175"/>
      <c r="E463" s="175"/>
      <c r="F463" s="175"/>
      <c r="G463" s="175"/>
      <c r="H463" s="175"/>
      <c r="I463" s="175"/>
      <c r="J463" s="175"/>
      <c r="K463" s="175"/>
      <c r="L463" s="175"/>
      <c r="M463" s="175"/>
      <c r="N463" s="175"/>
      <c r="O463" s="175"/>
      <c r="P463" s="175"/>
      <c r="Q463" s="175"/>
      <c r="R463" s="175"/>
      <c r="S463" s="175"/>
      <c r="T463" s="175"/>
      <c r="U463" s="175"/>
      <c r="V463" s="175"/>
      <c r="W463" s="175"/>
      <c r="X463" s="175"/>
      <c r="Y463" s="175"/>
      <c r="Z463" s="175"/>
    </row>
    <row r="464" ht="11.25" customHeight="1">
      <c r="A464" s="175"/>
      <c r="B464" s="175"/>
      <c r="C464" s="175"/>
      <c r="D464" s="175"/>
      <c r="E464" s="175"/>
      <c r="F464" s="175"/>
      <c r="G464" s="175"/>
      <c r="H464" s="175"/>
      <c r="I464" s="175"/>
      <c r="J464" s="175"/>
      <c r="K464" s="175"/>
      <c r="L464" s="175"/>
      <c r="M464" s="175"/>
      <c r="N464" s="175"/>
      <c r="O464" s="175"/>
      <c r="P464" s="175"/>
      <c r="Q464" s="175"/>
      <c r="R464" s="175"/>
      <c r="S464" s="175"/>
      <c r="T464" s="175"/>
      <c r="U464" s="175"/>
      <c r="V464" s="175"/>
      <c r="W464" s="175"/>
      <c r="X464" s="175"/>
      <c r="Y464" s="175"/>
      <c r="Z464" s="175"/>
    </row>
    <row r="465" ht="11.25" customHeight="1">
      <c r="A465" s="175"/>
      <c r="B465" s="175"/>
      <c r="C465" s="175"/>
      <c r="D465" s="175"/>
      <c r="E465" s="175"/>
      <c r="F465" s="175"/>
      <c r="G465" s="175"/>
      <c r="H465" s="175"/>
      <c r="I465" s="175"/>
      <c r="J465" s="175"/>
      <c r="K465" s="175"/>
      <c r="L465" s="175"/>
      <c r="M465" s="175"/>
      <c r="N465" s="175"/>
      <c r="O465" s="175"/>
      <c r="P465" s="175"/>
      <c r="Q465" s="175"/>
      <c r="R465" s="175"/>
      <c r="S465" s="175"/>
      <c r="T465" s="175"/>
      <c r="U465" s="175"/>
      <c r="V465" s="175"/>
      <c r="W465" s="175"/>
      <c r="X465" s="175"/>
      <c r="Y465" s="175"/>
      <c r="Z465" s="175"/>
    </row>
    <row r="466" ht="11.25" customHeight="1">
      <c r="A466" s="175"/>
      <c r="B466" s="175"/>
      <c r="C466" s="175"/>
      <c r="D466" s="175"/>
      <c r="E466" s="175"/>
      <c r="F466" s="175"/>
      <c r="G466" s="175"/>
      <c r="H466" s="175"/>
      <c r="I466" s="175"/>
      <c r="J466" s="175"/>
      <c r="K466" s="175"/>
      <c r="L466" s="175"/>
      <c r="M466" s="175"/>
      <c r="N466" s="175"/>
      <c r="O466" s="175"/>
      <c r="P466" s="175"/>
      <c r="Q466" s="175"/>
      <c r="R466" s="175"/>
      <c r="S466" s="175"/>
      <c r="T466" s="175"/>
      <c r="U466" s="175"/>
      <c r="V466" s="175"/>
      <c r="W466" s="175"/>
      <c r="X466" s="175"/>
      <c r="Y466" s="175"/>
      <c r="Z466" s="175"/>
    </row>
    <row r="467" ht="11.25" customHeight="1">
      <c r="A467" s="175"/>
      <c r="B467" s="175"/>
      <c r="C467" s="175"/>
      <c r="D467" s="175"/>
      <c r="E467" s="175"/>
      <c r="F467" s="175"/>
      <c r="G467" s="175"/>
      <c r="H467" s="175"/>
      <c r="I467" s="175"/>
      <c r="J467" s="175"/>
      <c r="K467" s="175"/>
      <c r="L467" s="175"/>
      <c r="M467" s="175"/>
      <c r="N467" s="175"/>
      <c r="O467" s="175"/>
      <c r="P467" s="175"/>
      <c r="Q467" s="175"/>
      <c r="R467" s="175"/>
      <c r="S467" s="175"/>
      <c r="T467" s="175"/>
      <c r="U467" s="175"/>
      <c r="V467" s="175"/>
      <c r="W467" s="175"/>
      <c r="X467" s="175"/>
      <c r="Y467" s="175"/>
      <c r="Z467" s="175"/>
    </row>
    <row r="468" ht="11.25" customHeight="1">
      <c r="A468" s="175"/>
      <c r="B468" s="175"/>
      <c r="C468" s="175"/>
      <c r="D468" s="175"/>
      <c r="E468" s="175"/>
      <c r="F468" s="175"/>
      <c r="G468" s="175"/>
      <c r="H468" s="175"/>
      <c r="I468" s="175"/>
      <c r="J468" s="175"/>
      <c r="K468" s="175"/>
      <c r="L468" s="175"/>
      <c r="M468" s="175"/>
      <c r="N468" s="175"/>
      <c r="O468" s="175"/>
      <c r="P468" s="175"/>
      <c r="Q468" s="175"/>
      <c r="R468" s="175"/>
      <c r="S468" s="175"/>
      <c r="T468" s="175"/>
      <c r="U468" s="175"/>
      <c r="V468" s="175"/>
      <c r="W468" s="175"/>
      <c r="X468" s="175"/>
      <c r="Y468" s="175"/>
      <c r="Z468" s="175"/>
    </row>
    <row r="469" ht="11.25" customHeight="1">
      <c r="A469" s="175"/>
      <c r="B469" s="175"/>
      <c r="C469" s="175"/>
      <c r="D469" s="175"/>
      <c r="E469" s="175"/>
      <c r="F469" s="175"/>
      <c r="G469" s="175"/>
      <c r="H469" s="175"/>
      <c r="I469" s="175"/>
      <c r="J469" s="175"/>
      <c r="K469" s="175"/>
      <c r="L469" s="175"/>
      <c r="M469" s="175"/>
      <c r="N469" s="175"/>
      <c r="O469" s="175"/>
      <c r="P469" s="175"/>
      <c r="Q469" s="175"/>
      <c r="R469" s="175"/>
      <c r="S469" s="175"/>
      <c r="T469" s="175"/>
      <c r="U469" s="175"/>
      <c r="V469" s="175"/>
      <c r="W469" s="175"/>
      <c r="X469" s="175"/>
      <c r="Y469" s="175"/>
      <c r="Z469" s="175"/>
    </row>
    <row r="470" ht="11.25" customHeight="1">
      <c r="A470" s="175"/>
      <c r="B470" s="175"/>
      <c r="C470" s="175"/>
      <c r="D470" s="175"/>
      <c r="E470" s="175"/>
      <c r="F470" s="175"/>
      <c r="G470" s="175"/>
      <c r="H470" s="175"/>
      <c r="I470" s="175"/>
      <c r="J470" s="175"/>
      <c r="K470" s="175"/>
      <c r="L470" s="175"/>
      <c r="M470" s="175"/>
      <c r="N470" s="175"/>
      <c r="O470" s="175"/>
      <c r="P470" s="175"/>
      <c r="Q470" s="175"/>
      <c r="R470" s="175"/>
      <c r="S470" s="175"/>
      <c r="T470" s="175"/>
      <c r="U470" s="175"/>
      <c r="V470" s="175"/>
      <c r="W470" s="175"/>
      <c r="X470" s="175"/>
      <c r="Y470" s="175"/>
      <c r="Z470" s="175"/>
    </row>
    <row r="471" ht="11.25" customHeight="1">
      <c r="A471" s="175"/>
      <c r="B471" s="175"/>
      <c r="C471" s="175"/>
      <c r="D471" s="175"/>
      <c r="E471" s="175"/>
      <c r="F471" s="175"/>
      <c r="G471" s="175"/>
      <c r="H471" s="175"/>
      <c r="I471" s="175"/>
      <c r="J471" s="175"/>
      <c r="K471" s="175"/>
      <c r="L471" s="175"/>
      <c r="M471" s="175"/>
      <c r="N471" s="175"/>
      <c r="O471" s="175"/>
      <c r="P471" s="175"/>
      <c r="Q471" s="175"/>
      <c r="R471" s="175"/>
      <c r="S471" s="175"/>
      <c r="T471" s="175"/>
      <c r="U471" s="175"/>
      <c r="V471" s="175"/>
      <c r="W471" s="175"/>
      <c r="X471" s="175"/>
      <c r="Y471" s="175"/>
      <c r="Z471" s="175"/>
    </row>
    <row r="472" ht="11.25" customHeight="1">
      <c r="A472" s="175"/>
      <c r="B472" s="175"/>
      <c r="C472" s="175"/>
      <c r="D472" s="175"/>
      <c r="E472" s="175"/>
      <c r="F472" s="175"/>
      <c r="G472" s="175"/>
      <c r="H472" s="175"/>
      <c r="I472" s="175"/>
      <c r="J472" s="175"/>
      <c r="K472" s="175"/>
      <c r="L472" s="175"/>
      <c r="M472" s="175"/>
      <c r="N472" s="175"/>
      <c r="O472" s="175"/>
      <c r="P472" s="175"/>
      <c r="Q472" s="175"/>
      <c r="R472" s="175"/>
      <c r="S472" s="175"/>
      <c r="T472" s="175"/>
      <c r="U472" s="175"/>
      <c r="V472" s="175"/>
      <c r="W472" s="175"/>
      <c r="X472" s="175"/>
      <c r="Y472" s="175"/>
      <c r="Z472" s="175"/>
    </row>
    <row r="473" ht="11.25" customHeight="1">
      <c r="A473" s="175"/>
      <c r="B473" s="175"/>
      <c r="C473" s="175"/>
      <c r="D473" s="175"/>
      <c r="E473" s="175"/>
      <c r="F473" s="175"/>
      <c r="G473" s="175"/>
      <c r="H473" s="175"/>
      <c r="I473" s="175"/>
      <c r="J473" s="175"/>
      <c r="K473" s="175"/>
      <c r="L473" s="175"/>
      <c r="M473" s="175"/>
      <c r="N473" s="175"/>
      <c r="O473" s="175"/>
      <c r="P473" s="175"/>
      <c r="Q473" s="175"/>
      <c r="R473" s="175"/>
      <c r="S473" s="175"/>
      <c r="T473" s="175"/>
      <c r="U473" s="175"/>
      <c r="V473" s="175"/>
      <c r="W473" s="175"/>
      <c r="X473" s="175"/>
      <c r="Y473" s="175"/>
      <c r="Z473" s="175"/>
    </row>
    <row r="474" ht="11.25" customHeight="1">
      <c r="A474" s="175"/>
      <c r="B474" s="175"/>
      <c r="C474" s="175"/>
      <c r="D474" s="175"/>
      <c r="E474" s="175"/>
      <c r="F474" s="175"/>
      <c r="G474" s="175"/>
      <c r="H474" s="175"/>
      <c r="I474" s="175"/>
      <c r="J474" s="175"/>
      <c r="K474" s="175"/>
      <c r="L474" s="175"/>
      <c r="M474" s="175"/>
      <c r="N474" s="175"/>
      <c r="O474" s="175"/>
      <c r="P474" s="175"/>
      <c r="Q474" s="175"/>
      <c r="R474" s="175"/>
      <c r="S474" s="175"/>
      <c r="T474" s="175"/>
      <c r="U474" s="175"/>
      <c r="V474" s="175"/>
      <c r="W474" s="175"/>
      <c r="X474" s="175"/>
      <c r="Y474" s="175"/>
      <c r="Z474" s="175"/>
    </row>
    <row r="475" ht="11.25" customHeight="1">
      <c r="A475" s="175"/>
      <c r="B475" s="175"/>
      <c r="C475" s="175"/>
      <c r="D475" s="175"/>
      <c r="E475" s="175"/>
      <c r="F475" s="175"/>
      <c r="G475" s="175"/>
      <c r="H475" s="175"/>
      <c r="I475" s="175"/>
      <c r="J475" s="175"/>
      <c r="K475" s="175"/>
      <c r="L475" s="175"/>
      <c r="M475" s="175"/>
      <c r="N475" s="175"/>
      <c r="O475" s="175"/>
      <c r="P475" s="175"/>
      <c r="Q475" s="175"/>
      <c r="R475" s="175"/>
      <c r="S475" s="175"/>
      <c r="T475" s="175"/>
      <c r="U475" s="175"/>
      <c r="V475" s="175"/>
      <c r="W475" s="175"/>
      <c r="X475" s="175"/>
      <c r="Y475" s="175"/>
      <c r="Z475" s="175"/>
    </row>
    <row r="476" ht="11.25" customHeight="1">
      <c r="A476" s="175"/>
      <c r="B476" s="175"/>
      <c r="C476" s="175"/>
      <c r="D476" s="175"/>
      <c r="E476" s="175"/>
      <c r="F476" s="175"/>
      <c r="G476" s="175"/>
      <c r="H476" s="175"/>
      <c r="I476" s="175"/>
      <c r="J476" s="175"/>
      <c r="K476" s="175"/>
      <c r="L476" s="175"/>
      <c r="M476" s="175"/>
      <c r="N476" s="175"/>
      <c r="O476" s="175"/>
      <c r="P476" s="175"/>
      <c r="Q476" s="175"/>
      <c r="R476" s="175"/>
      <c r="S476" s="175"/>
      <c r="T476" s="175"/>
      <c r="U476" s="175"/>
      <c r="V476" s="175"/>
      <c r="W476" s="175"/>
      <c r="X476" s="175"/>
      <c r="Y476" s="175"/>
      <c r="Z476" s="175"/>
    </row>
    <row r="477" ht="11.25" customHeight="1">
      <c r="A477" s="175"/>
      <c r="B477" s="175"/>
      <c r="C477" s="175"/>
      <c r="D477" s="175"/>
      <c r="E477" s="175"/>
      <c r="F477" s="175"/>
      <c r="G477" s="175"/>
      <c r="H477" s="175"/>
      <c r="I477" s="175"/>
      <c r="J477" s="175"/>
      <c r="K477" s="175"/>
      <c r="L477" s="175"/>
      <c r="M477" s="175"/>
      <c r="N477" s="175"/>
      <c r="O477" s="175"/>
      <c r="P477" s="175"/>
      <c r="Q477" s="175"/>
      <c r="R477" s="175"/>
      <c r="S477" s="175"/>
      <c r="T477" s="175"/>
      <c r="U477" s="175"/>
      <c r="V477" s="175"/>
      <c r="W477" s="175"/>
      <c r="X477" s="175"/>
      <c r="Y477" s="175"/>
      <c r="Z477" s="175"/>
    </row>
    <row r="478" ht="11.25" customHeight="1">
      <c r="A478" s="175"/>
      <c r="B478" s="175"/>
      <c r="C478" s="175"/>
      <c r="D478" s="175"/>
      <c r="E478" s="175"/>
      <c r="F478" s="175"/>
      <c r="G478" s="175"/>
      <c r="H478" s="175"/>
      <c r="I478" s="175"/>
      <c r="J478" s="175"/>
      <c r="K478" s="175"/>
      <c r="L478" s="175"/>
      <c r="M478" s="175"/>
      <c r="N478" s="175"/>
      <c r="O478" s="175"/>
      <c r="P478" s="175"/>
      <c r="Q478" s="175"/>
      <c r="R478" s="175"/>
      <c r="S478" s="175"/>
      <c r="T478" s="175"/>
      <c r="U478" s="175"/>
      <c r="V478" s="175"/>
      <c r="W478" s="175"/>
      <c r="X478" s="175"/>
      <c r="Y478" s="175"/>
      <c r="Z478" s="175"/>
    </row>
    <row r="479" ht="11.25" customHeight="1">
      <c r="A479" s="175"/>
      <c r="B479" s="175"/>
      <c r="C479" s="175"/>
      <c r="D479" s="175"/>
      <c r="E479" s="175"/>
      <c r="F479" s="175"/>
      <c r="G479" s="175"/>
      <c r="H479" s="175"/>
      <c r="I479" s="175"/>
      <c r="J479" s="175"/>
      <c r="K479" s="175"/>
      <c r="L479" s="175"/>
      <c r="M479" s="175"/>
      <c r="N479" s="175"/>
      <c r="O479" s="175"/>
      <c r="P479" s="175"/>
      <c r="Q479" s="175"/>
      <c r="R479" s="175"/>
      <c r="S479" s="175"/>
      <c r="T479" s="175"/>
      <c r="U479" s="175"/>
      <c r="V479" s="175"/>
      <c r="W479" s="175"/>
      <c r="X479" s="175"/>
      <c r="Y479" s="175"/>
      <c r="Z479" s="175"/>
    </row>
    <row r="480" ht="11.25" customHeight="1">
      <c r="A480" s="175"/>
      <c r="B480" s="175"/>
      <c r="C480" s="175"/>
      <c r="D480" s="175"/>
      <c r="E480" s="175"/>
      <c r="F480" s="175"/>
      <c r="G480" s="175"/>
      <c r="H480" s="175"/>
      <c r="I480" s="175"/>
      <c r="J480" s="175"/>
      <c r="K480" s="175"/>
      <c r="L480" s="175"/>
      <c r="M480" s="175"/>
      <c r="N480" s="175"/>
      <c r="O480" s="175"/>
      <c r="P480" s="175"/>
      <c r="Q480" s="175"/>
      <c r="R480" s="175"/>
      <c r="S480" s="175"/>
      <c r="T480" s="175"/>
      <c r="U480" s="175"/>
      <c r="V480" s="175"/>
      <c r="W480" s="175"/>
      <c r="X480" s="175"/>
      <c r="Y480" s="175"/>
      <c r="Z480" s="175"/>
    </row>
    <row r="481" ht="11.25" customHeight="1">
      <c r="A481" s="175"/>
      <c r="B481" s="175"/>
      <c r="C481" s="175"/>
      <c r="D481" s="175"/>
      <c r="E481" s="175"/>
      <c r="F481" s="175"/>
      <c r="G481" s="175"/>
      <c r="H481" s="175"/>
      <c r="I481" s="175"/>
      <c r="J481" s="175"/>
      <c r="K481" s="175"/>
      <c r="L481" s="175"/>
      <c r="M481" s="175"/>
      <c r="N481" s="175"/>
      <c r="O481" s="175"/>
      <c r="P481" s="175"/>
      <c r="Q481" s="175"/>
      <c r="R481" s="175"/>
      <c r="S481" s="175"/>
      <c r="T481" s="175"/>
      <c r="U481" s="175"/>
      <c r="V481" s="175"/>
      <c r="W481" s="175"/>
      <c r="X481" s="175"/>
      <c r="Y481" s="175"/>
      <c r="Z481" s="175"/>
    </row>
    <row r="482" ht="11.25" customHeight="1">
      <c r="A482" s="175"/>
      <c r="B482" s="175"/>
      <c r="C482" s="175"/>
      <c r="D482" s="175"/>
      <c r="E482" s="175"/>
      <c r="F482" s="175"/>
      <c r="G482" s="175"/>
      <c r="H482" s="175"/>
      <c r="I482" s="175"/>
      <c r="J482" s="175"/>
      <c r="K482" s="175"/>
      <c r="L482" s="175"/>
      <c r="M482" s="175"/>
      <c r="N482" s="175"/>
      <c r="O482" s="175"/>
      <c r="P482" s="175"/>
      <c r="Q482" s="175"/>
      <c r="R482" s="175"/>
      <c r="S482" s="175"/>
      <c r="T482" s="175"/>
      <c r="U482" s="175"/>
      <c r="V482" s="175"/>
      <c r="W482" s="175"/>
      <c r="X482" s="175"/>
      <c r="Y482" s="175"/>
      <c r="Z482" s="175"/>
    </row>
    <row r="483" ht="11.25" customHeight="1">
      <c r="A483" s="175"/>
      <c r="B483" s="175"/>
      <c r="C483" s="175"/>
      <c r="D483" s="175"/>
      <c r="E483" s="175"/>
      <c r="F483" s="175"/>
      <c r="G483" s="175"/>
      <c r="H483" s="175"/>
      <c r="I483" s="175"/>
      <c r="J483" s="175"/>
      <c r="K483" s="175"/>
      <c r="L483" s="175"/>
      <c r="M483" s="175"/>
      <c r="N483" s="175"/>
      <c r="O483" s="175"/>
      <c r="P483" s="175"/>
      <c r="Q483" s="175"/>
      <c r="R483" s="175"/>
      <c r="S483" s="175"/>
      <c r="T483" s="175"/>
      <c r="U483" s="175"/>
      <c r="V483" s="175"/>
      <c r="W483" s="175"/>
      <c r="X483" s="175"/>
      <c r="Y483" s="175"/>
      <c r="Z483" s="175"/>
    </row>
    <row r="484" ht="11.25" customHeight="1">
      <c r="A484" s="175"/>
      <c r="B484" s="175"/>
      <c r="C484" s="175"/>
      <c r="D484" s="175"/>
      <c r="E484" s="175"/>
      <c r="F484" s="175"/>
      <c r="G484" s="175"/>
      <c r="H484" s="175"/>
      <c r="I484" s="175"/>
      <c r="J484" s="175"/>
      <c r="K484" s="175"/>
      <c r="L484" s="175"/>
      <c r="M484" s="175"/>
      <c r="N484" s="175"/>
      <c r="O484" s="175"/>
      <c r="P484" s="175"/>
      <c r="Q484" s="175"/>
      <c r="R484" s="175"/>
      <c r="S484" s="175"/>
      <c r="T484" s="175"/>
      <c r="U484" s="175"/>
      <c r="V484" s="175"/>
      <c r="W484" s="175"/>
      <c r="X484" s="175"/>
      <c r="Y484" s="175"/>
      <c r="Z484" s="175"/>
    </row>
    <row r="485" ht="11.25" customHeight="1">
      <c r="A485" s="175"/>
      <c r="B485" s="175"/>
      <c r="C485" s="175"/>
      <c r="D485" s="175"/>
      <c r="E485" s="175"/>
      <c r="F485" s="175"/>
      <c r="G485" s="175"/>
      <c r="H485" s="175"/>
      <c r="I485" s="175"/>
      <c r="J485" s="175"/>
      <c r="K485" s="175"/>
      <c r="L485" s="175"/>
      <c r="M485" s="175"/>
      <c r="N485" s="175"/>
      <c r="O485" s="175"/>
      <c r="P485" s="175"/>
      <c r="Q485" s="175"/>
      <c r="R485" s="175"/>
      <c r="S485" s="175"/>
      <c r="T485" s="175"/>
      <c r="U485" s="175"/>
      <c r="V485" s="175"/>
      <c r="W485" s="175"/>
      <c r="X485" s="175"/>
      <c r="Y485" s="175"/>
      <c r="Z485" s="175"/>
    </row>
    <row r="486" ht="11.25" customHeight="1">
      <c r="A486" s="175"/>
      <c r="B486" s="175"/>
      <c r="C486" s="175"/>
      <c r="D486" s="175"/>
      <c r="E486" s="175"/>
      <c r="F486" s="175"/>
      <c r="G486" s="175"/>
      <c r="H486" s="175"/>
      <c r="I486" s="175"/>
      <c r="J486" s="175"/>
      <c r="K486" s="175"/>
      <c r="L486" s="175"/>
      <c r="M486" s="175"/>
      <c r="N486" s="175"/>
      <c r="O486" s="175"/>
      <c r="P486" s="175"/>
      <c r="Q486" s="175"/>
      <c r="R486" s="175"/>
      <c r="S486" s="175"/>
      <c r="T486" s="175"/>
      <c r="U486" s="175"/>
      <c r="V486" s="175"/>
      <c r="W486" s="175"/>
      <c r="X486" s="175"/>
      <c r="Y486" s="175"/>
      <c r="Z486" s="175"/>
    </row>
    <row r="487" ht="11.25" customHeight="1">
      <c r="A487" s="175"/>
      <c r="B487" s="175"/>
      <c r="C487" s="175"/>
      <c r="D487" s="175"/>
      <c r="E487" s="175"/>
      <c r="F487" s="175"/>
      <c r="G487" s="175"/>
      <c r="H487" s="175"/>
      <c r="I487" s="175"/>
      <c r="J487" s="175"/>
      <c r="K487" s="175"/>
      <c r="L487" s="175"/>
      <c r="M487" s="175"/>
      <c r="N487" s="175"/>
      <c r="O487" s="175"/>
      <c r="P487" s="175"/>
      <c r="Q487" s="175"/>
      <c r="R487" s="175"/>
      <c r="S487" s="175"/>
      <c r="T487" s="175"/>
      <c r="U487" s="175"/>
      <c r="V487" s="175"/>
      <c r="W487" s="175"/>
      <c r="X487" s="175"/>
      <c r="Y487" s="175"/>
      <c r="Z487" s="175"/>
    </row>
    <row r="488" ht="11.25" customHeight="1">
      <c r="A488" s="175"/>
      <c r="B488" s="175"/>
      <c r="C488" s="175"/>
      <c r="D488" s="175"/>
      <c r="E488" s="175"/>
      <c r="F488" s="175"/>
      <c r="G488" s="175"/>
      <c r="H488" s="175"/>
      <c r="I488" s="175"/>
      <c r="J488" s="175"/>
      <c r="K488" s="175"/>
      <c r="L488" s="175"/>
      <c r="M488" s="175"/>
      <c r="N488" s="175"/>
      <c r="O488" s="175"/>
      <c r="P488" s="175"/>
      <c r="Q488" s="175"/>
      <c r="R488" s="175"/>
      <c r="S488" s="175"/>
      <c r="T488" s="175"/>
      <c r="U488" s="175"/>
      <c r="V488" s="175"/>
      <c r="W488" s="175"/>
      <c r="X488" s="175"/>
      <c r="Y488" s="175"/>
      <c r="Z488" s="175"/>
    </row>
    <row r="489" ht="11.25" customHeight="1">
      <c r="A489" s="175"/>
      <c r="B489" s="175"/>
      <c r="C489" s="175"/>
      <c r="D489" s="175"/>
      <c r="E489" s="175"/>
      <c r="F489" s="175"/>
      <c r="G489" s="175"/>
      <c r="H489" s="175"/>
      <c r="I489" s="175"/>
      <c r="J489" s="175"/>
      <c r="K489" s="175"/>
      <c r="L489" s="175"/>
      <c r="M489" s="175"/>
      <c r="N489" s="175"/>
      <c r="O489" s="175"/>
      <c r="P489" s="175"/>
      <c r="Q489" s="175"/>
      <c r="R489" s="175"/>
      <c r="S489" s="175"/>
      <c r="T489" s="175"/>
      <c r="U489" s="175"/>
      <c r="V489" s="175"/>
      <c r="W489" s="175"/>
      <c r="X489" s="175"/>
      <c r="Y489" s="175"/>
      <c r="Z489" s="175"/>
    </row>
    <row r="490" ht="11.25" customHeight="1">
      <c r="A490" s="175"/>
      <c r="B490" s="175"/>
      <c r="C490" s="175"/>
      <c r="D490" s="175"/>
      <c r="E490" s="175"/>
      <c r="F490" s="175"/>
      <c r="G490" s="175"/>
      <c r="H490" s="175"/>
      <c r="I490" s="175"/>
      <c r="J490" s="175"/>
      <c r="K490" s="175"/>
      <c r="L490" s="175"/>
      <c r="M490" s="175"/>
      <c r="N490" s="175"/>
      <c r="O490" s="175"/>
      <c r="P490" s="175"/>
      <c r="Q490" s="175"/>
      <c r="R490" s="175"/>
      <c r="S490" s="175"/>
      <c r="T490" s="175"/>
      <c r="U490" s="175"/>
      <c r="V490" s="175"/>
      <c r="W490" s="175"/>
      <c r="X490" s="175"/>
      <c r="Y490" s="175"/>
      <c r="Z490" s="175"/>
    </row>
    <row r="491" ht="11.25" customHeight="1">
      <c r="A491" s="175"/>
      <c r="B491" s="175"/>
      <c r="C491" s="175"/>
      <c r="D491" s="175"/>
      <c r="E491" s="175"/>
      <c r="F491" s="175"/>
      <c r="G491" s="175"/>
      <c r="H491" s="175"/>
      <c r="I491" s="175"/>
      <c r="J491" s="175"/>
      <c r="K491" s="175"/>
      <c r="L491" s="175"/>
      <c r="M491" s="175"/>
      <c r="N491" s="175"/>
      <c r="O491" s="175"/>
      <c r="P491" s="175"/>
      <c r="Q491" s="175"/>
      <c r="R491" s="175"/>
      <c r="S491" s="175"/>
      <c r="T491" s="175"/>
      <c r="U491" s="175"/>
      <c r="V491" s="175"/>
      <c r="W491" s="175"/>
      <c r="X491" s="175"/>
      <c r="Y491" s="175"/>
      <c r="Z491" s="175"/>
    </row>
    <row r="492" ht="11.25" customHeight="1">
      <c r="A492" s="175"/>
      <c r="B492" s="175"/>
      <c r="C492" s="175"/>
      <c r="D492" s="175"/>
      <c r="E492" s="175"/>
      <c r="F492" s="175"/>
      <c r="G492" s="175"/>
      <c r="H492" s="175"/>
      <c r="I492" s="175"/>
      <c r="J492" s="175"/>
      <c r="K492" s="175"/>
      <c r="L492" s="175"/>
      <c r="M492" s="175"/>
      <c r="N492" s="175"/>
      <c r="O492" s="175"/>
      <c r="P492" s="175"/>
      <c r="Q492" s="175"/>
      <c r="R492" s="175"/>
      <c r="S492" s="175"/>
      <c r="T492" s="175"/>
      <c r="U492" s="175"/>
      <c r="V492" s="175"/>
      <c r="W492" s="175"/>
      <c r="X492" s="175"/>
      <c r="Y492" s="175"/>
      <c r="Z492" s="175"/>
    </row>
    <row r="493" ht="11.25" customHeight="1">
      <c r="A493" s="175"/>
      <c r="B493" s="175"/>
      <c r="C493" s="175"/>
      <c r="D493" s="175"/>
      <c r="E493" s="175"/>
      <c r="F493" s="175"/>
      <c r="G493" s="175"/>
      <c r="H493" s="175"/>
      <c r="I493" s="175"/>
      <c r="J493" s="175"/>
      <c r="K493" s="175"/>
      <c r="L493" s="175"/>
      <c r="M493" s="175"/>
      <c r="N493" s="175"/>
      <c r="O493" s="175"/>
      <c r="P493" s="175"/>
      <c r="Q493" s="175"/>
      <c r="R493" s="175"/>
      <c r="S493" s="175"/>
      <c r="T493" s="175"/>
      <c r="U493" s="175"/>
      <c r="V493" s="175"/>
      <c r="W493" s="175"/>
      <c r="X493" s="175"/>
      <c r="Y493" s="175"/>
      <c r="Z493" s="175"/>
    </row>
    <row r="494" ht="11.25" customHeight="1">
      <c r="A494" s="175"/>
      <c r="B494" s="175"/>
      <c r="C494" s="175"/>
      <c r="D494" s="175"/>
      <c r="E494" s="175"/>
      <c r="F494" s="175"/>
      <c r="G494" s="175"/>
      <c r="H494" s="175"/>
      <c r="I494" s="175"/>
      <c r="J494" s="175"/>
      <c r="K494" s="175"/>
      <c r="L494" s="175"/>
      <c r="M494" s="175"/>
      <c r="N494" s="175"/>
      <c r="O494" s="175"/>
      <c r="P494" s="175"/>
      <c r="Q494" s="175"/>
      <c r="R494" s="175"/>
      <c r="S494" s="175"/>
      <c r="T494" s="175"/>
      <c r="U494" s="175"/>
      <c r="V494" s="175"/>
      <c r="W494" s="175"/>
      <c r="X494" s="175"/>
      <c r="Y494" s="175"/>
      <c r="Z494" s="175"/>
    </row>
    <row r="495" ht="11.25" customHeight="1">
      <c r="A495" s="175"/>
      <c r="B495" s="175"/>
      <c r="C495" s="175"/>
      <c r="D495" s="175"/>
      <c r="E495" s="175"/>
      <c r="F495" s="175"/>
      <c r="G495" s="175"/>
      <c r="H495" s="175"/>
      <c r="I495" s="175"/>
      <c r="J495" s="175"/>
      <c r="K495" s="175"/>
      <c r="L495" s="175"/>
      <c r="M495" s="175"/>
      <c r="N495" s="175"/>
      <c r="O495" s="175"/>
      <c r="P495" s="175"/>
      <c r="Q495" s="175"/>
      <c r="R495" s="175"/>
      <c r="S495" s="175"/>
      <c r="T495" s="175"/>
      <c r="U495" s="175"/>
      <c r="V495" s="175"/>
      <c r="W495" s="175"/>
      <c r="X495" s="175"/>
      <c r="Y495" s="175"/>
      <c r="Z495" s="175"/>
    </row>
    <row r="496" ht="11.25" customHeight="1">
      <c r="A496" s="175"/>
      <c r="B496" s="175"/>
      <c r="C496" s="175"/>
      <c r="D496" s="175"/>
      <c r="E496" s="175"/>
      <c r="F496" s="175"/>
      <c r="G496" s="175"/>
      <c r="H496" s="175"/>
      <c r="I496" s="175"/>
      <c r="J496" s="175"/>
      <c r="K496" s="175"/>
      <c r="L496" s="175"/>
      <c r="M496" s="175"/>
      <c r="N496" s="175"/>
      <c r="O496" s="175"/>
      <c r="P496" s="175"/>
      <c r="Q496" s="175"/>
      <c r="R496" s="175"/>
      <c r="S496" s="175"/>
      <c r="T496" s="175"/>
      <c r="U496" s="175"/>
      <c r="V496" s="175"/>
      <c r="W496" s="175"/>
      <c r="X496" s="175"/>
      <c r="Y496" s="175"/>
      <c r="Z496" s="175"/>
    </row>
    <row r="497" ht="11.25" customHeight="1">
      <c r="A497" s="175"/>
      <c r="B497" s="175"/>
      <c r="C497" s="175"/>
      <c r="D497" s="175"/>
      <c r="E497" s="175"/>
      <c r="F497" s="175"/>
      <c r="G497" s="175"/>
      <c r="H497" s="175"/>
      <c r="I497" s="175"/>
      <c r="J497" s="175"/>
      <c r="K497" s="175"/>
      <c r="L497" s="175"/>
      <c r="M497" s="175"/>
      <c r="N497" s="175"/>
      <c r="O497" s="175"/>
      <c r="P497" s="175"/>
      <c r="Q497" s="175"/>
      <c r="R497" s="175"/>
      <c r="S497" s="175"/>
      <c r="T497" s="175"/>
      <c r="U497" s="175"/>
      <c r="V497" s="175"/>
      <c r="W497" s="175"/>
      <c r="X497" s="175"/>
      <c r="Y497" s="175"/>
      <c r="Z497" s="175"/>
    </row>
    <row r="498" ht="11.25" customHeight="1">
      <c r="A498" s="175"/>
      <c r="B498" s="175"/>
      <c r="C498" s="175"/>
      <c r="D498" s="175"/>
      <c r="E498" s="175"/>
      <c r="F498" s="175"/>
      <c r="G498" s="175"/>
      <c r="H498" s="175"/>
      <c r="I498" s="175"/>
      <c r="J498" s="175"/>
      <c r="K498" s="175"/>
      <c r="L498" s="175"/>
      <c r="M498" s="175"/>
      <c r="N498" s="175"/>
      <c r="O498" s="175"/>
      <c r="P498" s="175"/>
      <c r="Q498" s="175"/>
      <c r="R498" s="175"/>
      <c r="S498" s="175"/>
      <c r="T498" s="175"/>
      <c r="U498" s="175"/>
      <c r="V498" s="175"/>
      <c r="W498" s="175"/>
      <c r="X498" s="175"/>
      <c r="Y498" s="175"/>
      <c r="Z498" s="175"/>
    </row>
    <row r="499" ht="11.25" customHeight="1">
      <c r="A499" s="175"/>
      <c r="B499" s="175"/>
      <c r="C499" s="175"/>
      <c r="D499" s="175"/>
      <c r="E499" s="175"/>
      <c r="F499" s="175"/>
      <c r="G499" s="175"/>
      <c r="H499" s="175"/>
      <c r="I499" s="175"/>
      <c r="J499" s="175"/>
      <c r="K499" s="175"/>
      <c r="L499" s="175"/>
      <c r="M499" s="175"/>
      <c r="N499" s="175"/>
      <c r="O499" s="175"/>
      <c r="P499" s="175"/>
      <c r="Q499" s="175"/>
      <c r="R499" s="175"/>
      <c r="S499" s="175"/>
      <c r="T499" s="175"/>
      <c r="U499" s="175"/>
      <c r="V499" s="175"/>
      <c r="W499" s="175"/>
      <c r="X499" s="175"/>
      <c r="Y499" s="175"/>
      <c r="Z499" s="175"/>
    </row>
    <row r="500" ht="11.25" customHeight="1">
      <c r="A500" s="175"/>
      <c r="B500" s="175"/>
      <c r="C500" s="175"/>
      <c r="D500" s="175"/>
      <c r="E500" s="175"/>
      <c r="F500" s="175"/>
      <c r="G500" s="175"/>
      <c r="H500" s="175"/>
      <c r="I500" s="175"/>
      <c r="J500" s="175"/>
      <c r="K500" s="175"/>
      <c r="L500" s="175"/>
      <c r="M500" s="175"/>
      <c r="N500" s="175"/>
      <c r="O500" s="175"/>
      <c r="P500" s="175"/>
      <c r="Q500" s="175"/>
      <c r="R500" s="175"/>
      <c r="S500" s="175"/>
      <c r="T500" s="175"/>
      <c r="U500" s="175"/>
      <c r="V500" s="175"/>
      <c r="W500" s="175"/>
      <c r="X500" s="175"/>
      <c r="Y500" s="175"/>
      <c r="Z500" s="175"/>
    </row>
    <row r="501" ht="11.25" customHeight="1">
      <c r="A501" s="175"/>
      <c r="B501" s="175"/>
      <c r="C501" s="175"/>
      <c r="D501" s="175"/>
      <c r="E501" s="175"/>
      <c r="F501" s="175"/>
      <c r="G501" s="175"/>
      <c r="H501" s="175"/>
      <c r="I501" s="175"/>
      <c r="J501" s="175"/>
      <c r="K501" s="175"/>
      <c r="L501" s="175"/>
      <c r="M501" s="175"/>
      <c r="N501" s="175"/>
      <c r="O501" s="175"/>
      <c r="P501" s="175"/>
      <c r="Q501" s="175"/>
      <c r="R501" s="175"/>
      <c r="S501" s="175"/>
      <c r="T501" s="175"/>
      <c r="U501" s="175"/>
      <c r="V501" s="175"/>
      <c r="W501" s="175"/>
      <c r="X501" s="175"/>
      <c r="Y501" s="175"/>
      <c r="Z501" s="175"/>
    </row>
    <row r="502" ht="11.25" customHeight="1">
      <c r="A502" s="175"/>
      <c r="B502" s="175"/>
      <c r="C502" s="175"/>
      <c r="D502" s="175"/>
      <c r="E502" s="175"/>
      <c r="F502" s="175"/>
      <c r="G502" s="175"/>
      <c r="H502" s="175"/>
      <c r="I502" s="175"/>
      <c r="J502" s="175"/>
      <c r="K502" s="175"/>
      <c r="L502" s="175"/>
      <c r="M502" s="175"/>
      <c r="N502" s="175"/>
      <c r="O502" s="175"/>
      <c r="P502" s="175"/>
      <c r="Q502" s="175"/>
      <c r="R502" s="175"/>
      <c r="S502" s="175"/>
      <c r="T502" s="175"/>
      <c r="U502" s="175"/>
      <c r="V502" s="175"/>
      <c r="W502" s="175"/>
      <c r="X502" s="175"/>
      <c r="Y502" s="175"/>
      <c r="Z502" s="175"/>
    </row>
    <row r="503" ht="11.25" customHeight="1">
      <c r="A503" s="175"/>
      <c r="B503" s="175"/>
      <c r="C503" s="175"/>
      <c r="D503" s="175"/>
      <c r="E503" s="175"/>
      <c r="F503" s="175"/>
      <c r="G503" s="175"/>
      <c r="H503" s="175"/>
      <c r="I503" s="175"/>
      <c r="J503" s="175"/>
      <c r="K503" s="175"/>
      <c r="L503" s="175"/>
      <c r="M503" s="175"/>
      <c r="N503" s="175"/>
      <c r="O503" s="175"/>
      <c r="P503" s="175"/>
      <c r="Q503" s="175"/>
      <c r="R503" s="175"/>
      <c r="S503" s="175"/>
      <c r="T503" s="175"/>
      <c r="U503" s="175"/>
      <c r="V503" s="175"/>
      <c r="W503" s="175"/>
      <c r="X503" s="175"/>
      <c r="Y503" s="175"/>
      <c r="Z503" s="175"/>
    </row>
    <row r="504" ht="11.25" customHeight="1">
      <c r="A504" s="175"/>
      <c r="B504" s="175"/>
      <c r="C504" s="175"/>
      <c r="D504" s="175"/>
      <c r="E504" s="175"/>
      <c r="F504" s="175"/>
      <c r="G504" s="175"/>
      <c r="H504" s="175"/>
      <c r="I504" s="175"/>
      <c r="J504" s="175"/>
      <c r="K504" s="175"/>
      <c r="L504" s="175"/>
      <c r="M504" s="175"/>
      <c r="N504" s="175"/>
      <c r="O504" s="175"/>
      <c r="P504" s="175"/>
      <c r="Q504" s="175"/>
      <c r="R504" s="175"/>
      <c r="S504" s="175"/>
      <c r="T504" s="175"/>
      <c r="U504" s="175"/>
      <c r="V504" s="175"/>
      <c r="W504" s="175"/>
      <c r="X504" s="175"/>
      <c r="Y504" s="175"/>
      <c r="Z504" s="175"/>
    </row>
    <row r="505" ht="11.25" customHeight="1">
      <c r="A505" s="175"/>
      <c r="B505" s="175"/>
      <c r="C505" s="175"/>
      <c r="D505" s="175"/>
      <c r="E505" s="175"/>
      <c r="F505" s="175"/>
      <c r="G505" s="175"/>
      <c r="H505" s="175"/>
      <c r="I505" s="175"/>
      <c r="J505" s="175"/>
      <c r="K505" s="175"/>
      <c r="L505" s="175"/>
      <c r="M505" s="175"/>
      <c r="N505" s="175"/>
      <c r="O505" s="175"/>
      <c r="P505" s="175"/>
      <c r="Q505" s="175"/>
      <c r="R505" s="175"/>
      <c r="S505" s="175"/>
      <c r="T505" s="175"/>
      <c r="U505" s="175"/>
      <c r="V505" s="175"/>
      <c r="W505" s="175"/>
      <c r="X505" s="175"/>
      <c r="Y505" s="175"/>
      <c r="Z505" s="175"/>
    </row>
    <row r="506" ht="11.25" customHeight="1">
      <c r="A506" s="175"/>
      <c r="B506" s="175"/>
      <c r="C506" s="175"/>
      <c r="D506" s="175"/>
      <c r="E506" s="175"/>
      <c r="F506" s="175"/>
      <c r="G506" s="175"/>
      <c r="H506" s="175"/>
      <c r="I506" s="175"/>
      <c r="J506" s="175"/>
      <c r="K506" s="175"/>
      <c r="L506" s="175"/>
      <c r="M506" s="175"/>
      <c r="N506" s="175"/>
      <c r="O506" s="175"/>
      <c r="P506" s="175"/>
      <c r="Q506" s="175"/>
      <c r="R506" s="175"/>
      <c r="S506" s="175"/>
      <c r="T506" s="175"/>
      <c r="U506" s="175"/>
      <c r="V506" s="175"/>
      <c r="W506" s="175"/>
      <c r="X506" s="175"/>
      <c r="Y506" s="175"/>
      <c r="Z506" s="175"/>
    </row>
    <row r="507" ht="11.25" customHeight="1">
      <c r="A507" s="175"/>
      <c r="B507" s="175"/>
      <c r="C507" s="175"/>
      <c r="D507" s="175"/>
      <c r="E507" s="175"/>
      <c r="F507" s="175"/>
      <c r="G507" s="175"/>
      <c r="H507" s="175"/>
      <c r="I507" s="175"/>
      <c r="J507" s="175"/>
      <c r="K507" s="175"/>
      <c r="L507" s="175"/>
      <c r="M507" s="175"/>
      <c r="N507" s="175"/>
      <c r="O507" s="175"/>
      <c r="P507" s="175"/>
      <c r="Q507" s="175"/>
      <c r="R507" s="175"/>
      <c r="S507" s="175"/>
      <c r="T507" s="175"/>
      <c r="U507" s="175"/>
      <c r="V507" s="175"/>
      <c r="W507" s="175"/>
      <c r="X507" s="175"/>
      <c r="Y507" s="175"/>
      <c r="Z507" s="175"/>
    </row>
    <row r="508" ht="11.25" customHeight="1">
      <c r="A508" s="175"/>
      <c r="B508" s="175"/>
      <c r="C508" s="175"/>
      <c r="D508" s="175"/>
      <c r="E508" s="175"/>
      <c r="F508" s="175"/>
      <c r="G508" s="175"/>
      <c r="H508" s="175"/>
      <c r="I508" s="175"/>
      <c r="J508" s="175"/>
      <c r="K508" s="175"/>
      <c r="L508" s="175"/>
      <c r="M508" s="175"/>
      <c r="N508" s="175"/>
      <c r="O508" s="175"/>
      <c r="P508" s="175"/>
      <c r="Q508" s="175"/>
      <c r="R508" s="175"/>
      <c r="S508" s="175"/>
      <c r="T508" s="175"/>
      <c r="U508" s="175"/>
      <c r="V508" s="175"/>
      <c r="W508" s="175"/>
      <c r="X508" s="175"/>
      <c r="Y508" s="175"/>
      <c r="Z508" s="175"/>
    </row>
    <row r="509" ht="11.25" customHeight="1">
      <c r="A509" s="175"/>
      <c r="B509" s="175"/>
      <c r="C509" s="175"/>
      <c r="D509" s="175"/>
      <c r="E509" s="175"/>
      <c r="F509" s="175"/>
      <c r="G509" s="175"/>
      <c r="H509" s="175"/>
      <c r="I509" s="175"/>
      <c r="J509" s="175"/>
      <c r="K509" s="175"/>
      <c r="L509" s="175"/>
      <c r="M509" s="175"/>
      <c r="N509" s="175"/>
      <c r="O509" s="175"/>
      <c r="P509" s="175"/>
      <c r="Q509" s="175"/>
      <c r="R509" s="175"/>
      <c r="S509" s="175"/>
      <c r="T509" s="175"/>
      <c r="U509" s="175"/>
      <c r="V509" s="175"/>
      <c r="W509" s="175"/>
      <c r="X509" s="175"/>
      <c r="Y509" s="175"/>
      <c r="Z509" s="175"/>
    </row>
    <row r="510" ht="11.25" customHeight="1">
      <c r="A510" s="175"/>
      <c r="B510" s="175"/>
      <c r="C510" s="175"/>
      <c r="D510" s="175"/>
      <c r="E510" s="175"/>
      <c r="F510" s="175"/>
      <c r="G510" s="175"/>
      <c r="H510" s="175"/>
      <c r="I510" s="175"/>
      <c r="J510" s="175"/>
      <c r="K510" s="175"/>
      <c r="L510" s="175"/>
      <c r="M510" s="175"/>
      <c r="N510" s="175"/>
      <c r="O510" s="175"/>
      <c r="P510" s="175"/>
      <c r="Q510" s="175"/>
      <c r="R510" s="175"/>
      <c r="S510" s="175"/>
      <c r="T510" s="175"/>
      <c r="U510" s="175"/>
      <c r="V510" s="175"/>
      <c r="W510" s="175"/>
      <c r="X510" s="175"/>
      <c r="Y510" s="175"/>
      <c r="Z510" s="175"/>
    </row>
    <row r="511" ht="11.25" customHeight="1">
      <c r="A511" s="175"/>
      <c r="B511" s="175"/>
      <c r="C511" s="175"/>
      <c r="D511" s="175"/>
      <c r="E511" s="175"/>
      <c r="F511" s="175"/>
      <c r="G511" s="175"/>
      <c r="H511" s="175"/>
      <c r="I511" s="175"/>
      <c r="J511" s="175"/>
      <c r="K511" s="175"/>
      <c r="L511" s="175"/>
      <c r="M511" s="175"/>
      <c r="N511" s="175"/>
      <c r="O511" s="175"/>
      <c r="P511" s="175"/>
      <c r="Q511" s="175"/>
      <c r="R511" s="175"/>
      <c r="S511" s="175"/>
      <c r="T511" s="175"/>
      <c r="U511" s="175"/>
      <c r="V511" s="175"/>
      <c r="W511" s="175"/>
      <c r="X511" s="175"/>
      <c r="Y511" s="175"/>
      <c r="Z511" s="175"/>
    </row>
    <row r="512" ht="11.25" customHeight="1">
      <c r="A512" s="175"/>
      <c r="B512" s="175"/>
      <c r="C512" s="175"/>
      <c r="D512" s="175"/>
      <c r="E512" s="175"/>
      <c r="F512" s="175"/>
      <c r="G512" s="175"/>
      <c r="H512" s="175"/>
      <c r="I512" s="175"/>
      <c r="J512" s="175"/>
      <c r="K512" s="175"/>
      <c r="L512" s="175"/>
      <c r="M512" s="175"/>
      <c r="N512" s="175"/>
      <c r="O512" s="175"/>
      <c r="P512" s="175"/>
      <c r="Q512" s="175"/>
      <c r="R512" s="175"/>
      <c r="S512" s="175"/>
      <c r="T512" s="175"/>
      <c r="U512" s="175"/>
      <c r="V512" s="175"/>
      <c r="W512" s="175"/>
      <c r="X512" s="175"/>
      <c r="Y512" s="175"/>
      <c r="Z512" s="175"/>
    </row>
    <row r="513" ht="11.25" customHeight="1">
      <c r="A513" s="175"/>
      <c r="B513" s="175"/>
      <c r="C513" s="175"/>
      <c r="D513" s="175"/>
      <c r="E513" s="175"/>
      <c r="F513" s="175"/>
      <c r="G513" s="175"/>
      <c r="H513" s="175"/>
      <c r="I513" s="175"/>
      <c r="J513" s="175"/>
      <c r="K513" s="175"/>
      <c r="L513" s="175"/>
      <c r="M513" s="175"/>
      <c r="N513" s="175"/>
      <c r="O513" s="175"/>
      <c r="P513" s="175"/>
      <c r="Q513" s="175"/>
      <c r="R513" s="175"/>
      <c r="S513" s="175"/>
      <c r="T513" s="175"/>
      <c r="U513" s="175"/>
      <c r="V513" s="175"/>
      <c r="W513" s="175"/>
      <c r="X513" s="175"/>
      <c r="Y513" s="175"/>
      <c r="Z513" s="175"/>
    </row>
    <row r="514" ht="11.25" customHeight="1">
      <c r="A514" s="175"/>
      <c r="B514" s="175"/>
      <c r="C514" s="175"/>
      <c r="D514" s="175"/>
      <c r="E514" s="175"/>
      <c r="F514" s="175"/>
      <c r="G514" s="175"/>
      <c r="H514" s="175"/>
      <c r="I514" s="175"/>
      <c r="J514" s="175"/>
      <c r="K514" s="175"/>
      <c r="L514" s="175"/>
      <c r="M514" s="175"/>
      <c r="N514" s="175"/>
      <c r="O514" s="175"/>
      <c r="P514" s="175"/>
      <c r="Q514" s="175"/>
      <c r="R514" s="175"/>
      <c r="S514" s="175"/>
      <c r="T514" s="175"/>
      <c r="U514" s="175"/>
      <c r="V514" s="175"/>
      <c r="W514" s="175"/>
      <c r="X514" s="175"/>
      <c r="Y514" s="175"/>
      <c r="Z514" s="175"/>
    </row>
    <row r="515" ht="11.25" customHeight="1">
      <c r="A515" s="175"/>
      <c r="B515" s="175"/>
      <c r="C515" s="175"/>
      <c r="D515" s="175"/>
      <c r="E515" s="175"/>
      <c r="F515" s="175"/>
      <c r="G515" s="175"/>
      <c r="H515" s="175"/>
      <c r="I515" s="175"/>
      <c r="J515" s="175"/>
      <c r="K515" s="175"/>
      <c r="L515" s="175"/>
      <c r="M515" s="175"/>
      <c r="N515" s="175"/>
      <c r="O515" s="175"/>
      <c r="P515" s="175"/>
      <c r="Q515" s="175"/>
      <c r="R515" s="175"/>
      <c r="S515" s="175"/>
      <c r="T515" s="175"/>
      <c r="U515" s="175"/>
      <c r="V515" s="175"/>
      <c r="W515" s="175"/>
      <c r="X515" s="175"/>
      <c r="Y515" s="175"/>
      <c r="Z515" s="175"/>
    </row>
    <row r="516" ht="11.25" customHeight="1">
      <c r="A516" s="175"/>
      <c r="B516" s="175"/>
      <c r="C516" s="175"/>
      <c r="D516" s="175"/>
      <c r="E516" s="175"/>
      <c r="F516" s="175"/>
      <c r="G516" s="175"/>
      <c r="H516" s="175"/>
      <c r="I516" s="175"/>
      <c r="J516" s="175"/>
      <c r="K516" s="175"/>
      <c r="L516" s="175"/>
      <c r="M516" s="175"/>
      <c r="N516" s="175"/>
      <c r="O516" s="175"/>
      <c r="P516" s="175"/>
      <c r="Q516" s="175"/>
      <c r="R516" s="175"/>
      <c r="S516" s="175"/>
      <c r="T516" s="175"/>
      <c r="U516" s="175"/>
      <c r="V516" s="175"/>
      <c r="W516" s="175"/>
      <c r="X516" s="175"/>
      <c r="Y516" s="175"/>
      <c r="Z516" s="175"/>
    </row>
    <row r="517" ht="11.25" customHeight="1">
      <c r="A517" s="175"/>
      <c r="B517" s="175"/>
      <c r="C517" s="175"/>
      <c r="D517" s="175"/>
      <c r="E517" s="175"/>
      <c r="F517" s="175"/>
      <c r="G517" s="175"/>
      <c r="H517" s="175"/>
      <c r="I517" s="175"/>
      <c r="J517" s="175"/>
      <c r="K517" s="175"/>
      <c r="L517" s="175"/>
      <c r="M517" s="175"/>
      <c r="N517" s="175"/>
      <c r="O517" s="175"/>
      <c r="P517" s="175"/>
      <c r="Q517" s="175"/>
      <c r="R517" s="175"/>
      <c r="S517" s="175"/>
      <c r="T517" s="175"/>
      <c r="U517" s="175"/>
      <c r="V517" s="175"/>
      <c r="W517" s="175"/>
      <c r="X517" s="175"/>
      <c r="Y517" s="175"/>
      <c r="Z517" s="175"/>
    </row>
    <row r="518" ht="11.25" customHeight="1">
      <c r="A518" s="175"/>
      <c r="B518" s="175"/>
      <c r="C518" s="175"/>
      <c r="D518" s="175"/>
      <c r="E518" s="175"/>
      <c r="F518" s="175"/>
      <c r="G518" s="175"/>
      <c r="H518" s="175"/>
      <c r="I518" s="175"/>
      <c r="J518" s="175"/>
      <c r="K518" s="175"/>
      <c r="L518" s="175"/>
      <c r="M518" s="175"/>
      <c r="N518" s="175"/>
      <c r="O518" s="175"/>
      <c r="P518" s="175"/>
      <c r="Q518" s="175"/>
      <c r="R518" s="175"/>
      <c r="S518" s="175"/>
      <c r="T518" s="175"/>
      <c r="U518" s="175"/>
      <c r="V518" s="175"/>
      <c r="W518" s="175"/>
      <c r="X518" s="175"/>
      <c r="Y518" s="175"/>
      <c r="Z518" s="175"/>
    </row>
    <row r="519" ht="11.25" customHeight="1">
      <c r="A519" s="175"/>
      <c r="B519" s="175"/>
      <c r="C519" s="175"/>
      <c r="D519" s="175"/>
      <c r="E519" s="175"/>
      <c r="F519" s="175"/>
      <c r="G519" s="175"/>
      <c r="H519" s="175"/>
      <c r="I519" s="175"/>
      <c r="J519" s="175"/>
      <c r="K519" s="175"/>
      <c r="L519" s="175"/>
      <c r="M519" s="175"/>
      <c r="N519" s="175"/>
      <c r="O519" s="175"/>
      <c r="P519" s="175"/>
      <c r="Q519" s="175"/>
      <c r="R519" s="175"/>
      <c r="S519" s="175"/>
      <c r="T519" s="175"/>
      <c r="U519" s="175"/>
      <c r="V519" s="175"/>
      <c r="W519" s="175"/>
      <c r="X519" s="175"/>
      <c r="Y519" s="175"/>
      <c r="Z519" s="175"/>
    </row>
    <row r="520" ht="11.25" customHeight="1">
      <c r="A520" s="175"/>
      <c r="B520" s="175"/>
      <c r="C520" s="175"/>
      <c r="D520" s="175"/>
      <c r="E520" s="175"/>
      <c r="F520" s="175"/>
      <c r="G520" s="175"/>
      <c r="H520" s="175"/>
      <c r="I520" s="175"/>
      <c r="J520" s="175"/>
      <c r="K520" s="175"/>
      <c r="L520" s="175"/>
      <c r="M520" s="175"/>
      <c r="N520" s="175"/>
      <c r="O520" s="175"/>
      <c r="P520" s="175"/>
      <c r="Q520" s="175"/>
      <c r="R520" s="175"/>
      <c r="S520" s="175"/>
      <c r="T520" s="175"/>
      <c r="U520" s="175"/>
      <c r="V520" s="175"/>
      <c r="W520" s="175"/>
      <c r="X520" s="175"/>
      <c r="Y520" s="175"/>
      <c r="Z520" s="175"/>
    </row>
    <row r="521" ht="11.25" customHeight="1">
      <c r="A521" s="175"/>
      <c r="B521" s="175"/>
      <c r="C521" s="175"/>
      <c r="D521" s="175"/>
      <c r="E521" s="175"/>
      <c r="F521" s="175"/>
      <c r="G521" s="175"/>
      <c r="H521" s="175"/>
      <c r="I521" s="175"/>
      <c r="J521" s="175"/>
      <c r="K521" s="175"/>
      <c r="L521" s="175"/>
      <c r="M521" s="175"/>
      <c r="N521" s="175"/>
      <c r="O521" s="175"/>
      <c r="P521" s="175"/>
      <c r="Q521" s="175"/>
      <c r="R521" s="175"/>
      <c r="S521" s="175"/>
      <c r="T521" s="175"/>
      <c r="U521" s="175"/>
      <c r="V521" s="175"/>
      <c r="W521" s="175"/>
      <c r="X521" s="175"/>
      <c r="Y521" s="175"/>
      <c r="Z521" s="175"/>
    </row>
    <row r="522" ht="11.25" customHeight="1">
      <c r="A522" s="175"/>
      <c r="B522" s="175"/>
      <c r="C522" s="175"/>
      <c r="D522" s="175"/>
      <c r="E522" s="175"/>
      <c r="F522" s="175"/>
      <c r="G522" s="175"/>
      <c r="H522" s="175"/>
      <c r="I522" s="175"/>
      <c r="J522" s="175"/>
      <c r="K522" s="175"/>
      <c r="L522" s="175"/>
      <c r="M522" s="175"/>
      <c r="N522" s="175"/>
      <c r="O522" s="175"/>
      <c r="P522" s="175"/>
      <c r="Q522" s="175"/>
      <c r="R522" s="175"/>
      <c r="S522" s="175"/>
      <c r="T522" s="175"/>
      <c r="U522" s="175"/>
      <c r="V522" s="175"/>
      <c r="W522" s="175"/>
      <c r="X522" s="175"/>
      <c r="Y522" s="175"/>
      <c r="Z522" s="175"/>
    </row>
    <row r="523" ht="11.25" customHeight="1">
      <c r="A523" s="175"/>
      <c r="B523" s="175"/>
      <c r="C523" s="175"/>
      <c r="D523" s="175"/>
      <c r="E523" s="175"/>
      <c r="F523" s="175"/>
      <c r="G523" s="175"/>
      <c r="H523" s="175"/>
      <c r="I523" s="175"/>
      <c r="J523" s="175"/>
      <c r="K523" s="175"/>
      <c r="L523" s="175"/>
      <c r="M523" s="175"/>
      <c r="N523" s="175"/>
      <c r="O523" s="175"/>
      <c r="P523" s="175"/>
      <c r="Q523" s="175"/>
      <c r="R523" s="175"/>
      <c r="S523" s="175"/>
      <c r="T523" s="175"/>
      <c r="U523" s="175"/>
      <c r="V523" s="175"/>
      <c r="W523" s="175"/>
      <c r="X523" s="175"/>
      <c r="Y523" s="175"/>
      <c r="Z523" s="175"/>
    </row>
    <row r="524" ht="11.25" customHeight="1">
      <c r="A524" s="175"/>
      <c r="B524" s="175"/>
      <c r="C524" s="175"/>
      <c r="D524" s="175"/>
      <c r="E524" s="175"/>
      <c r="F524" s="175"/>
      <c r="G524" s="175"/>
      <c r="H524" s="175"/>
      <c r="I524" s="175"/>
      <c r="J524" s="175"/>
      <c r="K524" s="175"/>
      <c r="L524" s="175"/>
      <c r="M524" s="175"/>
      <c r="N524" s="175"/>
      <c r="O524" s="175"/>
      <c r="P524" s="175"/>
      <c r="Q524" s="175"/>
      <c r="R524" s="175"/>
      <c r="S524" s="175"/>
      <c r="T524" s="175"/>
      <c r="U524" s="175"/>
      <c r="V524" s="175"/>
      <c r="W524" s="175"/>
      <c r="X524" s="175"/>
      <c r="Y524" s="175"/>
      <c r="Z524" s="175"/>
    </row>
    <row r="525" ht="11.25" customHeight="1">
      <c r="A525" s="175"/>
      <c r="B525" s="175"/>
      <c r="C525" s="175"/>
      <c r="D525" s="175"/>
      <c r="E525" s="175"/>
      <c r="F525" s="175"/>
      <c r="G525" s="175"/>
      <c r="H525" s="175"/>
      <c r="I525" s="175"/>
      <c r="J525" s="175"/>
      <c r="K525" s="175"/>
      <c r="L525" s="175"/>
      <c r="M525" s="175"/>
      <c r="N525" s="175"/>
      <c r="O525" s="175"/>
      <c r="P525" s="175"/>
      <c r="Q525" s="175"/>
      <c r="R525" s="175"/>
      <c r="S525" s="175"/>
      <c r="T525" s="175"/>
      <c r="U525" s="175"/>
      <c r="V525" s="175"/>
      <c r="W525" s="175"/>
      <c r="X525" s="175"/>
      <c r="Y525" s="175"/>
      <c r="Z525" s="175"/>
    </row>
    <row r="526" ht="11.25" customHeight="1">
      <c r="A526" s="175"/>
      <c r="B526" s="175"/>
      <c r="C526" s="175"/>
      <c r="D526" s="175"/>
      <c r="E526" s="175"/>
      <c r="F526" s="175"/>
      <c r="G526" s="175"/>
      <c r="H526" s="175"/>
      <c r="I526" s="175"/>
      <c r="J526" s="175"/>
      <c r="K526" s="175"/>
      <c r="L526" s="175"/>
      <c r="M526" s="175"/>
      <c r="N526" s="175"/>
      <c r="O526" s="175"/>
      <c r="P526" s="175"/>
      <c r="Q526" s="175"/>
      <c r="R526" s="175"/>
      <c r="S526" s="175"/>
      <c r="T526" s="175"/>
      <c r="U526" s="175"/>
      <c r="V526" s="175"/>
      <c r="W526" s="175"/>
      <c r="X526" s="175"/>
      <c r="Y526" s="175"/>
      <c r="Z526" s="175"/>
    </row>
    <row r="527" ht="11.25" customHeight="1">
      <c r="A527" s="175"/>
      <c r="B527" s="175"/>
      <c r="C527" s="175"/>
      <c r="D527" s="175"/>
      <c r="E527" s="175"/>
      <c r="F527" s="175"/>
      <c r="G527" s="175"/>
      <c r="H527" s="175"/>
      <c r="I527" s="175"/>
      <c r="J527" s="175"/>
      <c r="K527" s="175"/>
      <c r="L527" s="175"/>
      <c r="M527" s="175"/>
      <c r="N527" s="175"/>
      <c r="O527" s="175"/>
      <c r="P527" s="175"/>
      <c r="Q527" s="175"/>
      <c r="R527" s="175"/>
      <c r="S527" s="175"/>
      <c r="T527" s="175"/>
      <c r="U527" s="175"/>
      <c r="V527" s="175"/>
      <c r="W527" s="175"/>
      <c r="X527" s="175"/>
      <c r="Y527" s="175"/>
      <c r="Z527" s="175"/>
    </row>
    <row r="528" ht="11.25" customHeight="1">
      <c r="A528" s="175"/>
      <c r="B528" s="175"/>
      <c r="C528" s="175"/>
      <c r="D528" s="175"/>
      <c r="E528" s="175"/>
      <c r="F528" s="175"/>
      <c r="G528" s="175"/>
      <c r="H528" s="175"/>
      <c r="I528" s="175"/>
      <c r="J528" s="175"/>
      <c r="K528" s="175"/>
      <c r="L528" s="175"/>
      <c r="M528" s="175"/>
      <c r="N528" s="175"/>
      <c r="O528" s="175"/>
      <c r="P528" s="175"/>
      <c r="Q528" s="175"/>
      <c r="R528" s="175"/>
      <c r="S528" s="175"/>
      <c r="T528" s="175"/>
      <c r="U528" s="175"/>
      <c r="V528" s="175"/>
      <c r="W528" s="175"/>
      <c r="X528" s="175"/>
      <c r="Y528" s="175"/>
      <c r="Z528" s="175"/>
    </row>
    <row r="529" ht="11.25" customHeight="1">
      <c r="A529" s="175"/>
      <c r="B529" s="175"/>
      <c r="C529" s="175"/>
      <c r="D529" s="175"/>
      <c r="E529" s="175"/>
      <c r="F529" s="175"/>
      <c r="G529" s="175"/>
      <c r="H529" s="175"/>
      <c r="I529" s="175"/>
      <c r="J529" s="175"/>
      <c r="K529" s="175"/>
      <c r="L529" s="175"/>
      <c r="M529" s="175"/>
      <c r="N529" s="175"/>
      <c r="O529" s="175"/>
      <c r="P529" s="175"/>
      <c r="Q529" s="175"/>
      <c r="R529" s="175"/>
      <c r="S529" s="175"/>
      <c r="T529" s="175"/>
      <c r="U529" s="175"/>
      <c r="V529" s="175"/>
      <c r="W529" s="175"/>
      <c r="X529" s="175"/>
      <c r="Y529" s="175"/>
      <c r="Z529" s="175"/>
    </row>
    <row r="530" ht="11.25" customHeight="1">
      <c r="A530" s="175"/>
      <c r="B530" s="175"/>
      <c r="C530" s="175"/>
      <c r="D530" s="175"/>
      <c r="E530" s="175"/>
      <c r="F530" s="175"/>
      <c r="G530" s="175"/>
      <c r="H530" s="175"/>
      <c r="I530" s="175"/>
      <c r="J530" s="175"/>
      <c r="K530" s="175"/>
      <c r="L530" s="175"/>
      <c r="M530" s="175"/>
      <c r="N530" s="175"/>
      <c r="O530" s="175"/>
      <c r="P530" s="175"/>
      <c r="Q530" s="175"/>
      <c r="R530" s="175"/>
      <c r="S530" s="175"/>
      <c r="T530" s="175"/>
      <c r="U530" s="175"/>
      <c r="V530" s="175"/>
      <c r="W530" s="175"/>
      <c r="X530" s="175"/>
      <c r="Y530" s="175"/>
      <c r="Z530" s="175"/>
    </row>
    <row r="531" ht="11.25" customHeight="1">
      <c r="A531" s="175"/>
      <c r="B531" s="175"/>
      <c r="C531" s="175"/>
      <c r="D531" s="175"/>
      <c r="E531" s="175"/>
      <c r="F531" s="175"/>
      <c r="G531" s="175"/>
      <c r="H531" s="175"/>
      <c r="I531" s="175"/>
      <c r="J531" s="175"/>
      <c r="K531" s="175"/>
      <c r="L531" s="175"/>
      <c r="M531" s="175"/>
      <c r="N531" s="175"/>
      <c r="O531" s="175"/>
      <c r="P531" s="175"/>
      <c r="Q531" s="175"/>
      <c r="R531" s="175"/>
      <c r="S531" s="175"/>
      <c r="T531" s="175"/>
      <c r="U531" s="175"/>
      <c r="V531" s="175"/>
      <c r="W531" s="175"/>
      <c r="X531" s="175"/>
      <c r="Y531" s="175"/>
      <c r="Z531" s="175"/>
    </row>
    <row r="532" ht="11.25" customHeight="1">
      <c r="A532" s="175"/>
      <c r="B532" s="175"/>
      <c r="C532" s="175"/>
      <c r="D532" s="175"/>
      <c r="E532" s="175"/>
      <c r="F532" s="175"/>
      <c r="G532" s="175"/>
      <c r="H532" s="175"/>
      <c r="I532" s="175"/>
      <c r="J532" s="175"/>
      <c r="K532" s="175"/>
      <c r="L532" s="175"/>
      <c r="M532" s="175"/>
      <c r="N532" s="175"/>
      <c r="O532" s="175"/>
      <c r="P532" s="175"/>
      <c r="Q532" s="175"/>
      <c r="R532" s="175"/>
      <c r="S532" s="175"/>
      <c r="T532" s="175"/>
      <c r="U532" s="175"/>
      <c r="V532" s="175"/>
      <c r="W532" s="175"/>
      <c r="X532" s="175"/>
      <c r="Y532" s="175"/>
      <c r="Z532" s="175"/>
    </row>
    <row r="533" ht="11.25" customHeight="1">
      <c r="A533" s="175"/>
      <c r="B533" s="175"/>
      <c r="C533" s="175"/>
      <c r="D533" s="175"/>
      <c r="E533" s="175"/>
      <c r="F533" s="175"/>
      <c r="G533" s="175"/>
      <c r="H533" s="175"/>
      <c r="I533" s="175"/>
      <c r="J533" s="175"/>
      <c r="K533" s="175"/>
      <c r="L533" s="175"/>
      <c r="M533" s="175"/>
      <c r="N533" s="175"/>
      <c r="O533" s="175"/>
      <c r="P533" s="175"/>
      <c r="Q533" s="175"/>
      <c r="R533" s="175"/>
      <c r="S533" s="175"/>
      <c r="T533" s="175"/>
      <c r="U533" s="175"/>
      <c r="V533" s="175"/>
      <c r="W533" s="175"/>
      <c r="X533" s="175"/>
      <c r="Y533" s="175"/>
      <c r="Z533" s="175"/>
    </row>
    <row r="534" ht="11.25" customHeight="1">
      <c r="A534" s="175"/>
      <c r="B534" s="175"/>
      <c r="C534" s="175"/>
      <c r="D534" s="175"/>
      <c r="E534" s="175"/>
      <c r="F534" s="175"/>
      <c r="G534" s="175"/>
      <c r="H534" s="175"/>
      <c r="I534" s="175"/>
      <c r="J534" s="175"/>
      <c r="K534" s="175"/>
      <c r="L534" s="175"/>
      <c r="M534" s="175"/>
      <c r="N534" s="175"/>
      <c r="O534" s="175"/>
      <c r="P534" s="175"/>
      <c r="Q534" s="175"/>
      <c r="R534" s="175"/>
      <c r="S534" s="175"/>
      <c r="T534" s="175"/>
      <c r="U534" s="175"/>
      <c r="V534" s="175"/>
      <c r="W534" s="175"/>
      <c r="X534" s="175"/>
      <c r="Y534" s="175"/>
      <c r="Z534" s="175"/>
    </row>
    <row r="535" ht="11.25" customHeight="1">
      <c r="A535" s="175"/>
      <c r="B535" s="175"/>
      <c r="C535" s="175"/>
      <c r="D535" s="175"/>
      <c r="E535" s="175"/>
      <c r="F535" s="175"/>
      <c r="G535" s="175"/>
      <c r="H535" s="175"/>
      <c r="I535" s="175"/>
      <c r="J535" s="175"/>
      <c r="K535" s="175"/>
      <c r="L535" s="175"/>
      <c r="M535" s="175"/>
      <c r="N535" s="175"/>
      <c r="O535" s="175"/>
      <c r="P535" s="175"/>
      <c r="Q535" s="175"/>
      <c r="R535" s="175"/>
      <c r="S535" s="175"/>
      <c r="T535" s="175"/>
      <c r="U535" s="175"/>
      <c r="V535" s="175"/>
      <c r="W535" s="175"/>
      <c r="X535" s="175"/>
      <c r="Y535" s="175"/>
      <c r="Z535" s="175"/>
    </row>
    <row r="536" ht="11.25" customHeight="1">
      <c r="A536" s="175"/>
      <c r="B536" s="175"/>
      <c r="C536" s="175"/>
      <c r="D536" s="175"/>
      <c r="E536" s="175"/>
      <c r="F536" s="175"/>
      <c r="G536" s="175"/>
      <c r="H536" s="175"/>
      <c r="I536" s="175"/>
      <c r="J536" s="175"/>
      <c r="K536" s="175"/>
      <c r="L536" s="175"/>
      <c r="M536" s="175"/>
      <c r="N536" s="175"/>
      <c r="O536" s="175"/>
      <c r="P536" s="175"/>
      <c r="Q536" s="175"/>
      <c r="R536" s="175"/>
      <c r="S536" s="175"/>
      <c r="T536" s="175"/>
      <c r="U536" s="175"/>
      <c r="V536" s="175"/>
      <c r="W536" s="175"/>
      <c r="X536" s="175"/>
      <c r="Y536" s="175"/>
      <c r="Z536" s="175"/>
    </row>
    <row r="537" ht="11.25" customHeight="1">
      <c r="A537" s="175"/>
      <c r="B537" s="175"/>
      <c r="C537" s="175"/>
      <c r="D537" s="175"/>
      <c r="E537" s="175"/>
      <c r="F537" s="175"/>
      <c r="G537" s="175"/>
      <c r="H537" s="175"/>
      <c r="I537" s="175"/>
      <c r="J537" s="175"/>
      <c r="K537" s="175"/>
      <c r="L537" s="175"/>
      <c r="M537" s="175"/>
      <c r="N537" s="175"/>
      <c r="O537" s="175"/>
      <c r="P537" s="175"/>
      <c r="Q537" s="175"/>
      <c r="R537" s="175"/>
      <c r="S537" s="175"/>
      <c r="T537" s="175"/>
      <c r="U537" s="175"/>
      <c r="V537" s="175"/>
      <c r="W537" s="175"/>
      <c r="X537" s="175"/>
      <c r="Y537" s="175"/>
      <c r="Z537" s="175"/>
    </row>
    <row r="538" ht="11.25" customHeight="1">
      <c r="A538" s="175"/>
      <c r="B538" s="175"/>
      <c r="C538" s="175"/>
      <c r="D538" s="175"/>
      <c r="E538" s="175"/>
      <c r="F538" s="175"/>
      <c r="G538" s="175"/>
      <c r="H538" s="175"/>
      <c r="I538" s="175"/>
      <c r="J538" s="175"/>
      <c r="K538" s="175"/>
      <c r="L538" s="175"/>
      <c r="M538" s="175"/>
      <c r="N538" s="175"/>
      <c r="O538" s="175"/>
      <c r="P538" s="175"/>
      <c r="Q538" s="175"/>
      <c r="R538" s="175"/>
      <c r="S538" s="175"/>
      <c r="T538" s="175"/>
      <c r="U538" s="175"/>
      <c r="V538" s="175"/>
      <c r="W538" s="175"/>
      <c r="X538" s="175"/>
      <c r="Y538" s="175"/>
      <c r="Z538" s="175"/>
    </row>
    <row r="539" ht="11.25" customHeight="1">
      <c r="A539" s="175"/>
      <c r="B539" s="175"/>
      <c r="C539" s="175"/>
      <c r="D539" s="175"/>
      <c r="E539" s="175"/>
      <c r="F539" s="175"/>
      <c r="G539" s="175"/>
      <c r="H539" s="175"/>
      <c r="I539" s="175"/>
      <c r="J539" s="175"/>
      <c r="K539" s="175"/>
      <c r="L539" s="175"/>
      <c r="M539" s="175"/>
      <c r="N539" s="175"/>
      <c r="O539" s="175"/>
      <c r="P539" s="175"/>
      <c r="Q539" s="175"/>
      <c r="R539" s="175"/>
      <c r="S539" s="175"/>
      <c r="T539" s="175"/>
      <c r="U539" s="175"/>
      <c r="V539" s="175"/>
      <c r="W539" s="175"/>
      <c r="X539" s="175"/>
      <c r="Y539" s="175"/>
      <c r="Z539" s="175"/>
    </row>
    <row r="540" ht="11.25" customHeight="1">
      <c r="A540" s="175"/>
      <c r="B540" s="175"/>
      <c r="C540" s="175"/>
      <c r="D540" s="175"/>
      <c r="E540" s="175"/>
      <c r="F540" s="175"/>
      <c r="G540" s="175"/>
      <c r="H540" s="175"/>
      <c r="I540" s="175"/>
      <c r="J540" s="175"/>
      <c r="K540" s="175"/>
      <c r="L540" s="175"/>
      <c r="M540" s="175"/>
      <c r="N540" s="175"/>
      <c r="O540" s="175"/>
      <c r="P540" s="175"/>
      <c r="Q540" s="175"/>
      <c r="R540" s="175"/>
      <c r="S540" s="175"/>
      <c r="T540" s="175"/>
      <c r="U540" s="175"/>
      <c r="V540" s="175"/>
      <c r="W540" s="175"/>
      <c r="X540" s="175"/>
      <c r="Y540" s="175"/>
      <c r="Z540" s="175"/>
    </row>
    <row r="541" ht="11.25" customHeight="1">
      <c r="A541" s="175"/>
      <c r="B541" s="175"/>
      <c r="C541" s="175"/>
      <c r="D541" s="175"/>
      <c r="E541" s="175"/>
      <c r="F541" s="175"/>
      <c r="G541" s="175"/>
      <c r="H541" s="175"/>
      <c r="I541" s="175"/>
      <c r="J541" s="175"/>
      <c r="K541" s="175"/>
      <c r="L541" s="175"/>
      <c r="M541" s="175"/>
      <c r="N541" s="175"/>
      <c r="O541" s="175"/>
      <c r="P541" s="175"/>
      <c r="Q541" s="175"/>
      <c r="R541" s="175"/>
      <c r="S541" s="175"/>
      <c r="T541" s="175"/>
      <c r="U541" s="175"/>
      <c r="V541" s="175"/>
      <c r="W541" s="175"/>
      <c r="X541" s="175"/>
      <c r="Y541" s="175"/>
      <c r="Z541" s="175"/>
    </row>
    <row r="542" ht="11.25" customHeight="1">
      <c r="A542" s="175"/>
      <c r="B542" s="175"/>
      <c r="C542" s="175"/>
      <c r="D542" s="175"/>
      <c r="E542" s="175"/>
      <c r="F542" s="175"/>
      <c r="G542" s="175"/>
      <c r="H542" s="175"/>
      <c r="I542" s="175"/>
      <c r="J542" s="175"/>
      <c r="K542" s="175"/>
      <c r="L542" s="175"/>
      <c r="M542" s="175"/>
      <c r="N542" s="175"/>
      <c r="O542" s="175"/>
      <c r="P542" s="175"/>
      <c r="Q542" s="175"/>
      <c r="R542" s="175"/>
      <c r="S542" s="175"/>
      <c r="T542" s="175"/>
      <c r="U542" s="175"/>
      <c r="V542" s="175"/>
      <c r="W542" s="175"/>
      <c r="X542" s="175"/>
      <c r="Y542" s="175"/>
      <c r="Z542" s="175"/>
    </row>
    <row r="543" ht="11.25" customHeight="1">
      <c r="A543" s="175"/>
      <c r="B543" s="175"/>
      <c r="C543" s="175"/>
      <c r="D543" s="175"/>
      <c r="E543" s="175"/>
      <c r="F543" s="175"/>
      <c r="G543" s="175"/>
      <c r="H543" s="175"/>
      <c r="I543" s="175"/>
      <c r="J543" s="175"/>
      <c r="K543" s="175"/>
      <c r="L543" s="175"/>
      <c r="M543" s="175"/>
      <c r="N543" s="175"/>
      <c r="O543" s="175"/>
      <c r="P543" s="175"/>
      <c r="Q543" s="175"/>
      <c r="R543" s="175"/>
      <c r="S543" s="175"/>
      <c r="T543" s="175"/>
      <c r="U543" s="175"/>
      <c r="V543" s="175"/>
      <c r="W543" s="175"/>
      <c r="X543" s="175"/>
      <c r="Y543" s="175"/>
      <c r="Z543" s="175"/>
    </row>
    <row r="544" ht="11.25" customHeight="1">
      <c r="A544" s="175"/>
      <c r="B544" s="175"/>
      <c r="C544" s="175"/>
      <c r="D544" s="175"/>
      <c r="E544" s="175"/>
      <c r="F544" s="175"/>
      <c r="G544" s="175"/>
      <c r="H544" s="175"/>
      <c r="I544" s="175"/>
      <c r="J544" s="175"/>
      <c r="K544" s="175"/>
      <c r="L544" s="175"/>
      <c r="M544" s="175"/>
      <c r="N544" s="175"/>
      <c r="O544" s="175"/>
      <c r="P544" s="175"/>
      <c r="Q544" s="175"/>
      <c r="R544" s="175"/>
      <c r="S544" s="175"/>
      <c r="T544" s="175"/>
      <c r="U544" s="175"/>
      <c r="V544" s="175"/>
      <c r="W544" s="175"/>
      <c r="X544" s="175"/>
      <c r="Y544" s="175"/>
      <c r="Z544" s="175"/>
    </row>
    <row r="545" ht="11.25" customHeight="1">
      <c r="A545" s="175"/>
      <c r="B545" s="175"/>
      <c r="C545" s="175"/>
      <c r="D545" s="175"/>
      <c r="E545" s="175"/>
      <c r="F545" s="175"/>
      <c r="G545" s="175"/>
      <c r="H545" s="175"/>
      <c r="I545" s="175"/>
      <c r="J545" s="175"/>
      <c r="K545" s="175"/>
      <c r="L545" s="175"/>
      <c r="M545" s="175"/>
      <c r="N545" s="175"/>
      <c r="O545" s="175"/>
      <c r="P545" s="175"/>
      <c r="Q545" s="175"/>
      <c r="R545" s="175"/>
      <c r="S545" s="175"/>
      <c r="T545" s="175"/>
      <c r="U545" s="175"/>
      <c r="V545" s="175"/>
      <c r="W545" s="175"/>
      <c r="X545" s="175"/>
      <c r="Y545" s="175"/>
      <c r="Z545" s="175"/>
    </row>
    <row r="546" ht="11.25" customHeight="1">
      <c r="A546" s="175"/>
      <c r="B546" s="175"/>
      <c r="C546" s="175"/>
      <c r="D546" s="175"/>
      <c r="E546" s="175"/>
      <c r="F546" s="175"/>
      <c r="G546" s="175"/>
      <c r="H546" s="175"/>
      <c r="I546" s="175"/>
      <c r="J546" s="175"/>
      <c r="K546" s="175"/>
      <c r="L546" s="175"/>
      <c r="M546" s="175"/>
      <c r="N546" s="175"/>
      <c r="O546" s="175"/>
      <c r="P546" s="175"/>
      <c r="Q546" s="175"/>
      <c r="R546" s="175"/>
      <c r="S546" s="175"/>
      <c r="T546" s="175"/>
      <c r="U546" s="175"/>
      <c r="V546" s="175"/>
      <c r="W546" s="175"/>
      <c r="X546" s="175"/>
      <c r="Y546" s="175"/>
      <c r="Z546" s="175"/>
    </row>
    <row r="547" ht="11.25" customHeight="1">
      <c r="A547" s="175"/>
      <c r="B547" s="175"/>
      <c r="C547" s="175"/>
      <c r="D547" s="175"/>
      <c r="E547" s="175"/>
      <c r="F547" s="175"/>
      <c r="G547" s="175"/>
      <c r="H547" s="175"/>
      <c r="I547" s="175"/>
      <c r="J547" s="175"/>
      <c r="K547" s="175"/>
      <c r="L547" s="175"/>
      <c r="M547" s="175"/>
      <c r="N547" s="175"/>
      <c r="O547" s="175"/>
      <c r="P547" s="175"/>
      <c r="Q547" s="175"/>
      <c r="R547" s="175"/>
      <c r="S547" s="175"/>
      <c r="T547" s="175"/>
      <c r="U547" s="175"/>
      <c r="V547" s="175"/>
      <c r="W547" s="175"/>
      <c r="X547" s="175"/>
      <c r="Y547" s="175"/>
      <c r="Z547" s="175"/>
    </row>
    <row r="548" ht="11.25" customHeight="1">
      <c r="A548" s="175"/>
      <c r="B548" s="175"/>
      <c r="C548" s="175"/>
      <c r="D548" s="175"/>
      <c r="E548" s="175"/>
      <c r="F548" s="175"/>
      <c r="G548" s="175"/>
      <c r="H548" s="175"/>
      <c r="I548" s="175"/>
      <c r="J548" s="175"/>
      <c r="K548" s="175"/>
      <c r="L548" s="175"/>
      <c r="M548" s="175"/>
      <c r="N548" s="175"/>
      <c r="O548" s="175"/>
      <c r="P548" s="175"/>
      <c r="Q548" s="175"/>
      <c r="R548" s="175"/>
      <c r="S548" s="175"/>
      <c r="T548" s="175"/>
      <c r="U548" s="175"/>
      <c r="V548" s="175"/>
      <c r="W548" s="175"/>
      <c r="X548" s="175"/>
      <c r="Y548" s="175"/>
      <c r="Z548" s="175"/>
    </row>
    <row r="549" ht="11.25" customHeight="1">
      <c r="A549" s="175"/>
      <c r="B549" s="175"/>
      <c r="C549" s="175"/>
      <c r="D549" s="175"/>
      <c r="E549" s="175"/>
      <c r="F549" s="175"/>
      <c r="G549" s="175"/>
      <c r="H549" s="175"/>
      <c r="I549" s="175"/>
      <c r="J549" s="175"/>
      <c r="K549" s="175"/>
      <c r="L549" s="175"/>
      <c r="M549" s="175"/>
      <c r="N549" s="175"/>
      <c r="O549" s="175"/>
      <c r="P549" s="175"/>
      <c r="Q549" s="175"/>
      <c r="R549" s="175"/>
      <c r="S549" s="175"/>
      <c r="T549" s="175"/>
      <c r="U549" s="175"/>
      <c r="V549" s="175"/>
      <c r="W549" s="175"/>
      <c r="X549" s="175"/>
      <c r="Y549" s="175"/>
      <c r="Z549" s="175"/>
    </row>
    <row r="550" ht="11.25" customHeight="1">
      <c r="A550" s="175"/>
      <c r="B550" s="175"/>
      <c r="C550" s="175"/>
      <c r="D550" s="175"/>
      <c r="E550" s="175"/>
      <c r="F550" s="175"/>
      <c r="G550" s="175"/>
      <c r="H550" s="175"/>
      <c r="I550" s="175"/>
      <c r="J550" s="175"/>
      <c r="K550" s="175"/>
      <c r="L550" s="175"/>
      <c r="M550" s="175"/>
      <c r="N550" s="175"/>
      <c r="O550" s="175"/>
      <c r="P550" s="175"/>
      <c r="Q550" s="175"/>
      <c r="R550" s="175"/>
      <c r="S550" s="175"/>
      <c r="T550" s="175"/>
      <c r="U550" s="175"/>
      <c r="V550" s="175"/>
      <c r="W550" s="175"/>
      <c r="X550" s="175"/>
      <c r="Y550" s="175"/>
      <c r="Z550" s="175"/>
    </row>
    <row r="551" ht="11.25" customHeight="1">
      <c r="A551" s="175"/>
      <c r="B551" s="175"/>
      <c r="C551" s="175"/>
      <c r="D551" s="175"/>
      <c r="E551" s="175"/>
      <c r="F551" s="175"/>
      <c r="G551" s="175"/>
      <c r="H551" s="175"/>
      <c r="I551" s="175"/>
      <c r="J551" s="175"/>
      <c r="K551" s="175"/>
      <c r="L551" s="175"/>
      <c r="M551" s="175"/>
      <c r="N551" s="175"/>
      <c r="O551" s="175"/>
      <c r="P551" s="175"/>
      <c r="Q551" s="175"/>
      <c r="R551" s="175"/>
      <c r="S551" s="175"/>
      <c r="T551" s="175"/>
      <c r="U551" s="175"/>
      <c r="V551" s="175"/>
      <c r="W551" s="175"/>
      <c r="X551" s="175"/>
      <c r="Y551" s="175"/>
      <c r="Z551" s="175"/>
    </row>
    <row r="552" ht="11.25" customHeight="1">
      <c r="A552" s="175"/>
      <c r="B552" s="175"/>
      <c r="C552" s="175"/>
      <c r="D552" s="175"/>
      <c r="E552" s="175"/>
      <c r="F552" s="175"/>
      <c r="G552" s="175"/>
      <c r="H552" s="175"/>
      <c r="I552" s="175"/>
      <c r="J552" s="175"/>
      <c r="K552" s="175"/>
      <c r="L552" s="175"/>
      <c r="M552" s="175"/>
      <c r="N552" s="175"/>
      <c r="O552" s="175"/>
      <c r="P552" s="175"/>
      <c r="Q552" s="175"/>
      <c r="R552" s="175"/>
      <c r="S552" s="175"/>
      <c r="T552" s="175"/>
      <c r="U552" s="175"/>
      <c r="V552" s="175"/>
      <c r="W552" s="175"/>
      <c r="X552" s="175"/>
      <c r="Y552" s="175"/>
      <c r="Z552" s="175"/>
    </row>
    <row r="553" ht="11.25" customHeight="1">
      <c r="A553" s="175"/>
      <c r="B553" s="175"/>
      <c r="C553" s="175"/>
      <c r="D553" s="175"/>
      <c r="E553" s="175"/>
      <c r="F553" s="175"/>
      <c r="G553" s="175"/>
      <c r="H553" s="175"/>
      <c r="I553" s="175"/>
      <c r="J553" s="175"/>
      <c r="K553" s="175"/>
      <c r="L553" s="175"/>
      <c r="M553" s="175"/>
      <c r="N553" s="175"/>
      <c r="O553" s="175"/>
      <c r="P553" s="175"/>
      <c r="Q553" s="175"/>
      <c r="R553" s="175"/>
      <c r="S553" s="175"/>
      <c r="T553" s="175"/>
      <c r="U553" s="175"/>
      <c r="V553" s="175"/>
      <c r="W553" s="175"/>
      <c r="X553" s="175"/>
      <c r="Y553" s="175"/>
      <c r="Z553" s="175"/>
    </row>
    <row r="554" ht="11.25" customHeight="1">
      <c r="A554" s="175"/>
      <c r="B554" s="175"/>
      <c r="C554" s="175"/>
      <c r="D554" s="175"/>
      <c r="E554" s="175"/>
      <c r="F554" s="175"/>
      <c r="G554" s="175"/>
      <c r="H554" s="175"/>
      <c r="I554" s="175"/>
      <c r="J554" s="175"/>
      <c r="K554" s="175"/>
      <c r="L554" s="175"/>
      <c r="M554" s="175"/>
      <c r="N554" s="175"/>
      <c r="O554" s="175"/>
      <c r="P554" s="175"/>
      <c r="Q554" s="175"/>
      <c r="R554" s="175"/>
      <c r="S554" s="175"/>
      <c r="T554" s="175"/>
      <c r="U554" s="175"/>
      <c r="V554" s="175"/>
      <c r="W554" s="175"/>
      <c r="X554" s="175"/>
      <c r="Y554" s="175"/>
      <c r="Z554" s="175"/>
    </row>
    <row r="555" ht="11.25" customHeight="1">
      <c r="A555" s="175"/>
      <c r="B555" s="175"/>
      <c r="C555" s="175"/>
      <c r="D555" s="175"/>
      <c r="E555" s="175"/>
      <c r="F555" s="175"/>
      <c r="G555" s="175"/>
      <c r="H555" s="175"/>
      <c r="I555" s="175"/>
      <c r="J555" s="175"/>
      <c r="K555" s="175"/>
      <c r="L555" s="175"/>
      <c r="M555" s="175"/>
      <c r="N555" s="175"/>
      <c r="O555" s="175"/>
      <c r="P555" s="175"/>
      <c r="Q555" s="175"/>
      <c r="R555" s="175"/>
      <c r="S555" s="175"/>
      <c r="T555" s="175"/>
      <c r="U555" s="175"/>
      <c r="V555" s="175"/>
      <c r="W555" s="175"/>
      <c r="X555" s="175"/>
      <c r="Y555" s="175"/>
      <c r="Z555" s="175"/>
    </row>
    <row r="556" ht="11.25" customHeight="1">
      <c r="A556" s="175"/>
      <c r="B556" s="175"/>
      <c r="C556" s="175"/>
      <c r="D556" s="175"/>
      <c r="E556" s="175"/>
      <c r="F556" s="175"/>
      <c r="G556" s="175"/>
      <c r="H556" s="175"/>
      <c r="I556" s="175"/>
      <c r="J556" s="175"/>
      <c r="K556" s="175"/>
      <c r="L556" s="175"/>
      <c r="M556" s="175"/>
      <c r="N556" s="175"/>
      <c r="O556" s="175"/>
      <c r="P556" s="175"/>
      <c r="Q556" s="175"/>
      <c r="R556" s="175"/>
      <c r="S556" s="175"/>
      <c r="T556" s="175"/>
      <c r="U556" s="175"/>
      <c r="V556" s="175"/>
      <c r="W556" s="175"/>
      <c r="X556" s="175"/>
      <c r="Y556" s="175"/>
      <c r="Z556" s="175"/>
    </row>
    <row r="557" ht="11.25" customHeight="1">
      <c r="A557" s="175"/>
      <c r="B557" s="175"/>
      <c r="C557" s="175"/>
      <c r="D557" s="175"/>
      <c r="E557" s="175"/>
      <c r="F557" s="175"/>
      <c r="G557" s="175"/>
      <c r="H557" s="175"/>
      <c r="I557" s="175"/>
      <c r="J557" s="175"/>
      <c r="K557" s="175"/>
      <c r="L557" s="175"/>
      <c r="M557" s="175"/>
      <c r="N557" s="175"/>
      <c r="O557" s="175"/>
      <c r="P557" s="175"/>
      <c r="Q557" s="175"/>
      <c r="R557" s="175"/>
      <c r="S557" s="175"/>
      <c r="T557" s="175"/>
      <c r="U557" s="175"/>
      <c r="V557" s="175"/>
      <c r="W557" s="175"/>
      <c r="X557" s="175"/>
      <c r="Y557" s="175"/>
      <c r="Z557" s="175"/>
    </row>
    <row r="558" ht="11.25" customHeight="1">
      <c r="A558" s="175"/>
      <c r="B558" s="175"/>
      <c r="C558" s="175"/>
      <c r="D558" s="175"/>
      <c r="E558" s="175"/>
      <c r="F558" s="175"/>
      <c r="G558" s="175"/>
      <c r="H558" s="175"/>
      <c r="I558" s="175"/>
      <c r="J558" s="175"/>
      <c r="K558" s="175"/>
      <c r="L558" s="175"/>
      <c r="M558" s="175"/>
      <c r="N558" s="175"/>
      <c r="O558" s="175"/>
      <c r="P558" s="175"/>
      <c r="Q558" s="175"/>
      <c r="R558" s="175"/>
      <c r="S558" s="175"/>
      <c r="T558" s="175"/>
      <c r="U558" s="175"/>
      <c r="V558" s="175"/>
      <c r="W558" s="175"/>
      <c r="X558" s="175"/>
      <c r="Y558" s="175"/>
      <c r="Z558" s="175"/>
    </row>
    <row r="559" ht="11.25" customHeight="1">
      <c r="A559" s="175"/>
      <c r="B559" s="175"/>
      <c r="C559" s="175"/>
      <c r="D559" s="175"/>
      <c r="E559" s="175"/>
      <c r="F559" s="175"/>
      <c r="G559" s="175"/>
      <c r="H559" s="175"/>
      <c r="I559" s="175"/>
      <c r="J559" s="175"/>
      <c r="K559" s="175"/>
      <c r="L559" s="175"/>
      <c r="M559" s="175"/>
      <c r="N559" s="175"/>
      <c r="O559" s="175"/>
      <c r="P559" s="175"/>
      <c r="Q559" s="175"/>
      <c r="R559" s="175"/>
      <c r="S559" s="175"/>
      <c r="T559" s="175"/>
      <c r="U559" s="175"/>
      <c r="V559" s="175"/>
      <c r="W559" s="175"/>
      <c r="X559" s="175"/>
      <c r="Y559" s="175"/>
      <c r="Z559" s="175"/>
    </row>
    <row r="560" ht="11.25" customHeight="1">
      <c r="A560" s="175"/>
      <c r="B560" s="175"/>
      <c r="C560" s="175"/>
      <c r="D560" s="175"/>
      <c r="E560" s="175"/>
      <c r="F560" s="175"/>
      <c r="G560" s="175"/>
      <c r="H560" s="175"/>
      <c r="I560" s="175"/>
      <c r="J560" s="175"/>
      <c r="K560" s="175"/>
      <c r="L560" s="175"/>
      <c r="M560" s="175"/>
      <c r="N560" s="175"/>
      <c r="O560" s="175"/>
      <c r="P560" s="175"/>
      <c r="Q560" s="175"/>
      <c r="R560" s="175"/>
      <c r="S560" s="175"/>
      <c r="T560" s="175"/>
      <c r="U560" s="175"/>
      <c r="V560" s="175"/>
      <c r="W560" s="175"/>
      <c r="X560" s="175"/>
      <c r="Y560" s="175"/>
      <c r="Z560" s="175"/>
    </row>
    <row r="561" ht="11.25" customHeight="1">
      <c r="A561" s="175"/>
      <c r="B561" s="175"/>
      <c r="C561" s="175"/>
      <c r="D561" s="175"/>
      <c r="E561" s="175"/>
      <c r="F561" s="175"/>
      <c r="G561" s="175"/>
      <c r="H561" s="175"/>
      <c r="I561" s="175"/>
      <c r="J561" s="175"/>
      <c r="K561" s="175"/>
      <c r="L561" s="175"/>
      <c r="M561" s="175"/>
      <c r="N561" s="175"/>
      <c r="O561" s="175"/>
      <c r="P561" s="175"/>
      <c r="Q561" s="175"/>
      <c r="R561" s="175"/>
      <c r="S561" s="175"/>
      <c r="T561" s="175"/>
      <c r="U561" s="175"/>
      <c r="V561" s="175"/>
      <c r="W561" s="175"/>
      <c r="X561" s="175"/>
      <c r="Y561" s="175"/>
      <c r="Z561" s="175"/>
    </row>
    <row r="562" ht="11.25" customHeight="1">
      <c r="A562" s="175"/>
      <c r="B562" s="175"/>
      <c r="C562" s="175"/>
      <c r="D562" s="175"/>
      <c r="E562" s="175"/>
      <c r="F562" s="175"/>
      <c r="G562" s="175"/>
      <c r="H562" s="175"/>
      <c r="I562" s="175"/>
      <c r="J562" s="175"/>
      <c r="K562" s="175"/>
      <c r="L562" s="175"/>
      <c r="M562" s="175"/>
      <c r="N562" s="175"/>
      <c r="O562" s="175"/>
      <c r="P562" s="175"/>
      <c r="Q562" s="175"/>
      <c r="R562" s="175"/>
      <c r="S562" s="175"/>
      <c r="T562" s="175"/>
      <c r="U562" s="175"/>
      <c r="V562" s="175"/>
      <c r="W562" s="175"/>
      <c r="X562" s="175"/>
      <c r="Y562" s="175"/>
      <c r="Z562" s="175"/>
    </row>
    <row r="563" ht="11.25" customHeight="1">
      <c r="A563" s="175"/>
      <c r="B563" s="175"/>
      <c r="C563" s="175"/>
      <c r="D563" s="175"/>
      <c r="E563" s="175"/>
      <c r="F563" s="175"/>
      <c r="G563" s="175"/>
      <c r="H563" s="175"/>
      <c r="I563" s="175"/>
      <c r="J563" s="175"/>
      <c r="K563" s="175"/>
      <c r="L563" s="175"/>
      <c r="M563" s="175"/>
      <c r="N563" s="175"/>
      <c r="O563" s="175"/>
      <c r="P563" s="175"/>
      <c r="Q563" s="175"/>
      <c r="R563" s="175"/>
      <c r="S563" s="175"/>
      <c r="T563" s="175"/>
      <c r="U563" s="175"/>
      <c r="V563" s="175"/>
      <c r="W563" s="175"/>
      <c r="X563" s="175"/>
      <c r="Y563" s="175"/>
      <c r="Z563" s="175"/>
    </row>
    <row r="564" ht="11.25" customHeight="1">
      <c r="A564" s="175"/>
      <c r="B564" s="175"/>
      <c r="C564" s="175"/>
      <c r="D564" s="175"/>
      <c r="E564" s="175"/>
      <c r="F564" s="175"/>
      <c r="G564" s="175"/>
      <c r="H564" s="175"/>
      <c r="I564" s="175"/>
      <c r="J564" s="175"/>
      <c r="K564" s="175"/>
      <c r="L564" s="175"/>
      <c r="M564" s="175"/>
      <c r="N564" s="175"/>
      <c r="O564" s="175"/>
      <c r="P564" s="175"/>
      <c r="Q564" s="175"/>
      <c r="R564" s="175"/>
      <c r="S564" s="175"/>
      <c r="T564" s="175"/>
      <c r="U564" s="175"/>
      <c r="V564" s="175"/>
      <c r="W564" s="175"/>
      <c r="X564" s="175"/>
      <c r="Y564" s="175"/>
      <c r="Z564" s="175"/>
    </row>
    <row r="565" ht="11.25" customHeight="1">
      <c r="A565" s="175"/>
      <c r="B565" s="175"/>
      <c r="C565" s="175"/>
      <c r="D565" s="175"/>
      <c r="E565" s="175"/>
      <c r="F565" s="175"/>
      <c r="G565" s="175"/>
      <c r="H565" s="175"/>
      <c r="I565" s="175"/>
      <c r="J565" s="175"/>
      <c r="K565" s="175"/>
      <c r="L565" s="175"/>
      <c r="M565" s="175"/>
      <c r="N565" s="175"/>
      <c r="O565" s="175"/>
      <c r="P565" s="175"/>
      <c r="Q565" s="175"/>
      <c r="R565" s="175"/>
      <c r="S565" s="175"/>
      <c r="T565" s="175"/>
      <c r="U565" s="175"/>
      <c r="V565" s="175"/>
      <c r="W565" s="175"/>
      <c r="X565" s="175"/>
      <c r="Y565" s="175"/>
      <c r="Z565" s="175"/>
    </row>
    <row r="566" ht="11.25" customHeight="1">
      <c r="A566" s="175"/>
      <c r="B566" s="175"/>
      <c r="C566" s="175"/>
      <c r="D566" s="175"/>
      <c r="E566" s="175"/>
      <c r="F566" s="175"/>
      <c r="G566" s="175"/>
      <c r="H566" s="175"/>
      <c r="I566" s="175"/>
      <c r="J566" s="175"/>
      <c r="K566" s="175"/>
      <c r="L566" s="175"/>
      <c r="M566" s="175"/>
      <c r="N566" s="175"/>
      <c r="O566" s="175"/>
      <c r="P566" s="175"/>
      <c r="Q566" s="175"/>
      <c r="R566" s="175"/>
      <c r="S566" s="175"/>
      <c r="T566" s="175"/>
      <c r="U566" s="175"/>
      <c r="V566" s="175"/>
      <c r="W566" s="175"/>
      <c r="X566" s="175"/>
      <c r="Y566" s="175"/>
      <c r="Z566" s="175"/>
    </row>
    <row r="567" ht="11.25" customHeight="1">
      <c r="A567" s="175"/>
      <c r="B567" s="175"/>
      <c r="C567" s="175"/>
      <c r="D567" s="175"/>
      <c r="E567" s="175"/>
      <c r="F567" s="175"/>
      <c r="G567" s="175"/>
      <c r="H567" s="175"/>
      <c r="I567" s="175"/>
      <c r="J567" s="175"/>
      <c r="K567" s="175"/>
      <c r="L567" s="175"/>
      <c r="M567" s="175"/>
      <c r="N567" s="175"/>
      <c r="O567" s="175"/>
      <c r="P567" s="175"/>
      <c r="Q567" s="175"/>
      <c r="R567" s="175"/>
      <c r="S567" s="175"/>
      <c r="T567" s="175"/>
      <c r="U567" s="175"/>
      <c r="V567" s="175"/>
      <c r="W567" s="175"/>
      <c r="X567" s="175"/>
      <c r="Y567" s="175"/>
      <c r="Z567" s="175"/>
    </row>
    <row r="568" ht="11.25" customHeight="1">
      <c r="A568" s="175"/>
      <c r="B568" s="175"/>
      <c r="C568" s="175"/>
      <c r="D568" s="175"/>
      <c r="E568" s="175"/>
      <c r="F568" s="175"/>
      <c r="G568" s="175"/>
      <c r="H568" s="175"/>
      <c r="I568" s="175"/>
      <c r="J568" s="175"/>
      <c r="K568" s="175"/>
      <c r="L568" s="175"/>
      <c r="M568" s="175"/>
      <c r="N568" s="175"/>
      <c r="O568" s="175"/>
      <c r="P568" s="175"/>
      <c r="Q568" s="175"/>
      <c r="R568" s="175"/>
      <c r="S568" s="175"/>
      <c r="T568" s="175"/>
      <c r="U568" s="175"/>
      <c r="V568" s="175"/>
      <c r="W568" s="175"/>
      <c r="X568" s="175"/>
      <c r="Y568" s="175"/>
      <c r="Z568" s="175"/>
    </row>
    <row r="569" ht="11.25" customHeight="1">
      <c r="A569" s="175"/>
      <c r="B569" s="175"/>
      <c r="C569" s="175"/>
      <c r="D569" s="175"/>
      <c r="E569" s="175"/>
      <c r="F569" s="175"/>
      <c r="G569" s="175"/>
      <c r="H569" s="175"/>
      <c r="I569" s="175"/>
      <c r="J569" s="175"/>
      <c r="K569" s="175"/>
      <c r="L569" s="175"/>
      <c r="M569" s="175"/>
      <c r="N569" s="175"/>
      <c r="O569" s="175"/>
      <c r="P569" s="175"/>
      <c r="Q569" s="175"/>
      <c r="R569" s="175"/>
      <c r="S569" s="175"/>
      <c r="T569" s="175"/>
      <c r="U569" s="175"/>
      <c r="V569" s="175"/>
      <c r="W569" s="175"/>
      <c r="X569" s="175"/>
      <c r="Y569" s="175"/>
      <c r="Z569" s="175"/>
    </row>
    <row r="570" ht="11.25" customHeight="1">
      <c r="A570" s="175"/>
      <c r="B570" s="175"/>
      <c r="C570" s="175"/>
      <c r="D570" s="175"/>
      <c r="E570" s="175"/>
      <c r="F570" s="175"/>
      <c r="G570" s="175"/>
      <c r="H570" s="175"/>
      <c r="I570" s="175"/>
      <c r="J570" s="175"/>
      <c r="K570" s="175"/>
      <c r="L570" s="175"/>
      <c r="M570" s="175"/>
      <c r="N570" s="175"/>
      <c r="O570" s="175"/>
      <c r="P570" s="175"/>
      <c r="Q570" s="175"/>
      <c r="R570" s="175"/>
      <c r="S570" s="175"/>
      <c r="T570" s="175"/>
      <c r="U570" s="175"/>
      <c r="V570" s="175"/>
      <c r="W570" s="175"/>
      <c r="X570" s="175"/>
      <c r="Y570" s="175"/>
      <c r="Z570" s="175"/>
    </row>
    <row r="571" ht="11.25" customHeight="1">
      <c r="A571" s="175"/>
      <c r="B571" s="175"/>
      <c r="C571" s="175"/>
      <c r="D571" s="175"/>
      <c r="E571" s="175"/>
      <c r="F571" s="175"/>
      <c r="G571" s="175"/>
      <c r="H571" s="175"/>
      <c r="I571" s="175"/>
      <c r="J571" s="175"/>
      <c r="K571" s="175"/>
      <c r="L571" s="175"/>
      <c r="M571" s="175"/>
      <c r="N571" s="175"/>
      <c r="O571" s="175"/>
      <c r="P571" s="175"/>
      <c r="Q571" s="175"/>
      <c r="R571" s="175"/>
      <c r="S571" s="175"/>
      <c r="T571" s="175"/>
      <c r="U571" s="175"/>
      <c r="V571" s="175"/>
      <c r="W571" s="175"/>
      <c r="X571" s="175"/>
      <c r="Y571" s="175"/>
      <c r="Z571" s="175"/>
    </row>
    <row r="572" ht="11.25" customHeight="1">
      <c r="A572" s="175"/>
      <c r="B572" s="175"/>
      <c r="C572" s="175"/>
      <c r="D572" s="175"/>
      <c r="E572" s="175"/>
      <c r="F572" s="175"/>
      <c r="G572" s="175"/>
      <c r="H572" s="175"/>
      <c r="I572" s="175"/>
      <c r="J572" s="175"/>
      <c r="K572" s="175"/>
      <c r="L572" s="175"/>
      <c r="M572" s="175"/>
      <c r="N572" s="175"/>
      <c r="O572" s="175"/>
      <c r="P572" s="175"/>
      <c r="Q572" s="175"/>
      <c r="R572" s="175"/>
      <c r="S572" s="175"/>
      <c r="T572" s="175"/>
      <c r="U572" s="175"/>
      <c r="V572" s="175"/>
      <c r="W572" s="175"/>
      <c r="X572" s="175"/>
      <c r="Y572" s="175"/>
      <c r="Z572" s="175"/>
    </row>
    <row r="573" ht="11.25" customHeight="1">
      <c r="A573" s="175"/>
      <c r="B573" s="175"/>
      <c r="C573" s="175"/>
      <c r="D573" s="175"/>
      <c r="E573" s="175"/>
      <c r="F573" s="175"/>
      <c r="G573" s="175"/>
      <c r="H573" s="175"/>
      <c r="I573" s="175"/>
      <c r="J573" s="175"/>
      <c r="K573" s="175"/>
      <c r="L573" s="175"/>
      <c r="M573" s="175"/>
      <c r="N573" s="175"/>
      <c r="O573" s="175"/>
      <c r="P573" s="175"/>
      <c r="Q573" s="175"/>
      <c r="R573" s="175"/>
      <c r="S573" s="175"/>
      <c r="T573" s="175"/>
      <c r="U573" s="175"/>
      <c r="V573" s="175"/>
      <c r="W573" s="175"/>
      <c r="X573" s="175"/>
      <c r="Y573" s="175"/>
      <c r="Z573" s="175"/>
    </row>
    <row r="574" ht="11.25" customHeight="1">
      <c r="A574" s="175"/>
      <c r="B574" s="175"/>
      <c r="C574" s="175"/>
      <c r="D574" s="175"/>
      <c r="E574" s="175"/>
      <c r="F574" s="175"/>
      <c r="G574" s="175"/>
      <c r="H574" s="175"/>
      <c r="I574" s="175"/>
      <c r="J574" s="175"/>
      <c r="K574" s="175"/>
      <c r="L574" s="175"/>
      <c r="M574" s="175"/>
      <c r="N574" s="175"/>
      <c r="O574" s="175"/>
      <c r="P574" s="175"/>
      <c r="Q574" s="175"/>
      <c r="R574" s="175"/>
      <c r="S574" s="175"/>
      <c r="T574" s="175"/>
      <c r="U574" s="175"/>
      <c r="V574" s="175"/>
      <c r="W574" s="175"/>
      <c r="X574" s="175"/>
      <c r="Y574" s="175"/>
      <c r="Z574" s="175"/>
    </row>
    <row r="575" ht="11.25" customHeight="1">
      <c r="A575" s="175"/>
      <c r="B575" s="175"/>
      <c r="C575" s="175"/>
      <c r="D575" s="175"/>
      <c r="E575" s="175"/>
      <c r="F575" s="175"/>
      <c r="G575" s="175"/>
      <c r="H575" s="175"/>
      <c r="I575" s="175"/>
      <c r="J575" s="175"/>
      <c r="K575" s="175"/>
      <c r="L575" s="175"/>
      <c r="M575" s="175"/>
      <c r="N575" s="175"/>
      <c r="O575" s="175"/>
      <c r="P575" s="175"/>
      <c r="Q575" s="175"/>
      <c r="R575" s="175"/>
      <c r="S575" s="175"/>
      <c r="T575" s="175"/>
      <c r="U575" s="175"/>
      <c r="V575" s="175"/>
      <c r="W575" s="175"/>
      <c r="X575" s="175"/>
      <c r="Y575" s="175"/>
      <c r="Z575" s="175"/>
    </row>
    <row r="576" ht="11.25" customHeight="1">
      <c r="A576" s="175"/>
      <c r="B576" s="175"/>
      <c r="C576" s="175"/>
      <c r="D576" s="175"/>
      <c r="E576" s="175"/>
      <c r="F576" s="175"/>
      <c r="G576" s="175"/>
      <c r="H576" s="175"/>
      <c r="I576" s="175"/>
      <c r="J576" s="175"/>
      <c r="K576" s="175"/>
      <c r="L576" s="175"/>
      <c r="M576" s="175"/>
      <c r="N576" s="175"/>
      <c r="O576" s="175"/>
      <c r="P576" s="175"/>
      <c r="Q576" s="175"/>
      <c r="R576" s="175"/>
      <c r="S576" s="175"/>
      <c r="T576" s="175"/>
      <c r="U576" s="175"/>
      <c r="V576" s="175"/>
      <c r="W576" s="175"/>
      <c r="X576" s="175"/>
      <c r="Y576" s="175"/>
      <c r="Z576" s="175"/>
    </row>
    <row r="577" ht="11.25" customHeight="1">
      <c r="A577" s="175"/>
      <c r="B577" s="175"/>
      <c r="C577" s="175"/>
      <c r="D577" s="175"/>
      <c r="E577" s="175"/>
      <c r="F577" s="175"/>
      <c r="G577" s="175"/>
      <c r="H577" s="175"/>
      <c r="I577" s="175"/>
      <c r="J577" s="175"/>
      <c r="K577" s="175"/>
      <c r="L577" s="175"/>
      <c r="M577" s="175"/>
      <c r="N577" s="175"/>
      <c r="O577" s="175"/>
      <c r="P577" s="175"/>
      <c r="Q577" s="175"/>
      <c r="R577" s="175"/>
      <c r="S577" s="175"/>
      <c r="T577" s="175"/>
      <c r="U577" s="175"/>
      <c r="V577" s="175"/>
      <c r="W577" s="175"/>
      <c r="X577" s="175"/>
      <c r="Y577" s="175"/>
      <c r="Z577" s="175"/>
    </row>
    <row r="578" ht="11.25" customHeight="1">
      <c r="A578" s="175"/>
      <c r="B578" s="175"/>
      <c r="C578" s="175"/>
      <c r="D578" s="175"/>
      <c r="E578" s="175"/>
      <c r="F578" s="175"/>
      <c r="G578" s="175"/>
      <c r="H578" s="175"/>
      <c r="I578" s="175"/>
      <c r="J578" s="175"/>
      <c r="K578" s="175"/>
      <c r="L578" s="175"/>
      <c r="M578" s="175"/>
      <c r="N578" s="175"/>
      <c r="O578" s="175"/>
      <c r="P578" s="175"/>
      <c r="Q578" s="175"/>
      <c r="R578" s="175"/>
      <c r="S578" s="175"/>
      <c r="T578" s="175"/>
      <c r="U578" s="175"/>
      <c r="V578" s="175"/>
      <c r="W578" s="175"/>
      <c r="X578" s="175"/>
      <c r="Y578" s="175"/>
      <c r="Z578" s="175"/>
    </row>
    <row r="579" ht="11.25" customHeight="1">
      <c r="A579" s="175"/>
      <c r="B579" s="175"/>
      <c r="C579" s="175"/>
      <c r="D579" s="175"/>
      <c r="E579" s="175"/>
      <c r="F579" s="175"/>
      <c r="G579" s="175"/>
      <c r="H579" s="175"/>
      <c r="I579" s="175"/>
      <c r="J579" s="175"/>
      <c r="K579" s="175"/>
      <c r="L579" s="175"/>
      <c r="M579" s="175"/>
      <c r="N579" s="175"/>
      <c r="O579" s="175"/>
      <c r="P579" s="175"/>
      <c r="Q579" s="175"/>
      <c r="R579" s="175"/>
      <c r="S579" s="175"/>
      <c r="T579" s="175"/>
      <c r="U579" s="175"/>
      <c r="V579" s="175"/>
      <c r="W579" s="175"/>
      <c r="X579" s="175"/>
      <c r="Y579" s="175"/>
      <c r="Z579" s="175"/>
    </row>
    <row r="580" ht="11.25" customHeight="1">
      <c r="A580" s="175"/>
      <c r="B580" s="175"/>
      <c r="C580" s="175"/>
      <c r="D580" s="175"/>
      <c r="E580" s="175"/>
      <c r="F580" s="175"/>
      <c r="G580" s="175"/>
      <c r="H580" s="175"/>
      <c r="I580" s="175"/>
      <c r="J580" s="175"/>
      <c r="K580" s="175"/>
      <c r="L580" s="175"/>
      <c r="M580" s="175"/>
      <c r="N580" s="175"/>
      <c r="O580" s="175"/>
      <c r="P580" s="175"/>
      <c r="Q580" s="175"/>
      <c r="R580" s="175"/>
      <c r="S580" s="175"/>
      <c r="T580" s="175"/>
      <c r="U580" s="175"/>
      <c r="V580" s="175"/>
      <c r="W580" s="175"/>
      <c r="X580" s="175"/>
      <c r="Y580" s="175"/>
      <c r="Z580" s="175"/>
    </row>
    <row r="581" ht="11.25" customHeight="1">
      <c r="A581" s="175"/>
      <c r="B581" s="175"/>
      <c r="C581" s="175"/>
      <c r="D581" s="175"/>
      <c r="E581" s="175"/>
      <c r="F581" s="175"/>
      <c r="G581" s="175"/>
      <c r="H581" s="175"/>
      <c r="I581" s="175"/>
      <c r="J581" s="175"/>
      <c r="K581" s="175"/>
      <c r="L581" s="175"/>
      <c r="M581" s="175"/>
      <c r="N581" s="175"/>
      <c r="O581" s="175"/>
      <c r="P581" s="175"/>
      <c r="Q581" s="175"/>
      <c r="R581" s="175"/>
      <c r="S581" s="175"/>
      <c r="T581" s="175"/>
      <c r="U581" s="175"/>
      <c r="V581" s="175"/>
      <c r="W581" s="175"/>
      <c r="X581" s="175"/>
      <c r="Y581" s="175"/>
      <c r="Z581" s="175"/>
    </row>
    <row r="582" ht="11.25" customHeight="1">
      <c r="A582" s="175"/>
      <c r="B582" s="175"/>
      <c r="C582" s="175"/>
      <c r="D582" s="175"/>
      <c r="E582" s="175"/>
      <c r="F582" s="175"/>
      <c r="G582" s="175"/>
      <c r="H582" s="175"/>
      <c r="I582" s="175"/>
      <c r="J582" s="175"/>
      <c r="K582" s="175"/>
      <c r="L582" s="175"/>
      <c r="M582" s="175"/>
      <c r="N582" s="175"/>
      <c r="O582" s="175"/>
      <c r="P582" s="175"/>
      <c r="Q582" s="175"/>
      <c r="R582" s="175"/>
      <c r="S582" s="175"/>
      <c r="T582" s="175"/>
      <c r="U582" s="175"/>
      <c r="V582" s="175"/>
      <c r="W582" s="175"/>
      <c r="X582" s="175"/>
      <c r="Y582" s="175"/>
      <c r="Z582" s="175"/>
    </row>
    <row r="583" ht="11.25" customHeight="1">
      <c r="A583" s="175"/>
      <c r="B583" s="175"/>
      <c r="C583" s="175"/>
      <c r="D583" s="175"/>
      <c r="E583" s="175"/>
      <c r="F583" s="175"/>
      <c r="G583" s="175"/>
      <c r="H583" s="175"/>
      <c r="I583" s="175"/>
      <c r="J583" s="175"/>
      <c r="K583" s="175"/>
      <c r="L583" s="175"/>
      <c r="M583" s="175"/>
      <c r="N583" s="175"/>
      <c r="O583" s="175"/>
      <c r="P583" s="175"/>
      <c r="Q583" s="175"/>
      <c r="R583" s="175"/>
      <c r="S583" s="175"/>
      <c r="T583" s="175"/>
      <c r="U583" s="175"/>
      <c r="V583" s="175"/>
      <c r="W583" s="175"/>
      <c r="X583" s="175"/>
      <c r="Y583" s="175"/>
      <c r="Z583" s="175"/>
    </row>
    <row r="584" ht="11.25" customHeight="1">
      <c r="A584" s="175"/>
      <c r="B584" s="175"/>
      <c r="C584" s="175"/>
      <c r="D584" s="175"/>
      <c r="E584" s="175"/>
      <c r="F584" s="175"/>
      <c r="G584" s="175"/>
      <c r="H584" s="175"/>
      <c r="I584" s="175"/>
      <c r="J584" s="175"/>
      <c r="K584" s="175"/>
      <c r="L584" s="175"/>
      <c r="M584" s="175"/>
      <c r="N584" s="175"/>
      <c r="O584" s="175"/>
      <c r="P584" s="175"/>
      <c r="Q584" s="175"/>
      <c r="R584" s="175"/>
      <c r="S584" s="175"/>
      <c r="T584" s="175"/>
      <c r="U584" s="175"/>
      <c r="V584" s="175"/>
      <c r="W584" s="175"/>
      <c r="X584" s="175"/>
      <c r="Y584" s="175"/>
      <c r="Z584" s="175"/>
    </row>
    <row r="585" ht="11.25" customHeight="1">
      <c r="A585" s="175"/>
      <c r="B585" s="175"/>
      <c r="C585" s="175"/>
      <c r="D585" s="175"/>
      <c r="E585" s="175"/>
      <c r="F585" s="175"/>
      <c r="G585" s="175"/>
      <c r="H585" s="175"/>
      <c r="I585" s="175"/>
      <c r="J585" s="175"/>
      <c r="K585" s="175"/>
      <c r="L585" s="175"/>
      <c r="M585" s="175"/>
      <c r="N585" s="175"/>
      <c r="O585" s="175"/>
      <c r="P585" s="175"/>
      <c r="Q585" s="175"/>
      <c r="R585" s="175"/>
      <c r="S585" s="175"/>
      <c r="T585" s="175"/>
      <c r="U585" s="175"/>
      <c r="V585" s="175"/>
      <c r="W585" s="175"/>
      <c r="X585" s="175"/>
      <c r="Y585" s="175"/>
      <c r="Z585" s="175"/>
    </row>
    <row r="586" ht="11.25" customHeight="1">
      <c r="A586" s="175"/>
      <c r="B586" s="175"/>
      <c r="C586" s="175"/>
      <c r="D586" s="175"/>
      <c r="E586" s="175"/>
      <c r="F586" s="175"/>
      <c r="G586" s="175"/>
      <c r="H586" s="175"/>
      <c r="I586" s="175"/>
      <c r="J586" s="175"/>
      <c r="K586" s="175"/>
      <c r="L586" s="175"/>
      <c r="M586" s="175"/>
      <c r="N586" s="175"/>
      <c r="O586" s="175"/>
      <c r="P586" s="175"/>
      <c r="Q586" s="175"/>
      <c r="R586" s="175"/>
      <c r="S586" s="175"/>
      <c r="T586" s="175"/>
      <c r="U586" s="175"/>
      <c r="V586" s="175"/>
      <c r="W586" s="175"/>
      <c r="X586" s="175"/>
      <c r="Y586" s="175"/>
      <c r="Z586" s="175"/>
    </row>
    <row r="587" ht="11.25" customHeight="1">
      <c r="A587" s="175"/>
      <c r="B587" s="175"/>
      <c r="C587" s="175"/>
      <c r="D587" s="175"/>
      <c r="E587" s="175"/>
      <c r="F587" s="175"/>
      <c r="G587" s="175"/>
      <c r="H587" s="175"/>
      <c r="I587" s="175"/>
      <c r="J587" s="175"/>
      <c r="K587" s="175"/>
      <c r="L587" s="175"/>
      <c r="M587" s="175"/>
      <c r="N587" s="175"/>
      <c r="O587" s="175"/>
      <c r="P587" s="175"/>
      <c r="Q587" s="175"/>
      <c r="R587" s="175"/>
      <c r="S587" s="175"/>
      <c r="T587" s="175"/>
      <c r="U587" s="175"/>
      <c r="V587" s="175"/>
      <c r="W587" s="175"/>
      <c r="X587" s="175"/>
      <c r="Y587" s="175"/>
      <c r="Z587" s="175"/>
    </row>
    <row r="588" ht="11.25" customHeight="1">
      <c r="A588" s="175"/>
      <c r="B588" s="175"/>
      <c r="C588" s="175"/>
      <c r="D588" s="175"/>
      <c r="E588" s="175"/>
      <c r="F588" s="175"/>
      <c r="G588" s="175"/>
      <c r="H588" s="175"/>
      <c r="I588" s="175"/>
      <c r="J588" s="175"/>
      <c r="K588" s="175"/>
      <c r="L588" s="175"/>
      <c r="M588" s="175"/>
      <c r="N588" s="175"/>
      <c r="O588" s="175"/>
      <c r="P588" s="175"/>
      <c r="Q588" s="175"/>
      <c r="R588" s="175"/>
      <c r="S588" s="175"/>
      <c r="T588" s="175"/>
      <c r="U588" s="175"/>
      <c r="V588" s="175"/>
      <c r="W588" s="175"/>
      <c r="X588" s="175"/>
      <c r="Y588" s="175"/>
      <c r="Z588" s="175"/>
    </row>
    <row r="589" ht="11.25" customHeight="1">
      <c r="A589" s="175"/>
      <c r="B589" s="175"/>
      <c r="C589" s="175"/>
      <c r="D589" s="175"/>
      <c r="E589" s="175"/>
      <c r="F589" s="175"/>
      <c r="G589" s="175"/>
      <c r="H589" s="175"/>
      <c r="I589" s="175"/>
      <c r="J589" s="175"/>
      <c r="K589" s="175"/>
      <c r="L589" s="175"/>
      <c r="M589" s="175"/>
      <c r="N589" s="175"/>
      <c r="O589" s="175"/>
      <c r="P589" s="175"/>
      <c r="Q589" s="175"/>
      <c r="R589" s="175"/>
      <c r="S589" s="175"/>
      <c r="T589" s="175"/>
      <c r="U589" s="175"/>
      <c r="V589" s="175"/>
      <c r="W589" s="175"/>
      <c r="X589" s="175"/>
      <c r="Y589" s="175"/>
      <c r="Z589" s="175"/>
    </row>
    <row r="590" ht="11.25" customHeight="1">
      <c r="A590" s="175"/>
      <c r="B590" s="175"/>
      <c r="C590" s="175"/>
      <c r="D590" s="175"/>
      <c r="E590" s="175"/>
      <c r="F590" s="175"/>
      <c r="G590" s="175"/>
      <c r="H590" s="175"/>
      <c r="I590" s="175"/>
      <c r="J590" s="175"/>
      <c r="K590" s="175"/>
      <c r="L590" s="175"/>
      <c r="M590" s="175"/>
      <c r="N590" s="175"/>
      <c r="O590" s="175"/>
      <c r="P590" s="175"/>
      <c r="Q590" s="175"/>
      <c r="R590" s="175"/>
      <c r="S590" s="175"/>
      <c r="T590" s="175"/>
      <c r="U590" s="175"/>
      <c r="V590" s="175"/>
      <c r="W590" s="175"/>
      <c r="X590" s="175"/>
      <c r="Y590" s="175"/>
      <c r="Z590" s="175"/>
    </row>
    <row r="591" ht="11.25" customHeight="1">
      <c r="A591" s="175"/>
      <c r="B591" s="175"/>
      <c r="C591" s="175"/>
      <c r="D591" s="175"/>
      <c r="E591" s="175"/>
      <c r="F591" s="175"/>
      <c r="G591" s="175"/>
      <c r="H591" s="175"/>
      <c r="I591" s="175"/>
      <c r="J591" s="175"/>
      <c r="K591" s="175"/>
      <c r="L591" s="175"/>
      <c r="M591" s="175"/>
      <c r="N591" s="175"/>
      <c r="O591" s="175"/>
      <c r="P591" s="175"/>
      <c r="Q591" s="175"/>
      <c r="R591" s="175"/>
      <c r="S591" s="175"/>
      <c r="T591" s="175"/>
      <c r="U591" s="175"/>
      <c r="V591" s="175"/>
      <c r="W591" s="175"/>
      <c r="X591" s="175"/>
      <c r="Y591" s="175"/>
      <c r="Z591" s="175"/>
    </row>
    <row r="592" ht="11.25" customHeight="1">
      <c r="A592" s="175"/>
      <c r="B592" s="175"/>
      <c r="C592" s="175"/>
      <c r="D592" s="175"/>
      <c r="E592" s="175"/>
      <c r="F592" s="175"/>
      <c r="G592" s="175"/>
      <c r="H592" s="175"/>
      <c r="I592" s="175"/>
      <c r="J592" s="175"/>
      <c r="K592" s="175"/>
      <c r="L592" s="175"/>
      <c r="M592" s="175"/>
      <c r="N592" s="175"/>
      <c r="O592" s="175"/>
      <c r="P592" s="175"/>
      <c r="Q592" s="175"/>
      <c r="R592" s="175"/>
      <c r="S592" s="175"/>
      <c r="T592" s="175"/>
      <c r="U592" s="175"/>
      <c r="V592" s="175"/>
      <c r="W592" s="175"/>
      <c r="X592" s="175"/>
      <c r="Y592" s="175"/>
      <c r="Z592" s="175"/>
    </row>
    <row r="593" ht="11.25" customHeight="1">
      <c r="A593" s="175"/>
      <c r="B593" s="175"/>
      <c r="C593" s="175"/>
      <c r="D593" s="175"/>
      <c r="E593" s="175"/>
      <c r="F593" s="175"/>
      <c r="G593" s="175"/>
      <c r="H593" s="175"/>
      <c r="I593" s="175"/>
      <c r="J593" s="175"/>
      <c r="K593" s="175"/>
      <c r="L593" s="175"/>
      <c r="M593" s="175"/>
      <c r="N593" s="175"/>
      <c r="O593" s="175"/>
      <c r="P593" s="175"/>
      <c r="Q593" s="175"/>
      <c r="R593" s="175"/>
      <c r="S593" s="175"/>
      <c r="T593" s="175"/>
      <c r="U593" s="175"/>
      <c r="V593" s="175"/>
      <c r="W593" s="175"/>
      <c r="X593" s="175"/>
      <c r="Y593" s="175"/>
      <c r="Z593" s="175"/>
    </row>
    <row r="594" ht="11.25" customHeight="1">
      <c r="A594" s="175"/>
      <c r="B594" s="175"/>
      <c r="C594" s="175"/>
      <c r="D594" s="175"/>
      <c r="E594" s="175"/>
      <c r="F594" s="175"/>
      <c r="G594" s="175"/>
      <c r="H594" s="175"/>
      <c r="I594" s="175"/>
      <c r="J594" s="175"/>
      <c r="K594" s="175"/>
      <c r="L594" s="175"/>
      <c r="M594" s="175"/>
      <c r="N594" s="175"/>
      <c r="O594" s="175"/>
      <c r="P594" s="175"/>
      <c r="Q594" s="175"/>
      <c r="R594" s="175"/>
      <c r="S594" s="175"/>
      <c r="T594" s="175"/>
      <c r="U594" s="175"/>
      <c r="V594" s="175"/>
      <c r="W594" s="175"/>
      <c r="X594" s="175"/>
      <c r="Y594" s="175"/>
      <c r="Z594" s="175"/>
    </row>
    <row r="595" ht="11.25" customHeight="1">
      <c r="A595" s="175"/>
      <c r="B595" s="175"/>
      <c r="C595" s="175"/>
      <c r="D595" s="175"/>
      <c r="E595" s="175"/>
      <c r="F595" s="175"/>
      <c r="G595" s="175"/>
      <c r="H595" s="175"/>
      <c r="I595" s="175"/>
      <c r="J595" s="175"/>
      <c r="K595" s="175"/>
      <c r="L595" s="175"/>
      <c r="M595" s="175"/>
      <c r="N595" s="175"/>
      <c r="O595" s="175"/>
      <c r="P595" s="175"/>
      <c r="Q595" s="175"/>
      <c r="R595" s="175"/>
      <c r="S595" s="175"/>
      <c r="T595" s="175"/>
      <c r="U595" s="175"/>
      <c r="V595" s="175"/>
      <c r="W595" s="175"/>
      <c r="X595" s="175"/>
      <c r="Y595" s="175"/>
      <c r="Z595" s="175"/>
    </row>
    <row r="596" ht="11.25" customHeight="1">
      <c r="A596" s="175"/>
      <c r="B596" s="175"/>
      <c r="C596" s="175"/>
      <c r="D596" s="175"/>
      <c r="E596" s="175"/>
      <c r="F596" s="175"/>
      <c r="G596" s="175"/>
      <c r="H596" s="175"/>
      <c r="I596" s="175"/>
      <c r="J596" s="175"/>
      <c r="K596" s="175"/>
      <c r="L596" s="175"/>
      <c r="M596" s="175"/>
      <c r="N596" s="175"/>
      <c r="O596" s="175"/>
      <c r="P596" s="175"/>
      <c r="Q596" s="175"/>
      <c r="R596" s="175"/>
      <c r="S596" s="175"/>
      <c r="T596" s="175"/>
      <c r="U596" s="175"/>
      <c r="V596" s="175"/>
      <c r="W596" s="175"/>
      <c r="X596" s="175"/>
      <c r="Y596" s="175"/>
      <c r="Z596" s="175"/>
    </row>
    <row r="597" ht="11.25" customHeight="1">
      <c r="A597" s="175"/>
      <c r="B597" s="175"/>
      <c r="C597" s="175"/>
      <c r="D597" s="175"/>
      <c r="E597" s="175"/>
      <c r="F597" s="175"/>
      <c r="G597" s="175"/>
      <c r="H597" s="175"/>
      <c r="I597" s="175"/>
      <c r="J597" s="175"/>
      <c r="K597" s="175"/>
      <c r="L597" s="175"/>
      <c r="M597" s="175"/>
      <c r="N597" s="175"/>
      <c r="O597" s="175"/>
      <c r="P597" s="175"/>
      <c r="Q597" s="175"/>
      <c r="R597" s="175"/>
      <c r="S597" s="175"/>
      <c r="T597" s="175"/>
      <c r="U597" s="175"/>
      <c r="V597" s="175"/>
      <c r="W597" s="175"/>
      <c r="X597" s="175"/>
      <c r="Y597" s="175"/>
      <c r="Z597" s="175"/>
    </row>
    <row r="598" ht="11.25" customHeight="1">
      <c r="A598" s="175"/>
      <c r="B598" s="175"/>
      <c r="C598" s="175"/>
      <c r="D598" s="175"/>
      <c r="E598" s="175"/>
      <c r="F598" s="175"/>
      <c r="G598" s="175"/>
      <c r="H598" s="175"/>
      <c r="I598" s="175"/>
      <c r="J598" s="175"/>
      <c r="K598" s="175"/>
      <c r="L598" s="175"/>
      <c r="M598" s="175"/>
      <c r="N598" s="175"/>
      <c r="O598" s="175"/>
      <c r="P598" s="175"/>
      <c r="Q598" s="175"/>
      <c r="R598" s="175"/>
      <c r="S598" s="175"/>
      <c r="T598" s="175"/>
      <c r="U598" s="175"/>
      <c r="V598" s="175"/>
      <c r="W598" s="175"/>
      <c r="X598" s="175"/>
      <c r="Y598" s="175"/>
      <c r="Z598" s="175"/>
    </row>
    <row r="599" ht="11.25" customHeight="1">
      <c r="A599" s="175"/>
      <c r="B599" s="175"/>
      <c r="C599" s="175"/>
      <c r="D599" s="175"/>
      <c r="E599" s="175"/>
      <c r="F599" s="175"/>
      <c r="G599" s="175"/>
      <c r="H599" s="175"/>
      <c r="I599" s="175"/>
      <c r="J599" s="175"/>
      <c r="K599" s="175"/>
      <c r="L599" s="175"/>
      <c r="M599" s="175"/>
      <c r="N599" s="175"/>
      <c r="O599" s="175"/>
      <c r="P599" s="175"/>
      <c r="Q599" s="175"/>
      <c r="R599" s="175"/>
      <c r="S599" s="175"/>
      <c r="T599" s="175"/>
      <c r="U599" s="175"/>
      <c r="V599" s="175"/>
      <c r="W599" s="175"/>
      <c r="X599" s="175"/>
      <c r="Y599" s="175"/>
      <c r="Z599" s="175"/>
    </row>
    <row r="600" ht="11.25" customHeight="1">
      <c r="A600" s="175"/>
      <c r="B600" s="175"/>
      <c r="C600" s="175"/>
      <c r="D600" s="175"/>
      <c r="E600" s="175"/>
      <c r="F600" s="175"/>
      <c r="G600" s="175"/>
      <c r="H600" s="175"/>
      <c r="I600" s="175"/>
      <c r="J600" s="175"/>
      <c r="K600" s="175"/>
      <c r="L600" s="175"/>
      <c r="M600" s="175"/>
      <c r="N600" s="175"/>
      <c r="O600" s="175"/>
      <c r="P600" s="175"/>
      <c r="Q600" s="175"/>
      <c r="R600" s="175"/>
      <c r="S600" s="175"/>
      <c r="T600" s="175"/>
      <c r="U600" s="175"/>
      <c r="V600" s="175"/>
      <c r="W600" s="175"/>
      <c r="X600" s="175"/>
      <c r="Y600" s="175"/>
      <c r="Z600" s="175"/>
    </row>
    <row r="601" ht="11.25" customHeight="1">
      <c r="A601" s="175"/>
      <c r="B601" s="175"/>
      <c r="C601" s="175"/>
      <c r="D601" s="175"/>
      <c r="E601" s="175"/>
      <c r="F601" s="175"/>
      <c r="G601" s="175"/>
      <c r="H601" s="175"/>
      <c r="I601" s="175"/>
      <c r="J601" s="175"/>
      <c r="K601" s="175"/>
      <c r="L601" s="175"/>
      <c r="M601" s="175"/>
      <c r="N601" s="175"/>
      <c r="O601" s="175"/>
      <c r="P601" s="175"/>
      <c r="Q601" s="175"/>
      <c r="R601" s="175"/>
      <c r="S601" s="175"/>
      <c r="T601" s="175"/>
      <c r="U601" s="175"/>
      <c r="V601" s="175"/>
      <c r="W601" s="175"/>
      <c r="X601" s="175"/>
      <c r="Y601" s="175"/>
      <c r="Z601" s="175"/>
    </row>
    <row r="602" ht="11.25" customHeight="1">
      <c r="A602" s="175"/>
      <c r="B602" s="175"/>
      <c r="C602" s="175"/>
      <c r="D602" s="175"/>
      <c r="E602" s="175"/>
      <c r="F602" s="175"/>
      <c r="G602" s="175"/>
      <c r="H602" s="175"/>
      <c r="I602" s="175"/>
      <c r="J602" s="175"/>
      <c r="K602" s="175"/>
      <c r="L602" s="175"/>
      <c r="M602" s="175"/>
      <c r="N602" s="175"/>
      <c r="O602" s="175"/>
      <c r="P602" s="175"/>
      <c r="Q602" s="175"/>
      <c r="R602" s="175"/>
      <c r="S602" s="175"/>
      <c r="T602" s="175"/>
      <c r="U602" s="175"/>
      <c r="V602" s="175"/>
      <c r="W602" s="175"/>
      <c r="X602" s="175"/>
      <c r="Y602" s="175"/>
      <c r="Z602" s="175"/>
    </row>
    <row r="603" ht="11.25" customHeight="1">
      <c r="A603" s="175"/>
      <c r="B603" s="175"/>
      <c r="C603" s="175"/>
      <c r="D603" s="175"/>
      <c r="E603" s="175"/>
      <c r="F603" s="175"/>
      <c r="G603" s="175"/>
      <c r="H603" s="175"/>
      <c r="I603" s="175"/>
      <c r="J603" s="175"/>
      <c r="K603" s="175"/>
      <c r="L603" s="175"/>
      <c r="M603" s="175"/>
      <c r="N603" s="175"/>
      <c r="O603" s="175"/>
      <c r="P603" s="175"/>
      <c r="Q603" s="175"/>
      <c r="R603" s="175"/>
      <c r="S603" s="175"/>
      <c r="T603" s="175"/>
      <c r="U603" s="175"/>
      <c r="V603" s="175"/>
      <c r="W603" s="175"/>
      <c r="X603" s="175"/>
      <c r="Y603" s="175"/>
      <c r="Z603" s="175"/>
    </row>
    <row r="604" ht="11.25" customHeight="1">
      <c r="A604" s="175"/>
      <c r="B604" s="175"/>
      <c r="C604" s="175"/>
      <c r="D604" s="175"/>
      <c r="E604" s="175"/>
      <c r="F604" s="175"/>
      <c r="G604" s="175"/>
      <c r="H604" s="175"/>
      <c r="I604" s="175"/>
      <c r="J604" s="175"/>
      <c r="K604" s="175"/>
      <c r="L604" s="175"/>
      <c r="M604" s="175"/>
      <c r="N604" s="175"/>
      <c r="O604" s="175"/>
      <c r="P604" s="175"/>
      <c r="Q604" s="175"/>
      <c r="R604" s="175"/>
      <c r="S604" s="175"/>
      <c r="T604" s="175"/>
      <c r="U604" s="175"/>
      <c r="V604" s="175"/>
      <c r="W604" s="175"/>
      <c r="X604" s="175"/>
      <c r="Y604" s="175"/>
      <c r="Z604" s="175"/>
    </row>
    <row r="605" ht="11.25" customHeight="1">
      <c r="A605" s="175"/>
      <c r="B605" s="175"/>
      <c r="C605" s="175"/>
      <c r="D605" s="175"/>
      <c r="E605" s="175"/>
      <c r="F605" s="175"/>
      <c r="G605" s="175"/>
      <c r="H605" s="175"/>
      <c r="I605" s="175"/>
      <c r="J605" s="175"/>
      <c r="K605" s="175"/>
      <c r="L605" s="175"/>
      <c r="M605" s="175"/>
      <c r="N605" s="175"/>
      <c r="O605" s="175"/>
      <c r="P605" s="175"/>
      <c r="Q605" s="175"/>
      <c r="R605" s="175"/>
      <c r="S605" s="175"/>
      <c r="T605" s="175"/>
      <c r="U605" s="175"/>
      <c r="V605" s="175"/>
      <c r="W605" s="175"/>
      <c r="X605" s="175"/>
      <c r="Y605" s="175"/>
      <c r="Z605" s="175"/>
    </row>
    <row r="606" ht="11.25" customHeight="1">
      <c r="A606" s="175"/>
      <c r="B606" s="175"/>
      <c r="C606" s="175"/>
      <c r="D606" s="175"/>
      <c r="E606" s="175"/>
      <c r="F606" s="175"/>
      <c r="G606" s="175"/>
      <c r="H606" s="175"/>
      <c r="I606" s="175"/>
      <c r="J606" s="175"/>
      <c r="K606" s="175"/>
      <c r="L606" s="175"/>
      <c r="M606" s="175"/>
      <c r="N606" s="175"/>
      <c r="O606" s="175"/>
      <c r="P606" s="175"/>
      <c r="Q606" s="175"/>
      <c r="R606" s="175"/>
      <c r="S606" s="175"/>
      <c r="T606" s="175"/>
      <c r="U606" s="175"/>
      <c r="V606" s="175"/>
      <c r="W606" s="175"/>
      <c r="X606" s="175"/>
      <c r="Y606" s="175"/>
      <c r="Z606" s="175"/>
    </row>
    <row r="607" ht="11.25" customHeight="1">
      <c r="A607" s="175"/>
      <c r="B607" s="175"/>
      <c r="C607" s="175"/>
      <c r="D607" s="175"/>
      <c r="E607" s="175"/>
      <c r="F607" s="175"/>
      <c r="G607" s="175"/>
      <c r="H607" s="175"/>
      <c r="I607" s="175"/>
      <c r="J607" s="175"/>
      <c r="K607" s="175"/>
      <c r="L607" s="175"/>
      <c r="M607" s="175"/>
      <c r="N607" s="175"/>
      <c r="O607" s="175"/>
      <c r="P607" s="175"/>
      <c r="Q607" s="175"/>
      <c r="R607" s="175"/>
      <c r="S607" s="175"/>
      <c r="T607" s="175"/>
      <c r="U607" s="175"/>
      <c r="V607" s="175"/>
      <c r="W607" s="175"/>
      <c r="X607" s="175"/>
      <c r="Y607" s="175"/>
      <c r="Z607" s="175"/>
    </row>
    <row r="608" ht="11.25" customHeight="1">
      <c r="A608" s="175"/>
      <c r="B608" s="175"/>
      <c r="C608" s="175"/>
      <c r="D608" s="175"/>
      <c r="E608" s="175"/>
      <c r="F608" s="175"/>
      <c r="G608" s="175"/>
      <c r="H608" s="175"/>
      <c r="I608" s="175"/>
      <c r="J608" s="175"/>
      <c r="K608" s="175"/>
      <c r="L608" s="175"/>
      <c r="M608" s="175"/>
      <c r="N608" s="175"/>
      <c r="O608" s="175"/>
      <c r="P608" s="175"/>
      <c r="Q608" s="175"/>
      <c r="R608" s="175"/>
      <c r="S608" s="175"/>
      <c r="T608" s="175"/>
      <c r="U608" s="175"/>
      <c r="V608" s="175"/>
      <c r="W608" s="175"/>
      <c r="X608" s="175"/>
      <c r="Y608" s="175"/>
      <c r="Z608" s="175"/>
    </row>
    <row r="609" ht="11.25" customHeight="1">
      <c r="A609" s="175"/>
      <c r="B609" s="175"/>
      <c r="C609" s="175"/>
      <c r="D609" s="175"/>
      <c r="E609" s="175"/>
      <c r="F609" s="175"/>
      <c r="G609" s="175"/>
      <c r="H609" s="175"/>
      <c r="I609" s="175"/>
      <c r="J609" s="175"/>
      <c r="K609" s="175"/>
      <c r="L609" s="175"/>
      <c r="M609" s="175"/>
      <c r="N609" s="175"/>
      <c r="O609" s="175"/>
      <c r="P609" s="175"/>
      <c r="Q609" s="175"/>
      <c r="R609" s="175"/>
      <c r="S609" s="175"/>
      <c r="T609" s="175"/>
      <c r="U609" s="175"/>
      <c r="V609" s="175"/>
      <c r="W609" s="175"/>
      <c r="X609" s="175"/>
      <c r="Y609" s="175"/>
      <c r="Z609" s="175"/>
    </row>
    <row r="610" ht="11.25" customHeight="1">
      <c r="A610" s="175"/>
      <c r="B610" s="175"/>
      <c r="C610" s="175"/>
      <c r="D610" s="175"/>
      <c r="E610" s="175"/>
      <c r="F610" s="175"/>
      <c r="G610" s="175"/>
      <c r="H610" s="175"/>
      <c r="I610" s="175"/>
      <c r="J610" s="175"/>
      <c r="K610" s="175"/>
      <c r="L610" s="175"/>
      <c r="M610" s="175"/>
      <c r="N610" s="175"/>
      <c r="O610" s="175"/>
      <c r="P610" s="175"/>
      <c r="Q610" s="175"/>
      <c r="R610" s="175"/>
      <c r="S610" s="175"/>
      <c r="T610" s="175"/>
      <c r="U610" s="175"/>
      <c r="V610" s="175"/>
      <c r="W610" s="175"/>
      <c r="X610" s="175"/>
      <c r="Y610" s="175"/>
      <c r="Z610" s="175"/>
    </row>
    <row r="611" ht="11.25" customHeight="1">
      <c r="A611" s="175"/>
      <c r="B611" s="175"/>
      <c r="C611" s="175"/>
      <c r="D611" s="175"/>
      <c r="E611" s="175"/>
      <c r="F611" s="175"/>
      <c r="G611" s="175"/>
      <c r="H611" s="175"/>
      <c r="I611" s="175"/>
      <c r="J611" s="175"/>
      <c r="K611" s="175"/>
      <c r="L611" s="175"/>
      <c r="M611" s="175"/>
      <c r="N611" s="175"/>
      <c r="O611" s="175"/>
      <c r="P611" s="175"/>
      <c r="Q611" s="175"/>
      <c r="R611" s="175"/>
      <c r="S611" s="175"/>
      <c r="T611" s="175"/>
      <c r="U611" s="175"/>
      <c r="V611" s="175"/>
      <c r="W611" s="175"/>
      <c r="X611" s="175"/>
      <c r="Y611" s="175"/>
      <c r="Z611" s="175"/>
    </row>
    <row r="612" ht="11.25" customHeight="1">
      <c r="A612" s="175"/>
      <c r="B612" s="175"/>
      <c r="C612" s="175"/>
      <c r="D612" s="175"/>
      <c r="E612" s="175"/>
      <c r="F612" s="175"/>
      <c r="G612" s="175"/>
      <c r="H612" s="175"/>
      <c r="I612" s="175"/>
      <c r="J612" s="175"/>
      <c r="K612" s="175"/>
      <c r="L612" s="175"/>
      <c r="M612" s="175"/>
      <c r="N612" s="175"/>
      <c r="O612" s="175"/>
      <c r="P612" s="175"/>
      <c r="Q612" s="175"/>
      <c r="R612" s="175"/>
      <c r="S612" s="175"/>
      <c r="T612" s="175"/>
      <c r="U612" s="175"/>
      <c r="V612" s="175"/>
      <c r="W612" s="175"/>
      <c r="X612" s="175"/>
      <c r="Y612" s="175"/>
      <c r="Z612" s="175"/>
    </row>
    <row r="613" ht="11.25" customHeight="1">
      <c r="A613" s="175"/>
      <c r="B613" s="175"/>
      <c r="C613" s="175"/>
      <c r="D613" s="175"/>
      <c r="E613" s="175"/>
      <c r="F613" s="175"/>
      <c r="G613" s="175"/>
      <c r="H613" s="175"/>
      <c r="I613" s="175"/>
      <c r="J613" s="175"/>
      <c r="K613" s="175"/>
      <c r="L613" s="175"/>
      <c r="M613" s="175"/>
      <c r="N613" s="175"/>
      <c r="O613" s="175"/>
      <c r="P613" s="175"/>
      <c r="Q613" s="175"/>
      <c r="R613" s="175"/>
      <c r="S613" s="175"/>
      <c r="T613" s="175"/>
      <c r="U613" s="175"/>
      <c r="V613" s="175"/>
      <c r="W613" s="175"/>
      <c r="X613" s="175"/>
      <c r="Y613" s="175"/>
      <c r="Z613" s="175"/>
    </row>
    <row r="614" ht="11.25" customHeight="1">
      <c r="A614" s="175"/>
      <c r="B614" s="175"/>
      <c r="C614" s="175"/>
      <c r="D614" s="175"/>
      <c r="E614" s="175"/>
      <c r="F614" s="175"/>
      <c r="G614" s="175"/>
      <c r="H614" s="175"/>
      <c r="I614" s="175"/>
      <c r="J614" s="175"/>
      <c r="K614" s="175"/>
      <c r="L614" s="175"/>
      <c r="M614" s="175"/>
      <c r="N614" s="175"/>
      <c r="O614" s="175"/>
      <c r="P614" s="175"/>
      <c r="Q614" s="175"/>
      <c r="R614" s="175"/>
      <c r="S614" s="175"/>
      <c r="T614" s="175"/>
      <c r="U614" s="175"/>
      <c r="V614" s="175"/>
      <c r="W614" s="175"/>
      <c r="X614" s="175"/>
      <c r="Y614" s="175"/>
      <c r="Z614" s="175"/>
    </row>
    <row r="615" ht="11.25" customHeight="1">
      <c r="A615" s="175"/>
      <c r="B615" s="175"/>
      <c r="C615" s="175"/>
      <c r="D615" s="175"/>
      <c r="E615" s="175"/>
      <c r="F615" s="175"/>
      <c r="G615" s="175"/>
      <c r="H615" s="175"/>
      <c r="I615" s="175"/>
      <c r="J615" s="175"/>
      <c r="K615" s="175"/>
      <c r="L615" s="175"/>
      <c r="M615" s="175"/>
      <c r="N615" s="175"/>
      <c r="O615" s="175"/>
      <c r="P615" s="175"/>
      <c r="Q615" s="175"/>
      <c r="R615" s="175"/>
      <c r="S615" s="175"/>
      <c r="T615" s="175"/>
      <c r="U615" s="175"/>
      <c r="V615" s="175"/>
      <c r="W615" s="175"/>
      <c r="X615" s="175"/>
      <c r="Y615" s="175"/>
      <c r="Z615" s="175"/>
    </row>
    <row r="616" ht="11.25" customHeight="1">
      <c r="A616" s="175"/>
      <c r="B616" s="175"/>
      <c r="C616" s="175"/>
      <c r="D616" s="175"/>
      <c r="E616" s="175"/>
      <c r="F616" s="175"/>
      <c r="G616" s="175"/>
      <c r="H616" s="175"/>
      <c r="I616" s="175"/>
      <c r="J616" s="175"/>
      <c r="K616" s="175"/>
      <c r="L616" s="175"/>
      <c r="M616" s="175"/>
      <c r="N616" s="175"/>
      <c r="O616" s="175"/>
      <c r="P616" s="175"/>
      <c r="Q616" s="175"/>
      <c r="R616" s="175"/>
      <c r="S616" s="175"/>
      <c r="T616" s="175"/>
      <c r="U616" s="175"/>
      <c r="V616" s="175"/>
      <c r="W616" s="175"/>
      <c r="X616" s="175"/>
      <c r="Y616" s="175"/>
      <c r="Z616" s="175"/>
    </row>
    <row r="617" ht="11.25" customHeight="1">
      <c r="A617" s="175"/>
      <c r="B617" s="175"/>
      <c r="C617" s="175"/>
      <c r="D617" s="175"/>
      <c r="E617" s="175"/>
      <c r="F617" s="175"/>
      <c r="G617" s="175"/>
      <c r="H617" s="175"/>
      <c r="I617" s="175"/>
      <c r="J617" s="175"/>
      <c r="K617" s="175"/>
      <c r="L617" s="175"/>
      <c r="M617" s="175"/>
      <c r="N617" s="175"/>
      <c r="O617" s="175"/>
      <c r="P617" s="175"/>
      <c r="Q617" s="175"/>
      <c r="R617" s="175"/>
      <c r="S617" s="175"/>
      <c r="T617" s="175"/>
      <c r="U617" s="175"/>
      <c r="V617" s="175"/>
      <c r="W617" s="175"/>
      <c r="X617" s="175"/>
      <c r="Y617" s="175"/>
      <c r="Z617" s="175"/>
    </row>
    <row r="618" ht="11.25" customHeight="1">
      <c r="A618" s="175"/>
      <c r="B618" s="175"/>
      <c r="C618" s="175"/>
      <c r="D618" s="175"/>
      <c r="E618" s="175"/>
      <c r="F618" s="175"/>
      <c r="G618" s="175"/>
      <c r="H618" s="175"/>
      <c r="I618" s="175"/>
      <c r="J618" s="175"/>
      <c r="K618" s="175"/>
      <c r="L618" s="175"/>
      <c r="M618" s="175"/>
      <c r="N618" s="175"/>
      <c r="O618" s="175"/>
      <c r="P618" s="175"/>
      <c r="Q618" s="175"/>
      <c r="R618" s="175"/>
      <c r="S618" s="175"/>
      <c r="T618" s="175"/>
      <c r="U618" s="175"/>
      <c r="V618" s="175"/>
      <c r="W618" s="175"/>
      <c r="X618" s="175"/>
      <c r="Y618" s="175"/>
      <c r="Z618" s="175"/>
    </row>
    <row r="619" ht="11.25" customHeight="1">
      <c r="A619" s="175"/>
      <c r="B619" s="175"/>
      <c r="C619" s="175"/>
      <c r="D619" s="175"/>
      <c r="E619" s="175"/>
      <c r="F619" s="175"/>
      <c r="G619" s="175"/>
      <c r="H619" s="175"/>
      <c r="I619" s="175"/>
      <c r="J619" s="175"/>
      <c r="K619" s="175"/>
      <c r="L619" s="175"/>
      <c r="M619" s="175"/>
      <c r="N619" s="175"/>
      <c r="O619" s="175"/>
      <c r="P619" s="175"/>
      <c r="Q619" s="175"/>
      <c r="R619" s="175"/>
      <c r="S619" s="175"/>
      <c r="T619" s="175"/>
      <c r="U619" s="175"/>
      <c r="V619" s="175"/>
      <c r="W619" s="175"/>
      <c r="X619" s="175"/>
      <c r="Y619" s="175"/>
      <c r="Z619" s="175"/>
    </row>
    <row r="620" ht="11.25" customHeight="1">
      <c r="A620" s="175"/>
      <c r="B620" s="175"/>
      <c r="C620" s="175"/>
      <c r="D620" s="175"/>
      <c r="E620" s="175"/>
      <c r="F620" s="175"/>
      <c r="G620" s="175"/>
      <c r="H620" s="175"/>
      <c r="I620" s="175"/>
      <c r="J620" s="175"/>
      <c r="K620" s="175"/>
      <c r="L620" s="175"/>
      <c r="M620" s="175"/>
      <c r="N620" s="175"/>
      <c r="O620" s="175"/>
      <c r="P620" s="175"/>
      <c r="Q620" s="175"/>
      <c r="R620" s="175"/>
      <c r="S620" s="175"/>
      <c r="T620" s="175"/>
      <c r="U620" s="175"/>
      <c r="V620" s="175"/>
      <c r="W620" s="175"/>
      <c r="X620" s="175"/>
      <c r="Y620" s="175"/>
      <c r="Z620" s="175"/>
    </row>
    <row r="621" ht="11.25" customHeight="1">
      <c r="A621" s="175"/>
      <c r="B621" s="175"/>
      <c r="C621" s="175"/>
      <c r="D621" s="175"/>
      <c r="E621" s="175"/>
      <c r="F621" s="175"/>
      <c r="G621" s="175"/>
      <c r="H621" s="175"/>
      <c r="I621" s="175"/>
      <c r="J621" s="175"/>
      <c r="K621" s="175"/>
      <c r="L621" s="175"/>
      <c r="M621" s="175"/>
      <c r="N621" s="175"/>
      <c r="O621" s="175"/>
      <c r="P621" s="175"/>
      <c r="Q621" s="175"/>
      <c r="R621" s="175"/>
      <c r="S621" s="175"/>
      <c r="T621" s="175"/>
      <c r="U621" s="175"/>
      <c r="V621" s="175"/>
      <c r="W621" s="175"/>
      <c r="X621" s="175"/>
      <c r="Y621" s="175"/>
      <c r="Z621" s="175"/>
    </row>
    <row r="622" ht="11.25" customHeight="1">
      <c r="A622" s="175"/>
      <c r="B622" s="175"/>
      <c r="C622" s="175"/>
      <c r="D622" s="175"/>
      <c r="E622" s="175"/>
      <c r="F622" s="175"/>
      <c r="G622" s="175"/>
      <c r="H622" s="175"/>
      <c r="I622" s="175"/>
      <c r="J622" s="175"/>
      <c r="K622" s="175"/>
      <c r="L622" s="175"/>
      <c r="M622" s="175"/>
      <c r="N622" s="175"/>
      <c r="O622" s="175"/>
      <c r="P622" s="175"/>
      <c r="Q622" s="175"/>
      <c r="R622" s="175"/>
      <c r="S622" s="175"/>
      <c r="T622" s="175"/>
      <c r="U622" s="175"/>
      <c r="V622" s="175"/>
      <c r="W622" s="175"/>
      <c r="X622" s="175"/>
      <c r="Y622" s="175"/>
      <c r="Z622" s="175"/>
    </row>
    <row r="623" ht="11.25" customHeight="1">
      <c r="A623" s="175"/>
      <c r="B623" s="175"/>
      <c r="C623" s="175"/>
      <c r="D623" s="175"/>
      <c r="E623" s="175"/>
      <c r="F623" s="175"/>
      <c r="G623" s="175"/>
      <c r="H623" s="175"/>
      <c r="I623" s="175"/>
      <c r="J623" s="175"/>
      <c r="K623" s="175"/>
      <c r="L623" s="175"/>
      <c r="M623" s="175"/>
      <c r="N623" s="175"/>
      <c r="O623" s="175"/>
      <c r="P623" s="175"/>
      <c r="Q623" s="175"/>
      <c r="R623" s="175"/>
      <c r="S623" s="175"/>
      <c r="T623" s="175"/>
      <c r="U623" s="175"/>
      <c r="V623" s="175"/>
      <c r="W623" s="175"/>
      <c r="X623" s="175"/>
      <c r="Y623" s="175"/>
      <c r="Z623" s="175"/>
    </row>
    <row r="624" ht="11.25" customHeight="1">
      <c r="A624" s="175"/>
      <c r="B624" s="175"/>
      <c r="C624" s="175"/>
      <c r="D624" s="175"/>
      <c r="E624" s="175"/>
      <c r="F624" s="175"/>
      <c r="G624" s="175"/>
      <c r="H624" s="175"/>
      <c r="I624" s="175"/>
      <c r="J624" s="175"/>
      <c r="K624" s="175"/>
      <c r="L624" s="175"/>
      <c r="M624" s="175"/>
      <c r="N624" s="175"/>
      <c r="O624" s="175"/>
      <c r="P624" s="175"/>
      <c r="Q624" s="175"/>
      <c r="R624" s="175"/>
      <c r="S624" s="175"/>
      <c r="T624" s="175"/>
      <c r="U624" s="175"/>
      <c r="V624" s="175"/>
      <c r="W624" s="175"/>
      <c r="X624" s="175"/>
      <c r="Y624" s="175"/>
      <c r="Z624" s="175"/>
    </row>
    <row r="625" ht="11.25" customHeight="1">
      <c r="A625" s="175"/>
      <c r="B625" s="175"/>
      <c r="C625" s="175"/>
      <c r="D625" s="175"/>
      <c r="E625" s="175"/>
      <c r="F625" s="175"/>
      <c r="G625" s="175"/>
      <c r="H625" s="175"/>
      <c r="I625" s="175"/>
      <c r="J625" s="175"/>
      <c r="K625" s="175"/>
      <c r="L625" s="175"/>
      <c r="M625" s="175"/>
      <c r="N625" s="175"/>
      <c r="O625" s="175"/>
      <c r="P625" s="175"/>
      <c r="Q625" s="175"/>
      <c r="R625" s="175"/>
      <c r="S625" s="175"/>
      <c r="T625" s="175"/>
      <c r="U625" s="175"/>
      <c r="V625" s="175"/>
      <c r="W625" s="175"/>
      <c r="X625" s="175"/>
      <c r="Y625" s="175"/>
      <c r="Z625" s="175"/>
    </row>
    <row r="626" ht="11.25" customHeight="1">
      <c r="A626" s="175"/>
      <c r="B626" s="175"/>
      <c r="C626" s="175"/>
      <c r="D626" s="175"/>
      <c r="E626" s="175"/>
      <c r="F626" s="175"/>
      <c r="G626" s="175"/>
      <c r="H626" s="175"/>
      <c r="I626" s="175"/>
      <c r="J626" s="175"/>
      <c r="K626" s="175"/>
      <c r="L626" s="175"/>
      <c r="M626" s="175"/>
      <c r="N626" s="175"/>
      <c r="O626" s="175"/>
      <c r="P626" s="175"/>
      <c r="Q626" s="175"/>
      <c r="R626" s="175"/>
      <c r="S626" s="175"/>
      <c r="T626" s="175"/>
      <c r="U626" s="175"/>
      <c r="V626" s="175"/>
      <c r="W626" s="175"/>
      <c r="X626" s="175"/>
      <c r="Y626" s="175"/>
      <c r="Z626" s="175"/>
    </row>
    <row r="627" ht="11.25" customHeight="1">
      <c r="A627" s="175"/>
      <c r="B627" s="175"/>
      <c r="C627" s="175"/>
      <c r="D627" s="175"/>
      <c r="E627" s="175"/>
      <c r="F627" s="175"/>
      <c r="G627" s="175"/>
      <c r="H627" s="175"/>
      <c r="I627" s="175"/>
      <c r="J627" s="175"/>
      <c r="K627" s="175"/>
      <c r="L627" s="175"/>
      <c r="M627" s="175"/>
      <c r="N627" s="175"/>
      <c r="O627" s="175"/>
      <c r="P627" s="175"/>
      <c r="Q627" s="175"/>
      <c r="R627" s="175"/>
      <c r="S627" s="175"/>
      <c r="T627" s="175"/>
      <c r="U627" s="175"/>
      <c r="V627" s="175"/>
      <c r="W627" s="175"/>
      <c r="X627" s="175"/>
      <c r="Y627" s="175"/>
      <c r="Z627" s="175"/>
    </row>
    <row r="628" ht="11.25" customHeight="1">
      <c r="A628" s="175"/>
      <c r="B628" s="175"/>
      <c r="C628" s="175"/>
      <c r="D628" s="175"/>
      <c r="E628" s="175"/>
      <c r="F628" s="175"/>
      <c r="G628" s="175"/>
      <c r="H628" s="175"/>
      <c r="I628" s="175"/>
      <c r="J628" s="175"/>
      <c r="K628" s="175"/>
      <c r="L628" s="175"/>
      <c r="M628" s="175"/>
      <c r="N628" s="175"/>
      <c r="O628" s="175"/>
      <c r="P628" s="175"/>
      <c r="Q628" s="175"/>
      <c r="R628" s="175"/>
      <c r="S628" s="175"/>
      <c r="T628" s="175"/>
      <c r="U628" s="175"/>
      <c r="V628" s="175"/>
      <c r="W628" s="175"/>
      <c r="X628" s="175"/>
      <c r="Y628" s="175"/>
      <c r="Z628" s="175"/>
    </row>
    <row r="629" ht="11.25" customHeight="1">
      <c r="A629" s="175"/>
      <c r="B629" s="175"/>
      <c r="C629" s="175"/>
      <c r="D629" s="175"/>
      <c r="E629" s="175"/>
      <c r="F629" s="175"/>
      <c r="G629" s="175"/>
      <c r="H629" s="175"/>
      <c r="I629" s="175"/>
      <c r="J629" s="175"/>
      <c r="K629" s="175"/>
      <c r="L629" s="175"/>
      <c r="M629" s="175"/>
      <c r="N629" s="175"/>
      <c r="O629" s="175"/>
      <c r="P629" s="175"/>
      <c r="Q629" s="175"/>
      <c r="R629" s="175"/>
      <c r="S629" s="175"/>
      <c r="T629" s="175"/>
      <c r="U629" s="175"/>
      <c r="V629" s="175"/>
      <c r="W629" s="175"/>
      <c r="X629" s="175"/>
      <c r="Y629" s="175"/>
      <c r="Z629" s="175"/>
    </row>
    <row r="630" ht="11.25" customHeight="1">
      <c r="A630" s="175"/>
      <c r="B630" s="175"/>
      <c r="C630" s="175"/>
      <c r="D630" s="175"/>
      <c r="E630" s="175"/>
      <c r="F630" s="175"/>
      <c r="G630" s="175"/>
      <c r="H630" s="175"/>
      <c r="I630" s="175"/>
      <c r="J630" s="175"/>
      <c r="K630" s="175"/>
      <c r="L630" s="175"/>
      <c r="M630" s="175"/>
      <c r="N630" s="175"/>
      <c r="O630" s="175"/>
      <c r="P630" s="175"/>
      <c r="Q630" s="175"/>
      <c r="R630" s="175"/>
      <c r="S630" s="175"/>
      <c r="T630" s="175"/>
      <c r="U630" s="175"/>
      <c r="V630" s="175"/>
      <c r="W630" s="175"/>
      <c r="X630" s="175"/>
      <c r="Y630" s="175"/>
      <c r="Z630" s="175"/>
    </row>
    <row r="631" ht="11.25" customHeight="1">
      <c r="A631" s="175"/>
      <c r="B631" s="175"/>
      <c r="C631" s="175"/>
      <c r="D631" s="175"/>
      <c r="E631" s="175"/>
      <c r="F631" s="175"/>
      <c r="G631" s="175"/>
      <c r="H631" s="175"/>
      <c r="I631" s="175"/>
      <c r="J631" s="175"/>
      <c r="K631" s="175"/>
      <c r="L631" s="175"/>
      <c r="M631" s="175"/>
      <c r="N631" s="175"/>
      <c r="O631" s="175"/>
      <c r="P631" s="175"/>
      <c r="Q631" s="175"/>
      <c r="R631" s="175"/>
      <c r="S631" s="175"/>
      <c r="T631" s="175"/>
      <c r="U631" s="175"/>
      <c r="V631" s="175"/>
      <c r="W631" s="175"/>
      <c r="X631" s="175"/>
      <c r="Y631" s="175"/>
      <c r="Z631" s="175"/>
    </row>
    <row r="632" ht="11.25" customHeight="1">
      <c r="A632" s="175"/>
      <c r="B632" s="175"/>
      <c r="C632" s="175"/>
      <c r="D632" s="175"/>
      <c r="E632" s="175"/>
      <c r="F632" s="175"/>
      <c r="G632" s="175"/>
      <c r="H632" s="175"/>
      <c r="I632" s="175"/>
      <c r="J632" s="175"/>
      <c r="K632" s="175"/>
      <c r="L632" s="175"/>
      <c r="M632" s="175"/>
      <c r="N632" s="175"/>
      <c r="O632" s="175"/>
      <c r="P632" s="175"/>
      <c r="Q632" s="175"/>
      <c r="R632" s="175"/>
      <c r="S632" s="175"/>
      <c r="T632" s="175"/>
      <c r="U632" s="175"/>
      <c r="V632" s="175"/>
      <c r="W632" s="175"/>
      <c r="X632" s="175"/>
      <c r="Y632" s="175"/>
      <c r="Z632" s="175"/>
    </row>
    <row r="633" ht="11.25" customHeight="1">
      <c r="A633" s="175"/>
      <c r="B633" s="175"/>
      <c r="C633" s="175"/>
      <c r="D633" s="175"/>
      <c r="E633" s="175"/>
      <c r="F633" s="175"/>
      <c r="G633" s="175"/>
      <c r="H633" s="175"/>
      <c r="I633" s="175"/>
      <c r="J633" s="175"/>
      <c r="K633" s="175"/>
      <c r="L633" s="175"/>
      <c r="M633" s="175"/>
      <c r="N633" s="175"/>
      <c r="O633" s="175"/>
      <c r="P633" s="175"/>
      <c r="Q633" s="175"/>
      <c r="R633" s="175"/>
      <c r="S633" s="175"/>
      <c r="T633" s="175"/>
      <c r="U633" s="175"/>
      <c r="V633" s="175"/>
      <c r="W633" s="175"/>
      <c r="X633" s="175"/>
      <c r="Y633" s="175"/>
      <c r="Z633" s="175"/>
    </row>
    <row r="634" ht="11.25" customHeight="1">
      <c r="A634" s="175"/>
      <c r="B634" s="175"/>
      <c r="C634" s="175"/>
      <c r="D634" s="175"/>
      <c r="E634" s="175"/>
      <c r="F634" s="175"/>
      <c r="G634" s="175"/>
      <c r="H634" s="175"/>
      <c r="I634" s="175"/>
      <c r="J634" s="175"/>
      <c r="K634" s="175"/>
      <c r="L634" s="175"/>
      <c r="M634" s="175"/>
      <c r="N634" s="175"/>
      <c r="O634" s="175"/>
      <c r="P634" s="175"/>
      <c r="Q634" s="175"/>
      <c r="R634" s="175"/>
      <c r="S634" s="175"/>
      <c r="T634" s="175"/>
      <c r="U634" s="175"/>
      <c r="V634" s="175"/>
      <c r="W634" s="175"/>
      <c r="X634" s="175"/>
      <c r="Y634" s="175"/>
      <c r="Z634" s="175"/>
    </row>
    <row r="635" ht="11.25" customHeight="1">
      <c r="A635" s="175"/>
      <c r="B635" s="175"/>
      <c r="C635" s="175"/>
      <c r="D635" s="175"/>
      <c r="E635" s="175"/>
      <c r="F635" s="175"/>
      <c r="G635" s="175"/>
      <c r="H635" s="175"/>
      <c r="I635" s="175"/>
      <c r="J635" s="175"/>
      <c r="K635" s="175"/>
      <c r="L635" s="175"/>
      <c r="M635" s="175"/>
      <c r="N635" s="175"/>
      <c r="O635" s="175"/>
      <c r="P635" s="175"/>
      <c r="Q635" s="175"/>
      <c r="R635" s="175"/>
      <c r="S635" s="175"/>
      <c r="T635" s="175"/>
      <c r="U635" s="175"/>
      <c r="V635" s="175"/>
      <c r="W635" s="175"/>
      <c r="X635" s="175"/>
      <c r="Y635" s="175"/>
      <c r="Z635" s="175"/>
    </row>
    <row r="636" ht="11.25" customHeight="1">
      <c r="A636" s="175"/>
      <c r="B636" s="175"/>
      <c r="C636" s="175"/>
      <c r="D636" s="175"/>
      <c r="E636" s="175"/>
      <c r="F636" s="175"/>
      <c r="G636" s="175"/>
      <c r="H636" s="175"/>
      <c r="I636" s="175"/>
      <c r="J636" s="175"/>
      <c r="K636" s="175"/>
      <c r="L636" s="175"/>
      <c r="M636" s="175"/>
      <c r="N636" s="175"/>
      <c r="O636" s="175"/>
      <c r="P636" s="175"/>
      <c r="Q636" s="175"/>
      <c r="R636" s="175"/>
      <c r="S636" s="175"/>
      <c r="T636" s="175"/>
      <c r="U636" s="175"/>
      <c r="V636" s="175"/>
      <c r="W636" s="175"/>
      <c r="X636" s="175"/>
      <c r="Y636" s="175"/>
      <c r="Z636" s="175"/>
    </row>
    <row r="637" ht="11.25" customHeight="1">
      <c r="A637" s="175"/>
      <c r="B637" s="175"/>
      <c r="C637" s="175"/>
      <c r="D637" s="175"/>
      <c r="E637" s="175"/>
      <c r="F637" s="175"/>
      <c r="G637" s="175"/>
      <c r="H637" s="175"/>
      <c r="I637" s="175"/>
      <c r="J637" s="175"/>
      <c r="K637" s="175"/>
      <c r="L637" s="175"/>
      <c r="M637" s="175"/>
      <c r="N637" s="175"/>
      <c r="O637" s="175"/>
      <c r="P637" s="175"/>
      <c r="Q637" s="175"/>
      <c r="R637" s="175"/>
      <c r="S637" s="175"/>
      <c r="T637" s="175"/>
      <c r="U637" s="175"/>
      <c r="V637" s="175"/>
      <c r="W637" s="175"/>
      <c r="X637" s="175"/>
      <c r="Y637" s="175"/>
      <c r="Z637" s="175"/>
    </row>
    <row r="638" ht="11.25" customHeight="1">
      <c r="A638" s="175"/>
      <c r="B638" s="175"/>
      <c r="C638" s="175"/>
      <c r="D638" s="175"/>
      <c r="E638" s="175"/>
      <c r="F638" s="175"/>
      <c r="G638" s="175"/>
      <c r="H638" s="175"/>
      <c r="I638" s="175"/>
      <c r="J638" s="175"/>
      <c r="K638" s="175"/>
      <c r="L638" s="175"/>
      <c r="M638" s="175"/>
      <c r="N638" s="175"/>
      <c r="O638" s="175"/>
      <c r="P638" s="175"/>
      <c r="Q638" s="175"/>
      <c r="R638" s="175"/>
      <c r="S638" s="175"/>
      <c r="T638" s="175"/>
      <c r="U638" s="175"/>
      <c r="V638" s="175"/>
      <c r="W638" s="175"/>
      <c r="X638" s="175"/>
      <c r="Y638" s="175"/>
      <c r="Z638" s="175"/>
    </row>
    <row r="639" ht="11.25" customHeight="1">
      <c r="A639" s="175"/>
      <c r="B639" s="175"/>
      <c r="C639" s="175"/>
      <c r="D639" s="175"/>
      <c r="E639" s="175"/>
      <c r="F639" s="175"/>
      <c r="G639" s="175"/>
      <c r="H639" s="175"/>
      <c r="I639" s="175"/>
      <c r="J639" s="175"/>
      <c r="K639" s="175"/>
      <c r="L639" s="175"/>
      <c r="M639" s="175"/>
      <c r="N639" s="175"/>
      <c r="O639" s="175"/>
      <c r="P639" s="175"/>
      <c r="Q639" s="175"/>
      <c r="R639" s="175"/>
      <c r="S639" s="175"/>
      <c r="T639" s="175"/>
      <c r="U639" s="175"/>
      <c r="V639" s="175"/>
      <c r="W639" s="175"/>
      <c r="X639" s="175"/>
      <c r="Y639" s="175"/>
      <c r="Z639" s="175"/>
    </row>
    <row r="640" ht="11.25" customHeight="1">
      <c r="A640" s="175"/>
      <c r="B640" s="175"/>
      <c r="C640" s="175"/>
      <c r="D640" s="175"/>
      <c r="E640" s="175"/>
      <c r="F640" s="175"/>
      <c r="G640" s="175"/>
      <c r="H640" s="175"/>
      <c r="I640" s="175"/>
      <c r="J640" s="175"/>
      <c r="K640" s="175"/>
      <c r="L640" s="175"/>
      <c r="M640" s="175"/>
      <c r="N640" s="175"/>
      <c r="O640" s="175"/>
      <c r="P640" s="175"/>
      <c r="Q640" s="175"/>
      <c r="R640" s="175"/>
      <c r="S640" s="175"/>
      <c r="T640" s="175"/>
      <c r="U640" s="175"/>
      <c r="V640" s="175"/>
      <c r="W640" s="175"/>
      <c r="X640" s="175"/>
      <c r="Y640" s="175"/>
      <c r="Z640" s="175"/>
    </row>
    <row r="641" ht="11.25" customHeight="1">
      <c r="A641" s="175"/>
      <c r="B641" s="175"/>
      <c r="C641" s="175"/>
      <c r="D641" s="175"/>
      <c r="E641" s="175"/>
      <c r="F641" s="175"/>
      <c r="G641" s="175"/>
      <c r="H641" s="175"/>
      <c r="I641" s="175"/>
      <c r="J641" s="175"/>
      <c r="K641" s="175"/>
      <c r="L641" s="175"/>
      <c r="M641" s="175"/>
      <c r="N641" s="175"/>
      <c r="O641" s="175"/>
      <c r="P641" s="175"/>
      <c r="Q641" s="175"/>
      <c r="R641" s="175"/>
      <c r="S641" s="175"/>
      <c r="T641" s="175"/>
      <c r="U641" s="175"/>
      <c r="V641" s="175"/>
      <c r="W641" s="175"/>
      <c r="X641" s="175"/>
      <c r="Y641" s="175"/>
      <c r="Z641" s="175"/>
    </row>
    <row r="642" ht="11.25" customHeight="1">
      <c r="A642" s="175"/>
      <c r="B642" s="175"/>
      <c r="C642" s="175"/>
      <c r="D642" s="175"/>
      <c r="E642" s="175"/>
      <c r="F642" s="175"/>
      <c r="G642" s="175"/>
      <c r="H642" s="175"/>
      <c r="I642" s="175"/>
      <c r="J642" s="175"/>
      <c r="K642" s="175"/>
      <c r="L642" s="175"/>
      <c r="M642" s="175"/>
      <c r="N642" s="175"/>
      <c r="O642" s="175"/>
      <c r="P642" s="175"/>
      <c r="Q642" s="175"/>
      <c r="R642" s="175"/>
      <c r="S642" s="175"/>
      <c r="T642" s="175"/>
      <c r="U642" s="175"/>
      <c r="V642" s="175"/>
      <c r="W642" s="175"/>
      <c r="X642" s="175"/>
      <c r="Y642" s="175"/>
      <c r="Z642" s="175"/>
    </row>
    <row r="643" ht="11.25" customHeight="1">
      <c r="A643" s="175"/>
      <c r="B643" s="175"/>
      <c r="C643" s="175"/>
      <c r="D643" s="175"/>
      <c r="E643" s="175"/>
      <c r="F643" s="175"/>
      <c r="G643" s="175"/>
      <c r="H643" s="175"/>
      <c r="I643" s="175"/>
      <c r="J643" s="175"/>
      <c r="K643" s="175"/>
      <c r="L643" s="175"/>
      <c r="M643" s="175"/>
      <c r="N643" s="175"/>
      <c r="O643" s="175"/>
      <c r="P643" s="175"/>
      <c r="Q643" s="175"/>
      <c r="R643" s="175"/>
      <c r="S643" s="175"/>
      <c r="T643" s="175"/>
      <c r="U643" s="175"/>
      <c r="V643" s="175"/>
      <c r="W643" s="175"/>
      <c r="X643" s="175"/>
      <c r="Y643" s="175"/>
      <c r="Z643" s="175"/>
    </row>
    <row r="644" ht="11.25" customHeight="1">
      <c r="A644" s="175"/>
      <c r="B644" s="175"/>
      <c r="C644" s="175"/>
      <c r="D644" s="175"/>
      <c r="E644" s="175"/>
      <c r="F644" s="175"/>
      <c r="G644" s="175"/>
      <c r="H644" s="175"/>
      <c r="I644" s="175"/>
      <c r="J644" s="175"/>
      <c r="K644" s="175"/>
      <c r="L644" s="175"/>
      <c r="M644" s="175"/>
      <c r="N644" s="175"/>
      <c r="O644" s="175"/>
      <c r="P644" s="175"/>
      <c r="Q644" s="175"/>
      <c r="R644" s="175"/>
      <c r="S644" s="175"/>
      <c r="T644" s="175"/>
      <c r="U644" s="175"/>
      <c r="V644" s="175"/>
      <c r="W644" s="175"/>
      <c r="X644" s="175"/>
      <c r="Y644" s="175"/>
      <c r="Z644" s="175"/>
    </row>
    <row r="645" ht="11.25" customHeight="1">
      <c r="A645" s="175"/>
      <c r="B645" s="175"/>
      <c r="C645" s="175"/>
      <c r="D645" s="175"/>
      <c r="E645" s="175"/>
      <c r="F645" s="175"/>
      <c r="G645" s="175"/>
      <c r="H645" s="175"/>
      <c r="I645" s="175"/>
      <c r="J645" s="175"/>
      <c r="K645" s="175"/>
      <c r="L645" s="175"/>
      <c r="M645" s="175"/>
      <c r="N645" s="175"/>
      <c r="O645" s="175"/>
      <c r="P645" s="175"/>
      <c r="Q645" s="175"/>
      <c r="R645" s="175"/>
      <c r="S645" s="175"/>
      <c r="T645" s="175"/>
      <c r="U645" s="175"/>
      <c r="V645" s="175"/>
      <c r="W645" s="175"/>
      <c r="X645" s="175"/>
      <c r="Y645" s="175"/>
      <c r="Z645" s="175"/>
    </row>
    <row r="646" ht="11.25" customHeight="1">
      <c r="A646" s="175"/>
      <c r="B646" s="175"/>
      <c r="C646" s="175"/>
      <c r="D646" s="175"/>
      <c r="E646" s="175"/>
      <c r="F646" s="175"/>
      <c r="G646" s="175"/>
      <c r="H646" s="175"/>
      <c r="I646" s="175"/>
      <c r="J646" s="175"/>
      <c r="K646" s="175"/>
      <c r="L646" s="175"/>
      <c r="M646" s="175"/>
      <c r="N646" s="175"/>
      <c r="O646" s="175"/>
      <c r="P646" s="175"/>
      <c r="Q646" s="175"/>
      <c r="R646" s="175"/>
      <c r="S646" s="175"/>
      <c r="T646" s="175"/>
      <c r="U646" s="175"/>
      <c r="V646" s="175"/>
      <c r="W646" s="175"/>
      <c r="X646" s="175"/>
      <c r="Y646" s="175"/>
      <c r="Z646" s="175"/>
    </row>
    <row r="647" ht="11.25" customHeight="1">
      <c r="A647" s="175"/>
      <c r="B647" s="175"/>
      <c r="C647" s="175"/>
      <c r="D647" s="175"/>
      <c r="E647" s="175"/>
      <c r="F647" s="175"/>
      <c r="G647" s="175"/>
      <c r="H647" s="175"/>
      <c r="I647" s="175"/>
      <c r="J647" s="175"/>
      <c r="K647" s="175"/>
      <c r="L647" s="175"/>
      <c r="M647" s="175"/>
      <c r="N647" s="175"/>
      <c r="O647" s="175"/>
      <c r="P647" s="175"/>
      <c r="Q647" s="175"/>
      <c r="R647" s="175"/>
      <c r="S647" s="175"/>
      <c r="T647" s="175"/>
      <c r="U647" s="175"/>
      <c r="V647" s="175"/>
      <c r="W647" s="175"/>
      <c r="X647" s="175"/>
      <c r="Y647" s="175"/>
      <c r="Z647" s="175"/>
    </row>
    <row r="648" ht="11.25" customHeight="1">
      <c r="A648" s="175"/>
      <c r="B648" s="175"/>
      <c r="C648" s="175"/>
      <c r="D648" s="175"/>
      <c r="E648" s="175"/>
      <c r="F648" s="175"/>
      <c r="G648" s="175"/>
      <c r="H648" s="175"/>
      <c r="I648" s="175"/>
      <c r="J648" s="175"/>
      <c r="K648" s="175"/>
      <c r="L648" s="175"/>
      <c r="M648" s="175"/>
      <c r="N648" s="175"/>
      <c r="O648" s="175"/>
      <c r="P648" s="175"/>
      <c r="Q648" s="175"/>
      <c r="R648" s="175"/>
      <c r="S648" s="175"/>
      <c r="T648" s="175"/>
      <c r="U648" s="175"/>
      <c r="V648" s="175"/>
      <c r="W648" s="175"/>
      <c r="X648" s="175"/>
      <c r="Y648" s="175"/>
      <c r="Z648" s="175"/>
    </row>
    <row r="649" ht="11.25" customHeight="1">
      <c r="A649" s="175"/>
      <c r="B649" s="175"/>
      <c r="C649" s="175"/>
      <c r="D649" s="175"/>
      <c r="E649" s="175"/>
      <c r="F649" s="175"/>
      <c r="G649" s="175"/>
      <c r="H649" s="175"/>
      <c r="I649" s="175"/>
      <c r="J649" s="175"/>
      <c r="K649" s="175"/>
      <c r="L649" s="175"/>
      <c r="M649" s="175"/>
      <c r="N649" s="175"/>
      <c r="O649" s="175"/>
      <c r="P649" s="175"/>
      <c r="Q649" s="175"/>
      <c r="R649" s="175"/>
      <c r="S649" s="175"/>
      <c r="T649" s="175"/>
      <c r="U649" s="175"/>
      <c r="V649" s="175"/>
      <c r="W649" s="175"/>
      <c r="X649" s="175"/>
      <c r="Y649" s="175"/>
      <c r="Z649" s="175"/>
    </row>
    <row r="650" ht="11.25" customHeight="1">
      <c r="A650" s="175"/>
      <c r="B650" s="175"/>
      <c r="C650" s="175"/>
      <c r="D650" s="175"/>
      <c r="E650" s="175"/>
      <c r="F650" s="175"/>
      <c r="G650" s="175"/>
      <c r="H650" s="175"/>
      <c r="I650" s="175"/>
      <c r="J650" s="175"/>
      <c r="K650" s="175"/>
      <c r="L650" s="175"/>
      <c r="M650" s="175"/>
      <c r="N650" s="175"/>
      <c r="O650" s="175"/>
      <c r="P650" s="175"/>
      <c r="Q650" s="175"/>
      <c r="R650" s="175"/>
      <c r="S650" s="175"/>
      <c r="T650" s="175"/>
      <c r="U650" s="175"/>
      <c r="V650" s="175"/>
      <c r="W650" s="175"/>
      <c r="X650" s="175"/>
      <c r="Y650" s="175"/>
      <c r="Z650" s="175"/>
    </row>
    <row r="651" ht="11.25" customHeight="1">
      <c r="A651" s="175"/>
      <c r="B651" s="175"/>
      <c r="C651" s="175"/>
      <c r="D651" s="175"/>
      <c r="E651" s="175"/>
      <c r="F651" s="175"/>
      <c r="G651" s="175"/>
      <c r="H651" s="175"/>
      <c r="I651" s="175"/>
      <c r="J651" s="175"/>
      <c r="K651" s="175"/>
      <c r="L651" s="175"/>
      <c r="M651" s="175"/>
      <c r="N651" s="175"/>
      <c r="O651" s="175"/>
      <c r="P651" s="175"/>
      <c r="Q651" s="175"/>
      <c r="R651" s="175"/>
      <c r="S651" s="175"/>
      <c r="T651" s="175"/>
      <c r="U651" s="175"/>
      <c r="V651" s="175"/>
      <c r="W651" s="175"/>
      <c r="X651" s="175"/>
      <c r="Y651" s="175"/>
      <c r="Z651" s="175"/>
    </row>
    <row r="652" ht="11.25" customHeight="1">
      <c r="A652" s="175"/>
      <c r="B652" s="175"/>
      <c r="C652" s="175"/>
      <c r="D652" s="175"/>
      <c r="E652" s="175"/>
      <c r="F652" s="175"/>
      <c r="G652" s="175"/>
      <c r="H652" s="175"/>
      <c r="I652" s="175"/>
      <c r="J652" s="175"/>
      <c r="K652" s="175"/>
      <c r="L652" s="175"/>
      <c r="M652" s="175"/>
      <c r="N652" s="175"/>
      <c r="O652" s="175"/>
      <c r="P652" s="175"/>
      <c r="Q652" s="175"/>
      <c r="R652" s="175"/>
      <c r="S652" s="175"/>
      <c r="T652" s="175"/>
      <c r="U652" s="175"/>
      <c r="V652" s="175"/>
      <c r="W652" s="175"/>
      <c r="X652" s="175"/>
      <c r="Y652" s="175"/>
      <c r="Z652" s="175"/>
    </row>
    <row r="653" ht="11.25" customHeight="1">
      <c r="A653" s="175"/>
      <c r="B653" s="175"/>
      <c r="C653" s="175"/>
      <c r="D653" s="175"/>
      <c r="E653" s="175"/>
      <c r="F653" s="175"/>
      <c r="G653" s="175"/>
      <c r="H653" s="175"/>
      <c r="I653" s="175"/>
      <c r="J653" s="175"/>
      <c r="K653" s="175"/>
      <c r="L653" s="175"/>
      <c r="M653" s="175"/>
      <c r="N653" s="175"/>
      <c r="O653" s="175"/>
      <c r="P653" s="175"/>
      <c r="Q653" s="175"/>
      <c r="R653" s="175"/>
      <c r="S653" s="175"/>
      <c r="T653" s="175"/>
      <c r="U653" s="175"/>
      <c r="V653" s="175"/>
      <c r="W653" s="175"/>
      <c r="X653" s="175"/>
      <c r="Y653" s="175"/>
      <c r="Z653" s="175"/>
    </row>
    <row r="654" ht="11.25" customHeight="1">
      <c r="A654" s="175"/>
      <c r="B654" s="175"/>
      <c r="C654" s="175"/>
      <c r="D654" s="175"/>
      <c r="E654" s="175"/>
      <c r="F654" s="175"/>
      <c r="G654" s="175"/>
      <c r="H654" s="175"/>
      <c r="I654" s="175"/>
      <c r="J654" s="175"/>
      <c r="K654" s="175"/>
      <c r="L654" s="175"/>
      <c r="M654" s="175"/>
      <c r="N654" s="175"/>
      <c r="O654" s="175"/>
      <c r="P654" s="175"/>
      <c r="Q654" s="175"/>
      <c r="R654" s="175"/>
      <c r="S654" s="175"/>
      <c r="T654" s="175"/>
      <c r="U654" s="175"/>
      <c r="V654" s="175"/>
      <c r="W654" s="175"/>
      <c r="X654" s="175"/>
      <c r="Y654" s="175"/>
      <c r="Z654" s="175"/>
    </row>
    <row r="655" ht="11.25" customHeight="1">
      <c r="A655" s="175"/>
      <c r="B655" s="175"/>
      <c r="C655" s="175"/>
      <c r="D655" s="175"/>
      <c r="E655" s="175"/>
      <c r="F655" s="175"/>
      <c r="G655" s="175"/>
      <c r="H655" s="175"/>
      <c r="I655" s="175"/>
      <c r="J655" s="175"/>
      <c r="K655" s="175"/>
      <c r="L655" s="175"/>
      <c r="M655" s="175"/>
      <c r="N655" s="175"/>
      <c r="O655" s="175"/>
      <c r="P655" s="175"/>
      <c r="Q655" s="175"/>
      <c r="R655" s="175"/>
      <c r="S655" s="175"/>
      <c r="T655" s="175"/>
      <c r="U655" s="175"/>
      <c r="V655" s="175"/>
      <c r="W655" s="175"/>
      <c r="X655" s="175"/>
      <c r="Y655" s="175"/>
      <c r="Z655" s="175"/>
    </row>
    <row r="656" ht="11.25" customHeight="1">
      <c r="A656" s="175"/>
      <c r="B656" s="175"/>
      <c r="C656" s="175"/>
      <c r="D656" s="175"/>
      <c r="E656" s="175"/>
      <c r="F656" s="175"/>
      <c r="G656" s="175"/>
      <c r="H656" s="175"/>
      <c r="I656" s="175"/>
      <c r="J656" s="175"/>
      <c r="K656" s="175"/>
      <c r="L656" s="175"/>
      <c r="M656" s="175"/>
      <c r="N656" s="175"/>
      <c r="O656" s="175"/>
      <c r="P656" s="175"/>
      <c r="Q656" s="175"/>
      <c r="R656" s="175"/>
      <c r="S656" s="175"/>
      <c r="T656" s="175"/>
      <c r="U656" s="175"/>
      <c r="V656" s="175"/>
      <c r="W656" s="175"/>
      <c r="X656" s="175"/>
      <c r="Y656" s="175"/>
      <c r="Z656" s="175"/>
    </row>
    <row r="657" ht="11.25" customHeight="1">
      <c r="A657" s="175"/>
      <c r="B657" s="175"/>
      <c r="C657" s="175"/>
      <c r="D657" s="175"/>
      <c r="E657" s="175"/>
      <c r="F657" s="175"/>
      <c r="G657" s="175"/>
      <c r="H657" s="175"/>
      <c r="I657" s="175"/>
      <c r="J657" s="175"/>
      <c r="K657" s="175"/>
      <c r="L657" s="175"/>
      <c r="M657" s="175"/>
      <c r="N657" s="175"/>
      <c r="O657" s="175"/>
      <c r="P657" s="175"/>
      <c r="Q657" s="175"/>
      <c r="R657" s="175"/>
      <c r="S657" s="175"/>
      <c r="T657" s="175"/>
      <c r="U657" s="175"/>
      <c r="V657" s="175"/>
      <c r="W657" s="175"/>
      <c r="X657" s="175"/>
      <c r="Y657" s="175"/>
      <c r="Z657" s="175"/>
    </row>
    <row r="658" ht="11.25" customHeight="1">
      <c r="A658" s="175"/>
      <c r="B658" s="175"/>
      <c r="C658" s="175"/>
      <c r="D658" s="175"/>
      <c r="E658" s="175"/>
      <c r="F658" s="175"/>
      <c r="G658" s="175"/>
      <c r="H658" s="175"/>
      <c r="I658" s="175"/>
      <c r="J658" s="175"/>
      <c r="K658" s="175"/>
      <c r="L658" s="175"/>
      <c r="M658" s="175"/>
      <c r="N658" s="175"/>
      <c r="O658" s="175"/>
      <c r="P658" s="175"/>
      <c r="Q658" s="175"/>
      <c r="R658" s="175"/>
      <c r="S658" s="175"/>
      <c r="T658" s="175"/>
      <c r="U658" s="175"/>
      <c r="V658" s="175"/>
      <c r="W658" s="175"/>
      <c r="X658" s="175"/>
      <c r="Y658" s="175"/>
      <c r="Z658" s="175"/>
    </row>
    <row r="659" ht="11.25" customHeight="1">
      <c r="A659" s="175"/>
      <c r="B659" s="175"/>
      <c r="C659" s="175"/>
      <c r="D659" s="175"/>
      <c r="E659" s="175"/>
      <c r="F659" s="175"/>
      <c r="G659" s="175"/>
      <c r="H659" s="175"/>
      <c r="I659" s="175"/>
      <c r="J659" s="175"/>
      <c r="K659" s="175"/>
      <c r="L659" s="175"/>
      <c r="M659" s="175"/>
      <c r="N659" s="175"/>
      <c r="O659" s="175"/>
      <c r="P659" s="175"/>
      <c r="Q659" s="175"/>
      <c r="R659" s="175"/>
      <c r="S659" s="175"/>
      <c r="T659" s="175"/>
      <c r="U659" s="175"/>
      <c r="V659" s="175"/>
      <c r="W659" s="175"/>
      <c r="X659" s="175"/>
      <c r="Y659" s="175"/>
      <c r="Z659" s="175"/>
    </row>
    <row r="660" ht="11.25" customHeight="1">
      <c r="A660" s="175"/>
      <c r="B660" s="175"/>
      <c r="C660" s="175"/>
      <c r="D660" s="175"/>
      <c r="E660" s="175"/>
      <c r="F660" s="175"/>
      <c r="G660" s="175"/>
      <c r="H660" s="175"/>
      <c r="I660" s="175"/>
      <c r="J660" s="175"/>
      <c r="K660" s="175"/>
      <c r="L660" s="175"/>
      <c r="M660" s="175"/>
      <c r="N660" s="175"/>
      <c r="O660" s="175"/>
      <c r="P660" s="175"/>
      <c r="Q660" s="175"/>
      <c r="R660" s="175"/>
      <c r="S660" s="175"/>
      <c r="T660" s="175"/>
      <c r="U660" s="175"/>
      <c r="V660" s="175"/>
      <c r="W660" s="175"/>
      <c r="X660" s="175"/>
      <c r="Y660" s="175"/>
      <c r="Z660" s="175"/>
    </row>
    <row r="661" ht="11.25" customHeight="1">
      <c r="A661" s="175"/>
      <c r="B661" s="175"/>
      <c r="C661" s="175"/>
      <c r="D661" s="175"/>
      <c r="E661" s="175"/>
      <c r="F661" s="175"/>
      <c r="G661" s="175"/>
      <c r="H661" s="175"/>
      <c r="I661" s="175"/>
      <c r="J661" s="175"/>
      <c r="K661" s="175"/>
      <c r="L661" s="175"/>
      <c r="M661" s="175"/>
      <c r="N661" s="175"/>
      <c r="O661" s="175"/>
      <c r="P661" s="175"/>
      <c r="Q661" s="175"/>
      <c r="R661" s="175"/>
      <c r="S661" s="175"/>
      <c r="T661" s="175"/>
      <c r="U661" s="175"/>
      <c r="V661" s="175"/>
      <c r="W661" s="175"/>
      <c r="X661" s="175"/>
      <c r="Y661" s="175"/>
      <c r="Z661" s="175"/>
    </row>
    <row r="662" ht="11.25" customHeight="1">
      <c r="A662" s="175"/>
      <c r="B662" s="175"/>
      <c r="C662" s="175"/>
      <c r="D662" s="175"/>
      <c r="E662" s="175"/>
      <c r="F662" s="175"/>
      <c r="G662" s="175"/>
      <c r="H662" s="175"/>
      <c r="I662" s="175"/>
      <c r="J662" s="175"/>
      <c r="K662" s="175"/>
      <c r="L662" s="175"/>
      <c r="M662" s="175"/>
      <c r="N662" s="175"/>
      <c r="O662" s="175"/>
      <c r="P662" s="175"/>
      <c r="Q662" s="175"/>
      <c r="R662" s="175"/>
      <c r="S662" s="175"/>
      <c r="T662" s="175"/>
      <c r="U662" s="175"/>
      <c r="V662" s="175"/>
      <c r="W662" s="175"/>
      <c r="X662" s="175"/>
      <c r="Y662" s="175"/>
      <c r="Z662" s="175"/>
    </row>
    <row r="663" ht="11.25" customHeight="1">
      <c r="A663" s="175"/>
      <c r="B663" s="175"/>
      <c r="C663" s="175"/>
      <c r="D663" s="175"/>
      <c r="E663" s="175"/>
      <c r="F663" s="175"/>
      <c r="G663" s="175"/>
      <c r="H663" s="175"/>
      <c r="I663" s="175"/>
      <c r="J663" s="175"/>
      <c r="K663" s="175"/>
      <c r="L663" s="175"/>
      <c r="M663" s="175"/>
      <c r="N663" s="175"/>
      <c r="O663" s="175"/>
      <c r="P663" s="175"/>
      <c r="Q663" s="175"/>
      <c r="R663" s="175"/>
      <c r="S663" s="175"/>
      <c r="T663" s="175"/>
      <c r="U663" s="175"/>
      <c r="V663" s="175"/>
      <c r="W663" s="175"/>
      <c r="X663" s="175"/>
      <c r="Y663" s="175"/>
      <c r="Z663" s="175"/>
    </row>
    <row r="664" ht="11.25" customHeight="1">
      <c r="A664" s="175"/>
      <c r="B664" s="175"/>
      <c r="C664" s="175"/>
      <c r="D664" s="175"/>
      <c r="E664" s="175"/>
      <c r="F664" s="175"/>
      <c r="G664" s="175"/>
      <c r="H664" s="175"/>
      <c r="I664" s="175"/>
      <c r="J664" s="175"/>
      <c r="K664" s="175"/>
      <c r="L664" s="175"/>
      <c r="M664" s="175"/>
      <c r="N664" s="175"/>
      <c r="O664" s="175"/>
      <c r="P664" s="175"/>
      <c r="Q664" s="175"/>
      <c r="R664" s="175"/>
      <c r="S664" s="175"/>
      <c r="T664" s="175"/>
      <c r="U664" s="175"/>
      <c r="V664" s="175"/>
      <c r="W664" s="175"/>
      <c r="X664" s="175"/>
      <c r="Y664" s="175"/>
      <c r="Z664" s="175"/>
    </row>
    <row r="665" ht="11.25" customHeight="1">
      <c r="A665" s="175"/>
      <c r="B665" s="175"/>
      <c r="C665" s="175"/>
      <c r="D665" s="175"/>
      <c r="E665" s="175"/>
      <c r="F665" s="175"/>
      <c r="G665" s="175"/>
      <c r="H665" s="175"/>
      <c r="I665" s="175"/>
      <c r="J665" s="175"/>
      <c r="K665" s="175"/>
      <c r="L665" s="175"/>
      <c r="M665" s="175"/>
      <c r="N665" s="175"/>
      <c r="O665" s="175"/>
      <c r="P665" s="175"/>
      <c r="Q665" s="175"/>
      <c r="R665" s="175"/>
      <c r="S665" s="175"/>
      <c r="T665" s="175"/>
      <c r="U665" s="175"/>
      <c r="V665" s="175"/>
      <c r="W665" s="175"/>
      <c r="X665" s="175"/>
      <c r="Y665" s="175"/>
      <c r="Z665" s="175"/>
    </row>
    <row r="666" ht="11.25" customHeight="1">
      <c r="A666" s="175"/>
      <c r="B666" s="175"/>
      <c r="C666" s="175"/>
      <c r="D666" s="175"/>
      <c r="E666" s="175"/>
      <c r="F666" s="175"/>
      <c r="G666" s="175"/>
      <c r="H666" s="175"/>
      <c r="I666" s="175"/>
      <c r="J666" s="175"/>
      <c r="K666" s="175"/>
      <c r="L666" s="175"/>
      <c r="M666" s="175"/>
      <c r="N666" s="175"/>
      <c r="O666" s="175"/>
      <c r="P666" s="175"/>
      <c r="Q666" s="175"/>
      <c r="R666" s="175"/>
      <c r="S666" s="175"/>
      <c r="T666" s="175"/>
      <c r="U666" s="175"/>
      <c r="V666" s="175"/>
      <c r="W666" s="175"/>
      <c r="X666" s="175"/>
      <c r="Y666" s="175"/>
      <c r="Z666" s="175"/>
    </row>
    <row r="667" ht="11.25" customHeight="1">
      <c r="A667" s="175"/>
      <c r="B667" s="175"/>
      <c r="C667" s="175"/>
      <c r="D667" s="175"/>
      <c r="E667" s="175"/>
      <c r="F667" s="175"/>
      <c r="G667" s="175"/>
      <c r="H667" s="175"/>
      <c r="I667" s="175"/>
      <c r="J667" s="175"/>
      <c r="K667" s="175"/>
      <c r="L667" s="175"/>
      <c r="M667" s="175"/>
      <c r="N667" s="175"/>
      <c r="O667" s="175"/>
      <c r="P667" s="175"/>
      <c r="Q667" s="175"/>
      <c r="R667" s="175"/>
      <c r="S667" s="175"/>
      <c r="T667" s="175"/>
      <c r="U667" s="175"/>
      <c r="V667" s="175"/>
      <c r="W667" s="175"/>
      <c r="X667" s="175"/>
      <c r="Y667" s="175"/>
      <c r="Z667" s="175"/>
    </row>
    <row r="668" ht="11.25" customHeight="1">
      <c r="A668" s="175"/>
      <c r="B668" s="175"/>
      <c r="C668" s="175"/>
      <c r="D668" s="175"/>
      <c r="E668" s="175"/>
      <c r="F668" s="175"/>
      <c r="G668" s="175"/>
      <c r="H668" s="175"/>
      <c r="I668" s="175"/>
      <c r="J668" s="175"/>
      <c r="K668" s="175"/>
      <c r="L668" s="175"/>
      <c r="M668" s="175"/>
      <c r="N668" s="175"/>
      <c r="O668" s="175"/>
      <c r="P668" s="175"/>
      <c r="Q668" s="175"/>
      <c r="R668" s="175"/>
      <c r="S668" s="175"/>
      <c r="T668" s="175"/>
      <c r="U668" s="175"/>
      <c r="V668" s="175"/>
      <c r="W668" s="175"/>
      <c r="X668" s="175"/>
      <c r="Y668" s="175"/>
      <c r="Z668" s="175"/>
    </row>
    <row r="669" ht="11.25" customHeight="1">
      <c r="A669" s="175"/>
      <c r="B669" s="175"/>
      <c r="C669" s="175"/>
      <c r="D669" s="175"/>
      <c r="E669" s="175"/>
      <c r="F669" s="175"/>
      <c r="G669" s="175"/>
      <c r="H669" s="175"/>
      <c r="I669" s="175"/>
      <c r="J669" s="175"/>
      <c r="K669" s="175"/>
      <c r="L669" s="175"/>
      <c r="M669" s="175"/>
      <c r="N669" s="175"/>
      <c r="O669" s="175"/>
      <c r="P669" s="175"/>
      <c r="Q669" s="175"/>
      <c r="R669" s="175"/>
      <c r="S669" s="175"/>
      <c r="T669" s="175"/>
      <c r="U669" s="175"/>
      <c r="V669" s="175"/>
      <c r="W669" s="175"/>
      <c r="X669" s="175"/>
      <c r="Y669" s="175"/>
      <c r="Z669" s="175"/>
    </row>
    <row r="670" ht="11.25" customHeight="1">
      <c r="A670" s="175"/>
      <c r="B670" s="175"/>
      <c r="C670" s="175"/>
      <c r="D670" s="175"/>
      <c r="E670" s="175"/>
      <c r="F670" s="175"/>
      <c r="G670" s="175"/>
      <c r="H670" s="175"/>
      <c r="I670" s="175"/>
      <c r="J670" s="175"/>
      <c r="K670" s="175"/>
      <c r="L670" s="175"/>
      <c r="M670" s="175"/>
      <c r="N670" s="175"/>
      <c r="O670" s="175"/>
      <c r="P670" s="175"/>
      <c r="Q670" s="175"/>
      <c r="R670" s="175"/>
      <c r="S670" s="175"/>
      <c r="T670" s="175"/>
      <c r="U670" s="175"/>
      <c r="V670" s="175"/>
      <c r="W670" s="175"/>
      <c r="X670" s="175"/>
      <c r="Y670" s="175"/>
      <c r="Z670" s="175"/>
    </row>
    <row r="671" ht="11.25" customHeight="1">
      <c r="A671" s="175"/>
      <c r="B671" s="175"/>
      <c r="C671" s="175"/>
      <c r="D671" s="175"/>
      <c r="E671" s="175"/>
      <c r="F671" s="175"/>
      <c r="G671" s="175"/>
      <c r="H671" s="175"/>
      <c r="I671" s="175"/>
      <c r="J671" s="175"/>
      <c r="K671" s="175"/>
      <c r="L671" s="175"/>
      <c r="M671" s="175"/>
      <c r="N671" s="175"/>
      <c r="O671" s="175"/>
      <c r="P671" s="175"/>
      <c r="Q671" s="175"/>
      <c r="R671" s="175"/>
      <c r="S671" s="175"/>
      <c r="T671" s="175"/>
      <c r="U671" s="175"/>
      <c r="V671" s="175"/>
      <c r="W671" s="175"/>
      <c r="X671" s="175"/>
      <c r="Y671" s="175"/>
      <c r="Z671" s="175"/>
    </row>
    <row r="672" ht="11.25" customHeight="1">
      <c r="A672" s="175"/>
      <c r="B672" s="175"/>
      <c r="C672" s="175"/>
      <c r="D672" s="175"/>
      <c r="E672" s="175"/>
      <c r="F672" s="175"/>
      <c r="G672" s="175"/>
      <c r="H672" s="175"/>
      <c r="I672" s="175"/>
      <c r="J672" s="175"/>
      <c r="K672" s="175"/>
      <c r="L672" s="175"/>
      <c r="M672" s="175"/>
      <c r="N672" s="175"/>
      <c r="O672" s="175"/>
      <c r="P672" s="175"/>
      <c r="Q672" s="175"/>
      <c r="R672" s="175"/>
      <c r="S672" s="175"/>
      <c r="T672" s="175"/>
      <c r="U672" s="175"/>
      <c r="V672" s="175"/>
      <c r="W672" s="175"/>
      <c r="X672" s="175"/>
      <c r="Y672" s="175"/>
      <c r="Z672" s="175"/>
    </row>
    <row r="673" ht="11.25" customHeight="1">
      <c r="A673" s="175"/>
      <c r="B673" s="175"/>
      <c r="C673" s="175"/>
      <c r="D673" s="175"/>
      <c r="E673" s="175"/>
      <c r="F673" s="175"/>
      <c r="G673" s="175"/>
      <c r="H673" s="175"/>
      <c r="I673" s="175"/>
      <c r="J673" s="175"/>
      <c r="K673" s="175"/>
      <c r="L673" s="175"/>
      <c r="M673" s="175"/>
      <c r="N673" s="175"/>
      <c r="O673" s="175"/>
      <c r="P673" s="175"/>
      <c r="Q673" s="175"/>
      <c r="R673" s="175"/>
      <c r="S673" s="175"/>
      <c r="T673" s="175"/>
      <c r="U673" s="175"/>
      <c r="V673" s="175"/>
      <c r="W673" s="175"/>
      <c r="X673" s="175"/>
      <c r="Y673" s="175"/>
      <c r="Z673" s="175"/>
    </row>
    <row r="674" ht="11.25" customHeight="1">
      <c r="A674" s="175"/>
      <c r="B674" s="175"/>
      <c r="C674" s="175"/>
      <c r="D674" s="175"/>
      <c r="E674" s="175"/>
      <c r="F674" s="175"/>
      <c r="G674" s="175"/>
      <c r="H674" s="175"/>
      <c r="I674" s="175"/>
      <c r="J674" s="175"/>
      <c r="K674" s="175"/>
      <c r="L674" s="175"/>
      <c r="M674" s="175"/>
      <c r="N674" s="175"/>
      <c r="O674" s="175"/>
      <c r="P674" s="175"/>
      <c r="Q674" s="175"/>
      <c r="R674" s="175"/>
      <c r="S674" s="175"/>
      <c r="T674" s="175"/>
      <c r="U674" s="175"/>
      <c r="V674" s="175"/>
      <c r="W674" s="175"/>
      <c r="X674" s="175"/>
      <c r="Y674" s="175"/>
      <c r="Z674" s="175"/>
    </row>
    <row r="675" ht="11.25" customHeight="1">
      <c r="A675" s="175"/>
      <c r="B675" s="175"/>
      <c r="C675" s="175"/>
      <c r="D675" s="175"/>
      <c r="E675" s="175"/>
      <c r="F675" s="175"/>
      <c r="G675" s="175"/>
      <c r="H675" s="175"/>
      <c r="I675" s="175"/>
      <c r="J675" s="175"/>
      <c r="K675" s="175"/>
      <c r="L675" s="175"/>
      <c r="M675" s="175"/>
      <c r="N675" s="175"/>
      <c r="O675" s="175"/>
      <c r="P675" s="175"/>
      <c r="Q675" s="175"/>
      <c r="R675" s="175"/>
      <c r="S675" s="175"/>
      <c r="T675" s="175"/>
      <c r="U675" s="175"/>
      <c r="V675" s="175"/>
      <c r="W675" s="175"/>
      <c r="X675" s="175"/>
      <c r="Y675" s="175"/>
      <c r="Z675" s="175"/>
    </row>
    <row r="676" ht="11.25" customHeight="1">
      <c r="A676" s="175"/>
      <c r="B676" s="175"/>
      <c r="C676" s="175"/>
      <c r="D676" s="175"/>
      <c r="E676" s="175"/>
      <c r="F676" s="175"/>
      <c r="G676" s="175"/>
      <c r="H676" s="175"/>
      <c r="I676" s="175"/>
      <c r="J676" s="175"/>
      <c r="K676" s="175"/>
      <c r="L676" s="175"/>
      <c r="M676" s="175"/>
      <c r="N676" s="175"/>
      <c r="O676" s="175"/>
      <c r="P676" s="175"/>
      <c r="Q676" s="175"/>
      <c r="R676" s="175"/>
      <c r="S676" s="175"/>
      <c r="T676" s="175"/>
      <c r="U676" s="175"/>
      <c r="V676" s="175"/>
      <c r="W676" s="175"/>
      <c r="X676" s="175"/>
      <c r="Y676" s="175"/>
      <c r="Z676" s="175"/>
    </row>
    <row r="677" ht="11.25" customHeight="1">
      <c r="A677" s="175"/>
      <c r="B677" s="175"/>
      <c r="C677" s="175"/>
      <c r="D677" s="175"/>
      <c r="E677" s="175"/>
      <c r="F677" s="175"/>
      <c r="G677" s="175"/>
      <c r="H677" s="175"/>
      <c r="I677" s="175"/>
      <c r="J677" s="175"/>
      <c r="K677" s="175"/>
      <c r="L677" s="175"/>
      <c r="M677" s="175"/>
      <c r="N677" s="175"/>
      <c r="O677" s="175"/>
      <c r="P677" s="175"/>
      <c r="Q677" s="175"/>
      <c r="R677" s="175"/>
      <c r="S677" s="175"/>
      <c r="T677" s="175"/>
      <c r="U677" s="175"/>
      <c r="V677" s="175"/>
      <c r="W677" s="175"/>
      <c r="X677" s="175"/>
      <c r="Y677" s="175"/>
      <c r="Z677" s="175"/>
    </row>
    <row r="678" ht="11.25" customHeight="1">
      <c r="A678" s="175"/>
      <c r="B678" s="175"/>
      <c r="C678" s="175"/>
      <c r="D678" s="175"/>
      <c r="E678" s="175"/>
      <c r="F678" s="175"/>
      <c r="G678" s="175"/>
      <c r="H678" s="175"/>
      <c r="I678" s="175"/>
      <c r="J678" s="175"/>
      <c r="K678" s="175"/>
      <c r="L678" s="175"/>
      <c r="M678" s="175"/>
      <c r="N678" s="175"/>
      <c r="O678" s="175"/>
      <c r="P678" s="175"/>
      <c r="Q678" s="175"/>
      <c r="R678" s="175"/>
      <c r="S678" s="175"/>
      <c r="T678" s="175"/>
      <c r="U678" s="175"/>
      <c r="V678" s="175"/>
      <c r="W678" s="175"/>
      <c r="X678" s="175"/>
      <c r="Y678" s="175"/>
      <c r="Z678" s="175"/>
    </row>
    <row r="679" ht="11.25" customHeight="1">
      <c r="A679" s="175"/>
      <c r="B679" s="175"/>
      <c r="C679" s="175"/>
      <c r="D679" s="175"/>
      <c r="E679" s="175"/>
      <c r="F679" s="175"/>
      <c r="G679" s="175"/>
      <c r="H679" s="175"/>
      <c r="I679" s="175"/>
      <c r="J679" s="175"/>
      <c r="K679" s="175"/>
      <c r="L679" s="175"/>
      <c r="M679" s="175"/>
      <c r="N679" s="175"/>
      <c r="O679" s="175"/>
      <c r="P679" s="175"/>
      <c r="Q679" s="175"/>
      <c r="R679" s="175"/>
      <c r="S679" s="175"/>
      <c r="T679" s="175"/>
      <c r="U679" s="175"/>
      <c r="V679" s="175"/>
      <c r="W679" s="175"/>
      <c r="X679" s="175"/>
      <c r="Y679" s="175"/>
      <c r="Z679" s="175"/>
    </row>
    <row r="680" ht="11.25" customHeight="1">
      <c r="A680" s="175"/>
      <c r="B680" s="175"/>
      <c r="C680" s="175"/>
      <c r="D680" s="175"/>
      <c r="E680" s="175"/>
      <c r="F680" s="175"/>
      <c r="G680" s="175"/>
      <c r="H680" s="175"/>
      <c r="I680" s="175"/>
      <c r="J680" s="175"/>
      <c r="K680" s="175"/>
      <c r="L680" s="175"/>
      <c r="M680" s="175"/>
      <c r="N680" s="175"/>
      <c r="O680" s="175"/>
      <c r="P680" s="175"/>
      <c r="Q680" s="175"/>
      <c r="R680" s="175"/>
      <c r="S680" s="175"/>
      <c r="T680" s="175"/>
      <c r="U680" s="175"/>
      <c r="V680" s="175"/>
      <c r="W680" s="175"/>
      <c r="X680" s="175"/>
      <c r="Y680" s="175"/>
      <c r="Z680" s="175"/>
    </row>
    <row r="681" ht="11.25" customHeight="1">
      <c r="A681" s="175"/>
      <c r="B681" s="175"/>
      <c r="C681" s="175"/>
      <c r="D681" s="175"/>
      <c r="E681" s="175"/>
      <c r="F681" s="175"/>
      <c r="G681" s="175"/>
      <c r="H681" s="175"/>
      <c r="I681" s="175"/>
      <c r="J681" s="175"/>
      <c r="K681" s="175"/>
      <c r="L681" s="175"/>
      <c r="M681" s="175"/>
      <c r="N681" s="175"/>
      <c r="O681" s="175"/>
      <c r="P681" s="175"/>
      <c r="Q681" s="175"/>
      <c r="R681" s="175"/>
      <c r="S681" s="175"/>
      <c r="T681" s="175"/>
      <c r="U681" s="175"/>
      <c r="V681" s="175"/>
      <c r="W681" s="175"/>
      <c r="X681" s="175"/>
      <c r="Y681" s="175"/>
      <c r="Z681" s="175"/>
    </row>
    <row r="682" ht="11.25" customHeight="1">
      <c r="A682" s="175"/>
      <c r="B682" s="175"/>
      <c r="C682" s="175"/>
      <c r="D682" s="175"/>
      <c r="E682" s="175"/>
      <c r="F682" s="175"/>
      <c r="G682" s="175"/>
      <c r="H682" s="175"/>
      <c r="I682" s="175"/>
      <c r="J682" s="175"/>
      <c r="K682" s="175"/>
      <c r="L682" s="175"/>
      <c r="M682" s="175"/>
      <c r="N682" s="175"/>
      <c r="O682" s="175"/>
      <c r="P682" s="175"/>
      <c r="Q682" s="175"/>
      <c r="R682" s="175"/>
      <c r="S682" s="175"/>
      <c r="T682" s="175"/>
      <c r="U682" s="175"/>
      <c r="V682" s="175"/>
      <c r="W682" s="175"/>
      <c r="X682" s="175"/>
      <c r="Y682" s="175"/>
      <c r="Z682" s="175"/>
    </row>
    <row r="683" ht="11.25" customHeight="1">
      <c r="A683" s="175"/>
      <c r="B683" s="175"/>
      <c r="C683" s="175"/>
      <c r="D683" s="175"/>
      <c r="E683" s="175"/>
      <c r="F683" s="175"/>
      <c r="G683" s="175"/>
      <c r="H683" s="175"/>
      <c r="I683" s="175"/>
      <c r="J683" s="175"/>
      <c r="K683" s="175"/>
      <c r="L683" s="175"/>
      <c r="M683" s="175"/>
      <c r="N683" s="175"/>
      <c r="O683" s="175"/>
      <c r="P683" s="175"/>
      <c r="Q683" s="175"/>
      <c r="R683" s="175"/>
      <c r="S683" s="175"/>
      <c r="T683" s="175"/>
      <c r="U683" s="175"/>
      <c r="V683" s="175"/>
      <c r="W683" s="175"/>
      <c r="X683" s="175"/>
      <c r="Y683" s="175"/>
      <c r="Z683" s="175"/>
    </row>
    <row r="684" ht="11.25" customHeight="1">
      <c r="A684" s="175"/>
      <c r="B684" s="175"/>
      <c r="C684" s="175"/>
      <c r="D684" s="175"/>
      <c r="E684" s="175"/>
      <c r="F684" s="175"/>
      <c r="G684" s="175"/>
      <c r="H684" s="175"/>
      <c r="I684" s="175"/>
      <c r="J684" s="175"/>
      <c r="K684" s="175"/>
      <c r="L684" s="175"/>
      <c r="M684" s="175"/>
      <c r="N684" s="175"/>
      <c r="O684" s="175"/>
      <c r="P684" s="175"/>
      <c r="Q684" s="175"/>
      <c r="R684" s="175"/>
      <c r="S684" s="175"/>
      <c r="T684" s="175"/>
      <c r="U684" s="175"/>
      <c r="V684" s="175"/>
      <c r="W684" s="175"/>
      <c r="X684" s="175"/>
      <c r="Y684" s="175"/>
      <c r="Z684" s="175"/>
    </row>
    <row r="685" ht="11.25" customHeight="1">
      <c r="A685" s="175"/>
      <c r="B685" s="175"/>
      <c r="C685" s="175"/>
      <c r="D685" s="175"/>
      <c r="E685" s="175"/>
      <c r="F685" s="175"/>
      <c r="G685" s="175"/>
      <c r="H685" s="175"/>
      <c r="I685" s="175"/>
      <c r="J685" s="175"/>
      <c r="K685" s="175"/>
      <c r="L685" s="175"/>
      <c r="M685" s="175"/>
      <c r="N685" s="175"/>
      <c r="O685" s="175"/>
      <c r="P685" s="175"/>
      <c r="Q685" s="175"/>
      <c r="R685" s="175"/>
      <c r="S685" s="175"/>
      <c r="T685" s="175"/>
      <c r="U685" s="175"/>
      <c r="V685" s="175"/>
      <c r="W685" s="175"/>
      <c r="X685" s="175"/>
      <c r="Y685" s="175"/>
      <c r="Z685" s="175"/>
    </row>
    <row r="686" ht="11.25" customHeight="1">
      <c r="A686" s="175"/>
      <c r="B686" s="175"/>
      <c r="C686" s="175"/>
      <c r="D686" s="175"/>
      <c r="E686" s="175"/>
      <c r="F686" s="175"/>
      <c r="G686" s="175"/>
      <c r="H686" s="175"/>
      <c r="I686" s="175"/>
      <c r="J686" s="175"/>
      <c r="K686" s="175"/>
      <c r="L686" s="175"/>
      <c r="M686" s="175"/>
      <c r="N686" s="175"/>
      <c r="O686" s="175"/>
      <c r="P686" s="175"/>
      <c r="Q686" s="175"/>
      <c r="R686" s="175"/>
      <c r="S686" s="175"/>
      <c r="T686" s="175"/>
      <c r="U686" s="175"/>
      <c r="V686" s="175"/>
      <c r="W686" s="175"/>
      <c r="X686" s="175"/>
      <c r="Y686" s="175"/>
      <c r="Z686" s="175"/>
    </row>
    <row r="687" ht="11.25" customHeight="1">
      <c r="A687" s="175"/>
      <c r="B687" s="175"/>
      <c r="C687" s="175"/>
      <c r="D687" s="175"/>
      <c r="E687" s="175"/>
      <c r="F687" s="175"/>
      <c r="G687" s="175"/>
      <c r="H687" s="175"/>
      <c r="I687" s="175"/>
      <c r="J687" s="175"/>
      <c r="K687" s="175"/>
      <c r="L687" s="175"/>
      <c r="M687" s="175"/>
      <c r="N687" s="175"/>
      <c r="O687" s="175"/>
      <c r="P687" s="175"/>
      <c r="Q687" s="175"/>
      <c r="R687" s="175"/>
      <c r="S687" s="175"/>
      <c r="T687" s="175"/>
      <c r="U687" s="175"/>
      <c r="V687" s="175"/>
      <c r="W687" s="175"/>
      <c r="X687" s="175"/>
      <c r="Y687" s="175"/>
      <c r="Z687" s="175"/>
    </row>
    <row r="688" ht="11.25" customHeight="1">
      <c r="A688" s="175"/>
      <c r="B688" s="175"/>
      <c r="C688" s="175"/>
      <c r="D688" s="175"/>
      <c r="E688" s="175"/>
      <c r="F688" s="175"/>
      <c r="G688" s="175"/>
      <c r="H688" s="175"/>
      <c r="I688" s="175"/>
      <c r="J688" s="175"/>
      <c r="K688" s="175"/>
      <c r="L688" s="175"/>
      <c r="M688" s="175"/>
      <c r="N688" s="175"/>
      <c r="O688" s="175"/>
      <c r="P688" s="175"/>
      <c r="Q688" s="175"/>
      <c r="R688" s="175"/>
      <c r="S688" s="175"/>
      <c r="T688" s="175"/>
      <c r="U688" s="175"/>
      <c r="V688" s="175"/>
      <c r="W688" s="175"/>
      <c r="X688" s="175"/>
      <c r="Y688" s="175"/>
      <c r="Z688" s="175"/>
    </row>
    <row r="689" ht="11.25" customHeight="1">
      <c r="A689" s="175"/>
      <c r="B689" s="175"/>
      <c r="C689" s="175"/>
      <c r="D689" s="175"/>
      <c r="E689" s="175"/>
      <c r="F689" s="175"/>
      <c r="G689" s="175"/>
      <c r="H689" s="175"/>
      <c r="I689" s="175"/>
      <c r="J689" s="175"/>
      <c r="K689" s="175"/>
      <c r="L689" s="175"/>
      <c r="M689" s="175"/>
      <c r="N689" s="175"/>
      <c r="O689" s="175"/>
      <c r="P689" s="175"/>
      <c r="Q689" s="175"/>
      <c r="R689" s="175"/>
      <c r="S689" s="175"/>
      <c r="T689" s="175"/>
      <c r="U689" s="175"/>
      <c r="V689" s="175"/>
      <c r="W689" s="175"/>
      <c r="X689" s="175"/>
      <c r="Y689" s="175"/>
      <c r="Z689" s="175"/>
    </row>
    <row r="690" ht="11.25" customHeight="1">
      <c r="A690" s="175"/>
      <c r="B690" s="175"/>
      <c r="C690" s="175"/>
      <c r="D690" s="175"/>
      <c r="E690" s="175"/>
      <c r="F690" s="175"/>
      <c r="G690" s="175"/>
      <c r="H690" s="175"/>
      <c r="I690" s="175"/>
      <c r="J690" s="175"/>
      <c r="K690" s="175"/>
      <c r="L690" s="175"/>
      <c r="M690" s="175"/>
      <c r="N690" s="175"/>
      <c r="O690" s="175"/>
      <c r="P690" s="175"/>
      <c r="Q690" s="175"/>
      <c r="R690" s="175"/>
      <c r="S690" s="175"/>
      <c r="T690" s="175"/>
      <c r="U690" s="175"/>
      <c r="V690" s="175"/>
      <c r="W690" s="175"/>
      <c r="X690" s="175"/>
      <c r="Y690" s="175"/>
      <c r="Z690" s="175"/>
    </row>
    <row r="691" ht="11.25" customHeight="1">
      <c r="A691" s="175"/>
      <c r="B691" s="175"/>
      <c r="C691" s="175"/>
      <c r="D691" s="175"/>
      <c r="E691" s="175"/>
      <c r="F691" s="175"/>
      <c r="G691" s="175"/>
      <c r="H691" s="175"/>
      <c r="I691" s="175"/>
      <c r="J691" s="175"/>
      <c r="K691" s="175"/>
      <c r="L691" s="175"/>
      <c r="M691" s="175"/>
      <c r="N691" s="175"/>
      <c r="O691" s="175"/>
      <c r="P691" s="175"/>
      <c r="Q691" s="175"/>
      <c r="R691" s="175"/>
      <c r="S691" s="175"/>
      <c r="T691" s="175"/>
      <c r="U691" s="175"/>
      <c r="V691" s="175"/>
      <c r="W691" s="175"/>
      <c r="X691" s="175"/>
      <c r="Y691" s="175"/>
      <c r="Z691" s="175"/>
    </row>
    <row r="692" ht="11.25" customHeight="1">
      <c r="A692" s="175"/>
      <c r="B692" s="175"/>
      <c r="C692" s="175"/>
      <c r="D692" s="175"/>
      <c r="E692" s="175"/>
      <c r="F692" s="175"/>
      <c r="G692" s="175"/>
      <c r="H692" s="175"/>
      <c r="I692" s="175"/>
      <c r="J692" s="175"/>
      <c r="K692" s="175"/>
      <c r="L692" s="175"/>
      <c r="M692" s="175"/>
      <c r="N692" s="175"/>
      <c r="O692" s="175"/>
      <c r="P692" s="175"/>
      <c r="Q692" s="175"/>
      <c r="R692" s="175"/>
      <c r="S692" s="175"/>
      <c r="T692" s="175"/>
      <c r="U692" s="175"/>
      <c r="V692" s="175"/>
      <c r="W692" s="175"/>
      <c r="X692" s="175"/>
      <c r="Y692" s="175"/>
      <c r="Z692" s="175"/>
    </row>
    <row r="693" ht="11.25" customHeight="1">
      <c r="A693" s="175"/>
      <c r="B693" s="175"/>
      <c r="C693" s="175"/>
      <c r="D693" s="175"/>
      <c r="E693" s="175"/>
      <c r="F693" s="175"/>
      <c r="G693" s="175"/>
      <c r="H693" s="175"/>
      <c r="I693" s="175"/>
      <c r="J693" s="175"/>
      <c r="K693" s="175"/>
      <c r="L693" s="175"/>
      <c r="M693" s="175"/>
      <c r="N693" s="175"/>
      <c r="O693" s="175"/>
      <c r="P693" s="175"/>
      <c r="Q693" s="175"/>
      <c r="R693" s="175"/>
      <c r="S693" s="175"/>
      <c r="T693" s="175"/>
      <c r="U693" s="175"/>
      <c r="V693" s="175"/>
      <c r="W693" s="175"/>
      <c r="X693" s="175"/>
      <c r="Y693" s="175"/>
      <c r="Z693" s="175"/>
    </row>
    <row r="694" ht="11.25" customHeight="1">
      <c r="A694" s="175"/>
      <c r="B694" s="175"/>
      <c r="C694" s="175"/>
      <c r="D694" s="175"/>
      <c r="E694" s="175"/>
      <c r="F694" s="175"/>
      <c r="G694" s="175"/>
      <c r="H694" s="175"/>
      <c r="I694" s="175"/>
      <c r="J694" s="175"/>
      <c r="K694" s="175"/>
      <c r="L694" s="175"/>
      <c r="M694" s="175"/>
      <c r="N694" s="175"/>
      <c r="O694" s="175"/>
      <c r="P694" s="175"/>
      <c r="Q694" s="175"/>
      <c r="R694" s="175"/>
      <c r="S694" s="175"/>
      <c r="T694" s="175"/>
      <c r="U694" s="175"/>
      <c r="V694" s="175"/>
      <c r="W694" s="175"/>
      <c r="X694" s="175"/>
      <c r="Y694" s="175"/>
      <c r="Z694" s="175"/>
    </row>
    <row r="695" ht="11.25" customHeight="1">
      <c r="A695" s="175"/>
      <c r="B695" s="175"/>
      <c r="C695" s="175"/>
      <c r="D695" s="175"/>
      <c r="E695" s="175"/>
      <c r="F695" s="175"/>
      <c r="G695" s="175"/>
      <c r="H695" s="175"/>
      <c r="I695" s="175"/>
      <c r="J695" s="175"/>
      <c r="K695" s="175"/>
      <c r="L695" s="175"/>
      <c r="M695" s="175"/>
      <c r="N695" s="175"/>
      <c r="O695" s="175"/>
      <c r="P695" s="175"/>
      <c r="Q695" s="175"/>
      <c r="R695" s="175"/>
      <c r="S695" s="175"/>
      <c r="T695" s="175"/>
      <c r="U695" s="175"/>
      <c r="V695" s="175"/>
      <c r="W695" s="175"/>
      <c r="X695" s="175"/>
      <c r="Y695" s="175"/>
      <c r="Z695" s="175"/>
    </row>
    <row r="696" ht="11.25" customHeight="1">
      <c r="A696" s="175"/>
      <c r="B696" s="175"/>
      <c r="C696" s="175"/>
      <c r="D696" s="175"/>
      <c r="E696" s="175"/>
      <c r="F696" s="175"/>
      <c r="G696" s="175"/>
      <c r="H696" s="175"/>
      <c r="I696" s="175"/>
      <c r="J696" s="175"/>
      <c r="K696" s="175"/>
      <c r="L696" s="175"/>
      <c r="M696" s="175"/>
      <c r="N696" s="175"/>
      <c r="O696" s="175"/>
      <c r="P696" s="175"/>
      <c r="Q696" s="175"/>
      <c r="R696" s="175"/>
      <c r="S696" s="175"/>
      <c r="T696" s="175"/>
      <c r="U696" s="175"/>
      <c r="V696" s="175"/>
      <c r="W696" s="175"/>
      <c r="X696" s="175"/>
      <c r="Y696" s="175"/>
      <c r="Z696" s="175"/>
    </row>
    <row r="697" ht="11.25" customHeight="1">
      <c r="A697" s="175"/>
      <c r="B697" s="175"/>
      <c r="C697" s="175"/>
      <c r="D697" s="175"/>
      <c r="E697" s="175"/>
      <c r="F697" s="175"/>
      <c r="G697" s="175"/>
      <c r="H697" s="175"/>
      <c r="I697" s="175"/>
      <c r="J697" s="175"/>
      <c r="K697" s="175"/>
      <c r="L697" s="175"/>
      <c r="M697" s="175"/>
      <c r="N697" s="175"/>
      <c r="O697" s="175"/>
      <c r="P697" s="175"/>
      <c r="Q697" s="175"/>
      <c r="R697" s="175"/>
      <c r="S697" s="175"/>
      <c r="T697" s="175"/>
      <c r="U697" s="175"/>
      <c r="V697" s="175"/>
      <c r="W697" s="175"/>
      <c r="X697" s="175"/>
      <c r="Y697" s="175"/>
      <c r="Z697" s="175"/>
    </row>
    <row r="698" ht="11.25" customHeight="1">
      <c r="A698" s="175"/>
      <c r="B698" s="175"/>
      <c r="C698" s="175"/>
      <c r="D698" s="175"/>
      <c r="E698" s="175"/>
      <c r="F698" s="175"/>
      <c r="G698" s="175"/>
      <c r="H698" s="175"/>
      <c r="I698" s="175"/>
      <c r="J698" s="175"/>
      <c r="K698" s="175"/>
      <c r="L698" s="175"/>
      <c r="M698" s="175"/>
      <c r="N698" s="175"/>
      <c r="O698" s="175"/>
      <c r="P698" s="175"/>
      <c r="Q698" s="175"/>
      <c r="R698" s="175"/>
      <c r="S698" s="175"/>
      <c r="T698" s="175"/>
      <c r="U698" s="175"/>
      <c r="V698" s="175"/>
      <c r="W698" s="175"/>
      <c r="X698" s="175"/>
      <c r="Y698" s="175"/>
      <c r="Z698" s="175"/>
    </row>
    <row r="699" ht="11.25" customHeight="1">
      <c r="A699" s="175"/>
      <c r="B699" s="175"/>
      <c r="C699" s="175"/>
      <c r="D699" s="175"/>
      <c r="E699" s="175"/>
      <c r="F699" s="175"/>
      <c r="G699" s="175"/>
      <c r="H699" s="175"/>
      <c r="I699" s="175"/>
      <c r="J699" s="175"/>
      <c r="K699" s="175"/>
      <c r="L699" s="175"/>
      <c r="M699" s="175"/>
      <c r="N699" s="175"/>
      <c r="O699" s="175"/>
      <c r="P699" s="175"/>
      <c r="Q699" s="175"/>
      <c r="R699" s="175"/>
      <c r="S699" s="175"/>
      <c r="T699" s="175"/>
      <c r="U699" s="175"/>
      <c r="V699" s="175"/>
      <c r="W699" s="175"/>
      <c r="X699" s="175"/>
      <c r="Y699" s="175"/>
      <c r="Z699" s="175"/>
    </row>
    <row r="700" ht="11.25" customHeight="1">
      <c r="A700" s="175"/>
      <c r="B700" s="175"/>
      <c r="C700" s="175"/>
      <c r="D700" s="175"/>
      <c r="E700" s="175"/>
      <c r="F700" s="175"/>
      <c r="G700" s="175"/>
      <c r="H700" s="175"/>
      <c r="I700" s="175"/>
      <c r="J700" s="175"/>
      <c r="K700" s="175"/>
      <c r="L700" s="175"/>
      <c r="M700" s="175"/>
      <c r="N700" s="175"/>
      <c r="O700" s="175"/>
      <c r="P700" s="175"/>
      <c r="Q700" s="175"/>
      <c r="R700" s="175"/>
      <c r="S700" s="175"/>
      <c r="T700" s="175"/>
      <c r="U700" s="175"/>
      <c r="V700" s="175"/>
      <c r="W700" s="175"/>
      <c r="X700" s="175"/>
      <c r="Y700" s="175"/>
      <c r="Z700" s="175"/>
    </row>
    <row r="701" ht="11.25" customHeight="1">
      <c r="A701" s="175"/>
      <c r="B701" s="175"/>
      <c r="C701" s="175"/>
      <c r="D701" s="175"/>
      <c r="E701" s="175"/>
      <c r="F701" s="175"/>
      <c r="G701" s="175"/>
      <c r="H701" s="175"/>
      <c r="I701" s="175"/>
      <c r="J701" s="175"/>
      <c r="K701" s="175"/>
      <c r="L701" s="175"/>
      <c r="M701" s="175"/>
      <c r="N701" s="175"/>
      <c r="O701" s="175"/>
      <c r="P701" s="175"/>
      <c r="Q701" s="175"/>
      <c r="R701" s="175"/>
      <c r="S701" s="175"/>
      <c r="T701" s="175"/>
      <c r="U701" s="175"/>
      <c r="V701" s="175"/>
      <c r="W701" s="175"/>
      <c r="X701" s="175"/>
      <c r="Y701" s="175"/>
      <c r="Z701" s="175"/>
    </row>
    <row r="702" ht="11.25" customHeight="1">
      <c r="A702" s="175"/>
      <c r="B702" s="175"/>
      <c r="C702" s="175"/>
      <c r="D702" s="175"/>
      <c r="E702" s="175"/>
      <c r="F702" s="175"/>
      <c r="G702" s="175"/>
      <c r="H702" s="175"/>
      <c r="I702" s="175"/>
      <c r="J702" s="175"/>
      <c r="K702" s="175"/>
      <c r="L702" s="175"/>
      <c r="M702" s="175"/>
      <c r="N702" s="175"/>
      <c r="O702" s="175"/>
      <c r="P702" s="175"/>
      <c r="Q702" s="175"/>
      <c r="R702" s="175"/>
      <c r="S702" s="175"/>
      <c r="T702" s="175"/>
      <c r="U702" s="175"/>
      <c r="V702" s="175"/>
      <c r="W702" s="175"/>
      <c r="X702" s="175"/>
      <c r="Y702" s="175"/>
      <c r="Z702" s="175"/>
    </row>
    <row r="703" ht="11.25" customHeight="1">
      <c r="A703" s="175"/>
      <c r="B703" s="175"/>
      <c r="C703" s="175"/>
      <c r="D703" s="175"/>
      <c r="E703" s="175"/>
      <c r="F703" s="175"/>
      <c r="G703" s="175"/>
      <c r="H703" s="175"/>
      <c r="I703" s="175"/>
      <c r="J703" s="175"/>
      <c r="K703" s="175"/>
      <c r="L703" s="175"/>
      <c r="M703" s="175"/>
      <c r="N703" s="175"/>
      <c r="O703" s="175"/>
      <c r="P703" s="175"/>
      <c r="Q703" s="175"/>
      <c r="R703" s="175"/>
      <c r="S703" s="175"/>
      <c r="T703" s="175"/>
      <c r="U703" s="175"/>
      <c r="V703" s="175"/>
      <c r="W703" s="175"/>
      <c r="X703" s="175"/>
      <c r="Y703" s="175"/>
      <c r="Z703" s="175"/>
    </row>
    <row r="704" ht="11.25" customHeight="1">
      <c r="A704" s="175"/>
      <c r="B704" s="175"/>
      <c r="C704" s="175"/>
      <c r="D704" s="175"/>
      <c r="E704" s="175"/>
      <c r="F704" s="175"/>
      <c r="G704" s="175"/>
      <c r="H704" s="175"/>
      <c r="I704" s="175"/>
      <c r="J704" s="175"/>
      <c r="K704" s="175"/>
      <c r="L704" s="175"/>
      <c r="M704" s="175"/>
      <c r="N704" s="175"/>
      <c r="O704" s="175"/>
      <c r="P704" s="175"/>
      <c r="Q704" s="175"/>
      <c r="R704" s="175"/>
      <c r="S704" s="175"/>
      <c r="T704" s="175"/>
      <c r="U704" s="175"/>
      <c r="V704" s="175"/>
      <c r="W704" s="175"/>
      <c r="X704" s="175"/>
      <c r="Y704" s="175"/>
      <c r="Z704" s="175"/>
    </row>
    <row r="705" ht="11.25" customHeight="1">
      <c r="A705" s="175"/>
      <c r="B705" s="175"/>
      <c r="C705" s="175"/>
      <c r="D705" s="175"/>
      <c r="E705" s="175"/>
      <c r="F705" s="175"/>
      <c r="G705" s="175"/>
      <c r="H705" s="175"/>
      <c r="I705" s="175"/>
      <c r="J705" s="175"/>
      <c r="K705" s="175"/>
      <c r="L705" s="175"/>
      <c r="M705" s="175"/>
      <c r="N705" s="175"/>
      <c r="O705" s="175"/>
      <c r="P705" s="175"/>
      <c r="Q705" s="175"/>
      <c r="R705" s="175"/>
      <c r="S705" s="175"/>
      <c r="T705" s="175"/>
      <c r="U705" s="175"/>
      <c r="V705" s="175"/>
      <c r="W705" s="175"/>
      <c r="X705" s="175"/>
      <c r="Y705" s="175"/>
      <c r="Z705" s="175"/>
    </row>
    <row r="706" ht="11.25" customHeight="1">
      <c r="A706" s="175"/>
      <c r="B706" s="175"/>
      <c r="C706" s="175"/>
      <c r="D706" s="175"/>
      <c r="E706" s="175"/>
      <c r="F706" s="175"/>
      <c r="G706" s="175"/>
      <c r="H706" s="175"/>
      <c r="I706" s="175"/>
      <c r="J706" s="175"/>
      <c r="K706" s="175"/>
      <c r="L706" s="175"/>
      <c r="M706" s="175"/>
      <c r="N706" s="175"/>
      <c r="O706" s="175"/>
      <c r="P706" s="175"/>
      <c r="Q706" s="175"/>
      <c r="R706" s="175"/>
      <c r="S706" s="175"/>
      <c r="T706" s="175"/>
      <c r="U706" s="175"/>
      <c r="V706" s="175"/>
      <c r="W706" s="175"/>
      <c r="X706" s="175"/>
      <c r="Y706" s="175"/>
      <c r="Z706" s="175"/>
    </row>
    <row r="707" ht="11.25" customHeight="1">
      <c r="A707" s="175"/>
      <c r="B707" s="175"/>
      <c r="C707" s="175"/>
      <c r="D707" s="175"/>
      <c r="E707" s="175"/>
      <c r="F707" s="175"/>
      <c r="G707" s="175"/>
      <c r="H707" s="175"/>
      <c r="I707" s="175"/>
      <c r="J707" s="175"/>
      <c r="K707" s="175"/>
      <c r="L707" s="175"/>
      <c r="M707" s="175"/>
      <c r="N707" s="175"/>
      <c r="O707" s="175"/>
      <c r="P707" s="175"/>
      <c r="Q707" s="175"/>
      <c r="R707" s="175"/>
      <c r="S707" s="175"/>
      <c r="T707" s="175"/>
      <c r="U707" s="175"/>
      <c r="V707" s="175"/>
      <c r="W707" s="175"/>
      <c r="X707" s="175"/>
      <c r="Y707" s="175"/>
      <c r="Z707" s="175"/>
    </row>
    <row r="708" ht="11.25" customHeight="1">
      <c r="A708" s="175"/>
      <c r="B708" s="175"/>
      <c r="C708" s="175"/>
      <c r="D708" s="175"/>
      <c r="E708" s="175"/>
      <c r="F708" s="175"/>
      <c r="G708" s="175"/>
      <c r="H708" s="175"/>
      <c r="I708" s="175"/>
      <c r="J708" s="175"/>
      <c r="K708" s="175"/>
      <c r="L708" s="175"/>
      <c r="M708" s="175"/>
      <c r="N708" s="175"/>
      <c r="O708" s="175"/>
      <c r="P708" s="175"/>
      <c r="Q708" s="175"/>
      <c r="R708" s="175"/>
      <c r="S708" s="175"/>
      <c r="T708" s="175"/>
      <c r="U708" s="175"/>
      <c r="V708" s="175"/>
      <c r="W708" s="175"/>
      <c r="X708" s="175"/>
      <c r="Y708" s="175"/>
      <c r="Z708" s="175"/>
    </row>
    <row r="709" ht="11.25" customHeight="1">
      <c r="A709" s="175"/>
      <c r="B709" s="175"/>
      <c r="C709" s="175"/>
      <c r="D709" s="175"/>
      <c r="E709" s="175"/>
      <c r="F709" s="175"/>
      <c r="G709" s="175"/>
      <c r="H709" s="175"/>
      <c r="I709" s="175"/>
      <c r="J709" s="175"/>
      <c r="K709" s="175"/>
      <c r="L709" s="175"/>
      <c r="M709" s="175"/>
      <c r="N709" s="175"/>
      <c r="O709" s="175"/>
      <c r="P709" s="175"/>
      <c r="Q709" s="175"/>
      <c r="R709" s="175"/>
      <c r="S709" s="175"/>
      <c r="T709" s="175"/>
      <c r="U709" s="175"/>
      <c r="V709" s="175"/>
      <c r="W709" s="175"/>
      <c r="X709" s="175"/>
      <c r="Y709" s="175"/>
      <c r="Z709" s="175"/>
    </row>
    <row r="710" ht="11.25" customHeight="1">
      <c r="A710" s="175"/>
      <c r="B710" s="175"/>
      <c r="C710" s="175"/>
      <c r="D710" s="175"/>
      <c r="E710" s="175"/>
      <c r="F710" s="175"/>
      <c r="G710" s="175"/>
      <c r="H710" s="175"/>
      <c r="I710" s="175"/>
      <c r="J710" s="175"/>
      <c r="K710" s="175"/>
      <c r="L710" s="175"/>
      <c r="M710" s="175"/>
      <c r="N710" s="175"/>
      <c r="O710" s="175"/>
      <c r="P710" s="175"/>
      <c r="Q710" s="175"/>
      <c r="R710" s="175"/>
      <c r="S710" s="175"/>
      <c r="T710" s="175"/>
      <c r="U710" s="175"/>
      <c r="V710" s="175"/>
      <c r="W710" s="175"/>
      <c r="X710" s="175"/>
      <c r="Y710" s="175"/>
      <c r="Z710" s="175"/>
    </row>
    <row r="711" ht="11.25" customHeight="1">
      <c r="A711" s="175"/>
      <c r="B711" s="175"/>
      <c r="C711" s="175"/>
      <c r="D711" s="175"/>
      <c r="E711" s="175"/>
      <c r="F711" s="175"/>
      <c r="G711" s="175"/>
      <c r="H711" s="175"/>
      <c r="I711" s="175"/>
      <c r="J711" s="175"/>
      <c r="K711" s="175"/>
      <c r="L711" s="175"/>
      <c r="M711" s="175"/>
      <c r="N711" s="175"/>
      <c r="O711" s="175"/>
      <c r="P711" s="175"/>
      <c r="Q711" s="175"/>
      <c r="R711" s="175"/>
      <c r="S711" s="175"/>
      <c r="T711" s="175"/>
      <c r="U711" s="175"/>
      <c r="V711" s="175"/>
      <c r="W711" s="175"/>
      <c r="X711" s="175"/>
      <c r="Y711" s="175"/>
      <c r="Z711" s="175"/>
    </row>
    <row r="712" ht="11.25" customHeight="1">
      <c r="A712" s="175"/>
      <c r="B712" s="175"/>
      <c r="C712" s="175"/>
      <c r="D712" s="175"/>
      <c r="E712" s="175"/>
      <c r="F712" s="175"/>
      <c r="G712" s="175"/>
      <c r="H712" s="175"/>
      <c r="I712" s="175"/>
      <c r="J712" s="175"/>
      <c r="K712" s="175"/>
      <c r="L712" s="175"/>
      <c r="M712" s="175"/>
      <c r="N712" s="175"/>
      <c r="O712" s="175"/>
      <c r="P712" s="175"/>
      <c r="Q712" s="175"/>
      <c r="R712" s="175"/>
      <c r="S712" s="175"/>
      <c r="T712" s="175"/>
      <c r="U712" s="175"/>
      <c r="V712" s="175"/>
      <c r="W712" s="175"/>
      <c r="X712" s="175"/>
      <c r="Y712" s="175"/>
      <c r="Z712" s="175"/>
    </row>
    <row r="713" ht="11.25" customHeight="1">
      <c r="A713" s="175"/>
      <c r="B713" s="175"/>
      <c r="C713" s="175"/>
      <c r="D713" s="175"/>
      <c r="E713" s="175"/>
      <c r="F713" s="175"/>
      <c r="G713" s="175"/>
      <c r="H713" s="175"/>
      <c r="I713" s="175"/>
      <c r="J713" s="175"/>
      <c r="K713" s="175"/>
      <c r="L713" s="175"/>
      <c r="M713" s="175"/>
      <c r="N713" s="175"/>
      <c r="O713" s="175"/>
      <c r="P713" s="175"/>
      <c r="Q713" s="175"/>
      <c r="R713" s="175"/>
      <c r="S713" s="175"/>
      <c r="T713" s="175"/>
      <c r="U713" s="175"/>
      <c r="V713" s="175"/>
      <c r="W713" s="175"/>
      <c r="X713" s="175"/>
      <c r="Y713" s="175"/>
      <c r="Z713" s="175"/>
    </row>
    <row r="714" ht="11.25" customHeight="1">
      <c r="A714" s="175"/>
      <c r="B714" s="175"/>
      <c r="C714" s="175"/>
      <c r="D714" s="175"/>
      <c r="E714" s="175"/>
      <c r="F714" s="175"/>
      <c r="G714" s="175"/>
      <c r="H714" s="175"/>
      <c r="I714" s="175"/>
      <c r="J714" s="175"/>
      <c r="K714" s="175"/>
      <c r="L714" s="175"/>
      <c r="M714" s="175"/>
      <c r="N714" s="175"/>
      <c r="O714" s="175"/>
      <c r="P714" s="175"/>
      <c r="Q714" s="175"/>
      <c r="R714" s="175"/>
      <c r="S714" s="175"/>
      <c r="T714" s="175"/>
      <c r="U714" s="175"/>
      <c r="V714" s="175"/>
      <c r="W714" s="175"/>
      <c r="X714" s="175"/>
      <c r="Y714" s="175"/>
      <c r="Z714" s="175"/>
    </row>
    <row r="715" ht="11.25" customHeight="1">
      <c r="A715" s="175"/>
      <c r="B715" s="175"/>
      <c r="C715" s="175"/>
      <c r="D715" s="175"/>
      <c r="E715" s="175"/>
      <c r="F715" s="175"/>
      <c r="G715" s="175"/>
      <c r="H715" s="175"/>
      <c r="I715" s="175"/>
      <c r="J715" s="175"/>
      <c r="K715" s="175"/>
      <c r="L715" s="175"/>
      <c r="M715" s="175"/>
      <c r="N715" s="175"/>
      <c r="O715" s="175"/>
      <c r="P715" s="175"/>
      <c r="Q715" s="175"/>
      <c r="R715" s="175"/>
      <c r="S715" s="175"/>
      <c r="T715" s="175"/>
      <c r="U715" s="175"/>
      <c r="V715" s="175"/>
      <c r="W715" s="175"/>
      <c r="X715" s="175"/>
      <c r="Y715" s="175"/>
      <c r="Z715" s="175"/>
    </row>
    <row r="716" ht="11.25" customHeight="1">
      <c r="A716" s="175"/>
      <c r="B716" s="175"/>
      <c r="C716" s="175"/>
      <c r="D716" s="175"/>
      <c r="E716" s="175"/>
      <c r="F716" s="175"/>
      <c r="G716" s="175"/>
      <c r="H716" s="175"/>
      <c r="I716" s="175"/>
      <c r="J716" s="175"/>
      <c r="K716" s="175"/>
      <c r="L716" s="175"/>
      <c r="M716" s="175"/>
      <c r="N716" s="175"/>
      <c r="O716" s="175"/>
      <c r="P716" s="175"/>
      <c r="Q716" s="175"/>
      <c r="R716" s="175"/>
      <c r="S716" s="175"/>
      <c r="T716" s="175"/>
      <c r="U716" s="175"/>
      <c r="V716" s="175"/>
      <c r="W716" s="175"/>
      <c r="X716" s="175"/>
      <c r="Y716" s="175"/>
      <c r="Z716" s="175"/>
    </row>
    <row r="717" ht="11.25" customHeight="1">
      <c r="A717" s="175"/>
      <c r="B717" s="175"/>
      <c r="C717" s="175"/>
      <c r="D717" s="175"/>
      <c r="E717" s="175"/>
      <c r="F717" s="175"/>
      <c r="G717" s="175"/>
      <c r="H717" s="175"/>
      <c r="I717" s="175"/>
      <c r="J717" s="175"/>
      <c r="K717" s="175"/>
      <c r="L717" s="175"/>
      <c r="M717" s="175"/>
      <c r="N717" s="175"/>
      <c r="O717" s="175"/>
      <c r="P717" s="175"/>
      <c r="Q717" s="175"/>
      <c r="R717" s="175"/>
      <c r="S717" s="175"/>
      <c r="T717" s="175"/>
      <c r="U717" s="175"/>
      <c r="V717" s="175"/>
      <c r="W717" s="175"/>
      <c r="X717" s="175"/>
      <c r="Y717" s="175"/>
      <c r="Z717" s="175"/>
    </row>
    <row r="718" ht="11.25" customHeight="1">
      <c r="A718" s="175"/>
      <c r="B718" s="175"/>
      <c r="C718" s="175"/>
      <c r="D718" s="175"/>
      <c r="E718" s="175"/>
      <c r="F718" s="175"/>
      <c r="G718" s="175"/>
      <c r="H718" s="175"/>
      <c r="I718" s="175"/>
      <c r="J718" s="175"/>
      <c r="K718" s="175"/>
      <c r="L718" s="175"/>
      <c r="M718" s="175"/>
      <c r="N718" s="175"/>
      <c r="O718" s="175"/>
      <c r="P718" s="175"/>
      <c r="Q718" s="175"/>
      <c r="R718" s="175"/>
      <c r="S718" s="175"/>
      <c r="T718" s="175"/>
      <c r="U718" s="175"/>
      <c r="V718" s="175"/>
      <c r="W718" s="175"/>
      <c r="X718" s="175"/>
      <c r="Y718" s="175"/>
      <c r="Z718" s="175"/>
    </row>
    <row r="719" ht="11.25" customHeight="1">
      <c r="A719" s="175"/>
      <c r="B719" s="175"/>
      <c r="C719" s="175"/>
      <c r="D719" s="175"/>
      <c r="E719" s="175"/>
      <c r="F719" s="175"/>
      <c r="G719" s="175"/>
      <c r="H719" s="175"/>
      <c r="I719" s="175"/>
      <c r="J719" s="175"/>
      <c r="K719" s="175"/>
      <c r="L719" s="175"/>
      <c r="M719" s="175"/>
      <c r="N719" s="175"/>
      <c r="O719" s="175"/>
      <c r="P719" s="175"/>
      <c r="Q719" s="175"/>
      <c r="R719" s="175"/>
      <c r="S719" s="175"/>
      <c r="T719" s="175"/>
      <c r="U719" s="175"/>
      <c r="V719" s="175"/>
      <c r="W719" s="175"/>
      <c r="X719" s="175"/>
      <c r="Y719" s="175"/>
      <c r="Z719" s="175"/>
    </row>
    <row r="720" ht="11.25" customHeight="1">
      <c r="A720" s="175"/>
      <c r="B720" s="175"/>
      <c r="C720" s="175"/>
      <c r="D720" s="175"/>
      <c r="E720" s="175"/>
      <c r="F720" s="175"/>
      <c r="G720" s="175"/>
      <c r="H720" s="175"/>
      <c r="I720" s="175"/>
      <c r="J720" s="175"/>
      <c r="K720" s="175"/>
      <c r="L720" s="175"/>
      <c r="M720" s="175"/>
      <c r="N720" s="175"/>
      <c r="O720" s="175"/>
      <c r="P720" s="175"/>
      <c r="Q720" s="175"/>
      <c r="R720" s="175"/>
      <c r="S720" s="175"/>
      <c r="T720" s="175"/>
      <c r="U720" s="175"/>
      <c r="V720" s="175"/>
      <c r="W720" s="175"/>
      <c r="X720" s="175"/>
      <c r="Y720" s="175"/>
      <c r="Z720" s="175"/>
    </row>
    <row r="721" ht="11.25" customHeight="1">
      <c r="A721" s="175"/>
      <c r="B721" s="175"/>
      <c r="C721" s="175"/>
      <c r="D721" s="175"/>
      <c r="E721" s="175"/>
      <c r="F721" s="175"/>
      <c r="G721" s="175"/>
      <c r="H721" s="175"/>
      <c r="I721" s="175"/>
      <c r="J721" s="175"/>
      <c r="K721" s="175"/>
      <c r="L721" s="175"/>
      <c r="M721" s="175"/>
      <c r="N721" s="175"/>
      <c r="O721" s="175"/>
      <c r="P721" s="175"/>
      <c r="Q721" s="175"/>
      <c r="R721" s="175"/>
      <c r="S721" s="175"/>
      <c r="T721" s="175"/>
      <c r="U721" s="175"/>
      <c r="V721" s="175"/>
      <c r="W721" s="175"/>
      <c r="X721" s="175"/>
      <c r="Y721" s="175"/>
      <c r="Z721" s="175"/>
    </row>
    <row r="722" ht="11.25" customHeight="1">
      <c r="A722" s="175"/>
      <c r="B722" s="175"/>
      <c r="C722" s="175"/>
      <c r="D722" s="175"/>
      <c r="E722" s="175"/>
      <c r="F722" s="175"/>
      <c r="G722" s="175"/>
      <c r="H722" s="175"/>
      <c r="I722" s="175"/>
      <c r="J722" s="175"/>
      <c r="K722" s="175"/>
      <c r="L722" s="175"/>
      <c r="M722" s="175"/>
      <c r="N722" s="175"/>
      <c r="O722" s="175"/>
      <c r="P722" s="175"/>
      <c r="Q722" s="175"/>
      <c r="R722" s="175"/>
      <c r="S722" s="175"/>
      <c r="T722" s="175"/>
      <c r="U722" s="175"/>
      <c r="V722" s="175"/>
      <c r="W722" s="175"/>
      <c r="X722" s="175"/>
      <c r="Y722" s="175"/>
      <c r="Z722" s="175"/>
    </row>
    <row r="723" ht="11.25" customHeight="1">
      <c r="A723" s="175"/>
      <c r="B723" s="175"/>
      <c r="C723" s="175"/>
      <c r="D723" s="175"/>
      <c r="E723" s="175"/>
      <c r="F723" s="175"/>
      <c r="G723" s="175"/>
      <c r="H723" s="175"/>
      <c r="I723" s="175"/>
      <c r="J723" s="175"/>
      <c r="K723" s="175"/>
      <c r="L723" s="175"/>
      <c r="M723" s="175"/>
      <c r="N723" s="175"/>
      <c r="O723" s="175"/>
      <c r="P723" s="175"/>
      <c r="Q723" s="175"/>
      <c r="R723" s="175"/>
      <c r="S723" s="175"/>
      <c r="T723" s="175"/>
      <c r="U723" s="175"/>
      <c r="V723" s="175"/>
      <c r="W723" s="175"/>
      <c r="X723" s="175"/>
      <c r="Y723" s="175"/>
      <c r="Z723" s="175"/>
    </row>
    <row r="724" ht="11.25" customHeight="1">
      <c r="A724" s="175"/>
      <c r="B724" s="175"/>
      <c r="C724" s="175"/>
      <c r="D724" s="175"/>
      <c r="E724" s="175"/>
      <c r="F724" s="175"/>
      <c r="G724" s="175"/>
      <c r="H724" s="175"/>
      <c r="I724" s="175"/>
      <c r="J724" s="175"/>
      <c r="K724" s="175"/>
      <c r="L724" s="175"/>
      <c r="M724" s="175"/>
      <c r="N724" s="175"/>
      <c r="O724" s="175"/>
      <c r="P724" s="175"/>
      <c r="Q724" s="175"/>
      <c r="R724" s="175"/>
      <c r="S724" s="175"/>
      <c r="T724" s="175"/>
      <c r="U724" s="175"/>
      <c r="V724" s="175"/>
      <c r="W724" s="175"/>
      <c r="X724" s="175"/>
      <c r="Y724" s="175"/>
      <c r="Z724" s="175"/>
    </row>
    <row r="725" ht="11.25" customHeight="1">
      <c r="A725" s="175"/>
      <c r="B725" s="175"/>
      <c r="C725" s="175"/>
      <c r="D725" s="175"/>
      <c r="E725" s="175"/>
      <c r="F725" s="175"/>
      <c r="G725" s="175"/>
      <c r="H725" s="175"/>
      <c r="I725" s="175"/>
      <c r="J725" s="175"/>
      <c r="K725" s="175"/>
      <c r="L725" s="175"/>
      <c r="M725" s="175"/>
      <c r="N725" s="175"/>
      <c r="O725" s="175"/>
      <c r="P725" s="175"/>
      <c r="Q725" s="175"/>
      <c r="R725" s="175"/>
      <c r="S725" s="175"/>
      <c r="T725" s="175"/>
      <c r="U725" s="175"/>
      <c r="V725" s="175"/>
      <c r="W725" s="175"/>
      <c r="X725" s="175"/>
      <c r="Y725" s="175"/>
      <c r="Z725" s="175"/>
    </row>
    <row r="726" ht="11.25" customHeight="1">
      <c r="A726" s="175"/>
      <c r="B726" s="175"/>
      <c r="C726" s="175"/>
      <c r="D726" s="175"/>
      <c r="E726" s="175"/>
      <c r="F726" s="175"/>
      <c r="G726" s="175"/>
      <c r="H726" s="175"/>
      <c r="I726" s="175"/>
      <c r="J726" s="175"/>
      <c r="K726" s="175"/>
      <c r="L726" s="175"/>
      <c r="M726" s="175"/>
      <c r="N726" s="175"/>
      <c r="O726" s="175"/>
      <c r="P726" s="175"/>
      <c r="Q726" s="175"/>
      <c r="R726" s="175"/>
      <c r="S726" s="175"/>
      <c r="T726" s="175"/>
      <c r="U726" s="175"/>
      <c r="V726" s="175"/>
      <c r="W726" s="175"/>
      <c r="X726" s="175"/>
      <c r="Y726" s="175"/>
      <c r="Z726" s="175"/>
    </row>
    <row r="727" ht="11.25" customHeight="1">
      <c r="A727" s="175"/>
      <c r="B727" s="175"/>
      <c r="C727" s="175"/>
      <c r="D727" s="175"/>
      <c r="E727" s="175"/>
      <c r="F727" s="175"/>
      <c r="G727" s="175"/>
      <c r="H727" s="175"/>
      <c r="I727" s="175"/>
      <c r="J727" s="175"/>
      <c r="K727" s="175"/>
      <c r="L727" s="175"/>
      <c r="M727" s="175"/>
      <c r="N727" s="175"/>
      <c r="O727" s="175"/>
      <c r="P727" s="175"/>
      <c r="Q727" s="175"/>
      <c r="R727" s="175"/>
      <c r="S727" s="175"/>
      <c r="T727" s="175"/>
      <c r="U727" s="175"/>
      <c r="V727" s="175"/>
      <c r="W727" s="175"/>
      <c r="X727" s="175"/>
      <c r="Y727" s="175"/>
      <c r="Z727" s="175"/>
    </row>
    <row r="728" ht="11.25" customHeight="1">
      <c r="A728" s="175"/>
      <c r="B728" s="175"/>
      <c r="C728" s="175"/>
      <c r="D728" s="175"/>
      <c r="E728" s="175"/>
      <c r="F728" s="175"/>
      <c r="G728" s="175"/>
      <c r="H728" s="175"/>
      <c r="I728" s="175"/>
      <c r="J728" s="175"/>
      <c r="K728" s="175"/>
      <c r="L728" s="175"/>
      <c r="M728" s="175"/>
      <c r="N728" s="175"/>
      <c r="O728" s="175"/>
      <c r="P728" s="175"/>
      <c r="Q728" s="175"/>
      <c r="R728" s="175"/>
      <c r="S728" s="175"/>
      <c r="T728" s="175"/>
      <c r="U728" s="175"/>
      <c r="V728" s="175"/>
      <c r="W728" s="175"/>
      <c r="X728" s="175"/>
      <c r="Y728" s="175"/>
      <c r="Z728" s="175"/>
    </row>
    <row r="729" ht="11.25" customHeight="1">
      <c r="A729" s="175"/>
      <c r="B729" s="175"/>
      <c r="C729" s="175"/>
      <c r="D729" s="175"/>
      <c r="E729" s="175"/>
      <c r="F729" s="175"/>
      <c r="G729" s="175"/>
      <c r="H729" s="175"/>
      <c r="I729" s="175"/>
      <c r="J729" s="175"/>
      <c r="K729" s="175"/>
      <c r="L729" s="175"/>
      <c r="M729" s="175"/>
      <c r="N729" s="175"/>
      <c r="O729" s="175"/>
      <c r="P729" s="175"/>
      <c r="Q729" s="175"/>
      <c r="R729" s="175"/>
      <c r="S729" s="175"/>
      <c r="T729" s="175"/>
      <c r="U729" s="175"/>
      <c r="V729" s="175"/>
      <c r="W729" s="175"/>
      <c r="X729" s="175"/>
      <c r="Y729" s="175"/>
      <c r="Z729" s="175"/>
    </row>
    <row r="730" ht="11.25" customHeight="1">
      <c r="A730" s="175"/>
      <c r="B730" s="175"/>
      <c r="C730" s="175"/>
      <c r="D730" s="175"/>
      <c r="E730" s="175"/>
      <c r="F730" s="175"/>
      <c r="G730" s="175"/>
      <c r="H730" s="175"/>
      <c r="I730" s="175"/>
      <c r="J730" s="175"/>
      <c r="K730" s="175"/>
      <c r="L730" s="175"/>
      <c r="M730" s="175"/>
      <c r="N730" s="175"/>
      <c r="O730" s="175"/>
      <c r="P730" s="175"/>
      <c r="Q730" s="175"/>
      <c r="R730" s="175"/>
      <c r="S730" s="175"/>
      <c r="T730" s="175"/>
      <c r="U730" s="175"/>
      <c r="V730" s="175"/>
      <c r="W730" s="175"/>
      <c r="X730" s="175"/>
      <c r="Y730" s="175"/>
      <c r="Z730" s="175"/>
    </row>
    <row r="731" ht="11.25" customHeight="1">
      <c r="A731" s="175"/>
      <c r="B731" s="175"/>
      <c r="C731" s="175"/>
      <c r="D731" s="175"/>
      <c r="E731" s="175"/>
      <c r="F731" s="175"/>
      <c r="G731" s="175"/>
      <c r="H731" s="175"/>
      <c r="I731" s="175"/>
      <c r="J731" s="175"/>
      <c r="K731" s="175"/>
      <c r="L731" s="175"/>
      <c r="M731" s="175"/>
      <c r="N731" s="175"/>
      <c r="O731" s="175"/>
      <c r="P731" s="175"/>
      <c r="Q731" s="175"/>
      <c r="R731" s="175"/>
      <c r="S731" s="175"/>
      <c r="T731" s="175"/>
      <c r="U731" s="175"/>
      <c r="V731" s="175"/>
      <c r="W731" s="175"/>
      <c r="X731" s="175"/>
      <c r="Y731" s="175"/>
      <c r="Z731" s="175"/>
    </row>
    <row r="732" ht="11.25" customHeight="1">
      <c r="A732" s="175"/>
      <c r="B732" s="175"/>
      <c r="C732" s="175"/>
      <c r="D732" s="175"/>
      <c r="E732" s="175"/>
      <c r="F732" s="175"/>
      <c r="G732" s="175"/>
      <c r="H732" s="175"/>
      <c r="I732" s="175"/>
      <c r="J732" s="175"/>
      <c r="K732" s="175"/>
      <c r="L732" s="175"/>
      <c r="M732" s="175"/>
      <c r="N732" s="175"/>
      <c r="O732" s="175"/>
      <c r="P732" s="175"/>
      <c r="Q732" s="175"/>
      <c r="R732" s="175"/>
      <c r="S732" s="175"/>
      <c r="T732" s="175"/>
      <c r="U732" s="175"/>
      <c r="V732" s="175"/>
      <c r="W732" s="175"/>
      <c r="X732" s="175"/>
      <c r="Y732" s="175"/>
      <c r="Z732" s="175"/>
    </row>
    <row r="733" ht="11.25" customHeight="1">
      <c r="A733" s="175"/>
      <c r="B733" s="175"/>
      <c r="C733" s="175"/>
      <c r="D733" s="175"/>
      <c r="E733" s="175"/>
      <c r="F733" s="175"/>
      <c r="G733" s="175"/>
      <c r="H733" s="175"/>
      <c r="I733" s="175"/>
      <c r="J733" s="175"/>
      <c r="K733" s="175"/>
      <c r="L733" s="175"/>
      <c r="M733" s="175"/>
      <c r="N733" s="175"/>
      <c r="O733" s="175"/>
      <c r="P733" s="175"/>
      <c r="Q733" s="175"/>
      <c r="R733" s="175"/>
      <c r="S733" s="175"/>
      <c r="T733" s="175"/>
      <c r="U733" s="175"/>
      <c r="V733" s="175"/>
      <c r="W733" s="175"/>
      <c r="X733" s="175"/>
      <c r="Y733" s="175"/>
      <c r="Z733" s="175"/>
    </row>
    <row r="734" ht="11.25" customHeight="1">
      <c r="A734" s="175"/>
      <c r="B734" s="175"/>
      <c r="C734" s="175"/>
      <c r="D734" s="175"/>
      <c r="E734" s="175"/>
      <c r="F734" s="175"/>
      <c r="G734" s="175"/>
      <c r="H734" s="175"/>
      <c r="I734" s="175"/>
      <c r="J734" s="175"/>
      <c r="K734" s="175"/>
      <c r="L734" s="175"/>
      <c r="M734" s="175"/>
      <c r="N734" s="175"/>
      <c r="O734" s="175"/>
      <c r="P734" s="175"/>
      <c r="Q734" s="175"/>
      <c r="R734" s="175"/>
      <c r="S734" s="175"/>
      <c r="T734" s="175"/>
      <c r="U734" s="175"/>
      <c r="V734" s="175"/>
      <c r="W734" s="175"/>
      <c r="X734" s="175"/>
      <c r="Y734" s="175"/>
      <c r="Z734" s="175"/>
    </row>
    <row r="735" ht="11.25" customHeight="1">
      <c r="A735" s="175"/>
      <c r="B735" s="175"/>
      <c r="C735" s="175"/>
      <c r="D735" s="175"/>
      <c r="E735" s="175"/>
      <c r="F735" s="175"/>
      <c r="G735" s="175"/>
      <c r="H735" s="175"/>
      <c r="I735" s="175"/>
      <c r="J735" s="175"/>
      <c r="K735" s="175"/>
      <c r="L735" s="175"/>
      <c r="M735" s="175"/>
      <c r="N735" s="175"/>
      <c r="O735" s="175"/>
      <c r="P735" s="175"/>
      <c r="Q735" s="175"/>
      <c r="R735" s="175"/>
      <c r="S735" s="175"/>
      <c r="T735" s="175"/>
      <c r="U735" s="175"/>
      <c r="V735" s="175"/>
      <c r="W735" s="175"/>
      <c r="X735" s="175"/>
      <c r="Y735" s="175"/>
      <c r="Z735" s="175"/>
    </row>
    <row r="736" ht="11.25" customHeight="1">
      <c r="A736" s="175"/>
      <c r="B736" s="175"/>
      <c r="C736" s="175"/>
      <c r="D736" s="175"/>
      <c r="E736" s="175"/>
      <c r="F736" s="175"/>
      <c r="G736" s="175"/>
      <c r="H736" s="175"/>
      <c r="I736" s="175"/>
      <c r="J736" s="175"/>
      <c r="K736" s="175"/>
      <c r="L736" s="175"/>
      <c r="M736" s="175"/>
      <c r="N736" s="175"/>
      <c r="O736" s="175"/>
      <c r="P736" s="175"/>
      <c r="Q736" s="175"/>
      <c r="R736" s="175"/>
      <c r="S736" s="175"/>
      <c r="T736" s="175"/>
      <c r="U736" s="175"/>
      <c r="V736" s="175"/>
      <c r="W736" s="175"/>
      <c r="X736" s="175"/>
      <c r="Y736" s="175"/>
      <c r="Z736" s="175"/>
    </row>
    <row r="737" ht="11.25" customHeight="1">
      <c r="A737" s="175"/>
      <c r="B737" s="175"/>
      <c r="C737" s="175"/>
      <c r="D737" s="175"/>
      <c r="E737" s="175"/>
      <c r="F737" s="175"/>
      <c r="G737" s="175"/>
      <c r="H737" s="175"/>
      <c r="I737" s="175"/>
      <c r="J737" s="175"/>
      <c r="K737" s="175"/>
      <c r="L737" s="175"/>
      <c r="M737" s="175"/>
      <c r="N737" s="175"/>
      <c r="O737" s="175"/>
      <c r="P737" s="175"/>
      <c r="Q737" s="175"/>
      <c r="R737" s="175"/>
      <c r="S737" s="175"/>
      <c r="T737" s="175"/>
      <c r="U737" s="175"/>
      <c r="V737" s="175"/>
      <c r="W737" s="175"/>
      <c r="X737" s="175"/>
      <c r="Y737" s="175"/>
      <c r="Z737" s="175"/>
    </row>
    <row r="738" ht="11.25" customHeight="1">
      <c r="A738" s="175"/>
      <c r="B738" s="175"/>
      <c r="C738" s="175"/>
      <c r="D738" s="175"/>
      <c r="E738" s="175"/>
      <c r="F738" s="175"/>
      <c r="G738" s="175"/>
      <c r="H738" s="175"/>
      <c r="I738" s="175"/>
      <c r="J738" s="175"/>
      <c r="K738" s="175"/>
      <c r="L738" s="175"/>
      <c r="M738" s="175"/>
      <c r="N738" s="175"/>
      <c r="O738" s="175"/>
      <c r="P738" s="175"/>
      <c r="Q738" s="175"/>
      <c r="R738" s="175"/>
      <c r="S738" s="175"/>
      <c r="T738" s="175"/>
      <c r="U738" s="175"/>
      <c r="V738" s="175"/>
      <c r="W738" s="175"/>
      <c r="X738" s="175"/>
      <c r="Y738" s="175"/>
      <c r="Z738" s="175"/>
    </row>
    <row r="739" ht="11.25" customHeight="1">
      <c r="A739" s="175"/>
      <c r="B739" s="175"/>
      <c r="C739" s="175"/>
      <c r="D739" s="175"/>
      <c r="E739" s="175"/>
      <c r="F739" s="175"/>
      <c r="G739" s="175"/>
      <c r="H739" s="175"/>
      <c r="I739" s="175"/>
      <c r="J739" s="175"/>
      <c r="K739" s="175"/>
      <c r="L739" s="175"/>
      <c r="M739" s="175"/>
      <c r="N739" s="175"/>
      <c r="O739" s="175"/>
      <c r="P739" s="175"/>
      <c r="Q739" s="175"/>
      <c r="R739" s="175"/>
      <c r="S739" s="175"/>
      <c r="T739" s="175"/>
      <c r="U739" s="175"/>
      <c r="V739" s="175"/>
      <c r="W739" s="175"/>
      <c r="X739" s="175"/>
      <c r="Y739" s="175"/>
      <c r="Z739" s="175"/>
    </row>
    <row r="740" ht="11.25" customHeight="1">
      <c r="A740" s="175"/>
      <c r="B740" s="175"/>
      <c r="C740" s="175"/>
      <c r="D740" s="175"/>
      <c r="E740" s="175"/>
      <c r="F740" s="175"/>
      <c r="G740" s="175"/>
      <c r="H740" s="175"/>
      <c r="I740" s="175"/>
      <c r="J740" s="175"/>
      <c r="K740" s="175"/>
      <c r="L740" s="175"/>
      <c r="M740" s="175"/>
      <c r="N740" s="175"/>
      <c r="O740" s="175"/>
      <c r="P740" s="175"/>
      <c r="Q740" s="175"/>
      <c r="R740" s="175"/>
      <c r="S740" s="175"/>
      <c r="T740" s="175"/>
      <c r="U740" s="175"/>
      <c r="V740" s="175"/>
      <c r="W740" s="175"/>
      <c r="X740" s="175"/>
      <c r="Y740" s="175"/>
      <c r="Z740" s="175"/>
    </row>
    <row r="741" ht="11.25" customHeight="1">
      <c r="A741" s="175"/>
      <c r="B741" s="175"/>
      <c r="C741" s="175"/>
      <c r="D741" s="175"/>
      <c r="E741" s="175"/>
      <c r="F741" s="175"/>
      <c r="G741" s="175"/>
      <c r="H741" s="175"/>
      <c r="I741" s="175"/>
      <c r="J741" s="175"/>
      <c r="K741" s="175"/>
      <c r="L741" s="175"/>
      <c r="M741" s="175"/>
      <c r="N741" s="175"/>
      <c r="O741" s="175"/>
      <c r="P741" s="175"/>
      <c r="Q741" s="175"/>
      <c r="R741" s="175"/>
      <c r="S741" s="175"/>
      <c r="T741" s="175"/>
      <c r="U741" s="175"/>
      <c r="V741" s="175"/>
      <c r="W741" s="175"/>
      <c r="X741" s="175"/>
      <c r="Y741" s="175"/>
      <c r="Z741" s="175"/>
    </row>
    <row r="742" ht="11.25" customHeight="1">
      <c r="A742" s="175"/>
      <c r="B742" s="175"/>
      <c r="C742" s="175"/>
      <c r="D742" s="175"/>
      <c r="E742" s="175"/>
      <c r="F742" s="175"/>
      <c r="G742" s="175"/>
      <c r="H742" s="175"/>
      <c r="I742" s="175"/>
      <c r="J742" s="175"/>
      <c r="K742" s="175"/>
      <c r="L742" s="175"/>
      <c r="M742" s="175"/>
      <c r="N742" s="175"/>
      <c r="O742" s="175"/>
      <c r="P742" s="175"/>
      <c r="Q742" s="175"/>
      <c r="R742" s="175"/>
      <c r="S742" s="175"/>
      <c r="T742" s="175"/>
      <c r="U742" s="175"/>
      <c r="V742" s="175"/>
      <c r="W742" s="175"/>
      <c r="X742" s="175"/>
      <c r="Y742" s="175"/>
      <c r="Z742" s="175"/>
    </row>
    <row r="743" ht="11.25" customHeight="1">
      <c r="A743" s="175"/>
      <c r="B743" s="175"/>
      <c r="C743" s="175"/>
      <c r="D743" s="175"/>
      <c r="E743" s="175"/>
      <c r="F743" s="175"/>
      <c r="G743" s="175"/>
      <c r="H743" s="175"/>
      <c r="I743" s="175"/>
      <c r="J743" s="175"/>
      <c r="K743" s="175"/>
      <c r="L743" s="175"/>
      <c r="M743" s="175"/>
      <c r="N743" s="175"/>
      <c r="O743" s="175"/>
      <c r="P743" s="175"/>
      <c r="Q743" s="175"/>
      <c r="R743" s="175"/>
      <c r="S743" s="175"/>
      <c r="T743" s="175"/>
      <c r="U743" s="175"/>
      <c r="V743" s="175"/>
      <c r="W743" s="175"/>
      <c r="X743" s="175"/>
      <c r="Y743" s="175"/>
      <c r="Z743" s="175"/>
    </row>
    <row r="744" ht="11.25" customHeight="1">
      <c r="A744" s="175"/>
      <c r="B744" s="175"/>
      <c r="C744" s="175"/>
      <c r="D744" s="175"/>
      <c r="E744" s="175"/>
      <c r="F744" s="175"/>
      <c r="G744" s="175"/>
      <c r="H744" s="175"/>
      <c r="I744" s="175"/>
      <c r="J744" s="175"/>
      <c r="K744" s="175"/>
      <c r="L744" s="175"/>
      <c r="M744" s="175"/>
      <c r="N744" s="175"/>
      <c r="O744" s="175"/>
      <c r="P744" s="175"/>
      <c r="Q744" s="175"/>
      <c r="R744" s="175"/>
      <c r="S744" s="175"/>
      <c r="T744" s="175"/>
      <c r="U744" s="175"/>
      <c r="V744" s="175"/>
      <c r="W744" s="175"/>
      <c r="X744" s="175"/>
      <c r="Y744" s="175"/>
      <c r="Z744" s="175"/>
    </row>
    <row r="745" ht="11.25" customHeight="1">
      <c r="A745" s="175"/>
      <c r="B745" s="175"/>
      <c r="C745" s="175"/>
      <c r="D745" s="175"/>
      <c r="E745" s="175"/>
      <c r="F745" s="175"/>
      <c r="G745" s="175"/>
      <c r="H745" s="175"/>
      <c r="I745" s="175"/>
      <c r="J745" s="175"/>
      <c r="K745" s="175"/>
      <c r="L745" s="175"/>
      <c r="M745" s="175"/>
      <c r="N745" s="175"/>
      <c r="O745" s="175"/>
      <c r="P745" s="175"/>
      <c r="Q745" s="175"/>
      <c r="R745" s="175"/>
      <c r="S745" s="175"/>
      <c r="T745" s="175"/>
      <c r="U745" s="175"/>
      <c r="V745" s="175"/>
      <c r="W745" s="175"/>
      <c r="X745" s="175"/>
      <c r="Y745" s="175"/>
      <c r="Z745" s="175"/>
    </row>
    <row r="746" ht="11.25" customHeight="1">
      <c r="A746" s="175"/>
      <c r="B746" s="175"/>
      <c r="C746" s="175"/>
      <c r="D746" s="175"/>
      <c r="E746" s="175"/>
      <c r="F746" s="175"/>
      <c r="G746" s="175"/>
      <c r="H746" s="175"/>
      <c r="I746" s="175"/>
      <c r="J746" s="175"/>
      <c r="K746" s="175"/>
      <c r="L746" s="175"/>
      <c r="M746" s="175"/>
      <c r="N746" s="175"/>
      <c r="O746" s="175"/>
      <c r="P746" s="175"/>
      <c r="Q746" s="175"/>
      <c r="R746" s="175"/>
      <c r="S746" s="175"/>
      <c r="T746" s="175"/>
      <c r="U746" s="175"/>
      <c r="V746" s="175"/>
      <c r="W746" s="175"/>
      <c r="X746" s="175"/>
      <c r="Y746" s="175"/>
      <c r="Z746" s="175"/>
    </row>
    <row r="747" ht="11.25" customHeight="1">
      <c r="A747" s="175"/>
      <c r="B747" s="175"/>
      <c r="C747" s="175"/>
      <c r="D747" s="175"/>
      <c r="E747" s="175"/>
      <c r="F747" s="175"/>
      <c r="G747" s="175"/>
      <c r="H747" s="175"/>
      <c r="I747" s="175"/>
      <c r="J747" s="175"/>
      <c r="K747" s="175"/>
      <c r="L747" s="175"/>
      <c r="M747" s="175"/>
      <c r="N747" s="175"/>
      <c r="O747" s="175"/>
      <c r="P747" s="175"/>
      <c r="Q747" s="175"/>
      <c r="R747" s="175"/>
      <c r="S747" s="175"/>
      <c r="T747" s="175"/>
      <c r="U747" s="175"/>
      <c r="V747" s="175"/>
      <c r="W747" s="175"/>
      <c r="X747" s="175"/>
      <c r="Y747" s="175"/>
      <c r="Z747" s="175"/>
    </row>
    <row r="748" ht="11.25" customHeight="1">
      <c r="A748" s="175"/>
      <c r="B748" s="175"/>
      <c r="C748" s="175"/>
      <c r="D748" s="175"/>
      <c r="E748" s="175"/>
      <c r="F748" s="175"/>
      <c r="G748" s="175"/>
      <c r="H748" s="175"/>
      <c r="I748" s="175"/>
      <c r="J748" s="175"/>
      <c r="K748" s="175"/>
      <c r="L748" s="175"/>
      <c r="M748" s="175"/>
      <c r="N748" s="175"/>
      <c r="O748" s="175"/>
      <c r="P748" s="175"/>
      <c r="Q748" s="175"/>
      <c r="R748" s="175"/>
      <c r="S748" s="175"/>
      <c r="T748" s="175"/>
      <c r="U748" s="175"/>
      <c r="V748" s="175"/>
      <c r="W748" s="175"/>
      <c r="X748" s="175"/>
      <c r="Y748" s="175"/>
      <c r="Z748" s="175"/>
    </row>
    <row r="749" ht="11.25" customHeight="1">
      <c r="A749" s="175"/>
      <c r="B749" s="175"/>
      <c r="C749" s="175"/>
      <c r="D749" s="175"/>
      <c r="E749" s="175"/>
      <c r="F749" s="175"/>
      <c r="G749" s="175"/>
      <c r="H749" s="175"/>
      <c r="I749" s="175"/>
      <c r="J749" s="175"/>
      <c r="K749" s="175"/>
      <c r="L749" s="175"/>
      <c r="M749" s="175"/>
      <c r="N749" s="175"/>
      <c r="O749" s="175"/>
      <c r="P749" s="175"/>
      <c r="Q749" s="175"/>
      <c r="R749" s="175"/>
      <c r="S749" s="175"/>
      <c r="T749" s="175"/>
      <c r="U749" s="175"/>
      <c r="V749" s="175"/>
      <c r="W749" s="175"/>
      <c r="X749" s="175"/>
      <c r="Y749" s="175"/>
      <c r="Z749" s="175"/>
    </row>
    <row r="750" ht="11.25" customHeight="1">
      <c r="A750" s="175"/>
      <c r="B750" s="175"/>
      <c r="C750" s="175"/>
      <c r="D750" s="175"/>
      <c r="E750" s="175"/>
      <c r="F750" s="175"/>
      <c r="G750" s="175"/>
      <c r="H750" s="175"/>
      <c r="I750" s="175"/>
      <c r="J750" s="175"/>
      <c r="K750" s="175"/>
      <c r="L750" s="175"/>
      <c r="M750" s="175"/>
      <c r="N750" s="175"/>
      <c r="O750" s="175"/>
      <c r="P750" s="175"/>
      <c r="Q750" s="175"/>
      <c r="R750" s="175"/>
      <c r="S750" s="175"/>
      <c r="T750" s="175"/>
      <c r="U750" s="175"/>
      <c r="V750" s="175"/>
      <c r="W750" s="175"/>
      <c r="X750" s="175"/>
      <c r="Y750" s="175"/>
      <c r="Z750" s="175"/>
    </row>
    <row r="751" ht="11.25" customHeight="1">
      <c r="A751" s="175"/>
      <c r="B751" s="175"/>
      <c r="C751" s="175"/>
      <c r="D751" s="175"/>
      <c r="E751" s="175"/>
      <c r="F751" s="175"/>
      <c r="G751" s="175"/>
      <c r="H751" s="175"/>
      <c r="I751" s="175"/>
      <c r="J751" s="175"/>
      <c r="K751" s="175"/>
      <c r="L751" s="175"/>
      <c r="M751" s="175"/>
      <c r="N751" s="175"/>
      <c r="O751" s="175"/>
      <c r="P751" s="175"/>
      <c r="Q751" s="175"/>
      <c r="R751" s="175"/>
      <c r="S751" s="175"/>
      <c r="T751" s="175"/>
      <c r="U751" s="175"/>
      <c r="V751" s="175"/>
      <c r="W751" s="175"/>
      <c r="X751" s="175"/>
      <c r="Y751" s="175"/>
      <c r="Z751" s="175"/>
    </row>
    <row r="752" ht="11.25" customHeight="1">
      <c r="A752" s="175"/>
      <c r="B752" s="175"/>
      <c r="C752" s="175"/>
      <c r="D752" s="175"/>
      <c r="E752" s="175"/>
      <c r="F752" s="175"/>
      <c r="G752" s="175"/>
      <c r="H752" s="175"/>
      <c r="I752" s="175"/>
      <c r="J752" s="175"/>
      <c r="K752" s="175"/>
      <c r="L752" s="175"/>
      <c r="M752" s="175"/>
      <c r="N752" s="175"/>
      <c r="O752" s="175"/>
      <c r="P752" s="175"/>
      <c r="Q752" s="175"/>
      <c r="R752" s="175"/>
      <c r="S752" s="175"/>
      <c r="T752" s="175"/>
      <c r="U752" s="175"/>
      <c r="V752" s="175"/>
      <c r="W752" s="175"/>
      <c r="X752" s="175"/>
      <c r="Y752" s="175"/>
      <c r="Z752" s="175"/>
    </row>
    <row r="753" ht="11.25" customHeight="1">
      <c r="A753" s="175"/>
      <c r="B753" s="175"/>
      <c r="C753" s="175"/>
      <c r="D753" s="175"/>
      <c r="E753" s="175"/>
      <c r="F753" s="175"/>
      <c r="G753" s="175"/>
      <c r="H753" s="175"/>
      <c r="I753" s="175"/>
      <c r="J753" s="175"/>
      <c r="K753" s="175"/>
      <c r="L753" s="175"/>
      <c r="M753" s="175"/>
      <c r="N753" s="175"/>
      <c r="O753" s="175"/>
      <c r="P753" s="175"/>
      <c r="Q753" s="175"/>
      <c r="R753" s="175"/>
      <c r="S753" s="175"/>
      <c r="T753" s="175"/>
      <c r="U753" s="175"/>
      <c r="V753" s="175"/>
      <c r="W753" s="175"/>
      <c r="X753" s="175"/>
      <c r="Y753" s="175"/>
      <c r="Z753" s="175"/>
    </row>
    <row r="754" ht="11.25" customHeight="1">
      <c r="A754" s="175"/>
      <c r="B754" s="175"/>
      <c r="C754" s="175"/>
      <c r="D754" s="175"/>
      <c r="E754" s="175"/>
      <c r="F754" s="175"/>
      <c r="G754" s="175"/>
      <c r="H754" s="175"/>
      <c r="I754" s="175"/>
      <c r="J754" s="175"/>
      <c r="K754" s="175"/>
      <c r="L754" s="175"/>
      <c r="M754" s="175"/>
      <c r="N754" s="175"/>
      <c r="O754" s="175"/>
      <c r="P754" s="175"/>
      <c r="Q754" s="175"/>
      <c r="R754" s="175"/>
      <c r="S754" s="175"/>
      <c r="T754" s="175"/>
      <c r="U754" s="175"/>
      <c r="V754" s="175"/>
      <c r="W754" s="175"/>
      <c r="X754" s="175"/>
      <c r="Y754" s="175"/>
      <c r="Z754" s="175"/>
    </row>
    <row r="755" ht="11.25" customHeight="1">
      <c r="A755" s="175"/>
      <c r="B755" s="175"/>
      <c r="C755" s="175"/>
      <c r="D755" s="175"/>
      <c r="E755" s="175"/>
      <c r="F755" s="175"/>
      <c r="G755" s="175"/>
      <c r="H755" s="175"/>
      <c r="I755" s="175"/>
      <c r="J755" s="175"/>
      <c r="K755" s="175"/>
      <c r="L755" s="175"/>
      <c r="M755" s="175"/>
      <c r="N755" s="175"/>
      <c r="O755" s="175"/>
      <c r="P755" s="175"/>
      <c r="Q755" s="175"/>
      <c r="R755" s="175"/>
      <c r="S755" s="175"/>
      <c r="T755" s="175"/>
      <c r="U755" s="175"/>
      <c r="V755" s="175"/>
      <c r="W755" s="175"/>
      <c r="X755" s="175"/>
      <c r="Y755" s="175"/>
      <c r="Z755" s="175"/>
    </row>
    <row r="756" ht="11.25" customHeight="1">
      <c r="A756" s="175"/>
      <c r="B756" s="175"/>
      <c r="C756" s="175"/>
      <c r="D756" s="175"/>
      <c r="E756" s="175"/>
      <c r="F756" s="175"/>
      <c r="G756" s="175"/>
      <c r="H756" s="175"/>
      <c r="I756" s="175"/>
      <c r="J756" s="175"/>
      <c r="K756" s="175"/>
      <c r="L756" s="175"/>
      <c r="M756" s="175"/>
      <c r="N756" s="175"/>
      <c r="O756" s="175"/>
      <c r="P756" s="175"/>
      <c r="Q756" s="175"/>
      <c r="R756" s="175"/>
      <c r="S756" s="175"/>
      <c r="T756" s="175"/>
      <c r="U756" s="175"/>
      <c r="V756" s="175"/>
      <c r="W756" s="175"/>
      <c r="X756" s="175"/>
      <c r="Y756" s="175"/>
      <c r="Z756" s="175"/>
    </row>
    <row r="757" ht="11.25" customHeight="1">
      <c r="A757" s="175"/>
      <c r="B757" s="175"/>
      <c r="C757" s="175"/>
      <c r="D757" s="175"/>
      <c r="E757" s="175"/>
      <c r="F757" s="175"/>
      <c r="G757" s="175"/>
      <c r="H757" s="175"/>
      <c r="I757" s="175"/>
      <c r="J757" s="175"/>
      <c r="K757" s="175"/>
      <c r="L757" s="175"/>
      <c r="M757" s="175"/>
      <c r="N757" s="175"/>
      <c r="O757" s="175"/>
      <c r="P757" s="175"/>
      <c r="Q757" s="175"/>
      <c r="R757" s="175"/>
      <c r="S757" s="175"/>
      <c r="T757" s="175"/>
      <c r="U757" s="175"/>
      <c r="V757" s="175"/>
      <c r="W757" s="175"/>
      <c r="X757" s="175"/>
      <c r="Y757" s="175"/>
      <c r="Z757" s="175"/>
    </row>
    <row r="758" ht="11.25" customHeight="1">
      <c r="A758" s="175"/>
      <c r="B758" s="175"/>
      <c r="C758" s="175"/>
      <c r="D758" s="175"/>
      <c r="E758" s="175"/>
      <c r="F758" s="175"/>
      <c r="G758" s="175"/>
      <c r="H758" s="175"/>
      <c r="I758" s="175"/>
      <c r="J758" s="175"/>
      <c r="K758" s="175"/>
      <c r="L758" s="175"/>
      <c r="M758" s="175"/>
      <c r="N758" s="175"/>
      <c r="O758" s="175"/>
      <c r="P758" s="175"/>
      <c r="Q758" s="175"/>
      <c r="R758" s="175"/>
      <c r="S758" s="175"/>
      <c r="T758" s="175"/>
      <c r="U758" s="175"/>
      <c r="V758" s="175"/>
      <c r="W758" s="175"/>
      <c r="X758" s="175"/>
      <c r="Y758" s="175"/>
      <c r="Z758" s="175"/>
    </row>
    <row r="759" ht="11.25" customHeight="1">
      <c r="A759" s="175"/>
      <c r="B759" s="175"/>
      <c r="C759" s="175"/>
      <c r="D759" s="175"/>
      <c r="E759" s="175"/>
      <c r="F759" s="175"/>
      <c r="G759" s="175"/>
      <c r="H759" s="175"/>
      <c r="I759" s="175"/>
      <c r="J759" s="175"/>
      <c r="K759" s="175"/>
      <c r="L759" s="175"/>
      <c r="M759" s="175"/>
      <c r="N759" s="175"/>
      <c r="O759" s="175"/>
      <c r="P759" s="175"/>
      <c r="Q759" s="175"/>
      <c r="R759" s="175"/>
      <c r="S759" s="175"/>
      <c r="T759" s="175"/>
      <c r="U759" s="175"/>
      <c r="V759" s="175"/>
      <c r="W759" s="175"/>
      <c r="X759" s="175"/>
      <c r="Y759" s="175"/>
      <c r="Z759" s="175"/>
    </row>
    <row r="760" ht="11.25" customHeight="1">
      <c r="A760" s="175"/>
      <c r="B760" s="175"/>
      <c r="C760" s="175"/>
      <c r="D760" s="175"/>
      <c r="E760" s="175"/>
      <c r="F760" s="175"/>
      <c r="G760" s="175"/>
      <c r="H760" s="175"/>
      <c r="I760" s="175"/>
      <c r="J760" s="175"/>
      <c r="K760" s="175"/>
      <c r="L760" s="175"/>
      <c r="M760" s="175"/>
      <c r="N760" s="175"/>
      <c r="O760" s="175"/>
      <c r="P760" s="175"/>
      <c r="Q760" s="175"/>
      <c r="R760" s="175"/>
      <c r="S760" s="175"/>
      <c r="T760" s="175"/>
      <c r="U760" s="175"/>
      <c r="V760" s="175"/>
      <c r="W760" s="175"/>
      <c r="X760" s="175"/>
      <c r="Y760" s="175"/>
      <c r="Z760" s="175"/>
    </row>
    <row r="761" ht="11.25" customHeight="1">
      <c r="A761" s="175"/>
      <c r="B761" s="175"/>
      <c r="C761" s="175"/>
      <c r="D761" s="175"/>
      <c r="E761" s="175"/>
      <c r="F761" s="175"/>
      <c r="G761" s="175"/>
      <c r="H761" s="175"/>
      <c r="I761" s="175"/>
      <c r="J761" s="175"/>
      <c r="K761" s="175"/>
      <c r="L761" s="175"/>
      <c r="M761" s="175"/>
      <c r="N761" s="175"/>
      <c r="O761" s="175"/>
      <c r="P761" s="175"/>
      <c r="Q761" s="175"/>
      <c r="R761" s="175"/>
      <c r="S761" s="175"/>
      <c r="T761" s="175"/>
      <c r="U761" s="175"/>
      <c r="V761" s="175"/>
      <c r="W761" s="175"/>
      <c r="X761" s="175"/>
      <c r="Y761" s="175"/>
      <c r="Z761" s="175"/>
    </row>
    <row r="762" ht="11.25" customHeight="1">
      <c r="A762" s="175"/>
      <c r="B762" s="175"/>
      <c r="C762" s="175"/>
      <c r="D762" s="175"/>
      <c r="E762" s="175"/>
      <c r="F762" s="175"/>
      <c r="G762" s="175"/>
      <c r="H762" s="175"/>
      <c r="I762" s="175"/>
      <c r="J762" s="175"/>
      <c r="K762" s="175"/>
      <c r="L762" s="175"/>
      <c r="M762" s="175"/>
      <c r="N762" s="175"/>
      <c r="O762" s="175"/>
      <c r="P762" s="175"/>
      <c r="Q762" s="175"/>
      <c r="R762" s="175"/>
      <c r="S762" s="175"/>
      <c r="T762" s="175"/>
      <c r="U762" s="175"/>
      <c r="V762" s="175"/>
      <c r="W762" s="175"/>
      <c r="X762" s="175"/>
      <c r="Y762" s="175"/>
      <c r="Z762" s="175"/>
    </row>
    <row r="763" ht="11.25" customHeight="1">
      <c r="A763" s="175"/>
      <c r="B763" s="175"/>
      <c r="C763" s="175"/>
      <c r="D763" s="175"/>
      <c r="E763" s="175"/>
      <c r="F763" s="175"/>
      <c r="G763" s="175"/>
      <c r="H763" s="175"/>
      <c r="I763" s="175"/>
      <c r="J763" s="175"/>
      <c r="K763" s="175"/>
      <c r="L763" s="175"/>
      <c r="M763" s="175"/>
      <c r="N763" s="175"/>
      <c r="O763" s="175"/>
      <c r="P763" s="175"/>
      <c r="Q763" s="175"/>
      <c r="R763" s="175"/>
      <c r="S763" s="175"/>
      <c r="T763" s="175"/>
      <c r="U763" s="175"/>
      <c r="V763" s="175"/>
      <c r="W763" s="175"/>
      <c r="X763" s="175"/>
      <c r="Y763" s="175"/>
      <c r="Z763" s="175"/>
    </row>
    <row r="764" ht="11.25" customHeight="1">
      <c r="A764" s="175"/>
      <c r="B764" s="175"/>
      <c r="C764" s="175"/>
      <c r="D764" s="175"/>
      <c r="E764" s="175"/>
      <c r="F764" s="175"/>
      <c r="G764" s="175"/>
      <c r="H764" s="175"/>
      <c r="I764" s="175"/>
      <c r="J764" s="175"/>
      <c r="K764" s="175"/>
      <c r="L764" s="175"/>
      <c r="M764" s="175"/>
      <c r="N764" s="175"/>
      <c r="O764" s="175"/>
      <c r="P764" s="175"/>
      <c r="Q764" s="175"/>
      <c r="R764" s="175"/>
      <c r="S764" s="175"/>
      <c r="T764" s="175"/>
      <c r="U764" s="175"/>
      <c r="V764" s="175"/>
      <c r="W764" s="175"/>
      <c r="X764" s="175"/>
      <c r="Y764" s="175"/>
      <c r="Z764" s="175"/>
    </row>
    <row r="765" ht="11.25" customHeight="1">
      <c r="A765" s="175"/>
      <c r="B765" s="175"/>
      <c r="C765" s="175"/>
      <c r="D765" s="175"/>
      <c r="E765" s="175"/>
      <c r="F765" s="175"/>
      <c r="G765" s="175"/>
      <c r="H765" s="175"/>
      <c r="I765" s="175"/>
      <c r="J765" s="175"/>
      <c r="K765" s="175"/>
      <c r="L765" s="175"/>
      <c r="M765" s="175"/>
      <c r="N765" s="175"/>
      <c r="O765" s="175"/>
      <c r="P765" s="175"/>
      <c r="Q765" s="175"/>
      <c r="R765" s="175"/>
      <c r="S765" s="175"/>
      <c r="T765" s="175"/>
      <c r="U765" s="175"/>
      <c r="V765" s="175"/>
      <c r="W765" s="175"/>
      <c r="X765" s="175"/>
      <c r="Y765" s="175"/>
      <c r="Z765" s="175"/>
    </row>
    <row r="766" ht="11.25" customHeight="1">
      <c r="A766" s="175"/>
      <c r="B766" s="175"/>
      <c r="C766" s="175"/>
      <c r="D766" s="175"/>
      <c r="E766" s="175"/>
      <c r="F766" s="175"/>
      <c r="G766" s="175"/>
      <c r="H766" s="175"/>
      <c r="I766" s="175"/>
      <c r="J766" s="175"/>
      <c r="K766" s="175"/>
      <c r="L766" s="175"/>
      <c r="M766" s="175"/>
      <c r="N766" s="175"/>
      <c r="O766" s="175"/>
      <c r="P766" s="175"/>
      <c r="Q766" s="175"/>
      <c r="R766" s="175"/>
      <c r="S766" s="175"/>
      <c r="T766" s="175"/>
      <c r="U766" s="175"/>
      <c r="V766" s="175"/>
      <c r="W766" s="175"/>
      <c r="X766" s="175"/>
      <c r="Y766" s="175"/>
      <c r="Z766" s="175"/>
    </row>
    <row r="767" ht="11.25" customHeight="1">
      <c r="A767" s="175"/>
      <c r="B767" s="175"/>
      <c r="C767" s="175"/>
      <c r="D767" s="175"/>
      <c r="E767" s="175"/>
      <c r="F767" s="175"/>
      <c r="G767" s="175"/>
      <c r="H767" s="175"/>
      <c r="I767" s="175"/>
      <c r="J767" s="175"/>
      <c r="K767" s="175"/>
      <c r="L767" s="175"/>
      <c r="M767" s="175"/>
      <c r="N767" s="175"/>
      <c r="O767" s="175"/>
      <c r="P767" s="175"/>
      <c r="Q767" s="175"/>
      <c r="R767" s="175"/>
      <c r="S767" s="175"/>
      <c r="T767" s="175"/>
      <c r="U767" s="175"/>
      <c r="V767" s="175"/>
      <c r="W767" s="175"/>
      <c r="X767" s="175"/>
      <c r="Y767" s="175"/>
      <c r="Z767" s="175"/>
    </row>
    <row r="768" ht="11.25" customHeight="1">
      <c r="A768" s="175"/>
      <c r="B768" s="175"/>
      <c r="C768" s="175"/>
      <c r="D768" s="175"/>
      <c r="E768" s="175"/>
      <c r="F768" s="175"/>
      <c r="G768" s="175"/>
      <c r="H768" s="175"/>
      <c r="I768" s="175"/>
      <c r="J768" s="175"/>
      <c r="K768" s="175"/>
      <c r="L768" s="175"/>
      <c r="M768" s="175"/>
      <c r="N768" s="175"/>
      <c r="O768" s="175"/>
      <c r="P768" s="175"/>
      <c r="Q768" s="175"/>
      <c r="R768" s="175"/>
      <c r="S768" s="175"/>
      <c r="T768" s="175"/>
      <c r="U768" s="175"/>
      <c r="V768" s="175"/>
      <c r="W768" s="175"/>
      <c r="X768" s="175"/>
      <c r="Y768" s="175"/>
      <c r="Z768" s="175"/>
    </row>
    <row r="769" ht="11.25" customHeight="1">
      <c r="A769" s="175"/>
      <c r="B769" s="175"/>
      <c r="C769" s="175"/>
      <c r="D769" s="175"/>
      <c r="E769" s="175"/>
      <c r="F769" s="175"/>
      <c r="G769" s="175"/>
      <c r="H769" s="175"/>
      <c r="I769" s="175"/>
      <c r="J769" s="175"/>
      <c r="K769" s="175"/>
      <c r="L769" s="175"/>
      <c r="M769" s="175"/>
      <c r="N769" s="175"/>
      <c r="O769" s="175"/>
      <c r="P769" s="175"/>
      <c r="Q769" s="175"/>
      <c r="R769" s="175"/>
      <c r="S769" s="175"/>
      <c r="T769" s="175"/>
      <c r="U769" s="175"/>
      <c r="V769" s="175"/>
      <c r="W769" s="175"/>
      <c r="X769" s="175"/>
      <c r="Y769" s="175"/>
      <c r="Z769" s="175"/>
    </row>
    <row r="770" ht="11.25" customHeight="1">
      <c r="A770" s="175"/>
      <c r="B770" s="175"/>
      <c r="C770" s="175"/>
      <c r="D770" s="175"/>
      <c r="E770" s="175"/>
      <c r="F770" s="175"/>
      <c r="G770" s="175"/>
      <c r="H770" s="175"/>
      <c r="I770" s="175"/>
      <c r="J770" s="175"/>
      <c r="K770" s="175"/>
      <c r="L770" s="175"/>
      <c r="M770" s="175"/>
      <c r="N770" s="175"/>
      <c r="O770" s="175"/>
      <c r="P770" s="175"/>
      <c r="Q770" s="175"/>
      <c r="R770" s="175"/>
      <c r="S770" s="175"/>
      <c r="T770" s="175"/>
      <c r="U770" s="175"/>
      <c r="V770" s="175"/>
      <c r="W770" s="175"/>
      <c r="X770" s="175"/>
      <c r="Y770" s="175"/>
      <c r="Z770" s="175"/>
    </row>
    <row r="771" ht="11.25" customHeight="1">
      <c r="A771" s="175"/>
      <c r="B771" s="175"/>
      <c r="C771" s="175"/>
      <c r="D771" s="175"/>
      <c r="E771" s="175"/>
      <c r="F771" s="175"/>
      <c r="G771" s="175"/>
      <c r="H771" s="175"/>
      <c r="I771" s="175"/>
      <c r="J771" s="175"/>
      <c r="K771" s="175"/>
      <c r="L771" s="175"/>
      <c r="M771" s="175"/>
      <c r="N771" s="175"/>
      <c r="O771" s="175"/>
      <c r="P771" s="175"/>
      <c r="Q771" s="175"/>
      <c r="R771" s="175"/>
      <c r="S771" s="175"/>
      <c r="T771" s="175"/>
      <c r="U771" s="175"/>
      <c r="V771" s="175"/>
      <c r="W771" s="175"/>
      <c r="X771" s="175"/>
      <c r="Y771" s="175"/>
      <c r="Z771" s="175"/>
    </row>
    <row r="772" ht="11.25" customHeight="1">
      <c r="A772" s="175"/>
      <c r="B772" s="175"/>
      <c r="C772" s="175"/>
      <c r="D772" s="175"/>
      <c r="E772" s="175"/>
      <c r="F772" s="175"/>
      <c r="G772" s="175"/>
      <c r="H772" s="175"/>
      <c r="I772" s="175"/>
      <c r="J772" s="175"/>
      <c r="K772" s="175"/>
      <c r="L772" s="175"/>
      <c r="M772" s="175"/>
      <c r="N772" s="175"/>
      <c r="O772" s="175"/>
      <c r="P772" s="175"/>
      <c r="Q772" s="175"/>
      <c r="R772" s="175"/>
      <c r="S772" s="175"/>
      <c r="T772" s="175"/>
      <c r="U772" s="175"/>
      <c r="V772" s="175"/>
      <c r="W772" s="175"/>
      <c r="X772" s="175"/>
      <c r="Y772" s="175"/>
      <c r="Z772" s="175"/>
    </row>
    <row r="773" ht="11.25" customHeight="1">
      <c r="A773" s="175"/>
      <c r="B773" s="175"/>
      <c r="C773" s="175"/>
      <c r="D773" s="175"/>
      <c r="E773" s="175"/>
      <c r="F773" s="175"/>
      <c r="G773" s="175"/>
      <c r="H773" s="175"/>
      <c r="I773" s="175"/>
      <c r="J773" s="175"/>
      <c r="K773" s="175"/>
      <c r="L773" s="175"/>
      <c r="M773" s="175"/>
      <c r="N773" s="175"/>
      <c r="O773" s="175"/>
      <c r="P773" s="175"/>
      <c r="Q773" s="175"/>
      <c r="R773" s="175"/>
      <c r="S773" s="175"/>
      <c r="T773" s="175"/>
      <c r="U773" s="175"/>
      <c r="V773" s="175"/>
      <c r="W773" s="175"/>
      <c r="X773" s="175"/>
      <c r="Y773" s="175"/>
      <c r="Z773" s="175"/>
    </row>
    <row r="774" ht="11.25" customHeight="1">
      <c r="A774" s="175"/>
      <c r="B774" s="175"/>
      <c r="C774" s="175"/>
      <c r="D774" s="175"/>
      <c r="E774" s="175"/>
      <c r="F774" s="175"/>
      <c r="G774" s="175"/>
      <c r="H774" s="175"/>
      <c r="I774" s="175"/>
      <c r="J774" s="175"/>
      <c r="K774" s="175"/>
      <c r="L774" s="175"/>
      <c r="M774" s="175"/>
      <c r="N774" s="175"/>
      <c r="O774" s="175"/>
      <c r="P774" s="175"/>
      <c r="Q774" s="175"/>
      <c r="R774" s="175"/>
      <c r="S774" s="175"/>
      <c r="T774" s="175"/>
      <c r="U774" s="175"/>
      <c r="V774" s="175"/>
      <c r="W774" s="175"/>
      <c r="X774" s="175"/>
      <c r="Y774" s="175"/>
      <c r="Z774" s="175"/>
    </row>
    <row r="775" ht="11.25" customHeight="1">
      <c r="A775" s="175"/>
      <c r="B775" s="175"/>
      <c r="C775" s="175"/>
      <c r="D775" s="175"/>
      <c r="E775" s="175"/>
      <c r="F775" s="175"/>
      <c r="G775" s="175"/>
      <c r="H775" s="175"/>
      <c r="I775" s="175"/>
      <c r="J775" s="175"/>
      <c r="K775" s="175"/>
      <c r="L775" s="175"/>
      <c r="M775" s="175"/>
      <c r="N775" s="175"/>
      <c r="O775" s="175"/>
      <c r="P775" s="175"/>
      <c r="Q775" s="175"/>
      <c r="R775" s="175"/>
      <c r="S775" s="175"/>
      <c r="T775" s="175"/>
      <c r="U775" s="175"/>
      <c r="V775" s="175"/>
      <c r="W775" s="175"/>
      <c r="X775" s="175"/>
      <c r="Y775" s="175"/>
      <c r="Z775" s="175"/>
    </row>
    <row r="776" ht="11.25" customHeight="1">
      <c r="A776" s="175"/>
      <c r="B776" s="175"/>
      <c r="C776" s="175"/>
      <c r="D776" s="175"/>
      <c r="E776" s="175"/>
      <c r="F776" s="175"/>
      <c r="G776" s="175"/>
      <c r="H776" s="175"/>
      <c r="I776" s="175"/>
      <c r="J776" s="175"/>
      <c r="K776" s="175"/>
      <c r="L776" s="175"/>
      <c r="M776" s="175"/>
      <c r="N776" s="175"/>
      <c r="O776" s="175"/>
      <c r="P776" s="175"/>
      <c r="Q776" s="175"/>
      <c r="R776" s="175"/>
      <c r="S776" s="175"/>
      <c r="T776" s="175"/>
      <c r="U776" s="175"/>
      <c r="V776" s="175"/>
      <c r="W776" s="175"/>
      <c r="X776" s="175"/>
      <c r="Y776" s="175"/>
      <c r="Z776" s="175"/>
    </row>
    <row r="777" ht="11.25" customHeight="1">
      <c r="A777" s="175"/>
      <c r="B777" s="175"/>
      <c r="C777" s="175"/>
      <c r="D777" s="175"/>
      <c r="E777" s="175"/>
      <c r="F777" s="175"/>
      <c r="G777" s="175"/>
      <c r="H777" s="175"/>
      <c r="I777" s="175"/>
      <c r="J777" s="175"/>
      <c r="K777" s="175"/>
      <c r="L777" s="175"/>
      <c r="M777" s="175"/>
      <c r="N777" s="175"/>
      <c r="O777" s="175"/>
      <c r="P777" s="175"/>
      <c r="Q777" s="175"/>
      <c r="R777" s="175"/>
      <c r="S777" s="175"/>
      <c r="T777" s="175"/>
      <c r="U777" s="175"/>
      <c r="V777" s="175"/>
      <c r="W777" s="175"/>
      <c r="X777" s="175"/>
      <c r="Y777" s="175"/>
      <c r="Z777" s="175"/>
    </row>
    <row r="778" ht="11.25" customHeight="1">
      <c r="A778" s="175"/>
      <c r="B778" s="175"/>
      <c r="C778" s="175"/>
      <c r="D778" s="175"/>
      <c r="E778" s="175"/>
      <c r="F778" s="175"/>
      <c r="G778" s="175"/>
      <c r="H778" s="175"/>
      <c r="I778" s="175"/>
      <c r="J778" s="175"/>
      <c r="K778" s="175"/>
      <c r="L778" s="175"/>
      <c r="M778" s="175"/>
      <c r="N778" s="175"/>
      <c r="O778" s="175"/>
      <c r="P778" s="175"/>
      <c r="Q778" s="175"/>
      <c r="R778" s="175"/>
      <c r="S778" s="175"/>
      <c r="T778" s="175"/>
      <c r="U778" s="175"/>
      <c r="V778" s="175"/>
      <c r="W778" s="175"/>
      <c r="X778" s="175"/>
      <c r="Y778" s="175"/>
      <c r="Z778" s="175"/>
    </row>
    <row r="779" ht="11.25" customHeight="1">
      <c r="A779" s="175"/>
      <c r="B779" s="175"/>
      <c r="C779" s="175"/>
      <c r="D779" s="175"/>
      <c r="E779" s="175"/>
      <c r="F779" s="175"/>
      <c r="G779" s="175"/>
      <c r="H779" s="175"/>
      <c r="I779" s="175"/>
      <c r="J779" s="175"/>
      <c r="K779" s="175"/>
      <c r="L779" s="175"/>
      <c r="M779" s="175"/>
      <c r="N779" s="175"/>
      <c r="O779" s="175"/>
      <c r="P779" s="175"/>
      <c r="Q779" s="175"/>
      <c r="R779" s="175"/>
      <c r="S779" s="175"/>
      <c r="T779" s="175"/>
      <c r="U779" s="175"/>
      <c r="V779" s="175"/>
      <c r="W779" s="175"/>
      <c r="X779" s="175"/>
      <c r="Y779" s="175"/>
      <c r="Z779" s="175"/>
    </row>
    <row r="780" ht="11.25" customHeight="1">
      <c r="A780" s="175"/>
      <c r="B780" s="175"/>
      <c r="C780" s="175"/>
      <c r="D780" s="175"/>
      <c r="E780" s="175"/>
      <c r="F780" s="175"/>
      <c r="G780" s="175"/>
      <c r="H780" s="175"/>
      <c r="I780" s="175"/>
      <c r="J780" s="175"/>
      <c r="K780" s="175"/>
      <c r="L780" s="175"/>
      <c r="M780" s="175"/>
      <c r="N780" s="175"/>
      <c r="O780" s="175"/>
      <c r="P780" s="175"/>
      <c r="Q780" s="175"/>
      <c r="R780" s="175"/>
      <c r="S780" s="175"/>
      <c r="T780" s="175"/>
      <c r="U780" s="175"/>
      <c r="V780" s="175"/>
      <c r="W780" s="175"/>
      <c r="X780" s="175"/>
      <c r="Y780" s="175"/>
      <c r="Z780" s="175"/>
    </row>
    <row r="781" ht="11.25" customHeight="1">
      <c r="A781" s="175"/>
      <c r="B781" s="175"/>
      <c r="C781" s="175"/>
      <c r="D781" s="175"/>
      <c r="E781" s="175"/>
      <c r="F781" s="175"/>
      <c r="G781" s="175"/>
      <c r="H781" s="175"/>
      <c r="I781" s="175"/>
      <c r="J781" s="175"/>
      <c r="K781" s="175"/>
      <c r="L781" s="175"/>
      <c r="M781" s="175"/>
      <c r="N781" s="175"/>
      <c r="O781" s="175"/>
      <c r="P781" s="175"/>
      <c r="Q781" s="175"/>
      <c r="R781" s="175"/>
      <c r="S781" s="175"/>
      <c r="T781" s="175"/>
      <c r="U781" s="175"/>
      <c r="V781" s="175"/>
      <c r="W781" s="175"/>
      <c r="X781" s="175"/>
      <c r="Y781" s="175"/>
      <c r="Z781" s="175"/>
    </row>
    <row r="782" ht="11.25" customHeight="1">
      <c r="A782" s="175"/>
      <c r="B782" s="175"/>
      <c r="C782" s="175"/>
      <c r="D782" s="175"/>
      <c r="E782" s="175"/>
      <c r="F782" s="175"/>
      <c r="G782" s="175"/>
      <c r="H782" s="175"/>
      <c r="I782" s="175"/>
      <c r="J782" s="175"/>
      <c r="K782" s="175"/>
      <c r="L782" s="175"/>
      <c r="M782" s="175"/>
      <c r="N782" s="175"/>
      <c r="O782" s="175"/>
      <c r="P782" s="175"/>
      <c r="Q782" s="175"/>
      <c r="R782" s="175"/>
      <c r="S782" s="175"/>
      <c r="T782" s="175"/>
      <c r="U782" s="175"/>
      <c r="V782" s="175"/>
      <c r="W782" s="175"/>
      <c r="X782" s="175"/>
      <c r="Y782" s="175"/>
      <c r="Z782" s="175"/>
    </row>
    <row r="783" ht="11.25" customHeight="1">
      <c r="A783" s="175"/>
      <c r="B783" s="175"/>
      <c r="C783" s="175"/>
      <c r="D783" s="175"/>
      <c r="E783" s="175"/>
      <c r="F783" s="175"/>
      <c r="G783" s="175"/>
      <c r="H783" s="175"/>
      <c r="I783" s="175"/>
      <c r="J783" s="175"/>
      <c r="K783" s="175"/>
      <c r="L783" s="175"/>
      <c r="M783" s="175"/>
      <c r="N783" s="175"/>
      <c r="O783" s="175"/>
      <c r="P783" s="175"/>
      <c r="Q783" s="175"/>
      <c r="R783" s="175"/>
      <c r="S783" s="175"/>
      <c r="T783" s="175"/>
      <c r="U783" s="175"/>
      <c r="V783" s="175"/>
      <c r="W783" s="175"/>
      <c r="X783" s="175"/>
      <c r="Y783" s="175"/>
      <c r="Z783" s="175"/>
    </row>
    <row r="784" ht="11.25" customHeight="1">
      <c r="A784" s="175"/>
      <c r="B784" s="175"/>
      <c r="C784" s="175"/>
      <c r="D784" s="175"/>
      <c r="E784" s="175"/>
      <c r="F784" s="175"/>
      <c r="G784" s="175"/>
      <c r="H784" s="175"/>
      <c r="I784" s="175"/>
      <c r="J784" s="175"/>
      <c r="K784" s="175"/>
      <c r="L784" s="175"/>
      <c r="M784" s="175"/>
      <c r="N784" s="175"/>
      <c r="O784" s="175"/>
      <c r="P784" s="175"/>
      <c r="Q784" s="175"/>
      <c r="R784" s="175"/>
      <c r="S784" s="175"/>
      <c r="T784" s="175"/>
      <c r="U784" s="175"/>
      <c r="V784" s="175"/>
      <c r="W784" s="175"/>
      <c r="X784" s="175"/>
      <c r="Y784" s="175"/>
      <c r="Z784" s="175"/>
    </row>
    <row r="785" ht="11.25" customHeight="1">
      <c r="A785" s="175"/>
      <c r="B785" s="175"/>
      <c r="C785" s="175"/>
      <c r="D785" s="175"/>
      <c r="E785" s="175"/>
      <c r="F785" s="175"/>
      <c r="G785" s="175"/>
      <c r="H785" s="175"/>
      <c r="I785" s="175"/>
      <c r="J785" s="175"/>
      <c r="K785" s="175"/>
      <c r="L785" s="175"/>
      <c r="M785" s="175"/>
      <c r="N785" s="175"/>
      <c r="O785" s="175"/>
      <c r="P785" s="175"/>
      <c r="Q785" s="175"/>
      <c r="R785" s="175"/>
      <c r="S785" s="175"/>
      <c r="T785" s="175"/>
      <c r="U785" s="175"/>
      <c r="V785" s="175"/>
      <c r="W785" s="175"/>
      <c r="X785" s="175"/>
      <c r="Y785" s="175"/>
      <c r="Z785" s="175"/>
    </row>
    <row r="786" ht="11.25" customHeight="1">
      <c r="A786" s="175"/>
      <c r="B786" s="175"/>
      <c r="C786" s="175"/>
      <c r="D786" s="175"/>
      <c r="E786" s="175"/>
      <c r="F786" s="175"/>
      <c r="G786" s="175"/>
      <c r="H786" s="175"/>
      <c r="I786" s="175"/>
      <c r="J786" s="175"/>
      <c r="K786" s="175"/>
      <c r="L786" s="175"/>
      <c r="M786" s="175"/>
      <c r="N786" s="175"/>
      <c r="O786" s="175"/>
      <c r="P786" s="175"/>
      <c r="Q786" s="175"/>
      <c r="R786" s="175"/>
      <c r="S786" s="175"/>
      <c r="T786" s="175"/>
      <c r="U786" s="175"/>
      <c r="V786" s="175"/>
      <c r="W786" s="175"/>
      <c r="X786" s="175"/>
      <c r="Y786" s="175"/>
      <c r="Z786" s="175"/>
    </row>
    <row r="787" ht="11.25" customHeight="1">
      <c r="A787" s="175"/>
      <c r="B787" s="175"/>
      <c r="C787" s="175"/>
      <c r="D787" s="175"/>
      <c r="E787" s="175"/>
      <c r="F787" s="175"/>
      <c r="G787" s="175"/>
      <c r="H787" s="175"/>
      <c r="I787" s="175"/>
      <c r="J787" s="175"/>
      <c r="K787" s="175"/>
      <c r="L787" s="175"/>
      <c r="M787" s="175"/>
      <c r="N787" s="175"/>
      <c r="O787" s="175"/>
      <c r="P787" s="175"/>
      <c r="Q787" s="175"/>
      <c r="R787" s="175"/>
      <c r="S787" s="175"/>
      <c r="T787" s="175"/>
      <c r="U787" s="175"/>
      <c r="V787" s="175"/>
      <c r="W787" s="175"/>
      <c r="X787" s="175"/>
      <c r="Y787" s="175"/>
      <c r="Z787" s="175"/>
    </row>
    <row r="788" ht="11.25" customHeight="1">
      <c r="A788" s="175"/>
      <c r="B788" s="175"/>
      <c r="C788" s="175"/>
      <c r="D788" s="175"/>
      <c r="E788" s="175"/>
      <c r="F788" s="175"/>
      <c r="G788" s="175"/>
      <c r="H788" s="175"/>
      <c r="I788" s="175"/>
      <c r="J788" s="175"/>
      <c r="K788" s="175"/>
      <c r="L788" s="175"/>
      <c r="M788" s="175"/>
      <c r="N788" s="175"/>
      <c r="O788" s="175"/>
      <c r="P788" s="175"/>
      <c r="Q788" s="175"/>
      <c r="R788" s="175"/>
      <c r="S788" s="175"/>
      <c r="T788" s="175"/>
      <c r="U788" s="175"/>
      <c r="V788" s="175"/>
      <c r="W788" s="175"/>
      <c r="X788" s="175"/>
      <c r="Y788" s="175"/>
      <c r="Z788" s="175"/>
    </row>
    <row r="789" ht="11.25" customHeight="1">
      <c r="A789" s="175"/>
      <c r="B789" s="175"/>
      <c r="C789" s="175"/>
      <c r="D789" s="175"/>
      <c r="E789" s="175"/>
      <c r="F789" s="175"/>
      <c r="G789" s="175"/>
      <c r="H789" s="175"/>
      <c r="I789" s="175"/>
      <c r="J789" s="175"/>
      <c r="K789" s="175"/>
      <c r="L789" s="175"/>
      <c r="M789" s="175"/>
      <c r="N789" s="175"/>
      <c r="O789" s="175"/>
      <c r="P789" s="175"/>
      <c r="Q789" s="175"/>
      <c r="R789" s="175"/>
      <c r="S789" s="175"/>
      <c r="T789" s="175"/>
      <c r="U789" s="175"/>
      <c r="V789" s="175"/>
      <c r="W789" s="175"/>
      <c r="X789" s="175"/>
      <c r="Y789" s="175"/>
      <c r="Z789" s="175"/>
    </row>
    <row r="790" ht="11.25" customHeight="1">
      <c r="A790" s="175"/>
      <c r="B790" s="175"/>
      <c r="C790" s="175"/>
      <c r="D790" s="175"/>
      <c r="E790" s="175"/>
      <c r="F790" s="175"/>
      <c r="G790" s="175"/>
      <c r="H790" s="175"/>
      <c r="I790" s="175"/>
      <c r="J790" s="175"/>
      <c r="K790" s="175"/>
      <c r="L790" s="175"/>
      <c r="M790" s="175"/>
      <c r="N790" s="175"/>
      <c r="O790" s="175"/>
      <c r="P790" s="175"/>
      <c r="Q790" s="175"/>
      <c r="R790" s="175"/>
      <c r="S790" s="175"/>
      <c r="T790" s="175"/>
      <c r="U790" s="175"/>
      <c r="V790" s="175"/>
      <c r="W790" s="175"/>
      <c r="X790" s="175"/>
      <c r="Y790" s="175"/>
      <c r="Z790" s="175"/>
    </row>
    <row r="791" ht="11.25" customHeight="1">
      <c r="A791" s="175"/>
      <c r="B791" s="175"/>
      <c r="C791" s="175"/>
      <c r="D791" s="175"/>
      <c r="E791" s="175"/>
      <c r="F791" s="175"/>
      <c r="G791" s="175"/>
      <c r="H791" s="175"/>
      <c r="I791" s="175"/>
      <c r="J791" s="175"/>
      <c r="K791" s="175"/>
      <c r="L791" s="175"/>
      <c r="M791" s="175"/>
      <c r="N791" s="175"/>
      <c r="O791" s="175"/>
      <c r="P791" s="175"/>
      <c r="Q791" s="175"/>
      <c r="R791" s="175"/>
      <c r="S791" s="175"/>
      <c r="T791" s="175"/>
      <c r="U791" s="175"/>
      <c r="V791" s="175"/>
      <c r="W791" s="175"/>
      <c r="X791" s="175"/>
      <c r="Y791" s="175"/>
      <c r="Z791" s="175"/>
    </row>
    <row r="792" ht="11.25" customHeight="1">
      <c r="A792" s="175"/>
      <c r="B792" s="175"/>
      <c r="C792" s="175"/>
      <c r="D792" s="175"/>
      <c r="E792" s="175"/>
      <c r="F792" s="175"/>
      <c r="G792" s="175"/>
      <c r="H792" s="175"/>
      <c r="I792" s="175"/>
      <c r="J792" s="175"/>
      <c r="K792" s="175"/>
      <c r="L792" s="175"/>
      <c r="M792" s="175"/>
      <c r="N792" s="175"/>
      <c r="O792" s="175"/>
      <c r="P792" s="175"/>
      <c r="Q792" s="175"/>
      <c r="R792" s="175"/>
      <c r="S792" s="175"/>
      <c r="T792" s="175"/>
      <c r="U792" s="175"/>
      <c r="V792" s="175"/>
      <c r="W792" s="175"/>
      <c r="X792" s="175"/>
      <c r="Y792" s="175"/>
      <c r="Z792" s="175"/>
    </row>
    <row r="793" ht="11.25" customHeight="1">
      <c r="A793" s="175"/>
      <c r="B793" s="175"/>
      <c r="C793" s="175"/>
      <c r="D793" s="175"/>
      <c r="E793" s="175"/>
      <c r="F793" s="175"/>
      <c r="G793" s="175"/>
      <c r="H793" s="175"/>
      <c r="I793" s="175"/>
      <c r="J793" s="175"/>
      <c r="K793" s="175"/>
      <c r="L793" s="175"/>
      <c r="M793" s="175"/>
      <c r="N793" s="175"/>
      <c r="O793" s="175"/>
      <c r="P793" s="175"/>
      <c r="Q793" s="175"/>
      <c r="R793" s="175"/>
      <c r="S793" s="175"/>
      <c r="T793" s="175"/>
      <c r="U793" s="175"/>
      <c r="V793" s="175"/>
      <c r="W793" s="175"/>
      <c r="X793" s="175"/>
      <c r="Y793" s="175"/>
      <c r="Z793" s="175"/>
    </row>
    <row r="794" ht="11.25" customHeight="1">
      <c r="A794" s="175"/>
      <c r="B794" s="175"/>
      <c r="C794" s="175"/>
      <c r="D794" s="175"/>
      <c r="E794" s="175"/>
      <c r="F794" s="175"/>
      <c r="G794" s="175"/>
      <c r="H794" s="175"/>
      <c r="I794" s="175"/>
      <c r="J794" s="175"/>
      <c r="K794" s="175"/>
      <c r="L794" s="175"/>
      <c r="M794" s="175"/>
      <c r="N794" s="175"/>
      <c r="O794" s="175"/>
      <c r="P794" s="175"/>
      <c r="Q794" s="175"/>
      <c r="R794" s="175"/>
      <c r="S794" s="175"/>
      <c r="T794" s="175"/>
      <c r="U794" s="175"/>
      <c r="V794" s="175"/>
      <c r="W794" s="175"/>
      <c r="X794" s="175"/>
      <c r="Y794" s="175"/>
      <c r="Z794" s="175"/>
    </row>
    <row r="795" ht="11.25" customHeight="1">
      <c r="A795" s="175"/>
      <c r="B795" s="175"/>
      <c r="C795" s="175"/>
      <c r="D795" s="175"/>
      <c r="E795" s="175"/>
      <c r="F795" s="175"/>
      <c r="G795" s="175"/>
      <c r="H795" s="175"/>
      <c r="I795" s="175"/>
      <c r="J795" s="175"/>
      <c r="K795" s="175"/>
      <c r="L795" s="175"/>
      <c r="M795" s="175"/>
      <c r="N795" s="175"/>
      <c r="O795" s="175"/>
      <c r="P795" s="175"/>
      <c r="Q795" s="175"/>
      <c r="R795" s="175"/>
      <c r="S795" s="175"/>
      <c r="T795" s="175"/>
      <c r="U795" s="175"/>
      <c r="V795" s="175"/>
      <c r="W795" s="175"/>
      <c r="X795" s="175"/>
      <c r="Y795" s="175"/>
      <c r="Z795" s="175"/>
    </row>
    <row r="796" ht="11.25" customHeight="1">
      <c r="A796" s="175"/>
      <c r="B796" s="175"/>
      <c r="C796" s="175"/>
      <c r="D796" s="175"/>
      <c r="E796" s="175"/>
      <c r="F796" s="175"/>
      <c r="G796" s="175"/>
      <c r="H796" s="175"/>
      <c r="I796" s="175"/>
      <c r="J796" s="175"/>
      <c r="K796" s="175"/>
      <c r="L796" s="175"/>
      <c r="M796" s="175"/>
      <c r="N796" s="175"/>
      <c r="O796" s="175"/>
      <c r="P796" s="175"/>
      <c r="Q796" s="175"/>
      <c r="R796" s="175"/>
      <c r="S796" s="175"/>
      <c r="T796" s="175"/>
      <c r="U796" s="175"/>
      <c r="V796" s="175"/>
      <c r="W796" s="175"/>
      <c r="X796" s="175"/>
      <c r="Y796" s="175"/>
      <c r="Z796" s="175"/>
    </row>
    <row r="797" ht="11.25" customHeight="1">
      <c r="A797" s="175"/>
      <c r="B797" s="175"/>
      <c r="C797" s="175"/>
      <c r="D797" s="175"/>
      <c r="E797" s="175"/>
      <c r="F797" s="175"/>
      <c r="G797" s="175"/>
      <c r="H797" s="175"/>
      <c r="I797" s="175"/>
      <c r="J797" s="175"/>
      <c r="K797" s="175"/>
      <c r="L797" s="175"/>
      <c r="M797" s="175"/>
      <c r="N797" s="175"/>
      <c r="O797" s="175"/>
      <c r="P797" s="175"/>
      <c r="Q797" s="175"/>
      <c r="R797" s="175"/>
      <c r="S797" s="175"/>
      <c r="T797" s="175"/>
      <c r="U797" s="175"/>
      <c r="V797" s="175"/>
      <c r="W797" s="175"/>
      <c r="X797" s="175"/>
      <c r="Y797" s="175"/>
      <c r="Z797" s="175"/>
    </row>
    <row r="798" ht="11.25" customHeight="1">
      <c r="A798" s="175"/>
      <c r="B798" s="175"/>
      <c r="C798" s="175"/>
      <c r="D798" s="175"/>
      <c r="E798" s="175"/>
      <c r="F798" s="175"/>
      <c r="G798" s="175"/>
      <c r="H798" s="175"/>
      <c r="I798" s="175"/>
      <c r="J798" s="175"/>
      <c r="K798" s="175"/>
      <c r="L798" s="175"/>
      <c r="M798" s="175"/>
      <c r="N798" s="175"/>
      <c r="O798" s="175"/>
      <c r="P798" s="175"/>
      <c r="Q798" s="175"/>
      <c r="R798" s="175"/>
      <c r="S798" s="175"/>
      <c r="T798" s="175"/>
      <c r="U798" s="175"/>
      <c r="V798" s="175"/>
      <c r="W798" s="175"/>
      <c r="X798" s="175"/>
      <c r="Y798" s="175"/>
      <c r="Z798" s="175"/>
    </row>
    <row r="799" ht="11.25" customHeight="1">
      <c r="A799" s="175"/>
      <c r="B799" s="175"/>
      <c r="C799" s="175"/>
      <c r="D799" s="175"/>
      <c r="E799" s="175"/>
      <c r="F799" s="175"/>
      <c r="G799" s="175"/>
      <c r="H799" s="175"/>
      <c r="I799" s="175"/>
      <c r="J799" s="175"/>
      <c r="K799" s="175"/>
      <c r="L799" s="175"/>
      <c r="M799" s="175"/>
      <c r="N799" s="175"/>
      <c r="O799" s="175"/>
      <c r="P799" s="175"/>
      <c r="Q799" s="175"/>
      <c r="R799" s="175"/>
      <c r="S799" s="175"/>
      <c r="T799" s="175"/>
      <c r="U799" s="175"/>
      <c r="V799" s="175"/>
      <c r="W799" s="175"/>
      <c r="X799" s="175"/>
      <c r="Y799" s="175"/>
      <c r="Z799" s="175"/>
    </row>
    <row r="800" ht="11.25" customHeight="1">
      <c r="A800" s="175"/>
      <c r="B800" s="175"/>
      <c r="C800" s="175"/>
      <c r="D800" s="175"/>
      <c r="E800" s="175"/>
      <c r="F800" s="175"/>
      <c r="G800" s="175"/>
      <c r="H800" s="175"/>
      <c r="I800" s="175"/>
      <c r="J800" s="175"/>
      <c r="K800" s="175"/>
      <c r="L800" s="175"/>
      <c r="M800" s="175"/>
      <c r="N800" s="175"/>
      <c r="O800" s="175"/>
      <c r="P800" s="175"/>
      <c r="Q800" s="175"/>
      <c r="R800" s="175"/>
      <c r="S800" s="175"/>
      <c r="T800" s="175"/>
      <c r="U800" s="175"/>
      <c r="V800" s="175"/>
      <c r="W800" s="175"/>
      <c r="X800" s="175"/>
      <c r="Y800" s="175"/>
      <c r="Z800" s="175"/>
    </row>
    <row r="801" ht="11.25" customHeight="1">
      <c r="A801" s="175"/>
      <c r="B801" s="175"/>
      <c r="C801" s="175"/>
      <c r="D801" s="175"/>
      <c r="E801" s="175"/>
      <c r="F801" s="175"/>
      <c r="G801" s="175"/>
      <c r="H801" s="175"/>
      <c r="I801" s="175"/>
      <c r="J801" s="175"/>
      <c r="K801" s="175"/>
      <c r="L801" s="175"/>
      <c r="M801" s="175"/>
      <c r="N801" s="175"/>
      <c r="O801" s="175"/>
      <c r="P801" s="175"/>
      <c r="Q801" s="175"/>
      <c r="R801" s="175"/>
      <c r="S801" s="175"/>
      <c r="T801" s="175"/>
      <c r="U801" s="175"/>
      <c r="V801" s="175"/>
      <c r="W801" s="175"/>
      <c r="X801" s="175"/>
      <c r="Y801" s="175"/>
      <c r="Z801" s="175"/>
    </row>
    <row r="802" ht="11.25" customHeight="1">
      <c r="A802" s="175"/>
      <c r="B802" s="175"/>
      <c r="C802" s="175"/>
      <c r="D802" s="175"/>
      <c r="E802" s="175"/>
      <c r="F802" s="175"/>
      <c r="G802" s="175"/>
      <c r="H802" s="175"/>
      <c r="I802" s="175"/>
      <c r="J802" s="175"/>
      <c r="K802" s="175"/>
      <c r="L802" s="175"/>
      <c r="M802" s="175"/>
      <c r="N802" s="175"/>
      <c r="O802" s="175"/>
      <c r="P802" s="175"/>
      <c r="Q802" s="175"/>
      <c r="R802" s="175"/>
      <c r="S802" s="175"/>
      <c r="T802" s="175"/>
      <c r="U802" s="175"/>
      <c r="V802" s="175"/>
      <c r="W802" s="175"/>
      <c r="X802" s="175"/>
      <c r="Y802" s="175"/>
      <c r="Z802" s="175"/>
    </row>
    <row r="803" ht="11.25" customHeight="1">
      <c r="A803" s="175"/>
      <c r="B803" s="175"/>
      <c r="C803" s="175"/>
      <c r="D803" s="175"/>
      <c r="E803" s="175"/>
      <c r="F803" s="175"/>
      <c r="G803" s="175"/>
      <c r="H803" s="175"/>
      <c r="I803" s="175"/>
      <c r="J803" s="175"/>
      <c r="K803" s="175"/>
      <c r="L803" s="175"/>
      <c r="M803" s="175"/>
      <c r="N803" s="175"/>
      <c r="O803" s="175"/>
      <c r="P803" s="175"/>
      <c r="Q803" s="175"/>
      <c r="R803" s="175"/>
      <c r="S803" s="175"/>
      <c r="T803" s="175"/>
      <c r="U803" s="175"/>
      <c r="V803" s="175"/>
      <c r="W803" s="175"/>
      <c r="X803" s="175"/>
      <c r="Y803" s="175"/>
      <c r="Z803" s="175"/>
    </row>
    <row r="804" ht="11.25" customHeight="1">
      <c r="A804" s="175"/>
      <c r="B804" s="175"/>
      <c r="C804" s="175"/>
      <c r="D804" s="175"/>
      <c r="E804" s="175"/>
      <c r="F804" s="175"/>
      <c r="G804" s="175"/>
      <c r="H804" s="175"/>
      <c r="I804" s="175"/>
      <c r="J804" s="175"/>
      <c r="K804" s="175"/>
      <c r="L804" s="175"/>
      <c r="M804" s="175"/>
      <c r="N804" s="175"/>
      <c r="O804" s="175"/>
      <c r="P804" s="175"/>
      <c r="Q804" s="175"/>
      <c r="R804" s="175"/>
      <c r="S804" s="175"/>
      <c r="T804" s="175"/>
      <c r="U804" s="175"/>
      <c r="V804" s="175"/>
      <c r="W804" s="175"/>
      <c r="X804" s="175"/>
      <c r="Y804" s="175"/>
      <c r="Z804" s="175"/>
    </row>
    <row r="805" ht="11.25" customHeight="1">
      <c r="A805" s="175"/>
      <c r="B805" s="175"/>
      <c r="C805" s="175"/>
      <c r="D805" s="175"/>
      <c r="E805" s="175"/>
      <c r="F805" s="175"/>
      <c r="G805" s="175"/>
      <c r="H805" s="175"/>
      <c r="I805" s="175"/>
      <c r="J805" s="175"/>
      <c r="K805" s="175"/>
      <c r="L805" s="175"/>
      <c r="M805" s="175"/>
      <c r="N805" s="175"/>
      <c r="O805" s="175"/>
      <c r="P805" s="175"/>
      <c r="Q805" s="175"/>
      <c r="R805" s="175"/>
      <c r="S805" s="175"/>
      <c r="T805" s="175"/>
      <c r="U805" s="175"/>
      <c r="V805" s="175"/>
      <c r="W805" s="175"/>
      <c r="X805" s="175"/>
      <c r="Y805" s="175"/>
      <c r="Z805" s="175"/>
    </row>
    <row r="806" ht="11.25" customHeight="1">
      <c r="A806" s="175"/>
      <c r="B806" s="175"/>
      <c r="C806" s="175"/>
      <c r="D806" s="175"/>
      <c r="E806" s="175"/>
      <c r="F806" s="175"/>
      <c r="G806" s="175"/>
      <c r="H806" s="175"/>
      <c r="I806" s="175"/>
      <c r="J806" s="175"/>
      <c r="K806" s="175"/>
      <c r="L806" s="175"/>
      <c r="M806" s="175"/>
      <c r="N806" s="175"/>
      <c r="O806" s="175"/>
      <c r="P806" s="175"/>
      <c r="Q806" s="175"/>
      <c r="R806" s="175"/>
      <c r="S806" s="175"/>
      <c r="T806" s="175"/>
      <c r="U806" s="175"/>
      <c r="V806" s="175"/>
      <c r="W806" s="175"/>
      <c r="X806" s="175"/>
      <c r="Y806" s="175"/>
      <c r="Z806" s="175"/>
    </row>
    <row r="807" ht="11.25" customHeight="1">
      <c r="A807" s="175"/>
      <c r="B807" s="175"/>
      <c r="C807" s="175"/>
      <c r="D807" s="175"/>
      <c r="E807" s="175"/>
      <c r="F807" s="175"/>
      <c r="G807" s="175"/>
      <c r="H807" s="175"/>
      <c r="I807" s="175"/>
      <c r="J807" s="175"/>
      <c r="K807" s="175"/>
      <c r="L807" s="175"/>
      <c r="M807" s="175"/>
      <c r="N807" s="175"/>
      <c r="O807" s="175"/>
      <c r="P807" s="175"/>
      <c r="Q807" s="175"/>
      <c r="R807" s="175"/>
      <c r="S807" s="175"/>
      <c r="T807" s="175"/>
      <c r="U807" s="175"/>
      <c r="V807" s="175"/>
      <c r="W807" s="175"/>
      <c r="X807" s="175"/>
      <c r="Y807" s="175"/>
      <c r="Z807" s="175"/>
    </row>
    <row r="808" ht="11.25" customHeight="1">
      <c r="A808" s="175"/>
      <c r="B808" s="175"/>
      <c r="C808" s="175"/>
      <c r="D808" s="175"/>
      <c r="E808" s="175"/>
      <c r="F808" s="175"/>
      <c r="G808" s="175"/>
      <c r="H808" s="175"/>
      <c r="I808" s="175"/>
      <c r="J808" s="175"/>
      <c r="K808" s="175"/>
      <c r="L808" s="175"/>
      <c r="M808" s="175"/>
      <c r="N808" s="175"/>
      <c r="O808" s="175"/>
      <c r="P808" s="175"/>
      <c r="Q808" s="175"/>
      <c r="R808" s="175"/>
      <c r="S808" s="175"/>
      <c r="T808" s="175"/>
      <c r="U808" s="175"/>
      <c r="V808" s="175"/>
      <c r="W808" s="175"/>
      <c r="X808" s="175"/>
      <c r="Y808" s="175"/>
      <c r="Z808" s="175"/>
    </row>
    <row r="809" ht="11.25" customHeight="1">
      <c r="A809" s="175"/>
      <c r="B809" s="175"/>
      <c r="C809" s="175"/>
      <c r="D809" s="175"/>
      <c r="E809" s="175"/>
      <c r="F809" s="175"/>
      <c r="G809" s="175"/>
      <c r="H809" s="175"/>
      <c r="I809" s="175"/>
      <c r="J809" s="175"/>
      <c r="K809" s="175"/>
      <c r="L809" s="175"/>
      <c r="M809" s="175"/>
      <c r="N809" s="175"/>
      <c r="O809" s="175"/>
      <c r="P809" s="175"/>
      <c r="Q809" s="175"/>
      <c r="R809" s="175"/>
      <c r="S809" s="175"/>
      <c r="T809" s="175"/>
      <c r="U809" s="175"/>
      <c r="V809" s="175"/>
      <c r="W809" s="175"/>
      <c r="X809" s="175"/>
      <c r="Y809" s="175"/>
      <c r="Z809" s="175"/>
    </row>
    <row r="810" ht="11.25" customHeight="1">
      <c r="A810" s="175"/>
      <c r="B810" s="175"/>
      <c r="C810" s="175"/>
      <c r="D810" s="175"/>
      <c r="E810" s="175"/>
      <c r="F810" s="175"/>
      <c r="G810" s="175"/>
      <c r="H810" s="175"/>
      <c r="I810" s="175"/>
      <c r="J810" s="175"/>
      <c r="K810" s="175"/>
      <c r="L810" s="175"/>
      <c r="M810" s="175"/>
      <c r="N810" s="175"/>
      <c r="O810" s="175"/>
      <c r="P810" s="175"/>
      <c r="Q810" s="175"/>
      <c r="R810" s="175"/>
      <c r="S810" s="175"/>
      <c r="T810" s="175"/>
      <c r="U810" s="175"/>
      <c r="V810" s="175"/>
      <c r="W810" s="175"/>
      <c r="X810" s="175"/>
      <c r="Y810" s="175"/>
      <c r="Z810" s="175"/>
    </row>
    <row r="811" ht="11.25" customHeight="1">
      <c r="A811" s="175"/>
      <c r="B811" s="175"/>
      <c r="C811" s="175"/>
      <c r="D811" s="175"/>
      <c r="E811" s="175"/>
      <c r="F811" s="175"/>
      <c r="G811" s="175"/>
      <c r="H811" s="175"/>
      <c r="I811" s="175"/>
      <c r="J811" s="175"/>
      <c r="K811" s="175"/>
      <c r="L811" s="175"/>
      <c r="M811" s="175"/>
      <c r="N811" s="175"/>
      <c r="O811" s="175"/>
      <c r="P811" s="175"/>
      <c r="Q811" s="175"/>
      <c r="R811" s="175"/>
      <c r="S811" s="175"/>
      <c r="T811" s="175"/>
      <c r="U811" s="175"/>
      <c r="V811" s="175"/>
      <c r="W811" s="175"/>
      <c r="X811" s="175"/>
      <c r="Y811" s="175"/>
      <c r="Z811" s="175"/>
    </row>
    <row r="812" ht="11.25" customHeight="1">
      <c r="A812" s="175"/>
      <c r="B812" s="175"/>
      <c r="C812" s="175"/>
      <c r="D812" s="175"/>
      <c r="E812" s="175"/>
      <c r="F812" s="175"/>
      <c r="G812" s="175"/>
      <c r="H812" s="175"/>
      <c r="I812" s="175"/>
      <c r="J812" s="175"/>
      <c r="K812" s="175"/>
      <c r="L812" s="175"/>
      <c r="M812" s="175"/>
      <c r="N812" s="175"/>
      <c r="O812" s="175"/>
      <c r="P812" s="175"/>
      <c r="Q812" s="175"/>
      <c r="R812" s="175"/>
      <c r="S812" s="175"/>
      <c r="T812" s="175"/>
      <c r="U812" s="175"/>
      <c r="V812" s="175"/>
      <c r="W812" s="175"/>
      <c r="X812" s="175"/>
      <c r="Y812" s="175"/>
      <c r="Z812" s="175"/>
    </row>
    <row r="813" ht="11.25" customHeight="1">
      <c r="A813" s="175"/>
      <c r="B813" s="175"/>
      <c r="C813" s="175"/>
      <c r="D813" s="175"/>
      <c r="E813" s="175"/>
      <c r="F813" s="175"/>
      <c r="G813" s="175"/>
      <c r="H813" s="175"/>
      <c r="I813" s="175"/>
      <c r="J813" s="175"/>
      <c r="K813" s="175"/>
      <c r="L813" s="175"/>
      <c r="M813" s="175"/>
      <c r="N813" s="175"/>
      <c r="O813" s="175"/>
      <c r="P813" s="175"/>
      <c r="Q813" s="175"/>
      <c r="R813" s="175"/>
      <c r="S813" s="175"/>
      <c r="T813" s="175"/>
      <c r="U813" s="175"/>
      <c r="V813" s="175"/>
      <c r="W813" s="175"/>
      <c r="X813" s="175"/>
      <c r="Y813" s="175"/>
      <c r="Z813" s="175"/>
    </row>
    <row r="814" ht="11.25" customHeight="1">
      <c r="A814" s="175"/>
      <c r="B814" s="175"/>
      <c r="C814" s="175"/>
      <c r="D814" s="175"/>
      <c r="E814" s="175"/>
      <c r="F814" s="175"/>
      <c r="G814" s="175"/>
      <c r="H814" s="175"/>
      <c r="I814" s="175"/>
      <c r="J814" s="175"/>
      <c r="K814" s="175"/>
      <c r="L814" s="175"/>
      <c r="M814" s="175"/>
      <c r="N814" s="175"/>
      <c r="O814" s="175"/>
      <c r="P814" s="175"/>
      <c r="Q814" s="175"/>
      <c r="R814" s="175"/>
      <c r="S814" s="175"/>
      <c r="T814" s="175"/>
      <c r="U814" s="175"/>
      <c r="V814" s="175"/>
      <c r="W814" s="175"/>
      <c r="X814" s="175"/>
      <c r="Y814" s="175"/>
      <c r="Z814" s="175"/>
    </row>
    <row r="815" ht="11.25" customHeight="1">
      <c r="A815" s="175"/>
      <c r="B815" s="175"/>
      <c r="C815" s="175"/>
      <c r="D815" s="175"/>
      <c r="E815" s="175"/>
      <c r="F815" s="175"/>
      <c r="G815" s="175"/>
      <c r="H815" s="175"/>
      <c r="I815" s="175"/>
      <c r="J815" s="175"/>
      <c r="K815" s="175"/>
      <c r="L815" s="175"/>
      <c r="M815" s="175"/>
      <c r="N815" s="175"/>
      <c r="O815" s="175"/>
      <c r="P815" s="175"/>
      <c r="Q815" s="175"/>
      <c r="R815" s="175"/>
      <c r="S815" s="175"/>
      <c r="T815" s="175"/>
      <c r="U815" s="175"/>
      <c r="V815" s="175"/>
      <c r="W815" s="175"/>
      <c r="X815" s="175"/>
      <c r="Y815" s="175"/>
      <c r="Z815" s="175"/>
    </row>
    <row r="816" ht="11.25" customHeight="1">
      <c r="A816" s="175"/>
      <c r="B816" s="175"/>
      <c r="C816" s="175"/>
      <c r="D816" s="175"/>
      <c r="E816" s="175"/>
      <c r="F816" s="175"/>
      <c r="G816" s="175"/>
      <c r="H816" s="175"/>
      <c r="I816" s="175"/>
      <c r="J816" s="175"/>
      <c r="K816" s="175"/>
      <c r="L816" s="175"/>
      <c r="M816" s="175"/>
      <c r="N816" s="175"/>
      <c r="O816" s="175"/>
      <c r="P816" s="175"/>
      <c r="Q816" s="175"/>
      <c r="R816" s="175"/>
      <c r="S816" s="175"/>
      <c r="T816" s="175"/>
      <c r="U816" s="175"/>
      <c r="V816" s="175"/>
      <c r="W816" s="175"/>
      <c r="X816" s="175"/>
      <c r="Y816" s="175"/>
      <c r="Z816" s="175"/>
    </row>
    <row r="817" ht="11.25" customHeight="1">
      <c r="A817" s="175"/>
      <c r="B817" s="175"/>
      <c r="C817" s="175"/>
      <c r="D817" s="175"/>
      <c r="E817" s="175"/>
      <c r="F817" s="175"/>
      <c r="G817" s="175"/>
      <c r="H817" s="175"/>
      <c r="I817" s="175"/>
      <c r="J817" s="175"/>
      <c r="K817" s="175"/>
      <c r="L817" s="175"/>
      <c r="M817" s="175"/>
      <c r="N817" s="175"/>
      <c r="O817" s="175"/>
      <c r="P817" s="175"/>
      <c r="Q817" s="175"/>
      <c r="R817" s="175"/>
      <c r="S817" s="175"/>
      <c r="T817" s="175"/>
      <c r="U817" s="175"/>
      <c r="V817" s="175"/>
      <c r="W817" s="175"/>
      <c r="X817" s="175"/>
      <c r="Y817" s="175"/>
      <c r="Z817" s="175"/>
    </row>
    <row r="818" ht="11.25" customHeight="1">
      <c r="A818" s="175"/>
      <c r="B818" s="175"/>
      <c r="C818" s="175"/>
      <c r="D818" s="175"/>
      <c r="E818" s="175"/>
      <c r="F818" s="175"/>
      <c r="G818" s="175"/>
      <c r="H818" s="175"/>
      <c r="I818" s="175"/>
      <c r="J818" s="175"/>
      <c r="K818" s="175"/>
      <c r="L818" s="175"/>
      <c r="M818" s="175"/>
      <c r="N818" s="175"/>
      <c r="O818" s="175"/>
      <c r="P818" s="175"/>
      <c r="Q818" s="175"/>
      <c r="R818" s="175"/>
      <c r="S818" s="175"/>
      <c r="T818" s="175"/>
      <c r="U818" s="175"/>
      <c r="V818" s="175"/>
      <c r="W818" s="175"/>
      <c r="X818" s="175"/>
      <c r="Y818" s="175"/>
      <c r="Z818" s="175"/>
    </row>
    <row r="819" ht="11.25" customHeight="1">
      <c r="A819" s="175"/>
      <c r="B819" s="175"/>
      <c r="C819" s="175"/>
      <c r="D819" s="175"/>
      <c r="E819" s="175"/>
      <c r="F819" s="175"/>
      <c r="G819" s="175"/>
      <c r="H819" s="175"/>
      <c r="I819" s="175"/>
      <c r="J819" s="175"/>
      <c r="K819" s="175"/>
      <c r="L819" s="175"/>
      <c r="M819" s="175"/>
      <c r="N819" s="175"/>
      <c r="O819" s="175"/>
      <c r="P819" s="175"/>
      <c r="Q819" s="175"/>
      <c r="R819" s="175"/>
      <c r="S819" s="175"/>
      <c r="T819" s="175"/>
      <c r="U819" s="175"/>
      <c r="V819" s="175"/>
      <c r="W819" s="175"/>
      <c r="X819" s="175"/>
      <c r="Y819" s="175"/>
      <c r="Z819" s="175"/>
    </row>
    <row r="820" ht="11.25" customHeight="1">
      <c r="A820" s="175"/>
      <c r="B820" s="175"/>
      <c r="C820" s="175"/>
      <c r="D820" s="175"/>
      <c r="E820" s="175"/>
      <c r="F820" s="175"/>
      <c r="G820" s="175"/>
      <c r="H820" s="175"/>
      <c r="I820" s="175"/>
      <c r="J820" s="175"/>
      <c r="K820" s="175"/>
      <c r="L820" s="175"/>
      <c r="M820" s="175"/>
      <c r="N820" s="175"/>
      <c r="O820" s="175"/>
      <c r="P820" s="175"/>
      <c r="Q820" s="175"/>
      <c r="R820" s="175"/>
      <c r="S820" s="175"/>
      <c r="T820" s="175"/>
      <c r="U820" s="175"/>
      <c r="V820" s="175"/>
      <c r="W820" s="175"/>
      <c r="X820" s="175"/>
      <c r="Y820" s="175"/>
      <c r="Z820" s="175"/>
    </row>
    <row r="821" ht="11.25" customHeight="1">
      <c r="A821" s="175"/>
      <c r="B821" s="175"/>
      <c r="C821" s="175"/>
      <c r="D821" s="175"/>
      <c r="E821" s="175"/>
      <c r="F821" s="175"/>
      <c r="G821" s="175"/>
      <c r="H821" s="175"/>
      <c r="I821" s="175"/>
      <c r="J821" s="175"/>
      <c r="K821" s="175"/>
      <c r="L821" s="175"/>
      <c r="M821" s="175"/>
      <c r="N821" s="175"/>
      <c r="O821" s="175"/>
      <c r="P821" s="175"/>
      <c r="Q821" s="175"/>
      <c r="R821" s="175"/>
      <c r="S821" s="175"/>
      <c r="T821" s="175"/>
      <c r="U821" s="175"/>
      <c r="V821" s="175"/>
      <c r="W821" s="175"/>
      <c r="X821" s="175"/>
      <c r="Y821" s="175"/>
      <c r="Z821" s="175"/>
    </row>
    <row r="822" ht="11.25" customHeight="1">
      <c r="A822" s="175"/>
      <c r="B822" s="175"/>
      <c r="C822" s="175"/>
      <c r="D822" s="175"/>
      <c r="E822" s="175"/>
      <c r="F822" s="175"/>
      <c r="G822" s="175"/>
      <c r="H822" s="175"/>
      <c r="I822" s="175"/>
      <c r="J822" s="175"/>
      <c r="K822" s="175"/>
      <c r="L822" s="175"/>
      <c r="M822" s="175"/>
      <c r="N822" s="175"/>
      <c r="O822" s="175"/>
      <c r="P822" s="175"/>
      <c r="Q822" s="175"/>
      <c r="R822" s="175"/>
      <c r="S822" s="175"/>
      <c r="T822" s="175"/>
      <c r="U822" s="175"/>
      <c r="V822" s="175"/>
      <c r="W822" s="175"/>
      <c r="X822" s="175"/>
      <c r="Y822" s="175"/>
      <c r="Z822" s="175"/>
    </row>
    <row r="823" ht="11.25" customHeight="1">
      <c r="A823" s="175"/>
      <c r="B823" s="175"/>
      <c r="C823" s="175"/>
      <c r="D823" s="175"/>
      <c r="E823" s="175"/>
      <c r="F823" s="175"/>
      <c r="G823" s="175"/>
      <c r="H823" s="175"/>
      <c r="I823" s="175"/>
      <c r="J823" s="175"/>
      <c r="K823" s="175"/>
      <c r="L823" s="175"/>
      <c r="M823" s="175"/>
      <c r="N823" s="175"/>
      <c r="O823" s="175"/>
      <c r="P823" s="175"/>
      <c r="Q823" s="175"/>
      <c r="R823" s="175"/>
      <c r="S823" s="175"/>
      <c r="T823" s="175"/>
      <c r="U823" s="175"/>
      <c r="V823" s="175"/>
      <c r="W823" s="175"/>
      <c r="X823" s="175"/>
      <c r="Y823" s="175"/>
      <c r="Z823" s="175"/>
    </row>
    <row r="824" ht="11.25" customHeight="1">
      <c r="A824" s="175"/>
      <c r="B824" s="175"/>
      <c r="C824" s="175"/>
      <c r="D824" s="175"/>
      <c r="E824" s="175"/>
      <c r="F824" s="175"/>
      <c r="G824" s="175"/>
      <c r="H824" s="175"/>
      <c r="I824" s="175"/>
      <c r="J824" s="175"/>
      <c r="K824" s="175"/>
      <c r="L824" s="175"/>
      <c r="M824" s="175"/>
      <c r="N824" s="175"/>
      <c r="O824" s="175"/>
      <c r="P824" s="175"/>
      <c r="Q824" s="175"/>
      <c r="R824" s="175"/>
      <c r="S824" s="175"/>
      <c r="T824" s="175"/>
      <c r="U824" s="175"/>
      <c r="V824" s="175"/>
      <c r="W824" s="175"/>
      <c r="X824" s="175"/>
      <c r="Y824" s="175"/>
      <c r="Z824" s="175"/>
    </row>
    <row r="825" ht="11.25" customHeight="1">
      <c r="A825" s="175"/>
      <c r="B825" s="175"/>
      <c r="C825" s="175"/>
      <c r="D825" s="175"/>
      <c r="E825" s="175"/>
      <c r="F825" s="175"/>
      <c r="G825" s="175"/>
      <c r="H825" s="175"/>
      <c r="I825" s="175"/>
      <c r="J825" s="175"/>
      <c r="K825" s="175"/>
      <c r="L825" s="175"/>
      <c r="M825" s="175"/>
      <c r="N825" s="175"/>
      <c r="O825" s="175"/>
      <c r="P825" s="175"/>
      <c r="Q825" s="175"/>
      <c r="R825" s="175"/>
      <c r="S825" s="175"/>
      <c r="T825" s="175"/>
      <c r="U825" s="175"/>
      <c r="V825" s="175"/>
      <c r="W825" s="175"/>
      <c r="X825" s="175"/>
      <c r="Y825" s="175"/>
      <c r="Z825" s="175"/>
    </row>
    <row r="826" ht="11.25" customHeight="1">
      <c r="A826" s="175"/>
      <c r="B826" s="175"/>
      <c r="C826" s="175"/>
      <c r="D826" s="175"/>
      <c r="E826" s="175"/>
      <c r="F826" s="175"/>
      <c r="G826" s="175"/>
      <c r="H826" s="175"/>
      <c r="I826" s="175"/>
      <c r="J826" s="175"/>
      <c r="K826" s="175"/>
      <c r="L826" s="175"/>
      <c r="M826" s="175"/>
      <c r="N826" s="175"/>
      <c r="O826" s="175"/>
      <c r="P826" s="175"/>
      <c r="Q826" s="175"/>
      <c r="R826" s="175"/>
      <c r="S826" s="175"/>
      <c r="T826" s="175"/>
      <c r="U826" s="175"/>
      <c r="V826" s="175"/>
      <c r="W826" s="175"/>
      <c r="X826" s="175"/>
      <c r="Y826" s="175"/>
      <c r="Z826" s="175"/>
    </row>
    <row r="827" ht="11.25" customHeight="1">
      <c r="A827" s="175"/>
      <c r="B827" s="175"/>
      <c r="C827" s="175"/>
      <c r="D827" s="175"/>
      <c r="E827" s="175"/>
      <c r="F827" s="175"/>
      <c r="G827" s="175"/>
      <c r="H827" s="175"/>
      <c r="I827" s="175"/>
      <c r="J827" s="175"/>
      <c r="K827" s="175"/>
      <c r="L827" s="175"/>
      <c r="M827" s="175"/>
      <c r="N827" s="175"/>
      <c r="O827" s="175"/>
      <c r="P827" s="175"/>
      <c r="Q827" s="175"/>
      <c r="R827" s="175"/>
      <c r="S827" s="175"/>
      <c r="T827" s="175"/>
      <c r="U827" s="175"/>
      <c r="V827" s="175"/>
      <c r="W827" s="175"/>
      <c r="X827" s="175"/>
      <c r="Y827" s="175"/>
      <c r="Z827" s="175"/>
    </row>
    <row r="828" ht="11.25" customHeight="1">
      <c r="A828" s="175"/>
      <c r="B828" s="175"/>
      <c r="C828" s="175"/>
      <c r="D828" s="175"/>
      <c r="E828" s="175"/>
      <c r="F828" s="175"/>
      <c r="G828" s="175"/>
      <c r="H828" s="175"/>
      <c r="I828" s="175"/>
      <c r="J828" s="175"/>
      <c r="K828" s="175"/>
      <c r="L828" s="175"/>
      <c r="M828" s="175"/>
      <c r="N828" s="175"/>
      <c r="O828" s="175"/>
      <c r="P828" s="175"/>
      <c r="Q828" s="175"/>
      <c r="R828" s="175"/>
      <c r="S828" s="175"/>
      <c r="T828" s="175"/>
      <c r="U828" s="175"/>
      <c r="V828" s="175"/>
      <c r="W828" s="175"/>
      <c r="X828" s="175"/>
      <c r="Y828" s="175"/>
      <c r="Z828" s="175"/>
    </row>
    <row r="829" ht="11.25" customHeight="1">
      <c r="A829" s="175"/>
      <c r="B829" s="175"/>
      <c r="C829" s="175"/>
      <c r="D829" s="175"/>
      <c r="E829" s="175"/>
      <c r="F829" s="175"/>
      <c r="G829" s="175"/>
      <c r="H829" s="175"/>
      <c r="I829" s="175"/>
      <c r="J829" s="175"/>
      <c r="K829" s="175"/>
      <c r="L829" s="175"/>
      <c r="M829" s="175"/>
      <c r="N829" s="175"/>
      <c r="O829" s="175"/>
      <c r="P829" s="175"/>
      <c r="Q829" s="175"/>
      <c r="R829" s="175"/>
      <c r="S829" s="175"/>
      <c r="T829" s="175"/>
      <c r="U829" s="175"/>
      <c r="V829" s="175"/>
      <c r="W829" s="175"/>
      <c r="X829" s="175"/>
      <c r="Y829" s="175"/>
      <c r="Z829" s="175"/>
    </row>
    <row r="830" ht="11.25" customHeight="1">
      <c r="A830" s="175"/>
      <c r="B830" s="175"/>
      <c r="C830" s="175"/>
      <c r="D830" s="175"/>
      <c r="E830" s="175"/>
      <c r="F830" s="175"/>
      <c r="G830" s="175"/>
      <c r="H830" s="175"/>
      <c r="I830" s="175"/>
      <c r="J830" s="175"/>
      <c r="K830" s="175"/>
      <c r="L830" s="175"/>
      <c r="M830" s="175"/>
      <c r="N830" s="175"/>
      <c r="O830" s="175"/>
      <c r="P830" s="175"/>
      <c r="Q830" s="175"/>
      <c r="R830" s="175"/>
      <c r="S830" s="175"/>
      <c r="T830" s="175"/>
      <c r="U830" s="175"/>
      <c r="V830" s="175"/>
      <c r="W830" s="175"/>
      <c r="X830" s="175"/>
      <c r="Y830" s="175"/>
      <c r="Z830" s="175"/>
    </row>
    <row r="831" ht="11.25" customHeight="1">
      <c r="A831" s="175"/>
      <c r="B831" s="175"/>
      <c r="C831" s="175"/>
      <c r="D831" s="175"/>
      <c r="E831" s="175"/>
      <c r="F831" s="175"/>
      <c r="G831" s="175"/>
      <c r="H831" s="175"/>
      <c r="I831" s="175"/>
      <c r="J831" s="175"/>
      <c r="K831" s="175"/>
      <c r="L831" s="175"/>
      <c r="M831" s="175"/>
      <c r="N831" s="175"/>
      <c r="O831" s="175"/>
      <c r="P831" s="175"/>
      <c r="Q831" s="175"/>
      <c r="R831" s="175"/>
      <c r="S831" s="175"/>
      <c r="T831" s="175"/>
      <c r="U831" s="175"/>
      <c r="V831" s="175"/>
      <c r="W831" s="175"/>
      <c r="X831" s="175"/>
      <c r="Y831" s="175"/>
      <c r="Z831" s="175"/>
    </row>
    <row r="832" ht="11.25" customHeight="1">
      <c r="A832" s="175"/>
      <c r="B832" s="175"/>
      <c r="C832" s="175"/>
      <c r="D832" s="175"/>
      <c r="E832" s="175"/>
      <c r="F832" s="175"/>
      <c r="G832" s="175"/>
      <c r="H832" s="175"/>
      <c r="I832" s="175"/>
      <c r="J832" s="175"/>
      <c r="K832" s="175"/>
      <c r="L832" s="175"/>
      <c r="M832" s="175"/>
      <c r="N832" s="175"/>
      <c r="O832" s="175"/>
      <c r="P832" s="175"/>
      <c r="Q832" s="175"/>
      <c r="R832" s="175"/>
      <c r="S832" s="175"/>
      <c r="T832" s="175"/>
      <c r="U832" s="175"/>
      <c r="V832" s="175"/>
      <c r="W832" s="175"/>
      <c r="X832" s="175"/>
      <c r="Y832" s="175"/>
      <c r="Z832" s="175"/>
    </row>
    <row r="833" ht="11.25" customHeight="1">
      <c r="A833" s="175"/>
      <c r="B833" s="175"/>
      <c r="C833" s="175"/>
      <c r="D833" s="175"/>
      <c r="E833" s="175"/>
      <c r="F833" s="175"/>
      <c r="G833" s="175"/>
      <c r="H833" s="175"/>
      <c r="I833" s="175"/>
      <c r="J833" s="175"/>
      <c r="K833" s="175"/>
      <c r="L833" s="175"/>
      <c r="M833" s="175"/>
      <c r="N833" s="175"/>
      <c r="O833" s="175"/>
      <c r="P833" s="175"/>
      <c r="Q833" s="175"/>
      <c r="R833" s="175"/>
      <c r="S833" s="175"/>
      <c r="T833" s="175"/>
      <c r="U833" s="175"/>
      <c r="V833" s="175"/>
      <c r="W833" s="175"/>
      <c r="X833" s="175"/>
      <c r="Y833" s="175"/>
      <c r="Z833" s="175"/>
    </row>
    <row r="834" ht="11.25" customHeight="1">
      <c r="A834" s="175"/>
      <c r="B834" s="175"/>
      <c r="C834" s="175"/>
      <c r="D834" s="175"/>
      <c r="E834" s="175"/>
      <c r="F834" s="175"/>
      <c r="G834" s="175"/>
      <c r="H834" s="175"/>
      <c r="I834" s="175"/>
      <c r="J834" s="175"/>
      <c r="K834" s="175"/>
      <c r="L834" s="175"/>
      <c r="M834" s="175"/>
      <c r="N834" s="175"/>
      <c r="O834" s="175"/>
      <c r="P834" s="175"/>
      <c r="Q834" s="175"/>
      <c r="R834" s="175"/>
      <c r="S834" s="175"/>
      <c r="T834" s="175"/>
      <c r="U834" s="175"/>
      <c r="V834" s="175"/>
      <c r="W834" s="175"/>
      <c r="X834" s="175"/>
      <c r="Y834" s="175"/>
      <c r="Z834" s="175"/>
    </row>
    <row r="835" ht="11.25" customHeight="1">
      <c r="A835" s="175"/>
      <c r="B835" s="175"/>
      <c r="C835" s="175"/>
      <c r="D835" s="175"/>
      <c r="E835" s="175"/>
      <c r="F835" s="175"/>
      <c r="G835" s="175"/>
      <c r="H835" s="175"/>
      <c r="I835" s="175"/>
      <c r="J835" s="175"/>
      <c r="K835" s="175"/>
      <c r="L835" s="175"/>
      <c r="M835" s="175"/>
      <c r="N835" s="175"/>
      <c r="O835" s="175"/>
      <c r="P835" s="175"/>
      <c r="Q835" s="175"/>
      <c r="R835" s="175"/>
      <c r="S835" s="175"/>
      <c r="T835" s="175"/>
      <c r="U835" s="175"/>
      <c r="V835" s="175"/>
      <c r="W835" s="175"/>
      <c r="X835" s="175"/>
      <c r="Y835" s="175"/>
      <c r="Z835" s="175"/>
    </row>
    <row r="836" ht="11.25" customHeight="1">
      <c r="A836" s="175"/>
      <c r="B836" s="175"/>
      <c r="C836" s="175"/>
      <c r="D836" s="175"/>
      <c r="E836" s="175"/>
      <c r="F836" s="175"/>
      <c r="G836" s="175"/>
      <c r="H836" s="175"/>
      <c r="I836" s="175"/>
      <c r="J836" s="175"/>
      <c r="K836" s="175"/>
      <c r="L836" s="175"/>
      <c r="M836" s="175"/>
      <c r="N836" s="175"/>
      <c r="O836" s="175"/>
      <c r="P836" s="175"/>
      <c r="Q836" s="175"/>
      <c r="R836" s="175"/>
      <c r="S836" s="175"/>
      <c r="T836" s="175"/>
      <c r="U836" s="175"/>
      <c r="V836" s="175"/>
      <c r="W836" s="175"/>
      <c r="X836" s="175"/>
      <c r="Y836" s="175"/>
      <c r="Z836" s="175"/>
    </row>
    <row r="837" ht="11.25" customHeight="1">
      <c r="A837" s="175"/>
      <c r="B837" s="175"/>
      <c r="C837" s="175"/>
      <c r="D837" s="175"/>
      <c r="E837" s="175"/>
      <c r="F837" s="175"/>
      <c r="G837" s="175"/>
      <c r="H837" s="175"/>
      <c r="I837" s="175"/>
      <c r="J837" s="175"/>
      <c r="K837" s="175"/>
      <c r="L837" s="175"/>
      <c r="M837" s="175"/>
      <c r="N837" s="175"/>
      <c r="O837" s="175"/>
      <c r="P837" s="175"/>
      <c r="Q837" s="175"/>
      <c r="R837" s="175"/>
      <c r="S837" s="175"/>
      <c r="T837" s="175"/>
      <c r="U837" s="175"/>
      <c r="V837" s="175"/>
      <c r="W837" s="175"/>
      <c r="X837" s="175"/>
      <c r="Y837" s="175"/>
      <c r="Z837" s="175"/>
    </row>
    <row r="838" ht="11.25" customHeight="1">
      <c r="A838" s="175"/>
      <c r="B838" s="175"/>
      <c r="C838" s="175"/>
      <c r="D838" s="175"/>
      <c r="E838" s="175"/>
      <c r="F838" s="175"/>
      <c r="G838" s="175"/>
      <c r="H838" s="175"/>
      <c r="I838" s="175"/>
      <c r="J838" s="175"/>
      <c r="K838" s="175"/>
      <c r="L838" s="175"/>
      <c r="M838" s="175"/>
      <c r="N838" s="175"/>
      <c r="O838" s="175"/>
      <c r="P838" s="175"/>
      <c r="Q838" s="175"/>
      <c r="R838" s="175"/>
      <c r="S838" s="175"/>
      <c r="T838" s="175"/>
      <c r="U838" s="175"/>
      <c r="V838" s="175"/>
      <c r="W838" s="175"/>
      <c r="X838" s="175"/>
      <c r="Y838" s="175"/>
      <c r="Z838" s="175"/>
    </row>
    <row r="839" ht="11.25" customHeight="1">
      <c r="A839" s="175"/>
      <c r="B839" s="175"/>
      <c r="C839" s="175"/>
      <c r="D839" s="175"/>
      <c r="E839" s="175"/>
      <c r="F839" s="175"/>
      <c r="G839" s="175"/>
      <c r="H839" s="175"/>
      <c r="I839" s="175"/>
      <c r="J839" s="175"/>
      <c r="K839" s="175"/>
      <c r="L839" s="175"/>
      <c r="M839" s="175"/>
      <c r="N839" s="175"/>
      <c r="O839" s="175"/>
      <c r="P839" s="175"/>
      <c r="Q839" s="175"/>
      <c r="R839" s="175"/>
      <c r="S839" s="175"/>
      <c r="T839" s="175"/>
      <c r="U839" s="175"/>
      <c r="V839" s="175"/>
      <c r="W839" s="175"/>
      <c r="X839" s="175"/>
      <c r="Y839" s="175"/>
      <c r="Z839" s="175"/>
    </row>
    <row r="840" ht="11.25" customHeight="1">
      <c r="A840" s="175"/>
      <c r="B840" s="175"/>
      <c r="C840" s="175"/>
      <c r="D840" s="175"/>
      <c r="E840" s="175"/>
      <c r="F840" s="175"/>
      <c r="G840" s="175"/>
      <c r="H840" s="175"/>
      <c r="I840" s="175"/>
      <c r="J840" s="175"/>
      <c r="K840" s="175"/>
      <c r="L840" s="175"/>
      <c r="M840" s="175"/>
      <c r="N840" s="175"/>
      <c r="O840" s="175"/>
      <c r="P840" s="175"/>
      <c r="Q840" s="175"/>
      <c r="R840" s="175"/>
      <c r="S840" s="175"/>
      <c r="T840" s="175"/>
      <c r="U840" s="175"/>
      <c r="V840" s="175"/>
      <c r="W840" s="175"/>
      <c r="X840" s="175"/>
      <c r="Y840" s="175"/>
      <c r="Z840" s="175"/>
    </row>
    <row r="841" ht="11.25" customHeight="1">
      <c r="A841" s="175"/>
      <c r="B841" s="175"/>
      <c r="C841" s="175"/>
      <c r="D841" s="175"/>
      <c r="E841" s="175"/>
      <c r="F841" s="175"/>
      <c r="G841" s="175"/>
      <c r="H841" s="175"/>
      <c r="I841" s="175"/>
      <c r="J841" s="175"/>
      <c r="K841" s="175"/>
      <c r="L841" s="175"/>
      <c r="M841" s="175"/>
      <c r="N841" s="175"/>
      <c r="O841" s="175"/>
      <c r="P841" s="175"/>
      <c r="Q841" s="175"/>
      <c r="R841" s="175"/>
      <c r="S841" s="175"/>
      <c r="T841" s="175"/>
      <c r="U841" s="175"/>
      <c r="V841" s="175"/>
      <c r="W841" s="175"/>
      <c r="X841" s="175"/>
      <c r="Y841" s="175"/>
      <c r="Z841" s="175"/>
    </row>
    <row r="842" ht="11.25" customHeight="1">
      <c r="A842" s="175"/>
      <c r="B842" s="175"/>
      <c r="C842" s="175"/>
      <c r="D842" s="175"/>
      <c r="E842" s="175"/>
      <c r="F842" s="175"/>
      <c r="G842" s="175"/>
      <c r="H842" s="175"/>
      <c r="I842" s="175"/>
      <c r="J842" s="175"/>
      <c r="K842" s="175"/>
      <c r="L842" s="175"/>
      <c r="M842" s="175"/>
      <c r="N842" s="175"/>
      <c r="O842" s="175"/>
      <c r="P842" s="175"/>
      <c r="Q842" s="175"/>
      <c r="R842" s="175"/>
      <c r="S842" s="175"/>
      <c r="T842" s="175"/>
      <c r="U842" s="175"/>
      <c r="V842" s="175"/>
      <c r="W842" s="175"/>
      <c r="X842" s="175"/>
      <c r="Y842" s="175"/>
      <c r="Z842" s="175"/>
    </row>
    <row r="843" ht="11.25" customHeight="1">
      <c r="A843" s="175"/>
      <c r="B843" s="175"/>
      <c r="C843" s="175"/>
      <c r="D843" s="175"/>
      <c r="E843" s="175"/>
      <c r="F843" s="175"/>
      <c r="G843" s="175"/>
      <c r="H843" s="175"/>
      <c r="I843" s="175"/>
      <c r="J843" s="175"/>
      <c r="K843" s="175"/>
      <c r="L843" s="175"/>
      <c r="M843" s="175"/>
      <c r="N843" s="175"/>
      <c r="O843" s="175"/>
      <c r="P843" s="175"/>
      <c r="Q843" s="175"/>
      <c r="R843" s="175"/>
      <c r="S843" s="175"/>
      <c r="T843" s="175"/>
      <c r="U843" s="175"/>
      <c r="V843" s="175"/>
      <c r="W843" s="175"/>
      <c r="X843" s="175"/>
      <c r="Y843" s="175"/>
      <c r="Z843" s="175"/>
    </row>
    <row r="844" ht="11.25" customHeight="1">
      <c r="A844" s="175"/>
      <c r="B844" s="175"/>
      <c r="C844" s="175"/>
      <c r="D844" s="175"/>
      <c r="E844" s="175"/>
      <c r="F844" s="175"/>
      <c r="G844" s="175"/>
      <c r="H844" s="175"/>
      <c r="I844" s="175"/>
      <c r="J844" s="175"/>
      <c r="K844" s="175"/>
      <c r="L844" s="175"/>
      <c r="M844" s="175"/>
      <c r="N844" s="175"/>
      <c r="O844" s="175"/>
      <c r="P844" s="175"/>
      <c r="Q844" s="175"/>
      <c r="R844" s="175"/>
      <c r="S844" s="175"/>
      <c r="T844" s="175"/>
      <c r="U844" s="175"/>
      <c r="V844" s="175"/>
      <c r="W844" s="175"/>
      <c r="X844" s="175"/>
      <c r="Y844" s="175"/>
      <c r="Z844" s="175"/>
    </row>
    <row r="845" ht="11.25" customHeight="1">
      <c r="A845" s="175"/>
      <c r="B845" s="175"/>
      <c r="C845" s="175"/>
      <c r="D845" s="175"/>
      <c r="E845" s="175"/>
      <c r="F845" s="175"/>
      <c r="G845" s="175"/>
      <c r="H845" s="175"/>
      <c r="I845" s="175"/>
      <c r="J845" s="175"/>
      <c r="K845" s="175"/>
      <c r="L845" s="175"/>
      <c r="M845" s="175"/>
      <c r="N845" s="175"/>
      <c r="O845" s="175"/>
      <c r="P845" s="175"/>
      <c r="Q845" s="175"/>
      <c r="R845" s="175"/>
      <c r="S845" s="175"/>
      <c r="T845" s="175"/>
      <c r="U845" s="175"/>
      <c r="V845" s="175"/>
      <c r="W845" s="175"/>
      <c r="X845" s="175"/>
      <c r="Y845" s="175"/>
      <c r="Z845" s="175"/>
    </row>
    <row r="846" ht="11.25" customHeight="1">
      <c r="A846" s="175"/>
      <c r="B846" s="175"/>
      <c r="C846" s="175"/>
      <c r="D846" s="175"/>
      <c r="E846" s="175"/>
      <c r="F846" s="175"/>
      <c r="G846" s="175"/>
      <c r="H846" s="175"/>
      <c r="I846" s="175"/>
      <c r="J846" s="175"/>
      <c r="K846" s="175"/>
      <c r="L846" s="175"/>
      <c r="M846" s="175"/>
      <c r="N846" s="175"/>
      <c r="O846" s="175"/>
      <c r="P846" s="175"/>
      <c r="Q846" s="175"/>
      <c r="R846" s="175"/>
      <c r="S846" s="175"/>
      <c r="T846" s="175"/>
      <c r="U846" s="175"/>
      <c r="V846" s="175"/>
      <c r="W846" s="175"/>
      <c r="X846" s="175"/>
      <c r="Y846" s="175"/>
      <c r="Z846" s="175"/>
    </row>
    <row r="847" ht="11.25" customHeight="1">
      <c r="A847" s="175"/>
      <c r="B847" s="175"/>
      <c r="C847" s="175"/>
      <c r="D847" s="175"/>
      <c r="E847" s="175"/>
      <c r="F847" s="175"/>
      <c r="G847" s="175"/>
      <c r="H847" s="175"/>
      <c r="I847" s="175"/>
      <c r="J847" s="175"/>
      <c r="K847" s="175"/>
      <c r="L847" s="175"/>
      <c r="M847" s="175"/>
      <c r="N847" s="175"/>
      <c r="O847" s="175"/>
      <c r="P847" s="175"/>
      <c r="Q847" s="175"/>
      <c r="R847" s="175"/>
      <c r="S847" s="175"/>
      <c r="T847" s="175"/>
      <c r="U847" s="175"/>
      <c r="V847" s="175"/>
      <c r="W847" s="175"/>
      <c r="X847" s="175"/>
      <c r="Y847" s="175"/>
      <c r="Z847" s="175"/>
    </row>
    <row r="848" ht="11.25" customHeight="1">
      <c r="A848" s="175"/>
      <c r="B848" s="175"/>
      <c r="C848" s="175"/>
      <c r="D848" s="175"/>
      <c r="E848" s="175"/>
      <c r="F848" s="175"/>
      <c r="G848" s="175"/>
      <c r="H848" s="175"/>
      <c r="I848" s="175"/>
      <c r="J848" s="175"/>
      <c r="K848" s="175"/>
      <c r="L848" s="175"/>
      <c r="M848" s="175"/>
      <c r="N848" s="175"/>
      <c r="O848" s="175"/>
      <c r="P848" s="175"/>
      <c r="Q848" s="175"/>
      <c r="R848" s="175"/>
      <c r="S848" s="175"/>
      <c r="T848" s="175"/>
      <c r="U848" s="175"/>
      <c r="V848" s="175"/>
      <c r="W848" s="175"/>
      <c r="X848" s="175"/>
      <c r="Y848" s="175"/>
      <c r="Z848" s="175"/>
    </row>
    <row r="849" ht="11.25" customHeight="1">
      <c r="A849" s="175"/>
      <c r="B849" s="175"/>
      <c r="C849" s="175"/>
      <c r="D849" s="175"/>
      <c r="E849" s="175"/>
      <c r="F849" s="175"/>
      <c r="G849" s="175"/>
      <c r="H849" s="175"/>
      <c r="I849" s="175"/>
      <c r="J849" s="175"/>
      <c r="K849" s="175"/>
      <c r="L849" s="175"/>
      <c r="M849" s="175"/>
      <c r="N849" s="175"/>
      <c r="O849" s="175"/>
      <c r="P849" s="175"/>
      <c r="Q849" s="175"/>
      <c r="R849" s="175"/>
      <c r="S849" s="175"/>
      <c r="T849" s="175"/>
      <c r="U849" s="175"/>
      <c r="V849" s="175"/>
      <c r="W849" s="175"/>
      <c r="X849" s="175"/>
      <c r="Y849" s="175"/>
      <c r="Z849" s="175"/>
    </row>
    <row r="850" ht="11.25" customHeight="1">
      <c r="A850" s="175"/>
      <c r="B850" s="175"/>
      <c r="C850" s="175"/>
      <c r="D850" s="175"/>
      <c r="E850" s="175"/>
      <c r="F850" s="175"/>
      <c r="G850" s="175"/>
      <c r="H850" s="175"/>
      <c r="I850" s="175"/>
      <c r="J850" s="175"/>
      <c r="K850" s="175"/>
      <c r="L850" s="175"/>
      <c r="M850" s="175"/>
      <c r="N850" s="175"/>
      <c r="O850" s="175"/>
      <c r="P850" s="175"/>
      <c r="Q850" s="175"/>
      <c r="R850" s="175"/>
      <c r="S850" s="175"/>
      <c r="T850" s="175"/>
      <c r="U850" s="175"/>
      <c r="V850" s="175"/>
      <c r="W850" s="175"/>
      <c r="X850" s="175"/>
      <c r="Y850" s="175"/>
      <c r="Z850" s="175"/>
    </row>
    <row r="851" ht="11.25" customHeight="1">
      <c r="A851" s="175"/>
      <c r="B851" s="175"/>
      <c r="C851" s="175"/>
      <c r="D851" s="175"/>
      <c r="E851" s="175"/>
      <c r="F851" s="175"/>
      <c r="G851" s="175"/>
      <c r="H851" s="175"/>
      <c r="I851" s="175"/>
      <c r="J851" s="175"/>
      <c r="K851" s="175"/>
      <c r="L851" s="175"/>
      <c r="M851" s="175"/>
      <c r="N851" s="175"/>
      <c r="O851" s="175"/>
      <c r="P851" s="175"/>
      <c r="Q851" s="175"/>
      <c r="R851" s="175"/>
      <c r="S851" s="175"/>
      <c r="T851" s="175"/>
      <c r="U851" s="175"/>
      <c r="V851" s="175"/>
      <c r="W851" s="175"/>
      <c r="X851" s="175"/>
      <c r="Y851" s="175"/>
      <c r="Z851" s="175"/>
    </row>
    <row r="852" ht="11.25" customHeight="1">
      <c r="A852" s="175"/>
      <c r="B852" s="175"/>
      <c r="C852" s="175"/>
      <c r="D852" s="175"/>
      <c r="E852" s="175"/>
      <c r="F852" s="175"/>
      <c r="G852" s="175"/>
      <c r="H852" s="175"/>
      <c r="I852" s="175"/>
      <c r="J852" s="175"/>
      <c r="K852" s="175"/>
      <c r="L852" s="175"/>
      <c r="M852" s="175"/>
      <c r="N852" s="175"/>
      <c r="O852" s="175"/>
      <c r="P852" s="175"/>
      <c r="Q852" s="175"/>
      <c r="R852" s="175"/>
      <c r="S852" s="175"/>
      <c r="T852" s="175"/>
      <c r="U852" s="175"/>
      <c r="V852" s="175"/>
      <c r="W852" s="175"/>
      <c r="X852" s="175"/>
      <c r="Y852" s="175"/>
      <c r="Z852" s="175"/>
    </row>
    <row r="853" ht="11.25" customHeight="1">
      <c r="A853" s="175"/>
      <c r="B853" s="175"/>
      <c r="C853" s="175"/>
      <c r="D853" s="175"/>
      <c r="E853" s="175"/>
      <c r="F853" s="175"/>
      <c r="G853" s="175"/>
      <c r="H853" s="175"/>
      <c r="I853" s="175"/>
      <c r="J853" s="175"/>
      <c r="K853" s="175"/>
      <c r="L853" s="175"/>
      <c r="M853" s="175"/>
      <c r="N853" s="175"/>
      <c r="O853" s="175"/>
      <c r="P853" s="175"/>
      <c r="Q853" s="175"/>
      <c r="R853" s="175"/>
      <c r="S853" s="175"/>
      <c r="T853" s="175"/>
      <c r="U853" s="175"/>
      <c r="V853" s="175"/>
      <c r="W853" s="175"/>
      <c r="X853" s="175"/>
      <c r="Y853" s="175"/>
      <c r="Z853" s="175"/>
    </row>
    <row r="854" ht="11.25" customHeight="1">
      <c r="A854" s="175"/>
      <c r="B854" s="175"/>
      <c r="C854" s="175"/>
      <c r="D854" s="175"/>
      <c r="E854" s="175"/>
      <c r="F854" s="175"/>
      <c r="G854" s="175"/>
      <c r="H854" s="175"/>
      <c r="I854" s="175"/>
      <c r="J854" s="175"/>
      <c r="K854" s="175"/>
      <c r="L854" s="175"/>
      <c r="M854" s="175"/>
      <c r="N854" s="175"/>
      <c r="O854" s="175"/>
      <c r="P854" s="175"/>
      <c r="Q854" s="175"/>
      <c r="R854" s="175"/>
      <c r="S854" s="175"/>
      <c r="T854" s="175"/>
      <c r="U854" s="175"/>
      <c r="V854" s="175"/>
      <c r="W854" s="175"/>
      <c r="X854" s="175"/>
      <c r="Y854" s="175"/>
      <c r="Z854" s="175"/>
    </row>
    <row r="855" ht="11.25" customHeight="1">
      <c r="A855" s="175"/>
      <c r="B855" s="175"/>
      <c r="C855" s="175"/>
      <c r="D855" s="175"/>
      <c r="E855" s="175"/>
      <c r="F855" s="175"/>
      <c r="G855" s="175"/>
      <c r="H855" s="175"/>
      <c r="I855" s="175"/>
      <c r="J855" s="175"/>
      <c r="K855" s="175"/>
      <c r="L855" s="175"/>
      <c r="M855" s="175"/>
      <c r="N855" s="175"/>
      <c r="O855" s="175"/>
      <c r="P855" s="175"/>
      <c r="Q855" s="175"/>
      <c r="R855" s="175"/>
      <c r="S855" s="175"/>
      <c r="T855" s="175"/>
      <c r="U855" s="175"/>
      <c r="V855" s="175"/>
      <c r="W855" s="175"/>
      <c r="X855" s="175"/>
      <c r="Y855" s="175"/>
      <c r="Z855" s="175"/>
    </row>
    <row r="856" ht="11.25" customHeight="1">
      <c r="A856" s="175"/>
      <c r="B856" s="175"/>
      <c r="C856" s="175"/>
      <c r="D856" s="175"/>
      <c r="E856" s="175"/>
      <c r="F856" s="175"/>
      <c r="G856" s="175"/>
      <c r="H856" s="175"/>
      <c r="I856" s="175"/>
      <c r="J856" s="175"/>
      <c r="K856" s="175"/>
      <c r="L856" s="175"/>
      <c r="M856" s="175"/>
      <c r="N856" s="175"/>
      <c r="O856" s="175"/>
      <c r="P856" s="175"/>
      <c r="Q856" s="175"/>
      <c r="R856" s="175"/>
      <c r="S856" s="175"/>
      <c r="T856" s="175"/>
      <c r="U856" s="175"/>
      <c r="V856" s="175"/>
      <c r="W856" s="175"/>
      <c r="X856" s="175"/>
      <c r="Y856" s="175"/>
      <c r="Z856" s="175"/>
    </row>
    <row r="857" ht="11.25" customHeight="1">
      <c r="A857" s="175"/>
      <c r="B857" s="175"/>
      <c r="C857" s="175"/>
      <c r="D857" s="175"/>
      <c r="E857" s="175"/>
      <c r="F857" s="175"/>
      <c r="G857" s="175"/>
      <c r="H857" s="175"/>
      <c r="I857" s="175"/>
      <c r="J857" s="175"/>
      <c r="K857" s="175"/>
      <c r="L857" s="175"/>
      <c r="M857" s="175"/>
      <c r="N857" s="175"/>
      <c r="O857" s="175"/>
      <c r="P857" s="175"/>
      <c r="Q857" s="175"/>
      <c r="R857" s="175"/>
      <c r="S857" s="175"/>
      <c r="T857" s="175"/>
      <c r="U857" s="175"/>
      <c r="V857" s="175"/>
      <c r="W857" s="175"/>
      <c r="X857" s="175"/>
      <c r="Y857" s="175"/>
      <c r="Z857" s="175"/>
    </row>
    <row r="858" ht="11.25" customHeight="1">
      <c r="A858" s="175"/>
      <c r="B858" s="175"/>
      <c r="C858" s="175"/>
      <c r="D858" s="175"/>
      <c r="E858" s="175"/>
      <c r="F858" s="175"/>
      <c r="G858" s="175"/>
      <c r="H858" s="175"/>
      <c r="I858" s="175"/>
      <c r="J858" s="175"/>
      <c r="K858" s="175"/>
      <c r="L858" s="175"/>
      <c r="M858" s="175"/>
      <c r="N858" s="175"/>
      <c r="O858" s="175"/>
      <c r="P858" s="175"/>
      <c r="Q858" s="175"/>
      <c r="R858" s="175"/>
      <c r="S858" s="175"/>
      <c r="T858" s="175"/>
      <c r="U858" s="175"/>
      <c r="V858" s="175"/>
      <c r="W858" s="175"/>
      <c r="X858" s="175"/>
      <c r="Y858" s="175"/>
      <c r="Z858" s="175"/>
    </row>
    <row r="859" ht="11.25" customHeight="1">
      <c r="A859" s="175"/>
      <c r="B859" s="175"/>
      <c r="C859" s="175"/>
      <c r="D859" s="175"/>
      <c r="E859" s="175"/>
      <c r="F859" s="175"/>
      <c r="G859" s="175"/>
      <c r="H859" s="175"/>
      <c r="I859" s="175"/>
      <c r="J859" s="175"/>
      <c r="K859" s="175"/>
      <c r="L859" s="175"/>
      <c r="M859" s="175"/>
      <c r="N859" s="175"/>
      <c r="O859" s="175"/>
      <c r="P859" s="175"/>
      <c r="Q859" s="175"/>
      <c r="R859" s="175"/>
      <c r="S859" s="175"/>
      <c r="T859" s="175"/>
      <c r="U859" s="175"/>
      <c r="V859" s="175"/>
      <c r="W859" s="175"/>
      <c r="X859" s="175"/>
      <c r="Y859" s="175"/>
      <c r="Z859" s="175"/>
    </row>
    <row r="860" ht="11.25" customHeight="1">
      <c r="A860" s="175"/>
      <c r="B860" s="175"/>
      <c r="C860" s="175"/>
      <c r="D860" s="175"/>
      <c r="E860" s="175"/>
      <c r="F860" s="175"/>
      <c r="G860" s="175"/>
      <c r="H860" s="175"/>
      <c r="I860" s="175"/>
      <c r="J860" s="175"/>
      <c r="K860" s="175"/>
      <c r="L860" s="175"/>
      <c r="M860" s="175"/>
      <c r="N860" s="175"/>
      <c r="O860" s="175"/>
      <c r="P860" s="175"/>
      <c r="Q860" s="175"/>
      <c r="R860" s="175"/>
      <c r="S860" s="175"/>
      <c r="T860" s="175"/>
      <c r="U860" s="175"/>
      <c r="V860" s="175"/>
      <c r="W860" s="175"/>
      <c r="X860" s="175"/>
      <c r="Y860" s="175"/>
      <c r="Z860" s="175"/>
    </row>
    <row r="861" ht="11.25" customHeight="1">
      <c r="A861" s="175"/>
      <c r="B861" s="175"/>
      <c r="C861" s="175"/>
      <c r="D861" s="175"/>
      <c r="E861" s="175"/>
      <c r="F861" s="175"/>
      <c r="G861" s="175"/>
      <c r="H861" s="175"/>
      <c r="I861" s="175"/>
      <c r="J861" s="175"/>
      <c r="K861" s="175"/>
      <c r="L861" s="175"/>
      <c r="M861" s="175"/>
      <c r="N861" s="175"/>
      <c r="O861" s="175"/>
      <c r="P861" s="175"/>
      <c r="Q861" s="175"/>
      <c r="R861" s="175"/>
      <c r="S861" s="175"/>
      <c r="T861" s="175"/>
      <c r="U861" s="175"/>
      <c r="V861" s="175"/>
      <c r="W861" s="175"/>
      <c r="X861" s="175"/>
      <c r="Y861" s="175"/>
      <c r="Z861" s="175"/>
    </row>
    <row r="862" ht="11.25" customHeight="1">
      <c r="A862" s="175"/>
      <c r="B862" s="175"/>
      <c r="C862" s="175"/>
      <c r="D862" s="175"/>
      <c r="E862" s="175"/>
      <c r="F862" s="175"/>
      <c r="G862" s="175"/>
      <c r="H862" s="175"/>
      <c r="I862" s="175"/>
      <c r="J862" s="175"/>
      <c r="K862" s="175"/>
      <c r="L862" s="175"/>
      <c r="M862" s="175"/>
      <c r="N862" s="175"/>
      <c r="O862" s="175"/>
      <c r="P862" s="175"/>
      <c r="Q862" s="175"/>
      <c r="R862" s="175"/>
      <c r="S862" s="175"/>
      <c r="T862" s="175"/>
      <c r="U862" s="175"/>
      <c r="V862" s="175"/>
      <c r="W862" s="175"/>
      <c r="X862" s="175"/>
      <c r="Y862" s="175"/>
      <c r="Z862" s="175"/>
    </row>
    <row r="863" ht="11.25" customHeight="1">
      <c r="A863" s="175"/>
      <c r="B863" s="175"/>
      <c r="C863" s="175"/>
      <c r="D863" s="175"/>
      <c r="E863" s="175"/>
      <c r="F863" s="175"/>
      <c r="G863" s="175"/>
      <c r="H863" s="175"/>
      <c r="I863" s="175"/>
      <c r="J863" s="175"/>
      <c r="K863" s="175"/>
      <c r="L863" s="175"/>
      <c r="M863" s="175"/>
      <c r="N863" s="175"/>
      <c r="O863" s="175"/>
      <c r="P863" s="175"/>
      <c r="Q863" s="175"/>
      <c r="R863" s="175"/>
      <c r="S863" s="175"/>
      <c r="T863" s="175"/>
      <c r="U863" s="175"/>
      <c r="V863" s="175"/>
      <c r="W863" s="175"/>
      <c r="X863" s="175"/>
      <c r="Y863" s="175"/>
      <c r="Z863" s="175"/>
    </row>
    <row r="864" ht="11.25" customHeight="1">
      <c r="A864" s="175"/>
      <c r="B864" s="175"/>
      <c r="C864" s="175"/>
      <c r="D864" s="175"/>
      <c r="E864" s="175"/>
      <c r="F864" s="175"/>
      <c r="G864" s="175"/>
      <c r="H864" s="175"/>
      <c r="I864" s="175"/>
      <c r="J864" s="175"/>
      <c r="K864" s="175"/>
      <c r="L864" s="175"/>
      <c r="M864" s="175"/>
      <c r="N864" s="175"/>
      <c r="O864" s="175"/>
      <c r="P864" s="175"/>
      <c r="Q864" s="175"/>
      <c r="R864" s="175"/>
      <c r="S864" s="175"/>
      <c r="T864" s="175"/>
      <c r="U864" s="175"/>
      <c r="V864" s="175"/>
      <c r="W864" s="175"/>
      <c r="X864" s="175"/>
      <c r="Y864" s="175"/>
      <c r="Z864" s="175"/>
    </row>
    <row r="865" ht="11.25" customHeight="1">
      <c r="A865" s="175"/>
      <c r="B865" s="175"/>
      <c r="C865" s="175"/>
      <c r="D865" s="175"/>
      <c r="E865" s="175"/>
      <c r="F865" s="175"/>
      <c r="G865" s="175"/>
      <c r="H865" s="175"/>
      <c r="I865" s="175"/>
      <c r="J865" s="175"/>
      <c r="K865" s="175"/>
      <c r="L865" s="175"/>
      <c r="M865" s="175"/>
      <c r="N865" s="175"/>
      <c r="O865" s="175"/>
      <c r="P865" s="175"/>
      <c r="Q865" s="175"/>
      <c r="R865" s="175"/>
      <c r="S865" s="175"/>
      <c r="T865" s="175"/>
      <c r="U865" s="175"/>
      <c r="V865" s="175"/>
      <c r="W865" s="175"/>
      <c r="X865" s="175"/>
      <c r="Y865" s="175"/>
      <c r="Z865" s="175"/>
    </row>
    <row r="866" ht="11.25" customHeight="1">
      <c r="A866" s="175"/>
      <c r="B866" s="175"/>
      <c r="C866" s="175"/>
      <c r="D866" s="175"/>
      <c r="E866" s="175"/>
      <c r="F866" s="175"/>
      <c r="G866" s="175"/>
      <c r="H866" s="175"/>
      <c r="I866" s="175"/>
      <c r="J866" s="175"/>
      <c r="K866" s="175"/>
      <c r="L866" s="175"/>
      <c r="M866" s="175"/>
      <c r="N866" s="175"/>
      <c r="O866" s="175"/>
      <c r="P866" s="175"/>
      <c r="Q866" s="175"/>
      <c r="R866" s="175"/>
      <c r="S866" s="175"/>
      <c r="T866" s="175"/>
      <c r="U866" s="175"/>
      <c r="V866" s="175"/>
      <c r="W866" s="175"/>
      <c r="X866" s="175"/>
      <c r="Y866" s="175"/>
      <c r="Z866" s="175"/>
    </row>
    <row r="867" ht="11.25" customHeight="1">
      <c r="A867" s="175"/>
      <c r="B867" s="175"/>
      <c r="C867" s="175"/>
      <c r="D867" s="175"/>
      <c r="E867" s="175"/>
      <c r="F867" s="175"/>
      <c r="G867" s="175"/>
      <c r="H867" s="175"/>
      <c r="I867" s="175"/>
      <c r="J867" s="175"/>
      <c r="K867" s="175"/>
      <c r="L867" s="175"/>
      <c r="M867" s="175"/>
      <c r="N867" s="175"/>
      <c r="O867" s="175"/>
      <c r="P867" s="175"/>
      <c r="Q867" s="175"/>
      <c r="R867" s="175"/>
      <c r="S867" s="175"/>
      <c r="T867" s="175"/>
      <c r="U867" s="175"/>
      <c r="V867" s="175"/>
      <c r="W867" s="175"/>
      <c r="X867" s="175"/>
      <c r="Y867" s="175"/>
      <c r="Z867" s="175"/>
    </row>
    <row r="868" ht="11.25" customHeight="1">
      <c r="A868" s="175"/>
      <c r="B868" s="175"/>
      <c r="C868" s="175"/>
      <c r="D868" s="175"/>
      <c r="E868" s="175"/>
      <c r="F868" s="175"/>
      <c r="G868" s="175"/>
      <c r="H868" s="175"/>
      <c r="I868" s="175"/>
      <c r="J868" s="175"/>
      <c r="K868" s="175"/>
      <c r="L868" s="175"/>
      <c r="M868" s="175"/>
      <c r="N868" s="175"/>
      <c r="O868" s="175"/>
      <c r="P868" s="175"/>
      <c r="Q868" s="175"/>
      <c r="R868" s="175"/>
      <c r="S868" s="175"/>
      <c r="T868" s="175"/>
      <c r="U868" s="175"/>
      <c r="V868" s="175"/>
      <c r="W868" s="175"/>
      <c r="X868" s="175"/>
      <c r="Y868" s="175"/>
      <c r="Z868" s="175"/>
    </row>
    <row r="869" ht="11.25" customHeight="1">
      <c r="A869" s="175"/>
      <c r="B869" s="175"/>
      <c r="C869" s="175"/>
      <c r="D869" s="175"/>
      <c r="E869" s="175"/>
      <c r="F869" s="175"/>
      <c r="G869" s="175"/>
      <c r="H869" s="175"/>
      <c r="I869" s="175"/>
      <c r="J869" s="175"/>
      <c r="K869" s="175"/>
      <c r="L869" s="175"/>
      <c r="M869" s="175"/>
      <c r="N869" s="175"/>
      <c r="O869" s="175"/>
      <c r="P869" s="175"/>
      <c r="Q869" s="175"/>
      <c r="R869" s="175"/>
      <c r="S869" s="175"/>
      <c r="T869" s="175"/>
      <c r="U869" s="175"/>
      <c r="V869" s="175"/>
      <c r="W869" s="175"/>
      <c r="X869" s="175"/>
      <c r="Y869" s="175"/>
      <c r="Z869" s="175"/>
    </row>
    <row r="870" ht="11.25" customHeight="1">
      <c r="A870" s="175"/>
      <c r="B870" s="175"/>
      <c r="C870" s="175"/>
      <c r="D870" s="175"/>
      <c r="E870" s="175"/>
      <c r="F870" s="175"/>
      <c r="G870" s="175"/>
      <c r="H870" s="175"/>
      <c r="I870" s="175"/>
      <c r="J870" s="175"/>
      <c r="K870" s="175"/>
      <c r="L870" s="175"/>
      <c r="M870" s="175"/>
      <c r="N870" s="175"/>
      <c r="O870" s="175"/>
      <c r="P870" s="175"/>
      <c r="Q870" s="175"/>
      <c r="R870" s="175"/>
      <c r="S870" s="175"/>
      <c r="T870" s="175"/>
      <c r="U870" s="175"/>
      <c r="V870" s="175"/>
      <c r="W870" s="175"/>
      <c r="X870" s="175"/>
      <c r="Y870" s="175"/>
      <c r="Z870" s="175"/>
    </row>
    <row r="871" ht="11.25" customHeight="1">
      <c r="A871" s="175"/>
      <c r="B871" s="175"/>
      <c r="C871" s="175"/>
      <c r="D871" s="175"/>
      <c r="E871" s="175"/>
      <c r="F871" s="175"/>
      <c r="G871" s="175"/>
      <c r="H871" s="175"/>
      <c r="I871" s="175"/>
      <c r="J871" s="175"/>
      <c r="K871" s="175"/>
      <c r="L871" s="175"/>
      <c r="M871" s="175"/>
      <c r="N871" s="175"/>
      <c r="O871" s="175"/>
      <c r="P871" s="175"/>
      <c r="Q871" s="175"/>
      <c r="R871" s="175"/>
      <c r="S871" s="175"/>
      <c r="T871" s="175"/>
      <c r="U871" s="175"/>
      <c r="V871" s="175"/>
      <c r="W871" s="175"/>
      <c r="X871" s="175"/>
      <c r="Y871" s="175"/>
      <c r="Z871" s="175"/>
    </row>
    <row r="872" ht="11.25" customHeight="1">
      <c r="A872" s="175"/>
      <c r="B872" s="175"/>
      <c r="C872" s="175"/>
      <c r="D872" s="175"/>
      <c r="E872" s="175"/>
      <c r="F872" s="175"/>
      <c r="G872" s="175"/>
      <c r="H872" s="175"/>
      <c r="I872" s="175"/>
      <c r="J872" s="175"/>
      <c r="K872" s="175"/>
      <c r="L872" s="175"/>
      <c r="M872" s="175"/>
      <c r="N872" s="175"/>
      <c r="O872" s="175"/>
      <c r="P872" s="175"/>
      <c r="Q872" s="175"/>
      <c r="R872" s="175"/>
      <c r="S872" s="175"/>
      <c r="T872" s="175"/>
      <c r="U872" s="175"/>
      <c r="V872" s="175"/>
      <c r="W872" s="175"/>
      <c r="X872" s="175"/>
      <c r="Y872" s="175"/>
      <c r="Z872" s="175"/>
    </row>
    <row r="873" ht="11.25" customHeight="1">
      <c r="A873" s="175"/>
      <c r="B873" s="175"/>
      <c r="C873" s="175"/>
      <c r="D873" s="175"/>
      <c r="E873" s="175"/>
      <c r="F873" s="175"/>
      <c r="G873" s="175"/>
      <c r="H873" s="175"/>
      <c r="I873" s="175"/>
      <c r="J873" s="175"/>
      <c r="K873" s="175"/>
      <c r="L873" s="175"/>
      <c r="M873" s="175"/>
      <c r="N873" s="175"/>
      <c r="O873" s="175"/>
      <c r="P873" s="175"/>
      <c r="Q873" s="175"/>
      <c r="R873" s="175"/>
      <c r="S873" s="175"/>
      <c r="T873" s="175"/>
      <c r="U873" s="175"/>
      <c r="V873" s="175"/>
      <c r="W873" s="175"/>
      <c r="X873" s="175"/>
      <c r="Y873" s="175"/>
      <c r="Z873" s="175"/>
    </row>
    <row r="874" ht="11.25" customHeight="1">
      <c r="A874" s="175"/>
      <c r="B874" s="175"/>
      <c r="C874" s="175"/>
      <c r="D874" s="175"/>
      <c r="E874" s="175"/>
      <c r="F874" s="175"/>
      <c r="G874" s="175"/>
      <c r="H874" s="175"/>
      <c r="I874" s="175"/>
      <c r="J874" s="175"/>
      <c r="K874" s="175"/>
      <c r="L874" s="175"/>
      <c r="M874" s="175"/>
      <c r="N874" s="175"/>
      <c r="O874" s="175"/>
      <c r="P874" s="175"/>
      <c r="Q874" s="175"/>
      <c r="R874" s="175"/>
      <c r="S874" s="175"/>
      <c r="T874" s="175"/>
      <c r="U874" s="175"/>
      <c r="V874" s="175"/>
      <c r="W874" s="175"/>
      <c r="X874" s="175"/>
      <c r="Y874" s="175"/>
      <c r="Z874" s="175"/>
    </row>
    <row r="875" ht="11.25" customHeight="1">
      <c r="A875" s="175"/>
      <c r="B875" s="175"/>
      <c r="C875" s="175"/>
      <c r="D875" s="175"/>
      <c r="E875" s="175"/>
      <c r="F875" s="175"/>
      <c r="G875" s="175"/>
      <c r="H875" s="175"/>
      <c r="I875" s="175"/>
      <c r="J875" s="175"/>
      <c r="K875" s="175"/>
      <c r="L875" s="175"/>
      <c r="M875" s="175"/>
      <c r="N875" s="175"/>
      <c r="O875" s="175"/>
      <c r="P875" s="175"/>
      <c r="Q875" s="175"/>
      <c r="R875" s="175"/>
      <c r="S875" s="175"/>
      <c r="T875" s="175"/>
      <c r="U875" s="175"/>
      <c r="V875" s="175"/>
      <c r="W875" s="175"/>
      <c r="X875" s="175"/>
      <c r="Y875" s="175"/>
      <c r="Z875" s="175"/>
    </row>
    <row r="876" ht="11.25" customHeight="1">
      <c r="A876" s="175"/>
      <c r="B876" s="175"/>
      <c r="C876" s="175"/>
      <c r="D876" s="175"/>
      <c r="E876" s="175"/>
      <c r="F876" s="175"/>
      <c r="G876" s="175"/>
      <c r="H876" s="175"/>
      <c r="I876" s="175"/>
      <c r="J876" s="175"/>
      <c r="K876" s="175"/>
      <c r="L876" s="175"/>
      <c r="M876" s="175"/>
      <c r="N876" s="175"/>
      <c r="O876" s="175"/>
      <c r="P876" s="175"/>
      <c r="Q876" s="175"/>
      <c r="R876" s="175"/>
      <c r="S876" s="175"/>
      <c r="T876" s="175"/>
      <c r="U876" s="175"/>
      <c r="V876" s="175"/>
      <c r="W876" s="175"/>
      <c r="X876" s="175"/>
      <c r="Y876" s="175"/>
      <c r="Z876" s="175"/>
    </row>
    <row r="877" ht="11.25" customHeight="1">
      <c r="A877" s="175"/>
      <c r="B877" s="175"/>
      <c r="C877" s="175"/>
      <c r="D877" s="175"/>
      <c r="E877" s="175"/>
      <c r="F877" s="175"/>
      <c r="G877" s="175"/>
      <c r="H877" s="175"/>
      <c r="I877" s="175"/>
      <c r="J877" s="175"/>
      <c r="K877" s="175"/>
      <c r="L877" s="175"/>
      <c r="M877" s="175"/>
      <c r="N877" s="175"/>
      <c r="O877" s="175"/>
      <c r="P877" s="175"/>
      <c r="Q877" s="175"/>
      <c r="R877" s="175"/>
      <c r="S877" s="175"/>
      <c r="T877" s="175"/>
      <c r="U877" s="175"/>
      <c r="V877" s="175"/>
      <c r="W877" s="175"/>
      <c r="X877" s="175"/>
      <c r="Y877" s="175"/>
      <c r="Z877" s="175"/>
    </row>
    <row r="878" ht="11.25" customHeight="1">
      <c r="A878" s="175"/>
      <c r="B878" s="175"/>
      <c r="C878" s="175"/>
      <c r="D878" s="175"/>
      <c r="E878" s="175"/>
      <c r="F878" s="175"/>
      <c r="G878" s="175"/>
      <c r="H878" s="175"/>
      <c r="I878" s="175"/>
      <c r="J878" s="175"/>
      <c r="K878" s="175"/>
      <c r="L878" s="175"/>
      <c r="M878" s="175"/>
      <c r="N878" s="175"/>
      <c r="O878" s="175"/>
      <c r="P878" s="175"/>
      <c r="Q878" s="175"/>
      <c r="R878" s="175"/>
      <c r="S878" s="175"/>
      <c r="T878" s="175"/>
      <c r="U878" s="175"/>
      <c r="V878" s="175"/>
      <c r="W878" s="175"/>
      <c r="X878" s="175"/>
      <c r="Y878" s="175"/>
      <c r="Z878" s="175"/>
    </row>
    <row r="879" ht="11.25" customHeight="1">
      <c r="A879" s="175"/>
      <c r="B879" s="175"/>
      <c r="C879" s="175"/>
      <c r="D879" s="175"/>
      <c r="E879" s="175"/>
      <c r="F879" s="175"/>
      <c r="G879" s="175"/>
      <c r="H879" s="175"/>
      <c r="I879" s="175"/>
      <c r="J879" s="175"/>
      <c r="K879" s="175"/>
      <c r="L879" s="175"/>
      <c r="M879" s="175"/>
      <c r="N879" s="175"/>
      <c r="O879" s="175"/>
      <c r="P879" s="175"/>
      <c r="Q879" s="175"/>
      <c r="R879" s="175"/>
      <c r="S879" s="175"/>
      <c r="T879" s="175"/>
      <c r="U879" s="175"/>
      <c r="V879" s="175"/>
      <c r="W879" s="175"/>
      <c r="X879" s="175"/>
      <c r="Y879" s="175"/>
      <c r="Z879" s="175"/>
    </row>
    <row r="880" ht="11.25" customHeight="1">
      <c r="A880" s="175"/>
      <c r="B880" s="175"/>
      <c r="C880" s="175"/>
      <c r="D880" s="175"/>
      <c r="E880" s="175"/>
      <c r="F880" s="175"/>
      <c r="G880" s="175"/>
      <c r="H880" s="175"/>
      <c r="I880" s="175"/>
      <c r="J880" s="175"/>
      <c r="K880" s="175"/>
      <c r="L880" s="175"/>
      <c r="M880" s="175"/>
      <c r="N880" s="175"/>
      <c r="O880" s="175"/>
      <c r="P880" s="175"/>
      <c r="Q880" s="175"/>
      <c r="R880" s="175"/>
      <c r="S880" s="175"/>
      <c r="T880" s="175"/>
      <c r="U880" s="175"/>
      <c r="V880" s="175"/>
      <c r="W880" s="175"/>
      <c r="X880" s="175"/>
      <c r="Y880" s="175"/>
      <c r="Z880" s="175"/>
    </row>
    <row r="881" ht="11.25" customHeight="1">
      <c r="A881" s="175"/>
      <c r="B881" s="175"/>
      <c r="C881" s="175"/>
      <c r="D881" s="175"/>
      <c r="E881" s="175"/>
      <c r="F881" s="175"/>
      <c r="G881" s="175"/>
      <c r="H881" s="175"/>
      <c r="I881" s="175"/>
      <c r="J881" s="175"/>
      <c r="K881" s="175"/>
      <c r="L881" s="175"/>
      <c r="M881" s="175"/>
      <c r="N881" s="175"/>
      <c r="O881" s="175"/>
      <c r="P881" s="175"/>
      <c r="Q881" s="175"/>
      <c r="R881" s="175"/>
      <c r="S881" s="175"/>
      <c r="T881" s="175"/>
      <c r="U881" s="175"/>
      <c r="V881" s="175"/>
      <c r="W881" s="175"/>
      <c r="X881" s="175"/>
      <c r="Y881" s="175"/>
      <c r="Z881" s="175"/>
    </row>
    <row r="882" ht="11.25" customHeight="1">
      <c r="A882" s="175"/>
      <c r="B882" s="175"/>
      <c r="C882" s="175"/>
      <c r="D882" s="175"/>
      <c r="E882" s="175"/>
      <c r="F882" s="175"/>
      <c r="G882" s="175"/>
      <c r="H882" s="175"/>
      <c r="I882" s="175"/>
      <c r="J882" s="175"/>
      <c r="K882" s="175"/>
      <c r="L882" s="175"/>
      <c r="M882" s="175"/>
      <c r="N882" s="175"/>
      <c r="O882" s="175"/>
      <c r="P882" s="175"/>
      <c r="Q882" s="175"/>
      <c r="R882" s="175"/>
      <c r="S882" s="175"/>
      <c r="T882" s="175"/>
      <c r="U882" s="175"/>
      <c r="V882" s="175"/>
      <c r="W882" s="175"/>
      <c r="X882" s="175"/>
      <c r="Y882" s="175"/>
      <c r="Z882" s="175"/>
    </row>
    <row r="883" ht="11.25" customHeight="1">
      <c r="A883" s="175"/>
      <c r="B883" s="175"/>
      <c r="C883" s="175"/>
      <c r="D883" s="175"/>
      <c r="E883" s="175"/>
      <c r="F883" s="175"/>
      <c r="G883" s="175"/>
      <c r="H883" s="175"/>
      <c r="I883" s="175"/>
      <c r="J883" s="175"/>
      <c r="K883" s="175"/>
      <c r="L883" s="175"/>
      <c r="M883" s="175"/>
      <c r="N883" s="175"/>
      <c r="O883" s="175"/>
      <c r="P883" s="175"/>
      <c r="Q883" s="175"/>
      <c r="R883" s="175"/>
      <c r="S883" s="175"/>
      <c r="T883" s="175"/>
      <c r="U883" s="175"/>
      <c r="V883" s="175"/>
      <c r="W883" s="175"/>
      <c r="X883" s="175"/>
      <c r="Y883" s="175"/>
      <c r="Z883" s="175"/>
    </row>
    <row r="884" ht="11.25" customHeight="1">
      <c r="A884" s="175"/>
      <c r="B884" s="175"/>
      <c r="C884" s="175"/>
      <c r="D884" s="175"/>
      <c r="E884" s="175"/>
      <c r="F884" s="175"/>
      <c r="G884" s="175"/>
      <c r="H884" s="175"/>
      <c r="I884" s="175"/>
      <c r="J884" s="175"/>
      <c r="K884" s="175"/>
      <c r="L884" s="175"/>
      <c r="M884" s="175"/>
      <c r="N884" s="175"/>
      <c r="O884" s="175"/>
      <c r="P884" s="175"/>
      <c r="Q884" s="175"/>
      <c r="R884" s="175"/>
      <c r="S884" s="175"/>
      <c r="T884" s="175"/>
      <c r="U884" s="175"/>
      <c r="V884" s="175"/>
      <c r="W884" s="175"/>
      <c r="X884" s="175"/>
      <c r="Y884" s="175"/>
      <c r="Z884" s="175"/>
    </row>
    <row r="885" ht="11.25" customHeight="1">
      <c r="A885" s="175"/>
      <c r="B885" s="175"/>
      <c r="C885" s="175"/>
      <c r="D885" s="175"/>
      <c r="E885" s="175"/>
      <c r="F885" s="175"/>
      <c r="G885" s="175"/>
      <c r="H885" s="175"/>
      <c r="I885" s="175"/>
      <c r="J885" s="175"/>
      <c r="K885" s="175"/>
      <c r="L885" s="175"/>
      <c r="M885" s="175"/>
      <c r="N885" s="175"/>
      <c r="O885" s="175"/>
      <c r="P885" s="175"/>
      <c r="Q885" s="175"/>
      <c r="R885" s="175"/>
      <c r="S885" s="175"/>
      <c r="T885" s="175"/>
      <c r="U885" s="175"/>
      <c r="V885" s="175"/>
      <c r="W885" s="175"/>
      <c r="X885" s="175"/>
      <c r="Y885" s="175"/>
      <c r="Z885" s="175"/>
    </row>
    <row r="886" ht="11.25" customHeight="1">
      <c r="A886" s="175"/>
      <c r="B886" s="175"/>
      <c r="C886" s="175"/>
      <c r="D886" s="175"/>
      <c r="E886" s="175"/>
      <c r="F886" s="175"/>
      <c r="G886" s="175"/>
      <c r="H886" s="175"/>
      <c r="I886" s="175"/>
      <c r="J886" s="175"/>
      <c r="K886" s="175"/>
      <c r="L886" s="175"/>
      <c r="M886" s="175"/>
      <c r="N886" s="175"/>
      <c r="O886" s="175"/>
      <c r="P886" s="175"/>
      <c r="Q886" s="175"/>
      <c r="R886" s="175"/>
      <c r="S886" s="175"/>
      <c r="T886" s="175"/>
      <c r="U886" s="175"/>
      <c r="V886" s="175"/>
      <c r="W886" s="175"/>
      <c r="X886" s="175"/>
      <c r="Y886" s="175"/>
      <c r="Z886" s="175"/>
    </row>
    <row r="887" ht="11.25" customHeight="1">
      <c r="A887" s="175"/>
      <c r="B887" s="175"/>
      <c r="C887" s="175"/>
      <c r="D887" s="175"/>
      <c r="E887" s="175"/>
      <c r="F887" s="175"/>
      <c r="G887" s="175"/>
      <c r="H887" s="175"/>
      <c r="I887" s="175"/>
      <c r="J887" s="175"/>
      <c r="K887" s="175"/>
      <c r="L887" s="175"/>
      <c r="M887" s="175"/>
      <c r="N887" s="175"/>
      <c r="O887" s="175"/>
      <c r="P887" s="175"/>
      <c r="Q887" s="175"/>
      <c r="R887" s="175"/>
      <c r="S887" s="175"/>
      <c r="T887" s="175"/>
      <c r="U887" s="175"/>
      <c r="V887" s="175"/>
      <c r="W887" s="175"/>
      <c r="X887" s="175"/>
      <c r="Y887" s="175"/>
      <c r="Z887" s="175"/>
    </row>
    <row r="888" ht="11.25" customHeight="1">
      <c r="A888" s="175"/>
      <c r="B888" s="175"/>
      <c r="C888" s="175"/>
      <c r="D888" s="175"/>
      <c r="E888" s="175"/>
      <c r="F888" s="175"/>
      <c r="G888" s="175"/>
      <c r="H888" s="175"/>
      <c r="I888" s="175"/>
      <c r="J888" s="175"/>
      <c r="K888" s="175"/>
      <c r="L888" s="175"/>
      <c r="M888" s="175"/>
      <c r="N888" s="175"/>
      <c r="O888" s="175"/>
      <c r="P888" s="175"/>
      <c r="Q888" s="175"/>
      <c r="R888" s="175"/>
      <c r="S888" s="175"/>
      <c r="T888" s="175"/>
      <c r="U888" s="175"/>
      <c r="V888" s="175"/>
      <c r="W888" s="175"/>
      <c r="X888" s="175"/>
      <c r="Y888" s="175"/>
      <c r="Z888" s="175"/>
    </row>
    <row r="889" ht="11.25" customHeight="1">
      <c r="A889" s="175"/>
      <c r="B889" s="175"/>
      <c r="C889" s="175"/>
      <c r="D889" s="175"/>
      <c r="E889" s="175"/>
      <c r="F889" s="175"/>
      <c r="G889" s="175"/>
      <c r="H889" s="175"/>
      <c r="I889" s="175"/>
      <c r="J889" s="175"/>
      <c r="K889" s="175"/>
      <c r="L889" s="175"/>
      <c r="M889" s="175"/>
      <c r="N889" s="175"/>
      <c r="O889" s="175"/>
      <c r="P889" s="175"/>
      <c r="Q889" s="175"/>
      <c r="R889" s="175"/>
      <c r="S889" s="175"/>
      <c r="T889" s="175"/>
      <c r="U889" s="175"/>
      <c r="V889" s="175"/>
      <c r="W889" s="175"/>
      <c r="X889" s="175"/>
      <c r="Y889" s="175"/>
      <c r="Z889" s="175"/>
    </row>
    <row r="890" ht="11.25" customHeight="1">
      <c r="A890" s="175"/>
      <c r="B890" s="175"/>
      <c r="C890" s="175"/>
      <c r="D890" s="175"/>
      <c r="E890" s="175"/>
      <c r="F890" s="175"/>
      <c r="G890" s="175"/>
      <c r="H890" s="175"/>
      <c r="I890" s="175"/>
      <c r="J890" s="175"/>
      <c r="K890" s="175"/>
      <c r="L890" s="175"/>
      <c r="M890" s="175"/>
      <c r="N890" s="175"/>
      <c r="O890" s="175"/>
      <c r="P890" s="175"/>
      <c r="Q890" s="175"/>
      <c r="R890" s="175"/>
      <c r="S890" s="175"/>
      <c r="T890" s="175"/>
      <c r="U890" s="175"/>
      <c r="V890" s="175"/>
      <c r="W890" s="175"/>
      <c r="X890" s="175"/>
      <c r="Y890" s="175"/>
      <c r="Z890" s="175"/>
    </row>
    <row r="891" ht="11.25" customHeight="1">
      <c r="A891" s="175"/>
      <c r="B891" s="175"/>
      <c r="C891" s="175"/>
      <c r="D891" s="175"/>
      <c r="E891" s="175"/>
      <c r="F891" s="175"/>
      <c r="G891" s="175"/>
      <c r="H891" s="175"/>
      <c r="I891" s="175"/>
      <c r="J891" s="175"/>
      <c r="K891" s="175"/>
      <c r="L891" s="175"/>
      <c r="M891" s="175"/>
      <c r="N891" s="175"/>
      <c r="O891" s="175"/>
      <c r="P891" s="175"/>
      <c r="Q891" s="175"/>
      <c r="R891" s="175"/>
      <c r="S891" s="175"/>
      <c r="T891" s="175"/>
      <c r="U891" s="175"/>
      <c r="V891" s="175"/>
      <c r="W891" s="175"/>
      <c r="X891" s="175"/>
      <c r="Y891" s="175"/>
      <c r="Z891" s="175"/>
    </row>
    <row r="892" ht="11.25" customHeight="1">
      <c r="A892" s="175"/>
      <c r="B892" s="175"/>
      <c r="C892" s="175"/>
      <c r="D892" s="175"/>
      <c r="E892" s="175"/>
      <c r="F892" s="175"/>
      <c r="G892" s="175"/>
      <c r="H892" s="175"/>
      <c r="I892" s="175"/>
      <c r="J892" s="175"/>
      <c r="K892" s="175"/>
      <c r="L892" s="175"/>
      <c r="M892" s="175"/>
      <c r="N892" s="175"/>
      <c r="O892" s="175"/>
      <c r="P892" s="175"/>
      <c r="Q892" s="175"/>
      <c r="R892" s="175"/>
      <c r="S892" s="175"/>
      <c r="T892" s="175"/>
      <c r="U892" s="175"/>
      <c r="V892" s="175"/>
      <c r="W892" s="175"/>
      <c r="X892" s="175"/>
      <c r="Y892" s="175"/>
      <c r="Z892" s="175"/>
    </row>
    <row r="893" ht="11.25" customHeight="1">
      <c r="A893" s="175"/>
      <c r="B893" s="175"/>
      <c r="C893" s="175"/>
      <c r="D893" s="175"/>
      <c r="E893" s="175"/>
      <c r="F893" s="175"/>
      <c r="G893" s="175"/>
      <c r="H893" s="175"/>
      <c r="I893" s="175"/>
      <c r="J893" s="175"/>
      <c r="K893" s="175"/>
      <c r="L893" s="175"/>
      <c r="M893" s="175"/>
      <c r="N893" s="175"/>
      <c r="O893" s="175"/>
      <c r="P893" s="175"/>
      <c r="Q893" s="175"/>
      <c r="R893" s="175"/>
      <c r="S893" s="175"/>
      <c r="T893" s="175"/>
      <c r="U893" s="175"/>
      <c r="V893" s="175"/>
      <c r="W893" s="175"/>
      <c r="X893" s="175"/>
      <c r="Y893" s="175"/>
      <c r="Z893" s="175"/>
    </row>
    <row r="894" ht="11.25" customHeight="1">
      <c r="A894" s="175"/>
      <c r="B894" s="175"/>
      <c r="C894" s="175"/>
      <c r="D894" s="175"/>
      <c r="E894" s="175"/>
      <c r="F894" s="175"/>
      <c r="G894" s="175"/>
      <c r="H894" s="175"/>
      <c r="I894" s="175"/>
      <c r="J894" s="175"/>
      <c r="K894" s="175"/>
      <c r="L894" s="175"/>
      <c r="M894" s="175"/>
      <c r="N894" s="175"/>
      <c r="O894" s="175"/>
      <c r="P894" s="175"/>
      <c r="Q894" s="175"/>
      <c r="R894" s="175"/>
      <c r="S894" s="175"/>
      <c r="T894" s="175"/>
      <c r="U894" s="175"/>
      <c r="V894" s="175"/>
      <c r="W894" s="175"/>
      <c r="X894" s="175"/>
      <c r="Y894" s="175"/>
      <c r="Z894" s="175"/>
    </row>
    <row r="895" ht="11.25" customHeight="1">
      <c r="A895" s="175"/>
      <c r="B895" s="175"/>
      <c r="C895" s="175"/>
      <c r="D895" s="175"/>
      <c r="E895" s="175"/>
      <c r="F895" s="175"/>
      <c r="G895" s="175"/>
      <c r="H895" s="175"/>
      <c r="I895" s="175"/>
      <c r="J895" s="175"/>
      <c r="K895" s="175"/>
      <c r="L895" s="175"/>
      <c r="M895" s="175"/>
      <c r="N895" s="175"/>
      <c r="O895" s="175"/>
      <c r="P895" s="175"/>
      <c r="Q895" s="175"/>
      <c r="R895" s="175"/>
      <c r="S895" s="175"/>
      <c r="T895" s="175"/>
      <c r="U895" s="175"/>
      <c r="V895" s="175"/>
      <c r="W895" s="175"/>
      <c r="X895" s="175"/>
      <c r="Y895" s="175"/>
      <c r="Z895" s="175"/>
    </row>
    <row r="896" ht="11.25" customHeight="1">
      <c r="A896" s="175"/>
      <c r="B896" s="175"/>
      <c r="C896" s="175"/>
      <c r="D896" s="175"/>
      <c r="E896" s="175"/>
      <c r="F896" s="175"/>
      <c r="G896" s="175"/>
      <c r="H896" s="175"/>
      <c r="I896" s="175"/>
      <c r="J896" s="175"/>
      <c r="K896" s="175"/>
      <c r="L896" s="175"/>
      <c r="M896" s="175"/>
      <c r="N896" s="175"/>
      <c r="O896" s="175"/>
      <c r="P896" s="175"/>
      <c r="Q896" s="175"/>
      <c r="R896" s="175"/>
      <c r="S896" s="175"/>
      <c r="T896" s="175"/>
      <c r="U896" s="175"/>
      <c r="V896" s="175"/>
      <c r="W896" s="175"/>
      <c r="X896" s="175"/>
      <c r="Y896" s="175"/>
      <c r="Z896" s="175"/>
    </row>
    <row r="897" ht="11.25" customHeight="1">
      <c r="A897" s="175"/>
      <c r="B897" s="175"/>
      <c r="C897" s="175"/>
      <c r="D897" s="175"/>
      <c r="E897" s="175"/>
      <c r="F897" s="175"/>
      <c r="G897" s="175"/>
      <c r="H897" s="175"/>
      <c r="I897" s="175"/>
      <c r="J897" s="175"/>
      <c r="K897" s="175"/>
      <c r="L897" s="175"/>
      <c r="M897" s="175"/>
      <c r="N897" s="175"/>
      <c r="O897" s="175"/>
      <c r="P897" s="175"/>
      <c r="Q897" s="175"/>
      <c r="R897" s="175"/>
      <c r="S897" s="175"/>
      <c r="T897" s="175"/>
      <c r="U897" s="175"/>
      <c r="V897" s="175"/>
      <c r="W897" s="175"/>
      <c r="X897" s="175"/>
      <c r="Y897" s="175"/>
      <c r="Z897" s="175"/>
    </row>
    <row r="898" ht="11.25" customHeight="1">
      <c r="A898" s="175"/>
      <c r="B898" s="175"/>
      <c r="C898" s="175"/>
      <c r="D898" s="175"/>
      <c r="E898" s="175"/>
      <c r="F898" s="175"/>
      <c r="G898" s="175"/>
      <c r="H898" s="175"/>
      <c r="I898" s="175"/>
      <c r="J898" s="175"/>
      <c r="K898" s="175"/>
      <c r="L898" s="175"/>
      <c r="M898" s="175"/>
      <c r="N898" s="175"/>
      <c r="O898" s="175"/>
      <c r="P898" s="175"/>
      <c r="Q898" s="175"/>
      <c r="R898" s="175"/>
      <c r="S898" s="175"/>
      <c r="T898" s="175"/>
      <c r="U898" s="175"/>
      <c r="V898" s="175"/>
      <c r="W898" s="175"/>
      <c r="X898" s="175"/>
      <c r="Y898" s="175"/>
      <c r="Z898" s="175"/>
    </row>
    <row r="899" ht="11.25" customHeight="1">
      <c r="A899" s="175"/>
      <c r="B899" s="175"/>
      <c r="C899" s="175"/>
      <c r="D899" s="175"/>
      <c r="E899" s="175"/>
      <c r="F899" s="175"/>
      <c r="G899" s="175"/>
      <c r="H899" s="175"/>
      <c r="I899" s="175"/>
      <c r="J899" s="175"/>
      <c r="K899" s="175"/>
      <c r="L899" s="175"/>
      <c r="M899" s="175"/>
      <c r="N899" s="175"/>
      <c r="O899" s="175"/>
      <c r="P899" s="175"/>
      <c r="Q899" s="175"/>
      <c r="R899" s="175"/>
      <c r="S899" s="175"/>
      <c r="T899" s="175"/>
      <c r="U899" s="175"/>
      <c r="V899" s="175"/>
      <c r="W899" s="175"/>
      <c r="X899" s="175"/>
      <c r="Y899" s="175"/>
      <c r="Z899" s="175"/>
    </row>
    <row r="900" ht="11.25" customHeight="1">
      <c r="A900" s="175"/>
      <c r="B900" s="175"/>
      <c r="C900" s="175"/>
      <c r="D900" s="175"/>
      <c r="E900" s="175"/>
      <c r="F900" s="175"/>
      <c r="G900" s="175"/>
      <c r="H900" s="175"/>
      <c r="I900" s="175"/>
      <c r="J900" s="175"/>
      <c r="K900" s="175"/>
      <c r="L900" s="175"/>
      <c r="M900" s="175"/>
      <c r="N900" s="175"/>
      <c r="O900" s="175"/>
      <c r="P900" s="175"/>
      <c r="Q900" s="175"/>
      <c r="R900" s="175"/>
      <c r="S900" s="175"/>
      <c r="T900" s="175"/>
      <c r="U900" s="175"/>
      <c r="V900" s="175"/>
      <c r="W900" s="175"/>
      <c r="X900" s="175"/>
      <c r="Y900" s="175"/>
      <c r="Z900" s="175"/>
    </row>
    <row r="901" ht="11.25" customHeight="1">
      <c r="A901" s="175"/>
      <c r="B901" s="175"/>
      <c r="C901" s="175"/>
      <c r="D901" s="175"/>
      <c r="E901" s="175"/>
      <c r="F901" s="175"/>
      <c r="G901" s="175"/>
      <c r="H901" s="175"/>
      <c r="I901" s="175"/>
      <c r="J901" s="175"/>
      <c r="K901" s="175"/>
      <c r="L901" s="175"/>
      <c r="M901" s="175"/>
      <c r="N901" s="175"/>
      <c r="O901" s="175"/>
      <c r="P901" s="175"/>
      <c r="Q901" s="175"/>
      <c r="R901" s="175"/>
      <c r="S901" s="175"/>
      <c r="T901" s="175"/>
      <c r="U901" s="175"/>
      <c r="V901" s="175"/>
      <c r="W901" s="175"/>
      <c r="X901" s="175"/>
      <c r="Y901" s="175"/>
      <c r="Z901" s="175"/>
    </row>
    <row r="902" ht="11.25" customHeight="1">
      <c r="A902" s="175"/>
      <c r="B902" s="175"/>
      <c r="C902" s="175"/>
      <c r="D902" s="175"/>
      <c r="E902" s="175"/>
      <c r="F902" s="175"/>
      <c r="G902" s="175"/>
      <c r="H902" s="175"/>
      <c r="I902" s="175"/>
      <c r="J902" s="175"/>
      <c r="K902" s="175"/>
      <c r="L902" s="175"/>
      <c r="M902" s="175"/>
      <c r="N902" s="175"/>
      <c r="O902" s="175"/>
      <c r="P902" s="175"/>
      <c r="Q902" s="175"/>
      <c r="R902" s="175"/>
      <c r="S902" s="175"/>
      <c r="T902" s="175"/>
      <c r="U902" s="175"/>
      <c r="V902" s="175"/>
      <c r="W902" s="175"/>
      <c r="X902" s="175"/>
      <c r="Y902" s="175"/>
      <c r="Z902" s="175"/>
    </row>
    <row r="903" ht="11.25" customHeight="1">
      <c r="A903" s="175"/>
      <c r="B903" s="175"/>
      <c r="C903" s="175"/>
      <c r="D903" s="175"/>
      <c r="E903" s="175"/>
      <c r="F903" s="175"/>
      <c r="G903" s="175"/>
      <c r="H903" s="175"/>
      <c r="I903" s="175"/>
      <c r="J903" s="175"/>
      <c r="K903" s="175"/>
      <c r="L903" s="175"/>
      <c r="M903" s="175"/>
      <c r="N903" s="175"/>
      <c r="O903" s="175"/>
      <c r="P903" s="175"/>
      <c r="Q903" s="175"/>
      <c r="R903" s="175"/>
      <c r="S903" s="175"/>
      <c r="T903" s="175"/>
      <c r="U903" s="175"/>
      <c r="V903" s="175"/>
      <c r="W903" s="175"/>
      <c r="X903" s="175"/>
      <c r="Y903" s="175"/>
      <c r="Z903" s="175"/>
    </row>
    <row r="904" ht="11.25" customHeight="1">
      <c r="A904" s="175"/>
      <c r="B904" s="175"/>
      <c r="C904" s="175"/>
      <c r="D904" s="175"/>
      <c r="E904" s="175"/>
      <c r="F904" s="175"/>
      <c r="G904" s="175"/>
      <c r="H904" s="175"/>
      <c r="I904" s="175"/>
      <c r="J904" s="175"/>
      <c r="K904" s="175"/>
      <c r="L904" s="175"/>
      <c r="M904" s="175"/>
      <c r="N904" s="175"/>
      <c r="O904" s="175"/>
      <c r="P904" s="175"/>
      <c r="Q904" s="175"/>
      <c r="R904" s="175"/>
      <c r="S904" s="175"/>
      <c r="T904" s="175"/>
      <c r="U904" s="175"/>
      <c r="V904" s="175"/>
      <c r="W904" s="175"/>
      <c r="X904" s="175"/>
      <c r="Y904" s="175"/>
      <c r="Z904" s="175"/>
    </row>
    <row r="905" ht="11.25" customHeight="1">
      <c r="A905" s="175"/>
      <c r="B905" s="175"/>
      <c r="C905" s="175"/>
      <c r="D905" s="175"/>
      <c r="E905" s="175"/>
      <c r="F905" s="175"/>
      <c r="G905" s="175"/>
      <c r="H905" s="175"/>
      <c r="I905" s="175"/>
      <c r="J905" s="175"/>
      <c r="K905" s="175"/>
      <c r="L905" s="175"/>
      <c r="M905" s="175"/>
      <c r="N905" s="175"/>
      <c r="O905" s="175"/>
      <c r="P905" s="175"/>
      <c r="Q905" s="175"/>
      <c r="R905" s="175"/>
      <c r="S905" s="175"/>
      <c r="T905" s="175"/>
      <c r="U905" s="175"/>
      <c r="V905" s="175"/>
      <c r="W905" s="175"/>
      <c r="X905" s="175"/>
      <c r="Y905" s="175"/>
      <c r="Z905" s="175"/>
    </row>
    <row r="906" ht="11.25" customHeight="1">
      <c r="A906" s="175"/>
      <c r="B906" s="175"/>
      <c r="C906" s="175"/>
      <c r="D906" s="175"/>
      <c r="E906" s="175"/>
      <c r="F906" s="175"/>
      <c r="G906" s="175"/>
      <c r="H906" s="175"/>
      <c r="I906" s="175"/>
      <c r="J906" s="175"/>
      <c r="K906" s="175"/>
      <c r="L906" s="175"/>
      <c r="M906" s="175"/>
      <c r="N906" s="175"/>
      <c r="O906" s="175"/>
      <c r="P906" s="175"/>
      <c r="Q906" s="175"/>
      <c r="R906" s="175"/>
      <c r="S906" s="175"/>
      <c r="T906" s="175"/>
      <c r="U906" s="175"/>
      <c r="V906" s="175"/>
      <c r="W906" s="175"/>
      <c r="X906" s="175"/>
      <c r="Y906" s="175"/>
      <c r="Z906" s="175"/>
    </row>
    <row r="907" ht="11.25" customHeight="1">
      <c r="A907" s="175"/>
      <c r="B907" s="175"/>
      <c r="C907" s="175"/>
      <c r="D907" s="175"/>
      <c r="E907" s="175"/>
      <c r="F907" s="175"/>
      <c r="G907" s="175"/>
      <c r="H907" s="175"/>
      <c r="I907" s="175"/>
      <c r="J907" s="175"/>
      <c r="K907" s="175"/>
      <c r="L907" s="175"/>
      <c r="M907" s="175"/>
      <c r="N907" s="175"/>
      <c r="O907" s="175"/>
      <c r="P907" s="175"/>
      <c r="Q907" s="175"/>
      <c r="R907" s="175"/>
      <c r="S907" s="175"/>
      <c r="T907" s="175"/>
      <c r="U907" s="175"/>
      <c r="V907" s="175"/>
      <c r="W907" s="175"/>
      <c r="X907" s="175"/>
      <c r="Y907" s="175"/>
      <c r="Z907" s="175"/>
    </row>
    <row r="908" ht="11.25" customHeight="1">
      <c r="A908" s="175"/>
      <c r="B908" s="175"/>
      <c r="C908" s="175"/>
      <c r="D908" s="175"/>
      <c r="E908" s="175"/>
      <c r="F908" s="175"/>
      <c r="G908" s="175"/>
      <c r="H908" s="175"/>
      <c r="I908" s="175"/>
      <c r="J908" s="175"/>
      <c r="K908" s="175"/>
      <c r="L908" s="175"/>
      <c r="M908" s="175"/>
      <c r="N908" s="175"/>
      <c r="O908" s="175"/>
      <c r="P908" s="175"/>
      <c r="Q908" s="175"/>
      <c r="R908" s="175"/>
      <c r="S908" s="175"/>
      <c r="T908" s="175"/>
      <c r="U908" s="175"/>
      <c r="V908" s="175"/>
      <c r="W908" s="175"/>
      <c r="X908" s="175"/>
      <c r="Y908" s="175"/>
      <c r="Z908" s="175"/>
    </row>
    <row r="909" ht="11.25" customHeight="1">
      <c r="A909" s="175"/>
      <c r="B909" s="175"/>
      <c r="C909" s="175"/>
      <c r="D909" s="175"/>
      <c r="E909" s="175"/>
      <c r="F909" s="175"/>
      <c r="G909" s="175"/>
      <c r="H909" s="175"/>
      <c r="I909" s="175"/>
      <c r="J909" s="175"/>
      <c r="K909" s="175"/>
      <c r="L909" s="175"/>
      <c r="M909" s="175"/>
      <c r="N909" s="175"/>
      <c r="O909" s="175"/>
      <c r="P909" s="175"/>
      <c r="Q909" s="175"/>
      <c r="R909" s="175"/>
      <c r="S909" s="175"/>
      <c r="T909" s="175"/>
      <c r="U909" s="175"/>
      <c r="V909" s="175"/>
      <c r="W909" s="175"/>
      <c r="X909" s="175"/>
      <c r="Y909" s="175"/>
      <c r="Z909" s="175"/>
    </row>
    <row r="910" ht="11.25" customHeight="1">
      <c r="A910" s="175"/>
      <c r="B910" s="175"/>
      <c r="C910" s="175"/>
      <c r="D910" s="175"/>
      <c r="E910" s="175"/>
      <c r="F910" s="175"/>
      <c r="G910" s="175"/>
      <c r="H910" s="175"/>
      <c r="I910" s="175"/>
      <c r="J910" s="175"/>
      <c r="K910" s="175"/>
      <c r="L910" s="175"/>
      <c r="M910" s="175"/>
      <c r="N910" s="175"/>
      <c r="O910" s="175"/>
      <c r="P910" s="175"/>
      <c r="Q910" s="175"/>
      <c r="R910" s="175"/>
      <c r="S910" s="175"/>
      <c r="T910" s="175"/>
      <c r="U910" s="175"/>
      <c r="V910" s="175"/>
      <c r="W910" s="175"/>
      <c r="X910" s="175"/>
      <c r="Y910" s="175"/>
      <c r="Z910" s="175"/>
    </row>
    <row r="911" ht="11.25" customHeight="1">
      <c r="A911" s="175"/>
      <c r="B911" s="175"/>
      <c r="C911" s="175"/>
      <c r="D911" s="175"/>
      <c r="E911" s="175"/>
      <c r="F911" s="175"/>
      <c r="G911" s="175"/>
      <c r="H911" s="175"/>
      <c r="I911" s="175"/>
      <c r="J911" s="175"/>
      <c r="K911" s="175"/>
      <c r="L911" s="175"/>
      <c r="M911" s="175"/>
      <c r="N911" s="175"/>
      <c r="O911" s="175"/>
      <c r="P911" s="175"/>
      <c r="Q911" s="175"/>
      <c r="R911" s="175"/>
      <c r="S911" s="175"/>
      <c r="T911" s="175"/>
      <c r="U911" s="175"/>
      <c r="V911" s="175"/>
      <c r="W911" s="175"/>
      <c r="X911" s="175"/>
      <c r="Y911" s="175"/>
      <c r="Z911" s="175"/>
    </row>
    <row r="912" ht="11.25" customHeight="1">
      <c r="A912" s="175"/>
      <c r="B912" s="175"/>
      <c r="C912" s="175"/>
      <c r="D912" s="175"/>
      <c r="E912" s="175"/>
      <c r="F912" s="175"/>
      <c r="G912" s="175"/>
      <c r="H912" s="175"/>
      <c r="I912" s="175"/>
      <c r="J912" s="175"/>
      <c r="K912" s="175"/>
      <c r="L912" s="175"/>
      <c r="M912" s="175"/>
      <c r="N912" s="175"/>
      <c r="O912" s="175"/>
      <c r="P912" s="175"/>
      <c r="Q912" s="175"/>
      <c r="R912" s="175"/>
      <c r="S912" s="175"/>
      <c r="T912" s="175"/>
      <c r="U912" s="175"/>
      <c r="V912" s="175"/>
      <c r="W912" s="175"/>
      <c r="X912" s="175"/>
      <c r="Y912" s="175"/>
      <c r="Z912" s="175"/>
    </row>
    <row r="913" ht="11.25" customHeight="1">
      <c r="A913" s="175"/>
      <c r="B913" s="175"/>
      <c r="C913" s="175"/>
      <c r="D913" s="175"/>
      <c r="E913" s="175"/>
      <c r="F913" s="175"/>
      <c r="G913" s="175"/>
      <c r="H913" s="175"/>
      <c r="I913" s="175"/>
      <c r="J913" s="175"/>
      <c r="K913" s="175"/>
      <c r="L913" s="175"/>
      <c r="M913" s="175"/>
      <c r="N913" s="175"/>
      <c r="O913" s="175"/>
      <c r="P913" s="175"/>
      <c r="Q913" s="175"/>
      <c r="R913" s="175"/>
      <c r="S913" s="175"/>
      <c r="T913" s="175"/>
      <c r="U913" s="175"/>
      <c r="V913" s="175"/>
      <c r="W913" s="175"/>
      <c r="X913" s="175"/>
      <c r="Y913" s="175"/>
      <c r="Z913" s="175"/>
    </row>
    <row r="914" ht="11.25" customHeight="1">
      <c r="A914" s="175"/>
      <c r="B914" s="175"/>
      <c r="C914" s="175"/>
      <c r="D914" s="175"/>
      <c r="E914" s="175"/>
      <c r="F914" s="175"/>
      <c r="G914" s="175"/>
      <c r="H914" s="175"/>
      <c r="I914" s="175"/>
      <c r="J914" s="175"/>
      <c r="K914" s="175"/>
      <c r="L914" s="175"/>
      <c r="M914" s="175"/>
      <c r="N914" s="175"/>
      <c r="O914" s="175"/>
      <c r="P914" s="175"/>
      <c r="Q914" s="175"/>
      <c r="R914" s="175"/>
      <c r="S914" s="175"/>
      <c r="T914" s="175"/>
      <c r="U914" s="175"/>
      <c r="V914" s="175"/>
      <c r="W914" s="175"/>
      <c r="X914" s="175"/>
      <c r="Y914" s="175"/>
      <c r="Z914" s="175"/>
    </row>
    <row r="915" ht="11.25" customHeight="1">
      <c r="A915" s="175"/>
      <c r="B915" s="175"/>
      <c r="C915" s="175"/>
      <c r="D915" s="175"/>
      <c r="E915" s="175"/>
      <c r="F915" s="175"/>
      <c r="G915" s="175"/>
      <c r="H915" s="175"/>
      <c r="I915" s="175"/>
      <c r="J915" s="175"/>
      <c r="K915" s="175"/>
      <c r="L915" s="175"/>
      <c r="M915" s="175"/>
      <c r="N915" s="175"/>
      <c r="O915" s="175"/>
      <c r="P915" s="175"/>
      <c r="Q915" s="175"/>
      <c r="R915" s="175"/>
      <c r="S915" s="175"/>
      <c r="T915" s="175"/>
      <c r="U915" s="175"/>
      <c r="V915" s="175"/>
      <c r="W915" s="175"/>
      <c r="X915" s="175"/>
      <c r="Y915" s="175"/>
      <c r="Z915" s="175"/>
    </row>
    <row r="916" ht="11.25" customHeight="1">
      <c r="A916" s="175"/>
      <c r="B916" s="175"/>
      <c r="C916" s="175"/>
      <c r="D916" s="175"/>
      <c r="E916" s="175"/>
      <c r="F916" s="175"/>
      <c r="G916" s="175"/>
      <c r="H916" s="175"/>
      <c r="I916" s="175"/>
      <c r="J916" s="175"/>
      <c r="K916" s="175"/>
      <c r="L916" s="175"/>
      <c r="M916" s="175"/>
      <c r="N916" s="175"/>
      <c r="O916" s="175"/>
      <c r="P916" s="175"/>
      <c r="Q916" s="175"/>
      <c r="R916" s="175"/>
      <c r="S916" s="175"/>
      <c r="T916" s="175"/>
      <c r="U916" s="175"/>
      <c r="V916" s="175"/>
      <c r="W916" s="175"/>
      <c r="X916" s="175"/>
      <c r="Y916" s="175"/>
      <c r="Z916" s="175"/>
    </row>
    <row r="917" ht="11.25" customHeight="1">
      <c r="A917" s="175"/>
      <c r="B917" s="175"/>
      <c r="C917" s="175"/>
      <c r="D917" s="175"/>
      <c r="E917" s="175"/>
      <c r="F917" s="175"/>
      <c r="G917" s="175"/>
      <c r="H917" s="175"/>
      <c r="I917" s="175"/>
      <c r="J917" s="175"/>
      <c r="K917" s="175"/>
      <c r="L917" s="175"/>
      <c r="M917" s="175"/>
      <c r="N917" s="175"/>
      <c r="O917" s="175"/>
      <c r="P917" s="175"/>
      <c r="Q917" s="175"/>
      <c r="R917" s="175"/>
      <c r="S917" s="175"/>
      <c r="T917" s="175"/>
      <c r="U917" s="175"/>
      <c r="V917" s="175"/>
      <c r="W917" s="175"/>
      <c r="X917" s="175"/>
      <c r="Y917" s="175"/>
      <c r="Z917" s="175"/>
    </row>
    <row r="918" ht="11.25" customHeight="1">
      <c r="A918" s="175"/>
      <c r="B918" s="175"/>
      <c r="C918" s="175"/>
      <c r="D918" s="175"/>
      <c r="E918" s="175"/>
      <c r="F918" s="175"/>
      <c r="G918" s="175"/>
      <c r="H918" s="175"/>
      <c r="I918" s="175"/>
      <c r="J918" s="175"/>
      <c r="K918" s="175"/>
      <c r="L918" s="175"/>
      <c r="M918" s="175"/>
      <c r="N918" s="175"/>
      <c r="O918" s="175"/>
      <c r="P918" s="175"/>
      <c r="Q918" s="175"/>
      <c r="R918" s="175"/>
      <c r="S918" s="175"/>
      <c r="T918" s="175"/>
      <c r="U918" s="175"/>
      <c r="V918" s="175"/>
      <c r="W918" s="175"/>
      <c r="X918" s="175"/>
      <c r="Y918" s="175"/>
      <c r="Z918" s="175"/>
    </row>
    <row r="919" ht="11.25" customHeight="1">
      <c r="A919" s="175"/>
      <c r="B919" s="175"/>
      <c r="C919" s="175"/>
      <c r="D919" s="175"/>
      <c r="E919" s="175"/>
      <c r="F919" s="175"/>
      <c r="G919" s="175"/>
      <c r="H919" s="175"/>
      <c r="I919" s="175"/>
      <c r="J919" s="175"/>
      <c r="K919" s="175"/>
      <c r="L919" s="175"/>
      <c r="M919" s="175"/>
      <c r="N919" s="175"/>
      <c r="O919" s="175"/>
      <c r="P919" s="175"/>
      <c r="Q919" s="175"/>
      <c r="R919" s="175"/>
      <c r="S919" s="175"/>
      <c r="T919" s="175"/>
      <c r="U919" s="175"/>
      <c r="V919" s="175"/>
      <c r="W919" s="175"/>
      <c r="X919" s="175"/>
      <c r="Y919" s="175"/>
      <c r="Z919" s="175"/>
    </row>
    <row r="920" ht="11.25" customHeight="1">
      <c r="A920" s="175"/>
      <c r="B920" s="175"/>
      <c r="C920" s="175"/>
      <c r="D920" s="175"/>
      <c r="E920" s="175"/>
      <c r="F920" s="175"/>
      <c r="G920" s="175"/>
      <c r="H920" s="175"/>
      <c r="I920" s="175"/>
      <c r="J920" s="175"/>
      <c r="K920" s="175"/>
      <c r="L920" s="175"/>
      <c r="M920" s="175"/>
      <c r="N920" s="175"/>
      <c r="O920" s="175"/>
      <c r="P920" s="175"/>
      <c r="Q920" s="175"/>
      <c r="R920" s="175"/>
      <c r="S920" s="175"/>
      <c r="T920" s="175"/>
      <c r="U920" s="175"/>
      <c r="V920" s="175"/>
      <c r="W920" s="175"/>
      <c r="X920" s="175"/>
      <c r="Y920" s="175"/>
      <c r="Z920" s="175"/>
    </row>
    <row r="921" ht="11.25" customHeight="1">
      <c r="A921" s="175"/>
      <c r="B921" s="175"/>
      <c r="C921" s="175"/>
      <c r="D921" s="175"/>
      <c r="E921" s="175"/>
      <c r="F921" s="175"/>
      <c r="G921" s="175"/>
      <c r="H921" s="175"/>
      <c r="I921" s="175"/>
      <c r="J921" s="175"/>
      <c r="K921" s="175"/>
      <c r="L921" s="175"/>
      <c r="M921" s="175"/>
      <c r="N921" s="175"/>
      <c r="O921" s="175"/>
      <c r="P921" s="175"/>
      <c r="Q921" s="175"/>
      <c r="R921" s="175"/>
      <c r="S921" s="175"/>
      <c r="T921" s="175"/>
      <c r="U921" s="175"/>
      <c r="V921" s="175"/>
      <c r="W921" s="175"/>
      <c r="X921" s="175"/>
      <c r="Y921" s="175"/>
      <c r="Z921" s="175"/>
    </row>
    <row r="922" ht="11.25" customHeight="1">
      <c r="A922" s="175"/>
      <c r="B922" s="175"/>
      <c r="C922" s="175"/>
      <c r="D922" s="175"/>
      <c r="E922" s="175"/>
      <c r="F922" s="175"/>
      <c r="G922" s="175"/>
      <c r="H922" s="175"/>
      <c r="I922" s="175"/>
      <c r="J922" s="175"/>
      <c r="K922" s="175"/>
      <c r="L922" s="175"/>
      <c r="M922" s="175"/>
      <c r="N922" s="175"/>
      <c r="O922" s="175"/>
      <c r="P922" s="175"/>
      <c r="Q922" s="175"/>
      <c r="R922" s="175"/>
      <c r="S922" s="175"/>
      <c r="T922" s="175"/>
      <c r="U922" s="175"/>
      <c r="V922" s="175"/>
      <c r="W922" s="175"/>
      <c r="X922" s="175"/>
      <c r="Y922" s="175"/>
      <c r="Z922" s="175"/>
    </row>
    <row r="923" ht="11.25" customHeight="1">
      <c r="A923" s="175"/>
      <c r="B923" s="175"/>
      <c r="C923" s="175"/>
      <c r="D923" s="175"/>
      <c r="E923" s="175"/>
      <c r="F923" s="175"/>
      <c r="G923" s="175"/>
      <c r="H923" s="175"/>
      <c r="I923" s="175"/>
      <c r="J923" s="175"/>
      <c r="K923" s="175"/>
      <c r="L923" s="175"/>
      <c r="M923" s="175"/>
      <c r="N923" s="175"/>
      <c r="O923" s="175"/>
      <c r="P923" s="175"/>
      <c r="Q923" s="175"/>
      <c r="R923" s="175"/>
      <c r="S923" s="175"/>
      <c r="T923" s="175"/>
      <c r="U923" s="175"/>
      <c r="V923" s="175"/>
      <c r="W923" s="175"/>
      <c r="X923" s="175"/>
      <c r="Y923" s="175"/>
      <c r="Z923" s="175"/>
    </row>
    <row r="924" ht="11.25" customHeight="1">
      <c r="A924" s="175"/>
      <c r="B924" s="175"/>
      <c r="C924" s="175"/>
      <c r="D924" s="175"/>
      <c r="E924" s="175"/>
      <c r="F924" s="175"/>
      <c r="G924" s="175"/>
      <c r="H924" s="175"/>
      <c r="I924" s="175"/>
      <c r="J924" s="175"/>
      <c r="K924" s="175"/>
      <c r="L924" s="175"/>
      <c r="M924" s="175"/>
      <c r="N924" s="175"/>
      <c r="O924" s="175"/>
      <c r="P924" s="175"/>
      <c r="Q924" s="175"/>
      <c r="R924" s="175"/>
      <c r="S924" s="175"/>
      <c r="T924" s="175"/>
      <c r="U924" s="175"/>
      <c r="V924" s="175"/>
      <c r="W924" s="175"/>
      <c r="X924" s="175"/>
      <c r="Y924" s="175"/>
      <c r="Z924" s="175"/>
    </row>
    <row r="925" ht="11.25" customHeight="1">
      <c r="A925" s="175"/>
      <c r="B925" s="175"/>
      <c r="C925" s="175"/>
      <c r="D925" s="175"/>
      <c r="E925" s="175"/>
      <c r="F925" s="175"/>
      <c r="G925" s="175"/>
      <c r="H925" s="175"/>
      <c r="I925" s="175"/>
      <c r="J925" s="175"/>
      <c r="K925" s="175"/>
      <c r="L925" s="175"/>
      <c r="M925" s="175"/>
      <c r="N925" s="175"/>
      <c r="O925" s="175"/>
      <c r="P925" s="175"/>
      <c r="Q925" s="175"/>
      <c r="R925" s="175"/>
      <c r="S925" s="175"/>
      <c r="T925" s="175"/>
      <c r="U925" s="175"/>
      <c r="V925" s="175"/>
      <c r="W925" s="175"/>
      <c r="X925" s="175"/>
      <c r="Y925" s="175"/>
      <c r="Z925" s="175"/>
    </row>
    <row r="926" ht="11.25" customHeight="1">
      <c r="A926" s="175"/>
      <c r="B926" s="175"/>
      <c r="C926" s="175"/>
      <c r="D926" s="175"/>
      <c r="E926" s="175"/>
      <c r="F926" s="175"/>
      <c r="G926" s="175"/>
      <c r="H926" s="175"/>
      <c r="I926" s="175"/>
      <c r="J926" s="175"/>
      <c r="K926" s="175"/>
      <c r="L926" s="175"/>
      <c r="M926" s="175"/>
      <c r="N926" s="175"/>
      <c r="O926" s="175"/>
      <c r="P926" s="175"/>
      <c r="Q926" s="175"/>
      <c r="R926" s="175"/>
      <c r="S926" s="175"/>
      <c r="T926" s="175"/>
      <c r="U926" s="175"/>
      <c r="V926" s="175"/>
      <c r="W926" s="175"/>
      <c r="X926" s="175"/>
      <c r="Y926" s="175"/>
      <c r="Z926" s="175"/>
    </row>
    <row r="927" ht="11.25" customHeight="1">
      <c r="A927" s="175"/>
      <c r="B927" s="175"/>
      <c r="C927" s="175"/>
      <c r="D927" s="175"/>
      <c r="E927" s="175"/>
      <c r="F927" s="175"/>
      <c r="G927" s="175"/>
      <c r="H927" s="175"/>
      <c r="I927" s="175"/>
      <c r="J927" s="175"/>
      <c r="K927" s="175"/>
      <c r="L927" s="175"/>
      <c r="M927" s="175"/>
      <c r="N927" s="175"/>
      <c r="O927" s="175"/>
      <c r="P927" s="175"/>
      <c r="Q927" s="175"/>
      <c r="R927" s="175"/>
      <c r="S927" s="175"/>
      <c r="T927" s="175"/>
      <c r="U927" s="175"/>
      <c r="V927" s="175"/>
      <c r="W927" s="175"/>
      <c r="X927" s="175"/>
      <c r="Y927" s="175"/>
      <c r="Z927" s="175"/>
    </row>
    <row r="928" ht="11.25" customHeight="1">
      <c r="A928" s="175"/>
      <c r="B928" s="175"/>
      <c r="C928" s="175"/>
      <c r="D928" s="175"/>
      <c r="E928" s="175"/>
      <c r="F928" s="175"/>
      <c r="G928" s="175"/>
      <c r="H928" s="175"/>
      <c r="I928" s="175"/>
      <c r="J928" s="175"/>
      <c r="K928" s="175"/>
      <c r="L928" s="175"/>
      <c r="M928" s="175"/>
      <c r="N928" s="175"/>
      <c r="O928" s="175"/>
      <c r="P928" s="175"/>
      <c r="Q928" s="175"/>
      <c r="R928" s="175"/>
      <c r="S928" s="175"/>
      <c r="T928" s="175"/>
      <c r="U928" s="175"/>
      <c r="V928" s="175"/>
      <c r="W928" s="175"/>
      <c r="X928" s="175"/>
      <c r="Y928" s="175"/>
      <c r="Z928" s="175"/>
    </row>
    <row r="929" ht="11.25" customHeight="1">
      <c r="A929" s="175"/>
      <c r="B929" s="175"/>
      <c r="C929" s="175"/>
      <c r="D929" s="175"/>
      <c r="E929" s="175"/>
      <c r="F929" s="175"/>
      <c r="G929" s="175"/>
      <c r="H929" s="175"/>
      <c r="I929" s="175"/>
      <c r="J929" s="175"/>
      <c r="K929" s="175"/>
      <c r="L929" s="175"/>
      <c r="M929" s="175"/>
      <c r="N929" s="175"/>
      <c r="O929" s="175"/>
      <c r="P929" s="175"/>
      <c r="Q929" s="175"/>
      <c r="R929" s="175"/>
      <c r="S929" s="175"/>
      <c r="T929" s="175"/>
      <c r="U929" s="175"/>
      <c r="V929" s="175"/>
      <c r="W929" s="175"/>
      <c r="X929" s="175"/>
      <c r="Y929" s="175"/>
      <c r="Z929" s="175"/>
    </row>
    <row r="930" ht="11.25" customHeight="1">
      <c r="A930" s="175"/>
      <c r="B930" s="175"/>
      <c r="C930" s="175"/>
      <c r="D930" s="175"/>
      <c r="E930" s="175"/>
      <c r="F930" s="175"/>
      <c r="G930" s="175"/>
      <c r="H930" s="175"/>
      <c r="I930" s="175"/>
      <c r="J930" s="175"/>
      <c r="K930" s="175"/>
      <c r="L930" s="175"/>
      <c r="M930" s="175"/>
      <c r="N930" s="175"/>
      <c r="O930" s="175"/>
      <c r="P930" s="175"/>
      <c r="Q930" s="175"/>
      <c r="R930" s="175"/>
      <c r="S930" s="175"/>
      <c r="T930" s="175"/>
      <c r="U930" s="175"/>
      <c r="V930" s="175"/>
      <c r="W930" s="175"/>
      <c r="X930" s="175"/>
      <c r="Y930" s="175"/>
      <c r="Z930" s="175"/>
    </row>
    <row r="931" ht="11.25" customHeight="1">
      <c r="A931" s="175"/>
      <c r="B931" s="175"/>
      <c r="C931" s="175"/>
      <c r="D931" s="175"/>
      <c r="E931" s="175"/>
      <c r="F931" s="175"/>
      <c r="G931" s="175"/>
      <c r="H931" s="175"/>
      <c r="I931" s="175"/>
      <c r="J931" s="175"/>
      <c r="K931" s="175"/>
      <c r="L931" s="175"/>
      <c r="M931" s="175"/>
      <c r="N931" s="175"/>
      <c r="O931" s="175"/>
      <c r="P931" s="175"/>
      <c r="Q931" s="175"/>
      <c r="R931" s="175"/>
      <c r="S931" s="175"/>
      <c r="T931" s="175"/>
      <c r="U931" s="175"/>
      <c r="V931" s="175"/>
      <c r="W931" s="175"/>
      <c r="X931" s="175"/>
      <c r="Y931" s="175"/>
      <c r="Z931" s="175"/>
    </row>
    <row r="932" ht="11.25" customHeight="1">
      <c r="A932" s="175"/>
      <c r="B932" s="175"/>
      <c r="C932" s="175"/>
      <c r="D932" s="175"/>
      <c r="E932" s="175"/>
      <c r="F932" s="175"/>
      <c r="G932" s="175"/>
      <c r="H932" s="175"/>
      <c r="I932" s="175"/>
      <c r="J932" s="175"/>
      <c r="K932" s="175"/>
      <c r="L932" s="175"/>
      <c r="M932" s="175"/>
      <c r="N932" s="175"/>
      <c r="O932" s="175"/>
      <c r="P932" s="175"/>
      <c r="Q932" s="175"/>
      <c r="R932" s="175"/>
      <c r="S932" s="175"/>
      <c r="T932" s="175"/>
      <c r="U932" s="175"/>
      <c r="V932" s="175"/>
      <c r="W932" s="175"/>
      <c r="X932" s="175"/>
      <c r="Y932" s="175"/>
      <c r="Z932" s="175"/>
    </row>
    <row r="933" ht="11.25" customHeight="1">
      <c r="A933" s="175"/>
      <c r="B933" s="175"/>
      <c r="C933" s="175"/>
      <c r="D933" s="175"/>
      <c r="E933" s="175"/>
      <c r="F933" s="175"/>
      <c r="G933" s="175"/>
      <c r="H933" s="175"/>
      <c r="I933" s="175"/>
      <c r="J933" s="175"/>
      <c r="K933" s="175"/>
      <c r="L933" s="175"/>
      <c r="M933" s="175"/>
      <c r="N933" s="175"/>
      <c r="O933" s="175"/>
      <c r="P933" s="175"/>
      <c r="Q933" s="175"/>
      <c r="R933" s="175"/>
      <c r="S933" s="175"/>
      <c r="T933" s="175"/>
      <c r="U933" s="175"/>
      <c r="V933" s="175"/>
      <c r="W933" s="175"/>
      <c r="X933" s="175"/>
      <c r="Y933" s="175"/>
      <c r="Z933" s="175"/>
    </row>
    <row r="934" ht="11.25" customHeight="1">
      <c r="A934" s="175"/>
      <c r="B934" s="175"/>
      <c r="C934" s="175"/>
      <c r="D934" s="175"/>
      <c r="E934" s="175"/>
      <c r="F934" s="175"/>
      <c r="G934" s="175"/>
      <c r="H934" s="175"/>
      <c r="I934" s="175"/>
      <c r="J934" s="175"/>
      <c r="K934" s="175"/>
      <c r="L934" s="175"/>
      <c r="M934" s="175"/>
      <c r="N934" s="175"/>
      <c r="O934" s="175"/>
      <c r="P934" s="175"/>
      <c r="Q934" s="175"/>
      <c r="R934" s="175"/>
      <c r="S934" s="175"/>
      <c r="T934" s="175"/>
      <c r="U934" s="175"/>
      <c r="V934" s="175"/>
      <c r="W934" s="175"/>
      <c r="X934" s="175"/>
      <c r="Y934" s="175"/>
      <c r="Z934" s="175"/>
    </row>
    <row r="935" ht="11.25" customHeight="1">
      <c r="A935" s="175"/>
      <c r="B935" s="175"/>
      <c r="C935" s="175"/>
      <c r="D935" s="175"/>
      <c r="E935" s="175"/>
      <c r="F935" s="175"/>
      <c r="G935" s="175"/>
      <c r="H935" s="175"/>
      <c r="I935" s="175"/>
      <c r="J935" s="175"/>
      <c r="K935" s="175"/>
      <c r="L935" s="175"/>
      <c r="M935" s="175"/>
      <c r="N935" s="175"/>
      <c r="O935" s="175"/>
      <c r="P935" s="175"/>
      <c r="Q935" s="175"/>
      <c r="R935" s="175"/>
      <c r="S935" s="175"/>
      <c r="T935" s="175"/>
      <c r="U935" s="175"/>
      <c r="V935" s="175"/>
      <c r="W935" s="175"/>
      <c r="X935" s="175"/>
      <c r="Y935" s="175"/>
      <c r="Z935" s="175"/>
    </row>
    <row r="936" ht="11.25" customHeight="1">
      <c r="A936" s="175"/>
      <c r="B936" s="175"/>
      <c r="C936" s="175"/>
      <c r="D936" s="175"/>
      <c r="E936" s="175"/>
      <c r="F936" s="175"/>
      <c r="G936" s="175"/>
      <c r="H936" s="175"/>
      <c r="I936" s="175"/>
      <c r="J936" s="175"/>
      <c r="K936" s="175"/>
      <c r="L936" s="175"/>
      <c r="M936" s="175"/>
      <c r="N936" s="175"/>
      <c r="O936" s="175"/>
      <c r="P936" s="175"/>
      <c r="Q936" s="175"/>
      <c r="R936" s="175"/>
      <c r="S936" s="175"/>
      <c r="T936" s="175"/>
      <c r="U936" s="175"/>
      <c r="V936" s="175"/>
      <c r="W936" s="175"/>
      <c r="X936" s="175"/>
      <c r="Y936" s="175"/>
      <c r="Z936" s="175"/>
    </row>
    <row r="937" ht="11.25" customHeight="1">
      <c r="A937" s="175"/>
      <c r="B937" s="175"/>
      <c r="C937" s="175"/>
      <c r="D937" s="175"/>
      <c r="E937" s="175"/>
      <c r="F937" s="175"/>
      <c r="G937" s="175"/>
      <c r="H937" s="175"/>
      <c r="I937" s="175"/>
      <c r="J937" s="175"/>
      <c r="K937" s="175"/>
      <c r="L937" s="175"/>
      <c r="M937" s="175"/>
      <c r="N937" s="175"/>
      <c r="O937" s="175"/>
      <c r="P937" s="175"/>
      <c r="Q937" s="175"/>
      <c r="R937" s="175"/>
      <c r="S937" s="175"/>
      <c r="T937" s="175"/>
      <c r="U937" s="175"/>
      <c r="V937" s="175"/>
      <c r="W937" s="175"/>
      <c r="X937" s="175"/>
      <c r="Y937" s="175"/>
      <c r="Z937" s="175"/>
    </row>
    <row r="938" ht="11.25" customHeight="1">
      <c r="A938" s="175"/>
      <c r="B938" s="175"/>
      <c r="C938" s="175"/>
      <c r="D938" s="175"/>
      <c r="E938" s="175"/>
      <c r="F938" s="175"/>
      <c r="G938" s="175"/>
      <c r="H938" s="175"/>
      <c r="I938" s="175"/>
      <c r="J938" s="175"/>
      <c r="K938" s="175"/>
      <c r="L938" s="175"/>
      <c r="M938" s="175"/>
      <c r="N938" s="175"/>
      <c r="O938" s="175"/>
      <c r="P938" s="175"/>
      <c r="Q938" s="175"/>
      <c r="R938" s="175"/>
      <c r="S938" s="175"/>
      <c r="T938" s="175"/>
      <c r="U938" s="175"/>
      <c r="V938" s="175"/>
      <c r="W938" s="175"/>
      <c r="X938" s="175"/>
      <c r="Y938" s="175"/>
      <c r="Z938" s="175"/>
    </row>
    <row r="939" ht="11.25" customHeight="1">
      <c r="A939" s="175"/>
      <c r="B939" s="175"/>
      <c r="C939" s="175"/>
      <c r="D939" s="175"/>
      <c r="E939" s="175"/>
      <c r="F939" s="175"/>
      <c r="G939" s="175"/>
      <c r="H939" s="175"/>
      <c r="I939" s="175"/>
      <c r="J939" s="175"/>
      <c r="K939" s="175"/>
      <c r="L939" s="175"/>
      <c r="M939" s="175"/>
      <c r="N939" s="175"/>
      <c r="O939" s="175"/>
      <c r="P939" s="175"/>
      <c r="Q939" s="175"/>
      <c r="R939" s="175"/>
      <c r="S939" s="175"/>
      <c r="T939" s="175"/>
      <c r="U939" s="175"/>
      <c r="V939" s="175"/>
      <c r="W939" s="175"/>
      <c r="X939" s="175"/>
      <c r="Y939" s="175"/>
      <c r="Z939" s="175"/>
    </row>
    <row r="940" ht="11.25" customHeight="1">
      <c r="A940" s="175"/>
      <c r="B940" s="175"/>
      <c r="C940" s="175"/>
      <c r="D940" s="175"/>
      <c r="E940" s="175"/>
      <c r="F940" s="175"/>
      <c r="G940" s="175"/>
      <c r="H940" s="175"/>
      <c r="I940" s="175"/>
      <c r="J940" s="175"/>
      <c r="K940" s="175"/>
      <c r="L940" s="175"/>
      <c r="M940" s="175"/>
      <c r="N940" s="175"/>
      <c r="O940" s="175"/>
      <c r="P940" s="175"/>
      <c r="Q940" s="175"/>
      <c r="R940" s="175"/>
      <c r="S940" s="175"/>
      <c r="T940" s="175"/>
      <c r="U940" s="175"/>
      <c r="V940" s="175"/>
      <c r="W940" s="175"/>
      <c r="X940" s="175"/>
      <c r="Y940" s="175"/>
      <c r="Z940" s="175"/>
    </row>
    <row r="941" ht="11.25" customHeight="1">
      <c r="A941" s="175"/>
      <c r="B941" s="175"/>
      <c r="C941" s="175"/>
      <c r="D941" s="175"/>
      <c r="E941" s="175"/>
      <c r="F941" s="175"/>
      <c r="G941" s="175"/>
      <c r="H941" s="175"/>
      <c r="I941" s="175"/>
      <c r="J941" s="175"/>
      <c r="K941" s="175"/>
      <c r="L941" s="175"/>
      <c r="M941" s="175"/>
      <c r="N941" s="175"/>
      <c r="O941" s="175"/>
      <c r="P941" s="175"/>
      <c r="Q941" s="175"/>
      <c r="R941" s="175"/>
      <c r="S941" s="175"/>
      <c r="T941" s="175"/>
      <c r="U941" s="175"/>
      <c r="V941" s="175"/>
      <c r="W941" s="175"/>
      <c r="X941" s="175"/>
      <c r="Y941" s="175"/>
      <c r="Z941" s="175"/>
    </row>
    <row r="942" ht="11.25" customHeight="1">
      <c r="A942" s="175"/>
      <c r="B942" s="175"/>
      <c r="C942" s="175"/>
      <c r="D942" s="175"/>
      <c r="E942" s="175"/>
      <c r="F942" s="175"/>
      <c r="G942" s="175"/>
      <c r="H942" s="175"/>
      <c r="I942" s="175"/>
      <c r="J942" s="175"/>
      <c r="K942" s="175"/>
      <c r="L942" s="175"/>
      <c r="M942" s="175"/>
      <c r="N942" s="175"/>
      <c r="O942" s="175"/>
      <c r="P942" s="175"/>
      <c r="Q942" s="175"/>
      <c r="R942" s="175"/>
      <c r="S942" s="175"/>
      <c r="T942" s="175"/>
      <c r="U942" s="175"/>
      <c r="V942" s="175"/>
      <c r="W942" s="175"/>
      <c r="X942" s="175"/>
      <c r="Y942" s="175"/>
      <c r="Z942" s="175"/>
    </row>
    <row r="943" ht="11.25" customHeight="1">
      <c r="A943" s="175"/>
      <c r="B943" s="175"/>
      <c r="C943" s="175"/>
      <c r="D943" s="175"/>
      <c r="E943" s="175"/>
      <c r="F943" s="175"/>
      <c r="G943" s="175"/>
      <c r="H943" s="175"/>
      <c r="I943" s="175"/>
      <c r="J943" s="175"/>
      <c r="K943" s="175"/>
      <c r="L943" s="175"/>
      <c r="M943" s="175"/>
      <c r="N943" s="175"/>
      <c r="O943" s="175"/>
      <c r="P943" s="175"/>
      <c r="Q943" s="175"/>
      <c r="R943" s="175"/>
      <c r="S943" s="175"/>
      <c r="T943" s="175"/>
      <c r="U943" s="175"/>
      <c r="V943" s="175"/>
      <c r="W943" s="175"/>
      <c r="X943" s="175"/>
      <c r="Y943" s="175"/>
      <c r="Z943" s="175"/>
    </row>
    <row r="944" ht="11.25" customHeight="1">
      <c r="A944" s="175"/>
      <c r="B944" s="175"/>
      <c r="C944" s="175"/>
      <c r="D944" s="175"/>
      <c r="E944" s="175"/>
      <c r="F944" s="175"/>
      <c r="G944" s="175"/>
      <c r="H944" s="175"/>
      <c r="I944" s="175"/>
      <c r="J944" s="175"/>
      <c r="K944" s="175"/>
      <c r="L944" s="175"/>
      <c r="M944" s="175"/>
      <c r="N944" s="175"/>
      <c r="O944" s="175"/>
      <c r="P944" s="175"/>
      <c r="Q944" s="175"/>
      <c r="R944" s="175"/>
      <c r="S944" s="175"/>
      <c r="T944" s="175"/>
      <c r="U944" s="175"/>
      <c r="V944" s="175"/>
      <c r="W944" s="175"/>
      <c r="X944" s="175"/>
      <c r="Y944" s="175"/>
      <c r="Z944" s="175"/>
    </row>
    <row r="945" ht="11.25" customHeight="1">
      <c r="A945" s="175"/>
      <c r="B945" s="175"/>
      <c r="C945" s="175"/>
      <c r="D945" s="175"/>
      <c r="E945" s="175"/>
      <c r="F945" s="175"/>
      <c r="G945" s="175"/>
      <c r="H945" s="175"/>
      <c r="I945" s="175"/>
      <c r="J945" s="175"/>
      <c r="K945" s="175"/>
      <c r="L945" s="175"/>
      <c r="M945" s="175"/>
      <c r="N945" s="175"/>
      <c r="O945" s="175"/>
      <c r="P945" s="175"/>
      <c r="Q945" s="175"/>
      <c r="R945" s="175"/>
      <c r="S945" s="175"/>
      <c r="T945" s="175"/>
      <c r="U945" s="175"/>
      <c r="V945" s="175"/>
      <c r="W945" s="175"/>
      <c r="X945" s="175"/>
      <c r="Y945" s="175"/>
      <c r="Z945" s="175"/>
    </row>
    <row r="946" ht="11.25" customHeight="1">
      <c r="A946" s="175"/>
      <c r="B946" s="175"/>
      <c r="C946" s="175"/>
      <c r="D946" s="175"/>
      <c r="E946" s="175"/>
      <c r="F946" s="175"/>
      <c r="G946" s="175"/>
      <c r="H946" s="175"/>
      <c r="I946" s="175"/>
      <c r="J946" s="175"/>
      <c r="K946" s="175"/>
      <c r="L946" s="175"/>
      <c r="M946" s="175"/>
      <c r="N946" s="175"/>
      <c r="O946" s="175"/>
      <c r="P946" s="175"/>
      <c r="Q946" s="175"/>
      <c r="R946" s="175"/>
      <c r="S946" s="175"/>
      <c r="T946" s="175"/>
      <c r="U946" s="175"/>
      <c r="V946" s="175"/>
      <c r="W946" s="175"/>
      <c r="X946" s="175"/>
      <c r="Y946" s="175"/>
      <c r="Z946" s="175"/>
    </row>
    <row r="947" ht="11.25" customHeight="1">
      <c r="A947" s="175"/>
      <c r="B947" s="175"/>
      <c r="C947" s="175"/>
      <c r="D947" s="175"/>
      <c r="E947" s="175"/>
      <c r="F947" s="175"/>
      <c r="G947" s="175"/>
      <c r="H947" s="175"/>
      <c r="I947" s="175"/>
      <c r="J947" s="175"/>
      <c r="K947" s="175"/>
      <c r="L947" s="175"/>
      <c r="M947" s="175"/>
      <c r="N947" s="175"/>
      <c r="O947" s="175"/>
      <c r="P947" s="175"/>
      <c r="Q947" s="175"/>
      <c r="R947" s="175"/>
      <c r="S947" s="175"/>
      <c r="T947" s="175"/>
      <c r="U947" s="175"/>
      <c r="V947" s="175"/>
      <c r="W947" s="175"/>
      <c r="X947" s="175"/>
      <c r="Y947" s="175"/>
      <c r="Z947" s="175"/>
    </row>
    <row r="948" ht="11.25" customHeight="1">
      <c r="A948" s="175"/>
      <c r="B948" s="175"/>
      <c r="C948" s="175"/>
      <c r="D948" s="175"/>
      <c r="E948" s="175"/>
      <c r="F948" s="175"/>
      <c r="G948" s="175"/>
      <c r="H948" s="175"/>
      <c r="I948" s="175"/>
      <c r="J948" s="175"/>
      <c r="K948" s="175"/>
      <c r="L948" s="175"/>
      <c r="M948" s="175"/>
      <c r="N948" s="175"/>
      <c r="O948" s="175"/>
      <c r="P948" s="175"/>
      <c r="Q948" s="175"/>
      <c r="R948" s="175"/>
      <c r="S948" s="175"/>
      <c r="T948" s="175"/>
      <c r="U948" s="175"/>
      <c r="V948" s="175"/>
      <c r="W948" s="175"/>
      <c r="X948" s="175"/>
      <c r="Y948" s="175"/>
      <c r="Z948" s="175"/>
    </row>
    <row r="949" ht="11.25" customHeight="1">
      <c r="A949" s="175"/>
      <c r="B949" s="175"/>
      <c r="C949" s="175"/>
      <c r="D949" s="175"/>
      <c r="E949" s="175"/>
      <c r="F949" s="175"/>
      <c r="G949" s="175"/>
      <c r="H949" s="175"/>
      <c r="I949" s="175"/>
      <c r="J949" s="175"/>
      <c r="K949" s="175"/>
      <c r="L949" s="175"/>
      <c r="M949" s="175"/>
      <c r="N949" s="175"/>
      <c r="O949" s="175"/>
      <c r="P949" s="175"/>
      <c r="Q949" s="175"/>
      <c r="R949" s="175"/>
      <c r="S949" s="175"/>
      <c r="T949" s="175"/>
      <c r="U949" s="175"/>
      <c r="V949" s="175"/>
      <c r="W949" s="175"/>
      <c r="X949" s="175"/>
      <c r="Y949" s="175"/>
      <c r="Z949" s="175"/>
    </row>
    <row r="950" ht="11.25" customHeight="1">
      <c r="A950" s="175"/>
      <c r="B950" s="175"/>
      <c r="C950" s="175"/>
      <c r="D950" s="175"/>
      <c r="E950" s="175"/>
      <c r="F950" s="175"/>
      <c r="G950" s="175"/>
      <c r="H950" s="175"/>
      <c r="I950" s="175"/>
      <c r="J950" s="175"/>
      <c r="K950" s="175"/>
      <c r="L950" s="175"/>
      <c r="M950" s="175"/>
      <c r="N950" s="175"/>
      <c r="O950" s="175"/>
      <c r="P950" s="175"/>
      <c r="Q950" s="175"/>
      <c r="R950" s="175"/>
      <c r="S950" s="175"/>
      <c r="T950" s="175"/>
      <c r="U950" s="175"/>
      <c r="V950" s="175"/>
      <c r="W950" s="175"/>
      <c r="X950" s="175"/>
      <c r="Y950" s="175"/>
      <c r="Z950" s="175"/>
    </row>
    <row r="951" ht="11.25" customHeight="1">
      <c r="A951" s="175"/>
      <c r="B951" s="175"/>
      <c r="C951" s="175"/>
      <c r="D951" s="175"/>
      <c r="E951" s="175"/>
      <c r="F951" s="175"/>
      <c r="G951" s="175"/>
      <c r="H951" s="175"/>
      <c r="I951" s="175"/>
      <c r="J951" s="175"/>
      <c r="K951" s="175"/>
      <c r="L951" s="175"/>
      <c r="M951" s="175"/>
      <c r="N951" s="175"/>
      <c r="O951" s="175"/>
      <c r="P951" s="175"/>
      <c r="Q951" s="175"/>
      <c r="R951" s="175"/>
      <c r="S951" s="175"/>
      <c r="T951" s="175"/>
      <c r="U951" s="175"/>
      <c r="V951" s="175"/>
      <c r="W951" s="175"/>
      <c r="X951" s="175"/>
      <c r="Y951" s="175"/>
      <c r="Z951" s="175"/>
    </row>
    <row r="952" ht="11.25" customHeight="1">
      <c r="A952" s="175"/>
      <c r="B952" s="175"/>
      <c r="C952" s="175"/>
      <c r="D952" s="175"/>
      <c r="E952" s="175"/>
      <c r="F952" s="175"/>
      <c r="G952" s="175"/>
      <c r="H952" s="175"/>
      <c r="I952" s="175"/>
      <c r="J952" s="175"/>
      <c r="K952" s="175"/>
      <c r="L952" s="175"/>
      <c r="M952" s="175"/>
      <c r="N952" s="175"/>
      <c r="O952" s="175"/>
      <c r="P952" s="175"/>
      <c r="Q952" s="175"/>
      <c r="R952" s="175"/>
      <c r="S952" s="175"/>
      <c r="T952" s="175"/>
      <c r="U952" s="175"/>
      <c r="V952" s="175"/>
      <c r="W952" s="175"/>
      <c r="X952" s="175"/>
      <c r="Y952" s="175"/>
      <c r="Z952" s="175"/>
    </row>
    <row r="953" ht="11.25" customHeight="1">
      <c r="A953" s="175"/>
      <c r="B953" s="175"/>
      <c r="C953" s="175"/>
      <c r="D953" s="175"/>
      <c r="E953" s="175"/>
      <c r="F953" s="175"/>
      <c r="G953" s="175"/>
      <c r="H953" s="175"/>
      <c r="I953" s="175"/>
      <c r="J953" s="175"/>
      <c r="K953" s="175"/>
      <c r="L953" s="175"/>
      <c r="M953" s="175"/>
      <c r="N953" s="175"/>
      <c r="O953" s="175"/>
      <c r="P953" s="175"/>
      <c r="Q953" s="175"/>
      <c r="R953" s="175"/>
      <c r="S953" s="175"/>
      <c r="T953" s="175"/>
      <c r="U953" s="175"/>
      <c r="V953" s="175"/>
      <c r="W953" s="175"/>
      <c r="X953" s="175"/>
      <c r="Y953" s="175"/>
      <c r="Z953" s="175"/>
    </row>
    <row r="954" ht="11.25" customHeight="1">
      <c r="A954" s="175"/>
      <c r="B954" s="175"/>
      <c r="C954" s="175"/>
      <c r="D954" s="175"/>
      <c r="E954" s="175"/>
      <c r="F954" s="175"/>
      <c r="G954" s="175"/>
      <c r="H954" s="175"/>
      <c r="I954" s="175"/>
      <c r="J954" s="175"/>
      <c r="K954" s="175"/>
      <c r="L954" s="175"/>
      <c r="M954" s="175"/>
      <c r="N954" s="175"/>
      <c r="O954" s="175"/>
      <c r="P954" s="175"/>
      <c r="Q954" s="175"/>
      <c r="R954" s="175"/>
      <c r="S954" s="175"/>
      <c r="T954" s="175"/>
      <c r="U954" s="175"/>
      <c r="V954" s="175"/>
      <c r="W954" s="175"/>
      <c r="X954" s="175"/>
      <c r="Y954" s="175"/>
      <c r="Z954" s="175"/>
    </row>
    <row r="955" ht="11.25" customHeight="1">
      <c r="A955" s="175"/>
      <c r="B955" s="175"/>
      <c r="C955" s="175"/>
      <c r="D955" s="175"/>
      <c r="E955" s="175"/>
      <c r="F955" s="175"/>
      <c r="G955" s="175"/>
      <c r="H955" s="175"/>
      <c r="I955" s="175"/>
      <c r="J955" s="175"/>
      <c r="K955" s="175"/>
      <c r="L955" s="175"/>
      <c r="M955" s="175"/>
      <c r="N955" s="175"/>
      <c r="O955" s="175"/>
      <c r="P955" s="175"/>
      <c r="Q955" s="175"/>
      <c r="R955" s="175"/>
      <c r="S955" s="175"/>
      <c r="T955" s="175"/>
      <c r="U955" s="175"/>
      <c r="V955" s="175"/>
      <c r="W955" s="175"/>
      <c r="X955" s="175"/>
      <c r="Y955" s="175"/>
      <c r="Z955" s="175"/>
    </row>
    <row r="956" ht="11.25" customHeight="1">
      <c r="A956" s="175"/>
      <c r="B956" s="175"/>
      <c r="C956" s="175"/>
      <c r="D956" s="175"/>
      <c r="E956" s="175"/>
      <c r="F956" s="175"/>
      <c r="G956" s="175"/>
      <c r="H956" s="175"/>
      <c r="I956" s="175"/>
      <c r="J956" s="175"/>
      <c r="K956" s="175"/>
      <c r="L956" s="175"/>
      <c r="M956" s="175"/>
      <c r="N956" s="175"/>
      <c r="O956" s="175"/>
      <c r="P956" s="175"/>
      <c r="Q956" s="175"/>
      <c r="R956" s="175"/>
      <c r="S956" s="175"/>
      <c r="T956" s="175"/>
      <c r="U956" s="175"/>
      <c r="V956" s="175"/>
      <c r="W956" s="175"/>
      <c r="X956" s="175"/>
      <c r="Y956" s="175"/>
      <c r="Z956" s="175"/>
    </row>
    <row r="957" ht="11.25" customHeight="1">
      <c r="A957" s="175"/>
      <c r="B957" s="175"/>
      <c r="C957" s="175"/>
      <c r="D957" s="175"/>
      <c r="E957" s="175"/>
      <c r="F957" s="175"/>
      <c r="G957" s="175"/>
      <c r="H957" s="175"/>
      <c r="I957" s="175"/>
      <c r="J957" s="175"/>
      <c r="K957" s="175"/>
      <c r="L957" s="175"/>
      <c r="M957" s="175"/>
      <c r="N957" s="175"/>
      <c r="O957" s="175"/>
      <c r="P957" s="175"/>
      <c r="Q957" s="175"/>
      <c r="R957" s="175"/>
      <c r="S957" s="175"/>
      <c r="T957" s="175"/>
      <c r="U957" s="175"/>
      <c r="V957" s="175"/>
      <c r="W957" s="175"/>
      <c r="X957" s="175"/>
      <c r="Y957" s="175"/>
      <c r="Z957" s="175"/>
    </row>
    <row r="958" ht="11.25" customHeight="1">
      <c r="A958" s="175"/>
      <c r="B958" s="175"/>
      <c r="C958" s="175"/>
      <c r="D958" s="175"/>
      <c r="E958" s="175"/>
      <c r="F958" s="175"/>
      <c r="G958" s="175"/>
      <c r="H958" s="175"/>
      <c r="I958" s="175"/>
      <c r="J958" s="175"/>
      <c r="K958" s="175"/>
      <c r="L958" s="175"/>
      <c r="M958" s="175"/>
      <c r="N958" s="175"/>
      <c r="O958" s="175"/>
      <c r="P958" s="175"/>
      <c r="Q958" s="175"/>
      <c r="R958" s="175"/>
      <c r="S958" s="175"/>
      <c r="T958" s="175"/>
      <c r="U958" s="175"/>
      <c r="V958" s="175"/>
      <c r="W958" s="175"/>
      <c r="X958" s="175"/>
      <c r="Y958" s="175"/>
      <c r="Z958" s="175"/>
    </row>
    <row r="959" ht="11.25" customHeight="1">
      <c r="A959" s="175"/>
      <c r="B959" s="175"/>
      <c r="C959" s="175"/>
      <c r="D959" s="175"/>
      <c r="E959" s="175"/>
      <c r="F959" s="175"/>
      <c r="G959" s="175"/>
      <c r="H959" s="175"/>
      <c r="I959" s="175"/>
      <c r="J959" s="175"/>
      <c r="K959" s="175"/>
      <c r="L959" s="175"/>
      <c r="M959" s="175"/>
      <c r="N959" s="175"/>
      <c r="O959" s="175"/>
      <c r="P959" s="175"/>
      <c r="Q959" s="175"/>
      <c r="R959" s="175"/>
      <c r="S959" s="175"/>
      <c r="T959" s="175"/>
      <c r="U959" s="175"/>
      <c r="V959" s="175"/>
      <c r="W959" s="175"/>
      <c r="X959" s="175"/>
      <c r="Y959" s="175"/>
      <c r="Z959" s="175"/>
    </row>
    <row r="960" ht="11.25" customHeight="1">
      <c r="A960" s="175"/>
      <c r="B960" s="175"/>
      <c r="C960" s="175"/>
      <c r="D960" s="175"/>
      <c r="E960" s="175"/>
      <c r="F960" s="175"/>
      <c r="G960" s="175"/>
      <c r="H960" s="175"/>
      <c r="I960" s="175"/>
      <c r="J960" s="175"/>
      <c r="K960" s="175"/>
      <c r="L960" s="175"/>
      <c r="M960" s="175"/>
      <c r="N960" s="175"/>
      <c r="O960" s="175"/>
      <c r="P960" s="175"/>
      <c r="Q960" s="175"/>
      <c r="R960" s="175"/>
      <c r="S960" s="175"/>
      <c r="T960" s="175"/>
      <c r="U960" s="175"/>
      <c r="V960" s="175"/>
      <c r="W960" s="175"/>
      <c r="X960" s="175"/>
      <c r="Y960" s="175"/>
      <c r="Z960" s="175"/>
    </row>
    <row r="961" ht="11.25" customHeight="1">
      <c r="A961" s="175"/>
      <c r="B961" s="175"/>
      <c r="C961" s="175"/>
      <c r="D961" s="175"/>
      <c r="E961" s="175"/>
      <c r="F961" s="175"/>
      <c r="G961" s="175"/>
      <c r="H961" s="175"/>
      <c r="I961" s="175"/>
      <c r="J961" s="175"/>
      <c r="K961" s="175"/>
      <c r="L961" s="175"/>
      <c r="M961" s="175"/>
      <c r="N961" s="175"/>
      <c r="O961" s="175"/>
      <c r="P961" s="175"/>
      <c r="Q961" s="175"/>
      <c r="R961" s="175"/>
      <c r="S961" s="175"/>
      <c r="T961" s="175"/>
      <c r="U961" s="175"/>
      <c r="V961" s="175"/>
      <c r="W961" s="175"/>
      <c r="X961" s="175"/>
      <c r="Y961" s="175"/>
      <c r="Z961" s="175"/>
    </row>
    <row r="962" ht="11.25" customHeight="1">
      <c r="A962" s="175"/>
      <c r="B962" s="175"/>
      <c r="C962" s="175"/>
      <c r="D962" s="175"/>
      <c r="E962" s="175"/>
      <c r="F962" s="175"/>
      <c r="G962" s="175"/>
      <c r="H962" s="175"/>
      <c r="I962" s="175"/>
      <c r="J962" s="175"/>
      <c r="K962" s="175"/>
      <c r="L962" s="175"/>
      <c r="M962" s="175"/>
      <c r="N962" s="175"/>
      <c r="O962" s="175"/>
      <c r="P962" s="175"/>
      <c r="Q962" s="175"/>
      <c r="R962" s="175"/>
      <c r="S962" s="175"/>
      <c r="T962" s="175"/>
      <c r="U962" s="175"/>
      <c r="V962" s="175"/>
      <c r="W962" s="175"/>
      <c r="X962" s="175"/>
      <c r="Y962" s="175"/>
      <c r="Z962" s="175"/>
    </row>
    <row r="963" ht="11.25" customHeight="1">
      <c r="A963" s="175"/>
      <c r="B963" s="175"/>
      <c r="C963" s="175"/>
      <c r="D963" s="175"/>
      <c r="E963" s="175"/>
      <c r="F963" s="175"/>
      <c r="G963" s="175"/>
      <c r="H963" s="175"/>
      <c r="I963" s="175"/>
      <c r="J963" s="175"/>
      <c r="K963" s="175"/>
      <c r="L963" s="175"/>
      <c r="M963" s="175"/>
      <c r="N963" s="175"/>
      <c r="O963" s="175"/>
      <c r="P963" s="175"/>
      <c r="Q963" s="175"/>
      <c r="R963" s="175"/>
      <c r="S963" s="175"/>
      <c r="T963" s="175"/>
      <c r="U963" s="175"/>
      <c r="V963" s="175"/>
      <c r="W963" s="175"/>
      <c r="X963" s="175"/>
      <c r="Y963" s="175"/>
      <c r="Z963" s="175"/>
    </row>
    <row r="964" ht="11.25" customHeight="1">
      <c r="A964" s="175"/>
      <c r="B964" s="175"/>
      <c r="C964" s="175"/>
      <c r="D964" s="175"/>
      <c r="E964" s="175"/>
      <c r="F964" s="175"/>
      <c r="G964" s="175"/>
      <c r="H964" s="175"/>
      <c r="I964" s="175"/>
      <c r="J964" s="175"/>
      <c r="K964" s="175"/>
      <c r="L964" s="175"/>
      <c r="M964" s="175"/>
      <c r="N964" s="175"/>
      <c r="O964" s="175"/>
      <c r="P964" s="175"/>
      <c r="Q964" s="175"/>
      <c r="R964" s="175"/>
      <c r="S964" s="175"/>
      <c r="T964" s="175"/>
      <c r="U964" s="175"/>
      <c r="V964" s="175"/>
      <c r="W964" s="175"/>
      <c r="X964" s="175"/>
      <c r="Y964" s="175"/>
      <c r="Z964" s="175"/>
    </row>
    <row r="965" ht="11.25" customHeight="1">
      <c r="A965" s="175"/>
      <c r="B965" s="175"/>
      <c r="C965" s="175"/>
      <c r="D965" s="175"/>
      <c r="E965" s="175"/>
      <c r="F965" s="175"/>
      <c r="G965" s="175"/>
      <c r="H965" s="175"/>
      <c r="I965" s="175"/>
      <c r="J965" s="175"/>
      <c r="K965" s="175"/>
      <c r="L965" s="175"/>
      <c r="M965" s="175"/>
      <c r="N965" s="175"/>
      <c r="O965" s="175"/>
      <c r="P965" s="175"/>
      <c r="Q965" s="175"/>
      <c r="R965" s="175"/>
      <c r="S965" s="175"/>
      <c r="T965" s="175"/>
      <c r="U965" s="175"/>
      <c r="V965" s="175"/>
      <c r="W965" s="175"/>
      <c r="X965" s="175"/>
      <c r="Y965" s="175"/>
      <c r="Z965" s="175"/>
    </row>
    <row r="966" ht="11.25" customHeight="1">
      <c r="A966" s="175"/>
      <c r="B966" s="175"/>
      <c r="C966" s="175"/>
      <c r="D966" s="175"/>
      <c r="E966" s="175"/>
      <c r="F966" s="175"/>
      <c r="G966" s="175"/>
      <c r="H966" s="175"/>
      <c r="I966" s="175"/>
      <c r="J966" s="175"/>
      <c r="K966" s="175"/>
      <c r="L966" s="175"/>
      <c r="M966" s="175"/>
      <c r="N966" s="175"/>
      <c r="O966" s="175"/>
      <c r="P966" s="175"/>
      <c r="Q966" s="175"/>
      <c r="R966" s="175"/>
      <c r="S966" s="175"/>
      <c r="T966" s="175"/>
      <c r="U966" s="175"/>
      <c r="V966" s="175"/>
      <c r="W966" s="175"/>
      <c r="X966" s="175"/>
      <c r="Y966" s="175"/>
      <c r="Z966" s="175"/>
    </row>
    <row r="967" ht="11.25" customHeight="1">
      <c r="A967" s="175"/>
      <c r="B967" s="175"/>
      <c r="C967" s="175"/>
      <c r="D967" s="175"/>
      <c r="E967" s="175"/>
      <c r="F967" s="175"/>
      <c r="G967" s="175"/>
      <c r="H967" s="175"/>
      <c r="I967" s="175"/>
      <c r="J967" s="175"/>
      <c r="K967" s="175"/>
      <c r="L967" s="175"/>
      <c r="M967" s="175"/>
      <c r="N967" s="175"/>
      <c r="O967" s="175"/>
      <c r="P967" s="175"/>
      <c r="Q967" s="175"/>
      <c r="R967" s="175"/>
      <c r="S967" s="175"/>
      <c r="T967" s="175"/>
      <c r="U967" s="175"/>
      <c r="V967" s="175"/>
      <c r="W967" s="175"/>
      <c r="X967" s="175"/>
      <c r="Y967" s="175"/>
      <c r="Z967" s="175"/>
    </row>
    <row r="968" ht="11.25" customHeight="1">
      <c r="A968" s="175"/>
      <c r="B968" s="175"/>
      <c r="C968" s="175"/>
      <c r="D968" s="175"/>
      <c r="E968" s="175"/>
      <c r="F968" s="175"/>
      <c r="G968" s="175"/>
      <c r="H968" s="175"/>
      <c r="I968" s="175"/>
      <c r="J968" s="175"/>
      <c r="K968" s="175"/>
      <c r="L968" s="175"/>
      <c r="M968" s="175"/>
      <c r="N968" s="175"/>
      <c r="O968" s="175"/>
      <c r="P968" s="175"/>
      <c r="Q968" s="175"/>
      <c r="R968" s="175"/>
      <c r="S968" s="175"/>
      <c r="T968" s="175"/>
      <c r="U968" s="175"/>
      <c r="V968" s="175"/>
      <c r="W968" s="175"/>
      <c r="X968" s="175"/>
      <c r="Y968" s="175"/>
      <c r="Z968" s="175"/>
    </row>
    <row r="969" ht="11.25" customHeight="1">
      <c r="A969" s="175"/>
      <c r="B969" s="175"/>
      <c r="C969" s="175"/>
      <c r="D969" s="175"/>
      <c r="E969" s="175"/>
      <c r="F969" s="175"/>
      <c r="G969" s="175"/>
      <c r="H969" s="175"/>
      <c r="I969" s="175"/>
      <c r="J969" s="175"/>
      <c r="K969" s="175"/>
      <c r="L969" s="175"/>
      <c r="M969" s="175"/>
      <c r="N969" s="175"/>
      <c r="O969" s="175"/>
      <c r="P969" s="175"/>
      <c r="Q969" s="175"/>
      <c r="R969" s="175"/>
      <c r="S969" s="175"/>
      <c r="T969" s="175"/>
      <c r="U969" s="175"/>
      <c r="V969" s="175"/>
      <c r="W969" s="175"/>
      <c r="X969" s="175"/>
      <c r="Y969" s="175"/>
      <c r="Z969" s="175"/>
    </row>
    <row r="970" ht="11.25" customHeight="1">
      <c r="A970" s="175"/>
      <c r="B970" s="175"/>
      <c r="C970" s="175"/>
      <c r="D970" s="175"/>
      <c r="E970" s="175"/>
      <c r="F970" s="175"/>
      <c r="G970" s="175"/>
      <c r="H970" s="175"/>
      <c r="I970" s="175"/>
      <c r="J970" s="175"/>
      <c r="K970" s="175"/>
      <c r="L970" s="175"/>
      <c r="M970" s="175"/>
      <c r="N970" s="175"/>
      <c r="O970" s="175"/>
      <c r="P970" s="175"/>
      <c r="Q970" s="175"/>
      <c r="R970" s="175"/>
      <c r="S970" s="175"/>
      <c r="T970" s="175"/>
      <c r="U970" s="175"/>
      <c r="V970" s="175"/>
      <c r="W970" s="175"/>
      <c r="X970" s="175"/>
      <c r="Y970" s="175"/>
      <c r="Z970" s="175"/>
    </row>
    <row r="971" ht="11.25" customHeight="1">
      <c r="A971" s="175"/>
      <c r="B971" s="175"/>
      <c r="C971" s="175"/>
      <c r="D971" s="175"/>
      <c r="E971" s="175"/>
      <c r="F971" s="175"/>
      <c r="G971" s="175"/>
      <c r="H971" s="175"/>
      <c r="I971" s="175"/>
      <c r="J971" s="175"/>
      <c r="K971" s="175"/>
      <c r="L971" s="175"/>
      <c r="M971" s="175"/>
      <c r="N971" s="175"/>
      <c r="O971" s="175"/>
      <c r="P971" s="175"/>
      <c r="Q971" s="175"/>
      <c r="R971" s="175"/>
      <c r="S971" s="175"/>
      <c r="T971" s="175"/>
      <c r="U971" s="175"/>
      <c r="V971" s="175"/>
      <c r="W971" s="175"/>
      <c r="X971" s="175"/>
      <c r="Y971" s="175"/>
      <c r="Z971" s="175"/>
    </row>
    <row r="972" ht="11.25" customHeight="1">
      <c r="A972" s="175"/>
      <c r="B972" s="175"/>
      <c r="C972" s="175"/>
      <c r="D972" s="175"/>
      <c r="E972" s="175"/>
      <c r="F972" s="175"/>
      <c r="G972" s="175"/>
      <c r="H972" s="175"/>
      <c r="I972" s="175"/>
      <c r="J972" s="175"/>
      <c r="K972" s="175"/>
      <c r="L972" s="175"/>
      <c r="M972" s="175"/>
      <c r="N972" s="175"/>
      <c r="O972" s="175"/>
      <c r="P972" s="175"/>
      <c r="Q972" s="175"/>
      <c r="R972" s="175"/>
      <c r="S972" s="175"/>
      <c r="T972" s="175"/>
      <c r="U972" s="175"/>
      <c r="V972" s="175"/>
      <c r="W972" s="175"/>
      <c r="X972" s="175"/>
      <c r="Y972" s="175"/>
      <c r="Z972" s="175"/>
    </row>
    <row r="973" ht="11.25" customHeight="1">
      <c r="A973" s="175"/>
      <c r="B973" s="175"/>
      <c r="C973" s="175"/>
      <c r="D973" s="175"/>
      <c r="E973" s="175"/>
      <c r="F973" s="175"/>
      <c r="G973" s="175"/>
      <c r="H973" s="175"/>
      <c r="I973" s="175"/>
      <c r="J973" s="175"/>
      <c r="K973" s="175"/>
      <c r="L973" s="175"/>
      <c r="M973" s="175"/>
      <c r="N973" s="175"/>
      <c r="O973" s="175"/>
      <c r="P973" s="175"/>
      <c r="Q973" s="175"/>
      <c r="R973" s="175"/>
      <c r="S973" s="175"/>
      <c r="T973" s="175"/>
      <c r="U973" s="175"/>
      <c r="V973" s="175"/>
      <c r="W973" s="175"/>
      <c r="X973" s="175"/>
      <c r="Y973" s="175"/>
      <c r="Z973" s="175"/>
    </row>
    <row r="974" ht="11.25" customHeight="1">
      <c r="A974" s="175"/>
      <c r="B974" s="175"/>
      <c r="C974" s="175"/>
      <c r="D974" s="175"/>
      <c r="E974" s="175"/>
      <c r="F974" s="175"/>
      <c r="G974" s="175"/>
      <c r="H974" s="175"/>
      <c r="I974" s="175"/>
      <c r="J974" s="175"/>
      <c r="K974" s="175"/>
      <c r="L974" s="175"/>
      <c r="M974" s="175"/>
      <c r="N974" s="175"/>
      <c r="O974" s="175"/>
      <c r="P974" s="175"/>
      <c r="Q974" s="175"/>
      <c r="R974" s="175"/>
      <c r="S974" s="175"/>
      <c r="T974" s="175"/>
      <c r="U974" s="175"/>
      <c r="V974" s="175"/>
      <c r="W974" s="175"/>
      <c r="X974" s="175"/>
      <c r="Y974" s="175"/>
      <c r="Z974" s="175"/>
    </row>
    <row r="975" ht="11.25" customHeight="1">
      <c r="A975" s="175"/>
      <c r="B975" s="175"/>
      <c r="C975" s="175"/>
      <c r="D975" s="175"/>
      <c r="E975" s="175"/>
      <c r="F975" s="175"/>
      <c r="G975" s="175"/>
      <c r="H975" s="175"/>
      <c r="I975" s="175"/>
      <c r="J975" s="175"/>
      <c r="K975" s="175"/>
      <c r="L975" s="175"/>
      <c r="M975" s="175"/>
      <c r="N975" s="175"/>
      <c r="O975" s="175"/>
      <c r="P975" s="175"/>
      <c r="Q975" s="175"/>
      <c r="R975" s="175"/>
      <c r="S975" s="175"/>
      <c r="T975" s="175"/>
      <c r="U975" s="175"/>
      <c r="V975" s="175"/>
      <c r="W975" s="175"/>
      <c r="X975" s="175"/>
      <c r="Y975" s="175"/>
      <c r="Z975" s="175"/>
    </row>
    <row r="976" ht="11.25" customHeight="1">
      <c r="A976" s="175"/>
      <c r="B976" s="175"/>
      <c r="C976" s="175"/>
      <c r="D976" s="175"/>
      <c r="E976" s="175"/>
      <c r="F976" s="175"/>
      <c r="G976" s="175"/>
      <c r="H976" s="175"/>
      <c r="I976" s="175"/>
      <c r="J976" s="175"/>
      <c r="K976" s="175"/>
      <c r="L976" s="175"/>
      <c r="M976" s="175"/>
      <c r="N976" s="175"/>
      <c r="O976" s="175"/>
      <c r="P976" s="175"/>
      <c r="Q976" s="175"/>
      <c r="R976" s="175"/>
      <c r="S976" s="175"/>
      <c r="T976" s="175"/>
      <c r="U976" s="175"/>
      <c r="V976" s="175"/>
      <c r="W976" s="175"/>
      <c r="X976" s="175"/>
      <c r="Y976" s="175"/>
      <c r="Z976" s="175"/>
    </row>
    <row r="977" ht="11.25" customHeight="1">
      <c r="A977" s="175"/>
      <c r="B977" s="175"/>
      <c r="C977" s="175"/>
      <c r="D977" s="175"/>
      <c r="E977" s="175"/>
      <c r="F977" s="175"/>
      <c r="G977" s="175"/>
      <c r="H977" s="175"/>
      <c r="I977" s="175"/>
      <c r="J977" s="175"/>
      <c r="K977" s="175"/>
      <c r="L977" s="175"/>
      <c r="M977" s="175"/>
      <c r="N977" s="175"/>
      <c r="O977" s="175"/>
      <c r="P977" s="175"/>
      <c r="Q977" s="175"/>
      <c r="R977" s="175"/>
      <c r="S977" s="175"/>
      <c r="T977" s="175"/>
      <c r="U977" s="175"/>
      <c r="V977" s="175"/>
      <c r="W977" s="175"/>
      <c r="X977" s="175"/>
      <c r="Y977" s="175"/>
      <c r="Z977" s="175"/>
    </row>
    <row r="978" ht="11.25" customHeight="1">
      <c r="A978" s="175"/>
      <c r="B978" s="175"/>
      <c r="C978" s="175"/>
      <c r="D978" s="175"/>
      <c r="E978" s="175"/>
      <c r="F978" s="175"/>
      <c r="G978" s="175"/>
      <c r="H978" s="175"/>
      <c r="I978" s="175"/>
      <c r="J978" s="175"/>
      <c r="K978" s="175"/>
      <c r="L978" s="175"/>
      <c r="M978" s="175"/>
      <c r="N978" s="175"/>
      <c r="O978" s="175"/>
      <c r="P978" s="175"/>
      <c r="Q978" s="175"/>
      <c r="R978" s="175"/>
      <c r="S978" s="175"/>
      <c r="T978" s="175"/>
      <c r="U978" s="175"/>
      <c r="V978" s="175"/>
      <c r="W978" s="175"/>
      <c r="X978" s="175"/>
      <c r="Y978" s="175"/>
      <c r="Z978" s="175"/>
    </row>
    <row r="979" ht="11.25" customHeight="1">
      <c r="A979" s="175"/>
      <c r="B979" s="175"/>
      <c r="C979" s="175"/>
      <c r="D979" s="175"/>
      <c r="E979" s="175"/>
      <c r="F979" s="175"/>
      <c r="G979" s="175"/>
      <c r="H979" s="175"/>
      <c r="I979" s="175"/>
      <c r="J979" s="175"/>
      <c r="K979" s="175"/>
      <c r="L979" s="175"/>
      <c r="M979" s="175"/>
      <c r="N979" s="175"/>
      <c r="O979" s="175"/>
      <c r="P979" s="175"/>
      <c r="Q979" s="175"/>
      <c r="R979" s="175"/>
      <c r="S979" s="175"/>
      <c r="T979" s="175"/>
      <c r="U979" s="175"/>
      <c r="V979" s="175"/>
      <c r="W979" s="175"/>
      <c r="X979" s="175"/>
      <c r="Y979" s="175"/>
      <c r="Z979" s="175"/>
    </row>
    <row r="980" ht="11.25" customHeight="1">
      <c r="A980" s="175"/>
      <c r="B980" s="175"/>
      <c r="C980" s="175"/>
      <c r="D980" s="175"/>
      <c r="E980" s="175"/>
      <c r="F980" s="175"/>
      <c r="G980" s="175"/>
      <c r="H980" s="175"/>
      <c r="I980" s="175"/>
      <c r="J980" s="175"/>
      <c r="K980" s="175"/>
      <c r="L980" s="175"/>
      <c r="M980" s="175"/>
      <c r="N980" s="175"/>
      <c r="O980" s="175"/>
      <c r="P980" s="175"/>
      <c r="Q980" s="175"/>
      <c r="R980" s="175"/>
      <c r="S980" s="175"/>
      <c r="T980" s="175"/>
      <c r="U980" s="175"/>
      <c r="V980" s="175"/>
      <c r="W980" s="175"/>
      <c r="X980" s="175"/>
      <c r="Y980" s="175"/>
      <c r="Z980" s="175"/>
    </row>
    <row r="981" ht="11.25" customHeight="1">
      <c r="A981" s="175"/>
      <c r="B981" s="175"/>
      <c r="C981" s="175"/>
      <c r="D981" s="175"/>
      <c r="E981" s="175"/>
      <c r="F981" s="175"/>
      <c r="G981" s="175"/>
      <c r="H981" s="175"/>
      <c r="I981" s="175"/>
      <c r="J981" s="175"/>
      <c r="K981" s="175"/>
      <c r="L981" s="175"/>
      <c r="M981" s="175"/>
      <c r="N981" s="175"/>
      <c r="O981" s="175"/>
      <c r="P981" s="175"/>
      <c r="Q981" s="175"/>
      <c r="R981" s="175"/>
      <c r="S981" s="175"/>
      <c r="T981" s="175"/>
      <c r="U981" s="175"/>
      <c r="V981" s="175"/>
      <c r="W981" s="175"/>
      <c r="X981" s="175"/>
      <c r="Y981" s="175"/>
      <c r="Z981" s="175"/>
    </row>
    <row r="982" ht="11.25" customHeight="1">
      <c r="A982" s="175"/>
      <c r="B982" s="175"/>
      <c r="C982" s="175"/>
      <c r="D982" s="175"/>
      <c r="E982" s="175"/>
      <c r="F982" s="175"/>
      <c r="G982" s="175"/>
      <c r="H982" s="175"/>
      <c r="I982" s="175"/>
      <c r="J982" s="175"/>
      <c r="K982" s="175"/>
      <c r="L982" s="175"/>
      <c r="M982" s="175"/>
      <c r="N982" s="175"/>
      <c r="O982" s="175"/>
      <c r="P982" s="175"/>
      <c r="Q982" s="175"/>
      <c r="R982" s="175"/>
      <c r="S982" s="175"/>
      <c r="T982" s="175"/>
      <c r="U982" s="175"/>
      <c r="V982" s="175"/>
      <c r="W982" s="175"/>
      <c r="X982" s="175"/>
      <c r="Y982" s="175"/>
      <c r="Z982" s="175"/>
    </row>
    <row r="983" ht="11.25" customHeight="1">
      <c r="A983" s="175"/>
      <c r="B983" s="175"/>
      <c r="C983" s="175"/>
      <c r="D983" s="175"/>
      <c r="E983" s="175"/>
      <c r="F983" s="175"/>
      <c r="G983" s="175"/>
      <c r="H983" s="175"/>
      <c r="I983" s="175"/>
      <c r="J983" s="175"/>
      <c r="K983" s="175"/>
      <c r="L983" s="175"/>
      <c r="M983" s="175"/>
      <c r="N983" s="175"/>
      <c r="O983" s="175"/>
      <c r="P983" s="175"/>
      <c r="Q983" s="175"/>
      <c r="R983" s="175"/>
      <c r="S983" s="175"/>
      <c r="T983" s="175"/>
      <c r="U983" s="175"/>
      <c r="V983" s="175"/>
      <c r="W983" s="175"/>
      <c r="X983" s="175"/>
      <c r="Y983" s="175"/>
      <c r="Z983" s="175"/>
    </row>
    <row r="984" ht="11.25" customHeight="1">
      <c r="A984" s="175"/>
      <c r="B984" s="175"/>
      <c r="C984" s="175"/>
      <c r="D984" s="175"/>
      <c r="E984" s="175"/>
      <c r="F984" s="175"/>
      <c r="G984" s="175"/>
      <c r="H984" s="175"/>
      <c r="I984" s="175"/>
      <c r="J984" s="175"/>
      <c r="K984" s="175"/>
      <c r="L984" s="175"/>
      <c r="M984" s="175"/>
      <c r="N984" s="175"/>
      <c r="O984" s="175"/>
      <c r="P984" s="175"/>
      <c r="Q984" s="175"/>
      <c r="R984" s="175"/>
      <c r="S984" s="175"/>
      <c r="T984" s="175"/>
      <c r="U984" s="175"/>
      <c r="V984" s="175"/>
      <c r="W984" s="175"/>
      <c r="X984" s="175"/>
      <c r="Y984" s="175"/>
      <c r="Z984" s="175"/>
    </row>
    <row r="985" ht="11.25" customHeight="1">
      <c r="A985" s="175"/>
      <c r="B985" s="175"/>
      <c r="C985" s="175"/>
      <c r="D985" s="175"/>
      <c r="E985" s="175"/>
      <c r="F985" s="175"/>
      <c r="G985" s="175"/>
      <c r="H985" s="175"/>
      <c r="I985" s="175"/>
      <c r="J985" s="175"/>
      <c r="K985" s="175"/>
      <c r="L985" s="175"/>
      <c r="M985" s="175"/>
      <c r="N985" s="175"/>
      <c r="O985" s="175"/>
      <c r="P985" s="175"/>
      <c r="Q985" s="175"/>
      <c r="R985" s="175"/>
      <c r="S985" s="175"/>
      <c r="T985" s="175"/>
      <c r="U985" s="175"/>
      <c r="V985" s="175"/>
      <c r="W985" s="175"/>
      <c r="X985" s="175"/>
      <c r="Y985" s="175"/>
      <c r="Z985" s="175"/>
    </row>
    <row r="986" ht="11.25" customHeight="1">
      <c r="A986" s="175"/>
      <c r="B986" s="175"/>
      <c r="C986" s="175"/>
      <c r="D986" s="175"/>
      <c r="E986" s="175"/>
      <c r="F986" s="175"/>
      <c r="G986" s="175"/>
      <c r="H986" s="175"/>
      <c r="I986" s="175"/>
      <c r="J986" s="175"/>
      <c r="K986" s="175"/>
      <c r="L986" s="175"/>
      <c r="M986" s="175"/>
      <c r="N986" s="175"/>
      <c r="O986" s="175"/>
      <c r="P986" s="175"/>
      <c r="Q986" s="175"/>
      <c r="R986" s="175"/>
      <c r="S986" s="175"/>
      <c r="T986" s="175"/>
      <c r="U986" s="175"/>
      <c r="V986" s="175"/>
      <c r="W986" s="175"/>
      <c r="X986" s="175"/>
      <c r="Y986" s="175"/>
      <c r="Z986" s="175"/>
    </row>
    <row r="987" ht="11.25" customHeight="1">
      <c r="A987" s="175"/>
      <c r="B987" s="175"/>
      <c r="C987" s="175"/>
      <c r="D987" s="175"/>
      <c r="E987" s="175"/>
      <c r="F987" s="175"/>
      <c r="G987" s="175"/>
      <c r="H987" s="175"/>
      <c r="I987" s="175"/>
      <c r="J987" s="175"/>
      <c r="K987" s="175"/>
      <c r="L987" s="175"/>
      <c r="M987" s="175"/>
      <c r="N987" s="175"/>
      <c r="O987" s="175"/>
      <c r="P987" s="175"/>
      <c r="Q987" s="175"/>
      <c r="R987" s="175"/>
      <c r="S987" s="175"/>
      <c r="T987" s="175"/>
      <c r="U987" s="175"/>
      <c r="V987" s="175"/>
      <c r="W987" s="175"/>
      <c r="X987" s="175"/>
      <c r="Y987" s="175"/>
      <c r="Z987" s="175"/>
    </row>
    <row r="988" ht="11.25" customHeight="1">
      <c r="A988" s="175"/>
      <c r="B988" s="175"/>
      <c r="C988" s="175"/>
      <c r="D988" s="175"/>
      <c r="E988" s="175"/>
      <c r="F988" s="175"/>
      <c r="G988" s="175"/>
      <c r="H988" s="175"/>
      <c r="I988" s="175"/>
      <c r="J988" s="175"/>
      <c r="K988" s="175"/>
      <c r="L988" s="175"/>
      <c r="M988" s="175"/>
      <c r="N988" s="175"/>
      <c r="O988" s="175"/>
      <c r="P988" s="175"/>
      <c r="Q988" s="175"/>
      <c r="R988" s="175"/>
      <c r="S988" s="175"/>
      <c r="T988" s="175"/>
      <c r="U988" s="175"/>
      <c r="V988" s="175"/>
      <c r="W988" s="175"/>
      <c r="X988" s="175"/>
      <c r="Y988" s="175"/>
      <c r="Z988" s="175"/>
    </row>
    <row r="989" ht="11.25" customHeight="1">
      <c r="A989" s="175"/>
      <c r="B989" s="175"/>
      <c r="C989" s="175"/>
      <c r="D989" s="175"/>
      <c r="E989" s="175"/>
      <c r="F989" s="175"/>
      <c r="G989" s="175"/>
      <c r="H989" s="175"/>
      <c r="I989" s="175"/>
      <c r="J989" s="175"/>
      <c r="K989" s="175"/>
      <c r="L989" s="175"/>
      <c r="M989" s="175"/>
      <c r="N989" s="175"/>
      <c r="O989" s="175"/>
      <c r="P989" s="175"/>
      <c r="Q989" s="175"/>
      <c r="R989" s="175"/>
      <c r="S989" s="175"/>
      <c r="T989" s="175"/>
      <c r="U989" s="175"/>
      <c r="V989" s="175"/>
      <c r="W989" s="175"/>
      <c r="X989" s="175"/>
      <c r="Y989" s="175"/>
      <c r="Z989" s="175"/>
    </row>
    <row r="990" ht="11.25" customHeight="1">
      <c r="A990" s="175"/>
      <c r="B990" s="175"/>
      <c r="C990" s="175"/>
      <c r="D990" s="175"/>
      <c r="E990" s="175"/>
      <c r="F990" s="175"/>
      <c r="G990" s="175"/>
      <c r="H990" s="175"/>
      <c r="I990" s="175"/>
      <c r="J990" s="175"/>
      <c r="K990" s="175"/>
      <c r="L990" s="175"/>
      <c r="M990" s="175"/>
      <c r="N990" s="175"/>
      <c r="O990" s="175"/>
      <c r="P990" s="175"/>
      <c r="Q990" s="175"/>
      <c r="R990" s="175"/>
      <c r="S990" s="175"/>
      <c r="T990" s="175"/>
      <c r="U990" s="175"/>
      <c r="V990" s="175"/>
      <c r="W990" s="175"/>
      <c r="X990" s="175"/>
      <c r="Y990" s="175"/>
      <c r="Z990" s="175"/>
    </row>
    <row r="991" ht="11.25" customHeight="1">
      <c r="A991" s="175"/>
      <c r="B991" s="175"/>
      <c r="C991" s="175"/>
      <c r="D991" s="175"/>
      <c r="E991" s="175"/>
      <c r="F991" s="175"/>
      <c r="G991" s="175"/>
      <c r="H991" s="175"/>
      <c r="I991" s="175"/>
      <c r="J991" s="175"/>
      <c r="K991" s="175"/>
      <c r="L991" s="175"/>
      <c r="M991" s="175"/>
      <c r="N991" s="175"/>
      <c r="O991" s="175"/>
      <c r="P991" s="175"/>
      <c r="Q991" s="175"/>
      <c r="R991" s="175"/>
      <c r="S991" s="175"/>
      <c r="T991" s="175"/>
      <c r="U991" s="175"/>
      <c r="V991" s="175"/>
      <c r="W991" s="175"/>
      <c r="X991" s="175"/>
      <c r="Y991" s="175"/>
      <c r="Z991" s="175"/>
    </row>
    <row r="992" ht="11.25" customHeight="1">
      <c r="A992" s="175"/>
      <c r="B992" s="175"/>
      <c r="C992" s="175"/>
      <c r="D992" s="175"/>
      <c r="E992" s="175"/>
      <c r="F992" s="175"/>
      <c r="G992" s="175"/>
      <c r="H992" s="175"/>
      <c r="I992" s="175"/>
      <c r="J992" s="175"/>
      <c r="K992" s="175"/>
      <c r="L992" s="175"/>
      <c r="M992" s="175"/>
      <c r="N992" s="175"/>
      <c r="O992" s="175"/>
      <c r="P992" s="175"/>
      <c r="Q992" s="175"/>
      <c r="R992" s="175"/>
      <c r="S992" s="175"/>
      <c r="T992" s="175"/>
      <c r="U992" s="175"/>
      <c r="V992" s="175"/>
      <c r="W992" s="175"/>
      <c r="X992" s="175"/>
      <c r="Y992" s="175"/>
      <c r="Z992" s="175"/>
    </row>
    <row r="993" ht="11.25" customHeight="1">
      <c r="A993" s="175"/>
      <c r="B993" s="175"/>
      <c r="C993" s="175"/>
      <c r="D993" s="175"/>
      <c r="E993" s="175"/>
      <c r="F993" s="175"/>
      <c r="G993" s="175"/>
      <c r="H993" s="175"/>
      <c r="I993" s="175"/>
      <c r="J993" s="175"/>
      <c r="K993" s="175"/>
      <c r="L993" s="175"/>
      <c r="M993" s="175"/>
      <c r="N993" s="175"/>
      <c r="O993" s="175"/>
      <c r="P993" s="175"/>
      <c r="Q993" s="175"/>
      <c r="R993" s="175"/>
      <c r="S993" s="175"/>
      <c r="T993" s="175"/>
      <c r="U993" s="175"/>
      <c r="V993" s="175"/>
      <c r="W993" s="175"/>
      <c r="X993" s="175"/>
      <c r="Y993" s="175"/>
      <c r="Z993" s="175"/>
    </row>
    <row r="994" ht="11.25" customHeight="1">
      <c r="A994" s="175"/>
      <c r="B994" s="175"/>
      <c r="C994" s="175"/>
      <c r="D994" s="175"/>
      <c r="E994" s="175"/>
      <c r="F994" s="175"/>
      <c r="G994" s="175"/>
      <c r="H994" s="175"/>
      <c r="I994" s="175"/>
      <c r="J994" s="175"/>
      <c r="K994" s="175"/>
      <c r="L994" s="175"/>
      <c r="M994" s="175"/>
      <c r="N994" s="175"/>
      <c r="O994" s="175"/>
      <c r="P994" s="175"/>
      <c r="Q994" s="175"/>
      <c r="R994" s="175"/>
      <c r="S994" s="175"/>
      <c r="T994" s="175"/>
      <c r="U994" s="175"/>
      <c r="V994" s="175"/>
      <c r="W994" s="175"/>
      <c r="X994" s="175"/>
      <c r="Y994" s="175"/>
      <c r="Z994" s="175"/>
    </row>
    <row r="995" ht="11.25" customHeight="1">
      <c r="A995" s="175"/>
      <c r="B995" s="175"/>
      <c r="C995" s="175"/>
      <c r="D995" s="175"/>
      <c r="E995" s="175"/>
      <c r="F995" s="175"/>
      <c r="G995" s="175"/>
      <c r="H995" s="175"/>
      <c r="I995" s="175"/>
      <c r="J995" s="175"/>
      <c r="K995" s="175"/>
      <c r="L995" s="175"/>
      <c r="M995" s="175"/>
      <c r="N995" s="175"/>
      <c r="O995" s="175"/>
      <c r="P995" s="175"/>
      <c r="Q995" s="175"/>
      <c r="R995" s="175"/>
      <c r="S995" s="175"/>
      <c r="T995" s="175"/>
      <c r="U995" s="175"/>
      <c r="V995" s="175"/>
      <c r="W995" s="175"/>
      <c r="X995" s="175"/>
      <c r="Y995" s="175"/>
      <c r="Z995" s="175"/>
    </row>
    <row r="996" ht="11.25" customHeight="1">
      <c r="A996" s="175"/>
      <c r="B996" s="175"/>
      <c r="C996" s="175"/>
      <c r="D996" s="175"/>
      <c r="E996" s="175"/>
      <c r="F996" s="175"/>
      <c r="G996" s="175"/>
      <c r="H996" s="175"/>
      <c r="I996" s="175"/>
      <c r="J996" s="175"/>
      <c r="K996" s="175"/>
      <c r="L996" s="175"/>
      <c r="M996" s="175"/>
      <c r="N996" s="175"/>
      <c r="O996" s="175"/>
      <c r="P996" s="175"/>
      <c r="Q996" s="175"/>
      <c r="R996" s="175"/>
      <c r="S996" s="175"/>
      <c r="T996" s="175"/>
      <c r="U996" s="175"/>
      <c r="V996" s="175"/>
      <c r="W996" s="175"/>
      <c r="X996" s="175"/>
      <c r="Y996" s="175"/>
      <c r="Z996" s="175"/>
    </row>
    <row r="997" ht="11.25" customHeight="1">
      <c r="A997" s="175"/>
      <c r="B997" s="175"/>
      <c r="C997" s="175"/>
      <c r="D997" s="175"/>
      <c r="E997" s="175"/>
      <c r="F997" s="175"/>
      <c r="G997" s="175"/>
      <c r="H997" s="175"/>
      <c r="I997" s="175"/>
      <c r="J997" s="175"/>
      <c r="K997" s="175"/>
      <c r="L997" s="175"/>
      <c r="M997" s="175"/>
      <c r="N997" s="175"/>
      <c r="O997" s="175"/>
      <c r="P997" s="175"/>
      <c r="Q997" s="175"/>
      <c r="R997" s="175"/>
      <c r="S997" s="175"/>
      <c r="T997" s="175"/>
      <c r="U997" s="175"/>
      <c r="V997" s="175"/>
      <c r="W997" s="175"/>
      <c r="X997" s="175"/>
      <c r="Y997" s="175"/>
      <c r="Z997" s="175"/>
    </row>
    <row r="998" ht="11.25" customHeight="1">
      <c r="A998" s="175"/>
      <c r="B998" s="175"/>
      <c r="C998" s="175"/>
      <c r="D998" s="175"/>
      <c r="E998" s="175"/>
      <c r="F998" s="175"/>
      <c r="G998" s="175"/>
      <c r="H998" s="175"/>
      <c r="I998" s="175"/>
      <c r="J998" s="175"/>
      <c r="K998" s="175"/>
      <c r="L998" s="175"/>
      <c r="M998" s="175"/>
      <c r="N998" s="175"/>
      <c r="O998" s="175"/>
      <c r="P998" s="175"/>
      <c r="Q998" s="175"/>
      <c r="R998" s="175"/>
      <c r="S998" s="175"/>
      <c r="T998" s="175"/>
      <c r="U998" s="175"/>
      <c r="V998" s="175"/>
      <c r="W998" s="175"/>
      <c r="X998" s="175"/>
      <c r="Y998" s="175"/>
      <c r="Z998" s="175"/>
    </row>
    <row r="999" ht="11.25" customHeight="1">
      <c r="A999" s="175"/>
      <c r="B999" s="175"/>
      <c r="C999" s="175"/>
      <c r="D999" s="175"/>
      <c r="E999" s="175"/>
      <c r="F999" s="175"/>
      <c r="G999" s="175"/>
      <c r="H999" s="175"/>
      <c r="I999" s="175"/>
      <c r="J999" s="175"/>
      <c r="K999" s="175"/>
      <c r="L999" s="175"/>
      <c r="M999" s="175"/>
      <c r="N999" s="175"/>
      <c r="O999" s="175"/>
      <c r="P999" s="175"/>
      <c r="Q999" s="175"/>
      <c r="R999" s="175"/>
      <c r="S999" s="175"/>
      <c r="T999" s="175"/>
      <c r="U999" s="175"/>
      <c r="V999" s="175"/>
      <c r="W999" s="175"/>
      <c r="X999" s="175"/>
      <c r="Y999" s="175"/>
      <c r="Z999" s="175"/>
    </row>
    <row r="1000" ht="11.25" customHeight="1">
      <c r="A1000" s="175"/>
      <c r="B1000" s="175"/>
      <c r="C1000" s="175"/>
      <c r="D1000" s="175"/>
      <c r="E1000" s="175"/>
      <c r="F1000" s="175"/>
      <c r="G1000" s="175"/>
      <c r="H1000" s="175"/>
      <c r="I1000" s="175"/>
      <c r="J1000" s="175"/>
      <c r="K1000" s="175"/>
      <c r="L1000" s="175"/>
      <c r="M1000" s="175"/>
      <c r="N1000" s="175"/>
      <c r="O1000" s="175"/>
      <c r="P1000" s="175"/>
      <c r="Q1000" s="175"/>
      <c r="R1000" s="175"/>
      <c r="S1000" s="175"/>
      <c r="T1000" s="175"/>
      <c r="U1000" s="175"/>
      <c r="V1000" s="175"/>
      <c r="W1000" s="175"/>
      <c r="X1000" s="175"/>
      <c r="Y1000" s="175"/>
      <c r="Z1000" s="175"/>
    </row>
  </sheetData>
  <mergeCells count="18">
    <mergeCell ref="K5:K6"/>
    <mergeCell ref="M5:N6"/>
    <mergeCell ref="A58:B58"/>
    <mergeCell ref="O5:O6"/>
    <mergeCell ref="P5:P6"/>
    <mergeCell ref="Q5:Q6"/>
    <mergeCell ref="S5:S6"/>
    <mergeCell ref="V5:W5"/>
    <mergeCell ref="V6:V7"/>
    <mergeCell ref="W6:W7"/>
    <mergeCell ref="A4:T4"/>
    <mergeCell ref="A5:A7"/>
    <mergeCell ref="B5:D5"/>
    <mergeCell ref="E5:F5"/>
    <mergeCell ref="H5:H6"/>
    <mergeCell ref="I5:I6"/>
    <mergeCell ref="J5:J6"/>
    <mergeCell ref="T5:T6"/>
  </mergeCells>
  <dataValidations>
    <dataValidation type="list" allowBlank="1" showErrorMessage="1" sqref="R9:R46 R48 R50:R54">
      <formula1>$W$8:$W$13</formula1>
    </dataValidation>
  </dataValidations>
  <printOptions horizontalCentered="1"/>
  <pageMargins bottom="0.3937007874015748" footer="0.0" header="0.0" left="0.3937007874015748" right="0.0" top="0.3937007874015748"/>
  <pageSetup paperSize="9" orientation="landscape"/>
  <headerFooter>
    <oddFooter>&amp;L&amp;F - &amp;A&amp;R&amp;P /</oddFooter>
  </headerFooter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3800"/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5" width="8.13"/>
    <col customWidth="1" min="6" max="13" width="8.88"/>
    <col customWidth="1" min="14" max="26" width="8.63"/>
  </cols>
  <sheetData>
    <row r="1" ht="21.0" customHeight="1">
      <c r="A1" s="859" t="s">
        <v>1855</v>
      </c>
      <c r="B1" s="860"/>
      <c r="C1" s="860"/>
      <c r="D1" s="860"/>
      <c r="E1" s="860"/>
      <c r="F1" s="118"/>
      <c r="G1" s="118"/>
      <c r="H1" s="118"/>
      <c r="I1" s="118"/>
      <c r="J1" s="118"/>
      <c r="K1" s="118"/>
      <c r="L1" s="118"/>
      <c r="M1" s="118"/>
      <c r="N1" s="745"/>
      <c r="O1" s="745"/>
      <c r="P1" s="745"/>
      <c r="Q1" s="745"/>
      <c r="R1" s="745"/>
      <c r="S1" s="745"/>
      <c r="T1" s="745"/>
      <c r="U1" s="745"/>
      <c r="V1" s="745"/>
      <c r="W1" s="745"/>
      <c r="X1" s="745"/>
      <c r="Y1" s="745"/>
      <c r="Z1" s="745"/>
    </row>
    <row r="2" ht="15.0" customHeight="1">
      <c r="A2" s="861" t="s">
        <v>1856</v>
      </c>
      <c r="B2" s="326"/>
      <c r="C2" s="327"/>
      <c r="D2" s="861" t="s">
        <v>894</v>
      </c>
      <c r="E2" s="327"/>
      <c r="F2" s="118"/>
      <c r="G2" s="118"/>
      <c r="H2" s="118"/>
      <c r="I2" s="118"/>
      <c r="J2" s="118"/>
      <c r="K2" s="118"/>
      <c r="L2" s="118"/>
      <c r="M2" s="118"/>
      <c r="N2" s="745"/>
      <c r="O2" s="745"/>
      <c r="P2" s="745"/>
      <c r="Q2" s="745"/>
      <c r="R2" s="745"/>
      <c r="S2" s="745"/>
      <c r="T2" s="745"/>
      <c r="U2" s="745"/>
      <c r="V2" s="745"/>
      <c r="W2" s="745"/>
      <c r="X2" s="745"/>
      <c r="Y2" s="745"/>
      <c r="Z2" s="745"/>
    </row>
    <row r="3" ht="16.5" customHeight="1">
      <c r="A3" s="862" t="s">
        <v>1857</v>
      </c>
      <c r="B3" s="863" t="s">
        <v>1858</v>
      </c>
      <c r="C3" s="864" t="s">
        <v>1859</v>
      </c>
      <c r="D3" s="862" t="s">
        <v>1857</v>
      </c>
      <c r="E3" s="864" t="s">
        <v>1858</v>
      </c>
      <c r="F3" s="118"/>
      <c r="G3" s="118"/>
      <c r="H3" s="118"/>
      <c r="I3" s="118"/>
      <c r="J3" s="118"/>
      <c r="K3" s="118"/>
      <c r="L3" s="118"/>
      <c r="M3" s="118"/>
      <c r="N3" s="756"/>
      <c r="O3" s="756"/>
      <c r="P3" s="756"/>
      <c r="Q3" s="756"/>
      <c r="R3" s="756"/>
      <c r="S3" s="756"/>
      <c r="T3" s="756"/>
      <c r="U3" s="756"/>
      <c r="V3" s="756"/>
      <c r="W3" s="756"/>
      <c r="X3" s="756"/>
      <c r="Y3" s="756"/>
      <c r="Z3" s="756"/>
    </row>
    <row r="4" ht="13.5" customHeight="1">
      <c r="A4" s="865">
        <v>6.3</v>
      </c>
      <c r="B4" s="866">
        <v>0.245</v>
      </c>
      <c r="C4" s="867" t="s">
        <v>1860</v>
      </c>
      <c r="D4" s="865">
        <v>3.4</v>
      </c>
      <c r="E4" s="868">
        <v>0.079</v>
      </c>
      <c r="F4" s="869"/>
      <c r="G4" s="869"/>
      <c r="H4" s="869"/>
      <c r="I4" s="869"/>
      <c r="J4" s="869"/>
      <c r="K4" s="869"/>
      <c r="L4" s="869"/>
      <c r="M4" s="869"/>
      <c r="N4" s="870"/>
      <c r="O4" s="870"/>
      <c r="P4" s="870"/>
      <c r="Q4" s="870"/>
      <c r="R4" s="870"/>
      <c r="S4" s="870"/>
      <c r="T4" s="870"/>
      <c r="U4" s="870"/>
      <c r="V4" s="870"/>
      <c r="W4" s="870"/>
      <c r="X4" s="870"/>
      <c r="Y4" s="870"/>
      <c r="Z4" s="870"/>
    </row>
    <row r="5" ht="13.5" customHeight="1">
      <c r="A5" s="865">
        <v>8.0</v>
      </c>
      <c r="B5" s="866">
        <v>0.395</v>
      </c>
      <c r="C5" s="867" t="s">
        <v>1861</v>
      </c>
      <c r="D5" s="865">
        <v>4.2</v>
      </c>
      <c r="E5" s="868">
        <v>0.109</v>
      </c>
      <c r="F5" s="869"/>
      <c r="G5" s="869"/>
      <c r="H5" s="869"/>
      <c r="I5" s="869"/>
      <c r="J5" s="869"/>
      <c r="K5" s="869"/>
      <c r="L5" s="869"/>
      <c r="M5" s="869"/>
      <c r="N5" s="870"/>
      <c r="O5" s="870"/>
      <c r="P5" s="870"/>
      <c r="Q5" s="870"/>
      <c r="R5" s="870"/>
      <c r="S5" s="870"/>
      <c r="T5" s="870"/>
      <c r="U5" s="870"/>
      <c r="V5" s="870"/>
      <c r="W5" s="870"/>
      <c r="X5" s="870"/>
      <c r="Y5" s="870"/>
      <c r="Z5" s="870"/>
    </row>
    <row r="6" ht="13.5" customHeight="1">
      <c r="A6" s="865">
        <v>10.0</v>
      </c>
      <c r="B6" s="866">
        <v>0.617</v>
      </c>
      <c r="C6" s="867" t="s">
        <v>1862</v>
      </c>
      <c r="D6" s="865">
        <v>5.0</v>
      </c>
      <c r="E6" s="868">
        <v>0.154</v>
      </c>
      <c r="F6" s="869"/>
      <c r="G6" s="869"/>
      <c r="H6" s="869"/>
      <c r="I6" s="869"/>
      <c r="J6" s="869"/>
      <c r="K6" s="869"/>
      <c r="L6" s="869"/>
      <c r="M6" s="869"/>
      <c r="N6" s="870"/>
      <c r="O6" s="870"/>
      <c r="P6" s="870"/>
      <c r="Q6" s="870"/>
      <c r="R6" s="870"/>
      <c r="S6" s="870"/>
      <c r="T6" s="870"/>
      <c r="U6" s="870"/>
      <c r="V6" s="870"/>
      <c r="W6" s="870"/>
      <c r="X6" s="870"/>
      <c r="Y6" s="870"/>
      <c r="Z6" s="870"/>
    </row>
    <row r="7" ht="13.5" customHeight="1">
      <c r="A7" s="865">
        <v>12.5</v>
      </c>
      <c r="B7" s="866">
        <v>0.963</v>
      </c>
      <c r="C7" s="867" t="s">
        <v>1863</v>
      </c>
      <c r="D7" s="865">
        <v>6.0</v>
      </c>
      <c r="E7" s="868">
        <v>0.222</v>
      </c>
      <c r="F7" s="118"/>
      <c r="G7" s="118"/>
      <c r="H7" s="118"/>
      <c r="I7" s="118"/>
      <c r="J7" s="118"/>
      <c r="K7" s="118"/>
      <c r="L7" s="118"/>
      <c r="M7" s="118"/>
      <c r="N7" s="756"/>
      <c r="O7" s="756"/>
      <c r="P7" s="756"/>
      <c r="Q7" s="756"/>
      <c r="R7" s="756"/>
      <c r="S7" s="756"/>
      <c r="T7" s="756"/>
      <c r="U7" s="756"/>
      <c r="V7" s="756"/>
      <c r="W7" s="756"/>
      <c r="X7" s="756"/>
      <c r="Y7" s="756"/>
      <c r="Z7" s="756"/>
    </row>
    <row r="8" ht="13.5" customHeight="1">
      <c r="A8" s="865">
        <v>16.0</v>
      </c>
      <c r="B8" s="866">
        <v>1.578</v>
      </c>
      <c r="C8" s="867" t="s">
        <v>1864</v>
      </c>
      <c r="D8" s="865">
        <v>7.0</v>
      </c>
      <c r="E8" s="868">
        <v>0.302</v>
      </c>
      <c r="F8" s="869"/>
      <c r="G8" s="869"/>
      <c r="H8" s="869"/>
      <c r="I8" s="869"/>
      <c r="J8" s="869"/>
      <c r="K8" s="869"/>
      <c r="L8" s="869"/>
      <c r="M8" s="869"/>
      <c r="N8" s="870"/>
      <c r="O8" s="870"/>
      <c r="P8" s="870"/>
      <c r="Q8" s="870"/>
      <c r="R8" s="870"/>
      <c r="S8" s="870"/>
      <c r="T8" s="870"/>
      <c r="U8" s="870"/>
      <c r="V8" s="870"/>
      <c r="W8" s="870"/>
      <c r="X8" s="870"/>
      <c r="Y8" s="870"/>
      <c r="Z8" s="870"/>
    </row>
    <row r="9" ht="13.5" customHeight="1">
      <c r="A9" s="865">
        <v>20.0</v>
      </c>
      <c r="B9" s="866">
        <v>2.466</v>
      </c>
      <c r="C9" s="867" t="s">
        <v>1865</v>
      </c>
      <c r="D9" s="865">
        <v>8.0</v>
      </c>
      <c r="E9" s="868">
        <v>0.395</v>
      </c>
      <c r="F9" s="118"/>
      <c r="G9" s="118"/>
      <c r="H9" s="118"/>
      <c r="I9" s="118"/>
      <c r="J9" s="118"/>
      <c r="K9" s="118"/>
      <c r="L9" s="118"/>
      <c r="M9" s="118"/>
      <c r="N9" s="756"/>
      <c r="O9" s="756"/>
      <c r="P9" s="756"/>
      <c r="Q9" s="756"/>
      <c r="R9" s="756"/>
      <c r="S9" s="756"/>
      <c r="T9" s="756"/>
      <c r="U9" s="756"/>
      <c r="V9" s="756"/>
      <c r="W9" s="756"/>
      <c r="X9" s="756"/>
      <c r="Y9" s="756"/>
      <c r="Z9" s="756"/>
    </row>
    <row r="10" ht="13.5" customHeight="1">
      <c r="A10" s="865">
        <v>25.0</v>
      </c>
      <c r="B10" s="866">
        <v>3.853</v>
      </c>
      <c r="C10" s="867" t="s">
        <v>1866</v>
      </c>
      <c r="D10" s="865">
        <v>9.5</v>
      </c>
      <c r="E10" s="868">
        <v>0.558</v>
      </c>
      <c r="F10" s="869"/>
      <c r="G10" s="869"/>
      <c r="H10" s="869"/>
      <c r="I10" s="869"/>
      <c r="J10" s="869"/>
      <c r="K10" s="869"/>
      <c r="L10" s="869"/>
      <c r="M10" s="869"/>
      <c r="N10" s="870"/>
      <c r="O10" s="870"/>
      <c r="P10" s="870"/>
      <c r="Q10" s="870"/>
      <c r="R10" s="870"/>
      <c r="S10" s="870"/>
      <c r="T10" s="870"/>
      <c r="U10" s="870"/>
      <c r="V10" s="870"/>
      <c r="W10" s="870"/>
      <c r="X10" s="870"/>
      <c r="Y10" s="870"/>
      <c r="Z10" s="870"/>
    </row>
    <row r="11" ht="13.5" customHeight="1">
      <c r="A11" s="865">
        <v>32.0</v>
      </c>
      <c r="B11" s="866">
        <v>6.313</v>
      </c>
      <c r="C11" s="867" t="s">
        <v>1867</v>
      </c>
      <c r="D11" s="865">
        <v>0.0</v>
      </c>
      <c r="E11" s="868"/>
      <c r="F11" s="118"/>
      <c r="G11" s="118"/>
      <c r="H11" s="118"/>
      <c r="I11" s="118"/>
      <c r="J11" s="118"/>
      <c r="K11" s="118"/>
      <c r="L11" s="118"/>
      <c r="M11" s="118"/>
      <c r="N11" s="756"/>
      <c r="O11" s="756"/>
      <c r="P11" s="756"/>
      <c r="Q11" s="756"/>
      <c r="R11" s="756"/>
      <c r="S11" s="756"/>
      <c r="T11" s="756"/>
      <c r="U11" s="756"/>
      <c r="V11" s="756"/>
      <c r="W11" s="756"/>
      <c r="X11" s="756"/>
      <c r="Y11" s="756"/>
      <c r="Z11" s="756"/>
    </row>
    <row r="12" ht="13.5" customHeight="1">
      <c r="A12" s="871">
        <v>40.0</v>
      </c>
      <c r="B12" s="872">
        <v>9.865</v>
      </c>
      <c r="C12" s="873" t="s">
        <v>1868</v>
      </c>
      <c r="D12" s="871">
        <v>0.0</v>
      </c>
      <c r="E12" s="874"/>
      <c r="F12" s="869"/>
      <c r="G12" s="869"/>
      <c r="H12" s="869"/>
      <c r="I12" s="869"/>
      <c r="J12" s="869"/>
      <c r="K12" s="869"/>
      <c r="L12" s="869"/>
      <c r="M12" s="869"/>
      <c r="N12" s="870"/>
      <c r="O12" s="870"/>
      <c r="P12" s="870"/>
      <c r="Q12" s="870"/>
      <c r="R12" s="870"/>
      <c r="S12" s="870"/>
      <c r="T12" s="870"/>
      <c r="U12" s="870"/>
      <c r="V12" s="870"/>
      <c r="W12" s="870"/>
      <c r="X12" s="870"/>
      <c r="Y12" s="870"/>
      <c r="Z12" s="870"/>
    </row>
    <row r="13" ht="13.5" customHeight="1">
      <c r="A13" s="176"/>
      <c r="B13" s="176"/>
      <c r="C13" s="875"/>
      <c r="D13" s="176"/>
      <c r="E13" s="176"/>
      <c r="F13" s="118"/>
      <c r="G13" s="118"/>
      <c r="H13" s="118"/>
      <c r="I13" s="118"/>
      <c r="J13" s="118"/>
      <c r="K13" s="118"/>
      <c r="L13" s="118"/>
      <c r="M13" s="118"/>
      <c r="N13" s="175"/>
      <c r="O13" s="175"/>
      <c r="P13" s="175"/>
      <c r="Q13" s="175"/>
      <c r="R13" s="175"/>
      <c r="S13" s="175"/>
      <c r="T13" s="175"/>
      <c r="U13" s="175"/>
      <c r="V13" s="175"/>
      <c r="W13" s="175"/>
      <c r="X13" s="175"/>
      <c r="Y13" s="175"/>
      <c r="Z13" s="175"/>
    </row>
    <row r="14" ht="13.5" customHeight="1">
      <c r="A14" s="176"/>
      <c r="B14" s="875"/>
      <c r="C14" s="176"/>
      <c r="D14" s="176"/>
      <c r="E14" s="176"/>
      <c r="F14" s="118"/>
      <c r="G14" s="118"/>
      <c r="H14" s="118"/>
      <c r="I14" s="118"/>
      <c r="J14" s="118"/>
      <c r="K14" s="118"/>
      <c r="L14" s="118"/>
      <c r="M14" s="118"/>
      <c r="N14" s="175"/>
      <c r="O14" s="175"/>
      <c r="P14" s="175"/>
      <c r="Q14" s="175"/>
      <c r="R14" s="175"/>
      <c r="S14" s="175"/>
      <c r="T14" s="175"/>
      <c r="U14" s="175"/>
      <c r="V14" s="175"/>
      <c r="W14" s="175"/>
      <c r="X14" s="175"/>
      <c r="Y14" s="175"/>
      <c r="Z14" s="175"/>
    </row>
    <row r="15" ht="13.5" customHeight="1">
      <c r="A15" s="876"/>
      <c r="B15" s="876"/>
      <c r="C15" s="876"/>
      <c r="D15" s="876"/>
      <c r="E15" s="876"/>
      <c r="F15" s="17"/>
      <c r="G15" s="17"/>
      <c r="H15" s="17"/>
      <c r="I15" s="17"/>
      <c r="J15" s="17"/>
      <c r="K15" s="17"/>
      <c r="L15" s="17"/>
      <c r="M15" s="17"/>
      <c r="N15" s="782"/>
      <c r="O15" s="782"/>
      <c r="P15" s="782"/>
      <c r="Q15" s="782"/>
      <c r="R15" s="782"/>
      <c r="S15" s="782"/>
      <c r="T15" s="782"/>
      <c r="U15" s="782"/>
      <c r="V15" s="782"/>
      <c r="W15" s="782"/>
      <c r="X15" s="782"/>
      <c r="Y15" s="782"/>
      <c r="Z15" s="782"/>
    </row>
    <row r="16" ht="13.5" customHeight="1">
      <c r="A16" s="876"/>
      <c r="B16" s="876"/>
      <c r="C16" s="876"/>
      <c r="D16" s="876"/>
      <c r="E16" s="876"/>
      <c r="F16" s="17"/>
      <c r="G16" s="17"/>
      <c r="H16" s="17"/>
      <c r="I16" s="17"/>
      <c r="J16" s="17"/>
      <c r="K16" s="17"/>
      <c r="L16" s="17"/>
      <c r="M16" s="17"/>
      <c r="N16" s="782"/>
      <c r="O16" s="782"/>
      <c r="P16" s="782"/>
      <c r="Q16" s="782"/>
      <c r="R16" s="782"/>
      <c r="S16" s="782"/>
      <c r="T16" s="782"/>
      <c r="U16" s="782"/>
      <c r="V16" s="782"/>
      <c r="W16" s="782"/>
      <c r="X16" s="782"/>
      <c r="Y16" s="782"/>
      <c r="Z16" s="782"/>
    </row>
    <row r="17" ht="13.5" customHeight="1">
      <c r="A17" s="876"/>
      <c r="B17" s="876"/>
      <c r="C17" s="876"/>
      <c r="D17" s="876"/>
      <c r="E17" s="876"/>
      <c r="F17" s="17"/>
      <c r="G17" s="17"/>
      <c r="H17" s="17"/>
      <c r="I17" s="17"/>
      <c r="J17" s="17"/>
      <c r="K17" s="17"/>
      <c r="L17" s="17"/>
      <c r="M17" s="17"/>
      <c r="N17" s="782"/>
      <c r="O17" s="782"/>
      <c r="P17" s="782"/>
      <c r="Q17" s="782"/>
      <c r="R17" s="782"/>
      <c r="S17" s="782"/>
      <c r="T17" s="782"/>
      <c r="U17" s="782"/>
      <c r="V17" s="782"/>
      <c r="W17" s="782"/>
      <c r="X17" s="782"/>
      <c r="Y17" s="782"/>
      <c r="Z17" s="782"/>
    </row>
    <row r="18" ht="13.5" customHeight="1">
      <c r="A18" s="876"/>
      <c r="B18" s="876"/>
      <c r="C18" s="876"/>
      <c r="D18" s="876"/>
      <c r="E18" s="876"/>
      <c r="F18" s="17"/>
      <c r="G18" s="17"/>
      <c r="H18" s="17"/>
      <c r="I18" s="17"/>
      <c r="J18" s="17"/>
      <c r="K18" s="17"/>
      <c r="L18" s="17"/>
      <c r="M18" s="17"/>
      <c r="N18" s="782"/>
      <c r="O18" s="782"/>
      <c r="P18" s="782"/>
      <c r="Q18" s="782"/>
      <c r="R18" s="782"/>
      <c r="S18" s="782"/>
      <c r="T18" s="782"/>
      <c r="U18" s="782"/>
      <c r="V18" s="782"/>
      <c r="W18" s="782"/>
      <c r="X18" s="782"/>
      <c r="Y18" s="782"/>
      <c r="Z18" s="782"/>
    </row>
    <row r="19" ht="13.5" customHeight="1">
      <c r="A19" s="876"/>
      <c r="B19" s="876"/>
      <c r="C19" s="876"/>
      <c r="D19" s="876"/>
      <c r="E19" s="876"/>
      <c r="F19" s="17"/>
      <c r="G19" s="17"/>
      <c r="H19" s="17"/>
      <c r="I19" s="17"/>
      <c r="J19" s="17"/>
      <c r="K19" s="17"/>
      <c r="L19" s="17"/>
      <c r="M19" s="17"/>
      <c r="N19" s="782"/>
      <c r="O19" s="782"/>
      <c r="P19" s="782"/>
      <c r="Q19" s="782"/>
      <c r="R19" s="782"/>
      <c r="S19" s="782"/>
      <c r="T19" s="782"/>
      <c r="U19" s="782"/>
      <c r="V19" s="782"/>
      <c r="W19" s="782"/>
      <c r="X19" s="782"/>
      <c r="Y19" s="782"/>
      <c r="Z19" s="782"/>
    </row>
    <row r="20" ht="13.5" customHeight="1">
      <c r="A20" s="176"/>
      <c r="B20" s="176"/>
      <c r="C20" s="176"/>
      <c r="D20" s="176"/>
      <c r="E20" s="176"/>
      <c r="F20" s="175"/>
      <c r="G20" s="175"/>
      <c r="H20" s="175"/>
      <c r="I20" s="175"/>
      <c r="J20" s="175"/>
      <c r="K20" s="175"/>
      <c r="L20" s="175"/>
      <c r="M20" s="175"/>
      <c r="N20" s="175"/>
      <c r="O20" s="175"/>
      <c r="P20" s="175"/>
      <c r="Q20" s="175"/>
      <c r="R20" s="175"/>
      <c r="S20" s="175"/>
      <c r="T20" s="175"/>
      <c r="U20" s="175"/>
      <c r="V20" s="175"/>
      <c r="W20" s="175"/>
      <c r="X20" s="175"/>
      <c r="Y20" s="175"/>
      <c r="Z20" s="175"/>
    </row>
    <row r="21" ht="13.5" customHeight="1">
      <c r="A21" s="876"/>
      <c r="B21" s="876"/>
      <c r="C21" s="876"/>
      <c r="D21" s="876"/>
      <c r="E21" s="876"/>
      <c r="F21" s="17"/>
      <c r="G21" s="17"/>
      <c r="H21" s="17"/>
      <c r="I21" s="17"/>
      <c r="J21" s="17"/>
      <c r="K21" s="17"/>
      <c r="L21" s="17"/>
      <c r="M21" s="17"/>
      <c r="N21" s="782"/>
      <c r="O21" s="782"/>
      <c r="P21" s="782"/>
      <c r="Q21" s="782"/>
      <c r="R21" s="782"/>
      <c r="S21" s="782"/>
      <c r="T21" s="782"/>
      <c r="U21" s="782"/>
      <c r="V21" s="782"/>
      <c r="W21" s="782"/>
      <c r="X21" s="782"/>
      <c r="Y21" s="782"/>
      <c r="Z21" s="782"/>
    </row>
    <row r="22" ht="13.5" customHeight="1">
      <c r="A22" s="176"/>
      <c r="B22" s="176"/>
      <c r="C22" s="176"/>
      <c r="D22" s="176"/>
      <c r="E22" s="176"/>
      <c r="F22" s="175"/>
      <c r="G22" s="175"/>
      <c r="H22" s="175"/>
      <c r="I22" s="175"/>
      <c r="J22" s="175"/>
      <c r="K22" s="175"/>
      <c r="L22" s="175"/>
      <c r="M22" s="175"/>
      <c r="N22" s="175"/>
      <c r="O22" s="175"/>
      <c r="P22" s="175"/>
      <c r="Q22" s="175"/>
      <c r="R22" s="175"/>
      <c r="S22" s="175"/>
      <c r="T22" s="175"/>
      <c r="U22" s="175"/>
      <c r="V22" s="175"/>
      <c r="W22" s="175"/>
      <c r="X22" s="175"/>
      <c r="Y22" s="175"/>
      <c r="Z22" s="175"/>
    </row>
    <row r="23" ht="12.75" customHeight="1">
      <c r="A23" s="176"/>
      <c r="B23" s="176"/>
      <c r="C23" s="176"/>
      <c r="D23" s="176"/>
      <c r="E23" s="176"/>
      <c r="F23" s="175"/>
      <c r="G23" s="175"/>
      <c r="H23" s="175"/>
      <c r="I23" s="175"/>
      <c r="J23" s="175"/>
      <c r="K23" s="175"/>
      <c r="L23" s="175"/>
      <c r="M23" s="175"/>
      <c r="N23" s="175"/>
      <c r="O23" s="175"/>
      <c r="P23" s="175"/>
      <c r="Q23" s="175"/>
      <c r="R23" s="175"/>
      <c r="S23" s="175"/>
      <c r="T23" s="175"/>
      <c r="U23" s="175"/>
      <c r="V23" s="175"/>
      <c r="W23" s="175"/>
      <c r="X23" s="175"/>
      <c r="Y23" s="175"/>
      <c r="Z23" s="175"/>
    </row>
    <row r="24" ht="12.75" customHeight="1">
      <c r="A24" s="176"/>
      <c r="B24" s="176"/>
      <c r="C24" s="176"/>
      <c r="D24" s="176"/>
      <c r="E24" s="176"/>
      <c r="F24" s="175"/>
      <c r="G24" s="175"/>
      <c r="H24" s="175"/>
      <c r="I24" s="175"/>
      <c r="J24" s="175"/>
      <c r="K24" s="175"/>
      <c r="L24" s="175"/>
      <c r="M24" s="175"/>
      <c r="N24" s="175"/>
      <c r="O24" s="175"/>
      <c r="P24" s="175"/>
      <c r="Q24" s="175"/>
      <c r="R24" s="175"/>
      <c r="S24" s="175"/>
      <c r="T24" s="175"/>
      <c r="U24" s="175"/>
      <c r="V24" s="175"/>
      <c r="W24" s="175"/>
      <c r="X24" s="175"/>
      <c r="Y24" s="175"/>
      <c r="Z24" s="175"/>
    </row>
    <row r="25" ht="12.75" customHeight="1">
      <c r="A25" s="176"/>
      <c r="B25" s="176"/>
      <c r="C25" s="176"/>
      <c r="D25" s="176"/>
      <c r="E25" s="176"/>
      <c r="F25" s="175"/>
      <c r="G25" s="175"/>
      <c r="H25" s="175"/>
      <c r="I25" s="175"/>
      <c r="J25" s="175"/>
      <c r="K25" s="175"/>
      <c r="L25" s="175"/>
      <c r="M25" s="175"/>
      <c r="N25" s="175"/>
      <c r="O25" s="175"/>
      <c r="P25" s="175"/>
      <c r="Q25" s="175"/>
      <c r="R25" s="175"/>
      <c r="S25" s="175"/>
      <c r="T25" s="175"/>
      <c r="U25" s="175"/>
      <c r="V25" s="175"/>
      <c r="W25" s="175"/>
      <c r="X25" s="175"/>
      <c r="Y25" s="175"/>
      <c r="Z25" s="175"/>
    </row>
    <row r="26" ht="12.75" customHeight="1">
      <c r="A26" s="176"/>
      <c r="B26" s="176"/>
      <c r="C26" s="176"/>
      <c r="D26" s="176"/>
      <c r="E26" s="176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5"/>
      <c r="W26" s="175"/>
      <c r="X26" s="175"/>
      <c r="Y26" s="175"/>
      <c r="Z26" s="175"/>
    </row>
    <row r="27" ht="12.75" customHeight="1">
      <c r="A27" s="176"/>
      <c r="B27" s="176"/>
      <c r="C27" s="176"/>
      <c r="D27" s="176"/>
      <c r="E27" s="176"/>
      <c r="F27" s="175"/>
      <c r="G27" s="175"/>
      <c r="H27" s="175"/>
      <c r="I27" s="175"/>
      <c r="J27" s="175"/>
      <c r="K27" s="175"/>
      <c r="L27" s="175"/>
      <c r="M27" s="175"/>
      <c r="N27" s="175"/>
      <c r="O27" s="175"/>
      <c r="P27" s="175"/>
      <c r="Q27" s="175"/>
      <c r="R27" s="175"/>
      <c r="S27" s="175"/>
      <c r="T27" s="175"/>
      <c r="U27" s="175"/>
      <c r="V27" s="175"/>
      <c r="W27" s="175"/>
      <c r="X27" s="175"/>
      <c r="Y27" s="175"/>
      <c r="Z27" s="175"/>
    </row>
    <row r="28" ht="12.75" customHeight="1">
      <c r="A28" s="176"/>
      <c r="B28" s="176"/>
      <c r="C28" s="176"/>
      <c r="D28" s="176"/>
      <c r="E28" s="176"/>
      <c r="F28" s="175"/>
      <c r="G28" s="175"/>
      <c r="H28" s="175"/>
      <c r="I28" s="175"/>
      <c r="J28" s="175"/>
      <c r="K28" s="175"/>
      <c r="L28" s="175"/>
      <c r="M28" s="175"/>
      <c r="N28" s="175"/>
      <c r="O28" s="175"/>
      <c r="P28" s="175"/>
      <c r="Q28" s="175"/>
      <c r="R28" s="175"/>
      <c r="S28" s="175"/>
      <c r="T28" s="175"/>
      <c r="U28" s="175"/>
      <c r="V28" s="175"/>
      <c r="W28" s="175"/>
      <c r="X28" s="175"/>
      <c r="Y28" s="175"/>
      <c r="Z28" s="175"/>
    </row>
    <row r="29" ht="11.25" customHeight="1">
      <c r="A29" s="176"/>
      <c r="B29" s="176"/>
      <c r="C29" s="176"/>
      <c r="D29" s="176"/>
      <c r="E29" s="176"/>
      <c r="F29" s="175"/>
      <c r="G29" s="175"/>
      <c r="H29" s="175"/>
      <c r="I29" s="175"/>
      <c r="J29" s="175"/>
      <c r="K29" s="175"/>
      <c r="L29" s="175"/>
      <c r="M29" s="175"/>
      <c r="N29" s="175"/>
      <c r="O29" s="175"/>
      <c r="P29" s="175"/>
      <c r="Q29" s="175"/>
      <c r="R29" s="175"/>
      <c r="S29" s="175"/>
      <c r="T29" s="175"/>
      <c r="U29" s="175"/>
      <c r="V29" s="175"/>
      <c r="W29" s="175"/>
      <c r="X29" s="175"/>
      <c r="Y29" s="175"/>
      <c r="Z29" s="175"/>
    </row>
    <row r="30" ht="11.25" customHeight="1">
      <c r="A30" s="176"/>
      <c r="B30" s="176"/>
      <c r="C30" s="176"/>
      <c r="D30" s="176"/>
      <c r="E30" s="176"/>
      <c r="F30" s="175"/>
      <c r="G30" s="175"/>
      <c r="H30" s="175"/>
      <c r="I30" s="175"/>
      <c r="J30" s="175"/>
      <c r="K30" s="175"/>
      <c r="L30" s="175"/>
      <c r="M30" s="175"/>
      <c r="N30" s="175"/>
      <c r="O30" s="175"/>
      <c r="P30" s="175"/>
      <c r="Q30" s="175"/>
      <c r="R30" s="175"/>
      <c r="S30" s="175"/>
      <c r="T30" s="175"/>
      <c r="U30" s="175"/>
      <c r="V30" s="175"/>
      <c r="W30" s="175"/>
      <c r="X30" s="175"/>
      <c r="Y30" s="175"/>
      <c r="Z30" s="175"/>
    </row>
    <row r="31" ht="11.25" customHeight="1">
      <c r="A31" s="176"/>
      <c r="B31" s="176"/>
      <c r="C31" s="176"/>
      <c r="D31" s="176"/>
      <c r="E31" s="176"/>
      <c r="F31" s="175"/>
      <c r="G31" s="175"/>
      <c r="H31" s="175"/>
      <c r="I31" s="175"/>
      <c r="J31" s="175"/>
      <c r="K31" s="175"/>
      <c r="L31" s="175"/>
      <c r="M31" s="175"/>
      <c r="N31" s="175"/>
      <c r="O31" s="175"/>
      <c r="P31" s="175"/>
      <c r="Q31" s="175"/>
      <c r="R31" s="175"/>
      <c r="S31" s="175"/>
      <c r="T31" s="175"/>
      <c r="U31" s="175"/>
      <c r="V31" s="175"/>
      <c r="W31" s="175"/>
      <c r="X31" s="175"/>
      <c r="Y31" s="175"/>
      <c r="Z31" s="175"/>
    </row>
    <row r="32" ht="11.25" customHeight="1">
      <c r="A32" s="176"/>
      <c r="B32" s="176"/>
      <c r="C32" s="176"/>
      <c r="D32" s="176"/>
      <c r="E32" s="176"/>
      <c r="F32" s="175"/>
      <c r="G32" s="175"/>
      <c r="H32" s="175"/>
      <c r="I32" s="175"/>
      <c r="J32" s="175"/>
      <c r="K32" s="175"/>
      <c r="L32" s="175"/>
      <c r="M32" s="175"/>
      <c r="N32" s="175"/>
      <c r="O32" s="175"/>
      <c r="P32" s="175"/>
      <c r="Q32" s="175"/>
      <c r="R32" s="175"/>
      <c r="S32" s="175"/>
      <c r="T32" s="175"/>
      <c r="U32" s="175"/>
      <c r="V32" s="175"/>
      <c r="W32" s="175"/>
      <c r="X32" s="175"/>
      <c r="Y32" s="175"/>
      <c r="Z32" s="175"/>
    </row>
    <row r="33" ht="11.25" customHeight="1">
      <c r="A33" s="176"/>
      <c r="B33" s="176"/>
      <c r="C33" s="176"/>
      <c r="D33" s="176"/>
      <c r="E33" s="176"/>
      <c r="F33" s="175"/>
      <c r="G33" s="175"/>
      <c r="H33" s="175"/>
      <c r="I33" s="175"/>
      <c r="J33" s="175"/>
      <c r="K33" s="175"/>
      <c r="L33" s="175"/>
      <c r="M33" s="175"/>
      <c r="N33" s="175"/>
      <c r="O33" s="175"/>
      <c r="P33" s="175"/>
      <c r="Q33" s="175"/>
      <c r="R33" s="175"/>
      <c r="S33" s="175"/>
      <c r="T33" s="175"/>
      <c r="U33" s="175"/>
      <c r="V33" s="175"/>
      <c r="W33" s="175"/>
      <c r="X33" s="175"/>
      <c r="Y33" s="175"/>
      <c r="Z33" s="175"/>
    </row>
    <row r="34" ht="11.25" customHeight="1">
      <c r="A34" s="176"/>
      <c r="B34" s="176"/>
      <c r="C34" s="176"/>
      <c r="D34" s="176"/>
      <c r="E34" s="176"/>
      <c r="F34" s="175"/>
      <c r="G34" s="175"/>
      <c r="H34" s="175"/>
      <c r="I34" s="175"/>
      <c r="J34" s="175"/>
      <c r="K34" s="175"/>
      <c r="L34" s="175"/>
      <c r="M34" s="175"/>
      <c r="N34" s="175"/>
      <c r="O34" s="175"/>
      <c r="P34" s="175"/>
      <c r="Q34" s="175"/>
      <c r="R34" s="175"/>
      <c r="S34" s="175"/>
      <c r="T34" s="175"/>
      <c r="U34" s="175"/>
      <c r="V34" s="175"/>
      <c r="W34" s="175"/>
      <c r="X34" s="175"/>
      <c r="Y34" s="175"/>
      <c r="Z34" s="175"/>
    </row>
    <row r="35" ht="11.25" customHeight="1">
      <c r="A35" s="176"/>
      <c r="B35" s="176"/>
      <c r="C35" s="176"/>
      <c r="D35" s="176"/>
      <c r="E35" s="176"/>
      <c r="F35" s="175"/>
      <c r="G35" s="175"/>
      <c r="H35" s="175"/>
      <c r="I35" s="175"/>
      <c r="J35" s="175"/>
      <c r="K35" s="175"/>
      <c r="L35" s="175"/>
      <c r="M35" s="175"/>
      <c r="N35" s="175"/>
      <c r="O35" s="175"/>
      <c r="P35" s="175"/>
      <c r="Q35" s="175"/>
      <c r="R35" s="175"/>
      <c r="S35" s="175"/>
      <c r="T35" s="175"/>
      <c r="U35" s="175"/>
      <c r="V35" s="175"/>
      <c r="W35" s="175"/>
      <c r="X35" s="175"/>
      <c r="Y35" s="175"/>
      <c r="Z35" s="175"/>
    </row>
    <row r="36" ht="11.25" customHeight="1">
      <c r="A36" s="176"/>
      <c r="B36" s="176"/>
      <c r="C36" s="176"/>
      <c r="D36" s="176"/>
      <c r="E36" s="176"/>
      <c r="F36" s="175"/>
      <c r="G36" s="175"/>
      <c r="H36" s="175"/>
      <c r="I36" s="175"/>
      <c r="J36" s="175"/>
      <c r="K36" s="175"/>
      <c r="L36" s="175"/>
      <c r="M36" s="175"/>
      <c r="N36" s="175"/>
      <c r="O36" s="175"/>
      <c r="P36" s="175"/>
      <c r="Q36" s="175"/>
      <c r="R36" s="175"/>
      <c r="S36" s="175"/>
      <c r="T36" s="175"/>
      <c r="U36" s="175"/>
      <c r="V36" s="175"/>
      <c r="W36" s="175"/>
      <c r="X36" s="175"/>
      <c r="Y36" s="175"/>
      <c r="Z36" s="175"/>
    </row>
    <row r="37" ht="11.25" customHeight="1">
      <c r="A37" s="176"/>
      <c r="B37" s="176"/>
      <c r="C37" s="176"/>
      <c r="D37" s="176"/>
      <c r="E37" s="176"/>
      <c r="F37" s="175"/>
      <c r="G37" s="175"/>
      <c r="H37" s="175"/>
      <c r="I37" s="175"/>
      <c r="J37" s="175"/>
      <c r="K37" s="175"/>
      <c r="L37" s="175"/>
      <c r="M37" s="175"/>
      <c r="N37" s="175"/>
      <c r="O37" s="175"/>
      <c r="P37" s="175"/>
      <c r="Q37" s="175"/>
      <c r="R37" s="175"/>
      <c r="S37" s="175"/>
      <c r="T37" s="175"/>
      <c r="U37" s="175"/>
      <c r="V37" s="175"/>
      <c r="W37" s="175"/>
      <c r="X37" s="175"/>
      <c r="Y37" s="175"/>
      <c r="Z37" s="175"/>
    </row>
    <row r="38" ht="11.25" customHeight="1">
      <c r="A38" s="176"/>
      <c r="B38" s="176"/>
      <c r="C38" s="176"/>
      <c r="D38" s="176"/>
      <c r="E38" s="176"/>
      <c r="F38" s="175"/>
      <c r="G38" s="175"/>
      <c r="H38" s="175"/>
      <c r="I38" s="175"/>
      <c r="J38" s="175"/>
      <c r="K38" s="175"/>
      <c r="L38" s="175"/>
      <c r="M38" s="175"/>
      <c r="N38" s="175"/>
      <c r="O38" s="175"/>
      <c r="P38" s="175"/>
      <c r="Q38" s="175"/>
      <c r="R38" s="175"/>
      <c r="S38" s="175"/>
      <c r="T38" s="175"/>
      <c r="U38" s="175"/>
      <c r="V38" s="175"/>
      <c r="W38" s="175"/>
      <c r="X38" s="175"/>
      <c r="Y38" s="175"/>
      <c r="Z38" s="175"/>
    </row>
    <row r="39" ht="11.25" customHeight="1">
      <c r="A39" s="176"/>
      <c r="B39" s="176"/>
      <c r="C39" s="176"/>
      <c r="D39" s="176"/>
      <c r="E39" s="176"/>
      <c r="F39" s="175"/>
      <c r="G39" s="175"/>
      <c r="H39" s="175"/>
      <c r="I39" s="175"/>
      <c r="J39" s="175"/>
      <c r="K39" s="175"/>
      <c r="L39" s="175"/>
      <c r="M39" s="175"/>
      <c r="N39" s="175"/>
      <c r="O39" s="175"/>
      <c r="P39" s="175"/>
      <c r="Q39" s="175"/>
      <c r="R39" s="175"/>
      <c r="S39" s="175"/>
      <c r="T39" s="175"/>
      <c r="U39" s="175"/>
      <c r="V39" s="175"/>
      <c r="W39" s="175"/>
      <c r="X39" s="175"/>
      <c r="Y39" s="175"/>
      <c r="Z39" s="175"/>
    </row>
    <row r="40" ht="11.25" customHeight="1">
      <c r="A40" s="176"/>
      <c r="B40" s="176"/>
      <c r="C40" s="176"/>
      <c r="D40" s="176"/>
      <c r="E40" s="176"/>
      <c r="F40" s="175"/>
      <c r="G40" s="175"/>
      <c r="H40" s="175"/>
      <c r="I40" s="175"/>
      <c r="J40" s="175"/>
      <c r="K40" s="175"/>
      <c r="L40" s="175"/>
      <c r="M40" s="175"/>
      <c r="N40" s="175"/>
      <c r="O40" s="175"/>
      <c r="P40" s="175"/>
      <c r="Q40" s="175"/>
      <c r="R40" s="175"/>
      <c r="S40" s="175"/>
      <c r="T40" s="175"/>
      <c r="U40" s="175"/>
      <c r="V40" s="175"/>
      <c r="W40" s="175"/>
      <c r="X40" s="175"/>
      <c r="Y40" s="175"/>
      <c r="Z40" s="175"/>
    </row>
    <row r="41" ht="11.25" customHeight="1">
      <c r="A41" s="176"/>
      <c r="B41" s="176"/>
      <c r="C41" s="176"/>
      <c r="D41" s="176"/>
      <c r="E41" s="176"/>
      <c r="F41" s="175"/>
      <c r="G41" s="175"/>
      <c r="H41" s="175"/>
      <c r="I41" s="175"/>
      <c r="J41" s="175"/>
      <c r="K41" s="175"/>
      <c r="L41" s="175"/>
      <c r="M41" s="175"/>
      <c r="N41" s="175"/>
      <c r="O41" s="175"/>
      <c r="P41" s="175"/>
      <c r="Q41" s="175"/>
      <c r="R41" s="175"/>
      <c r="S41" s="175"/>
      <c r="T41" s="175"/>
      <c r="U41" s="175"/>
      <c r="V41" s="175"/>
      <c r="W41" s="175"/>
      <c r="X41" s="175"/>
      <c r="Y41" s="175"/>
      <c r="Z41" s="175"/>
    </row>
    <row r="42" ht="11.25" customHeight="1">
      <c r="A42" s="176"/>
      <c r="B42" s="176"/>
      <c r="C42" s="176"/>
      <c r="D42" s="176"/>
      <c r="E42" s="176"/>
      <c r="F42" s="175"/>
      <c r="G42" s="175"/>
      <c r="H42" s="175"/>
      <c r="I42" s="175"/>
      <c r="J42" s="175"/>
      <c r="K42" s="175"/>
      <c r="L42" s="175"/>
      <c r="M42" s="175"/>
      <c r="N42" s="175"/>
      <c r="O42" s="175"/>
      <c r="P42" s="175"/>
      <c r="Q42" s="175"/>
      <c r="R42" s="175"/>
      <c r="S42" s="175"/>
      <c r="T42" s="175"/>
      <c r="U42" s="175"/>
      <c r="V42" s="175"/>
      <c r="W42" s="175"/>
      <c r="X42" s="175"/>
      <c r="Y42" s="175"/>
      <c r="Z42" s="175"/>
    </row>
    <row r="43" ht="11.25" customHeight="1">
      <c r="A43" s="176"/>
      <c r="B43" s="176"/>
      <c r="C43" s="176"/>
      <c r="D43" s="176"/>
      <c r="E43" s="176"/>
      <c r="F43" s="175"/>
      <c r="G43" s="175"/>
      <c r="H43" s="175"/>
      <c r="I43" s="175"/>
      <c r="J43" s="175"/>
      <c r="K43" s="175"/>
      <c r="L43" s="175"/>
      <c r="M43" s="175"/>
      <c r="N43" s="175"/>
      <c r="O43" s="175"/>
      <c r="P43" s="175"/>
      <c r="Q43" s="175"/>
      <c r="R43" s="175"/>
      <c r="S43" s="175"/>
      <c r="T43" s="175"/>
      <c r="U43" s="175"/>
      <c r="V43" s="175"/>
      <c r="W43" s="175"/>
      <c r="X43" s="175"/>
      <c r="Y43" s="175"/>
      <c r="Z43" s="175"/>
    </row>
    <row r="44" ht="11.25" customHeight="1">
      <c r="A44" s="176"/>
      <c r="B44" s="176"/>
      <c r="C44" s="176"/>
      <c r="D44" s="176"/>
      <c r="E44" s="176"/>
      <c r="F44" s="175"/>
      <c r="G44" s="175"/>
      <c r="H44" s="175"/>
      <c r="I44" s="175"/>
      <c r="J44" s="175"/>
      <c r="K44" s="175"/>
      <c r="L44" s="175"/>
      <c r="M44" s="175"/>
      <c r="N44" s="175"/>
      <c r="O44" s="175"/>
      <c r="P44" s="175"/>
      <c r="Q44" s="175"/>
      <c r="R44" s="175"/>
      <c r="S44" s="175"/>
      <c r="T44" s="175"/>
      <c r="U44" s="175"/>
      <c r="V44" s="175"/>
      <c r="W44" s="175"/>
      <c r="X44" s="175"/>
      <c r="Y44" s="175"/>
      <c r="Z44" s="175"/>
    </row>
    <row r="45" ht="11.25" customHeight="1">
      <c r="A45" s="176"/>
      <c r="B45" s="176"/>
      <c r="C45" s="176"/>
      <c r="D45" s="176"/>
      <c r="E45" s="176"/>
      <c r="F45" s="175"/>
      <c r="G45" s="175"/>
      <c r="H45" s="175"/>
      <c r="I45" s="175"/>
      <c r="J45" s="175"/>
      <c r="K45" s="175"/>
      <c r="L45" s="175"/>
      <c r="M45" s="175"/>
      <c r="N45" s="175"/>
      <c r="O45" s="175"/>
      <c r="P45" s="175"/>
      <c r="Q45" s="175"/>
      <c r="R45" s="175"/>
      <c r="S45" s="175"/>
      <c r="T45" s="175"/>
      <c r="U45" s="175"/>
      <c r="V45" s="175"/>
      <c r="W45" s="175"/>
      <c r="X45" s="175"/>
      <c r="Y45" s="175"/>
      <c r="Z45" s="175"/>
    </row>
    <row r="46" ht="11.25" customHeight="1">
      <c r="A46" s="176"/>
      <c r="B46" s="176"/>
      <c r="C46" s="176"/>
      <c r="D46" s="176"/>
      <c r="E46" s="176"/>
      <c r="F46" s="175"/>
      <c r="G46" s="175"/>
      <c r="H46" s="175"/>
      <c r="I46" s="175"/>
      <c r="J46" s="175"/>
      <c r="K46" s="175"/>
      <c r="L46" s="175"/>
      <c r="M46" s="175"/>
      <c r="N46" s="175"/>
      <c r="O46" s="175"/>
      <c r="P46" s="175"/>
      <c r="Q46" s="175"/>
      <c r="R46" s="175"/>
      <c r="S46" s="175"/>
      <c r="T46" s="175"/>
      <c r="U46" s="175"/>
      <c r="V46" s="175"/>
      <c r="W46" s="175"/>
      <c r="X46" s="175"/>
      <c r="Y46" s="175"/>
      <c r="Z46" s="175"/>
    </row>
    <row r="47" ht="11.25" customHeight="1">
      <c r="A47" s="176"/>
      <c r="B47" s="176"/>
      <c r="C47" s="176"/>
      <c r="D47" s="176"/>
      <c r="E47" s="176"/>
      <c r="F47" s="175"/>
      <c r="G47" s="175"/>
      <c r="H47" s="175"/>
      <c r="I47" s="175"/>
      <c r="J47" s="175"/>
      <c r="K47" s="175"/>
      <c r="L47" s="175"/>
      <c r="M47" s="175"/>
      <c r="N47" s="175"/>
      <c r="O47" s="175"/>
      <c r="P47" s="175"/>
      <c r="Q47" s="175"/>
      <c r="R47" s="175"/>
      <c r="S47" s="175"/>
      <c r="T47" s="175"/>
      <c r="U47" s="175"/>
      <c r="V47" s="175"/>
      <c r="W47" s="175"/>
      <c r="X47" s="175"/>
      <c r="Y47" s="175"/>
      <c r="Z47" s="175"/>
    </row>
    <row r="48" ht="11.25" customHeight="1">
      <c r="A48" s="176"/>
      <c r="B48" s="176"/>
      <c r="C48" s="176"/>
      <c r="D48" s="176"/>
      <c r="E48" s="176"/>
      <c r="F48" s="175"/>
      <c r="G48" s="175"/>
      <c r="H48" s="175"/>
      <c r="I48" s="175"/>
      <c r="J48" s="175"/>
      <c r="K48" s="175"/>
      <c r="L48" s="175"/>
      <c r="M48" s="175"/>
      <c r="N48" s="175"/>
      <c r="O48" s="175"/>
      <c r="P48" s="175"/>
      <c r="Q48" s="175"/>
      <c r="R48" s="175"/>
      <c r="S48" s="175"/>
      <c r="T48" s="175"/>
      <c r="U48" s="175"/>
      <c r="V48" s="175"/>
      <c r="W48" s="175"/>
      <c r="X48" s="175"/>
      <c r="Y48" s="175"/>
      <c r="Z48" s="175"/>
    </row>
    <row r="49" ht="11.25" customHeight="1">
      <c r="A49" s="176"/>
      <c r="B49" s="176"/>
      <c r="C49" s="176"/>
      <c r="D49" s="176"/>
      <c r="E49" s="176"/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5"/>
      <c r="T49" s="175"/>
      <c r="U49" s="175"/>
      <c r="V49" s="175"/>
      <c r="W49" s="175"/>
      <c r="X49" s="175"/>
      <c r="Y49" s="175"/>
      <c r="Z49" s="175"/>
    </row>
    <row r="50" ht="11.25" customHeight="1">
      <c r="A50" s="176"/>
      <c r="B50" s="176"/>
      <c r="C50" s="176"/>
      <c r="D50" s="176"/>
      <c r="E50" s="176"/>
      <c r="F50" s="175"/>
      <c r="G50" s="175"/>
      <c r="H50" s="175"/>
      <c r="I50" s="175"/>
      <c r="J50" s="175"/>
      <c r="K50" s="175"/>
      <c r="L50" s="175"/>
      <c r="M50" s="175"/>
      <c r="N50" s="175"/>
      <c r="O50" s="175"/>
      <c r="P50" s="175"/>
      <c r="Q50" s="175"/>
      <c r="R50" s="175"/>
      <c r="S50" s="175"/>
      <c r="T50" s="175"/>
      <c r="U50" s="175"/>
      <c r="V50" s="175"/>
      <c r="W50" s="175"/>
      <c r="X50" s="175"/>
      <c r="Y50" s="175"/>
      <c r="Z50" s="175"/>
    </row>
    <row r="51" ht="11.25" customHeight="1">
      <c r="A51" s="176"/>
      <c r="B51" s="176"/>
      <c r="C51" s="176"/>
      <c r="D51" s="176"/>
      <c r="E51" s="176"/>
      <c r="F51" s="175"/>
      <c r="G51" s="175"/>
      <c r="H51" s="175"/>
      <c r="I51" s="175"/>
      <c r="J51" s="175"/>
      <c r="K51" s="175"/>
      <c r="L51" s="175"/>
      <c r="M51" s="175"/>
      <c r="N51" s="175"/>
      <c r="O51" s="175"/>
      <c r="P51" s="175"/>
      <c r="Q51" s="175"/>
      <c r="R51" s="175"/>
      <c r="S51" s="175"/>
      <c r="T51" s="175"/>
      <c r="U51" s="175"/>
      <c r="V51" s="175"/>
      <c r="W51" s="175"/>
      <c r="X51" s="175"/>
      <c r="Y51" s="175"/>
      <c r="Z51" s="175"/>
    </row>
    <row r="52" ht="11.25" customHeight="1">
      <c r="A52" s="176"/>
      <c r="B52" s="176"/>
      <c r="C52" s="176"/>
      <c r="D52" s="176"/>
      <c r="E52" s="176"/>
      <c r="F52" s="175"/>
      <c r="G52" s="175"/>
      <c r="H52" s="175"/>
      <c r="I52" s="175"/>
      <c r="J52" s="175"/>
      <c r="K52" s="175"/>
      <c r="L52" s="175"/>
      <c r="M52" s="175"/>
      <c r="N52" s="175"/>
      <c r="O52" s="175"/>
      <c r="P52" s="175"/>
      <c r="Q52" s="175"/>
      <c r="R52" s="175"/>
      <c r="S52" s="175"/>
      <c r="T52" s="175"/>
      <c r="U52" s="175"/>
      <c r="V52" s="175"/>
      <c r="W52" s="175"/>
      <c r="X52" s="175"/>
      <c r="Y52" s="175"/>
      <c r="Z52" s="175"/>
    </row>
    <row r="53" ht="11.25" customHeight="1">
      <c r="A53" s="176"/>
      <c r="B53" s="176"/>
      <c r="C53" s="176"/>
      <c r="D53" s="176"/>
      <c r="E53" s="176"/>
      <c r="F53" s="175"/>
      <c r="G53" s="175"/>
      <c r="H53" s="175"/>
      <c r="I53" s="175"/>
      <c r="J53" s="175"/>
      <c r="K53" s="175"/>
      <c r="L53" s="175"/>
      <c r="M53" s="175"/>
      <c r="N53" s="175"/>
      <c r="O53" s="175"/>
      <c r="P53" s="175"/>
      <c r="Q53" s="175"/>
      <c r="R53" s="175"/>
      <c r="S53" s="175"/>
      <c r="T53" s="175"/>
      <c r="U53" s="175"/>
      <c r="V53" s="175"/>
      <c r="W53" s="175"/>
      <c r="X53" s="175"/>
      <c r="Y53" s="175"/>
      <c r="Z53" s="175"/>
    </row>
    <row r="54" ht="11.25" customHeight="1">
      <c r="A54" s="176"/>
      <c r="B54" s="176"/>
      <c r="C54" s="176"/>
      <c r="D54" s="176"/>
      <c r="E54" s="176"/>
      <c r="F54" s="175"/>
      <c r="G54" s="175"/>
      <c r="H54" s="175"/>
      <c r="I54" s="175"/>
      <c r="J54" s="175"/>
      <c r="K54" s="175"/>
      <c r="L54" s="175"/>
      <c r="M54" s="175"/>
      <c r="N54" s="175"/>
      <c r="O54" s="175"/>
      <c r="P54" s="175"/>
      <c r="Q54" s="175"/>
      <c r="R54" s="175"/>
      <c r="S54" s="175"/>
      <c r="T54" s="175"/>
      <c r="U54" s="175"/>
      <c r="V54" s="175"/>
      <c r="W54" s="175"/>
      <c r="X54" s="175"/>
      <c r="Y54" s="175"/>
      <c r="Z54" s="175"/>
    </row>
    <row r="55" ht="11.25" customHeight="1">
      <c r="A55" s="176"/>
      <c r="B55" s="176"/>
      <c r="C55" s="176"/>
      <c r="D55" s="176"/>
      <c r="E55" s="176"/>
      <c r="F55" s="175"/>
      <c r="G55" s="175"/>
      <c r="H55" s="175"/>
      <c r="I55" s="175"/>
      <c r="J55" s="175"/>
      <c r="K55" s="175"/>
      <c r="L55" s="175"/>
      <c r="M55" s="175"/>
      <c r="N55" s="175"/>
      <c r="O55" s="175"/>
      <c r="P55" s="175"/>
      <c r="Q55" s="175"/>
      <c r="R55" s="175"/>
      <c r="S55" s="175"/>
      <c r="T55" s="175"/>
      <c r="U55" s="175"/>
      <c r="V55" s="175"/>
      <c r="W55" s="175"/>
      <c r="X55" s="175"/>
      <c r="Y55" s="175"/>
      <c r="Z55" s="175"/>
    </row>
    <row r="56" ht="11.25" customHeight="1">
      <c r="A56" s="176"/>
      <c r="B56" s="176"/>
      <c r="C56" s="176"/>
      <c r="D56" s="176"/>
      <c r="E56" s="176"/>
      <c r="F56" s="175"/>
      <c r="G56" s="175"/>
      <c r="H56" s="175"/>
      <c r="I56" s="175"/>
      <c r="J56" s="175"/>
      <c r="K56" s="175"/>
      <c r="L56" s="175"/>
      <c r="M56" s="175"/>
      <c r="N56" s="175"/>
      <c r="O56" s="175"/>
      <c r="P56" s="175"/>
      <c r="Q56" s="175"/>
      <c r="R56" s="175"/>
      <c r="S56" s="175"/>
      <c r="T56" s="175"/>
      <c r="U56" s="175"/>
      <c r="V56" s="175"/>
      <c r="W56" s="175"/>
      <c r="X56" s="175"/>
      <c r="Y56" s="175"/>
      <c r="Z56" s="175"/>
    </row>
    <row r="57" ht="11.25" customHeight="1">
      <c r="A57" s="176"/>
      <c r="B57" s="176"/>
      <c r="C57" s="176"/>
      <c r="D57" s="176"/>
      <c r="E57" s="176"/>
      <c r="F57" s="175"/>
      <c r="G57" s="175"/>
      <c r="H57" s="175"/>
      <c r="I57" s="175"/>
      <c r="J57" s="175"/>
      <c r="K57" s="175"/>
      <c r="L57" s="175"/>
      <c r="M57" s="175"/>
      <c r="N57" s="175"/>
      <c r="O57" s="175"/>
      <c r="P57" s="175"/>
      <c r="Q57" s="175"/>
      <c r="R57" s="175"/>
      <c r="S57" s="175"/>
      <c r="T57" s="175"/>
      <c r="U57" s="175"/>
      <c r="V57" s="175"/>
      <c r="W57" s="175"/>
      <c r="X57" s="175"/>
      <c r="Y57" s="175"/>
      <c r="Z57" s="175"/>
    </row>
    <row r="58" ht="11.25" customHeight="1">
      <c r="A58" s="176"/>
      <c r="B58" s="176"/>
      <c r="C58" s="176"/>
      <c r="D58" s="176"/>
      <c r="E58" s="176"/>
      <c r="F58" s="175"/>
      <c r="G58" s="175"/>
      <c r="H58" s="175"/>
      <c r="I58" s="175"/>
      <c r="J58" s="175"/>
      <c r="K58" s="175"/>
      <c r="L58" s="175"/>
      <c r="M58" s="175"/>
      <c r="N58" s="175"/>
      <c r="O58" s="175"/>
      <c r="P58" s="175"/>
      <c r="Q58" s="175"/>
      <c r="R58" s="175"/>
      <c r="S58" s="175"/>
      <c r="T58" s="175"/>
      <c r="U58" s="175"/>
      <c r="V58" s="175"/>
      <c r="W58" s="175"/>
      <c r="X58" s="175"/>
      <c r="Y58" s="175"/>
      <c r="Z58" s="175"/>
    </row>
    <row r="59" ht="11.25" customHeight="1">
      <c r="A59" s="176"/>
      <c r="B59" s="176"/>
      <c r="C59" s="176"/>
      <c r="D59" s="176"/>
      <c r="E59" s="176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75"/>
      <c r="R59" s="175"/>
      <c r="S59" s="175"/>
      <c r="T59" s="175"/>
      <c r="U59" s="175"/>
      <c r="V59" s="175"/>
      <c r="W59" s="175"/>
      <c r="X59" s="175"/>
      <c r="Y59" s="175"/>
      <c r="Z59" s="175"/>
    </row>
    <row r="60" ht="11.25" customHeight="1">
      <c r="A60" s="176"/>
      <c r="B60" s="176"/>
      <c r="C60" s="176"/>
      <c r="D60" s="176"/>
      <c r="E60" s="176"/>
      <c r="F60" s="175"/>
      <c r="G60" s="175"/>
      <c r="H60" s="175"/>
      <c r="I60" s="175"/>
      <c r="J60" s="175"/>
      <c r="K60" s="175"/>
      <c r="L60" s="175"/>
      <c r="M60" s="175"/>
      <c r="N60" s="175"/>
      <c r="O60" s="175"/>
      <c r="P60" s="175"/>
      <c r="Q60" s="175"/>
      <c r="R60" s="175"/>
      <c r="S60" s="175"/>
      <c r="T60" s="175"/>
      <c r="U60" s="175"/>
      <c r="V60" s="175"/>
      <c r="W60" s="175"/>
      <c r="X60" s="175"/>
      <c r="Y60" s="175"/>
      <c r="Z60" s="175"/>
    </row>
    <row r="61" ht="11.25" customHeight="1">
      <c r="A61" s="176"/>
      <c r="B61" s="176"/>
      <c r="C61" s="176"/>
      <c r="D61" s="176"/>
      <c r="E61" s="176"/>
      <c r="F61" s="175"/>
      <c r="G61" s="175"/>
      <c r="H61" s="175"/>
      <c r="I61" s="175"/>
      <c r="J61" s="175"/>
      <c r="K61" s="175"/>
      <c r="L61" s="175"/>
      <c r="M61" s="175"/>
      <c r="N61" s="175"/>
      <c r="O61" s="175"/>
      <c r="P61" s="175"/>
      <c r="Q61" s="175"/>
      <c r="R61" s="175"/>
      <c r="S61" s="175"/>
      <c r="T61" s="175"/>
      <c r="U61" s="175"/>
      <c r="V61" s="175"/>
      <c r="W61" s="175"/>
      <c r="X61" s="175"/>
      <c r="Y61" s="175"/>
      <c r="Z61" s="175"/>
    </row>
    <row r="62" ht="11.25" customHeight="1">
      <c r="A62" s="176"/>
      <c r="B62" s="176"/>
      <c r="C62" s="176"/>
      <c r="D62" s="176"/>
      <c r="E62" s="176"/>
      <c r="F62" s="175"/>
      <c r="G62" s="175"/>
      <c r="H62" s="175"/>
      <c r="I62" s="175"/>
      <c r="J62" s="175"/>
      <c r="K62" s="175"/>
      <c r="L62" s="175"/>
      <c r="M62" s="175"/>
      <c r="N62" s="175"/>
      <c r="O62" s="175"/>
      <c r="P62" s="175"/>
      <c r="Q62" s="175"/>
      <c r="R62" s="175"/>
      <c r="S62" s="175"/>
      <c r="T62" s="175"/>
      <c r="U62" s="175"/>
      <c r="V62" s="175"/>
      <c r="W62" s="175"/>
      <c r="X62" s="175"/>
      <c r="Y62" s="175"/>
      <c r="Z62" s="175"/>
    </row>
    <row r="63" ht="11.25" customHeight="1">
      <c r="A63" s="176"/>
      <c r="B63" s="176"/>
      <c r="C63" s="176"/>
      <c r="D63" s="176"/>
      <c r="E63" s="176"/>
      <c r="F63" s="175"/>
      <c r="G63" s="175"/>
      <c r="H63" s="175"/>
      <c r="I63" s="175"/>
      <c r="J63" s="175"/>
      <c r="K63" s="175"/>
      <c r="L63" s="175"/>
      <c r="M63" s="175"/>
      <c r="N63" s="175"/>
      <c r="O63" s="175"/>
      <c r="P63" s="175"/>
      <c r="Q63" s="175"/>
      <c r="R63" s="175"/>
      <c r="S63" s="175"/>
      <c r="T63" s="175"/>
      <c r="U63" s="175"/>
      <c r="V63" s="175"/>
      <c r="W63" s="175"/>
      <c r="X63" s="175"/>
      <c r="Y63" s="175"/>
      <c r="Z63" s="175"/>
    </row>
    <row r="64" ht="11.25" customHeight="1">
      <c r="A64" s="176"/>
      <c r="B64" s="176"/>
      <c r="C64" s="176"/>
      <c r="D64" s="176"/>
      <c r="E64" s="176"/>
      <c r="F64" s="175"/>
      <c r="G64" s="175"/>
      <c r="H64" s="175"/>
      <c r="I64" s="175"/>
      <c r="J64" s="175"/>
      <c r="K64" s="175"/>
      <c r="L64" s="175"/>
      <c r="M64" s="175"/>
      <c r="N64" s="175"/>
      <c r="O64" s="175"/>
      <c r="P64" s="175"/>
      <c r="Q64" s="175"/>
      <c r="R64" s="175"/>
      <c r="S64" s="175"/>
      <c r="T64" s="175"/>
      <c r="U64" s="175"/>
      <c r="V64" s="175"/>
      <c r="W64" s="175"/>
      <c r="X64" s="175"/>
      <c r="Y64" s="175"/>
      <c r="Z64" s="175"/>
    </row>
    <row r="65" ht="11.25" customHeight="1">
      <c r="A65" s="176"/>
      <c r="B65" s="176"/>
      <c r="C65" s="176"/>
      <c r="D65" s="176"/>
      <c r="E65" s="176"/>
      <c r="F65" s="175"/>
      <c r="G65" s="175"/>
      <c r="H65" s="175"/>
      <c r="I65" s="175"/>
      <c r="J65" s="175"/>
      <c r="K65" s="175"/>
      <c r="L65" s="175"/>
      <c r="M65" s="175"/>
      <c r="N65" s="175"/>
      <c r="O65" s="175"/>
      <c r="P65" s="175"/>
      <c r="Q65" s="175"/>
      <c r="R65" s="175"/>
      <c r="S65" s="175"/>
      <c r="T65" s="175"/>
      <c r="U65" s="175"/>
      <c r="V65" s="175"/>
      <c r="W65" s="175"/>
      <c r="X65" s="175"/>
      <c r="Y65" s="175"/>
      <c r="Z65" s="175"/>
    </row>
    <row r="66" ht="11.25" customHeight="1">
      <c r="A66" s="176"/>
      <c r="B66" s="176"/>
      <c r="C66" s="176"/>
      <c r="D66" s="176"/>
      <c r="E66" s="176"/>
      <c r="F66" s="175"/>
      <c r="G66" s="175"/>
      <c r="H66" s="175"/>
      <c r="I66" s="175"/>
      <c r="J66" s="175"/>
      <c r="K66" s="175"/>
      <c r="L66" s="175"/>
      <c r="M66" s="175"/>
      <c r="N66" s="175"/>
      <c r="O66" s="175"/>
      <c r="P66" s="175"/>
      <c r="Q66" s="175"/>
      <c r="R66" s="175"/>
      <c r="S66" s="175"/>
      <c r="T66" s="175"/>
      <c r="U66" s="175"/>
      <c r="V66" s="175"/>
      <c r="W66" s="175"/>
      <c r="X66" s="175"/>
      <c r="Y66" s="175"/>
      <c r="Z66" s="175"/>
    </row>
    <row r="67" ht="11.25" customHeight="1">
      <c r="A67" s="176"/>
      <c r="B67" s="176"/>
      <c r="C67" s="176"/>
      <c r="D67" s="176"/>
      <c r="E67" s="176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5"/>
      <c r="Q67" s="175"/>
      <c r="R67" s="175"/>
      <c r="S67" s="175"/>
      <c r="T67" s="175"/>
      <c r="U67" s="175"/>
      <c r="V67" s="175"/>
      <c r="W67" s="175"/>
      <c r="X67" s="175"/>
      <c r="Y67" s="175"/>
      <c r="Z67" s="175"/>
    </row>
    <row r="68" ht="11.25" customHeight="1">
      <c r="A68" s="176"/>
      <c r="B68" s="176"/>
      <c r="C68" s="176"/>
      <c r="D68" s="176"/>
      <c r="E68" s="176"/>
      <c r="F68" s="175"/>
      <c r="G68" s="175"/>
      <c r="H68" s="175"/>
      <c r="I68" s="175"/>
      <c r="J68" s="175"/>
      <c r="K68" s="175"/>
      <c r="L68" s="175"/>
      <c r="M68" s="175"/>
      <c r="N68" s="175"/>
      <c r="O68" s="175"/>
      <c r="P68" s="175"/>
      <c r="Q68" s="175"/>
      <c r="R68" s="175"/>
      <c r="S68" s="175"/>
      <c r="T68" s="175"/>
      <c r="U68" s="175"/>
      <c r="V68" s="175"/>
      <c r="W68" s="175"/>
      <c r="X68" s="175"/>
      <c r="Y68" s="175"/>
      <c r="Z68" s="175"/>
    </row>
    <row r="69" ht="11.25" customHeight="1">
      <c r="A69" s="176"/>
      <c r="B69" s="176"/>
      <c r="C69" s="176"/>
      <c r="D69" s="176"/>
      <c r="E69" s="176"/>
      <c r="F69" s="175"/>
      <c r="G69" s="175"/>
      <c r="H69" s="175"/>
      <c r="I69" s="175"/>
      <c r="J69" s="175"/>
      <c r="K69" s="175"/>
      <c r="L69" s="175"/>
      <c r="M69" s="175"/>
      <c r="N69" s="175"/>
      <c r="O69" s="175"/>
      <c r="P69" s="175"/>
      <c r="Q69" s="175"/>
      <c r="R69" s="175"/>
      <c r="S69" s="175"/>
      <c r="T69" s="175"/>
      <c r="U69" s="175"/>
      <c r="V69" s="175"/>
      <c r="W69" s="175"/>
      <c r="X69" s="175"/>
      <c r="Y69" s="175"/>
      <c r="Z69" s="175"/>
    </row>
    <row r="70" ht="11.25" customHeight="1">
      <c r="A70" s="176"/>
      <c r="B70" s="176"/>
      <c r="C70" s="176"/>
      <c r="D70" s="176"/>
      <c r="E70" s="176"/>
      <c r="F70" s="175"/>
      <c r="G70" s="175"/>
      <c r="H70" s="175"/>
      <c r="I70" s="175"/>
      <c r="J70" s="175"/>
      <c r="K70" s="175"/>
      <c r="L70" s="175"/>
      <c r="M70" s="175"/>
      <c r="N70" s="175"/>
      <c r="O70" s="175"/>
      <c r="P70" s="175"/>
      <c r="Q70" s="175"/>
      <c r="R70" s="175"/>
      <c r="S70" s="175"/>
      <c r="T70" s="175"/>
      <c r="U70" s="175"/>
      <c r="V70" s="175"/>
      <c r="W70" s="175"/>
      <c r="X70" s="175"/>
      <c r="Y70" s="175"/>
      <c r="Z70" s="175"/>
    </row>
    <row r="71" ht="11.25" customHeight="1">
      <c r="A71" s="176"/>
      <c r="B71" s="176"/>
      <c r="C71" s="176"/>
      <c r="D71" s="176"/>
      <c r="E71" s="176"/>
      <c r="F71" s="175"/>
      <c r="G71" s="175"/>
      <c r="H71" s="175"/>
      <c r="I71" s="175"/>
      <c r="J71" s="175"/>
      <c r="K71" s="175"/>
      <c r="L71" s="175"/>
      <c r="M71" s="175"/>
      <c r="N71" s="175"/>
      <c r="O71" s="175"/>
      <c r="P71" s="175"/>
      <c r="Q71" s="175"/>
      <c r="R71" s="175"/>
      <c r="S71" s="175"/>
      <c r="T71" s="175"/>
      <c r="U71" s="175"/>
      <c r="V71" s="175"/>
      <c r="W71" s="175"/>
      <c r="X71" s="175"/>
      <c r="Y71" s="175"/>
      <c r="Z71" s="175"/>
    </row>
    <row r="72" ht="11.25" customHeight="1">
      <c r="A72" s="176"/>
      <c r="B72" s="176"/>
      <c r="C72" s="176"/>
      <c r="D72" s="176"/>
      <c r="E72" s="176"/>
      <c r="F72" s="175"/>
      <c r="G72" s="175"/>
      <c r="H72" s="175"/>
      <c r="I72" s="175"/>
      <c r="J72" s="175"/>
      <c r="K72" s="175"/>
      <c r="L72" s="175"/>
      <c r="M72" s="175"/>
      <c r="N72" s="175"/>
      <c r="O72" s="175"/>
      <c r="P72" s="175"/>
      <c r="Q72" s="175"/>
      <c r="R72" s="175"/>
      <c r="S72" s="175"/>
      <c r="T72" s="175"/>
      <c r="U72" s="175"/>
      <c r="V72" s="175"/>
      <c r="W72" s="175"/>
      <c r="X72" s="175"/>
      <c r="Y72" s="175"/>
      <c r="Z72" s="175"/>
    </row>
    <row r="73" ht="11.25" customHeight="1">
      <c r="A73" s="176"/>
      <c r="B73" s="176"/>
      <c r="C73" s="176"/>
      <c r="D73" s="176"/>
      <c r="E73" s="176"/>
      <c r="F73" s="175"/>
      <c r="G73" s="175"/>
      <c r="H73" s="175"/>
      <c r="I73" s="175"/>
      <c r="J73" s="175"/>
      <c r="K73" s="175"/>
      <c r="L73" s="175"/>
      <c r="M73" s="175"/>
      <c r="N73" s="175"/>
      <c r="O73" s="175"/>
      <c r="P73" s="175"/>
      <c r="Q73" s="175"/>
      <c r="R73" s="175"/>
      <c r="S73" s="175"/>
      <c r="T73" s="175"/>
      <c r="U73" s="175"/>
      <c r="V73" s="175"/>
      <c r="W73" s="175"/>
      <c r="X73" s="175"/>
      <c r="Y73" s="175"/>
      <c r="Z73" s="175"/>
    </row>
    <row r="74" ht="11.25" customHeight="1">
      <c r="A74" s="176"/>
      <c r="B74" s="176"/>
      <c r="C74" s="176"/>
      <c r="D74" s="176"/>
      <c r="E74" s="176"/>
      <c r="F74" s="175"/>
      <c r="G74" s="175"/>
      <c r="H74" s="175"/>
      <c r="I74" s="175"/>
      <c r="J74" s="175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175"/>
      <c r="W74" s="175"/>
      <c r="X74" s="175"/>
      <c r="Y74" s="175"/>
      <c r="Z74" s="175"/>
    </row>
    <row r="75" ht="11.25" customHeight="1">
      <c r="A75" s="176"/>
      <c r="B75" s="176"/>
      <c r="C75" s="176"/>
      <c r="D75" s="176"/>
      <c r="E75" s="176"/>
      <c r="F75" s="175"/>
      <c r="G75" s="175"/>
      <c r="H75" s="175"/>
      <c r="I75" s="175"/>
      <c r="J75" s="175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175"/>
      <c r="W75" s="175"/>
      <c r="X75" s="175"/>
      <c r="Y75" s="175"/>
      <c r="Z75" s="175"/>
    </row>
    <row r="76" ht="11.25" customHeight="1">
      <c r="A76" s="176"/>
      <c r="B76" s="176"/>
      <c r="C76" s="176"/>
      <c r="D76" s="176"/>
      <c r="E76" s="176"/>
      <c r="F76" s="175"/>
      <c r="G76" s="175"/>
      <c r="H76" s="175"/>
      <c r="I76" s="175"/>
      <c r="J76" s="175"/>
      <c r="K76" s="175"/>
      <c r="L76" s="175"/>
      <c r="M76" s="175"/>
      <c r="N76" s="175"/>
      <c r="O76" s="175"/>
      <c r="P76" s="175"/>
      <c r="Q76" s="175"/>
      <c r="R76" s="175"/>
      <c r="S76" s="175"/>
      <c r="T76" s="175"/>
      <c r="U76" s="175"/>
      <c r="V76" s="175"/>
      <c r="W76" s="175"/>
      <c r="X76" s="175"/>
      <c r="Y76" s="175"/>
      <c r="Z76" s="175"/>
    </row>
    <row r="77" ht="11.25" customHeight="1">
      <c r="A77" s="176"/>
      <c r="B77" s="176"/>
      <c r="C77" s="176"/>
      <c r="D77" s="176"/>
      <c r="E77" s="176"/>
      <c r="F77" s="175"/>
      <c r="G77" s="175"/>
      <c r="H77" s="175"/>
      <c r="I77" s="175"/>
      <c r="J77" s="175"/>
      <c r="K77" s="175"/>
      <c r="L77" s="175"/>
      <c r="M77" s="175"/>
      <c r="N77" s="175"/>
      <c r="O77" s="175"/>
      <c r="P77" s="175"/>
      <c r="Q77" s="175"/>
      <c r="R77" s="175"/>
      <c r="S77" s="175"/>
      <c r="T77" s="175"/>
      <c r="U77" s="175"/>
      <c r="V77" s="175"/>
      <c r="W77" s="175"/>
      <c r="X77" s="175"/>
      <c r="Y77" s="175"/>
      <c r="Z77" s="175"/>
    </row>
    <row r="78" ht="11.25" customHeight="1">
      <c r="A78" s="176"/>
      <c r="B78" s="176"/>
      <c r="C78" s="176"/>
      <c r="D78" s="176"/>
      <c r="E78" s="176"/>
      <c r="F78" s="175"/>
      <c r="G78" s="175"/>
      <c r="H78" s="175"/>
      <c r="I78" s="175"/>
      <c r="J78" s="175"/>
      <c r="K78" s="175"/>
      <c r="L78" s="175"/>
      <c r="M78" s="175"/>
      <c r="N78" s="175"/>
      <c r="O78" s="175"/>
      <c r="P78" s="175"/>
      <c r="Q78" s="175"/>
      <c r="R78" s="175"/>
      <c r="S78" s="175"/>
      <c r="T78" s="175"/>
      <c r="U78" s="175"/>
      <c r="V78" s="175"/>
      <c r="W78" s="175"/>
      <c r="X78" s="175"/>
      <c r="Y78" s="175"/>
      <c r="Z78" s="175"/>
    </row>
    <row r="79" ht="11.25" customHeight="1">
      <c r="A79" s="176"/>
      <c r="B79" s="176"/>
      <c r="C79" s="176"/>
      <c r="D79" s="176"/>
      <c r="E79" s="176"/>
      <c r="F79" s="175"/>
      <c r="G79" s="175"/>
      <c r="H79" s="175"/>
      <c r="I79" s="175"/>
      <c r="J79" s="175"/>
      <c r="K79" s="175"/>
      <c r="L79" s="175"/>
      <c r="M79" s="175"/>
      <c r="N79" s="175"/>
      <c r="O79" s="175"/>
      <c r="P79" s="175"/>
      <c r="Q79" s="175"/>
      <c r="R79" s="175"/>
      <c r="S79" s="175"/>
      <c r="T79" s="175"/>
      <c r="U79" s="175"/>
      <c r="V79" s="175"/>
      <c r="W79" s="175"/>
      <c r="X79" s="175"/>
      <c r="Y79" s="175"/>
      <c r="Z79" s="175"/>
    </row>
    <row r="80" ht="11.25" customHeight="1">
      <c r="A80" s="176"/>
      <c r="B80" s="176"/>
      <c r="C80" s="176"/>
      <c r="D80" s="176"/>
      <c r="E80" s="176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  <c r="Y80" s="175"/>
      <c r="Z80" s="175"/>
    </row>
    <row r="81" ht="11.25" customHeight="1">
      <c r="A81" s="176"/>
      <c r="B81" s="176"/>
      <c r="C81" s="176"/>
      <c r="D81" s="176"/>
      <c r="E81" s="176"/>
      <c r="F81" s="175"/>
      <c r="G81" s="175"/>
      <c r="H81" s="175"/>
      <c r="I81" s="175"/>
      <c r="J81" s="175"/>
      <c r="K81" s="175"/>
      <c r="L81" s="175"/>
      <c r="M81" s="175"/>
      <c r="N81" s="175"/>
      <c r="O81" s="175"/>
      <c r="P81" s="175"/>
      <c r="Q81" s="175"/>
      <c r="R81" s="175"/>
      <c r="S81" s="175"/>
      <c r="T81" s="175"/>
      <c r="U81" s="175"/>
      <c r="V81" s="175"/>
      <c r="W81" s="175"/>
      <c r="X81" s="175"/>
      <c r="Y81" s="175"/>
      <c r="Z81" s="175"/>
    </row>
    <row r="82" ht="11.25" customHeight="1">
      <c r="A82" s="176"/>
      <c r="B82" s="176"/>
      <c r="C82" s="176"/>
      <c r="D82" s="176"/>
      <c r="E82" s="176"/>
      <c r="F82" s="175"/>
      <c r="G82" s="175"/>
      <c r="H82" s="175"/>
      <c r="I82" s="175"/>
      <c r="J82" s="175"/>
      <c r="K82" s="175"/>
      <c r="L82" s="175"/>
      <c r="M82" s="175"/>
      <c r="N82" s="175"/>
      <c r="O82" s="175"/>
      <c r="P82" s="175"/>
      <c r="Q82" s="175"/>
      <c r="R82" s="175"/>
      <c r="S82" s="175"/>
      <c r="T82" s="175"/>
      <c r="U82" s="175"/>
      <c r="V82" s="175"/>
      <c r="W82" s="175"/>
      <c r="X82" s="175"/>
      <c r="Y82" s="175"/>
      <c r="Z82" s="175"/>
    </row>
    <row r="83" ht="11.25" customHeight="1">
      <c r="A83" s="176"/>
      <c r="B83" s="176"/>
      <c r="C83" s="176"/>
      <c r="D83" s="176"/>
      <c r="E83" s="176"/>
      <c r="F83" s="175"/>
      <c r="G83" s="175"/>
      <c r="H83" s="175"/>
      <c r="I83" s="175"/>
      <c r="J83" s="175"/>
      <c r="K83" s="175"/>
      <c r="L83" s="175"/>
      <c r="M83" s="175"/>
      <c r="N83" s="175"/>
      <c r="O83" s="175"/>
      <c r="P83" s="175"/>
      <c r="Q83" s="175"/>
      <c r="R83" s="175"/>
      <c r="S83" s="175"/>
      <c r="T83" s="175"/>
      <c r="U83" s="175"/>
      <c r="V83" s="175"/>
      <c r="W83" s="175"/>
      <c r="X83" s="175"/>
      <c r="Y83" s="175"/>
      <c r="Z83" s="175"/>
    </row>
    <row r="84" ht="11.25" customHeight="1">
      <c r="A84" s="176"/>
      <c r="B84" s="176"/>
      <c r="C84" s="176"/>
      <c r="D84" s="176"/>
      <c r="E84" s="176"/>
      <c r="F84" s="175"/>
      <c r="G84" s="175"/>
      <c r="H84" s="175"/>
      <c r="I84" s="175"/>
      <c r="J84" s="175"/>
      <c r="K84" s="175"/>
      <c r="L84" s="175"/>
      <c r="M84" s="175"/>
      <c r="N84" s="175"/>
      <c r="O84" s="175"/>
      <c r="P84" s="175"/>
      <c r="Q84" s="175"/>
      <c r="R84" s="175"/>
      <c r="S84" s="175"/>
      <c r="T84" s="175"/>
      <c r="U84" s="175"/>
      <c r="V84" s="175"/>
      <c r="W84" s="175"/>
      <c r="X84" s="175"/>
      <c r="Y84" s="175"/>
      <c r="Z84" s="175"/>
    </row>
    <row r="85" ht="11.25" customHeight="1">
      <c r="A85" s="176"/>
      <c r="B85" s="176"/>
      <c r="C85" s="176"/>
      <c r="D85" s="176"/>
      <c r="E85" s="176"/>
      <c r="F85" s="175"/>
      <c r="G85" s="175"/>
      <c r="H85" s="175"/>
      <c r="I85" s="175"/>
      <c r="J85" s="175"/>
      <c r="K85" s="175"/>
      <c r="L85" s="175"/>
      <c r="M85" s="175"/>
      <c r="N85" s="175"/>
      <c r="O85" s="175"/>
      <c r="P85" s="175"/>
      <c r="Q85" s="175"/>
      <c r="R85" s="175"/>
      <c r="S85" s="175"/>
      <c r="T85" s="175"/>
      <c r="U85" s="175"/>
      <c r="V85" s="175"/>
      <c r="W85" s="175"/>
      <c r="X85" s="175"/>
      <c r="Y85" s="175"/>
      <c r="Z85" s="175"/>
    </row>
    <row r="86" ht="11.25" customHeight="1">
      <c r="A86" s="176"/>
      <c r="B86" s="176"/>
      <c r="C86" s="176"/>
      <c r="D86" s="176"/>
      <c r="E86" s="176"/>
      <c r="F86" s="175"/>
      <c r="G86" s="175"/>
      <c r="H86" s="175"/>
      <c r="I86" s="175"/>
      <c r="J86" s="175"/>
      <c r="K86" s="175"/>
      <c r="L86" s="175"/>
      <c r="M86" s="175"/>
      <c r="N86" s="175"/>
      <c r="O86" s="175"/>
      <c r="P86" s="175"/>
      <c r="Q86" s="175"/>
      <c r="R86" s="175"/>
      <c r="S86" s="175"/>
      <c r="T86" s="175"/>
      <c r="U86" s="175"/>
      <c r="V86" s="175"/>
      <c r="W86" s="175"/>
      <c r="X86" s="175"/>
      <c r="Y86" s="175"/>
      <c r="Z86" s="175"/>
    </row>
    <row r="87" ht="11.25" customHeight="1">
      <c r="A87" s="176"/>
      <c r="B87" s="176"/>
      <c r="C87" s="176"/>
      <c r="D87" s="176"/>
      <c r="E87" s="176"/>
      <c r="F87" s="175"/>
      <c r="G87" s="175"/>
      <c r="H87" s="175"/>
      <c r="I87" s="175"/>
      <c r="J87" s="175"/>
      <c r="K87" s="175"/>
      <c r="L87" s="175"/>
      <c r="M87" s="175"/>
      <c r="N87" s="175"/>
      <c r="O87" s="175"/>
      <c r="P87" s="175"/>
      <c r="Q87" s="175"/>
      <c r="R87" s="175"/>
      <c r="S87" s="175"/>
      <c r="T87" s="175"/>
      <c r="U87" s="175"/>
      <c r="V87" s="175"/>
      <c r="W87" s="175"/>
      <c r="X87" s="175"/>
      <c r="Y87" s="175"/>
      <c r="Z87" s="175"/>
    </row>
    <row r="88" ht="11.25" customHeight="1">
      <c r="A88" s="176"/>
      <c r="B88" s="176"/>
      <c r="C88" s="176"/>
      <c r="D88" s="176"/>
      <c r="E88" s="176"/>
      <c r="F88" s="175"/>
      <c r="G88" s="175"/>
      <c r="H88" s="175"/>
      <c r="I88" s="175"/>
      <c r="J88" s="175"/>
      <c r="K88" s="175"/>
      <c r="L88" s="175"/>
      <c r="M88" s="175"/>
      <c r="N88" s="175"/>
      <c r="O88" s="175"/>
      <c r="P88" s="175"/>
      <c r="Q88" s="175"/>
      <c r="R88" s="175"/>
      <c r="S88" s="175"/>
      <c r="T88" s="175"/>
      <c r="U88" s="175"/>
      <c r="V88" s="175"/>
      <c r="W88" s="175"/>
      <c r="X88" s="175"/>
      <c r="Y88" s="175"/>
      <c r="Z88" s="175"/>
    </row>
    <row r="89" ht="11.25" customHeight="1">
      <c r="A89" s="176"/>
      <c r="B89" s="176"/>
      <c r="C89" s="176"/>
      <c r="D89" s="176"/>
      <c r="E89" s="176"/>
      <c r="F89" s="175"/>
      <c r="G89" s="175"/>
      <c r="H89" s="175"/>
      <c r="I89" s="175"/>
      <c r="J89" s="175"/>
      <c r="K89" s="175"/>
      <c r="L89" s="175"/>
      <c r="M89" s="175"/>
      <c r="N89" s="175"/>
      <c r="O89" s="175"/>
      <c r="P89" s="175"/>
      <c r="Q89" s="175"/>
      <c r="R89" s="175"/>
      <c r="S89" s="175"/>
      <c r="T89" s="175"/>
      <c r="U89" s="175"/>
      <c r="V89" s="175"/>
      <c r="W89" s="175"/>
      <c r="X89" s="175"/>
      <c r="Y89" s="175"/>
      <c r="Z89" s="175"/>
    </row>
    <row r="90" ht="11.25" customHeight="1">
      <c r="A90" s="176"/>
      <c r="B90" s="176"/>
      <c r="C90" s="176"/>
      <c r="D90" s="176"/>
      <c r="E90" s="176"/>
      <c r="F90" s="175"/>
      <c r="G90" s="175"/>
      <c r="H90" s="175"/>
      <c r="I90" s="175"/>
      <c r="J90" s="175"/>
      <c r="K90" s="175"/>
      <c r="L90" s="175"/>
      <c r="M90" s="175"/>
      <c r="N90" s="175"/>
      <c r="O90" s="175"/>
      <c r="P90" s="175"/>
      <c r="Q90" s="175"/>
      <c r="R90" s="175"/>
      <c r="S90" s="175"/>
      <c r="T90" s="175"/>
      <c r="U90" s="175"/>
      <c r="V90" s="175"/>
      <c r="W90" s="175"/>
      <c r="X90" s="175"/>
      <c r="Y90" s="175"/>
      <c r="Z90" s="175"/>
    </row>
    <row r="91" ht="11.25" customHeight="1">
      <c r="A91" s="176"/>
      <c r="B91" s="176"/>
      <c r="C91" s="176"/>
      <c r="D91" s="176"/>
      <c r="E91" s="176"/>
      <c r="F91" s="175"/>
      <c r="G91" s="175"/>
      <c r="H91" s="175"/>
      <c r="I91" s="175"/>
      <c r="J91" s="175"/>
      <c r="K91" s="175"/>
      <c r="L91" s="175"/>
      <c r="M91" s="175"/>
      <c r="N91" s="175"/>
      <c r="O91" s="175"/>
      <c r="P91" s="175"/>
      <c r="Q91" s="175"/>
      <c r="R91" s="175"/>
      <c r="S91" s="175"/>
      <c r="T91" s="175"/>
      <c r="U91" s="175"/>
      <c r="V91" s="175"/>
      <c r="W91" s="175"/>
      <c r="X91" s="175"/>
      <c r="Y91" s="175"/>
      <c r="Z91" s="175"/>
    </row>
    <row r="92" ht="11.25" customHeight="1">
      <c r="A92" s="176"/>
      <c r="B92" s="176"/>
      <c r="C92" s="176"/>
      <c r="D92" s="176"/>
      <c r="E92" s="176"/>
      <c r="F92" s="175"/>
      <c r="G92" s="175"/>
      <c r="H92" s="175"/>
      <c r="I92" s="175"/>
      <c r="J92" s="175"/>
      <c r="K92" s="175"/>
      <c r="L92" s="175"/>
      <c r="M92" s="175"/>
      <c r="N92" s="175"/>
      <c r="O92" s="175"/>
      <c r="P92" s="175"/>
      <c r="Q92" s="175"/>
      <c r="R92" s="175"/>
      <c r="S92" s="175"/>
      <c r="T92" s="175"/>
      <c r="U92" s="175"/>
      <c r="V92" s="175"/>
      <c r="W92" s="175"/>
      <c r="X92" s="175"/>
      <c r="Y92" s="175"/>
      <c r="Z92" s="175"/>
    </row>
    <row r="93" ht="11.25" customHeight="1">
      <c r="A93" s="176"/>
      <c r="B93" s="176"/>
      <c r="C93" s="176"/>
      <c r="D93" s="176"/>
      <c r="E93" s="176"/>
      <c r="F93" s="175"/>
      <c r="G93" s="175"/>
      <c r="H93" s="175"/>
      <c r="I93" s="175"/>
      <c r="J93" s="175"/>
      <c r="K93" s="175"/>
      <c r="L93" s="175"/>
      <c r="M93" s="175"/>
      <c r="N93" s="175"/>
      <c r="O93" s="175"/>
      <c r="P93" s="175"/>
      <c r="Q93" s="175"/>
      <c r="R93" s="175"/>
      <c r="S93" s="175"/>
      <c r="T93" s="175"/>
      <c r="U93" s="175"/>
      <c r="V93" s="175"/>
      <c r="W93" s="175"/>
      <c r="X93" s="175"/>
      <c r="Y93" s="175"/>
      <c r="Z93" s="175"/>
    </row>
    <row r="94" ht="11.25" customHeight="1">
      <c r="A94" s="176"/>
      <c r="B94" s="176"/>
      <c r="C94" s="176"/>
      <c r="D94" s="176"/>
      <c r="E94" s="176"/>
      <c r="F94" s="175"/>
      <c r="G94" s="175"/>
      <c r="H94" s="175"/>
      <c r="I94" s="175"/>
      <c r="J94" s="175"/>
      <c r="K94" s="175"/>
      <c r="L94" s="175"/>
      <c r="M94" s="175"/>
      <c r="N94" s="175"/>
      <c r="O94" s="175"/>
      <c r="P94" s="175"/>
      <c r="Q94" s="175"/>
      <c r="R94" s="175"/>
      <c r="S94" s="175"/>
      <c r="T94" s="175"/>
      <c r="U94" s="175"/>
      <c r="V94" s="175"/>
      <c r="W94" s="175"/>
      <c r="X94" s="175"/>
      <c r="Y94" s="175"/>
      <c r="Z94" s="175"/>
    </row>
    <row r="95" ht="11.25" customHeight="1">
      <c r="A95" s="176"/>
      <c r="B95" s="176"/>
      <c r="C95" s="176"/>
      <c r="D95" s="176"/>
      <c r="E95" s="176"/>
      <c r="F95" s="175"/>
      <c r="G95" s="175"/>
      <c r="H95" s="175"/>
      <c r="I95" s="175"/>
      <c r="J95" s="175"/>
      <c r="K95" s="175"/>
      <c r="L95" s="175"/>
      <c r="M95" s="175"/>
      <c r="N95" s="175"/>
      <c r="O95" s="175"/>
      <c r="P95" s="175"/>
      <c r="Q95" s="175"/>
      <c r="R95" s="175"/>
      <c r="S95" s="175"/>
      <c r="T95" s="175"/>
      <c r="U95" s="175"/>
      <c r="V95" s="175"/>
      <c r="W95" s="175"/>
      <c r="X95" s="175"/>
      <c r="Y95" s="175"/>
      <c r="Z95" s="175"/>
    </row>
    <row r="96" ht="11.25" customHeight="1">
      <c r="A96" s="176"/>
      <c r="B96" s="176"/>
      <c r="C96" s="176"/>
      <c r="D96" s="176"/>
      <c r="E96" s="176"/>
      <c r="F96" s="175"/>
      <c r="G96" s="175"/>
      <c r="H96" s="175"/>
      <c r="I96" s="175"/>
      <c r="J96" s="175"/>
      <c r="K96" s="175"/>
      <c r="L96" s="175"/>
      <c r="M96" s="175"/>
      <c r="N96" s="175"/>
      <c r="O96" s="175"/>
      <c r="P96" s="175"/>
      <c r="Q96" s="175"/>
      <c r="R96" s="175"/>
      <c r="S96" s="175"/>
      <c r="T96" s="175"/>
      <c r="U96" s="175"/>
      <c r="V96" s="175"/>
      <c r="W96" s="175"/>
      <c r="X96" s="175"/>
      <c r="Y96" s="175"/>
      <c r="Z96" s="175"/>
    </row>
    <row r="97" ht="11.25" customHeight="1">
      <c r="A97" s="176"/>
      <c r="B97" s="176"/>
      <c r="C97" s="176"/>
      <c r="D97" s="176"/>
      <c r="E97" s="176"/>
      <c r="F97" s="175"/>
      <c r="G97" s="175"/>
      <c r="H97" s="175"/>
      <c r="I97" s="175"/>
      <c r="J97" s="175"/>
      <c r="K97" s="175"/>
      <c r="L97" s="175"/>
      <c r="M97" s="175"/>
      <c r="N97" s="175"/>
      <c r="O97" s="175"/>
      <c r="P97" s="175"/>
      <c r="Q97" s="175"/>
      <c r="R97" s="175"/>
      <c r="S97" s="175"/>
      <c r="T97" s="175"/>
      <c r="U97" s="175"/>
      <c r="V97" s="175"/>
      <c r="W97" s="175"/>
      <c r="X97" s="175"/>
      <c r="Y97" s="175"/>
      <c r="Z97" s="175"/>
    </row>
    <row r="98" ht="11.25" customHeight="1">
      <c r="A98" s="176"/>
      <c r="B98" s="176"/>
      <c r="C98" s="176"/>
      <c r="D98" s="176"/>
      <c r="E98" s="176"/>
      <c r="F98" s="175"/>
      <c r="G98" s="175"/>
      <c r="H98" s="175"/>
      <c r="I98" s="175"/>
      <c r="J98" s="175"/>
      <c r="K98" s="175"/>
      <c r="L98" s="175"/>
      <c r="M98" s="175"/>
      <c r="N98" s="175"/>
      <c r="O98" s="175"/>
      <c r="P98" s="175"/>
      <c r="Q98" s="175"/>
      <c r="R98" s="175"/>
      <c r="S98" s="175"/>
      <c r="T98" s="175"/>
      <c r="U98" s="175"/>
      <c r="V98" s="175"/>
      <c r="W98" s="175"/>
      <c r="X98" s="175"/>
      <c r="Y98" s="175"/>
      <c r="Z98" s="175"/>
    </row>
    <row r="99" ht="11.25" customHeight="1">
      <c r="A99" s="176"/>
      <c r="B99" s="176"/>
      <c r="C99" s="176"/>
      <c r="D99" s="176"/>
      <c r="E99" s="176"/>
      <c r="F99" s="175"/>
      <c r="G99" s="175"/>
      <c r="H99" s="175"/>
      <c r="I99" s="175"/>
      <c r="J99" s="175"/>
      <c r="K99" s="175"/>
      <c r="L99" s="175"/>
      <c r="M99" s="175"/>
      <c r="N99" s="175"/>
      <c r="O99" s="175"/>
      <c r="P99" s="175"/>
      <c r="Q99" s="175"/>
      <c r="R99" s="175"/>
      <c r="S99" s="175"/>
      <c r="T99" s="175"/>
      <c r="U99" s="175"/>
      <c r="V99" s="175"/>
      <c r="W99" s="175"/>
      <c r="X99" s="175"/>
      <c r="Y99" s="175"/>
      <c r="Z99" s="175"/>
    </row>
    <row r="100" ht="11.25" customHeight="1">
      <c r="A100" s="176"/>
      <c r="B100" s="176"/>
      <c r="C100" s="176"/>
      <c r="D100" s="176"/>
      <c r="E100" s="176"/>
      <c r="F100" s="175"/>
      <c r="G100" s="175"/>
      <c r="H100" s="175"/>
      <c r="I100" s="175"/>
      <c r="J100" s="175"/>
      <c r="K100" s="175"/>
      <c r="L100" s="175"/>
      <c r="M100" s="175"/>
      <c r="N100" s="175"/>
      <c r="O100" s="175"/>
      <c r="P100" s="175"/>
      <c r="Q100" s="175"/>
      <c r="R100" s="175"/>
      <c r="S100" s="175"/>
      <c r="T100" s="175"/>
      <c r="U100" s="175"/>
      <c r="V100" s="175"/>
      <c r="W100" s="175"/>
      <c r="X100" s="175"/>
      <c r="Y100" s="175"/>
      <c r="Z100" s="175"/>
    </row>
    <row r="101" ht="11.25" customHeight="1">
      <c r="A101" s="176"/>
      <c r="B101" s="176"/>
      <c r="C101" s="176"/>
      <c r="D101" s="176"/>
      <c r="E101" s="176"/>
      <c r="F101" s="175"/>
      <c r="G101" s="175"/>
      <c r="H101" s="175"/>
      <c r="I101" s="175"/>
      <c r="J101" s="175"/>
      <c r="K101" s="175"/>
      <c r="L101" s="175"/>
      <c r="M101" s="175"/>
      <c r="N101" s="175"/>
      <c r="O101" s="175"/>
      <c r="P101" s="175"/>
      <c r="Q101" s="175"/>
      <c r="R101" s="175"/>
      <c r="S101" s="175"/>
      <c r="T101" s="175"/>
      <c r="U101" s="175"/>
      <c r="V101" s="175"/>
      <c r="W101" s="175"/>
      <c r="X101" s="175"/>
      <c r="Y101" s="175"/>
      <c r="Z101" s="175"/>
    </row>
    <row r="102" ht="11.25" customHeight="1">
      <c r="A102" s="176"/>
      <c r="B102" s="176"/>
      <c r="C102" s="176"/>
      <c r="D102" s="176"/>
      <c r="E102" s="176"/>
      <c r="F102" s="175"/>
      <c r="G102" s="175"/>
      <c r="H102" s="175"/>
      <c r="I102" s="175"/>
      <c r="J102" s="175"/>
      <c r="K102" s="175"/>
      <c r="L102" s="175"/>
      <c r="M102" s="175"/>
      <c r="N102" s="175"/>
      <c r="O102" s="175"/>
      <c r="P102" s="175"/>
      <c r="Q102" s="175"/>
      <c r="R102" s="175"/>
      <c r="S102" s="175"/>
      <c r="T102" s="175"/>
      <c r="U102" s="175"/>
      <c r="V102" s="175"/>
      <c r="W102" s="175"/>
      <c r="X102" s="175"/>
      <c r="Y102" s="175"/>
      <c r="Z102" s="175"/>
    </row>
    <row r="103" ht="11.25" customHeight="1">
      <c r="A103" s="176"/>
      <c r="B103" s="176"/>
      <c r="C103" s="176"/>
      <c r="D103" s="176"/>
      <c r="E103" s="176"/>
      <c r="F103" s="175"/>
      <c r="G103" s="175"/>
      <c r="H103" s="175"/>
      <c r="I103" s="175"/>
      <c r="J103" s="175"/>
      <c r="K103" s="175"/>
      <c r="L103" s="175"/>
      <c r="M103" s="175"/>
      <c r="N103" s="175"/>
      <c r="O103" s="175"/>
      <c r="P103" s="175"/>
      <c r="Q103" s="175"/>
      <c r="R103" s="175"/>
      <c r="S103" s="175"/>
      <c r="T103" s="175"/>
      <c r="U103" s="175"/>
      <c r="V103" s="175"/>
      <c r="W103" s="175"/>
      <c r="X103" s="175"/>
      <c r="Y103" s="175"/>
      <c r="Z103" s="175"/>
    </row>
    <row r="104" ht="11.25" customHeight="1">
      <c r="A104" s="176"/>
      <c r="B104" s="176"/>
      <c r="C104" s="176"/>
      <c r="D104" s="176"/>
      <c r="E104" s="176"/>
      <c r="F104" s="175"/>
      <c r="G104" s="175"/>
      <c r="H104" s="175"/>
      <c r="I104" s="175"/>
      <c r="J104" s="175"/>
      <c r="K104" s="175"/>
      <c r="L104" s="175"/>
      <c r="M104" s="175"/>
      <c r="N104" s="175"/>
      <c r="O104" s="175"/>
      <c r="P104" s="175"/>
      <c r="Q104" s="175"/>
      <c r="R104" s="175"/>
      <c r="S104" s="175"/>
      <c r="T104" s="175"/>
      <c r="U104" s="175"/>
      <c r="V104" s="175"/>
      <c r="W104" s="175"/>
      <c r="X104" s="175"/>
      <c r="Y104" s="175"/>
      <c r="Z104" s="175"/>
    </row>
    <row r="105" ht="11.25" customHeight="1">
      <c r="A105" s="176"/>
      <c r="B105" s="176"/>
      <c r="C105" s="176"/>
      <c r="D105" s="176"/>
      <c r="E105" s="176"/>
      <c r="F105" s="175"/>
      <c r="G105" s="175"/>
      <c r="H105" s="175"/>
      <c r="I105" s="175"/>
      <c r="J105" s="175"/>
      <c r="K105" s="175"/>
      <c r="L105" s="175"/>
      <c r="M105" s="175"/>
      <c r="N105" s="175"/>
      <c r="O105" s="175"/>
      <c r="P105" s="175"/>
      <c r="Q105" s="175"/>
      <c r="R105" s="175"/>
      <c r="S105" s="175"/>
      <c r="T105" s="175"/>
      <c r="U105" s="175"/>
      <c r="V105" s="175"/>
      <c r="W105" s="175"/>
      <c r="X105" s="175"/>
      <c r="Y105" s="175"/>
      <c r="Z105" s="175"/>
    </row>
    <row r="106" ht="11.25" customHeight="1">
      <c r="A106" s="176"/>
      <c r="B106" s="176"/>
      <c r="C106" s="176"/>
      <c r="D106" s="176"/>
      <c r="E106" s="176"/>
      <c r="F106" s="175"/>
      <c r="G106" s="175"/>
      <c r="H106" s="175"/>
      <c r="I106" s="175"/>
      <c r="J106" s="175"/>
      <c r="K106" s="175"/>
      <c r="L106" s="175"/>
      <c r="M106" s="175"/>
      <c r="N106" s="175"/>
      <c r="O106" s="175"/>
      <c r="P106" s="175"/>
      <c r="Q106" s="175"/>
      <c r="R106" s="175"/>
      <c r="S106" s="175"/>
      <c r="T106" s="175"/>
      <c r="U106" s="175"/>
      <c r="V106" s="175"/>
      <c r="W106" s="175"/>
      <c r="X106" s="175"/>
      <c r="Y106" s="175"/>
      <c r="Z106" s="175"/>
    </row>
    <row r="107" ht="11.25" customHeight="1">
      <c r="A107" s="176"/>
      <c r="B107" s="176"/>
      <c r="C107" s="176"/>
      <c r="D107" s="176"/>
      <c r="E107" s="176"/>
      <c r="F107" s="175"/>
      <c r="G107" s="175"/>
      <c r="H107" s="175"/>
      <c r="I107" s="175"/>
      <c r="J107" s="175"/>
      <c r="K107" s="175"/>
      <c r="L107" s="175"/>
      <c r="M107" s="175"/>
      <c r="N107" s="175"/>
      <c r="O107" s="175"/>
      <c r="P107" s="175"/>
      <c r="Q107" s="175"/>
      <c r="R107" s="175"/>
      <c r="S107" s="175"/>
      <c r="T107" s="175"/>
      <c r="U107" s="175"/>
      <c r="V107" s="175"/>
      <c r="W107" s="175"/>
      <c r="X107" s="175"/>
      <c r="Y107" s="175"/>
      <c r="Z107" s="175"/>
    </row>
    <row r="108" ht="11.25" customHeight="1">
      <c r="A108" s="176"/>
      <c r="B108" s="176"/>
      <c r="C108" s="176"/>
      <c r="D108" s="176"/>
      <c r="E108" s="176"/>
      <c r="F108" s="175"/>
      <c r="G108" s="175"/>
      <c r="H108" s="175"/>
      <c r="I108" s="175"/>
      <c r="J108" s="175"/>
      <c r="K108" s="175"/>
      <c r="L108" s="175"/>
      <c r="M108" s="175"/>
      <c r="N108" s="175"/>
      <c r="O108" s="175"/>
      <c r="P108" s="175"/>
      <c r="Q108" s="175"/>
      <c r="R108" s="175"/>
      <c r="S108" s="175"/>
      <c r="T108" s="175"/>
      <c r="U108" s="175"/>
      <c r="V108" s="175"/>
      <c r="W108" s="175"/>
      <c r="X108" s="175"/>
      <c r="Y108" s="175"/>
      <c r="Z108" s="175"/>
    </row>
    <row r="109" ht="11.25" customHeight="1">
      <c r="A109" s="176"/>
      <c r="B109" s="176"/>
      <c r="C109" s="176"/>
      <c r="D109" s="176"/>
      <c r="E109" s="176"/>
      <c r="F109" s="175"/>
      <c r="G109" s="175"/>
      <c r="H109" s="175"/>
      <c r="I109" s="175"/>
      <c r="J109" s="175"/>
      <c r="K109" s="175"/>
      <c r="L109" s="175"/>
      <c r="M109" s="175"/>
      <c r="N109" s="175"/>
      <c r="O109" s="175"/>
      <c r="P109" s="175"/>
      <c r="Q109" s="175"/>
      <c r="R109" s="175"/>
      <c r="S109" s="175"/>
      <c r="T109" s="175"/>
      <c r="U109" s="175"/>
      <c r="V109" s="175"/>
      <c r="W109" s="175"/>
      <c r="X109" s="175"/>
      <c r="Y109" s="175"/>
      <c r="Z109" s="175"/>
    </row>
    <row r="110" ht="11.25" customHeight="1">
      <c r="A110" s="176"/>
      <c r="B110" s="176"/>
      <c r="C110" s="176"/>
      <c r="D110" s="176"/>
      <c r="E110" s="176"/>
      <c r="F110" s="175"/>
      <c r="G110" s="175"/>
      <c r="H110" s="175"/>
      <c r="I110" s="175"/>
      <c r="J110" s="175"/>
      <c r="K110" s="175"/>
      <c r="L110" s="175"/>
      <c r="M110" s="175"/>
      <c r="N110" s="175"/>
      <c r="O110" s="175"/>
      <c r="P110" s="175"/>
      <c r="Q110" s="175"/>
      <c r="R110" s="175"/>
      <c r="S110" s="175"/>
      <c r="T110" s="175"/>
      <c r="U110" s="175"/>
      <c r="V110" s="175"/>
      <c r="W110" s="175"/>
      <c r="X110" s="175"/>
      <c r="Y110" s="175"/>
      <c r="Z110" s="175"/>
    </row>
    <row r="111" ht="11.25" customHeight="1">
      <c r="A111" s="176"/>
      <c r="B111" s="176"/>
      <c r="C111" s="176"/>
      <c r="D111" s="176"/>
      <c r="E111" s="176"/>
      <c r="F111" s="175"/>
      <c r="G111" s="175"/>
      <c r="H111" s="175"/>
      <c r="I111" s="175"/>
      <c r="J111" s="175"/>
      <c r="K111" s="175"/>
      <c r="L111" s="175"/>
      <c r="M111" s="175"/>
      <c r="N111" s="175"/>
      <c r="O111" s="175"/>
      <c r="P111" s="175"/>
      <c r="Q111" s="175"/>
      <c r="R111" s="175"/>
      <c r="S111" s="175"/>
      <c r="T111" s="175"/>
      <c r="U111" s="175"/>
      <c r="V111" s="175"/>
      <c r="W111" s="175"/>
      <c r="X111" s="175"/>
      <c r="Y111" s="175"/>
      <c r="Z111" s="175"/>
    </row>
    <row r="112" ht="11.25" customHeight="1">
      <c r="A112" s="176"/>
      <c r="B112" s="176"/>
      <c r="C112" s="176"/>
      <c r="D112" s="176"/>
      <c r="E112" s="176"/>
      <c r="F112" s="175"/>
      <c r="G112" s="175"/>
      <c r="H112" s="175"/>
      <c r="I112" s="175"/>
      <c r="J112" s="175"/>
      <c r="K112" s="175"/>
      <c r="L112" s="175"/>
      <c r="M112" s="175"/>
      <c r="N112" s="175"/>
      <c r="O112" s="175"/>
      <c r="P112" s="175"/>
      <c r="Q112" s="175"/>
      <c r="R112" s="175"/>
      <c r="S112" s="175"/>
      <c r="T112" s="175"/>
      <c r="U112" s="175"/>
      <c r="V112" s="175"/>
      <c r="W112" s="175"/>
      <c r="X112" s="175"/>
      <c r="Y112" s="175"/>
      <c r="Z112" s="175"/>
    </row>
    <row r="113" ht="11.25" customHeight="1">
      <c r="A113" s="176"/>
      <c r="B113" s="176"/>
      <c r="C113" s="176"/>
      <c r="D113" s="176"/>
      <c r="E113" s="176"/>
      <c r="F113" s="175"/>
      <c r="G113" s="175"/>
      <c r="H113" s="175"/>
      <c r="I113" s="175"/>
      <c r="J113" s="175"/>
      <c r="K113" s="175"/>
      <c r="L113" s="175"/>
      <c r="M113" s="175"/>
      <c r="N113" s="175"/>
      <c r="O113" s="175"/>
      <c r="P113" s="175"/>
      <c r="Q113" s="175"/>
      <c r="R113" s="175"/>
      <c r="S113" s="175"/>
      <c r="T113" s="175"/>
      <c r="U113" s="175"/>
      <c r="V113" s="175"/>
      <c r="W113" s="175"/>
      <c r="X113" s="175"/>
      <c r="Y113" s="175"/>
      <c r="Z113" s="175"/>
    </row>
    <row r="114" ht="11.25" customHeight="1">
      <c r="A114" s="176"/>
      <c r="B114" s="176"/>
      <c r="C114" s="176"/>
      <c r="D114" s="176"/>
      <c r="E114" s="176"/>
      <c r="F114" s="175"/>
      <c r="G114" s="175"/>
      <c r="H114" s="175"/>
      <c r="I114" s="175"/>
      <c r="J114" s="175"/>
      <c r="K114" s="175"/>
      <c r="L114" s="175"/>
      <c r="M114" s="175"/>
      <c r="N114" s="175"/>
      <c r="O114" s="175"/>
      <c r="P114" s="175"/>
      <c r="Q114" s="175"/>
      <c r="R114" s="175"/>
      <c r="S114" s="175"/>
      <c r="T114" s="175"/>
      <c r="U114" s="175"/>
      <c r="V114" s="175"/>
      <c r="W114" s="175"/>
      <c r="X114" s="175"/>
      <c r="Y114" s="175"/>
      <c r="Z114" s="175"/>
    </row>
    <row r="115" ht="11.25" customHeight="1">
      <c r="A115" s="176"/>
      <c r="B115" s="176"/>
      <c r="C115" s="176"/>
      <c r="D115" s="176"/>
      <c r="E115" s="176"/>
      <c r="F115" s="175"/>
      <c r="G115" s="175"/>
      <c r="H115" s="175"/>
      <c r="I115" s="175"/>
      <c r="J115" s="175"/>
      <c r="K115" s="175"/>
      <c r="L115" s="175"/>
      <c r="M115" s="175"/>
      <c r="N115" s="175"/>
      <c r="O115" s="175"/>
      <c r="P115" s="175"/>
      <c r="Q115" s="175"/>
      <c r="R115" s="175"/>
      <c r="S115" s="175"/>
      <c r="T115" s="175"/>
      <c r="U115" s="175"/>
      <c r="V115" s="175"/>
      <c r="W115" s="175"/>
      <c r="X115" s="175"/>
      <c r="Y115" s="175"/>
      <c r="Z115" s="175"/>
    </row>
    <row r="116" ht="11.25" customHeight="1">
      <c r="A116" s="176"/>
      <c r="B116" s="176"/>
      <c r="C116" s="176"/>
      <c r="D116" s="176"/>
      <c r="E116" s="176"/>
      <c r="F116" s="175"/>
      <c r="G116" s="175"/>
      <c r="H116" s="175"/>
      <c r="I116" s="175"/>
      <c r="J116" s="175"/>
      <c r="K116" s="175"/>
      <c r="L116" s="175"/>
      <c r="M116" s="175"/>
      <c r="N116" s="175"/>
      <c r="O116" s="175"/>
      <c r="P116" s="175"/>
      <c r="Q116" s="175"/>
      <c r="R116" s="175"/>
      <c r="S116" s="175"/>
      <c r="T116" s="175"/>
      <c r="U116" s="175"/>
      <c r="V116" s="175"/>
      <c r="W116" s="175"/>
      <c r="X116" s="175"/>
      <c r="Y116" s="175"/>
      <c r="Z116" s="175"/>
    </row>
    <row r="117" ht="11.25" customHeight="1">
      <c r="A117" s="176"/>
      <c r="B117" s="176"/>
      <c r="C117" s="176"/>
      <c r="D117" s="176"/>
      <c r="E117" s="176"/>
      <c r="F117" s="175"/>
      <c r="G117" s="175"/>
      <c r="H117" s="175"/>
      <c r="I117" s="175"/>
      <c r="J117" s="175"/>
      <c r="K117" s="175"/>
      <c r="L117" s="175"/>
      <c r="M117" s="175"/>
      <c r="N117" s="175"/>
      <c r="O117" s="175"/>
      <c r="P117" s="175"/>
      <c r="Q117" s="175"/>
      <c r="R117" s="175"/>
      <c r="S117" s="175"/>
      <c r="T117" s="175"/>
      <c r="U117" s="175"/>
      <c r="V117" s="175"/>
      <c r="W117" s="175"/>
      <c r="X117" s="175"/>
      <c r="Y117" s="175"/>
      <c r="Z117" s="175"/>
    </row>
    <row r="118" ht="11.25" customHeight="1">
      <c r="A118" s="176"/>
      <c r="B118" s="176"/>
      <c r="C118" s="176"/>
      <c r="D118" s="176"/>
      <c r="E118" s="176"/>
      <c r="F118" s="175"/>
      <c r="G118" s="175"/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</row>
    <row r="119" ht="11.25" customHeight="1">
      <c r="A119" s="176"/>
      <c r="B119" s="176"/>
      <c r="C119" s="176"/>
      <c r="D119" s="176"/>
      <c r="E119" s="176"/>
      <c r="F119" s="175"/>
      <c r="G119" s="175"/>
      <c r="H119" s="175"/>
      <c r="I119" s="175"/>
      <c r="J119" s="175"/>
      <c r="K119" s="175"/>
      <c r="L119" s="175"/>
      <c r="M119" s="175"/>
      <c r="N119" s="175"/>
      <c r="O119" s="175"/>
      <c r="P119" s="175"/>
      <c r="Q119" s="175"/>
      <c r="R119" s="175"/>
      <c r="S119" s="175"/>
      <c r="T119" s="175"/>
      <c r="U119" s="175"/>
      <c r="V119" s="175"/>
      <c r="W119" s="175"/>
      <c r="X119" s="175"/>
      <c r="Y119" s="175"/>
      <c r="Z119" s="175"/>
    </row>
    <row r="120" ht="11.25" customHeight="1">
      <c r="A120" s="176"/>
      <c r="B120" s="176"/>
      <c r="C120" s="176"/>
      <c r="D120" s="176"/>
      <c r="E120" s="176"/>
      <c r="F120" s="175"/>
      <c r="G120" s="175"/>
      <c r="H120" s="175"/>
      <c r="I120" s="175"/>
      <c r="J120" s="175"/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  <c r="Y120" s="175"/>
      <c r="Z120" s="175"/>
    </row>
    <row r="121" ht="11.25" customHeight="1">
      <c r="A121" s="176"/>
      <c r="B121" s="176"/>
      <c r="C121" s="176"/>
      <c r="D121" s="176"/>
      <c r="E121" s="176"/>
      <c r="F121" s="175"/>
      <c r="G121" s="175"/>
      <c r="H121" s="175"/>
      <c r="I121" s="175"/>
      <c r="J121" s="175"/>
      <c r="K121" s="175"/>
      <c r="L121" s="175"/>
      <c r="M121" s="175"/>
      <c r="N121" s="175"/>
      <c r="O121" s="175"/>
      <c r="P121" s="175"/>
      <c r="Q121" s="175"/>
      <c r="R121" s="175"/>
      <c r="S121" s="175"/>
      <c r="T121" s="175"/>
      <c r="U121" s="175"/>
      <c r="V121" s="175"/>
      <c r="W121" s="175"/>
      <c r="X121" s="175"/>
      <c r="Y121" s="175"/>
      <c r="Z121" s="175"/>
    </row>
    <row r="122" ht="11.25" customHeight="1">
      <c r="A122" s="176"/>
      <c r="B122" s="176"/>
      <c r="C122" s="176"/>
      <c r="D122" s="176"/>
      <c r="E122" s="176"/>
      <c r="F122" s="175"/>
      <c r="G122" s="175"/>
      <c r="H122" s="175"/>
      <c r="I122" s="175"/>
      <c r="J122" s="175"/>
      <c r="K122" s="175"/>
      <c r="L122" s="175"/>
      <c r="M122" s="175"/>
      <c r="N122" s="175"/>
      <c r="O122" s="175"/>
      <c r="P122" s="175"/>
      <c r="Q122" s="175"/>
      <c r="R122" s="175"/>
      <c r="S122" s="175"/>
      <c r="T122" s="175"/>
      <c r="U122" s="175"/>
      <c r="V122" s="175"/>
      <c r="W122" s="175"/>
      <c r="X122" s="175"/>
      <c r="Y122" s="175"/>
      <c r="Z122" s="175"/>
    </row>
    <row r="123" ht="11.25" customHeight="1">
      <c r="A123" s="176"/>
      <c r="B123" s="176"/>
      <c r="C123" s="176"/>
      <c r="D123" s="176"/>
      <c r="E123" s="176"/>
      <c r="F123" s="175"/>
      <c r="G123" s="175"/>
      <c r="H123" s="175"/>
      <c r="I123" s="175"/>
      <c r="J123" s="175"/>
      <c r="K123" s="175"/>
      <c r="L123" s="175"/>
      <c r="M123" s="175"/>
      <c r="N123" s="175"/>
      <c r="O123" s="175"/>
      <c r="P123" s="175"/>
      <c r="Q123" s="175"/>
      <c r="R123" s="175"/>
      <c r="S123" s="175"/>
      <c r="T123" s="175"/>
      <c r="U123" s="175"/>
      <c r="V123" s="175"/>
      <c r="W123" s="175"/>
      <c r="X123" s="175"/>
      <c r="Y123" s="175"/>
      <c r="Z123" s="175"/>
    </row>
    <row r="124" ht="11.25" customHeight="1">
      <c r="A124" s="176"/>
      <c r="B124" s="176"/>
      <c r="C124" s="176"/>
      <c r="D124" s="176"/>
      <c r="E124" s="176"/>
      <c r="F124" s="175"/>
      <c r="G124" s="175"/>
      <c r="H124" s="175"/>
      <c r="I124" s="175"/>
      <c r="J124" s="175"/>
      <c r="K124" s="175"/>
      <c r="L124" s="175"/>
      <c r="M124" s="175"/>
      <c r="N124" s="175"/>
      <c r="O124" s="175"/>
      <c r="P124" s="175"/>
      <c r="Q124" s="175"/>
      <c r="R124" s="175"/>
      <c r="S124" s="175"/>
      <c r="T124" s="175"/>
      <c r="U124" s="175"/>
      <c r="V124" s="175"/>
      <c r="W124" s="175"/>
      <c r="X124" s="175"/>
      <c r="Y124" s="175"/>
      <c r="Z124" s="175"/>
    </row>
    <row r="125" ht="11.25" customHeight="1">
      <c r="A125" s="176"/>
      <c r="B125" s="176"/>
      <c r="C125" s="176"/>
      <c r="D125" s="176"/>
      <c r="E125" s="176"/>
      <c r="F125" s="175"/>
      <c r="G125" s="175"/>
      <c r="H125" s="175"/>
      <c r="I125" s="175"/>
      <c r="J125" s="175"/>
      <c r="K125" s="175"/>
      <c r="L125" s="175"/>
      <c r="M125" s="175"/>
      <c r="N125" s="175"/>
      <c r="O125" s="175"/>
      <c r="P125" s="175"/>
      <c r="Q125" s="175"/>
      <c r="R125" s="175"/>
      <c r="S125" s="175"/>
      <c r="T125" s="175"/>
      <c r="U125" s="175"/>
      <c r="V125" s="175"/>
      <c r="W125" s="175"/>
      <c r="X125" s="175"/>
      <c r="Y125" s="175"/>
      <c r="Z125" s="175"/>
    </row>
    <row r="126" ht="11.25" customHeight="1">
      <c r="A126" s="176"/>
      <c r="B126" s="176"/>
      <c r="C126" s="176"/>
      <c r="D126" s="176"/>
      <c r="E126" s="176"/>
      <c r="F126" s="175"/>
      <c r="G126" s="175"/>
      <c r="H126" s="175"/>
      <c r="I126" s="175"/>
      <c r="J126" s="175"/>
      <c r="K126" s="175"/>
      <c r="L126" s="175"/>
      <c r="M126" s="175"/>
      <c r="N126" s="175"/>
      <c r="O126" s="175"/>
      <c r="P126" s="175"/>
      <c r="Q126" s="175"/>
      <c r="R126" s="175"/>
      <c r="S126" s="175"/>
      <c r="T126" s="175"/>
      <c r="U126" s="175"/>
      <c r="V126" s="175"/>
      <c r="W126" s="175"/>
      <c r="X126" s="175"/>
      <c r="Y126" s="175"/>
      <c r="Z126" s="175"/>
    </row>
    <row r="127" ht="11.25" customHeight="1">
      <c r="A127" s="176"/>
      <c r="B127" s="176"/>
      <c r="C127" s="176"/>
      <c r="D127" s="176"/>
      <c r="E127" s="176"/>
      <c r="F127" s="175"/>
      <c r="G127" s="175"/>
      <c r="H127" s="175"/>
      <c r="I127" s="175"/>
      <c r="J127" s="175"/>
      <c r="K127" s="175"/>
      <c r="L127" s="175"/>
      <c r="M127" s="175"/>
      <c r="N127" s="175"/>
      <c r="O127" s="175"/>
      <c r="P127" s="175"/>
      <c r="Q127" s="175"/>
      <c r="R127" s="175"/>
      <c r="S127" s="175"/>
      <c r="T127" s="175"/>
      <c r="U127" s="175"/>
      <c r="V127" s="175"/>
      <c r="W127" s="175"/>
      <c r="X127" s="175"/>
      <c r="Y127" s="175"/>
      <c r="Z127" s="175"/>
    </row>
    <row r="128" ht="11.25" customHeight="1">
      <c r="A128" s="176"/>
      <c r="B128" s="176"/>
      <c r="C128" s="176"/>
      <c r="D128" s="176"/>
      <c r="E128" s="176"/>
      <c r="F128" s="175"/>
      <c r="G128" s="175"/>
      <c r="H128" s="175"/>
      <c r="I128" s="175"/>
      <c r="J128" s="175"/>
      <c r="K128" s="175"/>
      <c r="L128" s="175"/>
      <c r="M128" s="175"/>
      <c r="N128" s="175"/>
      <c r="O128" s="175"/>
      <c r="P128" s="175"/>
      <c r="Q128" s="175"/>
      <c r="R128" s="175"/>
      <c r="S128" s="175"/>
      <c r="T128" s="175"/>
      <c r="U128" s="175"/>
      <c r="V128" s="175"/>
      <c r="W128" s="175"/>
      <c r="X128" s="175"/>
      <c r="Y128" s="175"/>
      <c r="Z128" s="175"/>
    </row>
    <row r="129" ht="11.25" customHeight="1">
      <c r="A129" s="176"/>
      <c r="B129" s="176"/>
      <c r="C129" s="176"/>
      <c r="D129" s="176"/>
      <c r="E129" s="176"/>
      <c r="F129" s="175"/>
      <c r="G129" s="175"/>
      <c r="H129" s="175"/>
      <c r="I129" s="175"/>
      <c r="J129" s="175"/>
      <c r="K129" s="175"/>
      <c r="L129" s="175"/>
      <c r="M129" s="175"/>
      <c r="N129" s="175"/>
      <c r="O129" s="175"/>
      <c r="P129" s="175"/>
      <c r="Q129" s="175"/>
      <c r="R129" s="175"/>
      <c r="S129" s="175"/>
      <c r="T129" s="175"/>
      <c r="U129" s="175"/>
      <c r="V129" s="175"/>
      <c r="W129" s="175"/>
      <c r="X129" s="175"/>
      <c r="Y129" s="175"/>
      <c r="Z129" s="175"/>
    </row>
    <row r="130" ht="11.25" customHeight="1">
      <c r="A130" s="176"/>
      <c r="B130" s="176"/>
      <c r="C130" s="176"/>
      <c r="D130" s="176"/>
      <c r="E130" s="176"/>
      <c r="F130" s="175"/>
      <c r="G130" s="175"/>
      <c r="H130" s="175"/>
      <c r="I130" s="175"/>
      <c r="J130" s="175"/>
      <c r="K130" s="175"/>
      <c r="L130" s="175"/>
      <c r="M130" s="175"/>
      <c r="N130" s="175"/>
      <c r="O130" s="175"/>
      <c r="P130" s="175"/>
      <c r="Q130" s="175"/>
      <c r="R130" s="175"/>
      <c r="S130" s="175"/>
      <c r="T130" s="175"/>
      <c r="U130" s="175"/>
      <c r="V130" s="175"/>
      <c r="W130" s="175"/>
      <c r="X130" s="175"/>
      <c r="Y130" s="175"/>
      <c r="Z130" s="175"/>
    </row>
    <row r="131" ht="11.25" customHeight="1">
      <c r="A131" s="176"/>
      <c r="B131" s="176"/>
      <c r="C131" s="176"/>
      <c r="D131" s="176"/>
      <c r="E131" s="176"/>
      <c r="F131" s="175"/>
      <c r="G131" s="175"/>
      <c r="H131" s="175"/>
      <c r="I131" s="175"/>
      <c r="J131" s="175"/>
      <c r="K131" s="175"/>
      <c r="L131" s="175"/>
      <c r="M131" s="175"/>
      <c r="N131" s="175"/>
      <c r="O131" s="175"/>
      <c r="P131" s="175"/>
      <c r="Q131" s="175"/>
      <c r="R131" s="175"/>
      <c r="S131" s="175"/>
      <c r="T131" s="175"/>
      <c r="U131" s="175"/>
      <c r="V131" s="175"/>
      <c r="W131" s="175"/>
      <c r="X131" s="175"/>
      <c r="Y131" s="175"/>
      <c r="Z131" s="175"/>
    </row>
    <row r="132" ht="11.25" customHeight="1">
      <c r="A132" s="176"/>
      <c r="B132" s="176"/>
      <c r="C132" s="176"/>
      <c r="D132" s="176"/>
      <c r="E132" s="176"/>
      <c r="F132" s="175"/>
      <c r="G132" s="175"/>
      <c r="H132" s="175"/>
      <c r="I132" s="175"/>
      <c r="J132" s="175"/>
      <c r="K132" s="175"/>
      <c r="L132" s="175"/>
      <c r="M132" s="175"/>
      <c r="N132" s="175"/>
      <c r="O132" s="175"/>
      <c r="P132" s="175"/>
      <c r="Q132" s="175"/>
      <c r="R132" s="175"/>
      <c r="S132" s="175"/>
      <c r="T132" s="175"/>
      <c r="U132" s="175"/>
      <c r="V132" s="175"/>
      <c r="W132" s="175"/>
      <c r="X132" s="175"/>
      <c r="Y132" s="175"/>
      <c r="Z132" s="175"/>
    </row>
    <row r="133" ht="11.25" customHeight="1">
      <c r="A133" s="176"/>
      <c r="B133" s="176"/>
      <c r="C133" s="176"/>
      <c r="D133" s="176"/>
      <c r="E133" s="176"/>
      <c r="F133" s="175"/>
      <c r="G133" s="175"/>
      <c r="H133" s="175"/>
      <c r="I133" s="175"/>
      <c r="J133" s="175"/>
      <c r="K133" s="175"/>
      <c r="L133" s="175"/>
      <c r="M133" s="175"/>
      <c r="N133" s="175"/>
      <c r="O133" s="175"/>
      <c r="P133" s="175"/>
      <c r="Q133" s="175"/>
      <c r="R133" s="175"/>
      <c r="S133" s="175"/>
      <c r="T133" s="175"/>
      <c r="U133" s="175"/>
      <c r="V133" s="175"/>
      <c r="W133" s="175"/>
      <c r="X133" s="175"/>
      <c r="Y133" s="175"/>
      <c r="Z133" s="175"/>
    </row>
    <row r="134" ht="11.25" customHeight="1">
      <c r="A134" s="176"/>
      <c r="B134" s="176"/>
      <c r="C134" s="176"/>
      <c r="D134" s="176"/>
      <c r="E134" s="176"/>
      <c r="F134" s="175"/>
      <c r="G134" s="175"/>
      <c r="H134" s="175"/>
      <c r="I134" s="175"/>
      <c r="J134" s="175"/>
      <c r="K134" s="175"/>
      <c r="L134" s="175"/>
      <c r="M134" s="175"/>
      <c r="N134" s="175"/>
      <c r="O134" s="175"/>
      <c r="P134" s="175"/>
      <c r="Q134" s="175"/>
      <c r="R134" s="175"/>
      <c r="S134" s="175"/>
      <c r="T134" s="175"/>
      <c r="U134" s="175"/>
      <c r="V134" s="175"/>
      <c r="W134" s="175"/>
      <c r="X134" s="175"/>
      <c r="Y134" s="175"/>
      <c r="Z134" s="175"/>
    </row>
    <row r="135" ht="11.25" customHeight="1">
      <c r="A135" s="176"/>
      <c r="B135" s="176"/>
      <c r="C135" s="176"/>
      <c r="D135" s="176"/>
      <c r="E135" s="176"/>
      <c r="F135" s="175"/>
      <c r="G135" s="175"/>
      <c r="H135" s="175"/>
      <c r="I135" s="175"/>
      <c r="J135" s="175"/>
      <c r="K135" s="175"/>
      <c r="L135" s="175"/>
      <c r="M135" s="175"/>
      <c r="N135" s="175"/>
      <c r="O135" s="175"/>
      <c r="P135" s="175"/>
      <c r="Q135" s="175"/>
      <c r="R135" s="175"/>
      <c r="S135" s="175"/>
      <c r="T135" s="175"/>
      <c r="U135" s="175"/>
      <c r="V135" s="175"/>
      <c r="W135" s="175"/>
      <c r="X135" s="175"/>
      <c r="Y135" s="175"/>
      <c r="Z135" s="175"/>
    </row>
    <row r="136" ht="11.25" customHeight="1">
      <c r="A136" s="176"/>
      <c r="B136" s="176"/>
      <c r="C136" s="176"/>
      <c r="D136" s="176"/>
      <c r="E136" s="176"/>
      <c r="F136" s="175"/>
      <c r="G136" s="175"/>
      <c r="H136" s="175"/>
      <c r="I136" s="175"/>
      <c r="J136" s="175"/>
      <c r="K136" s="175"/>
      <c r="L136" s="175"/>
      <c r="M136" s="175"/>
      <c r="N136" s="175"/>
      <c r="O136" s="175"/>
      <c r="P136" s="175"/>
      <c r="Q136" s="175"/>
      <c r="R136" s="175"/>
      <c r="S136" s="175"/>
      <c r="T136" s="175"/>
      <c r="U136" s="175"/>
      <c r="V136" s="175"/>
      <c r="W136" s="175"/>
      <c r="X136" s="175"/>
      <c r="Y136" s="175"/>
      <c r="Z136" s="175"/>
    </row>
    <row r="137" ht="11.25" customHeight="1">
      <c r="A137" s="176"/>
      <c r="B137" s="176"/>
      <c r="C137" s="176"/>
      <c r="D137" s="176"/>
      <c r="E137" s="176"/>
      <c r="F137" s="175"/>
      <c r="G137" s="175"/>
      <c r="H137" s="175"/>
      <c r="I137" s="175"/>
      <c r="J137" s="175"/>
      <c r="K137" s="175"/>
      <c r="L137" s="175"/>
      <c r="M137" s="175"/>
      <c r="N137" s="175"/>
      <c r="O137" s="175"/>
      <c r="P137" s="175"/>
      <c r="Q137" s="175"/>
      <c r="R137" s="175"/>
      <c r="S137" s="175"/>
      <c r="T137" s="175"/>
      <c r="U137" s="175"/>
      <c r="V137" s="175"/>
      <c r="W137" s="175"/>
      <c r="X137" s="175"/>
      <c r="Y137" s="175"/>
      <c r="Z137" s="175"/>
    </row>
    <row r="138" ht="11.25" customHeight="1">
      <c r="A138" s="176"/>
      <c r="B138" s="176"/>
      <c r="C138" s="176"/>
      <c r="D138" s="176"/>
      <c r="E138" s="176"/>
      <c r="F138" s="175"/>
      <c r="G138" s="175"/>
      <c r="H138" s="175"/>
      <c r="I138" s="175"/>
      <c r="J138" s="175"/>
      <c r="K138" s="175"/>
      <c r="L138" s="175"/>
      <c r="M138" s="175"/>
      <c r="N138" s="175"/>
      <c r="O138" s="175"/>
      <c r="P138" s="175"/>
      <c r="Q138" s="175"/>
      <c r="R138" s="175"/>
      <c r="S138" s="175"/>
      <c r="T138" s="175"/>
      <c r="U138" s="175"/>
      <c r="V138" s="175"/>
      <c r="W138" s="175"/>
      <c r="X138" s="175"/>
      <c r="Y138" s="175"/>
      <c r="Z138" s="175"/>
    </row>
    <row r="139" ht="11.25" customHeight="1">
      <c r="A139" s="176"/>
      <c r="B139" s="176"/>
      <c r="C139" s="176"/>
      <c r="D139" s="176"/>
      <c r="E139" s="176"/>
      <c r="F139" s="175"/>
      <c r="G139" s="175"/>
      <c r="H139" s="175"/>
      <c r="I139" s="175"/>
      <c r="J139" s="175"/>
      <c r="K139" s="175"/>
      <c r="L139" s="175"/>
      <c r="M139" s="175"/>
      <c r="N139" s="175"/>
      <c r="O139" s="175"/>
      <c r="P139" s="175"/>
      <c r="Q139" s="175"/>
      <c r="R139" s="175"/>
      <c r="S139" s="175"/>
      <c r="T139" s="175"/>
      <c r="U139" s="175"/>
      <c r="V139" s="175"/>
      <c r="W139" s="175"/>
      <c r="X139" s="175"/>
      <c r="Y139" s="175"/>
      <c r="Z139" s="175"/>
    </row>
    <row r="140" ht="11.25" customHeight="1">
      <c r="A140" s="176"/>
      <c r="B140" s="176"/>
      <c r="C140" s="176"/>
      <c r="D140" s="176"/>
      <c r="E140" s="176"/>
      <c r="F140" s="175"/>
      <c r="G140" s="175"/>
      <c r="H140" s="175"/>
      <c r="I140" s="175"/>
      <c r="J140" s="175"/>
      <c r="K140" s="175"/>
      <c r="L140" s="175"/>
      <c r="M140" s="175"/>
      <c r="N140" s="175"/>
      <c r="O140" s="175"/>
      <c r="P140" s="175"/>
      <c r="Q140" s="175"/>
      <c r="R140" s="175"/>
      <c r="S140" s="175"/>
      <c r="T140" s="175"/>
      <c r="U140" s="175"/>
      <c r="V140" s="175"/>
      <c r="W140" s="175"/>
      <c r="X140" s="175"/>
      <c r="Y140" s="175"/>
      <c r="Z140" s="175"/>
    </row>
    <row r="141" ht="11.25" customHeight="1">
      <c r="A141" s="176"/>
      <c r="B141" s="176"/>
      <c r="C141" s="176"/>
      <c r="D141" s="176"/>
      <c r="E141" s="176"/>
      <c r="F141" s="175"/>
      <c r="G141" s="175"/>
      <c r="H141" s="175"/>
      <c r="I141" s="175"/>
      <c r="J141" s="175"/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5"/>
      <c r="Z141" s="175"/>
    </row>
    <row r="142" ht="11.25" customHeight="1">
      <c r="A142" s="176"/>
      <c r="B142" s="176"/>
      <c r="C142" s="176"/>
      <c r="D142" s="176"/>
      <c r="E142" s="176"/>
      <c r="F142" s="175"/>
      <c r="G142" s="175"/>
      <c r="H142" s="175"/>
      <c r="I142" s="175"/>
      <c r="J142" s="175"/>
      <c r="K142" s="175"/>
      <c r="L142" s="175"/>
      <c r="M142" s="175"/>
      <c r="N142" s="175"/>
      <c r="O142" s="175"/>
      <c r="P142" s="175"/>
      <c r="Q142" s="175"/>
      <c r="R142" s="175"/>
      <c r="S142" s="175"/>
      <c r="T142" s="175"/>
      <c r="U142" s="175"/>
      <c r="V142" s="175"/>
      <c r="W142" s="175"/>
      <c r="X142" s="175"/>
      <c r="Y142" s="175"/>
      <c r="Z142" s="175"/>
    </row>
    <row r="143" ht="11.25" customHeight="1">
      <c r="A143" s="176"/>
      <c r="B143" s="176"/>
      <c r="C143" s="176"/>
      <c r="D143" s="176"/>
      <c r="E143" s="176"/>
      <c r="F143" s="175"/>
      <c r="G143" s="175"/>
      <c r="H143" s="175"/>
      <c r="I143" s="175"/>
      <c r="J143" s="175"/>
      <c r="K143" s="175"/>
      <c r="L143" s="175"/>
      <c r="M143" s="175"/>
      <c r="N143" s="175"/>
      <c r="O143" s="175"/>
      <c r="P143" s="175"/>
      <c r="Q143" s="175"/>
      <c r="R143" s="175"/>
      <c r="S143" s="175"/>
      <c r="T143" s="175"/>
      <c r="U143" s="175"/>
      <c r="V143" s="175"/>
      <c r="W143" s="175"/>
      <c r="X143" s="175"/>
      <c r="Y143" s="175"/>
      <c r="Z143" s="175"/>
    </row>
    <row r="144" ht="11.25" customHeight="1">
      <c r="A144" s="176"/>
      <c r="B144" s="176"/>
      <c r="C144" s="176"/>
      <c r="D144" s="176"/>
      <c r="E144" s="176"/>
      <c r="F144" s="175"/>
      <c r="G144" s="175"/>
      <c r="H144" s="175"/>
      <c r="I144" s="175"/>
      <c r="J144" s="175"/>
      <c r="K144" s="175"/>
      <c r="L144" s="175"/>
      <c r="M144" s="175"/>
      <c r="N144" s="175"/>
      <c r="O144" s="175"/>
      <c r="P144" s="175"/>
      <c r="Q144" s="175"/>
      <c r="R144" s="175"/>
      <c r="S144" s="175"/>
      <c r="T144" s="175"/>
      <c r="U144" s="175"/>
      <c r="V144" s="175"/>
      <c r="W144" s="175"/>
      <c r="X144" s="175"/>
      <c r="Y144" s="175"/>
      <c r="Z144" s="175"/>
    </row>
    <row r="145" ht="11.25" customHeight="1">
      <c r="A145" s="176"/>
      <c r="B145" s="176"/>
      <c r="C145" s="176"/>
      <c r="D145" s="176"/>
      <c r="E145" s="176"/>
      <c r="F145" s="175"/>
      <c r="G145" s="175"/>
      <c r="H145" s="175"/>
      <c r="I145" s="175"/>
      <c r="J145" s="175"/>
      <c r="K145" s="175"/>
      <c r="L145" s="175"/>
      <c r="M145" s="175"/>
      <c r="N145" s="175"/>
      <c r="O145" s="175"/>
      <c r="P145" s="175"/>
      <c r="Q145" s="175"/>
      <c r="R145" s="175"/>
      <c r="S145" s="175"/>
      <c r="T145" s="175"/>
      <c r="U145" s="175"/>
      <c r="V145" s="175"/>
      <c r="W145" s="175"/>
      <c r="X145" s="175"/>
      <c r="Y145" s="175"/>
      <c r="Z145" s="175"/>
    </row>
    <row r="146" ht="11.25" customHeight="1">
      <c r="A146" s="176"/>
      <c r="B146" s="176"/>
      <c r="C146" s="176"/>
      <c r="D146" s="176"/>
      <c r="E146" s="176"/>
      <c r="F146" s="175"/>
      <c r="G146" s="175"/>
      <c r="H146" s="175"/>
      <c r="I146" s="175"/>
      <c r="J146" s="175"/>
      <c r="K146" s="175"/>
      <c r="L146" s="175"/>
      <c r="M146" s="175"/>
      <c r="N146" s="175"/>
      <c r="O146" s="175"/>
      <c r="P146" s="175"/>
      <c r="Q146" s="175"/>
      <c r="R146" s="175"/>
      <c r="S146" s="175"/>
      <c r="T146" s="175"/>
      <c r="U146" s="175"/>
      <c r="V146" s="175"/>
      <c r="W146" s="175"/>
      <c r="X146" s="175"/>
      <c r="Y146" s="175"/>
      <c r="Z146" s="175"/>
    </row>
    <row r="147" ht="11.25" customHeight="1">
      <c r="A147" s="176"/>
      <c r="B147" s="176"/>
      <c r="C147" s="176"/>
      <c r="D147" s="176"/>
      <c r="E147" s="176"/>
      <c r="F147" s="175"/>
      <c r="G147" s="175"/>
      <c r="H147" s="175"/>
      <c r="I147" s="175"/>
      <c r="J147" s="175"/>
      <c r="K147" s="175"/>
      <c r="L147" s="175"/>
      <c r="M147" s="175"/>
      <c r="N147" s="175"/>
      <c r="O147" s="175"/>
      <c r="P147" s="175"/>
      <c r="Q147" s="175"/>
      <c r="R147" s="175"/>
      <c r="S147" s="175"/>
      <c r="T147" s="175"/>
      <c r="U147" s="175"/>
      <c r="V147" s="175"/>
      <c r="W147" s="175"/>
      <c r="X147" s="175"/>
      <c r="Y147" s="175"/>
      <c r="Z147" s="175"/>
    </row>
    <row r="148" ht="11.25" customHeight="1">
      <c r="A148" s="176"/>
      <c r="B148" s="176"/>
      <c r="C148" s="176"/>
      <c r="D148" s="176"/>
      <c r="E148" s="176"/>
      <c r="F148" s="175"/>
      <c r="G148" s="175"/>
      <c r="H148" s="175"/>
      <c r="I148" s="175"/>
      <c r="J148" s="175"/>
      <c r="K148" s="175"/>
      <c r="L148" s="175"/>
      <c r="M148" s="175"/>
      <c r="N148" s="175"/>
      <c r="O148" s="175"/>
      <c r="P148" s="175"/>
      <c r="Q148" s="175"/>
      <c r="R148" s="175"/>
      <c r="S148" s="175"/>
      <c r="T148" s="175"/>
      <c r="U148" s="175"/>
      <c r="V148" s="175"/>
      <c r="W148" s="175"/>
      <c r="X148" s="175"/>
      <c r="Y148" s="175"/>
      <c r="Z148" s="175"/>
    </row>
    <row r="149" ht="11.25" customHeight="1">
      <c r="A149" s="176"/>
      <c r="B149" s="176"/>
      <c r="C149" s="176"/>
      <c r="D149" s="176"/>
      <c r="E149" s="176"/>
      <c r="F149" s="175"/>
      <c r="G149" s="175"/>
      <c r="H149" s="175"/>
      <c r="I149" s="175"/>
      <c r="J149" s="175"/>
      <c r="K149" s="175"/>
      <c r="L149" s="175"/>
      <c r="M149" s="175"/>
      <c r="N149" s="175"/>
      <c r="O149" s="175"/>
      <c r="P149" s="175"/>
      <c r="Q149" s="175"/>
      <c r="R149" s="175"/>
      <c r="S149" s="175"/>
      <c r="T149" s="175"/>
      <c r="U149" s="175"/>
      <c r="V149" s="175"/>
      <c r="W149" s="175"/>
      <c r="X149" s="175"/>
      <c r="Y149" s="175"/>
      <c r="Z149" s="175"/>
    </row>
    <row r="150" ht="11.25" customHeight="1">
      <c r="A150" s="176"/>
      <c r="B150" s="176"/>
      <c r="C150" s="176"/>
      <c r="D150" s="176"/>
      <c r="E150" s="176"/>
      <c r="F150" s="175"/>
      <c r="G150" s="175"/>
      <c r="H150" s="175"/>
      <c r="I150" s="175"/>
      <c r="J150" s="175"/>
      <c r="K150" s="175"/>
      <c r="L150" s="175"/>
      <c r="M150" s="175"/>
      <c r="N150" s="175"/>
      <c r="O150" s="175"/>
      <c r="P150" s="175"/>
      <c r="Q150" s="175"/>
      <c r="R150" s="175"/>
      <c r="S150" s="175"/>
      <c r="T150" s="175"/>
      <c r="U150" s="175"/>
      <c r="V150" s="175"/>
      <c r="W150" s="175"/>
      <c r="X150" s="175"/>
      <c r="Y150" s="175"/>
      <c r="Z150" s="175"/>
    </row>
    <row r="151" ht="11.25" customHeight="1">
      <c r="A151" s="176"/>
      <c r="B151" s="176"/>
      <c r="C151" s="176"/>
      <c r="D151" s="176"/>
      <c r="E151" s="176"/>
      <c r="F151" s="175"/>
      <c r="G151" s="175"/>
      <c r="H151" s="175"/>
      <c r="I151" s="175"/>
      <c r="J151" s="175"/>
      <c r="K151" s="175"/>
      <c r="L151" s="175"/>
      <c r="M151" s="175"/>
      <c r="N151" s="175"/>
      <c r="O151" s="175"/>
      <c r="P151" s="175"/>
      <c r="Q151" s="175"/>
      <c r="R151" s="175"/>
      <c r="S151" s="175"/>
      <c r="T151" s="175"/>
      <c r="U151" s="175"/>
      <c r="V151" s="175"/>
      <c r="W151" s="175"/>
      <c r="X151" s="175"/>
      <c r="Y151" s="175"/>
      <c r="Z151" s="175"/>
    </row>
    <row r="152" ht="11.25" customHeight="1">
      <c r="A152" s="176"/>
      <c r="B152" s="176"/>
      <c r="C152" s="176"/>
      <c r="D152" s="176"/>
      <c r="E152" s="176"/>
      <c r="F152" s="175"/>
      <c r="G152" s="175"/>
      <c r="H152" s="175"/>
      <c r="I152" s="175"/>
      <c r="J152" s="175"/>
      <c r="K152" s="175"/>
      <c r="L152" s="175"/>
      <c r="M152" s="175"/>
      <c r="N152" s="175"/>
      <c r="O152" s="175"/>
      <c r="P152" s="175"/>
      <c r="Q152" s="175"/>
      <c r="R152" s="175"/>
      <c r="S152" s="175"/>
      <c r="T152" s="175"/>
      <c r="U152" s="175"/>
      <c r="V152" s="175"/>
      <c r="W152" s="175"/>
      <c r="X152" s="175"/>
      <c r="Y152" s="175"/>
      <c r="Z152" s="175"/>
    </row>
    <row r="153" ht="11.25" customHeight="1">
      <c r="A153" s="176"/>
      <c r="B153" s="176"/>
      <c r="C153" s="176"/>
      <c r="D153" s="176"/>
      <c r="E153" s="176"/>
      <c r="F153" s="175"/>
      <c r="G153" s="175"/>
      <c r="H153" s="175"/>
      <c r="I153" s="175"/>
      <c r="J153" s="175"/>
      <c r="K153" s="175"/>
      <c r="L153" s="175"/>
      <c r="M153" s="175"/>
      <c r="N153" s="175"/>
      <c r="O153" s="175"/>
      <c r="P153" s="175"/>
      <c r="Q153" s="175"/>
      <c r="R153" s="175"/>
      <c r="S153" s="175"/>
      <c r="T153" s="175"/>
      <c r="U153" s="175"/>
      <c r="V153" s="175"/>
      <c r="W153" s="175"/>
      <c r="X153" s="175"/>
      <c r="Y153" s="175"/>
      <c r="Z153" s="175"/>
    </row>
    <row r="154" ht="11.25" customHeight="1">
      <c r="A154" s="176"/>
      <c r="B154" s="176"/>
      <c r="C154" s="176"/>
      <c r="D154" s="176"/>
      <c r="E154" s="176"/>
      <c r="F154" s="175"/>
      <c r="G154" s="175"/>
      <c r="H154" s="175"/>
      <c r="I154" s="175"/>
      <c r="J154" s="175"/>
      <c r="K154" s="175"/>
      <c r="L154" s="175"/>
      <c r="M154" s="175"/>
      <c r="N154" s="175"/>
      <c r="O154" s="175"/>
      <c r="P154" s="175"/>
      <c r="Q154" s="175"/>
      <c r="R154" s="175"/>
      <c r="S154" s="175"/>
      <c r="T154" s="175"/>
      <c r="U154" s="175"/>
      <c r="V154" s="175"/>
      <c r="W154" s="175"/>
      <c r="X154" s="175"/>
      <c r="Y154" s="175"/>
      <c r="Z154" s="175"/>
    </row>
    <row r="155" ht="11.25" customHeight="1">
      <c r="A155" s="176"/>
      <c r="B155" s="176"/>
      <c r="C155" s="176"/>
      <c r="D155" s="176"/>
      <c r="E155" s="176"/>
      <c r="F155" s="175"/>
      <c r="G155" s="175"/>
      <c r="H155" s="175"/>
      <c r="I155" s="175"/>
      <c r="J155" s="175"/>
      <c r="K155" s="175"/>
      <c r="L155" s="175"/>
      <c r="M155" s="175"/>
      <c r="N155" s="175"/>
      <c r="O155" s="175"/>
      <c r="P155" s="175"/>
      <c r="Q155" s="175"/>
      <c r="R155" s="175"/>
      <c r="S155" s="175"/>
      <c r="T155" s="175"/>
      <c r="U155" s="175"/>
      <c r="V155" s="175"/>
      <c r="W155" s="175"/>
      <c r="X155" s="175"/>
      <c r="Y155" s="175"/>
      <c r="Z155" s="175"/>
    </row>
    <row r="156" ht="11.25" customHeight="1">
      <c r="A156" s="176"/>
      <c r="B156" s="176"/>
      <c r="C156" s="176"/>
      <c r="D156" s="176"/>
      <c r="E156" s="176"/>
      <c r="F156" s="175"/>
      <c r="G156" s="175"/>
      <c r="H156" s="175"/>
      <c r="I156" s="175"/>
      <c r="J156" s="175"/>
      <c r="K156" s="175"/>
      <c r="L156" s="175"/>
      <c r="M156" s="175"/>
      <c r="N156" s="175"/>
      <c r="O156" s="175"/>
      <c r="P156" s="175"/>
      <c r="Q156" s="175"/>
      <c r="R156" s="175"/>
      <c r="S156" s="175"/>
      <c r="T156" s="175"/>
      <c r="U156" s="175"/>
      <c r="V156" s="175"/>
      <c r="W156" s="175"/>
      <c r="X156" s="175"/>
      <c r="Y156" s="175"/>
      <c r="Z156" s="175"/>
    </row>
    <row r="157" ht="11.25" customHeight="1">
      <c r="A157" s="176"/>
      <c r="B157" s="176"/>
      <c r="C157" s="176"/>
      <c r="D157" s="176"/>
      <c r="E157" s="176"/>
      <c r="F157" s="175"/>
      <c r="G157" s="175"/>
      <c r="H157" s="175"/>
      <c r="I157" s="175"/>
      <c r="J157" s="175"/>
      <c r="K157" s="175"/>
      <c r="L157" s="175"/>
      <c r="M157" s="175"/>
      <c r="N157" s="175"/>
      <c r="O157" s="175"/>
      <c r="P157" s="175"/>
      <c r="Q157" s="175"/>
      <c r="R157" s="175"/>
      <c r="S157" s="175"/>
      <c r="T157" s="175"/>
      <c r="U157" s="175"/>
      <c r="V157" s="175"/>
      <c r="W157" s="175"/>
      <c r="X157" s="175"/>
      <c r="Y157" s="175"/>
      <c r="Z157" s="175"/>
    </row>
    <row r="158" ht="11.25" customHeight="1">
      <c r="A158" s="176"/>
      <c r="B158" s="176"/>
      <c r="C158" s="176"/>
      <c r="D158" s="176"/>
      <c r="E158" s="176"/>
      <c r="F158" s="175"/>
      <c r="G158" s="175"/>
      <c r="H158" s="175"/>
      <c r="I158" s="175"/>
      <c r="J158" s="175"/>
      <c r="K158" s="175"/>
      <c r="L158" s="175"/>
      <c r="M158" s="175"/>
      <c r="N158" s="175"/>
      <c r="O158" s="175"/>
      <c r="P158" s="175"/>
      <c r="Q158" s="175"/>
      <c r="R158" s="175"/>
      <c r="S158" s="175"/>
      <c r="T158" s="175"/>
      <c r="U158" s="175"/>
      <c r="V158" s="175"/>
      <c r="W158" s="175"/>
      <c r="X158" s="175"/>
      <c r="Y158" s="175"/>
      <c r="Z158" s="175"/>
    </row>
    <row r="159" ht="11.25" customHeight="1">
      <c r="A159" s="176"/>
      <c r="B159" s="176"/>
      <c r="C159" s="176"/>
      <c r="D159" s="176"/>
      <c r="E159" s="176"/>
      <c r="F159" s="175"/>
      <c r="G159" s="175"/>
      <c r="H159" s="175"/>
      <c r="I159" s="175"/>
      <c r="J159" s="175"/>
      <c r="K159" s="175"/>
      <c r="L159" s="175"/>
      <c r="M159" s="175"/>
      <c r="N159" s="175"/>
      <c r="O159" s="175"/>
      <c r="P159" s="175"/>
      <c r="Q159" s="175"/>
      <c r="R159" s="175"/>
      <c r="S159" s="175"/>
      <c r="T159" s="175"/>
      <c r="U159" s="175"/>
      <c r="V159" s="175"/>
      <c r="W159" s="175"/>
      <c r="X159" s="175"/>
      <c r="Y159" s="175"/>
      <c r="Z159" s="175"/>
    </row>
    <row r="160" ht="11.25" customHeight="1">
      <c r="A160" s="176"/>
      <c r="B160" s="176"/>
      <c r="C160" s="176"/>
      <c r="D160" s="176"/>
      <c r="E160" s="176"/>
      <c r="F160" s="175"/>
      <c r="G160" s="175"/>
      <c r="H160" s="175"/>
      <c r="I160" s="175"/>
      <c r="J160" s="175"/>
      <c r="K160" s="175"/>
      <c r="L160" s="175"/>
      <c r="M160" s="175"/>
      <c r="N160" s="175"/>
      <c r="O160" s="175"/>
      <c r="P160" s="175"/>
      <c r="Q160" s="175"/>
      <c r="R160" s="175"/>
      <c r="S160" s="175"/>
      <c r="T160" s="175"/>
      <c r="U160" s="175"/>
      <c r="V160" s="175"/>
      <c r="W160" s="175"/>
      <c r="X160" s="175"/>
      <c r="Y160" s="175"/>
      <c r="Z160" s="175"/>
    </row>
    <row r="161" ht="11.25" customHeight="1">
      <c r="A161" s="176"/>
      <c r="B161" s="176"/>
      <c r="C161" s="176"/>
      <c r="D161" s="176"/>
      <c r="E161" s="176"/>
      <c r="F161" s="175"/>
      <c r="G161" s="175"/>
      <c r="H161" s="175"/>
      <c r="I161" s="175"/>
      <c r="J161" s="175"/>
      <c r="K161" s="175"/>
      <c r="L161" s="175"/>
      <c r="M161" s="175"/>
      <c r="N161" s="175"/>
      <c r="O161" s="175"/>
      <c r="P161" s="175"/>
      <c r="Q161" s="175"/>
      <c r="R161" s="175"/>
      <c r="S161" s="175"/>
      <c r="T161" s="175"/>
      <c r="U161" s="175"/>
      <c r="V161" s="175"/>
      <c r="W161" s="175"/>
      <c r="X161" s="175"/>
      <c r="Y161" s="175"/>
      <c r="Z161" s="175"/>
    </row>
    <row r="162" ht="11.25" customHeight="1">
      <c r="A162" s="176"/>
      <c r="B162" s="176"/>
      <c r="C162" s="176"/>
      <c r="D162" s="176"/>
      <c r="E162" s="176"/>
      <c r="F162" s="175"/>
      <c r="G162" s="175"/>
      <c r="H162" s="175"/>
      <c r="I162" s="175"/>
      <c r="J162" s="175"/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  <c r="Y162" s="175"/>
      <c r="Z162" s="175"/>
    </row>
    <row r="163" ht="11.25" customHeight="1">
      <c r="A163" s="176"/>
      <c r="B163" s="176"/>
      <c r="C163" s="176"/>
      <c r="D163" s="176"/>
      <c r="E163" s="176"/>
      <c r="F163" s="175"/>
      <c r="G163" s="175"/>
      <c r="H163" s="175"/>
      <c r="I163" s="175"/>
      <c r="J163" s="175"/>
      <c r="K163" s="175"/>
      <c r="L163" s="175"/>
      <c r="M163" s="175"/>
      <c r="N163" s="175"/>
      <c r="O163" s="175"/>
      <c r="P163" s="175"/>
      <c r="Q163" s="175"/>
      <c r="R163" s="175"/>
      <c r="S163" s="175"/>
      <c r="T163" s="175"/>
      <c r="U163" s="175"/>
      <c r="V163" s="175"/>
      <c r="W163" s="175"/>
      <c r="X163" s="175"/>
      <c r="Y163" s="175"/>
      <c r="Z163" s="175"/>
    </row>
    <row r="164" ht="11.25" customHeight="1">
      <c r="A164" s="176"/>
      <c r="B164" s="176"/>
      <c r="C164" s="176"/>
      <c r="D164" s="176"/>
      <c r="E164" s="176"/>
      <c r="F164" s="175"/>
      <c r="G164" s="175"/>
      <c r="H164" s="175"/>
      <c r="I164" s="175"/>
      <c r="J164" s="175"/>
      <c r="K164" s="175"/>
      <c r="L164" s="175"/>
      <c r="M164" s="175"/>
      <c r="N164" s="175"/>
      <c r="O164" s="175"/>
      <c r="P164" s="175"/>
      <c r="Q164" s="175"/>
      <c r="R164" s="175"/>
      <c r="S164" s="175"/>
      <c r="T164" s="175"/>
      <c r="U164" s="175"/>
      <c r="V164" s="175"/>
      <c r="W164" s="175"/>
      <c r="X164" s="175"/>
      <c r="Y164" s="175"/>
      <c r="Z164" s="175"/>
    </row>
    <row r="165" ht="11.25" customHeight="1">
      <c r="A165" s="176"/>
      <c r="B165" s="176"/>
      <c r="C165" s="176"/>
      <c r="D165" s="176"/>
      <c r="E165" s="176"/>
      <c r="F165" s="175"/>
      <c r="G165" s="175"/>
      <c r="H165" s="175"/>
      <c r="I165" s="175"/>
      <c r="J165" s="175"/>
      <c r="K165" s="175"/>
      <c r="L165" s="175"/>
      <c r="M165" s="175"/>
      <c r="N165" s="175"/>
      <c r="O165" s="175"/>
      <c r="P165" s="175"/>
      <c r="Q165" s="175"/>
      <c r="R165" s="175"/>
      <c r="S165" s="175"/>
      <c r="T165" s="175"/>
      <c r="U165" s="175"/>
      <c r="V165" s="175"/>
      <c r="W165" s="175"/>
      <c r="X165" s="175"/>
      <c r="Y165" s="175"/>
      <c r="Z165" s="175"/>
    </row>
    <row r="166" ht="11.25" customHeight="1">
      <c r="A166" s="176"/>
      <c r="B166" s="176"/>
      <c r="C166" s="176"/>
      <c r="D166" s="176"/>
      <c r="E166" s="176"/>
      <c r="F166" s="175"/>
      <c r="G166" s="175"/>
      <c r="H166" s="175"/>
      <c r="I166" s="175"/>
      <c r="J166" s="175"/>
      <c r="K166" s="175"/>
      <c r="L166" s="175"/>
      <c r="M166" s="175"/>
      <c r="N166" s="175"/>
      <c r="O166" s="175"/>
      <c r="P166" s="175"/>
      <c r="Q166" s="175"/>
      <c r="R166" s="175"/>
      <c r="S166" s="175"/>
      <c r="T166" s="175"/>
      <c r="U166" s="175"/>
      <c r="V166" s="175"/>
      <c r="W166" s="175"/>
      <c r="X166" s="175"/>
      <c r="Y166" s="175"/>
      <c r="Z166" s="175"/>
    </row>
    <row r="167" ht="11.25" customHeight="1">
      <c r="A167" s="176"/>
      <c r="B167" s="176"/>
      <c r="C167" s="176"/>
      <c r="D167" s="176"/>
      <c r="E167" s="176"/>
      <c r="F167" s="175"/>
      <c r="G167" s="175"/>
      <c r="H167" s="175"/>
      <c r="I167" s="175"/>
      <c r="J167" s="175"/>
      <c r="K167" s="175"/>
      <c r="L167" s="175"/>
      <c r="M167" s="175"/>
      <c r="N167" s="175"/>
      <c r="O167" s="175"/>
      <c r="P167" s="175"/>
      <c r="Q167" s="175"/>
      <c r="R167" s="175"/>
      <c r="S167" s="175"/>
      <c r="T167" s="175"/>
      <c r="U167" s="175"/>
      <c r="V167" s="175"/>
      <c r="W167" s="175"/>
      <c r="X167" s="175"/>
      <c r="Y167" s="175"/>
      <c r="Z167" s="175"/>
    </row>
    <row r="168" ht="11.25" customHeight="1">
      <c r="A168" s="176"/>
      <c r="B168" s="176"/>
      <c r="C168" s="176"/>
      <c r="D168" s="176"/>
      <c r="E168" s="176"/>
      <c r="F168" s="175"/>
      <c r="G168" s="175"/>
      <c r="H168" s="175"/>
      <c r="I168" s="175"/>
      <c r="J168" s="175"/>
      <c r="K168" s="175"/>
      <c r="L168" s="175"/>
      <c r="M168" s="175"/>
      <c r="N168" s="175"/>
      <c r="O168" s="175"/>
      <c r="P168" s="175"/>
      <c r="Q168" s="175"/>
      <c r="R168" s="175"/>
      <c r="S168" s="175"/>
      <c r="T168" s="175"/>
      <c r="U168" s="175"/>
      <c r="V168" s="175"/>
      <c r="W168" s="175"/>
      <c r="X168" s="175"/>
      <c r="Y168" s="175"/>
      <c r="Z168" s="175"/>
    </row>
    <row r="169" ht="11.25" customHeight="1">
      <c r="A169" s="176"/>
      <c r="B169" s="176"/>
      <c r="C169" s="176"/>
      <c r="D169" s="176"/>
      <c r="E169" s="176"/>
      <c r="F169" s="175"/>
      <c r="G169" s="175"/>
      <c r="H169" s="175"/>
      <c r="I169" s="175"/>
      <c r="J169" s="175"/>
      <c r="K169" s="175"/>
      <c r="L169" s="175"/>
      <c r="M169" s="175"/>
      <c r="N169" s="175"/>
      <c r="O169" s="175"/>
      <c r="P169" s="175"/>
      <c r="Q169" s="175"/>
      <c r="R169" s="175"/>
      <c r="S169" s="175"/>
      <c r="T169" s="175"/>
      <c r="U169" s="175"/>
      <c r="V169" s="175"/>
      <c r="W169" s="175"/>
      <c r="X169" s="175"/>
      <c r="Y169" s="175"/>
      <c r="Z169" s="175"/>
    </row>
    <row r="170" ht="11.25" customHeight="1">
      <c r="A170" s="176"/>
      <c r="B170" s="176"/>
      <c r="C170" s="176"/>
      <c r="D170" s="176"/>
      <c r="E170" s="176"/>
      <c r="F170" s="175"/>
      <c r="G170" s="175"/>
      <c r="H170" s="175"/>
      <c r="I170" s="175"/>
      <c r="J170" s="175"/>
      <c r="K170" s="175"/>
      <c r="L170" s="175"/>
      <c r="M170" s="175"/>
      <c r="N170" s="175"/>
      <c r="O170" s="175"/>
      <c r="P170" s="175"/>
      <c r="Q170" s="175"/>
      <c r="R170" s="175"/>
      <c r="S170" s="175"/>
      <c r="T170" s="175"/>
      <c r="U170" s="175"/>
      <c r="V170" s="175"/>
      <c r="W170" s="175"/>
      <c r="X170" s="175"/>
      <c r="Y170" s="175"/>
      <c r="Z170" s="175"/>
    </row>
    <row r="171" ht="11.25" customHeight="1">
      <c r="A171" s="176"/>
      <c r="B171" s="176"/>
      <c r="C171" s="176"/>
      <c r="D171" s="176"/>
      <c r="E171" s="176"/>
      <c r="F171" s="175"/>
      <c r="G171" s="175"/>
      <c r="H171" s="175"/>
      <c r="I171" s="175"/>
      <c r="J171" s="175"/>
      <c r="K171" s="175"/>
      <c r="L171" s="175"/>
      <c r="M171" s="175"/>
      <c r="N171" s="175"/>
      <c r="O171" s="175"/>
      <c r="P171" s="175"/>
      <c r="Q171" s="175"/>
      <c r="R171" s="175"/>
      <c r="S171" s="175"/>
      <c r="T171" s="175"/>
      <c r="U171" s="175"/>
      <c r="V171" s="175"/>
      <c r="W171" s="175"/>
      <c r="X171" s="175"/>
      <c r="Y171" s="175"/>
      <c r="Z171" s="175"/>
    </row>
    <row r="172" ht="11.25" customHeight="1">
      <c r="A172" s="176"/>
      <c r="B172" s="176"/>
      <c r="C172" s="176"/>
      <c r="D172" s="176"/>
      <c r="E172" s="176"/>
      <c r="F172" s="175"/>
      <c r="G172" s="175"/>
      <c r="H172" s="175"/>
      <c r="I172" s="175"/>
      <c r="J172" s="175"/>
      <c r="K172" s="175"/>
      <c r="L172" s="175"/>
      <c r="M172" s="175"/>
      <c r="N172" s="175"/>
      <c r="O172" s="175"/>
      <c r="P172" s="175"/>
      <c r="Q172" s="175"/>
      <c r="R172" s="175"/>
      <c r="S172" s="175"/>
      <c r="T172" s="175"/>
      <c r="U172" s="175"/>
      <c r="V172" s="175"/>
      <c r="W172" s="175"/>
      <c r="X172" s="175"/>
      <c r="Y172" s="175"/>
      <c r="Z172" s="175"/>
    </row>
    <row r="173" ht="11.25" customHeight="1">
      <c r="A173" s="176"/>
      <c r="B173" s="176"/>
      <c r="C173" s="176"/>
      <c r="D173" s="176"/>
      <c r="E173" s="176"/>
      <c r="F173" s="175"/>
      <c r="G173" s="175"/>
      <c r="H173" s="175"/>
      <c r="I173" s="175"/>
      <c r="J173" s="175"/>
      <c r="K173" s="175"/>
      <c r="L173" s="175"/>
      <c r="M173" s="175"/>
      <c r="N173" s="175"/>
      <c r="O173" s="175"/>
      <c r="P173" s="175"/>
      <c r="Q173" s="175"/>
      <c r="R173" s="175"/>
      <c r="S173" s="175"/>
      <c r="T173" s="175"/>
      <c r="U173" s="175"/>
      <c r="V173" s="175"/>
      <c r="W173" s="175"/>
      <c r="X173" s="175"/>
      <c r="Y173" s="175"/>
      <c r="Z173" s="175"/>
    </row>
    <row r="174" ht="11.25" customHeight="1">
      <c r="A174" s="176"/>
      <c r="B174" s="176"/>
      <c r="C174" s="176"/>
      <c r="D174" s="176"/>
      <c r="E174" s="176"/>
      <c r="F174" s="175"/>
      <c r="G174" s="175"/>
      <c r="H174" s="175"/>
      <c r="I174" s="175"/>
      <c r="J174" s="175"/>
      <c r="K174" s="175"/>
      <c r="L174" s="175"/>
      <c r="M174" s="175"/>
      <c r="N174" s="175"/>
      <c r="O174" s="175"/>
      <c r="P174" s="175"/>
      <c r="Q174" s="175"/>
      <c r="R174" s="175"/>
      <c r="S174" s="175"/>
      <c r="T174" s="175"/>
      <c r="U174" s="175"/>
      <c r="V174" s="175"/>
      <c r="W174" s="175"/>
      <c r="X174" s="175"/>
      <c r="Y174" s="175"/>
      <c r="Z174" s="175"/>
    </row>
    <row r="175" ht="11.25" customHeight="1">
      <c r="A175" s="176"/>
      <c r="B175" s="176"/>
      <c r="C175" s="176"/>
      <c r="D175" s="176"/>
      <c r="E175" s="176"/>
      <c r="F175" s="175"/>
      <c r="G175" s="175"/>
      <c r="H175" s="175"/>
      <c r="I175" s="175"/>
      <c r="J175" s="175"/>
      <c r="K175" s="175"/>
      <c r="L175" s="175"/>
      <c r="M175" s="175"/>
      <c r="N175" s="175"/>
      <c r="O175" s="175"/>
      <c r="P175" s="175"/>
      <c r="Q175" s="175"/>
      <c r="R175" s="175"/>
      <c r="S175" s="175"/>
      <c r="T175" s="175"/>
      <c r="U175" s="175"/>
      <c r="V175" s="175"/>
      <c r="W175" s="175"/>
      <c r="X175" s="175"/>
      <c r="Y175" s="175"/>
      <c r="Z175" s="175"/>
    </row>
    <row r="176" ht="11.25" customHeight="1">
      <c r="A176" s="176"/>
      <c r="B176" s="176"/>
      <c r="C176" s="176"/>
      <c r="D176" s="176"/>
      <c r="E176" s="176"/>
      <c r="F176" s="175"/>
      <c r="G176" s="175"/>
      <c r="H176" s="175"/>
      <c r="I176" s="175"/>
      <c r="J176" s="175"/>
      <c r="K176" s="175"/>
      <c r="L176" s="175"/>
      <c r="M176" s="175"/>
      <c r="N176" s="175"/>
      <c r="O176" s="175"/>
      <c r="P176" s="175"/>
      <c r="Q176" s="175"/>
      <c r="R176" s="175"/>
      <c r="S176" s="175"/>
      <c r="T176" s="175"/>
      <c r="U176" s="175"/>
      <c r="V176" s="175"/>
      <c r="W176" s="175"/>
      <c r="X176" s="175"/>
      <c r="Y176" s="175"/>
      <c r="Z176" s="175"/>
    </row>
    <row r="177" ht="11.25" customHeight="1">
      <c r="A177" s="176"/>
      <c r="B177" s="176"/>
      <c r="C177" s="176"/>
      <c r="D177" s="176"/>
      <c r="E177" s="176"/>
      <c r="F177" s="175"/>
      <c r="G177" s="175"/>
      <c r="H177" s="175"/>
      <c r="I177" s="175"/>
      <c r="J177" s="175"/>
      <c r="K177" s="175"/>
      <c r="L177" s="175"/>
      <c r="M177" s="175"/>
      <c r="N177" s="175"/>
      <c r="O177" s="175"/>
      <c r="P177" s="175"/>
      <c r="Q177" s="175"/>
      <c r="R177" s="175"/>
      <c r="S177" s="175"/>
      <c r="T177" s="175"/>
      <c r="U177" s="175"/>
      <c r="V177" s="175"/>
      <c r="W177" s="175"/>
      <c r="X177" s="175"/>
      <c r="Y177" s="175"/>
      <c r="Z177" s="175"/>
    </row>
    <row r="178" ht="11.25" customHeight="1">
      <c r="A178" s="176"/>
      <c r="B178" s="176"/>
      <c r="C178" s="176"/>
      <c r="D178" s="176"/>
      <c r="E178" s="176"/>
      <c r="F178" s="175"/>
      <c r="G178" s="175"/>
      <c r="H178" s="175"/>
      <c r="I178" s="175"/>
      <c r="J178" s="175"/>
      <c r="K178" s="175"/>
      <c r="L178" s="175"/>
      <c r="M178" s="175"/>
      <c r="N178" s="175"/>
      <c r="O178" s="175"/>
      <c r="P178" s="175"/>
      <c r="Q178" s="175"/>
      <c r="R178" s="175"/>
      <c r="S178" s="175"/>
      <c r="T178" s="175"/>
      <c r="U178" s="175"/>
      <c r="V178" s="175"/>
      <c r="W178" s="175"/>
      <c r="X178" s="175"/>
      <c r="Y178" s="175"/>
      <c r="Z178" s="175"/>
    </row>
    <row r="179" ht="11.25" customHeight="1">
      <c r="A179" s="176"/>
      <c r="B179" s="176"/>
      <c r="C179" s="176"/>
      <c r="D179" s="176"/>
      <c r="E179" s="176"/>
      <c r="F179" s="175"/>
      <c r="G179" s="175"/>
      <c r="H179" s="175"/>
      <c r="I179" s="175"/>
      <c r="J179" s="175"/>
      <c r="K179" s="175"/>
      <c r="L179" s="175"/>
      <c r="M179" s="175"/>
      <c r="N179" s="175"/>
      <c r="O179" s="175"/>
      <c r="P179" s="175"/>
      <c r="Q179" s="175"/>
      <c r="R179" s="175"/>
      <c r="S179" s="175"/>
      <c r="T179" s="175"/>
      <c r="U179" s="175"/>
      <c r="V179" s="175"/>
      <c r="W179" s="175"/>
      <c r="X179" s="175"/>
      <c r="Y179" s="175"/>
      <c r="Z179" s="175"/>
    </row>
    <row r="180" ht="11.25" customHeight="1">
      <c r="A180" s="176"/>
      <c r="B180" s="176"/>
      <c r="C180" s="176"/>
      <c r="D180" s="176"/>
      <c r="E180" s="176"/>
      <c r="F180" s="175"/>
      <c r="G180" s="175"/>
      <c r="H180" s="175"/>
      <c r="I180" s="175"/>
      <c r="J180" s="175"/>
      <c r="K180" s="175"/>
      <c r="L180" s="175"/>
      <c r="M180" s="175"/>
      <c r="N180" s="175"/>
      <c r="O180" s="175"/>
      <c r="P180" s="175"/>
      <c r="Q180" s="175"/>
      <c r="R180" s="175"/>
      <c r="S180" s="175"/>
      <c r="T180" s="175"/>
      <c r="U180" s="175"/>
      <c r="V180" s="175"/>
      <c r="W180" s="175"/>
      <c r="X180" s="175"/>
      <c r="Y180" s="175"/>
      <c r="Z180" s="175"/>
    </row>
    <row r="181" ht="11.25" customHeight="1">
      <c r="A181" s="176"/>
      <c r="B181" s="176"/>
      <c r="C181" s="176"/>
      <c r="D181" s="176"/>
      <c r="E181" s="176"/>
      <c r="F181" s="175"/>
      <c r="G181" s="175"/>
      <c r="H181" s="175"/>
      <c r="I181" s="175"/>
      <c r="J181" s="175"/>
      <c r="K181" s="175"/>
      <c r="L181" s="175"/>
      <c r="M181" s="175"/>
      <c r="N181" s="175"/>
      <c r="O181" s="175"/>
      <c r="P181" s="175"/>
      <c r="Q181" s="175"/>
      <c r="R181" s="175"/>
      <c r="S181" s="175"/>
      <c r="T181" s="175"/>
      <c r="U181" s="175"/>
      <c r="V181" s="175"/>
      <c r="W181" s="175"/>
      <c r="X181" s="175"/>
      <c r="Y181" s="175"/>
      <c r="Z181" s="175"/>
    </row>
    <row r="182" ht="11.25" customHeight="1">
      <c r="A182" s="176"/>
      <c r="B182" s="176"/>
      <c r="C182" s="176"/>
      <c r="D182" s="176"/>
      <c r="E182" s="176"/>
      <c r="F182" s="175"/>
      <c r="G182" s="175"/>
      <c r="H182" s="175"/>
      <c r="I182" s="175"/>
      <c r="J182" s="175"/>
      <c r="K182" s="175"/>
      <c r="L182" s="175"/>
      <c r="M182" s="175"/>
      <c r="N182" s="175"/>
      <c r="O182" s="175"/>
      <c r="P182" s="175"/>
      <c r="Q182" s="175"/>
      <c r="R182" s="175"/>
      <c r="S182" s="175"/>
      <c r="T182" s="175"/>
      <c r="U182" s="175"/>
      <c r="V182" s="175"/>
      <c r="W182" s="175"/>
      <c r="X182" s="175"/>
      <c r="Y182" s="175"/>
      <c r="Z182" s="175"/>
    </row>
    <row r="183" ht="11.25" customHeight="1">
      <c r="A183" s="176"/>
      <c r="B183" s="176"/>
      <c r="C183" s="176"/>
      <c r="D183" s="176"/>
      <c r="E183" s="176"/>
      <c r="F183" s="175"/>
      <c r="G183" s="175"/>
      <c r="H183" s="175"/>
      <c r="I183" s="175"/>
      <c r="J183" s="175"/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5"/>
      <c r="V183" s="175"/>
      <c r="W183" s="175"/>
      <c r="X183" s="175"/>
      <c r="Y183" s="175"/>
      <c r="Z183" s="175"/>
    </row>
    <row r="184" ht="11.25" customHeight="1">
      <c r="A184" s="176"/>
      <c r="B184" s="176"/>
      <c r="C184" s="176"/>
      <c r="D184" s="176"/>
      <c r="E184" s="176"/>
      <c r="F184" s="175"/>
      <c r="G184" s="175"/>
      <c r="H184" s="175"/>
      <c r="I184" s="175"/>
      <c r="J184" s="175"/>
      <c r="K184" s="175"/>
      <c r="L184" s="175"/>
      <c r="M184" s="175"/>
      <c r="N184" s="175"/>
      <c r="O184" s="175"/>
      <c r="P184" s="175"/>
      <c r="Q184" s="175"/>
      <c r="R184" s="175"/>
      <c r="S184" s="175"/>
      <c r="T184" s="175"/>
      <c r="U184" s="175"/>
      <c r="V184" s="175"/>
      <c r="W184" s="175"/>
      <c r="X184" s="175"/>
      <c r="Y184" s="175"/>
      <c r="Z184" s="175"/>
    </row>
    <row r="185" ht="11.25" customHeight="1">
      <c r="A185" s="176"/>
      <c r="B185" s="176"/>
      <c r="C185" s="176"/>
      <c r="D185" s="176"/>
      <c r="E185" s="176"/>
      <c r="F185" s="175"/>
      <c r="G185" s="175"/>
      <c r="H185" s="175"/>
      <c r="I185" s="175"/>
      <c r="J185" s="175"/>
      <c r="K185" s="175"/>
      <c r="L185" s="175"/>
      <c r="M185" s="175"/>
      <c r="N185" s="175"/>
      <c r="O185" s="175"/>
      <c r="P185" s="175"/>
      <c r="Q185" s="175"/>
      <c r="R185" s="175"/>
      <c r="S185" s="175"/>
      <c r="T185" s="175"/>
      <c r="U185" s="175"/>
      <c r="V185" s="175"/>
      <c r="W185" s="175"/>
      <c r="X185" s="175"/>
      <c r="Y185" s="175"/>
      <c r="Z185" s="175"/>
    </row>
    <row r="186" ht="11.25" customHeight="1">
      <c r="A186" s="176"/>
      <c r="B186" s="176"/>
      <c r="C186" s="176"/>
      <c r="D186" s="176"/>
      <c r="E186" s="176"/>
      <c r="F186" s="175"/>
      <c r="G186" s="175"/>
      <c r="H186" s="175"/>
      <c r="I186" s="175"/>
      <c r="J186" s="175"/>
      <c r="K186" s="175"/>
      <c r="L186" s="175"/>
      <c r="M186" s="175"/>
      <c r="N186" s="175"/>
      <c r="O186" s="175"/>
      <c r="P186" s="175"/>
      <c r="Q186" s="175"/>
      <c r="R186" s="175"/>
      <c r="S186" s="175"/>
      <c r="T186" s="175"/>
      <c r="U186" s="175"/>
      <c r="V186" s="175"/>
      <c r="W186" s="175"/>
      <c r="X186" s="175"/>
      <c r="Y186" s="175"/>
      <c r="Z186" s="175"/>
    </row>
    <row r="187" ht="11.25" customHeight="1">
      <c r="A187" s="176"/>
      <c r="B187" s="176"/>
      <c r="C187" s="176"/>
      <c r="D187" s="176"/>
      <c r="E187" s="176"/>
      <c r="F187" s="175"/>
      <c r="G187" s="175"/>
      <c r="H187" s="175"/>
      <c r="I187" s="175"/>
      <c r="J187" s="175"/>
      <c r="K187" s="175"/>
      <c r="L187" s="175"/>
      <c r="M187" s="175"/>
      <c r="N187" s="175"/>
      <c r="O187" s="175"/>
      <c r="P187" s="175"/>
      <c r="Q187" s="175"/>
      <c r="R187" s="175"/>
      <c r="S187" s="175"/>
      <c r="T187" s="175"/>
      <c r="U187" s="175"/>
      <c r="V187" s="175"/>
      <c r="W187" s="175"/>
      <c r="X187" s="175"/>
      <c r="Y187" s="175"/>
      <c r="Z187" s="175"/>
    </row>
    <row r="188" ht="11.25" customHeight="1">
      <c r="A188" s="176"/>
      <c r="B188" s="176"/>
      <c r="C188" s="176"/>
      <c r="D188" s="176"/>
      <c r="E188" s="176"/>
      <c r="F188" s="175"/>
      <c r="G188" s="175"/>
      <c r="H188" s="175"/>
      <c r="I188" s="175"/>
      <c r="J188" s="175"/>
      <c r="K188" s="175"/>
      <c r="L188" s="175"/>
      <c r="M188" s="175"/>
      <c r="N188" s="175"/>
      <c r="O188" s="175"/>
      <c r="P188" s="175"/>
      <c r="Q188" s="175"/>
      <c r="R188" s="175"/>
      <c r="S188" s="175"/>
      <c r="T188" s="175"/>
      <c r="U188" s="175"/>
      <c r="V188" s="175"/>
      <c r="W188" s="175"/>
      <c r="X188" s="175"/>
      <c r="Y188" s="175"/>
      <c r="Z188" s="175"/>
    </row>
    <row r="189" ht="11.25" customHeight="1">
      <c r="A189" s="176"/>
      <c r="B189" s="176"/>
      <c r="C189" s="176"/>
      <c r="D189" s="176"/>
      <c r="E189" s="176"/>
      <c r="F189" s="175"/>
      <c r="G189" s="175"/>
      <c r="H189" s="175"/>
      <c r="I189" s="175"/>
      <c r="J189" s="175"/>
      <c r="K189" s="175"/>
      <c r="L189" s="175"/>
      <c r="M189" s="175"/>
      <c r="N189" s="175"/>
      <c r="O189" s="175"/>
      <c r="P189" s="175"/>
      <c r="Q189" s="175"/>
      <c r="R189" s="175"/>
      <c r="S189" s="175"/>
      <c r="T189" s="175"/>
      <c r="U189" s="175"/>
      <c r="V189" s="175"/>
      <c r="W189" s="175"/>
      <c r="X189" s="175"/>
      <c r="Y189" s="175"/>
      <c r="Z189" s="175"/>
    </row>
    <row r="190" ht="11.25" customHeight="1">
      <c r="A190" s="176"/>
      <c r="B190" s="176"/>
      <c r="C190" s="176"/>
      <c r="D190" s="176"/>
      <c r="E190" s="176"/>
      <c r="F190" s="175"/>
      <c r="G190" s="175"/>
      <c r="H190" s="175"/>
      <c r="I190" s="175"/>
      <c r="J190" s="175"/>
      <c r="K190" s="175"/>
      <c r="L190" s="175"/>
      <c r="M190" s="175"/>
      <c r="N190" s="175"/>
      <c r="O190" s="175"/>
      <c r="P190" s="175"/>
      <c r="Q190" s="175"/>
      <c r="R190" s="175"/>
      <c r="S190" s="175"/>
      <c r="T190" s="175"/>
      <c r="U190" s="175"/>
      <c r="V190" s="175"/>
      <c r="W190" s="175"/>
      <c r="X190" s="175"/>
      <c r="Y190" s="175"/>
      <c r="Z190" s="175"/>
    </row>
    <row r="191" ht="11.25" customHeight="1">
      <c r="A191" s="176"/>
      <c r="B191" s="176"/>
      <c r="C191" s="176"/>
      <c r="D191" s="176"/>
      <c r="E191" s="176"/>
      <c r="F191" s="175"/>
      <c r="G191" s="175"/>
      <c r="H191" s="175"/>
      <c r="I191" s="175"/>
      <c r="J191" s="175"/>
      <c r="K191" s="175"/>
      <c r="L191" s="175"/>
      <c r="M191" s="175"/>
      <c r="N191" s="175"/>
      <c r="O191" s="175"/>
      <c r="P191" s="175"/>
      <c r="Q191" s="175"/>
      <c r="R191" s="175"/>
      <c r="S191" s="175"/>
      <c r="T191" s="175"/>
      <c r="U191" s="175"/>
      <c r="V191" s="175"/>
      <c r="W191" s="175"/>
      <c r="X191" s="175"/>
      <c r="Y191" s="175"/>
      <c r="Z191" s="175"/>
    </row>
    <row r="192" ht="11.25" customHeight="1">
      <c r="A192" s="176"/>
      <c r="B192" s="176"/>
      <c r="C192" s="176"/>
      <c r="D192" s="176"/>
      <c r="E192" s="176"/>
      <c r="F192" s="175"/>
      <c r="G192" s="175"/>
      <c r="H192" s="175"/>
      <c r="I192" s="175"/>
      <c r="J192" s="175"/>
      <c r="K192" s="175"/>
      <c r="L192" s="175"/>
      <c r="M192" s="175"/>
      <c r="N192" s="175"/>
      <c r="O192" s="175"/>
      <c r="P192" s="175"/>
      <c r="Q192" s="175"/>
      <c r="R192" s="175"/>
      <c r="S192" s="175"/>
      <c r="T192" s="175"/>
      <c r="U192" s="175"/>
      <c r="V192" s="175"/>
      <c r="W192" s="175"/>
      <c r="X192" s="175"/>
      <c r="Y192" s="175"/>
      <c r="Z192" s="175"/>
    </row>
    <row r="193" ht="11.25" customHeight="1">
      <c r="A193" s="176"/>
      <c r="B193" s="176"/>
      <c r="C193" s="176"/>
      <c r="D193" s="176"/>
      <c r="E193" s="176"/>
      <c r="F193" s="175"/>
      <c r="G193" s="175"/>
      <c r="H193" s="175"/>
      <c r="I193" s="175"/>
      <c r="J193" s="175"/>
      <c r="K193" s="175"/>
      <c r="L193" s="175"/>
      <c r="M193" s="175"/>
      <c r="N193" s="175"/>
      <c r="O193" s="175"/>
      <c r="P193" s="175"/>
      <c r="Q193" s="175"/>
      <c r="R193" s="175"/>
      <c r="S193" s="175"/>
      <c r="T193" s="175"/>
      <c r="U193" s="175"/>
      <c r="V193" s="175"/>
      <c r="W193" s="175"/>
      <c r="X193" s="175"/>
      <c r="Y193" s="175"/>
      <c r="Z193" s="175"/>
    </row>
    <row r="194" ht="11.25" customHeight="1">
      <c r="A194" s="176"/>
      <c r="B194" s="176"/>
      <c r="C194" s="176"/>
      <c r="D194" s="176"/>
      <c r="E194" s="176"/>
      <c r="F194" s="175"/>
      <c r="G194" s="175"/>
      <c r="H194" s="175"/>
      <c r="I194" s="175"/>
      <c r="J194" s="175"/>
      <c r="K194" s="175"/>
      <c r="L194" s="175"/>
      <c r="M194" s="175"/>
      <c r="N194" s="175"/>
      <c r="O194" s="175"/>
      <c r="P194" s="175"/>
      <c r="Q194" s="175"/>
      <c r="R194" s="175"/>
      <c r="S194" s="175"/>
      <c r="T194" s="175"/>
      <c r="U194" s="175"/>
      <c r="V194" s="175"/>
      <c r="W194" s="175"/>
      <c r="X194" s="175"/>
      <c r="Y194" s="175"/>
      <c r="Z194" s="175"/>
    </row>
    <row r="195" ht="11.25" customHeight="1">
      <c r="A195" s="176"/>
      <c r="B195" s="176"/>
      <c r="C195" s="176"/>
      <c r="D195" s="176"/>
      <c r="E195" s="176"/>
      <c r="F195" s="175"/>
      <c r="G195" s="175"/>
      <c r="H195" s="175"/>
      <c r="I195" s="175"/>
      <c r="J195" s="175"/>
      <c r="K195" s="175"/>
      <c r="L195" s="175"/>
      <c r="M195" s="175"/>
      <c r="N195" s="175"/>
      <c r="O195" s="175"/>
      <c r="P195" s="175"/>
      <c r="Q195" s="175"/>
      <c r="R195" s="175"/>
      <c r="S195" s="175"/>
      <c r="T195" s="175"/>
      <c r="U195" s="175"/>
      <c r="V195" s="175"/>
      <c r="W195" s="175"/>
      <c r="X195" s="175"/>
      <c r="Y195" s="175"/>
      <c r="Z195" s="175"/>
    </row>
    <row r="196" ht="11.25" customHeight="1">
      <c r="A196" s="176"/>
      <c r="B196" s="176"/>
      <c r="C196" s="176"/>
      <c r="D196" s="176"/>
      <c r="E196" s="176"/>
      <c r="F196" s="175"/>
      <c r="G196" s="175"/>
      <c r="H196" s="175"/>
      <c r="I196" s="175"/>
      <c r="J196" s="175"/>
      <c r="K196" s="175"/>
      <c r="L196" s="175"/>
      <c r="M196" s="175"/>
      <c r="N196" s="175"/>
      <c r="O196" s="175"/>
      <c r="P196" s="175"/>
      <c r="Q196" s="175"/>
      <c r="R196" s="175"/>
      <c r="S196" s="175"/>
      <c r="T196" s="175"/>
      <c r="U196" s="175"/>
      <c r="V196" s="175"/>
      <c r="W196" s="175"/>
      <c r="X196" s="175"/>
      <c r="Y196" s="175"/>
      <c r="Z196" s="175"/>
    </row>
    <row r="197" ht="11.25" customHeight="1">
      <c r="A197" s="176"/>
      <c r="B197" s="176"/>
      <c r="C197" s="176"/>
      <c r="D197" s="176"/>
      <c r="E197" s="176"/>
      <c r="F197" s="175"/>
      <c r="G197" s="175"/>
      <c r="H197" s="175"/>
      <c r="I197" s="175"/>
      <c r="J197" s="175"/>
      <c r="K197" s="175"/>
      <c r="L197" s="175"/>
      <c r="M197" s="175"/>
      <c r="N197" s="175"/>
      <c r="O197" s="175"/>
      <c r="P197" s="175"/>
      <c r="Q197" s="175"/>
      <c r="R197" s="175"/>
      <c r="S197" s="175"/>
      <c r="T197" s="175"/>
      <c r="U197" s="175"/>
      <c r="V197" s="175"/>
      <c r="W197" s="175"/>
      <c r="X197" s="175"/>
      <c r="Y197" s="175"/>
      <c r="Z197" s="175"/>
    </row>
    <row r="198" ht="11.25" customHeight="1">
      <c r="A198" s="176"/>
      <c r="B198" s="176"/>
      <c r="C198" s="176"/>
      <c r="D198" s="176"/>
      <c r="E198" s="176"/>
      <c r="F198" s="175"/>
      <c r="G198" s="175"/>
      <c r="H198" s="175"/>
      <c r="I198" s="175"/>
      <c r="J198" s="175"/>
      <c r="K198" s="175"/>
      <c r="L198" s="175"/>
      <c r="M198" s="175"/>
      <c r="N198" s="175"/>
      <c r="O198" s="175"/>
      <c r="P198" s="175"/>
      <c r="Q198" s="175"/>
      <c r="R198" s="175"/>
      <c r="S198" s="175"/>
      <c r="T198" s="175"/>
      <c r="U198" s="175"/>
      <c r="V198" s="175"/>
      <c r="W198" s="175"/>
      <c r="X198" s="175"/>
      <c r="Y198" s="175"/>
      <c r="Z198" s="175"/>
    </row>
    <row r="199" ht="11.25" customHeight="1">
      <c r="A199" s="176"/>
      <c r="B199" s="176"/>
      <c r="C199" s="176"/>
      <c r="D199" s="176"/>
      <c r="E199" s="176"/>
      <c r="F199" s="175"/>
      <c r="G199" s="175"/>
      <c r="H199" s="175"/>
      <c r="I199" s="175"/>
      <c r="J199" s="175"/>
      <c r="K199" s="175"/>
      <c r="L199" s="175"/>
      <c r="M199" s="175"/>
      <c r="N199" s="175"/>
      <c r="O199" s="175"/>
      <c r="P199" s="175"/>
      <c r="Q199" s="175"/>
      <c r="R199" s="175"/>
      <c r="S199" s="175"/>
      <c r="T199" s="175"/>
      <c r="U199" s="175"/>
      <c r="V199" s="175"/>
      <c r="W199" s="175"/>
      <c r="X199" s="175"/>
      <c r="Y199" s="175"/>
      <c r="Z199" s="175"/>
    </row>
    <row r="200" ht="11.25" customHeight="1">
      <c r="A200" s="176"/>
      <c r="B200" s="176"/>
      <c r="C200" s="176"/>
      <c r="D200" s="176"/>
      <c r="E200" s="176"/>
      <c r="F200" s="175"/>
      <c r="G200" s="175"/>
      <c r="H200" s="175"/>
      <c r="I200" s="175"/>
      <c r="J200" s="175"/>
      <c r="K200" s="175"/>
      <c r="L200" s="175"/>
      <c r="M200" s="175"/>
      <c r="N200" s="175"/>
      <c r="O200" s="175"/>
      <c r="P200" s="175"/>
      <c r="Q200" s="175"/>
      <c r="R200" s="175"/>
      <c r="S200" s="175"/>
      <c r="T200" s="175"/>
      <c r="U200" s="175"/>
      <c r="V200" s="175"/>
      <c r="W200" s="175"/>
      <c r="X200" s="175"/>
      <c r="Y200" s="175"/>
      <c r="Z200" s="175"/>
    </row>
    <row r="201" ht="11.25" customHeight="1">
      <c r="A201" s="176"/>
      <c r="B201" s="176"/>
      <c r="C201" s="176"/>
      <c r="D201" s="176"/>
      <c r="E201" s="176"/>
      <c r="F201" s="175"/>
      <c r="G201" s="175"/>
      <c r="H201" s="175"/>
      <c r="I201" s="175"/>
      <c r="J201" s="175"/>
      <c r="K201" s="175"/>
      <c r="L201" s="175"/>
      <c r="M201" s="175"/>
      <c r="N201" s="175"/>
      <c r="O201" s="175"/>
      <c r="P201" s="175"/>
      <c r="Q201" s="175"/>
      <c r="R201" s="175"/>
      <c r="S201" s="175"/>
      <c r="T201" s="175"/>
      <c r="U201" s="175"/>
      <c r="V201" s="175"/>
      <c r="W201" s="175"/>
      <c r="X201" s="175"/>
      <c r="Y201" s="175"/>
      <c r="Z201" s="175"/>
    </row>
    <row r="202" ht="11.25" customHeight="1">
      <c r="A202" s="176"/>
      <c r="B202" s="176"/>
      <c r="C202" s="176"/>
      <c r="D202" s="176"/>
      <c r="E202" s="176"/>
      <c r="F202" s="175"/>
      <c r="G202" s="175"/>
      <c r="H202" s="175"/>
      <c r="I202" s="175"/>
      <c r="J202" s="175"/>
      <c r="K202" s="175"/>
      <c r="L202" s="175"/>
      <c r="M202" s="175"/>
      <c r="N202" s="175"/>
      <c r="O202" s="175"/>
      <c r="P202" s="175"/>
      <c r="Q202" s="175"/>
      <c r="R202" s="175"/>
      <c r="S202" s="175"/>
      <c r="T202" s="175"/>
      <c r="U202" s="175"/>
      <c r="V202" s="175"/>
      <c r="W202" s="175"/>
      <c r="X202" s="175"/>
      <c r="Y202" s="175"/>
      <c r="Z202" s="175"/>
    </row>
    <row r="203" ht="11.25" customHeight="1">
      <c r="A203" s="176"/>
      <c r="B203" s="176"/>
      <c r="C203" s="176"/>
      <c r="D203" s="176"/>
      <c r="E203" s="176"/>
      <c r="F203" s="175"/>
      <c r="G203" s="175"/>
      <c r="H203" s="175"/>
      <c r="I203" s="175"/>
      <c r="J203" s="175"/>
      <c r="K203" s="175"/>
      <c r="L203" s="175"/>
      <c r="M203" s="175"/>
      <c r="N203" s="175"/>
      <c r="O203" s="175"/>
      <c r="P203" s="175"/>
      <c r="Q203" s="175"/>
      <c r="R203" s="175"/>
      <c r="S203" s="175"/>
      <c r="T203" s="175"/>
      <c r="U203" s="175"/>
      <c r="V203" s="175"/>
      <c r="W203" s="175"/>
      <c r="X203" s="175"/>
      <c r="Y203" s="175"/>
      <c r="Z203" s="175"/>
    </row>
    <row r="204" ht="11.25" customHeight="1">
      <c r="A204" s="176"/>
      <c r="B204" s="176"/>
      <c r="C204" s="176"/>
      <c r="D204" s="176"/>
      <c r="E204" s="176"/>
      <c r="F204" s="175"/>
      <c r="G204" s="175"/>
      <c r="H204" s="175"/>
      <c r="I204" s="175"/>
      <c r="J204" s="175"/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5"/>
      <c r="V204" s="175"/>
      <c r="W204" s="175"/>
      <c r="X204" s="175"/>
      <c r="Y204" s="175"/>
      <c r="Z204" s="175"/>
    </row>
    <row r="205" ht="11.25" customHeight="1">
      <c r="A205" s="176"/>
      <c r="B205" s="176"/>
      <c r="C205" s="176"/>
      <c r="D205" s="176"/>
      <c r="E205" s="176"/>
      <c r="F205" s="175"/>
      <c r="G205" s="175"/>
      <c r="H205" s="175"/>
      <c r="I205" s="175"/>
      <c r="J205" s="175"/>
      <c r="K205" s="175"/>
      <c r="L205" s="175"/>
      <c r="M205" s="175"/>
      <c r="N205" s="175"/>
      <c r="O205" s="175"/>
      <c r="P205" s="175"/>
      <c r="Q205" s="175"/>
      <c r="R205" s="175"/>
      <c r="S205" s="175"/>
      <c r="T205" s="175"/>
      <c r="U205" s="175"/>
      <c r="V205" s="175"/>
      <c r="W205" s="175"/>
      <c r="X205" s="175"/>
      <c r="Y205" s="175"/>
      <c r="Z205" s="175"/>
    </row>
    <row r="206" ht="11.25" customHeight="1">
      <c r="A206" s="176"/>
      <c r="B206" s="176"/>
      <c r="C206" s="176"/>
      <c r="D206" s="176"/>
      <c r="E206" s="176"/>
      <c r="F206" s="175"/>
      <c r="G206" s="175"/>
      <c r="H206" s="175"/>
      <c r="I206" s="175"/>
      <c r="J206" s="175"/>
      <c r="K206" s="175"/>
      <c r="L206" s="175"/>
      <c r="M206" s="175"/>
      <c r="N206" s="175"/>
      <c r="O206" s="175"/>
      <c r="P206" s="175"/>
      <c r="Q206" s="175"/>
      <c r="R206" s="175"/>
      <c r="S206" s="175"/>
      <c r="T206" s="175"/>
      <c r="U206" s="175"/>
      <c r="V206" s="175"/>
      <c r="W206" s="175"/>
      <c r="X206" s="175"/>
      <c r="Y206" s="175"/>
      <c r="Z206" s="175"/>
    </row>
    <row r="207" ht="11.25" customHeight="1">
      <c r="A207" s="176"/>
      <c r="B207" s="176"/>
      <c r="C207" s="176"/>
      <c r="D207" s="176"/>
      <c r="E207" s="176"/>
      <c r="F207" s="175"/>
      <c r="G207" s="175"/>
      <c r="H207" s="175"/>
      <c r="I207" s="175"/>
      <c r="J207" s="175"/>
      <c r="K207" s="175"/>
      <c r="L207" s="175"/>
      <c r="M207" s="175"/>
      <c r="N207" s="175"/>
      <c r="O207" s="175"/>
      <c r="P207" s="175"/>
      <c r="Q207" s="175"/>
      <c r="R207" s="175"/>
      <c r="S207" s="175"/>
      <c r="T207" s="175"/>
      <c r="U207" s="175"/>
      <c r="V207" s="175"/>
      <c r="W207" s="175"/>
      <c r="X207" s="175"/>
      <c r="Y207" s="175"/>
      <c r="Z207" s="175"/>
    </row>
    <row r="208" ht="11.25" customHeight="1">
      <c r="A208" s="176"/>
      <c r="B208" s="176"/>
      <c r="C208" s="176"/>
      <c r="D208" s="176"/>
      <c r="E208" s="176"/>
      <c r="F208" s="175"/>
      <c r="G208" s="175"/>
      <c r="H208" s="175"/>
      <c r="I208" s="175"/>
      <c r="J208" s="175"/>
      <c r="K208" s="175"/>
      <c r="L208" s="175"/>
      <c r="M208" s="175"/>
      <c r="N208" s="175"/>
      <c r="O208" s="175"/>
      <c r="P208" s="175"/>
      <c r="Q208" s="175"/>
      <c r="R208" s="175"/>
      <c r="S208" s="175"/>
      <c r="T208" s="175"/>
      <c r="U208" s="175"/>
      <c r="V208" s="175"/>
      <c r="W208" s="175"/>
      <c r="X208" s="175"/>
      <c r="Y208" s="175"/>
      <c r="Z208" s="175"/>
    </row>
    <row r="209" ht="11.25" customHeight="1">
      <c r="A209" s="176"/>
      <c r="B209" s="176"/>
      <c r="C209" s="176"/>
      <c r="D209" s="176"/>
      <c r="E209" s="176"/>
      <c r="F209" s="175"/>
      <c r="G209" s="175"/>
      <c r="H209" s="175"/>
      <c r="I209" s="175"/>
      <c r="J209" s="175"/>
      <c r="K209" s="175"/>
      <c r="L209" s="175"/>
      <c r="M209" s="175"/>
      <c r="N209" s="175"/>
      <c r="O209" s="175"/>
      <c r="P209" s="175"/>
      <c r="Q209" s="175"/>
      <c r="R209" s="175"/>
      <c r="S209" s="175"/>
      <c r="T209" s="175"/>
      <c r="U209" s="175"/>
      <c r="V209" s="175"/>
      <c r="W209" s="175"/>
      <c r="X209" s="175"/>
      <c r="Y209" s="175"/>
      <c r="Z209" s="175"/>
    </row>
    <row r="210" ht="11.25" customHeight="1">
      <c r="A210" s="176"/>
      <c r="B210" s="176"/>
      <c r="C210" s="176"/>
      <c r="D210" s="176"/>
      <c r="E210" s="176"/>
      <c r="F210" s="175"/>
      <c r="G210" s="175"/>
      <c r="H210" s="175"/>
      <c r="I210" s="175"/>
      <c r="J210" s="175"/>
      <c r="K210" s="175"/>
      <c r="L210" s="175"/>
      <c r="M210" s="175"/>
      <c r="N210" s="175"/>
      <c r="O210" s="175"/>
      <c r="P210" s="175"/>
      <c r="Q210" s="175"/>
      <c r="R210" s="175"/>
      <c r="S210" s="175"/>
      <c r="T210" s="175"/>
      <c r="U210" s="175"/>
      <c r="V210" s="175"/>
      <c r="W210" s="175"/>
      <c r="X210" s="175"/>
      <c r="Y210" s="175"/>
      <c r="Z210" s="175"/>
    </row>
    <row r="211" ht="11.25" customHeight="1">
      <c r="A211" s="176"/>
      <c r="B211" s="176"/>
      <c r="C211" s="176"/>
      <c r="D211" s="176"/>
      <c r="E211" s="176"/>
      <c r="F211" s="175"/>
      <c r="G211" s="175"/>
      <c r="H211" s="175"/>
      <c r="I211" s="175"/>
      <c r="J211" s="175"/>
      <c r="K211" s="175"/>
      <c r="L211" s="175"/>
      <c r="M211" s="175"/>
      <c r="N211" s="175"/>
      <c r="O211" s="175"/>
      <c r="P211" s="175"/>
      <c r="Q211" s="175"/>
      <c r="R211" s="175"/>
      <c r="S211" s="175"/>
      <c r="T211" s="175"/>
      <c r="U211" s="175"/>
      <c r="V211" s="175"/>
      <c r="W211" s="175"/>
      <c r="X211" s="175"/>
      <c r="Y211" s="175"/>
      <c r="Z211" s="175"/>
    </row>
    <row r="212" ht="11.25" customHeight="1">
      <c r="A212" s="176"/>
      <c r="B212" s="176"/>
      <c r="C212" s="176"/>
      <c r="D212" s="176"/>
      <c r="E212" s="176"/>
      <c r="F212" s="175"/>
      <c r="G212" s="175"/>
      <c r="H212" s="175"/>
      <c r="I212" s="175"/>
      <c r="J212" s="175"/>
      <c r="K212" s="175"/>
      <c r="L212" s="175"/>
      <c r="M212" s="175"/>
      <c r="N212" s="175"/>
      <c r="O212" s="175"/>
      <c r="P212" s="175"/>
      <c r="Q212" s="175"/>
      <c r="R212" s="175"/>
      <c r="S212" s="175"/>
      <c r="T212" s="175"/>
      <c r="U212" s="175"/>
      <c r="V212" s="175"/>
      <c r="W212" s="175"/>
      <c r="X212" s="175"/>
      <c r="Y212" s="175"/>
      <c r="Z212" s="175"/>
    </row>
    <row r="213" ht="11.25" customHeight="1">
      <c r="A213" s="176"/>
      <c r="B213" s="176"/>
      <c r="C213" s="176"/>
      <c r="D213" s="176"/>
      <c r="E213" s="176"/>
      <c r="F213" s="175"/>
      <c r="G213" s="175"/>
      <c r="H213" s="175"/>
      <c r="I213" s="175"/>
      <c r="J213" s="175"/>
      <c r="K213" s="175"/>
      <c r="L213" s="175"/>
      <c r="M213" s="175"/>
      <c r="N213" s="175"/>
      <c r="O213" s="175"/>
      <c r="P213" s="175"/>
      <c r="Q213" s="175"/>
      <c r="R213" s="175"/>
      <c r="S213" s="175"/>
      <c r="T213" s="175"/>
      <c r="U213" s="175"/>
      <c r="V213" s="175"/>
      <c r="W213" s="175"/>
      <c r="X213" s="175"/>
      <c r="Y213" s="175"/>
      <c r="Z213" s="175"/>
    </row>
    <row r="214" ht="11.25" customHeight="1">
      <c r="A214" s="176"/>
      <c r="B214" s="176"/>
      <c r="C214" s="176"/>
      <c r="D214" s="176"/>
      <c r="E214" s="176"/>
      <c r="F214" s="175"/>
      <c r="G214" s="175"/>
      <c r="H214" s="175"/>
      <c r="I214" s="175"/>
      <c r="J214" s="175"/>
      <c r="K214" s="175"/>
      <c r="L214" s="175"/>
      <c r="M214" s="175"/>
      <c r="N214" s="175"/>
      <c r="O214" s="175"/>
      <c r="P214" s="175"/>
      <c r="Q214" s="175"/>
      <c r="R214" s="175"/>
      <c r="S214" s="175"/>
      <c r="T214" s="175"/>
      <c r="U214" s="175"/>
      <c r="V214" s="175"/>
      <c r="W214" s="175"/>
      <c r="X214" s="175"/>
      <c r="Y214" s="175"/>
      <c r="Z214" s="175"/>
    </row>
    <row r="215" ht="11.25" customHeight="1">
      <c r="A215" s="176"/>
      <c r="B215" s="176"/>
      <c r="C215" s="176"/>
      <c r="D215" s="176"/>
      <c r="E215" s="176"/>
      <c r="F215" s="175"/>
      <c r="G215" s="175"/>
      <c r="H215" s="175"/>
      <c r="I215" s="175"/>
      <c r="J215" s="175"/>
      <c r="K215" s="175"/>
      <c r="L215" s="175"/>
      <c r="M215" s="175"/>
      <c r="N215" s="175"/>
      <c r="O215" s="175"/>
      <c r="P215" s="175"/>
      <c r="Q215" s="175"/>
      <c r="R215" s="175"/>
      <c r="S215" s="175"/>
      <c r="T215" s="175"/>
      <c r="U215" s="175"/>
      <c r="V215" s="175"/>
      <c r="W215" s="175"/>
      <c r="X215" s="175"/>
      <c r="Y215" s="175"/>
      <c r="Z215" s="175"/>
    </row>
    <row r="216" ht="11.25" customHeight="1">
      <c r="A216" s="176"/>
      <c r="B216" s="176"/>
      <c r="C216" s="176"/>
      <c r="D216" s="176"/>
      <c r="E216" s="176"/>
      <c r="F216" s="175"/>
      <c r="G216" s="175"/>
      <c r="H216" s="175"/>
      <c r="I216" s="175"/>
      <c r="J216" s="175"/>
      <c r="K216" s="175"/>
      <c r="L216" s="175"/>
      <c r="M216" s="175"/>
      <c r="N216" s="175"/>
      <c r="O216" s="175"/>
      <c r="P216" s="175"/>
      <c r="Q216" s="175"/>
      <c r="R216" s="175"/>
      <c r="S216" s="175"/>
      <c r="T216" s="175"/>
      <c r="U216" s="175"/>
      <c r="V216" s="175"/>
      <c r="W216" s="175"/>
      <c r="X216" s="175"/>
      <c r="Y216" s="175"/>
      <c r="Z216" s="175"/>
    </row>
    <row r="217" ht="11.25" customHeight="1">
      <c r="A217" s="176"/>
      <c r="B217" s="176"/>
      <c r="C217" s="176"/>
      <c r="D217" s="176"/>
      <c r="E217" s="176"/>
      <c r="F217" s="175"/>
      <c r="G217" s="175"/>
      <c r="H217" s="175"/>
      <c r="I217" s="175"/>
      <c r="J217" s="175"/>
      <c r="K217" s="175"/>
      <c r="L217" s="175"/>
      <c r="M217" s="175"/>
      <c r="N217" s="175"/>
      <c r="O217" s="175"/>
      <c r="P217" s="175"/>
      <c r="Q217" s="175"/>
      <c r="R217" s="175"/>
      <c r="S217" s="175"/>
      <c r="T217" s="175"/>
      <c r="U217" s="175"/>
      <c r="V217" s="175"/>
      <c r="W217" s="175"/>
      <c r="X217" s="175"/>
      <c r="Y217" s="175"/>
      <c r="Z217" s="175"/>
    </row>
    <row r="218" ht="11.25" customHeight="1">
      <c r="A218" s="176"/>
      <c r="B218" s="176"/>
      <c r="C218" s="176"/>
      <c r="D218" s="176"/>
      <c r="E218" s="176"/>
      <c r="F218" s="175"/>
      <c r="G218" s="175"/>
      <c r="H218" s="175"/>
      <c r="I218" s="175"/>
      <c r="J218" s="175"/>
      <c r="K218" s="175"/>
      <c r="L218" s="175"/>
      <c r="M218" s="175"/>
      <c r="N218" s="175"/>
      <c r="O218" s="175"/>
      <c r="P218" s="175"/>
      <c r="Q218" s="175"/>
      <c r="R218" s="175"/>
      <c r="S218" s="175"/>
      <c r="T218" s="175"/>
      <c r="U218" s="175"/>
      <c r="V218" s="175"/>
      <c r="W218" s="175"/>
      <c r="X218" s="175"/>
      <c r="Y218" s="175"/>
      <c r="Z218" s="175"/>
    </row>
    <row r="219" ht="11.25" customHeight="1">
      <c r="A219" s="176"/>
      <c r="B219" s="176"/>
      <c r="C219" s="176"/>
      <c r="D219" s="176"/>
      <c r="E219" s="176"/>
      <c r="F219" s="175"/>
      <c r="G219" s="175"/>
      <c r="H219" s="175"/>
      <c r="I219" s="175"/>
      <c r="J219" s="175"/>
      <c r="K219" s="175"/>
      <c r="L219" s="175"/>
      <c r="M219" s="175"/>
      <c r="N219" s="175"/>
      <c r="O219" s="175"/>
      <c r="P219" s="175"/>
      <c r="Q219" s="175"/>
      <c r="R219" s="175"/>
      <c r="S219" s="175"/>
      <c r="T219" s="175"/>
      <c r="U219" s="175"/>
      <c r="V219" s="175"/>
      <c r="W219" s="175"/>
      <c r="X219" s="175"/>
      <c r="Y219" s="175"/>
      <c r="Z219" s="175"/>
    </row>
    <row r="220" ht="11.25" customHeight="1">
      <c r="A220" s="176"/>
      <c r="B220" s="176"/>
      <c r="C220" s="176"/>
      <c r="D220" s="176"/>
      <c r="E220" s="176"/>
      <c r="F220" s="175"/>
      <c r="G220" s="175"/>
      <c r="H220" s="175"/>
      <c r="I220" s="175"/>
      <c r="J220" s="175"/>
      <c r="K220" s="175"/>
      <c r="L220" s="175"/>
      <c r="M220" s="175"/>
      <c r="N220" s="175"/>
      <c r="O220" s="175"/>
      <c r="P220" s="175"/>
      <c r="Q220" s="175"/>
      <c r="R220" s="175"/>
      <c r="S220" s="175"/>
      <c r="T220" s="175"/>
      <c r="U220" s="175"/>
      <c r="V220" s="175"/>
      <c r="W220" s="175"/>
      <c r="X220" s="175"/>
      <c r="Y220" s="175"/>
      <c r="Z220" s="175"/>
    </row>
    <row r="221" ht="11.25" customHeight="1">
      <c r="A221" s="176"/>
      <c r="B221" s="176"/>
      <c r="C221" s="176"/>
      <c r="D221" s="176"/>
      <c r="E221" s="176"/>
      <c r="F221" s="175"/>
      <c r="G221" s="175"/>
      <c r="H221" s="175"/>
      <c r="I221" s="175"/>
      <c r="J221" s="175"/>
      <c r="K221" s="175"/>
      <c r="L221" s="175"/>
      <c r="M221" s="175"/>
      <c r="N221" s="175"/>
      <c r="O221" s="175"/>
      <c r="P221" s="175"/>
      <c r="Q221" s="175"/>
      <c r="R221" s="175"/>
      <c r="S221" s="175"/>
      <c r="T221" s="175"/>
      <c r="U221" s="175"/>
      <c r="V221" s="175"/>
      <c r="W221" s="175"/>
      <c r="X221" s="175"/>
      <c r="Y221" s="175"/>
      <c r="Z221" s="175"/>
    </row>
    <row r="222" ht="11.25" customHeight="1">
      <c r="A222" s="176"/>
      <c r="B222" s="176"/>
      <c r="C222" s="176"/>
      <c r="D222" s="176"/>
      <c r="E222" s="176"/>
      <c r="F222" s="175"/>
      <c r="G222" s="175"/>
      <c r="H222" s="175"/>
      <c r="I222" s="175"/>
      <c r="J222" s="175"/>
      <c r="K222" s="175"/>
      <c r="L222" s="175"/>
      <c r="M222" s="175"/>
      <c r="N222" s="175"/>
      <c r="O222" s="175"/>
      <c r="P222" s="175"/>
      <c r="Q222" s="175"/>
      <c r="R222" s="175"/>
      <c r="S222" s="175"/>
      <c r="T222" s="175"/>
      <c r="U222" s="175"/>
      <c r="V222" s="175"/>
      <c r="W222" s="175"/>
      <c r="X222" s="175"/>
      <c r="Y222" s="175"/>
      <c r="Z222" s="175"/>
    </row>
    <row r="223" ht="11.25" customHeight="1">
      <c r="A223" s="176"/>
      <c r="B223" s="176"/>
      <c r="C223" s="176"/>
      <c r="D223" s="176"/>
      <c r="E223" s="176"/>
      <c r="F223" s="175"/>
      <c r="G223" s="175"/>
      <c r="H223" s="175"/>
      <c r="I223" s="175"/>
      <c r="J223" s="175"/>
      <c r="K223" s="175"/>
      <c r="L223" s="175"/>
      <c r="M223" s="175"/>
      <c r="N223" s="175"/>
      <c r="O223" s="175"/>
      <c r="P223" s="175"/>
      <c r="Q223" s="175"/>
      <c r="R223" s="175"/>
      <c r="S223" s="175"/>
      <c r="T223" s="175"/>
      <c r="U223" s="175"/>
      <c r="V223" s="175"/>
      <c r="W223" s="175"/>
      <c r="X223" s="175"/>
      <c r="Y223" s="175"/>
      <c r="Z223" s="175"/>
    </row>
    <row r="224" ht="11.25" customHeight="1">
      <c r="A224" s="176"/>
      <c r="B224" s="176"/>
      <c r="C224" s="176"/>
      <c r="D224" s="176"/>
      <c r="E224" s="176"/>
      <c r="F224" s="175"/>
      <c r="G224" s="175"/>
      <c r="H224" s="175"/>
      <c r="I224" s="175"/>
      <c r="J224" s="175"/>
      <c r="K224" s="175"/>
      <c r="L224" s="175"/>
      <c r="M224" s="175"/>
      <c r="N224" s="175"/>
      <c r="O224" s="175"/>
      <c r="P224" s="175"/>
      <c r="Q224" s="175"/>
      <c r="R224" s="175"/>
      <c r="S224" s="175"/>
      <c r="T224" s="175"/>
      <c r="U224" s="175"/>
      <c r="V224" s="175"/>
      <c r="W224" s="175"/>
      <c r="X224" s="175"/>
      <c r="Y224" s="175"/>
      <c r="Z224" s="175"/>
    </row>
    <row r="225" ht="11.25" customHeight="1">
      <c r="A225" s="176"/>
      <c r="B225" s="176"/>
      <c r="C225" s="176"/>
      <c r="D225" s="176"/>
      <c r="E225" s="176"/>
      <c r="F225" s="175"/>
      <c r="G225" s="175"/>
      <c r="H225" s="175"/>
      <c r="I225" s="175"/>
      <c r="J225" s="175"/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5"/>
      <c r="V225" s="175"/>
      <c r="W225" s="175"/>
      <c r="X225" s="175"/>
      <c r="Y225" s="175"/>
      <c r="Z225" s="175"/>
    </row>
    <row r="226" ht="11.25" customHeight="1">
      <c r="A226" s="176"/>
      <c r="B226" s="176"/>
      <c r="C226" s="176"/>
      <c r="D226" s="176"/>
      <c r="E226" s="176"/>
      <c r="F226" s="175"/>
      <c r="G226" s="175"/>
      <c r="H226" s="175"/>
      <c r="I226" s="175"/>
      <c r="J226" s="175"/>
      <c r="K226" s="175"/>
      <c r="L226" s="175"/>
      <c r="M226" s="175"/>
      <c r="N226" s="175"/>
      <c r="O226" s="175"/>
      <c r="P226" s="175"/>
      <c r="Q226" s="175"/>
      <c r="R226" s="175"/>
      <c r="S226" s="175"/>
      <c r="T226" s="175"/>
      <c r="U226" s="175"/>
      <c r="V226" s="175"/>
      <c r="W226" s="175"/>
      <c r="X226" s="175"/>
      <c r="Y226" s="175"/>
      <c r="Z226" s="175"/>
    </row>
    <row r="227" ht="11.25" customHeight="1">
      <c r="A227" s="176"/>
      <c r="B227" s="176"/>
      <c r="C227" s="176"/>
      <c r="D227" s="176"/>
      <c r="E227" s="176"/>
      <c r="F227" s="175"/>
      <c r="G227" s="175"/>
      <c r="H227" s="175"/>
      <c r="I227" s="175"/>
      <c r="J227" s="175"/>
      <c r="K227" s="175"/>
      <c r="L227" s="175"/>
      <c r="M227" s="175"/>
      <c r="N227" s="175"/>
      <c r="O227" s="175"/>
      <c r="P227" s="175"/>
      <c r="Q227" s="175"/>
      <c r="R227" s="175"/>
      <c r="S227" s="175"/>
      <c r="T227" s="175"/>
      <c r="U227" s="175"/>
      <c r="V227" s="175"/>
      <c r="W227" s="175"/>
      <c r="X227" s="175"/>
      <c r="Y227" s="175"/>
      <c r="Z227" s="175"/>
    </row>
    <row r="228" ht="11.25" customHeight="1">
      <c r="A228" s="176"/>
      <c r="B228" s="176"/>
      <c r="C228" s="176"/>
      <c r="D228" s="176"/>
      <c r="E228" s="176"/>
      <c r="F228" s="175"/>
      <c r="G228" s="175"/>
      <c r="H228" s="175"/>
      <c r="I228" s="175"/>
      <c r="J228" s="175"/>
      <c r="K228" s="175"/>
      <c r="L228" s="175"/>
      <c r="M228" s="175"/>
      <c r="N228" s="175"/>
      <c r="O228" s="175"/>
      <c r="P228" s="175"/>
      <c r="Q228" s="175"/>
      <c r="R228" s="175"/>
      <c r="S228" s="175"/>
      <c r="T228" s="175"/>
      <c r="U228" s="175"/>
      <c r="V228" s="175"/>
      <c r="W228" s="175"/>
      <c r="X228" s="175"/>
      <c r="Y228" s="175"/>
      <c r="Z228" s="175"/>
    </row>
    <row r="229" ht="11.25" customHeight="1">
      <c r="A229" s="176"/>
      <c r="B229" s="176"/>
      <c r="C229" s="176"/>
      <c r="D229" s="176"/>
      <c r="E229" s="176"/>
      <c r="F229" s="175"/>
      <c r="G229" s="175"/>
      <c r="H229" s="175"/>
      <c r="I229" s="175"/>
      <c r="J229" s="175"/>
      <c r="K229" s="175"/>
      <c r="L229" s="175"/>
      <c r="M229" s="175"/>
      <c r="N229" s="175"/>
      <c r="O229" s="175"/>
      <c r="P229" s="175"/>
      <c r="Q229" s="175"/>
      <c r="R229" s="175"/>
      <c r="S229" s="175"/>
      <c r="T229" s="175"/>
      <c r="U229" s="175"/>
      <c r="V229" s="175"/>
      <c r="W229" s="175"/>
      <c r="X229" s="175"/>
      <c r="Y229" s="175"/>
      <c r="Z229" s="175"/>
    </row>
    <row r="230" ht="11.25" customHeight="1">
      <c r="A230" s="176"/>
      <c r="B230" s="176"/>
      <c r="C230" s="176"/>
      <c r="D230" s="176"/>
      <c r="E230" s="176"/>
      <c r="F230" s="175"/>
      <c r="G230" s="175"/>
      <c r="H230" s="175"/>
      <c r="I230" s="175"/>
      <c r="J230" s="175"/>
      <c r="K230" s="175"/>
      <c r="L230" s="175"/>
      <c r="M230" s="175"/>
      <c r="N230" s="175"/>
      <c r="O230" s="175"/>
      <c r="P230" s="175"/>
      <c r="Q230" s="175"/>
      <c r="R230" s="175"/>
      <c r="S230" s="175"/>
      <c r="T230" s="175"/>
      <c r="U230" s="175"/>
      <c r="V230" s="175"/>
      <c r="W230" s="175"/>
      <c r="X230" s="175"/>
      <c r="Y230" s="175"/>
      <c r="Z230" s="175"/>
    </row>
    <row r="231" ht="11.25" customHeight="1">
      <c r="A231" s="176"/>
      <c r="B231" s="176"/>
      <c r="C231" s="176"/>
      <c r="D231" s="176"/>
      <c r="E231" s="176"/>
      <c r="F231" s="175"/>
      <c r="G231" s="175"/>
      <c r="H231" s="175"/>
      <c r="I231" s="175"/>
      <c r="J231" s="175"/>
      <c r="K231" s="175"/>
      <c r="L231" s="175"/>
      <c r="M231" s="175"/>
      <c r="N231" s="175"/>
      <c r="O231" s="175"/>
      <c r="P231" s="175"/>
      <c r="Q231" s="175"/>
      <c r="R231" s="175"/>
      <c r="S231" s="175"/>
      <c r="T231" s="175"/>
      <c r="U231" s="175"/>
      <c r="V231" s="175"/>
      <c r="W231" s="175"/>
      <c r="X231" s="175"/>
      <c r="Y231" s="175"/>
      <c r="Z231" s="175"/>
    </row>
    <row r="232" ht="11.25" customHeight="1">
      <c r="A232" s="176"/>
      <c r="B232" s="176"/>
      <c r="C232" s="176"/>
      <c r="D232" s="176"/>
      <c r="E232" s="176"/>
      <c r="F232" s="175"/>
      <c r="G232" s="175"/>
      <c r="H232" s="175"/>
      <c r="I232" s="175"/>
      <c r="J232" s="175"/>
      <c r="K232" s="175"/>
      <c r="L232" s="175"/>
      <c r="M232" s="175"/>
      <c r="N232" s="175"/>
      <c r="O232" s="175"/>
      <c r="P232" s="175"/>
      <c r="Q232" s="175"/>
      <c r="R232" s="175"/>
      <c r="S232" s="175"/>
      <c r="T232" s="175"/>
      <c r="U232" s="175"/>
      <c r="V232" s="175"/>
      <c r="W232" s="175"/>
      <c r="X232" s="175"/>
      <c r="Y232" s="175"/>
      <c r="Z232" s="175"/>
    </row>
    <row r="233" ht="11.25" customHeight="1">
      <c r="A233" s="176"/>
      <c r="B233" s="176"/>
      <c r="C233" s="176"/>
      <c r="D233" s="176"/>
      <c r="E233" s="176"/>
      <c r="F233" s="175"/>
      <c r="G233" s="175"/>
      <c r="H233" s="175"/>
      <c r="I233" s="175"/>
      <c r="J233" s="175"/>
      <c r="K233" s="175"/>
      <c r="L233" s="175"/>
      <c r="M233" s="175"/>
      <c r="N233" s="175"/>
      <c r="O233" s="175"/>
      <c r="P233" s="175"/>
      <c r="Q233" s="175"/>
      <c r="R233" s="175"/>
      <c r="S233" s="175"/>
      <c r="T233" s="175"/>
      <c r="U233" s="175"/>
      <c r="V233" s="175"/>
      <c r="W233" s="175"/>
      <c r="X233" s="175"/>
      <c r="Y233" s="175"/>
      <c r="Z233" s="175"/>
    </row>
    <row r="234" ht="11.25" customHeight="1">
      <c r="A234" s="176"/>
      <c r="B234" s="176"/>
      <c r="C234" s="176"/>
      <c r="D234" s="176"/>
      <c r="E234" s="176"/>
      <c r="F234" s="175"/>
      <c r="G234" s="175"/>
      <c r="H234" s="175"/>
      <c r="I234" s="175"/>
      <c r="J234" s="175"/>
      <c r="K234" s="175"/>
      <c r="L234" s="175"/>
      <c r="M234" s="175"/>
      <c r="N234" s="175"/>
      <c r="O234" s="175"/>
      <c r="P234" s="175"/>
      <c r="Q234" s="175"/>
      <c r="R234" s="175"/>
      <c r="S234" s="175"/>
      <c r="T234" s="175"/>
      <c r="U234" s="175"/>
      <c r="V234" s="175"/>
      <c r="W234" s="175"/>
      <c r="X234" s="175"/>
      <c r="Y234" s="175"/>
      <c r="Z234" s="175"/>
    </row>
    <row r="235" ht="11.25" customHeight="1">
      <c r="A235" s="176"/>
      <c r="B235" s="176"/>
      <c r="C235" s="176"/>
      <c r="D235" s="176"/>
      <c r="E235" s="176"/>
      <c r="F235" s="175"/>
      <c r="G235" s="175"/>
      <c r="H235" s="175"/>
      <c r="I235" s="175"/>
      <c r="J235" s="175"/>
      <c r="K235" s="175"/>
      <c r="L235" s="175"/>
      <c r="M235" s="175"/>
      <c r="N235" s="175"/>
      <c r="O235" s="175"/>
      <c r="P235" s="175"/>
      <c r="Q235" s="175"/>
      <c r="R235" s="175"/>
      <c r="S235" s="175"/>
      <c r="T235" s="175"/>
      <c r="U235" s="175"/>
      <c r="V235" s="175"/>
      <c r="W235" s="175"/>
      <c r="X235" s="175"/>
      <c r="Y235" s="175"/>
      <c r="Z235" s="175"/>
    </row>
    <row r="236" ht="11.25" customHeight="1">
      <c r="A236" s="176"/>
      <c r="B236" s="176"/>
      <c r="C236" s="176"/>
      <c r="D236" s="176"/>
      <c r="E236" s="176"/>
      <c r="F236" s="175"/>
      <c r="G236" s="175"/>
      <c r="H236" s="175"/>
      <c r="I236" s="175"/>
      <c r="J236" s="175"/>
      <c r="K236" s="175"/>
      <c r="L236" s="175"/>
      <c r="M236" s="175"/>
      <c r="N236" s="175"/>
      <c r="O236" s="175"/>
      <c r="P236" s="175"/>
      <c r="Q236" s="175"/>
      <c r="R236" s="175"/>
      <c r="S236" s="175"/>
      <c r="T236" s="175"/>
      <c r="U236" s="175"/>
      <c r="V236" s="175"/>
      <c r="W236" s="175"/>
      <c r="X236" s="175"/>
      <c r="Y236" s="175"/>
      <c r="Z236" s="175"/>
    </row>
    <row r="237" ht="11.25" customHeight="1">
      <c r="A237" s="176"/>
      <c r="B237" s="176"/>
      <c r="C237" s="176"/>
      <c r="D237" s="176"/>
      <c r="E237" s="176"/>
      <c r="F237" s="175"/>
      <c r="G237" s="175"/>
      <c r="H237" s="175"/>
      <c r="I237" s="175"/>
      <c r="J237" s="175"/>
      <c r="K237" s="175"/>
      <c r="L237" s="175"/>
      <c r="M237" s="175"/>
      <c r="N237" s="175"/>
      <c r="O237" s="175"/>
      <c r="P237" s="175"/>
      <c r="Q237" s="175"/>
      <c r="R237" s="175"/>
      <c r="S237" s="175"/>
      <c r="T237" s="175"/>
      <c r="U237" s="175"/>
      <c r="V237" s="175"/>
      <c r="W237" s="175"/>
      <c r="X237" s="175"/>
      <c r="Y237" s="175"/>
      <c r="Z237" s="175"/>
    </row>
    <row r="238" ht="11.25" customHeight="1">
      <c r="A238" s="176"/>
      <c r="B238" s="176"/>
      <c r="C238" s="176"/>
      <c r="D238" s="176"/>
      <c r="E238" s="176"/>
      <c r="F238" s="175"/>
      <c r="G238" s="175"/>
      <c r="H238" s="175"/>
      <c r="I238" s="175"/>
      <c r="J238" s="175"/>
      <c r="K238" s="175"/>
      <c r="L238" s="175"/>
      <c r="M238" s="175"/>
      <c r="N238" s="175"/>
      <c r="O238" s="175"/>
      <c r="P238" s="175"/>
      <c r="Q238" s="175"/>
      <c r="R238" s="175"/>
      <c r="S238" s="175"/>
      <c r="T238" s="175"/>
      <c r="U238" s="175"/>
      <c r="V238" s="175"/>
      <c r="W238" s="175"/>
      <c r="X238" s="175"/>
      <c r="Y238" s="175"/>
      <c r="Z238" s="175"/>
    </row>
    <row r="239" ht="11.25" customHeight="1">
      <c r="A239" s="176"/>
      <c r="B239" s="176"/>
      <c r="C239" s="176"/>
      <c r="D239" s="176"/>
      <c r="E239" s="176"/>
      <c r="F239" s="175"/>
      <c r="G239" s="175"/>
      <c r="H239" s="175"/>
      <c r="I239" s="175"/>
      <c r="J239" s="175"/>
      <c r="K239" s="175"/>
      <c r="L239" s="175"/>
      <c r="M239" s="175"/>
      <c r="N239" s="175"/>
      <c r="O239" s="175"/>
      <c r="P239" s="175"/>
      <c r="Q239" s="175"/>
      <c r="R239" s="175"/>
      <c r="S239" s="175"/>
      <c r="T239" s="175"/>
      <c r="U239" s="175"/>
      <c r="V239" s="175"/>
      <c r="W239" s="175"/>
      <c r="X239" s="175"/>
      <c r="Y239" s="175"/>
      <c r="Z239" s="175"/>
    </row>
    <row r="240" ht="11.25" customHeight="1">
      <c r="A240" s="176"/>
      <c r="B240" s="176"/>
      <c r="C240" s="176"/>
      <c r="D240" s="176"/>
      <c r="E240" s="176"/>
      <c r="F240" s="175"/>
      <c r="G240" s="175"/>
      <c r="H240" s="175"/>
      <c r="I240" s="175"/>
      <c r="J240" s="175"/>
      <c r="K240" s="175"/>
      <c r="L240" s="175"/>
      <c r="M240" s="175"/>
      <c r="N240" s="175"/>
      <c r="O240" s="175"/>
      <c r="P240" s="175"/>
      <c r="Q240" s="175"/>
      <c r="R240" s="175"/>
      <c r="S240" s="175"/>
      <c r="T240" s="175"/>
      <c r="U240" s="175"/>
      <c r="V240" s="175"/>
      <c r="W240" s="175"/>
      <c r="X240" s="175"/>
      <c r="Y240" s="175"/>
      <c r="Z240" s="175"/>
    </row>
    <row r="241" ht="11.25" customHeight="1">
      <c r="A241" s="176"/>
      <c r="B241" s="176"/>
      <c r="C241" s="176"/>
      <c r="D241" s="176"/>
      <c r="E241" s="176"/>
      <c r="F241" s="175"/>
      <c r="G241" s="175"/>
      <c r="H241" s="175"/>
      <c r="I241" s="175"/>
      <c r="J241" s="175"/>
      <c r="K241" s="175"/>
      <c r="L241" s="175"/>
      <c r="M241" s="175"/>
      <c r="N241" s="175"/>
      <c r="O241" s="175"/>
      <c r="P241" s="175"/>
      <c r="Q241" s="175"/>
      <c r="R241" s="175"/>
      <c r="S241" s="175"/>
      <c r="T241" s="175"/>
      <c r="U241" s="175"/>
      <c r="V241" s="175"/>
      <c r="W241" s="175"/>
      <c r="X241" s="175"/>
      <c r="Y241" s="175"/>
      <c r="Z241" s="175"/>
    </row>
    <row r="242" ht="11.25" customHeight="1">
      <c r="A242" s="176"/>
      <c r="B242" s="176"/>
      <c r="C242" s="176"/>
      <c r="D242" s="176"/>
      <c r="E242" s="176"/>
      <c r="F242" s="175"/>
      <c r="G242" s="175"/>
      <c r="H242" s="175"/>
      <c r="I242" s="175"/>
      <c r="J242" s="175"/>
      <c r="K242" s="175"/>
      <c r="L242" s="175"/>
      <c r="M242" s="175"/>
      <c r="N242" s="175"/>
      <c r="O242" s="175"/>
      <c r="P242" s="175"/>
      <c r="Q242" s="175"/>
      <c r="R242" s="175"/>
      <c r="S242" s="175"/>
      <c r="T242" s="175"/>
      <c r="U242" s="175"/>
      <c r="V242" s="175"/>
      <c r="W242" s="175"/>
      <c r="X242" s="175"/>
      <c r="Y242" s="175"/>
      <c r="Z242" s="175"/>
    </row>
    <row r="243" ht="11.25" customHeight="1">
      <c r="A243" s="176"/>
      <c r="B243" s="176"/>
      <c r="C243" s="176"/>
      <c r="D243" s="176"/>
      <c r="E243" s="176"/>
      <c r="F243" s="175"/>
      <c r="G243" s="175"/>
      <c r="H243" s="175"/>
      <c r="I243" s="175"/>
      <c r="J243" s="175"/>
      <c r="K243" s="175"/>
      <c r="L243" s="175"/>
      <c r="M243" s="175"/>
      <c r="N243" s="175"/>
      <c r="O243" s="175"/>
      <c r="P243" s="175"/>
      <c r="Q243" s="175"/>
      <c r="R243" s="175"/>
      <c r="S243" s="175"/>
      <c r="T243" s="175"/>
      <c r="U243" s="175"/>
      <c r="V243" s="175"/>
      <c r="W243" s="175"/>
      <c r="X243" s="175"/>
      <c r="Y243" s="175"/>
      <c r="Z243" s="175"/>
    </row>
    <row r="244" ht="11.25" customHeight="1">
      <c r="A244" s="176"/>
      <c r="B244" s="176"/>
      <c r="C244" s="176"/>
      <c r="D244" s="176"/>
      <c r="E244" s="176"/>
      <c r="F244" s="175"/>
      <c r="G244" s="175"/>
      <c r="H244" s="175"/>
      <c r="I244" s="175"/>
      <c r="J244" s="175"/>
      <c r="K244" s="175"/>
      <c r="L244" s="175"/>
      <c r="M244" s="175"/>
      <c r="N244" s="175"/>
      <c r="O244" s="175"/>
      <c r="P244" s="175"/>
      <c r="Q244" s="175"/>
      <c r="R244" s="175"/>
      <c r="S244" s="175"/>
      <c r="T244" s="175"/>
      <c r="U244" s="175"/>
      <c r="V244" s="175"/>
      <c r="W244" s="175"/>
      <c r="X244" s="175"/>
      <c r="Y244" s="175"/>
      <c r="Z244" s="175"/>
    </row>
    <row r="245" ht="11.25" customHeight="1">
      <c r="A245" s="176"/>
      <c r="B245" s="176"/>
      <c r="C245" s="176"/>
      <c r="D245" s="176"/>
      <c r="E245" s="176"/>
      <c r="F245" s="175"/>
      <c r="G245" s="175"/>
      <c r="H245" s="175"/>
      <c r="I245" s="175"/>
      <c r="J245" s="175"/>
      <c r="K245" s="175"/>
      <c r="L245" s="175"/>
      <c r="M245" s="175"/>
      <c r="N245" s="175"/>
      <c r="O245" s="175"/>
      <c r="P245" s="175"/>
      <c r="Q245" s="175"/>
      <c r="R245" s="175"/>
      <c r="S245" s="175"/>
      <c r="T245" s="175"/>
      <c r="U245" s="175"/>
      <c r="V245" s="175"/>
      <c r="W245" s="175"/>
      <c r="X245" s="175"/>
      <c r="Y245" s="175"/>
      <c r="Z245" s="175"/>
    </row>
    <row r="246" ht="11.25" customHeight="1">
      <c r="A246" s="176"/>
      <c r="B246" s="176"/>
      <c r="C246" s="176"/>
      <c r="D246" s="176"/>
      <c r="E246" s="176"/>
      <c r="F246" s="175"/>
      <c r="G246" s="175"/>
      <c r="H246" s="175"/>
      <c r="I246" s="175"/>
      <c r="J246" s="175"/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5"/>
      <c r="V246" s="175"/>
      <c r="W246" s="175"/>
      <c r="X246" s="175"/>
      <c r="Y246" s="175"/>
      <c r="Z246" s="175"/>
    </row>
    <row r="247" ht="11.25" customHeight="1">
      <c r="A247" s="176"/>
      <c r="B247" s="176"/>
      <c r="C247" s="176"/>
      <c r="D247" s="176"/>
      <c r="E247" s="176"/>
      <c r="F247" s="175"/>
      <c r="G247" s="175"/>
      <c r="H247" s="175"/>
      <c r="I247" s="175"/>
      <c r="J247" s="175"/>
      <c r="K247" s="175"/>
      <c r="L247" s="175"/>
      <c r="M247" s="175"/>
      <c r="N247" s="175"/>
      <c r="O247" s="175"/>
      <c r="P247" s="175"/>
      <c r="Q247" s="175"/>
      <c r="R247" s="175"/>
      <c r="S247" s="175"/>
      <c r="T247" s="175"/>
      <c r="U247" s="175"/>
      <c r="V247" s="175"/>
      <c r="W247" s="175"/>
      <c r="X247" s="175"/>
      <c r="Y247" s="175"/>
      <c r="Z247" s="175"/>
    </row>
    <row r="248" ht="11.25" customHeight="1">
      <c r="A248" s="176"/>
      <c r="B248" s="176"/>
      <c r="C248" s="176"/>
      <c r="D248" s="176"/>
      <c r="E248" s="176"/>
      <c r="F248" s="175"/>
      <c r="G248" s="175"/>
      <c r="H248" s="175"/>
      <c r="I248" s="175"/>
      <c r="J248" s="175"/>
      <c r="K248" s="175"/>
      <c r="L248" s="175"/>
      <c r="M248" s="175"/>
      <c r="N248" s="175"/>
      <c r="O248" s="175"/>
      <c r="P248" s="175"/>
      <c r="Q248" s="175"/>
      <c r="R248" s="175"/>
      <c r="S248" s="175"/>
      <c r="T248" s="175"/>
      <c r="U248" s="175"/>
      <c r="V248" s="175"/>
      <c r="W248" s="175"/>
      <c r="X248" s="175"/>
      <c r="Y248" s="175"/>
      <c r="Z248" s="175"/>
    </row>
    <row r="249" ht="11.25" customHeight="1">
      <c r="A249" s="176"/>
      <c r="B249" s="176"/>
      <c r="C249" s="176"/>
      <c r="D249" s="176"/>
      <c r="E249" s="176"/>
      <c r="F249" s="175"/>
      <c r="G249" s="175"/>
      <c r="H249" s="175"/>
      <c r="I249" s="175"/>
      <c r="J249" s="175"/>
      <c r="K249" s="175"/>
      <c r="L249" s="175"/>
      <c r="M249" s="175"/>
      <c r="N249" s="175"/>
      <c r="O249" s="175"/>
      <c r="P249" s="175"/>
      <c r="Q249" s="175"/>
      <c r="R249" s="175"/>
      <c r="S249" s="175"/>
      <c r="T249" s="175"/>
      <c r="U249" s="175"/>
      <c r="V249" s="175"/>
      <c r="W249" s="175"/>
      <c r="X249" s="175"/>
      <c r="Y249" s="175"/>
      <c r="Z249" s="175"/>
    </row>
    <row r="250" ht="11.25" customHeight="1">
      <c r="A250" s="176"/>
      <c r="B250" s="176"/>
      <c r="C250" s="176"/>
      <c r="D250" s="176"/>
      <c r="E250" s="176"/>
      <c r="F250" s="175"/>
      <c r="G250" s="175"/>
      <c r="H250" s="175"/>
      <c r="I250" s="175"/>
      <c r="J250" s="175"/>
      <c r="K250" s="175"/>
      <c r="L250" s="175"/>
      <c r="M250" s="175"/>
      <c r="N250" s="175"/>
      <c r="O250" s="175"/>
      <c r="P250" s="175"/>
      <c r="Q250" s="175"/>
      <c r="R250" s="175"/>
      <c r="S250" s="175"/>
      <c r="T250" s="175"/>
      <c r="U250" s="175"/>
      <c r="V250" s="175"/>
      <c r="W250" s="175"/>
      <c r="X250" s="175"/>
      <c r="Y250" s="175"/>
      <c r="Z250" s="175"/>
    </row>
    <row r="251" ht="11.25" customHeight="1">
      <c r="A251" s="176"/>
      <c r="B251" s="176"/>
      <c r="C251" s="176"/>
      <c r="D251" s="176"/>
      <c r="E251" s="176"/>
      <c r="F251" s="175"/>
      <c r="G251" s="175"/>
      <c r="H251" s="175"/>
      <c r="I251" s="175"/>
      <c r="J251" s="175"/>
      <c r="K251" s="175"/>
      <c r="L251" s="175"/>
      <c r="M251" s="175"/>
      <c r="N251" s="175"/>
      <c r="O251" s="175"/>
      <c r="P251" s="175"/>
      <c r="Q251" s="175"/>
      <c r="R251" s="175"/>
      <c r="S251" s="175"/>
      <c r="T251" s="175"/>
      <c r="U251" s="175"/>
      <c r="V251" s="175"/>
      <c r="W251" s="175"/>
      <c r="X251" s="175"/>
      <c r="Y251" s="175"/>
      <c r="Z251" s="175"/>
    </row>
    <row r="252" ht="11.25" customHeight="1">
      <c r="A252" s="176"/>
      <c r="B252" s="176"/>
      <c r="C252" s="176"/>
      <c r="D252" s="176"/>
      <c r="E252" s="176"/>
      <c r="F252" s="175"/>
      <c r="G252" s="175"/>
      <c r="H252" s="175"/>
      <c r="I252" s="175"/>
      <c r="J252" s="175"/>
      <c r="K252" s="175"/>
      <c r="L252" s="175"/>
      <c r="M252" s="175"/>
      <c r="N252" s="175"/>
      <c r="O252" s="175"/>
      <c r="P252" s="175"/>
      <c r="Q252" s="175"/>
      <c r="R252" s="175"/>
      <c r="S252" s="175"/>
      <c r="T252" s="175"/>
      <c r="U252" s="175"/>
      <c r="V252" s="175"/>
      <c r="W252" s="175"/>
      <c r="X252" s="175"/>
      <c r="Y252" s="175"/>
      <c r="Z252" s="175"/>
    </row>
    <row r="253" ht="11.25" customHeight="1">
      <c r="A253" s="176"/>
      <c r="B253" s="176"/>
      <c r="C253" s="176"/>
      <c r="D253" s="176"/>
      <c r="E253" s="176"/>
      <c r="F253" s="175"/>
      <c r="G253" s="175"/>
      <c r="H253" s="175"/>
      <c r="I253" s="175"/>
      <c r="J253" s="175"/>
      <c r="K253" s="175"/>
      <c r="L253" s="175"/>
      <c r="M253" s="175"/>
      <c r="N253" s="175"/>
      <c r="O253" s="175"/>
      <c r="P253" s="175"/>
      <c r="Q253" s="175"/>
      <c r="R253" s="175"/>
      <c r="S253" s="175"/>
      <c r="T253" s="175"/>
      <c r="U253" s="175"/>
      <c r="V253" s="175"/>
      <c r="W253" s="175"/>
      <c r="X253" s="175"/>
      <c r="Y253" s="175"/>
      <c r="Z253" s="175"/>
    </row>
    <row r="254" ht="11.25" customHeight="1">
      <c r="A254" s="176"/>
      <c r="B254" s="176"/>
      <c r="C254" s="176"/>
      <c r="D254" s="176"/>
      <c r="E254" s="176"/>
      <c r="F254" s="175"/>
      <c r="G254" s="175"/>
      <c r="H254" s="175"/>
      <c r="I254" s="175"/>
      <c r="J254" s="175"/>
      <c r="K254" s="175"/>
      <c r="L254" s="175"/>
      <c r="M254" s="175"/>
      <c r="N254" s="175"/>
      <c r="O254" s="175"/>
      <c r="P254" s="175"/>
      <c r="Q254" s="175"/>
      <c r="R254" s="175"/>
      <c r="S254" s="175"/>
      <c r="T254" s="175"/>
      <c r="U254" s="175"/>
      <c r="V254" s="175"/>
      <c r="W254" s="175"/>
      <c r="X254" s="175"/>
      <c r="Y254" s="175"/>
      <c r="Z254" s="175"/>
    </row>
    <row r="255" ht="11.25" customHeight="1">
      <c r="A255" s="176"/>
      <c r="B255" s="176"/>
      <c r="C255" s="176"/>
      <c r="D255" s="176"/>
      <c r="E255" s="176"/>
      <c r="F255" s="175"/>
      <c r="G255" s="175"/>
      <c r="H255" s="175"/>
      <c r="I255" s="175"/>
      <c r="J255" s="175"/>
      <c r="K255" s="175"/>
      <c r="L255" s="175"/>
      <c r="M255" s="175"/>
      <c r="N255" s="175"/>
      <c r="O255" s="175"/>
      <c r="P255" s="175"/>
      <c r="Q255" s="175"/>
      <c r="R255" s="175"/>
      <c r="S255" s="175"/>
      <c r="T255" s="175"/>
      <c r="U255" s="175"/>
      <c r="V255" s="175"/>
      <c r="W255" s="175"/>
      <c r="X255" s="175"/>
      <c r="Y255" s="175"/>
      <c r="Z255" s="175"/>
    </row>
    <row r="256" ht="11.25" customHeight="1">
      <c r="A256" s="176"/>
      <c r="B256" s="176"/>
      <c r="C256" s="176"/>
      <c r="D256" s="176"/>
      <c r="E256" s="176"/>
      <c r="F256" s="175"/>
      <c r="G256" s="175"/>
      <c r="H256" s="175"/>
      <c r="I256" s="175"/>
      <c r="J256" s="175"/>
      <c r="K256" s="175"/>
      <c r="L256" s="175"/>
      <c r="M256" s="175"/>
      <c r="N256" s="175"/>
      <c r="O256" s="175"/>
      <c r="P256" s="175"/>
      <c r="Q256" s="175"/>
      <c r="R256" s="175"/>
      <c r="S256" s="175"/>
      <c r="T256" s="175"/>
      <c r="U256" s="175"/>
      <c r="V256" s="175"/>
      <c r="W256" s="175"/>
      <c r="X256" s="175"/>
      <c r="Y256" s="175"/>
      <c r="Z256" s="175"/>
    </row>
    <row r="257" ht="11.25" customHeight="1">
      <c r="A257" s="176"/>
      <c r="B257" s="176"/>
      <c r="C257" s="176"/>
      <c r="D257" s="176"/>
      <c r="E257" s="176"/>
      <c r="F257" s="175"/>
      <c r="G257" s="175"/>
      <c r="H257" s="175"/>
      <c r="I257" s="175"/>
      <c r="J257" s="175"/>
      <c r="K257" s="175"/>
      <c r="L257" s="175"/>
      <c r="M257" s="175"/>
      <c r="N257" s="175"/>
      <c r="O257" s="175"/>
      <c r="P257" s="175"/>
      <c r="Q257" s="175"/>
      <c r="R257" s="175"/>
      <c r="S257" s="175"/>
      <c r="T257" s="175"/>
      <c r="U257" s="175"/>
      <c r="V257" s="175"/>
      <c r="W257" s="175"/>
      <c r="X257" s="175"/>
      <c r="Y257" s="175"/>
      <c r="Z257" s="175"/>
    </row>
    <row r="258" ht="11.25" customHeight="1">
      <c r="A258" s="176"/>
      <c r="B258" s="176"/>
      <c r="C258" s="176"/>
      <c r="D258" s="176"/>
      <c r="E258" s="176"/>
      <c r="F258" s="175"/>
      <c r="G258" s="175"/>
      <c r="H258" s="175"/>
      <c r="I258" s="175"/>
      <c r="J258" s="175"/>
      <c r="K258" s="175"/>
      <c r="L258" s="175"/>
      <c r="M258" s="175"/>
      <c r="N258" s="175"/>
      <c r="O258" s="175"/>
      <c r="P258" s="175"/>
      <c r="Q258" s="175"/>
      <c r="R258" s="175"/>
      <c r="S258" s="175"/>
      <c r="T258" s="175"/>
      <c r="U258" s="175"/>
      <c r="V258" s="175"/>
      <c r="W258" s="175"/>
      <c r="X258" s="175"/>
      <c r="Y258" s="175"/>
      <c r="Z258" s="175"/>
    </row>
    <row r="259" ht="11.25" customHeight="1">
      <c r="A259" s="176"/>
      <c r="B259" s="176"/>
      <c r="C259" s="176"/>
      <c r="D259" s="176"/>
      <c r="E259" s="176"/>
      <c r="F259" s="175"/>
      <c r="G259" s="175"/>
      <c r="H259" s="175"/>
      <c r="I259" s="175"/>
      <c r="J259" s="175"/>
      <c r="K259" s="175"/>
      <c r="L259" s="175"/>
      <c r="M259" s="175"/>
      <c r="N259" s="175"/>
      <c r="O259" s="175"/>
      <c r="P259" s="175"/>
      <c r="Q259" s="175"/>
      <c r="R259" s="175"/>
      <c r="S259" s="175"/>
      <c r="T259" s="175"/>
      <c r="U259" s="175"/>
      <c r="V259" s="175"/>
      <c r="W259" s="175"/>
      <c r="X259" s="175"/>
      <c r="Y259" s="175"/>
      <c r="Z259" s="175"/>
    </row>
    <row r="260" ht="11.25" customHeight="1">
      <c r="A260" s="176"/>
      <c r="B260" s="176"/>
      <c r="C260" s="176"/>
      <c r="D260" s="176"/>
      <c r="E260" s="176"/>
      <c r="F260" s="175"/>
      <c r="G260" s="175"/>
      <c r="H260" s="175"/>
      <c r="I260" s="175"/>
      <c r="J260" s="175"/>
      <c r="K260" s="175"/>
      <c r="L260" s="175"/>
      <c r="M260" s="175"/>
      <c r="N260" s="175"/>
      <c r="O260" s="175"/>
      <c r="P260" s="175"/>
      <c r="Q260" s="175"/>
      <c r="R260" s="175"/>
      <c r="S260" s="175"/>
      <c r="T260" s="175"/>
      <c r="U260" s="175"/>
      <c r="V260" s="175"/>
      <c r="W260" s="175"/>
      <c r="X260" s="175"/>
      <c r="Y260" s="175"/>
      <c r="Z260" s="175"/>
    </row>
    <row r="261" ht="11.25" customHeight="1">
      <c r="A261" s="176"/>
      <c r="B261" s="176"/>
      <c r="C261" s="176"/>
      <c r="D261" s="176"/>
      <c r="E261" s="176"/>
      <c r="F261" s="175"/>
      <c r="G261" s="175"/>
      <c r="H261" s="175"/>
      <c r="I261" s="175"/>
      <c r="J261" s="175"/>
      <c r="K261" s="175"/>
      <c r="L261" s="175"/>
      <c r="M261" s="175"/>
      <c r="N261" s="175"/>
      <c r="O261" s="175"/>
      <c r="P261" s="175"/>
      <c r="Q261" s="175"/>
      <c r="R261" s="175"/>
      <c r="S261" s="175"/>
      <c r="T261" s="175"/>
      <c r="U261" s="175"/>
      <c r="V261" s="175"/>
      <c r="W261" s="175"/>
      <c r="X261" s="175"/>
      <c r="Y261" s="175"/>
      <c r="Z261" s="175"/>
    </row>
    <row r="262" ht="11.25" customHeight="1">
      <c r="A262" s="176"/>
      <c r="B262" s="176"/>
      <c r="C262" s="176"/>
      <c r="D262" s="176"/>
      <c r="E262" s="176"/>
      <c r="F262" s="175"/>
      <c r="G262" s="175"/>
      <c r="H262" s="175"/>
      <c r="I262" s="175"/>
      <c r="J262" s="175"/>
      <c r="K262" s="175"/>
      <c r="L262" s="175"/>
      <c r="M262" s="175"/>
      <c r="N262" s="175"/>
      <c r="O262" s="175"/>
      <c r="P262" s="175"/>
      <c r="Q262" s="175"/>
      <c r="R262" s="175"/>
      <c r="S262" s="175"/>
      <c r="T262" s="175"/>
      <c r="U262" s="175"/>
      <c r="V262" s="175"/>
      <c r="W262" s="175"/>
      <c r="X262" s="175"/>
      <c r="Y262" s="175"/>
      <c r="Z262" s="175"/>
    </row>
    <row r="263" ht="11.25" customHeight="1">
      <c r="A263" s="176"/>
      <c r="B263" s="176"/>
      <c r="C263" s="176"/>
      <c r="D263" s="176"/>
      <c r="E263" s="176"/>
      <c r="F263" s="175"/>
      <c r="G263" s="175"/>
      <c r="H263" s="175"/>
      <c r="I263" s="175"/>
      <c r="J263" s="175"/>
      <c r="K263" s="175"/>
      <c r="L263" s="175"/>
      <c r="M263" s="175"/>
      <c r="N263" s="175"/>
      <c r="O263" s="175"/>
      <c r="P263" s="175"/>
      <c r="Q263" s="175"/>
      <c r="R263" s="175"/>
      <c r="S263" s="175"/>
      <c r="T263" s="175"/>
      <c r="U263" s="175"/>
      <c r="V263" s="175"/>
      <c r="W263" s="175"/>
      <c r="X263" s="175"/>
      <c r="Y263" s="175"/>
      <c r="Z263" s="175"/>
    </row>
    <row r="264" ht="11.25" customHeight="1">
      <c r="A264" s="176"/>
      <c r="B264" s="176"/>
      <c r="C264" s="176"/>
      <c r="D264" s="176"/>
      <c r="E264" s="176"/>
      <c r="F264" s="175"/>
      <c r="G264" s="175"/>
      <c r="H264" s="175"/>
      <c r="I264" s="175"/>
      <c r="J264" s="175"/>
      <c r="K264" s="175"/>
      <c r="L264" s="175"/>
      <c r="M264" s="175"/>
      <c r="N264" s="175"/>
      <c r="O264" s="175"/>
      <c r="P264" s="175"/>
      <c r="Q264" s="175"/>
      <c r="R264" s="175"/>
      <c r="S264" s="175"/>
      <c r="T264" s="175"/>
      <c r="U264" s="175"/>
      <c r="V264" s="175"/>
      <c r="W264" s="175"/>
      <c r="X264" s="175"/>
      <c r="Y264" s="175"/>
      <c r="Z264" s="175"/>
    </row>
    <row r="265" ht="11.25" customHeight="1">
      <c r="A265" s="176"/>
      <c r="B265" s="176"/>
      <c r="C265" s="176"/>
      <c r="D265" s="176"/>
      <c r="E265" s="176"/>
      <c r="F265" s="175"/>
      <c r="G265" s="175"/>
      <c r="H265" s="175"/>
      <c r="I265" s="175"/>
      <c r="J265" s="175"/>
      <c r="K265" s="175"/>
      <c r="L265" s="175"/>
      <c r="M265" s="175"/>
      <c r="N265" s="175"/>
      <c r="O265" s="175"/>
      <c r="P265" s="175"/>
      <c r="Q265" s="175"/>
      <c r="R265" s="175"/>
      <c r="S265" s="175"/>
      <c r="T265" s="175"/>
      <c r="U265" s="175"/>
      <c r="V265" s="175"/>
      <c r="W265" s="175"/>
      <c r="X265" s="175"/>
      <c r="Y265" s="175"/>
      <c r="Z265" s="175"/>
    </row>
    <row r="266" ht="11.25" customHeight="1">
      <c r="A266" s="176"/>
      <c r="B266" s="176"/>
      <c r="C266" s="176"/>
      <c r="D266" s="176"/>
      <c r="E266" s="176"/>
      <c r="F266" s="175"/>
      <c r="G266" s="175"/>
      <c r="H266" s="175"/>
      <c r="I266" s="175"/>
      <c r="J266" s="175"/>
      <c r="K266" s="175"/>
      <c r="L266" s="175"/>
      <c r="M266" s="175"/>
      <c r="N266" s="175"/>
      <c r="O266" s="175"/>
      <c r="P266" s="175"/>
      <c r="Q266" s="175"/>
      <c r="R266" s="175"/>
      <c r="S266" s="175"/>
      <c r="T266" s="175"/>
      <c r="U266" s="175"/>
      <c r="V266" s="175"/>
      <c r="W266" s="175"/>
      <c r="X266" s="175"/>
      <c r="Y266" s="175"/>
      <c r="Z266" s="175"/>
    </row>
    <row r="267" ht="11.25" customHeight="1">
      <c r="A267" s="176"/>
      <c r="B267" s="176"/>
      <c r="C267" s="176"/>
      <c r="D267" s="176"/>
      <c r="E267" s="176"/>
      <c r="F267" s="175"/>
      <c r="G267" s="175"/>
      <c r="H267" s="175"/>
      <c r="I267" s="175"/>
      <c r="J267" s="175"/>
      <c r="K267" s="175"/>
      <c r="L267" s="175"/>
      <c r="M267" s="175"/>
      <c r="N267" s="175"/>
      <c r="O267" s="175"/>
      <c r="P267" s="175"/>
      <c r="Q267" s="175"/>
      <c r="R267" s="175"/>
      <c r="S267" s="175"/>
      <c r="T267" s="175"/>
      <c r="U267" s="175"/>
      <c r="V267" s="175"/>
      <c r="W267" s="175"/>
      <c r="X267" s="175"/>
      <c r="Y267" s="175"/>
      <c r="Z267" s="175"/>
    </row>
    <row r="268" ht="11.25" customHeight="1">
      <c r="A268" s="176"/>
      <c r="B268" s="176"/>
      <c r="C268" s="176"/>
      <c r="D268" s="176"/>
      <c r="E268" s="176"/>
      <c r="F268" s="175"/>
      <c r="G268" s="175"/>
      <c r="H268" s="175"/>
      <c r="I268" s="175"/>
      <c r="J268" s="175"/>
      <c r="K268" s="175"/>
      <c r="L268" s="175"/>
      <c r="M268" s="175"/>
      <c r="N268" s="175"/>
      <c r="O268" s="175"/>
      <c r="P268" s="175"/>
      <c r="Q268" s="175"/>
      <c r="R268" s="175"/>
      <c r="S268" s="175"/>
      <c r="T268" s="175"/>
      <c r="U268" s="175"/>
      <c r="V268" s="175"/>
      <c r="W268" s="175"/>
      <c r="X268" s="175"/>
      <c r="Y268" s="175"/>
      <c r="Z268" s="175"/>
    </row>
    <row r="269" ht="11.25" customHeight="1">
      <c r="A269" s="176"/>
      <c r="B269" s="176"/>
      <c r="C269" s="176"/>
      <c r="D269" s="176"/>
      <c r="E269" s="176"/>
      <c r="F269" s="175"/>
      <c r="G269" s="175"/>
      <c r="H269" s="175"/>
      <c r="I269" s="175"/>
      <c r="J269" s="175"/>
      <c r="K269" s="175"/>
      <c r="L269" s="175"/>
      <c r="M269" s="175"/>
      <c r="N269" s="175"/>
      <c r="O269" s="175"/>
      <c r="P269" s="175"/>
      <c r="Q269" s="175"/>
      <c r="R269" s="175"/>
      <c r="S269" s="175"/>
      <c r="T269" s="175"/>
      <c r="U269" s="175"/>
      <c r="V269" s="175"/>
      <c r="W269" s="175"/>
      <c r="X269" s="175"/>
      <c r="Y269" s="175"/>
      <c r="Z269" s="175"/>
    </row>
    <row r="270" ht="11.25" customHeight="1">
      <c r="A270" s="176"/>
      <c r="B270" s="176"/>
      <c r="C270" s="176"/>
      <c r="D270" s="176"/>
      <c r="E270" s="176"/>
      <c r="F270" s="175"/>
      <c r="G270" s="175"/>
      <c r="H270" s="175"/>
      <c r="I270" s="175"/>
      <c r="J270" s="175"/>
      <c r="K270" s="175"/>
      <c r="L270" s="175"/>
      <c r="M270" s="175"/>
      <c r="N270" s="175"/>
      <c r="O270" s="175"/>
      <c r="P270" s="175"/>
      <c r="Q270" s="175"/>
      <c r="R270" s="175"/>
      <c r="S270" s="175"/>
      <c r="T270" s="175"/>
      <c r="U270" s="175"/>
      <c r="V270" s="175"/>
      <c r="W270" s="175"/>
      <c r="X270" s="175"/>
      <c r="Y270" s="175"/>
      <c r="Z270" s="175"/>
    </row>
    <row r="271" ht="11.25" customHeight="1">
      <c r="A271" s="176"/>
      <c r="B271" s="176"/>
      <c r="C271" s="176"/>
      <c r="D271" s="176"/>
      <c r="E271" s="176"/>
      <c r="F271" s="175"/>
      <c r="G271" s="175"/>
      <c r="H271" s="175"/>
      <c r="I271" s="175"/>
      <c r="J271" s="175"/>
      <c r="K271" s="175"/>
      <c r="L271" s="175"/>
      <c r="M271" s="175"/>
      <c r="N271" s="175"/>
      <c r="O271" s="175"/>
      <c r="P271" s="175"/>
      <c r="Q271" s="175"/>
      <c r="R271" s="175"/>
      <c r="S271" s="175"/>
      <c r="T271" s="175"/>
      <c r="U271" s="175"/>
      <c r="V271" s="175"/>
      <c r="W271" s="175"/>
      <c r="X271" s="175"/>
      <c r="Y271" s="175"/>
      <c r="Z271" s="175"/>
    </row>
    <row r="272" ht="11.25" customHeight="1">
      <c r="A272" s="176"/>
      <c r="B272" s="176"/>
      <c r="C272" s="176"/>
      <c r="D272" s="176"/>
      <c r="E272" s="176"/>
      <c r="F272" s="175"/>
      <c r="G272" s="175"/>
      <c r="H272" s="175"/>
      <c r="I272" s="175"/>
      <c r="J272" s="175"/>
      <c r="K272" s="175"/>
      <c r="L272" s="175"/>
      <c r="M272" s="175"/>
      <c r="N272" s="175"/>
      <c r="O272" s="175"/>
      <c r="P272" s="175"/>
      <c r="Q272" s="175"/>
      <c r="R272" s="175"/>
      <c r="S272" s="175"/>
      <c r="T272" s="175"/>
      <c r="U272" s="175"/>
      <c r="V272" s="175"/>
      <c r="W272" s="175"/>
      <c r="X272" s="175"/>
      <c r="Y272" s="175"/>
      <c r="Z272" s="175"/>
    </row>
    <row r="273" ht="11.25" customHeight="1">
      <c r="A273" s="176"/>
      <c r="B273" s="176"/>
      <c r="C273" s="176"/>
      <c r="D273" s="176"/>
      <c r="E273" s="176"/>
      <c r="F273" s="175"/>
      <c r="G273" s="175"/>
      <c r="H273" s="175"/>
      <c r="I273" s="175"/>
      <c r="J273" s="175"/>
      <c r="K273" s="175"/>
      <c r="L273" s="175"/>
      <c r="M273" s="175"/>
      <c r="N273" s="175"/>
      <c r="O273" s="175"/>
      <c r="P273" s="175"/>
      <c r="Q273" s="175"/>
      <c r="R273" s="175"/>
      <c r="S273" s="175"/>
      <c r="T273" s="175"/>
      <c r="U273" s="175"/>
      <c r="V273" s="175"/>
      <c r="W273" s="175"/>
      <c r="X273" s="175"/>
      <c r="Y273" s="175"/>
      <c r="Z273" s="175"/>
    </row>
    <row r="274" ht="11.25" customHeight="1">
      <c r="A274" s="176"/>
      <c r="B274" s="176"/>
      <c r="C274" s="176"/>
      <c r="D274" s="176"/>
      <c r="E274" s="176"/>
      <c r="F274" s="175"/>
      <c r="G274" s="175"/>
      <c r="H274" s="175"/>
      <c r="I274" s="175"/>
      <c r="J274" s="175"/>
      <c r="K274" s="175"/>
      <c r="L274" s="175"/>
      <c r="M274" s="175"/>
      <c r="N274" s="175"/>
      <c r="O274" s="175"/>
      <c r="P274" s="175"/>
      <c r="Q274" s="175"/>
      <c r="R274" s="175"/>
      <c r="S274" s="175"/>
      <c r="T274" s="175"/>
      <c r="U274" s="175"/>
      <c r="V274" s="175"/>
      <c r="W274" s="175"/>
      <c r="X274" s="175"/>
      <c r="Y274" s="175"/>
      <c r="Z274" s="175"/>
    </row>
    <row r="275" ht="11.25" customHeight="1">
      <c r="A275" s="176"/>
      <c r="B275" s="176"/>
      <c r="C275" s="176"/>
      <c r="D275" s="176"/>
      <c r="E275" s="176"/>
      <c r="F275" s="175"/>
      <c r="G275" s="175"/>
      <c r="H275" s="175"/>
      <c r="I275" s="175"/>
      <c r="J275" s="175"/>
      <c r="K275" s="175"/>
      <c r="L275" s="175"/>
      <c r="M275" s="175"/>
      <c r="N275" s="175"/>
      <c r="O275" s="175"/>
      <c r="P275" s="175"/>
      <c r="Q275" s="175"/>
      <c r="R275" s="175"/>
      <c r="S275" s="175"/>
      <c r="T275" s="175"/>
      <c r="U275" s="175"/>
      <c r="V275" s="175"/>
      <c r="W275" s="175"/>
      <c r="X275" s="175"/>
      <c r="Y275" s="175"/>
      <c r="Z275" s="175"/>
    </row>
    <row r="276" ht="11.25" customHeight="1">
      <c r="A276" s="176"/>
      <c r="B276" s="176"/>
      <c r="C276" s="176"/>
      <c r="D276" s="176"/>
      <c r="E276" s="176"/>
      <c r="F276" s="175"/>
      <c r="G276" s="175"/>
      <c r="H276" s="175"/>
      <c r="I276" s="175"/>
      <c r="J276" s="175"/>
      <c r="K276" s="175"/>
      <c r="L276" s="175"/>
      <c r="M276" s="175"/>
      <c r="N276" s="175"/>
      <c r="O276" s="175"/>
      <c r="P276" s="175"/>
      <c r="Q276" s="175"/>
      <c r="R276" s="175"/>
      <c r="S276" s="175"/>
      <c r="T276" s="175"/>
      <c r="U276" s="175"/>
      <c r="V276" s="175"/>
      <c r="W276" s="175"/>
      <c r="X276" s="175"/>
      <c r="Y276" s="175"/>
      <c r="Z276" s="175"/>
    </row>
    <row r="277" ht="11.25" customHeight="1">
      <c r="A277" s="176"/>
      <c r="B277" s="176"/>
      <c r="C277" s="176"/>
      <c r="D277" s="176"/>
      <c r="E277" s="176"/>
      <c r="F277" s="175"/>
      <c r="G277" s="175"/>
      <c r="H277" s="175"/>
      <c r="I277" s="175"/>
      <c r="J277" s="175"/>
      <c r="K277" s="175"/>
      <c r="L277" s="175"/>
      <c r="M277" s="175"/>
      <c r="N277" s="175"/>
      <c r="O277" s="175"/>
      <c r="P277" s="175"/>
      <c r="Q277" s="175"/>
      <c r="R277" s="175"/>
      <c r="S277" s="175"/>
      <c r="T277" s="175"/>
      <c r="U277" s="175"/>
      <c r="V277" s="175"/>
      <c r="W277" s="175"/>
      <c r="X277" s="175"/>
      <c r="Y277" s="175"/>
      <c r="Z277" s="175"/>
    </row>
    <row r="278" ht="11.25" customHeight="1">
      <c r="A278" s="176"/>
      <c r="B278" s="176"/>
      <c r="C278" s="176"/>
      <c r="D278" s="176"/>
      <c r="E278" s="176"/>
      <c r="F278" s="175"/>
      <c r="G278" s="175"/>
      <c r="H278" s="175"/>
      <c r="I278" s="175"/>
      <c r="J278" s="175"/>
      <c r="K278" s="175"/>
      <c r="L278" s="175"/>
      <c r="M278" s="175"/>
      <c r="N278" s="175"/>
      <c r="O278" s="175"/>
      <c r="P278" s="175"/>
      <c r="Q278" s="175"/>
      <c r="R278" s="175"/>
      <c r="S278" s="175"/>
      <c r="T278" s="175"/>
      <c r="U278" s="175"/>
      <c r="V278" s="175"/>
      <c r="W278" s="175"/>
      <c r="X278" s="175"/>
      <c r="Y278" s="175"/>
      <c r="Z278" s="175"/>
    </row>
    <row r="279" ht="11.25" customHeight="1">
      <c r="A279" s="176"/>
      <c r="B279" s="176"/>
      <c r="C279" s="176"/>
      <c r="D279" s="176"/>
      <c r="E279" s="176"/>
      <c r="F279" s="175"/>
      <c r="G279" s="175"/>
      <c r="H279" s="175"/>
      <c r="I279" s="175"/>
      <c r="J279" s="175"/>
      <c r="K279" s="175"/>
      <c r="L279" s="175"/>
      <c r="M279" s="175"/>
      <c r="N279" s="175"/>
      <c r="O279" s="175"/>
      <c r="P279" s="175"/>
      <c r="Q279" s="175"/>
      <c r="R279" s="175"/>
      <c r="S279" s="175"/>
      <c r="T279" s="175"/>
      <c r="U279" s="175"/>
      <c r="V279" s="175"/>
      <c r="W279" s="175"/>
      <c r="X279" s="175"/>
      <c r="Y279" s="175"/>
      <c r="Z279" s="175"/>
    </row>
    <row r="280" ht="11.25" customHeight="1">
      <c r="A280" s="176"/>
      <c r="B280" s="176"/>
      <c r="C280" s="176"/>
      <c r="D280" s="176"/>
      <c r="E280" s="176"/>
      <c r="F280" s="175"/>
      <c r="G280" s="175"/>
      <c r="H280" s="175"/>
      <c r="I280" s="175"/>
      <c r="J280" s="175"/>
      <c r="K280" s="175"/>
      <c r="L280" s="175"/>
      <c r="M280" s="175"/>
      <c r="N280" s="175"/>
      <c r="O280" s="175"/>
      <c r="P280" s="175"/>
      <c r="Q280" s="175"/>
      <c r="R280" s="175"/>
      <c r="S280" s="175"/>
      <c r="T280" s="175"/>
      <c r="U280" s="175"/>
      <c r="V280" s="175"/>
      <c r="W280" s="175"/>
      <c r="X280" s="175"/>
      <c r="Y280" s="175"/>
      <c r="Z280" s="175"/>
    </row>
    <row r="281" ht="11.25" customHeight="1">
      <c r="A281" s="176"/>
      <c r="B281" s="176"/>
      <c r="C281" s="176"/>
      <c r="D281" s="176"/>
      <c r="E281" s="176"/>
      <c r="F281" s="175"/>
      <c r="G281" s="175"/>
      <c r="H281" s="175"/>
      <c r="I281" s="175"/>
      <c r="J281" s="175"/>
      <c r="K281" s="175"/>
      <c r="L281" s="175"/>
      <c r="M281" s="175"/>
      <c r="N281" s="175"/>
      <c r="O281" s="175"/>
      <c r="P281" s="175"/>
      <c r="Q281" s="175"/>
      <c r="R281" s="175"/>
      <c r="S281" s="175"/>
      <c r="T281" s="175"/>
      <c r="U281" s="175"/>
      <c r="V281" s="175"/>
      <c r="W281" s="175"/>
      <c r="X281" s="175"/>
      <c r="Y281" s="175"/>
      <c r="Z281" s="175"/>
    </row>
    <row r="282" ht="11.25" customHeight="1">
      <c r="A282" s="176"/>
      <c r="B282" s="176"/>
      <c r="C282" s="176"/>
      <c r="D282" s="176"/>
      <c r="E282" s="176"/>
      <c r="F282" s="175"/>
      <c r="G282" s="175"/>
      <c r="H282" s="175"/>
      <c r="I282" s="175"/>
      <c r="J282" s="175"/>
      <c r="K282" s="175"/>
      <c r="L282" s="175"/>
      <c r="M282" s="175"/>
      <c r="N282" s="175"/>
      <c r="O282" s="175"/>
      <c r="P282" s="175"/>
      <c r="Q282" s="175"/>
      <c r="R282" s="175"/>
      <c r="S282" s="175"/>
      <c r="T282" s="175"/>
      <c r="U282" s="175"/>
      <c r="V282" s="175"/>
      <c r="W282" s="175"/>
      <c r="X282" s="175"/>
      <c r="Y282" s="175"/>
      <c r="Z282" s="175"/>
    </row>
    <row r="283" ht="11.25" customHeight="1">
      <c r="A283" s="176"/>
      <c r="B283" s="176"/>
      <c r="C283" s="176"/>
      <c r="D283" s="176"/>
      <c r="E283" s="176"/>
      <c r="F283" s="175"/>
      <c r="G283" s="175"/>
      <c r="H283" s="175"/>
      <c r="I283" s="175"/>
      <c r="J283" s="175"/>
      <c r="K283" s="175"/>
      <c r="L283" s="175"/>
      <c r="M283" s="175"/>
      <c r="N283" s="175"/>
      <c r="O283" s="175"/>
      <c r="P283" s="175"/>
      <c r="Q283" s="175"/>
      <c r="R283" s="175"/>
      <c r="S283" s="175"/>
      <c r="T283" s="175"/>
      <c r="U283" s="175"/>
      <c r="V283" s="175"/>
      <c r="W283" s="175"/>
      <c r="X283" s="175"/>
      <c r="Y283" s="175"/>
      <c r="Z283" s="175"/>
    </row>
    <row r="284" ht="11.25" customHeight="1">
      <c r="A284" s="176"/>
      <c r="B284" s="176"/>
      <c r="C284" s="176"/>
      <c r="D284" s="176"/>
      <c r="E284" s="176"/>
      <c r="F284" s="175"/>
      <c r="G284" s="175"/>
      <c r="H284" s="175"/>
      <c r="I284" s="175"/>
      <c r="J284" s="175"/>
      <c r="K284" s="175"/>
      <c r="L284" s="175"/>
      <c r="M284" s="175"/>
      <c r="N284" s="175"/>
      <c r="O284" s="175"/>
      <c r="P284" s="175"/>
      <c r="Q284" s="175"/>
      <c r="R284" s="175"/>
      <c r="S284" s="175"/>
      <c r="T284" s="175"/>
      <c r="U284" s="175"/>
      <c r="V284" s="175"/>
      <c r="W284" s="175"/>
      <c r="X284" s="175"/>
      <c r="Y284" s="175"/>
      <c r="Z284" s="175"/>
    </row>
    <row r="285" ht="11.25" customHeight="1">
      <c r="A285" s="176"/>
      <c r="B285" s="176"/>
      <c r="C285" s="176"/>
      <c r="D285" s="176"/>
      <c r="E285" s="176"/>
      <c r="F285" s="175"/>
      <c r="G285" s="175"/>
      <c r="H285" s="175"/>
      <c r="I285" s="175"/>
      <c r="J285" s="175"/>
      <c r="K285" s="175"/>
      <c r="L285" s="175"/>
      <c r="M285" s="175"/>
      <c r="N285" s="175"/>
      <c r="O285" s="175"/>
      <c r="P285" s="175"/>
      <c r="Q285" s="175"/>
      <c r="R285" s="175"/>
      <c r="S285" s="175"/>
      <c r="T285" s="175"/>
      <c r="U285" s="175"/>
      <c r="V285" s="175"/>
      <c r="W285" s="175"/>
      <c r="X285" s="175"/>
      <c r="Y285" s="175"/>
      <c r="Z285" s="175"/>
    </row>
    <row r="286" ht="11.25" customHeight="1">
      <c r="A286" s="176"/>
      <c r="B286" s="176"/>
      <c r="C286" s="176"/>
      <c r="D286" s="176"/>
      <c r="E286" s="176"/>
      <c r="F286" s="175"/>
      <c r="G286" s="175"/>
      <c r="H286" s="175"/>
      <c r="I286" s="175"/>
      <c r="J286" s="175"/>
      <c r="K286" s="175"/>
      <c r="L286" s="175"/>
      <c r="M286" s="175"/>
      <c r="N286" s="175"/>
      <c r="O286" s="175"/>
      <c r="P286" s="175"/>
      <c r="Q286" s="175"/>
      <c r="R286" s="175"/>
      <c r="S286" s="175"/>
      <c r="T286" s="175"/>
      <c r="U286" s="175"/>
      <c r="V286" s="175"/>
      <c r="W286" s="175"/>
      <c r="X286" s="175"/>
      <c r="Y286" s="175"/>
      <c r="Z286" s="175"/>
    </row>
    <row r="287" ht="11.25" customHeight="1">
      <c r="A287" s="176"/>
      <c r="B287" s="176"/>
      <c r="C287" s="176"/>
      <c r="D287" s="176"/>
      <c r="E287" s="176"/>
      <c r="F287" s="175"/>
      <c r="G287" s="175"/>
      <c r="H287" s="175"/>
      <c r="I287" s="175"/>
      <c r="J287" s="175"/>
      <c r="K287" s="175"/>
      <c r="L287" s="175"/>
      <c r="M287" s="175"/>
      <c r="N287" s="175"/>
      <c r="O287" s="175"/>
      <c r="P287" s="175"/>
      <c r="Q287" s="175"/>
      <c r="R287" s="175"/>
      <c r="S287" s="175"/>
      <c r="T287" s="175"/>
      <c r="U287" s="175"/>
      <c r="V287" s="175"/>
      <c r="W287" s="175"/>
      <c r="X287" s="175"/>
      <c r="Y287" s="175"/>
      <c r="Z287" s="175"/>
    </row>
    <row r="288" ht="11.25" customHeight="1">
      <c r="A288" s="176"/>
      <c r="B288" s="176"/>
      <c r="C288" s="176"/>
      <c r="D288" s="176"/>
      <c r="E288" s="176"/>
      <c r="F288" s="175"/>
      <c r="G288" s="175"/>
      <c r="H288" s="175"/>
      <c r="I288" s="175"/>
      <c r="J288" s="175"/>
      <c r="K288" s="175"/>
      <c r="L288" s="175"/>
      <c r="M288" s="175"/>
      <c r="N288" s="175"/>
      <c r="O288" s="175"/>
      <c r="P288" s="175"/>
      <c r="Q288" s="175"/>
      <c r="R288" s="175"/>
      <c r="S288" s="175"/>
      <c r="T288" s="175"/>
      <c r="U288" s="175"/>
      <c r="V288" s="175"/>
      <c r="W288" s="175"/>
      <c r="X288" s="175"/>
      <c r="Y288" s="175"/>
      <c r="Z288" s="175"/>
    </row>
    <row r="289" ht="11.25" customHeight="1">
      <c r="A289" s="176"/>
      <c r="B289" s="176"/>
      <c r="C289" s="176"/>
      <c r="D289" s="176"/>
      <c r="E289" s="176"/>
      <c r="F289" s="175"/>
      <c r="G289" s="175"/>
      <c r="H289" s="175"/>
      <c r="I289" s="175"/>
      <c r="J289" s="175"/>
      <c r="K289" s="175"/>
      <c r="L289" s="175"/>
      <c r="M289" s="175"/>
      <c r="N289" s="175"/>
      <c r="O289" s="175"/>
      <c r="P289" s="175"/>
      <c r="Q289" s="175"/>
      <c r="R289" s="175"/>
      <c r="S289" s="175"/>
      <c r="T289" s="175"/>
      <c r="U289" s="175"/>
      <c r="V289" s="175"/>
      <c r="W289" s="175"/>
      <c r="X289" s="175"/>
      <c r="Y289" s="175"/>
      <c r="Z289" s="175"/>
    </row>
    <row r="290" ht="11.25" customHeight="1">
      <c r="A290" s="176"/>
      <c r="B290" s="176"/>
      <c r="C290" s="176"/>
      <c r="D290" s="176"/>
      <c r="E290" s="176"/>
      <c r="F290" s="175"/>
      <c r="G290" s="175"/>
      <c r="H290" s="175"/>
      <c r="I290" s="175"/>
      <c r="J290" s="175"/>
      <c r="K290" s="175"/>
      <c r="L290" s="175"/>
      <c r="M290" s="175"/>
      <c r="N290" s="175"/>
      <c r="O290" s="175"/>
      <c r="P290" s="175"/>
      <c r="Q290" s="175"/>
      <c r="R290" s="175"/>
      <c r="S290" s="175"/>
      <c r="T290" s="175"/>
      <c r="U290" s="175"/>
      <c r="V290" s="175"/>
      <c r="W290" s="175"/>
      <c r="X290" s="175"/>
      <c r="Y290" s="175"/>
      <c r="Z290" s="175"/>
    </row>
    <row r="291" ht="11.25" customHeight="1">
      <c r="A291" s="176"/>
      <c r="B291" s="176"/>
      <c r="C291" s="176"/>
      <c r="D291" s="176"/>
      <c r="E291" s="176"/>
      <c r="F291" s="175"/>
      <c r="G291" s="175"/>
      <c r="H291" s="175"/>
      <c r="I291" s="175"/>
      <c r="J291" s="175"/>
      <c r="K291" s="175"/>
      <c r="L291" s="175"/>
      <c r="M291" s="175"/>
      <c r="N291" s="175"/>
      <c r="O291" s="175"/>
      <c r="P291" s="175"/>
      <c r="Q291" s="175"/>
      <c r="R291" s="175"/>
      <c r="S291" s="175"/>
      <c r="T291" s="175"/>
      <c r="U291" s="175"/>
      <c r="V291" s="175"/>
      <c r="W291" s="175"/>
      <c r="X291" s="175"/>
      <c r="Y291" s="175"/>
      <c r="Z291" s="175"/>
    </row>
    <row r="292" ht="11.25" customHeight="1">
      <c r="A292" s="176"/>
      <c r="B292" s="176"/>
      <c r="C292" s="176"/>
      <c r="D292" s="176"/>
      <c r="E292" s="176"/>
      <c r="F292" s="175"/>
      <c r="G292" s="175"/>
      <c r="H292" s="175"/>
      <c r="I292" s="175"/>
      <c r="J292" s="175"/>
      <c r="K292" s="175"/>
      <c r="L292" s="175"/>
      <c r="M292" s="175"/>
      <c r="N292" s="175"/>
      <c r="O292" s="175"/>
      <c r="P292" s="175"/>
      <c r="Q292" s="175"/>
      <c r="R292" s="175"/>
      <c r="S292" s="175"/>
      <c r="T292" s="175"/>
      <c r="U292" s="175"/>
      <c r="V292" s="175"/>
      <c r="W292" s="175"/>
      <c r="X292" s="175"/>
      <c r="Y292" s="175"/>
      <c r="Z292" s="175"/>
    </row>
    <row r="293" ht="11.25" customHeight="1">
      <c r="A293" s="176"/>
      <c r="B293" s="176"/>
      <c r="C293" s="176"/>
      <c r="D293" s="176"/>
      <c r="E293" s="176"/>
      <c r="F293" s="175"/>
      <c r="G293" s="175"/>
      <c r="H293" s="175"/>
      <c r="I293" s="175"/>
      <c r="J293" s="175"/>
      <c r="K293" s="175"/>
      <c r="L293" s="175"/>
      <c r="M293" s="175"/>
      <c r="N293" s="175"/>
      <c r="O293" s="175"/>
      <c r="P293" s="175"/>
      <c r="Q293" s="175"/>
      <c r="R293" s="175"/>
      <c r="S293" s="175"/>
      <c r="T293" s="175"/>
      <c r="U293" s="175"/>
      <c r="V293" s="175"/>
      <c r="W293" s="175"/>
      <c r="X293" s="175"/>
      <c r="Y293" s="175"/>
      <c r="Z293" s="175"/>
    </row>
    <row r="294" ht="11.25" customHeight="1">
      <c r="A294" s="176"/>
      <c r="B294" s="176"/>
      <c r="C294" s="176"/>
      <c r="D294" s="176"/>
      <c r="E294" s="176"/>
      <c r="F294" s="175"/>
      <c r="G294" s="175"/>
      <c r="H294" s="175"/>
      <c r="I294" s="175"/>
      <c r="J294" s="175"/>
      <c r="K294" s="175"/>
      <c r="L294" s="175"/>
      <c r="M294" s="175"/>
      <c r="N294" s="175"/>
      <c r="O294" s="175"/>
      <c r="P294" s="175"/>
      <c r="Q294" s="175"/>
      <c r="R294" s="175"/>
      <c r="S294" s="175"/>
      <c r="T294" s="175"/>
      <c r="U294" s="175"/>
      <c r="V294" s="175"/>
      <c r="W294" s="175"/>
      <c r="X294" s="175"/>
      <c r="Y294" s="175"/>
      <c r="Z294" s="175"/>
    </row>
    <row r="295" ht="11.25" customHeight="1">
      <c r="A295" s="176"/>
      <c r="B295" s="176"/>
      <c r="C295" s="176"/>
      <c r="D295" s="176"/>
      <c r="E295" s="176"/>
      <c r="F295" s="175"/>
      <c r="G295" s="175"/>
      <c r="H295" s="175"/>
      <c r="I295" s="175"/>
      <c r="J295" s="175"/>
      <c r="K295" s="175"/>
      <c r="L295" s="175"/>
      <c r="M295" s="175"/>
      <c r="N295" s="175"/>
      <c r="O295" s="175"/>
      <c r="P295" s="175"/>
      <c r="Q295" s="175"/>
      <c r="R295" s="175"/>
      <c r="S295" s="175"/>
      <c r="T295" s="175"/>
      <c r="U295" s="175"/>
      <c r="V295" s="175"/>
      <c r="W295" s="175"/>
      <c r="X295" s="175"/>
      <c r="Y295" s="175"/>
      <c r="Z295" s="175"/>
    </row>
    <row r="296" ht="11.25" customHeight="1">
      <c r="A296" s="176"/>
      <c r="B296" s="176"/>
      <c r="C296" s="176"/>
      <c r="D296" s="176"/>
      <c r="E296" s="176"/>
      <c r="F296" s="175"/>
      <c r="G296" s="175"/>
      <c r="H296" s="175"/>
      <c r="I296" s="175"/>
      <c r="J296" s="175"/>
      <c r="K296" s="175"/>
      <c r="L296" s="175"/>
      <c r="M296" s="175"/>
      <c r="N296" s="175"/>
      <c r="O296" s="175"/>
      <c r="P296" s="175"/>
      <c r="Q296" s="175"/>
      <c r="R296" s="175"/>
      <c r="S296" s="175"/>
      <c r="T296" s="175"/>
      <c r="U296" s="175"/>
      <c r="V296" s="175"/>
      <c r="W296" s="175"/>
      <c r="X296" s="175"/>
      <c r="Y296" s="175"/>
      <c r="Z296" s="175"/>
    </row>
    <row r="297" ht="11.25" customHeight="1">
      <c r="A297" s="176"/>
      <c r="B297" s="176"/>
      <c r="C297" s="176"/>
      <c r="D297" s="176"/>
      <c r="E297" s="176"/>
      <c r="F297" s="175"/>
      <c r="G297" s="175"/>
      <c r="H297" s="175"/>
      <c r="I297" s="175"/>
      <c r="J297" s="175"/>
      <c r="K297" s="175"/>
      <c r="L297" s="175"/>
      <c r="M297" s="175"/>
      <c r="N297" s="175"/>
      <c r="O297" s="175"/>
      <c r="P297" s="175"/>
      <c r="Q297" s="175"/>
      <c r="R297" s="175"/>
      <c r="S297" s="175"/>
      <c r="T297" s="175"/>
      <c r="U297" s="175"/>
      <c r="V297" s="175"/>
      <c r="W297" s="175"/>
      <c r="X297" s="175"/>
      <c r="Y297" s="175"/>
      <c r="Z297" s="175"/>
    </row>
    <row r="298" ht="11.25" customHeight="1">
      <c r="A298" s="176"/>
      <c r="B298" s="176"/>
      <c r="C298" s="176"/>
      <c r="D298" s="176"/>
      <c r="E298" s="176"/>
      <c r="F298" s="175"/>
      <c r="G298" s="175"/>
      <c r="H298" s="175"/>
      <c r="I298" s="175"/>
      <c r="J298" s="175"/>
      <c r="K298" s="175"/>
      <c r="L298" s="175"/>
      <c r="M298" s="175"/>
      <c r="N298" s="175"/>
      <c r="O298" s="175"/>
      <c r="P298" s="175"/>
      <c r="Q298" s="175"/>
      <c r="R298" s="175"/>
      <c r="S298" s="175"/>
      <c r="T298" s="175"/>
      <c r="U298" s="175"/>
      <c r="V298" s="175"/>
      <c r="W298" s="175"/>
      <c r="X298" s="175"/>
      <c r="Y298" s="175"/>
      <c r="Z298" s="175"/>
    </row>
    <row r="299" ht="11.25" customHeight="1">
      <c r="A299" s="176"/>
      <c r="B299" s="176"/>
      <c r="C299" s="176"/>
      <c r="D299" s="176"/>
      <c r="E299" s="176"/>
      <c r="F299" s="175"/>
      <c r="G299" s="175"/>
      <c r="H299" s="175"/>
      <c r="I299" s="175"/>
      <c r="J299" s="175"/>
      <c r="K299" s="175"/>
      <c r="L299" s="175"/>
      <c r="M299" s="175"/>
      <c r="N299" s="175"/>
      <c r="O299" s="175"/>
      <c r="P299" s="175"/>
      <c r="Q299" s="175"/>
      <c r="R299" s="175"/>
      <c r="S299" s="175"/>
      <c r="T299" s="175"/>
      <c r="U299" s="175"/>
      <c r="V299" s="175"/>
      <c r="W299" s="175"/>
      <c r="X299" s="175"/>
      <c r="Y299" s="175"/>
      <c r="Z299" s="175"/>
    </row>
    <row r="300" ht="11.25" customHeight="1">
      <c r="A300" s="176"/>
      <c r="B300" s="176"/>
      <c r="C300" s="176"/>
      <c r="D300" s="176"/>
      <c r="E300" s="176"/>
      <c r="F300" s="175"/>
      <c r="G300" s="175"/>
      <c r="H300" s="175"/>
      <c r="I300" s="175"/>
      <c r="J300" s="175"/>
      <c r="K300" s="175"/>
      <c r="L300" s="175"/>
      <c r="M300" s="175"/>
      <c r="N300" s="175"/>
      <c r="O300" s="175"/>
      <c r="P300" s="175"/>
      <c r="Q300" s="175"/>
      <c r="R300" s="175"/>
      <c r="S300" s="175"/>
      <c r="T300" s="175"/>
      <c r="U300" s="175"/>
      <c r="V300" s="175"/>
      <c r="W300" s="175"/>
      <c r="X300" s="175"/>
      <c r="Y300" s="175"/>
      <c r="Z300" s="175"/>
    </row>
    <row r="301" ht="11.25" customHeight="1">
      <c r="A301" s="176"/>
      <c r="B301" s="176"/>
      <c r="C301" s="176"/>
      <c r="D301" s="176"/>
      <c r="E301" s="176"/>
      <c r="F301" s="175"/>
      <c r="G301" s="175"/>
      <c r="H301" s="175"/>
      <c r="I301" s="175"/>
      <c r="J301" s="175"/>
      <c r="K301" s="175"/>
      <c r="L301" s="175"/>
      <c r="M301" s="175"/>
      <c r="N301" s="175"/>
      <c r="O301" s="175"/>
      <c r="P301" s="175"/>
      <c r="Q301" s="175"/>
      <c r="R301" s="175"/>
      <c r="S301" s="175"/>
      <c r="T301" s="175"/>
      <c r="U301" s="175"/>
      <c r="V301" s="175"/>
      <c r="W301" s="175"/>
      <c r="X301" s="175"/>
      <c r="Y301" s="175"/>
      <c r="Z301" s="175"/>
    </row>
    <row r="302" ht="11.25" customHeight="1">
      <c r="A302" s="176"/>
      <c r="B302" s="176"/>
      <c r="C302" s="176"/>
      <c r="D302" s="176"/>
      <c r="E302" s="176"/>
      <c r="F302" s="175"/>
      <c r="G302" s="175"/>
      <c r="H302" s="175"/>
      <c r="I302" s="175"/>
      <c r="J302" s="175"/>
      <c r="K302" s="175"/>
      <c r="L302" s="175"/>
      <c r="M302" s="175"/>
      <c r="N302" s="175"/>
      <c r="O302" s="175"/>
      <c r="P302" s="175"/>
      <c r="Q302" s="175"/>
      <c r="R302" s="175"/>
      <c r="S302" s="175"/>
      <c r="T302" s="175"/>
      <c r="U302" s="175"/>
      <c r="V302" s="175"/>
      <c r="W302" s="175"/>
      <c r="X302" s="175"/>
      <c r="Y302" s="175"/>
      <c r="Z302" s="175"/>
    </row>
    <row r="303" ht="11.25" customHeight="1">
      <c r="A303" s="176"/>
      <c r="B303" s="176"/>
      <c r="C303" s="176"/>
      <c r="D303" s="176"/>
      <c r="E303" s="176"/>
      <c r="F303" s="175"/>
      <c r="G303" s="175"/>
      <c r="H303" s="175"/>
      <c r="I303" s="175"/>
      <c r="J303" s="175"/>
      <c r="K303" s="175"/>
      <c r="L303" s="175"/>
      <c r="M303" s="175"/>
      <c r="N303" s="175"/>
      <c r="O303" s="175"/>
      <c r="P303" s="175"/>
      <c r="Q303" s="175"/>
      <c r="R303" s="175"/>
      <c r="S303" s="175"/>
      <c r="T303" s="175"/>
      <c r="U303" s="175"/>
      <c r="V303" s="175"/>
      <c r="W303" s="175"/>
      <c r="X303" s="175"/>
      <c r="Y303" s="175"/>
      <c r="Z303" s="175"/>
    </row>
    <row r="304" ht="11.25" customHeight="1">
      <c r="A304" s="176"/>
      <c r="B304" s="176"/>
      <c r="C304" s="176"/>
      <c r="D304" s="176"/>
      <c r="E304" s="176"/>
      <c r="F304" s="175"/>
      <c r="G304" s="175"/>
      <c r="H304" s="175"/>
      <c r="I304" s="175"/>
      <c r="J304" s="175"/>
      <c r="K304" s="175"/>
      <c r="L304" s="175"/>
      <c r="M304" s="175"/>
      <c r="N304" s="175"/>
      <c r="O304" s="175"/>
      <c r="P304" s="175"/>
      <c r="Q304" s="175"/>
      <c r="R304" s="175"/>
      <c r="S304" s="175"/>
      <c r="T304" s="175"/>
      <c r="U304" s="175"/>
      <c r="V304" s="175"/>
      <c r="W304" s="175"/>
      <c r="X304" s="175"/>
      <c r="Y304" s="175"/>
      <c r="Z304" s="175"/>
    </row>
    <row r="305" ht="11.25" customHeight="1">
      <c r="A305" s="176"/>
      <c r="B305" s="176"/>
      <c r="C305" s="176"/>
      <c r="D305" s="176"/>
      <c r="E305" s="176"/>
      <c r="F305" s="175"/>
      <c r="G305" s="175"/>
      <c r="H305" s="175"/>
      <c r="I305" s="175"/>
      <c r="J305" s="175"/>
      <c r="K305" s="175"/>
      <c r="L305" s="175"/>
      <c r="M305" s="175"/>
      <c r="N305" s="175"/>
      <c r="O305" s="175"/>
      <c r="P305" s="175"/>
      <c r="Q305" s="175"/>
      <c r="R305" s="175"/>
      <c r="S305" s="175"/>
      <c r="T305" s="175"/>
      <c r="U305" s="175"/>
      <c r="V305" s="175"/>
      <c r="W305" s="175"/>
      <c r="X305" s="175"/>
      <c r="Y305" s="175"/>
      <c r="Z305" s="175"/>
    </row>
    <row r="306" ht="11.25" customHeight="1">
      <c r="A306" s="176"/>
      <c r="B306" s="176"/>
      <c r="C306" s="176"/>
      <c r="D306" s="176"/>
      <c r="E306" s="176"/>
      <c r="F306" s="175"/>
      <c r="G306" s="175"/>
      <c r="H306" s="175"/>
      <c r="I306" s="175"/>
      <c r="J306" s="175"/>
      <c r="K306" s="175"/>
      <c r="L306" s="175"/>
      <c r="M306" s="175"/>
      <c r="N306" s="175"/>
      <c r="O306" s="175"/>
      <c r="P306" s="175"/>
      <c r="Q306" s="175"/>
      <c r="R306" s="175"/>
      <c r="S306" s="175"/>
      <c r="T306" s="175"/>
      <c r="U306" s="175"/>
      <c r="V306" s="175"/>
      <c r="W306" s="175"/>
      <c r="X306" s="175"/>
      <c r="Y306" s="175"/>
      <c r="Z306" s="175"/>
    </row>
    <row r="307" ht="11.25" customHeight="1">
      <c r="A307" s="176"/>
      <c r="B307" s="176"/>
      <c r="C307" s="176"/>
      <c r="D307" s="176"/>
      <c r="E307" s="176"/>
      <c r="F307" s="175"/>
      <c r="G307" s="175"/>
      <c r="H307" s="175"/>
      <c r="I307" s="175"/>
      <c r="J307" s="175"/>
      <c r="K307" s="175"/>
      <c r="L307" s="175"/>
      <c r="M307" s="175"/>
      <c r="N307" s="175"/>
      <c r="O307" s="175"/>
      <c r="P307" s="175"/>
      <c r="Q307" s="175"/>
      <c r="R307" s="175"/>
      <c r="S307" s="175"/>
      <c r="T307" s="175"/>
      <c r="U307" s="175"/>
      <c r="V307" s="175"/>
      <c r="W307" s="175"/>
      <c r="X307" s="175"/>
      <c r="Y307" s="175"/>
      <c r="Z307" s="175"/>
    </row>
    <row r="308" ht="11.25" customHeight="1">
      <c r="A308" s="176"/>
      <c r="B308" s="176"/>
      <c r="C308" s="176"/>
      <c r="D308" s="176"/>
      <c r="E308" s="176"/>
      <c r="F308" s="175"/>
      <c r="G308" s="175"/>
      <c r="H308" s="175"/>
      <c r="I308" s="175"/>
      <c r="J308" s="175"/>
      <c r="K308" s="175"/>
      <c r="L308" s="175"/>
      <c r="M308" s="175"/>
      <c r="N308" s="175"/>
      <c r="O308" s="175"/>
      <c r="P308" s="175"/>
      <c r="Q308" s="175"/>
      <c r="R308" s="175"/>
      <c r="S308" s="175"/>
      <c r="T308" s="175"/>
      <c r="U308" s="175"/>
      <c r="V308" s="175"/>
      <c r="W308" s="175"/>
      <c r="X308" s="175"/>
      <c r="Y308" s="175"/>
      <c r="Z308" s="175"/>
    </row>
    <row r="309" ht="11.25" customHeight="1">
      <c r="A309" s="176"/>
      <c r="B309" s="176"/>
      <c r="C309" s="176"/>
      <c r="D309" s="176"/>
      <c r="E309" s="176"/>
      <c r="F309" s="175"/>
      <c r="G309" s="175"/>
      <c r="H309" s="175"/>
      <c r="I309" s="175"/>
      <c r="J309" s="175"/>
      <c r="K309" s="175"/>
      <c r="L309" s="175"/>
      <c r="M309" s="175"/>
      <c r="N309" s="175"/>
      <c r="O309" s="175"/>
      <c r="P309" s="175"/>
      <c r="Q309" s="175"/>
      <c r="R309" s="175"/>
      <c r="S309" s="175"/>
      <c r="T309" s="175"/>
      <c r="U309" s="175"/>
      <c r="V309" s="175"/>
      <c r="W309" s="175"/>
      <c r="X309" s="175"/>
      <c r="Y309" s="175"/>
      <c r="Z309" s="175"/>
    </row>
    <row r="310" ht="11.25" customHeight="1">
      <c r="A310" s="176"/>
      <c r="B310" s="176"/>
      <c r="C310" s="176"/>
      <c r="D310" s="176"/>
      <c r="E310" s="176"/>
      <c r="F310" s="175"/>
      <c r="G310" s="175"/>
      <c r="H310" s="175"/>
      <c r="I310" s="175"/>
      <c r="J310" s="175"/>
      <c r="K310" s="175"/>
      <c r="L310" s="175"/>
      <c r="M310" s="175"/>
      <c r="N310" s="175"/>
      <c r="O310" s="175"/>
      <c r="P310" s="175"/>
      <c r="Q310" s="175"/>
      <c r="R310" s="175"/>
      <c r="S310" s="175"/>
      <c r="T310" s="175"/>
      <c r="U310" s="175"/>
      <c r="V310" s="175"/>
      <c r="W310" s="175"/>
      <c r="X310" s="175"/>
      <c r="Y310" s="175"/>
      <c r="Z310" s="175"/>
    </row>
    <row r="311" ht="11.25" customHeight="1">
      <c r="A311" s="176"/>
      <c r="B311" s="176"/>
      <c r="C311" s="176"/>
      <c r="D311" s="176"/>
      <c r="E311" s="176"/>
      <c r="F311" s="175"/>
      <c r="G311" s="175"/>
      <c r="H311" s="175"/>
      <c r="I311" s="175"/>
      <c r="J311" s="175"/>
      <c r="K311" s="175"/>
      <c r="L311" s="175"/>
      <c r="M311" s="175"/>
      <c r="N311" s="175"/>
      <c r="O311" s="175"/>
      <c r="P311" s="175"/>
      <c r="Q311" s="175"/>
      <c r="R311" s="175"/>
      <c r="S311" s="175"/>
      <c r="T311" s="175"/>
      <c r="U311" s="175"/>
      <c r="V311" s="175"/>
      <c r="W311" s="175"/>
      <c r="X311" s="175"/>
      <c r="Y311" s="175"/>
      <c r="Z311" s="175"/>
    </row>
    <row r="312" ht="11.25" customHeight="1">
      <c r="A312" s="176"/>
      <c r="B312" s="176"/>
      <c r="C312" s="176"/>
      <c r="D312" s="176"/>
      <c r="E312" s="176"/>
      <c r="F312" s="175"/>
      <c r="G312" s="175"/>
      <c r="H312" s="175"/>
      <c r="I312" s="175"/>
      <c r="J312" s="175"/>
      <c r="K312" s="175"/>
      <c r="L312" s="175"/>
      <c r="M312" s="175"/>
      <c r="N312" s="175"/>
      <c r="O312" s="175"/>
      <c r="P312" s="175"/>
      <c r="Q312" s="175"/>
      <c r="R312" s="175"/>
      <c r="S312" s="175"/>
      <c r="T312" s="175"/>
      <c r="U312" s="175"/>
      <c r="V312" s="175"/>
      <c r="W312" s="175"/>
      <c r="X312" s="175"/>
      <c r="Y312" s="175"/>
      <c r="Z312" s="175"/>
    </row>
    <row r="313" ht="11.25" customHeight="1">
      <c r="A313" s="176"/>
      <c r="B313" s="176"/>
      <c r="C313" s="176"/>
      <c r="D313" s="176"/>
      <c r="E313" s="176"/>
      <c r="F313" s="175"/>
      <c r="G313" s="175"/>
      <c r="H313" s="175"/>
      <c r="I313" s="175"/>
      <c r="J313" s="175"/>
      <c r="K313" s="175"/>
      <c r="L313" s="175"/>
      <c r="M313" s="175"/>
      <c r="N313" s="175"/>
      <c r="O313" s="175"/>
      <c r="P313" s="175"/>
      <c r="Q313" s="175"/>
      <c r="R313" s="175"/>
      <c r="S313" s="175"/>
      <c r="T313" s="175"/>
      <c r="U313" s="175"/>
      <c r="V313" s="175"/>
      <c r="W313" s="175"/>
      <c r="X313" s="175"/>
      <c r="Y313" s="175"/>
      <c r="Z313" s="175"/>
    </row>
    <row r="314" ht="11.25" customHeight="1">
      <c r="A314" s="176"/>
      <c r="B314" s="176"/>
      <c r="C314" s="176"/>
      <c r="D314" s="176"/>
      <c r="E314" s="176"/>
      <c r="F314" s="175"/>
      <c r="G314" s="175"/>
      <c r="H314" s="175"/>
      <c r="I314" s="175"/>
      <c r="J314" s="175"/>
      <c r="K314" s="175"/>
      <c r="L314" s="175"/>
      <c r="M314" s="175"/>
      <c r="N314" s="175"/>
      <c r="O314" s="175"/>
      <c r="P314" s="175"/>
      <c r="Q314" s="175"/>
      <c r="R314" s="175"/>
      <c r="S314" s="175"/>
      <c r="T314" s="175"/>
      <c r="U314" s="175"/>
      <c r="V314" s="175"/>
      <c r="W314" s="175"/>
      <c r="X314" s="175"/>
      <c r="Y314" s="175"/>
      <c r="Z314" s="175"/>
    </row>
    <row r="315" ht="11.25" customHeight="1">
      <c r="A315" s="176"/>
      <c r="B315" s="176"/>
      <c r="C315" s="176"/>
      <c r="D315" s="176"/>
      <c r="E315" s="176"/>
      <c r="F315" s="175"/>
      <c r="G315" s="175"/>
      <c r="H315" s="175"/>
      <c r="I315" s="175"/>
      <c r="J315" s="175"/>
      <c r="K315" s="175"/>
      <c r="L315" s="175"/>
      <c r="M315" s="175"/>
      <c r="N315" s="175"/>
      <c r="O315" s="175"/>
      <c r="P315" s="175"/>
      <c r="Q315" s="175"/>
      <c r="R315" s="175"/>
      <c r="S315" s="175"/>
      <c r="T315" s="175"/>
      <c r="U315" s="175"/>
      <c r="V315" s="175"/>
      <c r="W315" s="175"/>
      <c r="X315" s="175"/>
      <c r="Y315" s="175"/>
      <c r="Z315" s="175"/>
    </row>
    <row r="316" ht="11.25" customHeight="1">
      <c r="A316" s="176"/>
      <c r="B316" s="176"/>
      <c r="C316" s="176"/>
      <c r="D316" s="176"/>
      <c r="E316" s="176"/>
      <c r="F316" s="175"/>
      <c r="G316" s="175"/>
      <c r="H316" s="175"/>
      <c r="I316" s="175"/>
      <c r="J316" s="175"/>
      <c r="K316" s="175"/>
      <c r="L316" s="175"/>
      <c r="M316" s="175"/>
      <c r="N316" s="175"/>
      <c r="O316" s="175"/>
      <c r="P316" s="175"/>
      <c r="Q316" s="175"/>
      <c r="R316" s="175"/>
      <c r="S316" s="175"/>
      <c r="T316" s="175"/>
      <c r="U316" s="175"/>
      <c r="V316" s="175"/>
      <c r="W316" s="175"/>
      <c r="X316" s="175"/>
      <c r="Y316" s="175"/>
      <c r="Z316" s="175"/>
    </row>
    <row r="317" ht="11.25" customHeight="1">
      <c r="A317" s="176"/>
      <c r="B317" s="176"/>
      <c r="C317" s="176"/>
      <c r="D317" s="176"/>
      <c r="E317" s="176"/>
      <c r="F317" s="175"/>
      <c r="G317" s="175"/>
      <c r="H317" s="175"/>
      <c r="I317" s="175"/>
      <c r="J317" s="175"/>
      <c r="K317" s="175"/>
      <c r="L317" s="175"/>
      <c r="M317" s="175"/>
      <c r="N317" s="175"/>
      <c r="O317" s="175"/>
      <c r="P317" s="175"/>
      <c r="Q317" s="175"/>
      <c r="R317" s="175"/>
      <c r="S317" s="175"/>
      <c r="T317" s="175"/>
      <c r="U317" s="175"/>
      <c r="V317" s="175"/>
      <c r="W317" s="175"/>
      <c r="X317" s="175"/>
      <c r="Y317" s="175"/>
      <c r="Z317" s="175"/>
    </row>
    <row r="318" ht="11.25" customHeight="1">
      <c r="A318" s="176"/>
      <c r="B318" s="176"/>
      <c r="C318" s="176"/>
      <c r="D318" s="176"/>
      <c r="E318" s="176"/>
      <c r="F318" s="175"/>
      <c r="G318" s="175"/>
      <c r="H318" s="175"/>
      <c r="I318" s="175"/>
      <c r="J318" s="175"/>
      <c r="K318" s="175"/>
      <c r="L318" s="175"/>
      <c r="M318" s="175"/>
      <c r="N318" s="175"/>
      <c r="O318" s="175"/>
      <c r="P318" s="175"/>
      <c r="Q318" s="175"/>
      <c r="R318" s="175"/>
      <c r="S318" s="175"/>
      <c r="T318" s="175"/>
      <c r="U318" s="175"/>
      <c r="V318" s="175"/>
      <c r="W318" s="175"/>
      <c r="X318" s="175"/>
      <c r="Y318" s="175"/>
      <c r="Z318" s="175"/>
    </row>
    <row r="319" ht="11.25" customHeight="1">
      <c r="A319" s="176"/>
      <c r="B319" s="176"/>
      <c r="C319" s="176"/>
      <c r="D319" s="176"/>
      <c r="E319" s="176"/>
      <c r="F319" s="175"/>
      <c r="G319" s="175"/>
      <c r="H319" s="175"/>
      <c r="I319" s="175"/>
      <c r="J319" s="175"/>
      <c r="K319" s="175"/>
      <c r="L319" s="175"/>
      <c r="M319" s="175"/>
      <c r="N319" s="175"/>
      <c r="O319" s="175"/>
      <c r="P319" s="175"/>
      <c r="Q319" s="175"/>
      <c r="R319" s="175"/>
      <c r="S319" s="175"/>
      <c r="T319" s="175"/>
      <c r="U319" s="175"/>
      <c r="V319" s="175"/>
      <c r="W319" s="175"/>
      <c r="X319" s="175"/>
      <c r="Y319" s="175"/>
      <c r="Z319" s="175"/>
    </row>
    <row r="320" ht="11.25" customHeight="1">
      <c r="A320" s="176"/>
      <c r="B320" s="176"/>
      <c r="C320" s="176"/>
      <c r="D320" s="176"/>
      <c r="E320" s="176"/>
      <c r="F320" s="175"/>
      <c r="G320" s="175"/>
      <c r="H320" s="175"/>
      <c r="I320" s="175"/>
      <c r="J320" s="175"/>
      <c r="K320" s="175"/>
      <c r="L320" s="175"/>
      <c r="M320" s="175"/>
      <c r="N320" s="175"/>
      <c r="O320" s="175"/>
      <c r="P320" s="175"/>
      <c r="Q320" s="175"/>
      <c r="R320" s="175"/>
      <c r="S320" s="175"/>
      <c r="T320" s="175"/>
      <c r="U320" s="175"/>
      <c r="V320" s="175"/>
      <c r="W320" s="175"/>
      <c r="X320" s="175"/>
      <c r="Y320" s="175"/>
      <c r="Z320" s="175"/>
    </row>
    <row r="321" ht="11.25" customHeight="1">
      <c r="A321" s="176"/>
      <c r="B321" s="176"/>
      <c r="C321" s="176"/>
      <c r="D321" s="176"/>
      <c r="E321" s="176"/>
      <c r="F321" s="175"/>
      <c r="G321" s="175"/>
      <c r="H321" s="175"/>
      <c r="I321" s="175"/>
      <c r="J321" s="175"/>
      <c r="K321" s="175"/>
      <c r="L321" s="175"/>
      <c r="M321" s="175"/>
      <c r="N321" s="175"/>
      <c r="O321" s="175"/>
      <c r="P321" s="175"/>
      <c r="Q321" s="175"/>
      <c r="R321" s="175"/>
      <c r="S321" s="175"/>
      <c r="T321" s="175"/>
      <c r="U321" s="175"/>
      <c r="V321" s="175"/>
      <c r="W321" s="175"/>
      <c r="X321" s="175"/>
      <c r="Y321" s="175"/>
      <c r="Z321" s="175"/>
    </row>
    <row r="322" ht="11.25" customHeight="1">
      <c r="A322" s="176"/>
      <c r="B322" s="176"/>
      <c r="C322" s="176"/>
      <c r="D322" s="176"/>
      <c r="E322" s="176"/>
      <c r="F322" s="175"/>
      <c r="G322" s="175"/>
      <c r="H322" s="175"/>
      <c r="I322" s="175"/>
      <c r="J322" s="175"/>
      <c r="K322" s="175"/>
      <c r="L322" s="175"/>
      <c r="M322" s="175"/>
      <c r="N322" s="175"/>
      <c r="O322" s="175"/>
      <c r="P322" s="175"/>
      <c r="Q322" s="175"/>
      <c r="R322" s="175"/>
      <c r="S322" s="175"/>
      <c r="T322" s="175"/>
      <c r="U322" s="175"/>
      <c r="V322" s="175"/>
      <c r="W322" s="175"/>
      <c r="X322" s="175"/>
      <c r="Y322" s="175"/>
      <c r="Z322" s="175"/>
    </row>
    <row r="323" ht="11.25" customHeight="1">
      <c r="A323" s="176"/>
      <c r="B323" s="176"/>
      <c r="C323" s="176"/>
      <c r="D323" s="176"/>
      <c r="E323" s="176"/>
      <c r="F323" s="175"/>
      <c r="G323" s="175"/>
      <c r="H323" s="175"/>
      <c r="I323" s="175"/>
      <c r="J323" s="175"/>
      <c r="K323" s="175"/>
      <c r="L323" s="175"/>
      <c r="M323" s="175"/>
      <c r="N323" s="175"/>
      <c r="O323" s="175"/>
      <c r="P323" s="175"/>
      <c r="Q323" s="175"/>
      <c r="R323" s="175"/>
      <c r="S323" s="175"/>
      <c r="T323" s="175"/>
      <c r="U323" s="175"/>
      <c r="V323" s="175"/>
      <c r="W323" s="175"/>
      <c r="X323" s="175"/>
      <c r="Y323" s="175"/>
      <c r="Z323" s="175"/>
    </row>
    <row r="324" ht="11.25" customHeight="1">
      <c r="A324" s="176"/>
      <c r="B324" s="176"/>
      <c r="C324" s="176"/>
      <c r="D324" s="176"/>
      <c r="E324" s="176"/>
      <c r="F324" s="175"/>
      <c r="G324" s="175"/>
      <c r="H324" s="175"/>
      <c r="I324" s="175"/>
      <c r="J324" s="175"/>
      <c r="K324" s="175"/>
      <c r="L324" s="175"/>
      <c r="M324" s="175"/>
      <c r="N324" s="175"/>
      <c r="O324" s="175"/>
      <c r="P324" s="175"/>
      <c r="Q324" s="175"/>
      <c r="R324" s="175"/>
      <c r="S324" s="175"/>
      <c r="T324" s="175"/>
      <c r="U324" s="175"/>
      <c r="V324" s="175"/>
      <c r="W324" s="175"/>
      <c r="X324" s="175"/>
      <c r="Y324" s="175"/>
      <c r="Z324" s="175"/>
    </row>
    <row r="325" ht="11.25" customHeight="1">
      <c r="A325" s="176"/>
      <c r="B325" s="176"/>
      <c r="C325" s="176"/>
      <c r="D325" s="176"/>
      <c r="E325" s="176"/>
      <c r="F325" s="175"/>
      <c r="G325" s="175"/>
      <c r="H325" s="175"/>
      <c r="I325" s="175"/>
      <c r="J325" s="175"/>
      <c r="K325" s="175"/>
      <c r="L325" s="175"/>
      <c r="M325" s="175"/>
      <c r="N325" s="175"/>
      <c r="O325" s="175"/>
      <c r="P325" s="175"/>
      <c r="Q325" s="175"/>
      <c r="R325" s="175"/>
      <c r="S325" s="175"/>
      <c r="T325" s="175"/>
      <c r="U325" s="175"/>
      <c r="V325" s="175"/>
      <c r="W325" s="175"/>
      <c r="X325" s="175"/>
      <c r="Y325" s="175"/>
      <c r="Z325" s="175"/>
    </row>
    <row r="326" ht="11.25" customHeight="1">
      <c r="A326" s="176"/>
      <c r="B326" s="176"/>
      <c r="C326" s="176"/>
      <c r="D326" s="176"/>
      <c r="E326" s="176"/>
      <c r="F326" s="175"/>
      <c r="G326" s="175"/>
      <c r="H326" s="175"/>
      <c r="I326" s="175"/>
      <c r="J326" s="175"/>
      <c r="K326" s="175"/>
      <c r="L326" s="175"/>
      <c r="M326" s="175"/>
      <c r="N326" s="175"/>
      <c r="O326" s="175"/>
      <c r="P326" s="175"/>
      <c r="Q326" s="175"/>
      <c r="R326" s="175"/>
      <c r="S326" s="175"/>
      <c r="T326" s="175"/>
      <c r="U326" s="175"/>
      <c r="V326" s="175"/>
      <c r="W326" s="175"/>
      <c r="X326" s="175"/>
      <c r="Y326" s="175"/>
      <c r="Z326" s="175"/>
    </row>
    <row r="327" ht="11.25" customHeight="1">
      <c r="A327" s="176"/>
      <c r="B327" s="176"/>
      <c r="C327" s="176"/>
      <c r="D327" s="176"/>
      <c r="E327" s="176"/>
      <c r="F327" s="175"/>
      <c r="G327" s="175"/>
      <c r="H327" s="175"/>
      <c r="I327" s="175"/>
      <c r="J327" s="175"/>
      <c r="K327" s="175"/>
      <c r="L327" s="175"/>
      <c r="M327" s="175"/>
      <c r="N327" s="175"/>
      <c r="O327" s="175"/>
      <c r="P327" s="175"/>
      <c r="Q327" s="175"/>
      <c r="R327" s="175"/>
      <c r="S327" s="175"/>
      <c r="T327" s="175"/>
      <c r="U327" s="175"/>
      <c r="V327" s="175"/>
      <c r="W327" s="175"/>
      <c r="X327" s="175"/>
      <c r="Y327" s="175"/>
      <c r="Z327" s="175"/>
    </row>
    <row r="328" ht="11.25" customHeight="1">
      <c r="A328" s="176"/>
      <c r="B328" s="176"/>
      <c r="C328" s="176"/>
      <c r="D328" s="176"/>
      <c r="E328" s="176"/>
      <c r="F328" s="175"/>
      <c r="G328" s="175"/>
      <c r="H328" s="175"/>
      <c r="I328" s="175"/>
      <c r="J328" s="175"/>
      <c r="K328" s="175"/>
      <c r="L328" s="175"/>
      <c r="M328" s="175"/>
      <c r="N328" s="175"/>
      <c r="O328" s="175"/>
      <c r="P328" s="175"/>
      <c r="Q328" s="175"/>
      <c r="R328" s="175"/>
      <c r="S328" s="175"/>
      <c r="T328" s="175"/>
      <c r="U328" s="175"/>
      <c r="V328" s="175"/>
      <c r="W328" s="175"/>
      <c r="X328" s="175"/>
      <c r="Y328" s="175"/>
      <c r="Z328" s="175"/>
    </row>
    <row r="329" ht="11.25" customHeight="1">
      <c r="A329" s="176"/>
      <c r="B329" s="176"/>
      <c r="C329" s="176"/>
      <c r="D329" s="176"/>
      <c r="E329" s="176"/>
      <c r="F329" s="175"/>
      <c r="G329" s="175"/>
      <c r="H329" s="175"/>
      <c r="I329" s="175"/>
      <c r="J329" s="175"/>
      <c r="K329" s="175"/>
      <c r="L329" s="175"/>
      <c r="M329" s="175"/>
      <c r="N329" s="175"/>
      <c r="O329" s="175"/>
      <c r="P329" s="175"/>
      <c r="Q329" s="175"/>
      <c r="R329" s="175"/>
      <c r="S329" s="175"/>
      <c r="T329" s="175"/>
      <c r="U329" s="175"/>
      <c r="V329" s="175"/>
      <c r="W329" s="175"/>
      <c r="X329" s="175"/>
      <c r="Y329" s="175"/>
      <c r="Z329" s="175"/>
    </row>
    <row r="330" ht="11.25" customHeight="1">
      <c r="A330" s="176"/>
      <c r="B330" s="176"/>
      <c r="C330" s="176"/>
      <c r="D330" s="176"/>
      <c r="E330" s="176"/>
      <c r="F330" s="175"/>
      <c r="G330" s="175"/>
      <c r="H330" s="175"/>
      <c r="I330" s="175"/>
      <c r="J330" s="175"/>
      <c r="K330" s="175"/>
      <c r="L330" s="175"/>
      <c r="M330" s="175"/>
      <c r="N330" s="175"/>
      <c r="O330" s="175"/>
      <c r="P330" s="175"/>
      <c r="Q330" s="175"/>
      <c r="R330" s="175"/>
      <c r="S330" s="175"/>
      <c r="T330" s="175"/>
      <c r="U330" s="175"/>
      <c r="V330" s="175"/>
      <c r="W330" s="175"/>
      <c r="X330" s="175"/>
      <c r="Y330" s="175"/>
      <c r="Z330" s="175"/>
    </row>
    <row r="331" ht="11.25" customHeight="1">
      <c r="A331" s="176"/>
      <c r="B331" s="176"/>
      <c r="C331" s="176"/>
      <c r="D331" s="176"/>
      <c r="E331" s="176"/>
      <c r="F331" s="175"/>
      <c r="G331" s="175"/>
      <c r="H331" s="175"/>
      <c r="I331" s="175"/>
      <c r="J331" s="175"/>
      <c r="K331" s="175"/>
      <c r="L331" s="175"/>
      <c r="M331" s="175"/>
      <c r="N331" s="175"/>
      <c r="O331" s="175"/>
      <c r="P331" s="175"/>
      <c r="Q331" s="175"/>
      <c r="R331" s="175"/>
      <c r="S331" s="175"/>
      <c r="T331" s="175"/>
      <c r="U331" s="175"/>
      <c r="V331" s="175"/>
      <c r="W331" s="175"/>
      <c r="X331" s="175"/>
      <c r="Y331" s="175"/>
      <c r="Z331" s="175"/>
    </row>
    <row r="332" ht="11.25" customHeight="1">
      <c r="A332" s="176"/>
      <c r="B332" s="176"/>
      <c r="C332" s="176"/>
      <c r="D332" s="176"/>
      <c r="E332" s="176"/>
      <c r="F332" s="175"/>
      <c r="G332" s="175"/>
      <c r="H332" s="175"/>
      <c r="I332" s="175"/>
      <c r="J332" s="175"/>
      <c r="K332" s="175"/>
      <c r="L332" s="175"/>
      <c r="M332" s="175"/>
      <c r="N332" s="175"/>
      <c r="O332" s="175"/>
      <c r="P332" s="175"/>
      <c r="Q332" s="175"/>
      <c r="R332" s="175"/>
      <c r="S332" s="175"/>
      <c r="T332" s="175"/>
      <c r="U332" s="175"/>
      <c r="V332" s="175"/>
      <c r="W332" s="175"/>
      <c r="X332" s="175"/>
      <c r="Y332" s="175"/>
      <c r="Z332" s="175"/>
    </row>
    <row r="333" ht="11.25" customHeight="1">
      <c r="A333" s="176"/>
      <c r="B333" s="176"/>
      <c r="C333" s="176"/>
      <c r="D333" s="176"/>
      <c r="E333" s="176"/>
      <c r="F333" s="175"/>
      <c r="G333" s="175"/>
      <c r="H333" s="175"/>
      <c r="I333" s="175"/>
      <c r="J333" s="175"/>
      <c r="K333" s="175"/>
      <c r="L333" s="175"/>
      <c r="M333" s="175"/>
      <c r="N333" s="175"/>
      <c r="O333" s="175"/>
      <c r="P333" s="175"/>
      <c r="Q333" s="175"/>
      <c r="R333" s="175"/>
      <c r="S333" s="175"/>
      <c r="T333" s="175"/>
      <c r="U333" s="175"/>
      <c r="V333" s="175"/>
      <c r="W333" s="175"/>
      <c r="X333" s="175"/>
      <c r="Y333" s="175"/>
      <c r="Z333" s="175"/>
    </row>
    <row r="334" ht="11.25" customHeight="1">
      <c r="A334" s="176"/>
      <c r="B334" s="176"/>
      <c r="C334" s="176"/>
      <c r="D334" s="176"/>
      <c r="E334" s="176"/>
      <c r="F334" s="175"/>
      <c r="G334" s="175"/>
      <c r="H334" s="175"/>
      <c r="I334" s="175"/>
      <c r="J334" s="175"/>
      <c r="K334" s="175"/>
      <c r="L334" s="175"/>
      <c r="M334" s="175"/>
      <c r="N334" s="175"/>
      <c r="O334" s="175"/>
      <c r="P334" s="175"/>
      <c r="Q334" s="175"/>
      <c r="R334" s="175"/>
      <c r="S334" s="175"/>
      <c r="T334" s="175"/>
      <c r="U334" s="175"/>
      <c r="V334" s="175"/>
      <c r="W334" s="175"/>
      <c r="X334" s="175"/>
      <c r="Y334" s="175"/>
      <c r="Z334" s="175"/>
    </row>
    <row r="335" ht="11.25" customHeight="1">
      <c r="A335" s="176"/>
      <c r="B335" s="176"/>
      <c r="C335" s="176"/>
      <c r="D335" s="176"/>
      <c r="E335" s="176"/>
      <c r="F335" s="175"/>
      <c r="G335" s="175"/>
      <c r="H335" s="175"/>
      <c r="I335" s="175"/>
      <c r="J335" s="175"/>
      <c r="K335" s="175"/>
      <c r="L335" s="175"/>
      <c r="M335" s="175"/>
      <c r="N335" s="175"/>
      <c r="O335" s="175"/>
      <c r="P335" s="175"/>
      <c r="Q335" s="175"/>
      <c r="R335" s="175"/>
      <c r="S335" s="175"/>
      <c r="T335" s="175"/>
      <c r="U335" s="175"/>
      <c r="V335" s="175"/>
      <c r="W335" s="175"/>
      <c r="X335" s="175"/>
      <c r="Y335" s="175"/>
      <c r="Z335" s="175"/>
    </row>
    <row r="336" ht="11.25" customHeight="1">
      <c r="A336" s="176"/>
      <c r="B336" s="176"/>
      <c r="C336" s="176"/>
      <c r="D336" s="176"/>
      <c r="E336" s="176"/>
      <c r="F336" s="175"/>
      <c r="G336" s="175"/>
      <c r="H336" s="175"/>
      <c r="I336" s="175"/>
      <c r="J336" s="175"/>
      <c r="K336" s="175"/>
      <c r="L336" s="175"/>
      <c r="M336" s="175"/>
      <c r="N336" s="175"/>
      <c r="O336" s="175"/>
      <c r="P336" s="175"/>
      <c r="Q336" s="175"/>
      <c r="R336" s="175"/>
      <c r="S336" s="175"/>
      <c r="T336" s="175"/>
      <c r="U336" s="175"/>
      <c r="V336" s="175"/>
      <c r="W336" s="175"/>
      <c r="X336" s="175"/>
      <c r="Y336" s="175"/>
      <c r="Z336" s="175"/>
    </row>
    <row r="337" ht="11.25" customHeight="1">
      <c r="A337" s="176"/>
      <c r="B337" s="176"/>
      <c r="C337" s="176"/>
      <c r="D337" s="176"/>
      <c r="E337" s="176"/>
      <c r="F337" s="175"/>
      <c r="G337" s="175"/>
      <c r="H337" s="175"/>
      <c r="I337" s="175"/>
      <c r="J337" s="175"/>
      <c r="K337" s="175"/>
      <c r="L337" s="175"/>
      <c r="M337" s="175"/>
      <c r="N337" s="175"/>
      <c r="O337" s="175"/>
      <c r="P337" s="175"/>
      <c r="Q337" s="175"/>
      <c r="R337" s="175"/>
      <c r="S337" s="175"/>
      <c r="T337" s="175"/>
      <c r="U337" s="175"/>
      <c r="V337" s="175"/>
      <c r="W337" s="175"/>
      <c r="X337" s="175"/>
      <c r="Y337" s="175"/>
      <c r="Z337" s="175"/>
    </row>
    <row r="338" ht="11.25" customHeight="1">
      <c r="A338" s="176"/>
      <c r="B338" s="176"/>
      <c r="C338" s="176"/>
      <c r="D338" s="176"/>
      <c r="E338" s="176"/>
      <c r="F338" s="175"/>
      <c r="G338" s="175"/>
      <c r="H338" s="175"/>
      <c r="I338" s="175"/>
      <c r="J338" s="175"/>
      <c r="K338" s="175"/>
      <c r="L338" s="175"/>
      <c r="M338" s="175"/>
      <c r="N338" s="175"/>
      <c r="O338" s="175"/>
      <c r="P338" s="175"/>
      <c r="Q338" s="175"/>
      <c r="R338" s="175"/>
      <c r="S338" s="175"/>
      <c r="T338" s="175"/>
      <c r="U338" s="175"/>
      <c r="V338" s="175"/>
      <c r="W338" s="175"/>
      <c r="X338" s="175"/>
      <c r="Y338" s="175"/>
      <c r="Z338" s="175"/>
    </row>
    <row r="339" ht="11.25" customHeight="1">
      <c r="A339" s="176"/>
      <c r="B339" s="176"/>
      <c r="C339" s="176"/>
      <c r="D339" s="176"/>
      <c r="E339" s="176"/>
      <c r="F339" s="175"/>
      <c r="G339" s="175"/>
      <c r="H339" s="175"/>
      <c r="I339" s="175"/>
      <c r="J339" s="175"/>
      <c r="K339" s="175"/>
      <c r="L339" s="175"/>
      <c r="M339" s="175"/>
      <c r="N339" s="175"/>
      <c r="O339" s="175"/>
      <c r="P339" s="175"/>
      <c r="Q339" s="175"/>
      <c r="R339" s="175"/>
      <c r="S339" s="175"/>
      <c r="T339" s="175"/>
      <c r="U339" s="175"/>
      <c r="V339" s="175"/>
      <c r="W339" s="175"/>
      <c r="X339" s="175"/>
      <c r="Y339" s="175"/>
      <c r="Z339" s="175"/>
    </row>
    <row r="340" ht="11.25" customHeight="1">
      <c r="A340" s="176"/>
      <c r="B340" s="176"/>
      <c r="C340" s="176"/>
      <c r="D340" s="176"/>
      <c r="E340" s="176"/>
      <c r="F340" s="175"/>
      <c r="G340" s="175"/>
      <c r="H340" s="175"/>
      <c r="I340" s="175"/>
      <c r="J340" s="175"/>
      <c r="K340" s="175"/>
      <c r="L340" s="175"/>
      <c r="M340" s="175"/>
      <c r="N340" s="175"/>
      <c r="O340" s="175"/>
      <c r="P340" s="175"/>
      <c r="Q340" s="175"/>
      <c r="R340" s="175"/>
      <c r="S340" s="175"/>
      <c r="T340" s="175"/>
      <c r="U340" s="175"/>
      <c r="V340" s="175"/>
      <c r="W340" s="175"/>
      <c r="X340" s="175"/>
      <c r="Y340" s="175"/>
      <c r="Z340" s="175"/>
    </row>
    <row r="341" ht="11.25" customHeight="1">
      <c r="A341" s="176"/>
      <c r="B341" s="176"/>
      <c r="C341" s="176"/>
      <c r="D341" s="176"/>
      <c r="E341" s="176"/>
      <c r="F341" s="175"/>
      <c r="G341" s="175"/>
      <c r="H341" s="175"/>
      <c r="I341" s="175"/>
      <c r="J341" s="175"/>
      <c r="K341" s="175"/>
      <c r="L341" s="175"/>
      <c r="M341" s="175"/>
      <c r="N341" s="175"/>
      <c r="O341" s="175"/>
      <c r="P341" s="175"/>
      <c r="Q341" s="175"/>
      <c r="R341" s="175"/>
      <c r="S341" s="175"/>
      <c r="T341" s="175"/>
      <c r="U341" s="175"/>
      <c r="V341" s="175"/>
      <c r="W341" s="175"/>
      <c r="X341" s="175"/>
      <c r="Y341" s="175"/>
      <c r="Z341" s="175"/>
    </row>
    <row r="342" ht="11.25" customHeight="1">
      <c r="A342" s="176"/>
      <c r="B342" s="176"/>
      <c r="C342" s="176"/>
      <c r="D342" s="176"/>
      <c r="E342" s="176"/>
      <c r="F342" s="175"/>
      <c r="G342" s="175"/>
      <c r="H342" s="175"/>
      <c r="I342" s="175"/>
      <c r="J342" s="175"/>
      <c r="K342" s="175"/>
      <c r="L342" s="175"/>
      <c r="M342" s="175"/>
      <c r="N342" s="175"/>
      <c r="O342" s="175"/>
      <c r="P342" s="175"/>
      <c r="Q342" s="175"/>
      <c r="R342" s="175"/>
      <c r="S342" s="175"/>
      <c r="T342" s="175"/>
      <c r="U342" s="175"/>
      <c r="V342" s="175"/>
      <c r="W342" s="175"/>
      <c r="X342" s="175"/>
      <c r="Y342" s="175"/>
      <c r="Z342" s="175"/>
    </row>
    <row r="343" ht="11.25" customHeight="1">
      <c r="A343" s="176"/>
      <c r="B343" s="176"/>
      <c r="C343" s="176"/>
      <c r="D343" s="176"/>
      <c r="E343" s="176"/>
      <c r="F343" s="175"/>
      <c r="G343" s="175"/>
      <c r="H343" s="175"/>
      <c r="I343" s="175"/>
      <c r="J343" s="175"/>
      <c r="K343" s="175"/>
      <c r="L343" s="175"/>
      <c r="M343" s="175"/>
      <c r="N343" s="175"/>
      <c r="O343" s="175"/>
      <c r="P343" s="175"/>
      <c r="Q343" s="175"/>
      <c r="R343" s="175"/>
      <c r="S343" s="175"/>
      <c r="T343" s="175"/>
      <c r="U343" s="175"/>
      <c r="V343" s="175"/>
      <c r="W343" s="175"/>
      <c r="X343" s="175"/>
      <c r="Y343" s="175"/>
      <c r="Z343" s="175"/>
    </row>
    <row r="344" ht="11.25" customHeight="1">
      <c r="A344" s="176"/>
      <c r="B344" s="176"/>
      <c r="C344" s="176"/>
      <c r="D344" s="176"/>
      <c r="E344" s="176"/>
      <c r="F344" s="175"/>
      <c r="G344" s="175"/>
      <c r="H344" s="175"/>
      <c r="I344" s="175"/>
      <c r="J344" s="175"/>
      <c r="K344" s="175"/>
      <c r="L344" s="175"/>
      <c r="M344" s="175"/>
      <c r="N344" s="175"/>
      <c r="O344" s="175"/>
      <c r="P344" s="175"/>
      <c r="Q344" s="175"/>
      <c r="R344" s="175"/>
      <c r="S344" s="175"/>
      <c r="T344" s="175"/>
      <c r="U344" s="175"/>
      <c r="V344" s="175"/>
      <c r="W344" s="175"/>
      <c r="X344" s="175"/>
      <c r="Y344" s="175"/>
      <c r="Z344" s="175"/>
    </row>
    <row r="345" ht="11.25" customHeight="1">
      <c r="A345" s="176"/>
      <c r="B345" s="176"/>
      <c r="C345" s="176"/>
      <c r="D345" s="176"/>
      <c r="E345" s="176"/>
      <c r="F345" s="175"/>
      <c r="G345" s="175"/>
      <c r="H345" s="175"/>
      <c r="I345" s="175"/>
      <c r="J345" s="175"/>
      <c r="K345" s="175"/>
      <c r="L345" s="175"/>
      <c r="M345" s="175"/>
      <c r="N345" s="175"/>
      <c r="O345" s="175"/>
      <c r="P345" s="175"/>
      <c r="Q345" s="175"/>
      <c r="R345" s="175"/>
      <c r="S345" s="175"/>
      <c r="T345" s="175"/>
      <c r="U345" s="175"/>
      <c r="V345" s="175"/>
      <c r="W345" s="175"/>
      <c r="X345" s="175"/>
      <c r="Y345" s="175"/>
      <c r="Z345" s="175"/>
    </row>
    <row r="346" ht="11.25" customHeight="1">
      <c r="A346" s="176"/>
      <c r="B346" s="176"/>
      <c r="C346" s="176"/>
      <c r="D346" s="176"/>
      <c r="E346" s="176"/>
      <c r="F346" s="175"/>
      <c r="G346" s="175"/>
      <c r="H346" s="175"/>
      <c r="I346" s="175"/>
      <c r="J346" s="175"/>
      <c r="K346" s="175"/>
      <c r="L346" s="175"/>
      <c r="M346" s="175"/>
      <c r="N346" s="175"/>
      <c r="O346" s="175"/>
      <c r="P346" s="175"/>
      <c r="Q346" s="175"/>
      <c r="R346" s="175"/>
      <c r="S346" s="175"/>
      <c r="T346" s="175"/>
      <c r="U346" s="175"/>
      <c r="V346" s="175"/>
      <c r="W346" s="175"/>
      <c r="X346" s="175"/>
      <c r="Y346" s="175"/>
      <c r="Z346" s="175"/>
    </row>
    <row r="347" ht="11.25" customHeight="1">
      <c r="A347" s="176"/>
      <c r="B347" s="176"/>
      <c r="C347" s="176"/>
      <c r="D347" s="176"/>
      <c r="E347" s="176"/>
      <c r="F347" s="175"/>
      <c r="G347" s="175"/>
      <c r="H347" s="175"/>
      <c r="I347" s="175"/>
      <c r="J347" s="175"/>
      <c r="K347" s="175"/>
      <c r="L347" s="175"/>
      <c r="M347" s="175"/>
      <c r="N347" s="175"/>
      <c r="O347" s="175"/>
      <c r="P347" s="175"/>
      <c r="Q347" s="175"/>
      <c r="R347" s="175"/>
      <c r="S347" s="175"/>
      <c r="T347" s="175"/>
      <c r="U347" s="175"/>
      <c r="V347" s="175"/>
      <c r="W347" s="175"/>
      <c r="X347" s="175"/>
      <c r="Y347" s="175"/>
      <c r="Z347" s="175"/>
    </row>
    <row r="348" ht="11.25" customHeight="1">
      <c r="A348" s="176"/>
      <c r="B348" s="176"/>
      <c r="C348" s="176"/>
      <c r="D348" s="176"/>
      <c r="E348" s="176"/>
      <c r="F348" s="175"/>
      <c r="G348" s="175"/>
      <c r="H348" s="175"/>
      <c r="I348" s="175"/>
      <c r="J348" s="175"/>
      <c r="K348" s="175"/>
      <c r="L348" s="175"/>
      <c r="M348" s="175"/>
      <c r="N348" s="175"/>
      <c r="O348" s="175"/>
      <c r="P348" s="175"/>
      <c r="Q348" s="175"/>
      <c r="R348" s="175"/>
      <c r="S348" s="175"/>
      <c r="T348" s="175"/>
      <c r="U348" s="175"/>
      <c r="V348" s="175"/>
      <c r="W348" s="175"/>
      <c r="X348" s="175"/>
      <c r="Y348" s="175"/>
      <c r="Z348" s="175"/>
    </row>
    <row r="349" ht="11.25" customHeight="1">
      <c r="A349" s="176"/>
      <c r="B349" s="176"/>
      <c r="C349" s="176"/>
      <c r="D349" s="176"/>
      <c r="E349" s="176"/>
      <c r="F349" s="175"/>
      <c r="G349" s="175"/>
      <c r="H349" s="175"/>
      <c r="I349" s="175"/>
      <c r="J349" s="175"/>
      <c r="K349" s="175"/>
      <c r="L349" s="175"/>
      <c r="M349" s="175"/>
      <c r="N349" s="175"/>
      <c r="O349" s="175"/>
      <c r="P349" s="175"/>
      <c r="Q349" s="175"/>
      <c r="R349" s="175"/>
      <c r="S349" s="175"/>
      <c r="T349" s="175"/>
      <c r="U349" s="175"/>
      <c r="V349" s="175"/>
      <c r="W349" s="175"/>
      <c r="X349" s="175"/>
      <c r="Y349" s="175"/>
      <c r="Z349" s="175"/>
    </row>
    <row r="350" ht="11.25" customHeight="1">
      <c r="A350" s="176"/>
      <c r="B350" s="176"/>
      <c r="C350" s="176"/>
      <c r="D350" s="176"/>
      <c r="E350" s="176"/>
      <c r="F350" s="175"/>
      <c r="G350" s="175"/>
      <c r="H350" s="175"/>
      <c r="I350" s="175"/>
      <c r="J350" s="175"/>
      <c r="K350" s="175"/>
      <c r="L350" s="175"/>
      <c r="M350" s="175"/>
      <c r="N350" s="175"/>
      <c r="O350" s="175"/>
      <c r="P350" s="175"/>
      <c r="Q350" s="175"/>
      <c r="R350" s="175"/>
      <c r="S350" s="175"/>
      <c r="T350" s="175"/>
      <c r="U350" s="175"/>
      <c r="V350" s="175"/>
      <c r="W350" s="175"/>
      <c r="X350" s="175"/>
      <c r="Y350" s="175"/>
      <c r="Z350" s="175"/>
    </row>
    <row r="351" ht="11.25" customHeight="1">
      <c r="A351" s="176"/>
      <c r="B351" s="176"/>
      <c r="C351" s="176"/>
      <c r="D351" s="176"/>
      <c r="E351" s="176"/>
      <c r="F351" s="175"/>
      <c r="G351" s="175"/>
      <c r="H351" s="175"/>
      <c r="I351" s="175"/>
      <c r="J351" s="175"/>
      <c r="K351" s="175"/>
      <c r="L351" s="175"/>
      <c r="M351" s="175"/>
      <c r="N351" s="175"/>
      <c r="O351" s="175"/>
      <c r="P351" s="175"/>
      <c r="Q351" s="175"/>
      <c r="R351" s="175"/>
      <c r="S351" s="175"/>
      <c r="T351" s="175"/>
      <c r="U351" s="175"/>
      <c r="V351" s="175"/>
      <c r="W351" s="175"/>
      <c r="X351" s="175"/>
      <c r="Y351" s="175"/>
      <c r="Z351" s="175"/>
    </row>
    <row r="352" ht="11.25" customHeight="1">
      <c r="A352" s="176"/>
      <c r="B352" s="176"/>
      <c r="C352" s="176"/>
      <c r="D352" s="176"/>
      <c r="E352" s="176"/>
      <c r="F352" s="175"/>
      <c r="G352" s="175"/>
      <c r="H352" s="175"/>
      <c r="I352" s="175"/>
      <c r="J352" s="175"/>
      <c r="K352" s="175"/>
      <c r="L352" s="175"/>
      <c r="M352" s="175"/>
      <c r="N352" s="175"/>
      <c r="O352" s="175"/>
      <c r="P352" s="175"/>
      <c r="Q352" s="175"/>
      <c r="R352" s="175"/>
      <c r="S352" s="175"/>
      <c r="T352" s="175"/>
      <c r="U352" s="175"/>
      <c r="V352" s="175"/>
      <c r="W352" s="175"/>
      <c r="X352" s="175"/>
      <c r="Y352" s="175"/>
      <c r="Z352" s="175"/>
    </row>
    <row r="353" ht="11.25" customHeight="1">
      <c r="A353" s="176"/>
      <c r="B353" s="176"/>
      <c r="C353" s="176"/>
      <c r="D353" s="176"/>
      <c r="E353" s="176"/>
      <c r="F353" s="175"/>
      <c r="G353" s="175"/>
      <c r="H353" s="175"/>
      <c r="I353" s="175"/>
      <c r="J353" s="175"/>
      <c r="K353" s="175"/>
      <c r="L353" s="175"/>
      <c r="M353" s="175"/>
      <c r="N353" s="175"/>
      <c r="O353" s="175"/>
      <c r="P353" s="175"/>
      <c r="Q353" s="175"/>
      <c r="R353" s="175"/>
      <c r="S353" s="175"/>
      <c r="T353" s="175"/>
      <c r="U353" s="175"/>
      <c r="V353" s="175"/>
      <c r="W353" s="175"/>
      <c r="X353" s="175"/>
      <c r="Y353" s="175"/>
      <c r="Z353" s="175"/>
    </row>
    <row r="354" ht="11.25" customHeight="1">
      <c r="A354" s="176"/>
      <c r="B354" s="176"/>
      <c r="C354" s="176"/>
      <c r="D354" s="176"/>
      <c r="E354" s="176"/>
      <c r="F354" s="175"/>
      <c r="G354" s="175"/>
      <c r="H354" s="175"/>
      <c r="I354" s="175"/>
      <c r="J354" s="175"/>
      <c r="K354" s="175"/>
      <c r="L354" s="175"/>
      <c r="M354" s="175"/>
      <c r="N354" s="175"/>
      <c r="O354" s="175"/>
      <c r="P354" s="175"/>
      <c r="Q354" s="175"/>
      <c r="R354" s="175"/>
      <c r="S354" s="175"/>
      <c r="T354" s="175"/>
      <c r="U354" s="175"/>
      <c r="V354" s="175"/>
      <c r="W354" s="175"/>
      <c r="X354" s="175"/>
      <c r="Y354" s="175"/>
      <c r="Z354" s="175"/>
    </row>
    <row r="355" ht="11.25" customHeight="1">
      <c r="A355" s="176"/>
      <c r="B355" s="176"/>
      <c r="C355" s="176"/>
      <c r="D355" s="176"/>
      <c r="E355" s="176"/>
      <c r="F355" s="175"/>
      <c r="G355" s="175"/>
      <c r="H355" s="175"/>
      <c r="I355" s="175"/>
      <c r="J355" s="175"/>
      <c r="K355" s="175"/>
      <c r="L355" s="175"/>
      <c r="M355" s="175"/>
      <c r="N355" s="175"/>
      <c r="O355" s="175"/>
      <c r="P355" s="175"/>
      <c r="Q355" s="175"/>
      <c r="R355" s="175"/>
      <c r="S355" s="175"/>
      <c r="T355" s="175"/>
      <c r="U355" s="175"/>
      <c r="V355" s="175"/>
      <c r="W355" s="175"/>
      <c r="X355" s="175"/>
      <c r="Y355" s="175"/>
      <c r="Z355" s="175"/>
    </row>
    <row r="356" ht="11.25" customHeight="1">
      <c r="A356" s="176"/>
      <c r="B356" s="176"/>
      <c r="C356" s="176"/>
      <c r="D356" s="176"/>
      <c r="E356" s="176"/>
      <c r="F356" s="175"/>
      <c r="G356" s="175"/>
      <c r="H356" s="175"/>
      <c r="I356" s="175"/>
      <c r="J356" s="175"/>
      <c r="K356" s="175"/>
      <c r="L356" s="175"/>
      <c r="M356" s="175"/>
      <c r="N356" s="175"/>
      <c r="O356" s="175"/>
      <c r="P356" s="175"/>
      <c r="Q356" s="175"/>
      <c r="R356" s="175"/>
      <c r="S356" s="175"/>
      <c r="T356" s="175"/>
      <c r="U356" s="175"/>
      <c r="V356" s="175"/>
      <c r="W356" s="175"/>
      <c r="X356" s="175"/>
      <c r="Y356" s="175"/>
      <c r="Z356" s="175"/>
    </row>
    <row r="357" ht="11.25" customHeight="1">
      <c r="A357" s="176"/>
      <c r="B357" s="176"/>
      <c r="C357" s="176"/>
      <c r="D357" s="176"/>
      <c r="E357" s="176"/>
      <c r="F357" s="175"/>
      <c r="G357" s="175"/>
      <c r="H357" s="175"/>
      <c r="I357" s="175"/>
      <c r="J357" s="175"/>
      <c r="K357" s="175"/>
      <c r="L357" s="175"/>
      <c r="M357" s="175"/>
      <c r="N357" s="175"/>
      <c r="O357" s="175"/>
      <c r="P357" s="175"/>
      <c r="Q357" s="175"/>
      <c r="R357" s="175"/>
      <c r="S357" s="175"/>
      <c r="T357" s="175"/>
      <c r="U357" s="175"/>
      <c r="V357" s="175"/>
      <c r="W357" s="175"/>
      <c r="X357" s="175"/>
      <c r="Y357" s="175"/>
      <c r="Z357" s="175"/>
    </row>
    <row r="358" ht="11.25" customHeight="1">
      <c r="A358" s="176"/>
      <c r="B358" s="176"/>
      <c r="C358" s="176"/>
      <c r="D358" s="176"/>
      <c r="E358" s="176"/>
      <c r="F358" s="175"/>
      <c r="G358" s="175"/>
      <c r="H358" s="175"/>
      <c r="I358" s="175"/>
      <c r="J358" s="175"/>
      <c r="K358" s="175"/>
      <c r="L358" s="175"/>
      <c r="M358" s="175"/>
      <c r="N358" s="175"/>
      <c r="O358" s="175"/>
      <c r="P358" s="175"/>
      <c r="Q358" s="175"/>
      <c r="R358" s="175"/>
      <c r="S358" s="175"/>
      <c r="T358" s="175"/>
      <c r="U358" s="175"/>
      <c r="V358" s="175"/>
      <c r="W358" s="175"/>
      <c r="X358" s="175"/>
      <c r="Y358" s="175"/>
      <c r="Z358" s="175"/>
    </row>
    <row r="359" ht="11.25" customHeight="1">
      <c r="A359" s="176"/>
      <c r="B359" s="176"/>
      <c r="C359" s="176"/>
      <c r="D359" s="176"/>
      <c r="E359" s="176"/>
      <c r="F359" s="175"/>
      <c r="G359" s="175"/>
      <c r="H359" s="175"/>
      <c r="I359" s="175"/>
      <c r="J359" s="175"/>
      <c r="K359" s="175"/>
      <c r="L359" s="175"/>
      <c r="M359" s="175"/>
      <c r="N359" s="175"/>
      <c r="O359" s="175"/>
      <c r="P359" s="175"/>
      <c r="Q359" s="175"/>
      <c r="R359" s="175"/>
      <c r="S359" s="175"/>
      <c r="T359" s="175"/>
      <c r="U359" s="175"/>
      <c r="V359" s="175"/>
      <c r="W359" s="175"/>
      <c r="X359" s="175"/>
      <c r="Y359" s="175"/>
      <c r="Z359" s="175"/>
    </row>
    <row r="360" ht="11.25" customHeight="1">
      <c r="A360" s="176"/>
      <c r="B360" s="176"/>
      <c r="C360" s="176"/>
      <c r="D360" s="176"/>
      <c r="E360" s="176"/>
      <c r="F360" s="175"/>
      <c r="G360" s="175"/>
      <c r="H360" s="175"/>
      <c r="I360" s="175"/>
      <c r="J360" s="175"/>
      <c r="K360" s="175"/>
      <c r="L360" s="175"/>
      <c r="M360" s="175"/>
      <c r="N360" s="175"/>
      <c r="O360" s="175"/>
      <c r="P360" s="175"/>
      <c r="Q360" s="175"/>
      <c r="R360" s="175"/>
      <c r="S360" s="175"/>
      <c r="T360" s="175"/>
      <c r="U360" s="175"/>
      <c r="V360" s="175"/>
      <c r="W360" s="175"/>
      <c r="X360" s="175"/>
      <c r="Y360" s="175"/>
      <c r="Z360" s="175"/>
    </row>
    <row r="361" ht="11.25" customHeight="1">
      <c r="A361" s="176"/>
      <c r="B361" s="176"/>
      <c r="C361" s="176"/>
      <c r="D361" s="176"/>
      <c r="E361" s="176"/>
      <c r="F361" s="175"/>
      <c r="G361" s="175"/>
      <c r="H361" s="175"/>
      <c r="I361" s="175"/>
      <c r="J361" s="175"/>
      <c r="K361" s="175"/>
      <c r="L361" s="175"/>
      <c r="M361" s="175"/>
      <c r="N361" s="175"/>
      <c r="O361" s="175"/>
      <c r="P361" s="175"/>
      <c r="Q361" s="175"/>
      <c r="R361" s="175"/>
      <c r="S361" s="175"/>
      <c r="T361" s="175"/>
      <c r="U361" s="175"/>
      <c r="V361" s="175"/>
      <c r="W361" s="175"/>
      <c r="X361" s="175"/>
      <c r="Y361" s="175"/>
      <c r="Z361" s="175"/>
    </row>
    <row r="362" ht="11.25" customHeight="1">
      <c r="A362" s="176"/>
      <c r="B362" s="176"/>
      <c r="C362" s="176"/>
      <c r="D362" s="176"/>
      <c r="E362" s="176"/>
      <c r="F362" s="175"/>
      <c r="G362" s="175"/>
      <c r="H362" s="175"/>
      <c r="I362" s="175"/>
      <c r="J362" s="175"/>
      <c r="K362" s="175"/>
      <c r="L362" s="175"/>
      <c r="M362" s="175"/>
      <c r="N362" s="175"/>
      <c r="O362" s="175"/>
      <c r="P362" s="175"/>
      <c r="Q362" s="175"/>
      <c r="R362" s="175"/>
      <c r="S362" s="175"/>
      <c r="T362" s="175"/>
      <c r="U362" s="175"/>
      <c r="V362" s="175"/>
      <c r="W362" s="175"/>
      <c r="X362" s="175"/>
      <c r="Y362" s="175"/>
      <c r="Z362" s="175"/>
    </row>
    <row r="363" ht="11.25" customHeight="1">
      <c r="A363" s="176"/>
      <c r="B363" s="176"/>
      <c r="C363" s="176"/>
      <c r="D363" s="176"/>
      <c r="E363" s="176"/>
      <c r="F363" s="175"/>
      <c r="G363" s="175"/>
      <c r="H363" s="175"/>
      <c r="I363" s="175"/>
      <c r="J363" s="175"/>
      <c r="K363" s="175"/>
      <c r="L363" s="175"/>
      <c r="M363" s="175"/>
      <c r="N363" s="175"/>
      <c r="O363" s="175"/>
      <c r="P363" s="175"/>
      <c r="Q363" s="175"/>
      <c r="R363" s="175"/>
      <c r="S363" s="175"/>
      <c r="T363" s="175"/>
      <c r="U363" s="175"/>
      <c r="V363" s="175"/>
      <c r="W363" s="175"/>
      <c r="X363" s="175"/>
      <c r="Y363" s="175"/>
      <c r="Z363" s="175"/>
    </row>
    <row r="364" ht="11.25" customHeight="1">
      <c r="A364" s="176"/>
      <c r="B364" s="176"/>
      <c r="C364" s="176"/>
      <c r="D364" s="176"/>
      <c r="E364" s="176"/>
      <c r="F364" s="175"/>
      <c r="G364" s="175"/>
      <c r="H364" s="175"/>
      <c r="I364" s="175"/>
      <c r="J364" s="175"/>
      <c r="K364" s="175"/>
      <c r="L364" s="175"/>
      <c r="M364" s="175"/>
      <c r="N364" s="175"/>
      <c r="O364" s="175"/>
      <c r="P364" s="175"/>
      <c r="Q364" s="175"/>
      <c r="R364" s="175"/>
      <c r="S364" s="175"/>
      <c r="T364" s="175"/>
      <c r="U364" s="175"/>
      <c r="V364" s="175"/>
      <c r="W364" s="175"/>
      <c r="X364" s="175"/>
      <c r="Y364" s="175"/>
      <c r="Z364" s="175"/>
    </row>
    <row r="365" ht="11.25" customHeight="1">
      <c r="A365" s="176"/>
      <c r="B365" s="176"/>
      <c r="C365" s="176"/>
      <c r="D365" s="176"/>
      <c r="E365" s="176"/>
      <c r="F365" s="175"/>
      <c r="G365" s="175"/>
      <c r="H365" s="175"/>
      <c r="I365" s="175"/>
      <c r="J365" s="175"/>
      <c r="K365" s="175"/>
      <c r="L365" s="175"/>
      <c r="M365" s="175"/>
      <c r="N365" s="175"/>
      <c r="O365" s="175"/>
      <c r="P365" s="175"/>
      <c r="Q365" s="175"/>
      <c r="R365" s="175"/>
      <c r="S365" s="175"/>
      <c r="T365" s="175"/>
      <c r="U365" s="175"/>
      <c r="V365" s="175"/>
      <c r="W365" s="175"/>
      <c r="X365" s="175"/>
      <c r="Y365" s="175"/>
      <c r="Z365" s="175"/>
    </row>
    <row r="366" ht="11.25" customHeight="1">
      <c r="A366" s="176"/>
      <c r="B366" s="176"/>
      <c r="C366" s="176"/>
      <c r="D366" s="176"/>
      <c r="E366" s="176"/>
      <c r="F366" s="175"/>
      <c r="G366" s="175"/>
      <c r="H366" s="175"/>
      <c r="I366" s="175"/>
      <c r="J366" s="175"/>
      <c r="K366" s="175"/>
      <c r="L366" s="175"/>
      <c r="M366" s="175"/>
      <c r="N366" s="175"/>
      <c r="O366" s="175"/>
      <c r="P366" s="175"/>
      <c r="Q366" s="175"/>
      <c r="R366" s="175"/>
      <c r="S366" s="175"/>
      <c r="T366" s="175"/>
      <c r="U366" s="175"/>
      <c r="V366" s="175"/>
      <c r="W366" s="175"/>
      <c r="X366" s="175"/>
      <c r="Y366" s="175"/>
      <c r="Z366" s="175"/>
    </row>
    <row r="367" ht="11.25" customHeight="1">
      <c r="A367" s="176"/>
      <c r="B367" s="176"/>
      <c r="C367" s="176"/>
      <c r="D367" s="176"/>
      <c r="E367" s="176"/>
      <c r="F367" s="175"/>
      <c r="G367" s="175"/>
      <c r="H367" s="175"/>
      <c r="I367" s="175"/>
      <c r="J367" s="175"/>
      <c r="K367" s="175"/>
      <c r="L367" s="175"/>
      <c r="M367" s="175"/>
      <c r="N367" s="175"/>
      <c r="O367" s="175"/>
      <c r="P367" s="175"/>
      <c r="Q367" s="175"/>
      <c r="R367" s="175"/>
      <c r="S367" s="175"/>
      <c r="T367" s="175"/>
      <c r="U367" s="175"/>
      <c r="V367" s="175"/>
      <c r="W367" s="175"/>
      <c r="X367" s="175"/>
      <c r="Y367" s="175"/>
      <c r="Z367" s="175"/>
    </row>
    <row r="368" ht="11.25" customHeight="1">
      <c r="A368" s="176"/>
      <c r="B368" s="176"/>
      <c r="C368" s="176"/>
      <c r="D368" s="176"/>
      <c r="E368" s="176"/>
      <c r="F368" s="175"/>
      <c r="G368" s="175"/>
      <c r="H368" s="175"/>
      <c r="I368" s="175"/>
      <c r="J368" s="175"/>
      <c r="K368" s="175"/>
      <c r="L368" s="175"/>
      <c r="M368" s="175"/>
      <c r="N368" s="175"/>
      <c r="O368" s="175"/>
      <c r="P368" s="175"/>
      <c r="Q368" s="175"/>
      <c r="R368" s="175"/>
      <c r="S368" s="175"/>
      <c r="T368" s="175"/>
      <c r="U368" s="175"/>
      <c r="V368" s="175"/>
      <c r="W368" s="175"/>
      <c r="X368" s="175"/>
      <c r="Y368" s="175"/>
      <c r="Z368" s="175"/>
    </row>
    <row r="369" ht="11.25" customHeight="1">
      <c r="A369" s="176"/>
      <c r="B369" s="176"/>
      <c r="C369" s="176"/>
      <c r="D369" s="176"/>
      <c r="E369" s="176"/>
      <c r="F369" s="175"/>
      <c r="G369" s="175"/>
      <c r="H369" s="175"/>
      <c r="I369" s="175"/>
      <c r="J369" s="175"/>
      <c r="K369" s="175"/>
      <c r="L369" s="175"/>
      <c r="M369" s="175"/>
      <c r="N369" s="175"/>
      <c r="O369" s="175"/>
      <c r="P369" s="175"/>
      <c r="Q369" s="175"/>
      <c r="R369" s="175"/>
      <c r="S369" s="175"/>
      <c r="T369" s="175"/>
      <c r="U369" s="175"/>
      <c r="V369" s="175"/>
      <c r="W369" s="175"/>
      <c r="X369" s="175"/>
      <c r="Y369" s="175"/>
      <c r="Z369" s="175"/>
    </row>
    <row r="370" ht="11.25" customHeight="1">
      <c r="A370" s="176"/>
      <c r="B370" s="176"/>
      <c r="C370" s="176"/>
      <c r="D370" s="176"/>
      <c r="E370" s="176"/>
      <c r="F370" s="175"/>
      <c r="G370" s="175"/>
      <c r="H370" s="175"/>
      <c r="I370" s="175"/>
      <c r="J370" s="175"/>
      <c r="K370" s="175"/>
      <c r="L370" s="175"/>
      <c r="M370" s="175"/>
      <c r="N370" s="175"/>
      <c r="O370" s="175"/>
      <c r="P370" s="175"/>
      <c r="Q370" s="175"/>
      <c r="R370" s="175"/>
      <c r="S370" s="175"/>
      <c r="T370" s="175"/>
      <c r="U370" s="175"/>
      <c r="V370" s="175"/>
      <c r="W370" s="175"/>
      <c r="X370" s="175"/>
      <c r="Y370" s="175"/>
      <c r="Z370" s="175"/>
    </row>
    <row r="371" ht="11.25" customHeight="1">
      <c r="A371" s="176"/>
      <c r="B371" s="176"/>
      <c r="C371" s="176"/>
      <c r="D371" s="176"/>
      <c r="E371" s="176"/>
      <c r="F371" s="175"/>
      <c r="G371" s="175"/>
      <c r="H371" s="175"/>
      <c r="I371" s="175"/>
      <c r="J371" s="175"/>
      <c r="K371" s="175"/>
      <c r="L371" s="175"/>
      <c r="M371" s="175"/>
      <c r="N371" s="175"/>
      <c r="O371" s="175"/>
      <c r="P371" s="175"/>
      <c r="Q371" s="175"/>
      <c r="R371" s="175"/>
      <c r="S371" s="175"/>
      <c r="T371" s="175"/>
      <c r="U371" s="175"/>
      <c r="V371" s="175"/>
      <c r="W371" s="175"/>
      <c r="X371" s="175"/>
      <c r="Y371" s="175"/>
      <c r="Z371" s="175"/>
    </row>
    <row r="372" ht="11.25" customHeight="1">
      <c r="A372" s="176"/>
      <c r="B372" s="176"/>
      <c r="C372" s="176"/>
      <c r="D372" s="176"/>
      <c r="E372" s="176"/>
      <c r="F372" s="175"/>
      <c r="G372" s="175"/>
      <c r="H372" s="175"/>
      <c r="I372" s="175"/>
      <c r="J372" s="175"/>
      <c r="K372" s="175"/>
      <c r="L372" s="175"/>
      <c r="M372" s="175"/>
      <c r="N372" s="175"/>
      <c r="O372" s="175"/>
      <c r="P372" s="175"/>
      <c r="Q372" s="175"/>
      <c r="R372" s="175"/>
      <c r="S372" s="175"/>
      <c r="T372" s="175"/>
      <c r="U372" s="175"/>
      <c r="V372" s="175"/>
      <c r="W372" s="175"/>
      <c r="X372" s="175"/>
      <c r="Y372" s="175"/>
      <c r="Z372" s="175"/>
    </row>
    <row r="373" ht="11.25" customHeight="1">
      <c r="A373" s="176"/>
      <c r="B373" s="176"/>
      <c r="C373" s="176"/>
      <c r="D373" s="176"/>
      <c r="E373" s="176"/>
      <c r="F373" s="175"/>
      <c r="G373" s="175"/>
      <c r="H373" s="175"/>
      <c r="I373" s="175"/>
      <c r="J373" s="175"/>
      <c r="K373" s="175"/>
      <c r="L373" s="175"/>
      <c r="M373" s="175"/>
      <c r="N373" s="175"/>
      <c r="O373" s="175"/>
      <c r="P373" s="175"/>
      <c r="Q373" s="175"/>
      <c r="R373" s="175"/>
      <c r="S373" s="175"/>
      <c r="T373" s="175"/>
      <c r="U373" s="175"/>
      <c r="V373" s="175"/>
      <c r="W373" s="175"/>
      <c r="X373" s="175"/>
      <c r="Y373" s="175"/>
      <c r="Z373" s="175"/>
    </row>
    <row r="374" ht="11.25" customHeight="1">
      <c r="A374" s="176"/>
      <c r="B374" s="176"/>
      <c r="C374" s="176"/>
      <c r="D374" s="176"/>
      <c r="E374" s="176"/>
      <c r="F374" s="175"/>
      <c r="G374" s="175"/>
      <c r="H374" s="175"/>
      <c r="I374" s="175"/>
      <c r="J374" s="175"/>
      <c r="K374" s="175"/>
      <c r="L374" s="175"/>
      <c r="M374" s="175"/>
      <c r="N374" s="175"/>
      <c r="O374" s="175"/>
      <c r="P374" s="175"/>
      <c r="Q374" s="175"/>
      <c r="R374" s="175"/>
      <c r="S374" s="175"/>
      <c r="T374" s="175"/>
      <c r="U374" s="175"/>
      <c r="V374" s="175"/>
      <c r="W374" s="175"/>
      <c r="X374" s="175"/>
      <c r="Y374" s="175"/>
      <c r="Z374" s="175"/>
    </row>
    <row r="375" ht="11.25" customHeight="1">
      <c r="A375" s="176"/>
      <c r="B375" s="176"/>
      <c r="C375" s="176"/>
      <c r="D375" s="176"/>
      <c r="E375" s="176"/>
      <c r="F375" s="175"/>
      <c r="G375" s="175"/>
      <c r="H375" s="175"/>
      <c r="I375" s="175"/>
      <c r="J375" s="175"/>
      <c r="K375" s="175"/>
      <c r="L375" s="175"/>
      <c r="M375" s="175"/>
      <c r="N375" s="175"/>
      <c r="O375" s="175"/>
      <c r="P375" s="175"/>
      <c r="Q375" s="175"/>
      <c r="R375" s="175"/>
      <c r="S375" s="175"/>
      <c r="T375" s="175"/>
      <c r="U375" s="175"/>
      <c r="V375" s="175"/>
      <c r="W375" s="175"/>
      <c r="X375" s="175"/>
      <c r="Y375" s="175"/>
      <c r="Z375" s="175"/>
    </row>
    <row r="376" ht="11.25" customHeight="1">
      <c r="A376" s="176"/>
      <c r="B376" s="176"/>
      <c r="C376" s="176"/>
      <c r="D376" s="176"/>
      <c r="E376" s="176"/>
      <c r="F376" s="175"/>
      <c r="G376" s="175"/>
      <c r="H376" s="175"/>
      <c r="I376" s="175"/>
      <c r="J376" s="175"/>
      <c r="K376" s="175"/>
      <c r="L376" s="175"/>
      <c r="M376" s="175"/>
      <c r="N376" s="175"/>
      <c r="O376" s="175"/>
      <c r="P376" s="175"/>
      <c r="Q376" s="175"/>
      <c r="R376" s="175"/>
      <c r="S376" s="175"/>
      <c r="T376" s="175"/>
      <c r="U376" s="175"/>
      <c r="V376" s="175"/>
      <c r="W376" s="175"/>
      <c r="X376" s="175"/>
      <c r="Y376" s="175"/>
      <c r="Z376" s="175"/>
    </row>
    <row r="377" ht="11.25" customHeight="1">
      <c r="A377" s="176"/>
      <c r="B377" s="176"/>
      <c r="C377" s="176"/>
      <c r="D377" s="176"/>
      <c r="E377" s="176"/>
      <c r="F377" s="175"/>
      <c r="G377" s="175"/>
      <c r="H377" s="175"/>
      <c r="I377" s="175"/>
      <c r="J377" s="175"/>
      <c r="K377" s="175"/>
      <c r="L377" s="175"/>
      <c r="M377" s="175"/>
      <c r="N377" s="175"/>
      <c r="O377" s="175"/>
      <c r="P377" s="175"/>
      <c r="Q377" s="175"/>
      <c r="R377" s="175"/>
      <c r="S377" s="175"/>
      <c r="T377" s="175"/>
      <c r="U377" s="175"/>
      <c r="V377" s="175"/>
      <c r="W377" s="175"/>
      <c r="X377" s="175"/>
      <c r="Y377" s="175"/>
      <c r="Z377" s="175"/>
    </row>
    <row r="378" ht="11.25" customHeight="1">
      <c r="A378" s="176"/>
      <c r="B378" s="176"/>
      <c r="C378" s="176"/>
      <c r="D378" s="176"/>
      <c r="E378" s="176"/>
      <c r="F378" s="175"/>
      <c r="G378" s="175"/>
      <c r="H378" s="175"/>
      <c r="I378" s="175"/>
      <c r="J378" s="175"/>
      <c r="K378" s="175"/>
      <c r="L378" s="175"/>
      <c r="M378" s="175"/>
      <c r="N378" s="175"/>
      <c r="O378" s="175"/>
      <c r="P378" s="175"/>
      <c r="Q378" s="175"/>
      <c r="R378" s="175"/>
      <c r="S378" s="175"/>
      <c r="T378" s="175"/>
      <c r="U378" s="175"/>
      <c r="V378" s="175"/>
      <c r="W378" s="175"/>
      <c r="X378" s="175"/>
      <c r="Y378" s="175"/>
      <c r="Z378" s="175"/>
    </row>
    <row r="379" ht="11.25" customHeight="1">
      <c r="A379" s="176"/>
      <c r="B379" s="176"/>
      <c r="C379" s="176"/>
      <c r="D379" s="176"/>
      <c r="E379" s="176"/>
      <c r="F379" s="175"/>
      <c r="G379" s="175"/>
      <c r="H379" s="175"/>
      <c r="I379" s="175"/>
      <c r="J379" s="175"/>
      <c r="K379" s="175"/>
      <c r="L379" s="175"/>
      <c r="M379" s="175"/>
      <c r="N379" s="175"/>
      <c r="O379" s="175"/>
      <c r="P379" s="175"/>
      <c r="Q379" s="175"/>
      <c r="R379" s="175"/>
      <c r="S379" s="175"/>
      <c r="T379" s="175"/>
      <c r="U379" s="175"/>
      <c r="V379" s="175"/>
      <c r="W379" s="175"/>
      <c r="X379" s="175"/>
      <c r="Y379" s="175"/>
      <c r="Z379" s="175"/>
    </row>
    <row r="380" ht="11.25" customHeight="1">
      <c r="A380" s="176"/>
      <c r="B380" s="176"/>
      <c r="C380" s="176"/>
      <c r="D380" s="176"/>
      <c r="E380" s="176"/>
      <c r="F380" s="175"/>
      <c r="G380" s="175"/>
      <c r="H380" s="175"/>
      <c r="I380" s="175"/>
      <c r="J380" s="175"/>
      <c r="K380" s="175"/>
      <c r="L380" s="175"/>
      <c r="M380" s="175"/>
      <c r="N380" s="175"/>
      <c r="O380" s="175"/>
      <c r="P380" s="175"/>
      <c r="Q380" s="175"/>
      <c r="R380" s="175"/>
      <c r="S380" s="175"/>
      <c r="T380" s="175"/>
      <c r="U380" s="175"/>
      <c r="V380" s="175"/>
      <c r="W380" s="175"/>
      <c r="X380" s="175"/>
      <c r="Y380" s="175"/>
      <c r="Z380" s="175"/>
    </row>
    <row r="381" ht="11.25" customHeight="1">
      <c r="A381" s="176"/>
      <c r="B381" s="176"/>
      <c r="C381" s="176"/>
      <c r="D381" s="176"/>
      <c r="E381" s="176"/>
      <c r="F381" s="175"/>
      <c r="G381" s="175"/>
      <c r="H381" s="175"/>
      <c r="I381" s="175"/>
      <c r="J381" s="175"/>
      <c r="K381" s="175"/>
      <c r="L381" s="175"/>
      <c r="M381" s="175"/>
      <c r="N381" s="175"/>
      <c r="O381" s="175"/>
      <c r="P381" s="175"/>
      <c r="Q381" s="175"/>
      <c r="R381" s="175"/>
      <c r="S381" s="175"/>
      <c r="T381" s="175"/>
      <c r="U381" s="175"/>
      <c r="V381" s="175"/>
      <c r="W381" s="175"/>
      <c r="X381" s="175"/>
      <c r="Y381" s="175"/>
      <c r="Z381" s="175"/>
    </row>
    <row r="382" ht="11.25" customHeight="1">
      <c r="A382" s="176"/>
      <c r="B382" s="176"/>
      <c r="C382" s="176"/>
      <c r="D382" s="176"/>
      <c r="E382" s="176"/>
      <c r="F382" s="175"/>
      <c r="G382" s="175"/>
      <c r="H382" s="175"/>
      <c r="I382" s="175"/>
      <c r="J382" s="175"/>
      <c r="K382" s="175"/>
      <c r="L382" s="175"/>
      <c r="M382" s="175"/>
      <c r="N382" s="175"/>
      <c r="O382" s="175"/>
      <c r="P382" s="175"/>
      <c r="Q382" s="175"/>
      <c r="R382" s="175"/>
      <c r="S382" s="175"/>
      <c r="T382" s="175"/>
      <c r="U382" s="175"/>
      <c r="V382" s="175"/>
      <c r="W382" s="175"/>
      <c r="X382" s="175"/>
      <c r="Y382" s="175"/>
      <c r="Z382" s="175"/>
    </row>
    <row r="383" ht="11.25" customHeight="1">
      <c r="A383" s="176"/>
      <c r="B383" s="176"/>
      <c r="C383" s="176"/>
      <c r="D383" s="176"/>
      <c r="E383" s="176"/>
      <c r="F383" s="175"/>
      <c r="G383" s="175"/>
      <c r="H383" s="175"/>
      <c r="I383" s="175"/>
      <c r="J383" s="175"/>
      <c r="K383" s="175"/>
      <c r="L383" s="175"/>
      <c r="M383" s="175"/>
      <c r="N383" s="175"/>
      <c r="O383" s="175"/>
      <c r="P383" s="175"/>
      <c r="Q383" s="175"/>
      <c r="R383" s="175"/>
      <c r="S383" s="175"/>
      <c r="T383" s="175"/>
      <c r="U383" s="175"/>
      <c r="V383" s="175"/>
      <c r="W383" s="175"/>
      <c r="X383" s="175"/>
      <c r="Y383" s="175"/>
      <c r="Z383" s="175"/>
    </row>
    <row r="384" ht="11.25" customHeight="1">
      <c r="A384" s="176"/>
      <c r="B384" s="176"/>
      <c r="C384" s="176"/>
      <c r="D384" s="176"/>
      <c r="E384" s="176"/>
      <c r="F384" s="175"/>
      <c r="G384" s="175"/>
      <c r="H384" s="175"/>
      <c r="I384" s="175"/>
      <c r="J384" s="175"/>
      <c r="K384" s="175"/>
      <c r="L384" s="175"/>
      <c r="M384" s="175"/>
      <c r="N384" s="175"/>
      <c r="O384" s="175"/>
      <c r="P384" s="175"/>
      <c r="Q384" s="175"/>
      <c r="R384" s="175"/>
      <c r="S384" s="175"/>
      <c r="T384" s="175"/>
      <c r="U384" s="175"/>
      <c r="V384" s="175"/>
      <c r="W384" s="175"/>
      <c r="X384" s="175"/>
      <c r="Y384" s="175"/>
      <c r="Z384" s="175"/>
    </row>
    <row r="385" ht="11.25" customHeight="1">
      <c r="A385" s="176"/>
      <c r="B385" s="176"/>
      <c r="C385" s="176"/>
      <c r="D385" s="176"/>
      <c r="E385" s="176"/>
      <c r="F385" s="175"/>
      <c r="G385" s="175"/>
      <c r="H385" s="175"/>
      <c r="I385" s="175"/>
      <c r="J385" s="175"/>
      <c r="K385" s="175"/>
      <c r="L385" s="175"/>
      <c r="M385" s="175"/>
      <c r="N385" s="175"/>
      <c r="O385" s="175"/>
      <c r="P385" s="175"/>
      <c r="Q385" s="175"/>
      <c r="R385" s="175"/>
      <c r="S385" s="175"/>
      <c r="T385" s="175"/>
      <c r="U385" s="175"/>
      <c r="V385" s="175"/>
      <c r="W385" s="175"/>
      <c r="X385" s="175"/>
      <c r="Y385" s="175"/>
      <c r="Z385" s="175"/>
    </row>
    <row r="386" ht="11.25" customHeight="1">
      <c r="A386" s="176"/>
      <c r="B386" s="176"/>
      <c r="C386" s="176"/>
      <c r="D386" s="176"/>
      <c r="E386" s="176"/>
      <c r="F386" s="175"/>
      <c r="G386" s="175"/>
      <c r="H386" s="175"/>
      <c r="I386" s="175"/>
      <c r="J386" s="175"/>
      <c r="K386" s="175"/>
      <c r="L386" s="175"/>
      <c r="M386" s="175"/>
      <c r="N386" s="175"/>
      <c r="O386" s="175"/>
      <c r="P386" s="175"/>
      <c r="Q386" s="175"/>
      <c r="R386" s="175"/>
      <c r="S386" s="175"/>
      <c r="T386" s="175"/>
      <c r="U386" s="175"/>
      <c r="V386" s="175"/>
      <c r="W386" s="175"/>
      <c r="X386" s="175"/>
      <c r="Y386" s="175"/>
      <c r="Z386" s="175"/>
    </row>
    <row r="387" ht="11.25" customHeight="1">
      <c r="A387" s="176"/>
      <c r="B387" s="176"/>
      <c r="C387" s="176"/>
      <c r="D387" s="176"/>
      <c r="E387" s="176"/>
      <c r="F387" s="175"/>
      <c r="G387" s="175"/>
      <c r="H387" s="175"/>
      <c r="I387" s="175"/>
      <c r="J387" s="175"/>
      <c r="K387" s="175"/>
      <c r="L387" s="175"/>
      <c r="M387" s="175"/>
      <c r="N387" s="175"/>
      <c r="O387" s="175"/>
      <c r="P387" s="175"/>
      <c r="Q387" s="175"/>
      <c r="R387" s="175"/>
      <c r="S387" s="175"/>
      <c r="T387" s="175"/>
      <c r="U387" s="175"/>
      <c r="V387" s="175"/>
      <c r="W387" s="175"/>
      <c r="X387" s="175"/>
      <c r="Y387" s="175"/>
      <c r="Z387" s="175"/>
    </row>
    <row r="388" ht="11.25" customHeight="1">
      <c r="A388" s="176"/>
      <c r="B388" s="176"/>
      <c r="C388" s="176"/>
      <c r="D388" s="176"/>
      <c r="E388" s="176"/>
      <c r="F388" s="175"/>
      <c r="G388" s="175"/>
      <c r="H388" s="175"/>
      <c r="I388" s="175"/>
      <c r="J388" s="175"/>
      <c r="K388" s="175"/>
      <c r="L388" s="175"/>
      <c r="M388" s="175"/>
      <c r="N388" s="175"/>
      <c r="O388" s="175"/>
      <c r="P388" s="175"/>
      <c r="Q388" s="175"/>
      <c r="R388" s="175"/>
      <c r="S388" s="175"/>
      <c r="T388" s="175"/>
      <c r="U388" s="175"/>
      <c r="V388" s="175"/>
      <c r="W388" s="175"/>
      <c r="X388" s="175"/>
      <c r="Y388" s="175"/>
      <c r="Z388" s="175"/>
    </row>
    <row r="389" ht="11.25" customHeight="1">
      <c r="A389" s="176"/>
      <c r="B389" s="176"/>
      <c r="C389" s="176"/>
      <c r="D389" s="176"/>
      <c r="E389" s="176"/>
      <c r="F389" s="175"/>
      <c r="G389" s="175"/>
      <c r="H389" s="175"/>
      <c r="I389" s="175"/>
      <c r="J389" s="175"/>
      <c r="K389" s="175"/>
      <c r="L389" s="175"/>
      <c r="M389" s="175"/>
      <c r="N389" s="175"/>
      <c r="O389" s="175"/>
      <c r="P389" s="175"/>
      <c r="Q389" s="175"/>
      <c r="R389" s="175"/>
      <c r="S389" s="175"/>
      <c r="T389" s="175"/>
      <c r="U389" s="175"/>
      <c r="V389" s="175"/>
      <c r="W389" s="175"/>
      <c r="X389" s="175"/>
      <c r="Y389" s="175"/>
      <c r="Z389" s="175"/>
    </row>
    <row r="390" ht="11.25" customHeight="1">
      <c r="A390" s="176"/>
      <c r="B390" s="176"/>
      <c r="C390" s="176"/>
      <c r="D390" s="176"/>
      <c r="E390" s="176"/>
      <c r="F390" s="175"/>
      <c r="G390" s="175"/>
      <c r="H390" s="175"/>
      <c r="I390" s="175"/>
      <c r="J390" s="175"/>
      <c r="K390" s="175"/>
      <c r="L390" s="175"/>
      <c r="M390" s="175"/>
      <c r="N390" s="175"/>
      <c r="O390" s="175"/>
      <c r="P390" s="175"/>
      <c r="Q390" s="175"/>
      <c r="R390" s="175"/>
      <c r="S390" s="175"/>
      <c r="T390" s="175"/>
      <c r="U390" s="175"/>
      <c r="V390" s="175"/>
      <c r="W390" s="175"/>
      <c r="X390" s="175"/>
      <c r="Y390" s="175"/>
      <c r="Z390" s="175"/>
    </row>
    <row r="391" ht="11.25" customHeight="1">
      <c r="A391" s="176"/>
      <c r="B391" s="176"/>
      <c r="C391" s="176"/>
      <c r="D391" s="176"/>
      <c r="E391" s="176"/>
      <c r="F391" s="175"/>
      <c r="G391" s="175"/>
      <c r="H391" s="175"/>
      <c r="I391" s="175"/>
      <c r="J391" s="175"/>
      <c r="K391" s="175"/>
      <c r="L391" s="175"/>
      <c r="M391" s="175"/>
      <c r="N391" s="175"/>
      <c r="O391" s="175"/>
      <c r="P391" s="175"/>
      <c r="Q391" s="175"/>
      <c r="R391" s="175"/>
      <c r="S391" s="175"/>
      <c r="T391" s="175"/>
      <c r="U391" s="175"/>
      <c r="V391" s="175"/>
      <c r="W391" s="175"/>
      <c r="X391" s="175"/>
      <c r="Y391" s="175"/>
      <c r="Z391" s="175"/>
    </row>
    <row r="392" ht="11.25" customHeight="1">
      <c r="A392" s="176"/>
      <c r="B392" s="176"/>
      <c r="C392" s="176"/>
      <c r="D392" s="176"/>
      <c r="E392" s="176"/>
      <c r="F392" s="175"/>
      <c r="G392" s="175"/>
      <c r="H392" s="175"/>
      <c r="I392" s="175"/>
      <c r="J392" s="175"/>
      <c r="K392" s="175"/>
      <c r="L392" s="175"/>
      <c r="M392" s="175"/>
      <c r="N392" s="175"/>
      <c r="O392" s="175"/>
      <c r="P392" s="175"/>
      <c r="Q392" s="175"/>
      <c r="R392" s="175"/>
      <c r="S392" s="175"/>
      <c r="T392" s="175"/>
      <c r="U392" s="175"/>
      <c r="V392" s="175"/>
      <c r="W392" s="175"/>
      <c r="X392" s="175"/>
      <c r="Y392" s="175"/>
      <c r="Z392" s="175"/>
    </row>
    <row r="393" ht="11.25" customHeight="1">
      <c r="A393" s="176"/>
      <c r="B393" s="176"/>
      <c r="C393" s="176"/>
      <c r="D393" s="176"/>
      <c r="E393" s="176"/>
      <c r="F393" s="175"/>
      <c r="G393" s="175"/>
      <c r="H393" s="175"/>
      <c r="I393" s="175"/>
      <c r="J393" s="175"/>
      <c r="K393" s="175"/>
      <c r="L393" s="175"/>
      <c r="M393" s="175"/>
      <c r="N393" s="175"/>
      <c r="O393" s="175"/>
      <c r="P393" s="175"/>
      <c r="Q393" s="175"/>
      <c r="R393" s="175"/>
      <c r="S393" s="175"/>
      <c r="T393" s="175"/>
      <c r="U393" s="175"/>
      <c r="V393" s="175"/>
      <c r="W393" s="175"/>
      <c r="X393" s="175"/>
      <c r="Y393" s="175"/>
      <c r="Z393" s="175"/>
    </row>
    <row r="394" ht="11.25" customHeight="1">
      <c r="A394" s="176"/>
      <c r="B394" s="176"/>
      <c r="C394" s="176"/>
      <c r="D394" s="176"/>
      <c r="E394" s="176"/>
      <c r="F394" s="175"/>
      <c r="G394" s="175"/>
      <c r="H394" s="175"/>
      <c r="I394" s="175"/>
      <c r="J394" s="175"/>
      <c r="K394" s="175"/>
      <c r="L394" s="175"/>
      <c r="M394" s="175"/>
      <c r="N394" s="175"/>
      <c r="O394" s="175"/>
      <c r="P394" s="175"/>
      <c r="Q394" s="175"/>
      <c r="R394" s="175"/>
      <c r="S394" s="175"/>
      <c r="T394" s="175"/>
      <c r="U394" s="175"/>
      <c r="V394" s="175"/>
      <c r="W394" s="175"/>
      <c r="X394" s="175"/>
      <c r="Y394" s="175"/>
      <c r="Z394" s="175"/>
    </row>
    <row r="395" ht="11.25" customHeight="1">
      <c r="A395" s="176"/>
      <c r="B395" s="176"/>
      <c r="C395" s="176"/>
      <c r="D395" s="176"/>
      <c r="E395" s="176"/>
      <c r="F395" s="175"/>
      <c r="G395" s="175"/>
      <c r="H395" s="175"/>
      <c r="I395" s="175"/>
      <c r="J395" s="175"/>
      <c r="K395" s="175"/>
      <c r="L395" s="175"/>
      <c r="M395" s="175"/>
      <c r="N395" s="175"/>
      <c r="O395" s="175"/>
      <c r="P395" s="175"/>
      <c r="Q395" s="175"/>
      <c r="R395" s="175"/>
      <c r="S395" s="175"/>
      <c r="T395" s="175"/>
      <c r="U395" s="175"/>
      <c r="V395" s="175"/>
      <c r="W395" s="175"/>
      <c r="X395" s="175"/>
      <c r="Y395" s="175"/>
      <c r="Z395" s="175"/>
    </row>
    <row r="396" ht="11.25" customHeight="1">
      <c r="A396" s="176"/>
      <c r="B396" s="176"/>
      <c r="C396" s="176"/>
      <c r="D396" s="176"/>
      <c r="E396" s="176"/>
      <c r="F396" s="175"/>
      <c r="G396" s="175"/>
      <c r="H396" s="175"/>
      <c r="I396" s="175"/>
      <c r="J396" s="175"/>
      <c r="K396" s="175"/>
      <c r="L396" s="175"/>
      <c r="M396" s="175"/>
      <c r="N396" s="175"/>
      <c r="O396" s="175"/>
      <c r="P396" s="175"/>
      <c r="Q396" s="175"/>
      <c r="R396" s="175"/>
      <c r="S396" s="175"/>
      <c r="T396" s="175"/>
      <c r="U396" s="175"/>
      <c r="V396" s="175"/>
      <c r="W396" s="175"/>
      <c r="X396" s="175"/>
      <c r="Y396" s="175"/>
      <c r="Z396" s="175"/>
    </row>
    <row r="397" ht="11.25" customHeight="1">
      <c r="A397" s="176"/>
      <c r="B397" s="176"/>
      <c r="C397" s="176"/>
      <c r="D397" s="176"/>
      <c r="E397" s="176"/>
      <c r="F397" s="175"/>
      <c r="G397" s="175"/>
      <c r="H397" s="175"/>
      <c r="I397" s="175"/>
      <c r="J397" s="175"/>
      <c r="K397" s="175"/>
      <c r="L397" s="175"/>
      <c r="M397" s="175"/>
      <c r="N397" s="175"/>
      <c r="O397" s="175"/>
      <c r="P397" s="175"/>
      <c r="Q397" s="175"/>
      <c r="R397" s="175"/>
      <c r="S397" s="175"/>
      <c r="T397" s="175"/>
      <c r="U397" s="175"/>
      <c r="V397" s="175"/>
      <c r="W397" s="175"/>
      <c r="X397" s="175"/>
      <c r="Y397" s="175"/>
      <c r="Z397" s="175"/>
    </row>
    <row r="398" ht="11.25" customHeight="1">
      <c r="A398" s="176"/>
      <c r="B398" s="176"/>
      <c r="C398" s="176"/>
      <c r="D398" s="176"/>
      <c r="E398" s="176"/>
      <c r="F398" s="175"/>
      <c r="G398" s="175"/>
      <c r="H398" s="175"/>
      <c r="I398" s="175"/>
      <c r="J398" s="175"/>
      <c r="K398" s="175"/>
      <c r="L398" s="175"/>
      <c r="M398" s="175"/>
      <c r="N398" s="175"/>
      <c r="O398" s="175"/>
      <c r="P398" s="175"/>
      <c r="Q398" s="175"/>
      <c r="R398" s="175"/>
      <c r="S398" s="175"/>
      <c r="T398" s="175"/>
      <c r="U398" s="175"/>
      <c r="V398" s="175"/>
      <c r="W398" s="175"/>
      <c r="X398" s="175"/>
      <c r="Y398" s="175"/>
      <c r="Z398" s="175"/>
    </row>
    <row r="399" ht="11.25" customHeight="1">
      <c r="A399" s="176"/>
      <c r="B399" s="176"/>
      <c r="C399" s="176"/>
      <c r="D399" s="176"/>
      <c r="E399" s="176"/>
      <c r="F399" s="175"/>
      <c r="G399" s="175"/>
      <c r="H399" s="175"/>
      <c r="I399" s="175"/>
      <c r="J399" s="175"/>
      <c r="K399" s="175"/>
      <c r="L399" s="175"/>
      <c r="M399" s="175"/>
      <c r="N399" s="175"/>
      <c r="O399" s="175"/>
      <c r="P399" s="175"/>
      <c r="Q399" s="175"/>
      <c r="R399" s="175"/>
      <c r="S399" s="175"/>
      <c r="T399" s="175"/>
      <c r="U399" s="175"/>
      <c r="V399" s="175"/>
      <c r="W399" s="175"/>
      <c r="X399" s="175"/>
      <c r="Y399" s="175"/>
      <c r="Z399" s="175"/>
    </row>
    <row r="400" ht="11.25" customHeight="1">
      <c r="A400" s="176"/>
      <c r="B400" s="176"/>
      <c r="C400" s="176"/>
      <c r="D400" s="176"/>
      <c r="E400" s="176"/>
      <c r="F400" s="175"/>
      <c r="G400" s="175"/>
      <c r="H400" s="175"/>
      <c r="I400" s="175"/>
      <c r="J400" s="175"/>
      <c r="K400" s="175"/>
      <c r="L400" s="175"/>
      <c r="M400" s="175"/>
      <c r="N400" s="175"/>
      <c r="O400" s="175"/>
      <c r="P400" s="175"/>
      <c r="Q400" s="175"/>
      <c r="R400" s="175"/>
      <c r="S400" s="175"/>
      <c r="T400" s="175"/>
      <c r="U400" s="175"/>
      <c r="V400" s="175"/>
      <c r="W400" s="175"/>
      <c r="X400" s="175"/>
      <c r="Y400" s="175"/>
      <c r="Z400" s="175"/>
    </row>
    <row r="401" ht="11.25" customHeight="1">
      <c r="A401" s="176"/>
      <c r="B401" s="176"/>
      <c r="C401" s="176"/>
      <c r="D401" s="176"/>
      <c r="E401" s="176"/>
      <c r="F401" s="175"/>
      <c r="G401" s="175"/>
      <c r="H401" s="175"/>
      <c r="I401" s="175"/>
      <c r="J401" s="175"/>
      <c r="K401" s="175"/>
      <c r="L401" s="175"/>
      <c r="M401" s="175"/>
      <c r="N401" s="175"/>
      <c r="O401" s="175"/>
      <c r="P401" s="175"/>
      <c r="Q401" s="175"/>
      <c r="R401" s="175"/>
      <c r="S401" s="175"/>
      <c r="T401" s="175"/>
      <c r="U401" s="175"/>
      <c r="V401" s="175"/>
      <c r="W401" s="175"/>
      <c r="X401" s="175"/>
      <c r="Y401" s="175"/>
      <c r="Z401" s="175"/>
    </row>
    <row r="402" ht="11.25" customHeight="1">
      <c r="A402" s="176"/>
      <c r="B402" s="176"/>
      <c r="C402" s="176"/>
      <c r="D402" s="176"/>
      <c r="E402" s="176"/>
      <c r="F402" s="175"/>
      <c r="G402" s="175"/>
      <c r="H402" s="175"/>
      <c r="I402" s="175"/>
      <c r="J402" s="175"/>
      <c r="K402" s="175"/>
      <c r="L402" s="175"/>
      <c r="M402" s="175"/>
      <c r="N402" s="175"/>
      <c r="O402" s="175"/>
      <c r="P402" s="175"/>
      <c r="Q402" s="175"/>
      <c r="R402" s="175"/>
      <c r="S402" s="175"/>
      <c r="T402" s="175"/>
      <c r="U402" s="175"/>
      <c r="V402" s="175"/>
      <c r="W402" s="175"/>
      <c r="X402" s="175"/>
      <c r="Y402" s="175"/>
      <c r="Z402" s="175"/>
    </row>
    <row r="403" ht="11.25" customHeight="1">
      <c r="A403" s="176"/>
      <c r="B403" s="176"/>
      <c r="C403" s="176"/>
      <c r="D403" s="176"/>
      <c r="E403" s="176"/>
      <c r="F403" s="175"/>
      <c r="G403" s="175"/>
      <c r="H403" s="175"/>
      <c r="I403" s="175"/>
      <c r="J403" s="175"/>
      <c r="K403" s="175"/>
      <c r="L403" s="175"/>
      <c r="M403" s="175"/>
      <c r="N403" s="175"/>
      <c r="O403" s="175"/>
      <c r="P403" s="175"/>
      <c r="Q403" s="175"/>
      <c r="R403" s="175"/>
      <c r="S403" s="175"/>
      <c r="T403" s="175"/>
      <c r="U403" s="175"/>
      <c r="V403" s="175"/>
      <c r="W403" s="175"/>
      <c r="X403" s="175"/>
      <c r="Y403" s="175"/>
      <c r="Z403" s="175"/>
    </row>
    <row r="404" ht="11.25" customHeight="1">
      <c r="A404" s="176"/>
      <c r="B404" s="176"/>
      <c r="C404" s="176"/>
      <c r="D404" s="176"/>
      <c r="E404" s="176"/>
      <c r="F404" s="175"/>
      <c r="G404" s="175"/>
      <c r="H404" s="175"/>
      <c r="I404" s="175"/>
      <c r="J404" s="175"/>
      <c r="K404" s="175"/>
      <c r="L404" s="175"/>
      <c r="M404" s="175"/>
      <c r="N404" s="175"/>
      <c r="O404" s="175"/>
      <c r="P404" s="175"/>
      <c r="Q404" s="175"/>
      <c r="R404" s="175"/>
      <c r="S404" s="175"/>
      <c r="T404" s="175"/>
      <c r="U404" s="175"/>
      <c r="V404" s="175"/>
      <c r="W404" s="175"/>
      <c r="X404" s="175"/>
      <c r="Y404" s="175"/>
      <c r="Z404" s="175"/>
    </row>
    <row r="405" ht="11.25" customHeight="1">
      <c r="A405" s="176"/>
      <c r="B405" s="176"/>
      <c r="C405" s="176"/>
      <c r="D405" s="176"/>
      <c r="E405" s="176"/>
      <c r="F405" s="175"/>
      <c r="G405" s="175"/>
      <c r="H405" s="175"/>
      <c r="I405" s="175"/>
      <c r="J405" s="175"/>
      <c r="K405" s="175"/>
      <c r="L405" s="175"/>
      <c r="M405" s="175"/>
      <c r="N405" s="175"/>
      <c r="O405" s="175"/>
      <c r="P405" s="175"/>
      <c r="Q405" s="175"/>
      <c r="R405" s="175"/>
      <c r="S405" s="175"/>
      <c r="T405" s="175"/>
      <c r="U405" s="175"/>
      <c r="V405" s="175"/>
      <c r="W405" s="175"/>
      <c r="X405" s="175"/>
      <c r="Y405" s="175"/>
      <c r="Z405" s="175"/>
    </row>
    <row r="406" ht="11.25" customHeight="1">
      <c r="A406" s="176"/>
      <c r="B406" s="176"/>
      <c r="C406" s="176"/>
      <c r="D406" s="176"/>
      <c r="E406" s="176"/>
      <c r="F406" s="175"/>
      <c r="G406" s="175"/>
      <c r="H406" s="175"/>
      <c r="I406" s="175"/>
      <c r="J406" s="175"/>
      <c r="K406" s="175"/>
      <c r="L406" s="175"/>
      <c r="M406" s="175"/>
      <c r="N406" s="175"/>
      <c r="O406" s="175"/>
      <c r="P406" s="175"/>
      <c r="Q406" s="175"/>
      <c r="R406" s="175"/>
      <c r="S406" s="175"/>
      <c r="T406" s="175"/>
      <c r="U406" s="175"/>
      <c r="V406" s="175"/>
      <c r="W406" s="175"/>
      <c r="X406" s="175"/>
      <c r="Y406" s="175"/>
      <c r="Z406" s="175"/>
    </row>
    <row r="407" ht="11.25" customHeight="1">
      <c r="A407" s="176"/>
      <c r="B407" s="176"/>
      <c r="C407" s="176"/>
      <c r="D407" s="176"/>
      <c r="E407" s="176"/>
      <c r="F407" s="175"/>
      <c r="G407" s="175"/>
      <c r="H407" s="175"/>
      <c r="I407" s="175"/>
      <c r="J407" s="175"/>
      <c r="K407" s="175"/>
      <c r="L407" s="175"/>
      <c r="M407" s="175"/>
      <c r="N407" s="175"/>
      <c r="O407" s="175"/>
      <c r="P407" s="175"/>
      <c r="Q407" s="175"/>
      <c r="R407" s="175"/>
      <c r="S407" s="175"/>
      <c r="T407" s="175"/>
      <c r="U407" s="175"/>
      <c r="V407" s="175"/>
      <c r="W407" s="175"/>
      <c r="X407" s="175"/>
      <c r="Y407" s="175"/>
      <c r="Z407" s="175"/>
    </row>
    <row r="408" ht="11.25" customHeight="1">
      <c r="A408" s="176"/>
      <c r="B408" s="176"/>
      <c r="C408" s="176"/>
      <c r="D408" s="176"/>
      <c r="E408" s="176"/>
      <c r="F408" s="175"/>
      <c r="G408" s="175"/>
      <c r="H408" s="175"/>
      <c r="I408" s="175"/>
      <c r="J408" s="175"/>
      <c r="K408" s="175"/>
      <c r="L408" s="175"/>
      <c r="M408" s="175"/>
      <c r="N408" s="175"/>
      <c r="O408" s="175"/>
      <c r="P408" s="175"/>
      <c r="Q408" s="175"/>
      <c r="R408" s="175"/>
      <c r="S408" s="175"/>
      <c r="T408" s="175"/>
      <c r="U408" s="175"/>
      <c r="V408" s="175"/>
      <c r="W408" s="175"/>
      <c r="X408" s="175"/>
      <c r="Y408" s="175"/>
      <c r="Z408" s="175"/>
    </row>
    <row r="409" ht="11.25" customHeight="1">
      <c r="A409" s="176"/>
      <c r="B409" s="176"/>
      <c r="C409" s="176"/>
      <c r="D409" s="176"/>
      <c r="E409" s="176"/>
      <c r="F409" s="175"/>
      <c r="G409" s="175"/>
      <c r="H409" s="175"/>
      <c r="I409" s="175"/>
      <c r="J409" s="175"/>
      <c r="K409" s="175"/>
      <c r="L409" s="175"/>
      <c r="M409" s="175"/>
      <c r="N409" s="175"/>
      <c r="O409" s="175"/>
      <c r="P409" s="175"/>
      <c r="Q409" s="175"/>
      <c r="R409" s="175"/>
      <c r="S409" s="175"/>
      <c r="T409" s="175"/>
      <c r="U409" s="175"/>
      <c r="V409" s="175"/>
      <c r="W409" s="175"/>
      <c r="X409" s="175"/>
      <c r="Y409" s="175"/>
      <c r="Z409" s="175"/>
    </row>
    <row r="410" ht="11.25" customHeight="1">
      <c r="A410" s="176"/>
      <c r="B410" s="176"/>
      <c r="C410" s="176"/>
      <c r="D410" s="176"/>
      <c r="E410" s="176"/>
      <c r="F410" s="175"/>
      <c r="G410" s="175"/>
      <c r="H410" s="175"/>
      <c r="I410" s="175"/>
      <c r="J410" s="175"/>
      <c r="K410" s="175"/>
      <c r="L410" s="175"/>
      <c r="M410" s="175"/>
      <c r="N410" s="175"/>
      <c r="O410" s="175"/>
      <c r="P410" s="175"/>
      <c r="Q410" s="175"/>
      <c r="R410" s="175"/>
      <c r="S410" s="175"/>
      <c r="T410" s="175"/>
      <c r="U410" s="175"/>
      <c r="V410" s="175"/>
      <c r="W410" s="175"/>
      <c r="X410" s="175"/>
      <c r="Y410" s="175"/>
      <c r="Z410" s="175"/>
    </row>
    <row r="411" ht="11.25" customHeight="1">
      <c r="A411" s="176"/>
      <c r="B411" s="176"/>
      <c r="C411" s="176"/>
      <c r="D411" s="176"/>
      <c r="E411" s="176"/>
      <c r="F411" s="175"/>
      <c r="G411" s="175"/>
      <c r="H411" s="175"/>
      <c r="I411" s="175"/>
      <c r="J411" s="175"/>
      <c r="K411" s="175"/>
      <c r="L411" s="175"/>
      <c r="M411" s="175"/>
      <c r="N411" s="175"/>
      <c r="O411" s="175"/>
      <c r="P411" s="175"/>
      <c r="Q411" s="175"/>
      <c r="R411" s="175"/>
      <c r="S411" s="175"/>
      <c r="T411" s="175"/>
      <c r="U411" s="175"/>
      <c r="V411" s="175"/>
      <c r="W411" s="175"/>
      <c r="X411" s="175"/>
      <c r="Y411" s="175"/>
      <c r="Z411" s="175"/>
    </row>
    <row r="412" ht="11.25" customHeight="1">
      <c r="A412" s="176"/>
      <c r="B412" s="176"/>
      <c r="C412" s="176"/>
      <c r="D412" s="176"/>
      <c r="E412" s="176"/>
      <c r="F412" s="175"/>
      <c r="G412" s="175"/>
      <c r="H412" s="175"/>
      <c r="I412" s="175"/>
      <c r="J412" s="175"/>
      <c r="K412" s="175"/>
      <c r="L412" s="175"/>
      <c r="M412" s="175"/>
      <c r="N412" s="175"/>
      <c r="O412" s="175"/>
      <c r="P412" s="175"/>
      <c r="Q412" s="175"/>
      <c r="R412" s="175"/>
      <c r="S412" s="175"/>
      <c r="T412" s="175"/>
      <c r="U412" s="175"/>
      <c r="V412" s="175"/>
      <c r="W412" s="175"/>
      <c r="X412" s="175"/>
      <c r="Y412" s="175"/>
      <c r="Z412" s="175"/>
    </row>
    <row r="413" ht="11.25" customHeight="1">
      <c r="A413" s="176"/>
      <c r="B413" s="176"/>
      <c r="C413" s="176"/>
      <c r="D413" s="176"/>
      <c r="E413" s="176"/>
      <c r="F413" s="175"/>
      <c r="G413" s="175"/>
      <c r="H413" s="175"/>
      <c r="I413" s="175"/>
      <c r="J413" s="175"/>
      <c r="K413" s="175"/>
      <c r="L413" s="175"/>
      <c r="M413" s="175"/>
      <c r="N413" s="175"/>
      <c r="O413" s="175"/>
      <c r="P413" s="175"/>
      <c r="Q413" s="175"/>
      <c r="R413" s="175"/>
      <c r="S413" s="175"/>
      <c r="T413" s="175"/>
      <c r="U413" s="175"/>
      <c r="V413" s="175"/>
      <c r="W413" s="175"/>
      <c r="X413" s="175"/>
      <c r="Y413" s="175"/>
      <c r="Z413" s="175"/>
    </row>
    <row r="414" ht="11.25" customHeight="1">
      <c r="A414" s="176"/>
      <c r="B414" s="176"/>
      <c r="C414" s="176"/>
      <c r="D414" s="176"/>
      <c r="E414" s="176"/>
      <c r="F414" s="175"/>
      <c r="G414" s="175"/>
      <c r="H414" s="175"/>
      <c r="I414" s="175"/>
      <c r="J414" s="175"/>
      <c r="K414" s="175"/>
      <c r="L414" s="175"/>
      <c r="M414" s="175"/>
      <c r="N414" s="175"/>
      <c r="O414" s="175"/>
      <c r="P414" s="175"/>
      <c r="Q414" s="175"/>
      <c r="R414" s="175"/>
      <c r="S414" s="175"/>
      <c r="T414" s="175"/>
      <c r="U414" s="175"/>
      <c r="V414" s="175"/>
      <c r="W414" s="175"/>
      <c r="X414" s="175"/>
      <c r="Y414" s="175"/>
      <c r="Z414" s="175"/>
    </row>
    <row r="415" ht="11.25" customHeight="1">
      <c r="A415" s="176"/>
      <c r="B415" s="176"/>
      <c r="C415" s="176"/>
      <c r="D415" s="176"/>
      <c r="E415" s="176"/>
      <c r="F415" s="175"/>
      <c r="G415" s="175"/>
      <c r="H415" s="175"/>
      <c r="I415" s="175"/>
      <c r="J415" s="175"/>
      <c r="K415" s="175"/>
      <c r="L415" s="175"/>
      <c r="M415" s="175"/>
      <c r="N415" s="175"/>
      <c r="O415" s="175"/>
      <c r="P415" s="175"/>
      <c r="Q415" s="175"/>
      <c r="R415" s="175"/>
      <c r="S415" s="175"/>
      <c r="T415" s="175"/>
      <c r="U415" s="175"/>
      <c r="V415" s="175"/>
      <c r="W415" s="175"/>
      <c r="X415" s="175"/>
      <c r="Y415" s="175"/>
      <c r="Z415" s="175"/>
    </row>
    <row r="416" ht="11.25" customHeight="1">
      <c r="A416" s="176"/>
      <c r="B416" s="176"/>
      <c r="C416" s="176"/>
      <c r="D416" s="176"/>
      <c r="E416" s="176"/>
      <c r="F416" s="175"/>
      <c r="G416" s="175"/>
      <c r="H416" s="175"/>
      <c r="I416" s="175"/>
      <c r="J416" s="175"/>
      <c r="K416" s="175"/>
      <c r="L416" s="175"/>
      <c r="M416" s="175"/>
      <c r="N416" s="175"/>
      <c r="O416" s="175"/>
      <c r="P416" s="175"/>
      <c r="Q416" s="175"/>
      <c r="R416" s="175"/>
      <c r="S416" s="175"/>
      <c r="T416" s="175"/>
      <c r="U416" s="175"/>
      <c r="V416" s="175"/>
      <c r="W416" s="175"/>
      <c r="X416" s="175"/>
      <c r="Y416" s="175"/>
      <c r="Z416" s="175"/>
    </row>
    <row r="417" ht="11.25" customHeight="1">
      <c r="A417" s="176"/>
      <c r="B417" s="176"/>
      <c r="C417" s="176"/>
      <c r="D417" s="176"/>
      <c r="E417" s="176"/>
      <c r="F417" s="175"/>
      <c r="G417" s="175"/>
      <c r="H417" s="175"/>
      <c r="I417" s="175"/>
      <c r="J417" s="175"/>
      <c r="K417" s="175"/>
      <c r="L417" s="175"/>
      <c r="M417" s="175"/>
      <c r="N417" s="175"/>
      <c r="O417" s="175"/>
      <c r="P417" s="175"/>
      <c r="Q417" s="175"/>
      <c r="R417" s="175"/>
      <c r="S417" s="175"/>
      <c r="T417" s="175"/>
      <c r="U417" s="175"/>
      <c r="V417" s="175"/>
      <c r="W417" s="175"/>
      <c r="X417" s="175"/>
      <c r="Y417" s="175"/>
      <c r="Z417" s="175"/>
    </row>
    <row r="418" ht="11.25" customHeight="1">
      <c r="A418" s="176"/>
      <c r="B418" s="176"/>
      <c r="C418" s="176"/>
      <c r="D418" s="176"/>
      <c r="E418" s="176"/>
      <c r="F418" s="175"/>
      <c r="G418" s="175"/>
      <c r="H418" s="175"/>
      <c r="I418" s="175"/>
      <c r="J418" s="175"/>
      <c r="K418" s="175"/>
      <c r="L418" s="175"/>
      <c r="M418" s="175"/>
      <c r="N418" s="175"/>
      <c r="O418" s="175"/>
      <c r="P418" s="175"/>
      <c r="Q418" s="175"/>
      <c r="R418" s="175"/>
      <c r="S418" s="175"/>
      <c r="T418" s="175"/>
      <c r="U418" s="175"/>
      <c r="V418" s="175"/>
      <c r="W418" s="175"/>
      <c r="X418" s="175"/>
      <c r="Y418" s="175"/>
      <c r="Z418" s="175"/>
    </row>
    <row r="419" ht="11.25" customHeight="1">
      <c r="A419" s="176"/>
      <c r="B419" s="176"/>
      <c r="C419" s="176"/>
      <c r="D419" s="176"/>
      <c r="E419" s="176"/>
      <c r="F419" s="175"/>
      <c r="G419" s="175"/>
      <c r="H419" s="175"/>
      <c r="I419" s="175"/>
      <c r="J419" s="175"/>
      <c r="K419" s="175"/>
      <c r="L419" s="175"/>
      <c r="M419" s="175"/>
      <c r="N419" s="175"/>
      <c r="O419" s="175"/>
      <c r="P419" s="175"/>
      <c r="Q419" s="175"/>
      <c r="R419" s="175"/>
      <c r="S419" s="175"/>
      <c r="T419" s="175"/>
      <c r="U419" s="175"/>
      <c r="V419" s="175"/>
      <c r="W419" s="175"/>
      <c r="X419" s="175"/>
      <c r="Y419" s="175"/>
      <c r="Z419" s="175"/>
    </row>
    <row r="420" ht="11.25" customHeight="1">
      <c r="A420" s="176"/>
      <c r="B420" s="176"/>
      <c r="C420" s="176"/>
      <c r="D420" s="176"/>
      <c r="E420" s="176"/>
      <c r="F420" s="175"/>
      <c r="G420" s="175"/>
      <c r="H420" s="175"/>
      <c r="I420" s="175"/>
      <c r="J420" s="175"/>
      <c r="K420" s="175"/>
      <c r="L420" s="175"/>
      <c r="M420" s="175"/>
      <c r="N420" s="175"/>
      <c r="O420" s="175"/>
      <c r="P420" s="175"/>
      <c r="Q420" s="175"/>
      <c r="R420" s="175"/>
      <c r="S420" s="175"/>
      <c r="T420" s="175"/>
      <c r="U420" s="175"/>
      <c r="V420" s="175"/>
      <c r="W420" s="175"/>
      <c r="X420" s="175"/>
      <c r="Y420" s="175"/>
      <c r="Z420" s="175"/>
    </row>
    <row r="421" ht="11.25" customHeight="1">
      <c r="A421" s="176"/>
      <c r="B421" s="176"/>
      <c r="C421" s="176"/>
      <c r="D421" s="176"/>
      <c r="E421" s="176"/>
      <c r="F421" s="175"/>
      <c r="G421" s="175"/>
      <c r="H421" s="175"/>
      <c r="I421" s="175"/>
      <c r="J421" s="175"/>
      <c r="K421" s="175"/>
      <c r="L421" s="175"/>
      <c r="M421" s="175"/>
      <c r="N421" s="175"/>
      <c r="O421" s="175"/>
      <c r="P421" s="175"/>
      <c r="Q421" s="175"/>
      <c r="R421" s="175"/>
      <c r="S421" s="175"/>
      <c r="T421" s="175"/>
      <c r="U421" s="175"/>
      <c r="V421" s="175"/>
      <c r="W421" s="175"/>
      <c r="X421" s="175"/>
      <c r="Y421" s="175"/>
      <c r="Z421" s="175"/>
    </row>
    <row r="422" ht="11.25" customHeight="1">
      <c r="A422" s="176"/>
      <c r="B422" s="176"/>
      <c r="C422" s="176"/>
      <c r="D422" s="176"/>
      <c r="E422" s="176"/>
      <c r="F422" s="175"/>
      <c r="G422" s="175"/>
      <c r="H422" s="175"/>
      <c r="I422" s="175"/>
      <c r="J422" s="175"/>
      <c r="K422" s="175"/>
      <c r="L422" s="175"/>
      <c r="M422" s="175"/>
      <c r="N422" s="175"/>
      <c r="O422" s="175"/>
      <c r="P422" s="175"/>
      <c r="Q422" s="175"/>
      <c r="R422" s="175"/>
      <c r="S422" s="175"/>
      <c r="T422" s="175"/>
      <c r="U422" s="175"/>
      <c r="V422" s="175"/>
      <c r="W422" s="175"/>
      <c r="X422" s="175"/>
      <c r="Y422" s="175"/>
      <c r="Z422" s="175"/>
    </row>
    <row r="423" ht="11.25" customHeight="1">
      <c r="A423" s="176"/>
      <c r="B423" s="176"/>
      <c r="C423" s="176"/>
      <c r="D423" s="176"/>
      <c r="E423" s="176"/>
      <c r="F423" s="175"/>
      <c r="G423" s="175"/>
      <c r="H423" s="175"/>
      <c r="I423" s="175"/>
      <c r="J423" s="175"/>
      <c r="K423" s="175"/>
      <c r="L423" s="175"/>
      <c r="M423" s="175"/>
      <c r="N423" s="175"/>
      <c r="O423" s="175"/>
      <c r="P423" s="175"/>
      <c r="Q423" s="175"/>
      <c r="R423" s="175"/>
      <c r="S423" s="175"/>
      <c r="T423" s="175"/>
      <c r="U423" s="175"/>
      <c r="V423" s="175"/>
      <c r="W423" s="175"/>
      <c r="X423" s="175"/>
      <c r="Y423" s="175"/>
      <c r="Z423" s="175"/>
    </row>
    <row r="424" ht="11.25" customHeight="1">
      <c r="A424" s="176"/>
      <c r="B424" s="176"/>
      <c r="C424" s="176"/>
      <c r="D424" s="176"/>
      <c r="E424" s="176"/>
      <c r="F424" s="175"/>
      <c r="G424" s="175"/>
      <c r="H424" s="175"/>
      <c r="I424" s="175"/>
      <c r="J424" s="175"/>
      <c r="K424" s="175"/>
      <c r="L424" s="175"/>
      <c r="M424" s="175"/>
      <c r="N424" s="175"/>
      <c r="O424" s="175"/>
      <c r="P424" s="175"/>
      <c r="Q424" s="175"/>
      <c r="R424" s="175"/>
      <c r="S424" s="175"/>
      <c r="T424" s="175"/>
      <c r="U424" s="175"/>
      <c r="V424" s="175"/>
      <c r="W424" s="175"/>
      <c r="X424" s="175"/>
      <c r="Y424" s="175"/>
      <c r="Z424" s="175"/>
    </row>
    <row r="425" ht="11.25" customHeight="1">
      <c r="A425" s="176"/>
      <c r="B425" s="176"/>
      <c r="C425" s="176"/>
      <c r="D425" s="176"/>
      <c r="E425" s="176"/>
      <c r="F425" s="175"/>
      <c r="G425" s="175"/>
      <c r="H425" s="175"/>
      <c r="I425" s="175"/>
      <c r="J425" s="175"/>
      <c r="K425" s="175"/>
      <c r="L425" s="175"/>
      <c r="M425" s="175"/>
      <c r="N425" s="175"/>
      <c r="O425" s="175"/>
      <c r="P425" s="175"/>
      <c r="Q425" s="175"/>
      <c r="R425" s="175"/>
      <c r="S425" s="175"/>
      <c r="T425" s="175"/>
      <c r="U425" s="175"/>
      <c r="V425" s="175"/>
      <c r="W425" s="175"/>
      <c r="X425" s="175"/>
      <c r="Y425" s="175"/>
      <c r="Z425" s="175"/>
    </row>
    <row r="426" ht="11.25" customHeight="1">
      <c r="A426" s="176"/>
      <c r="B426" s="176"/>
      <c r="C426" s="176"/>
      <c r="D426" s="176"/>
      <c r="E426" s="176"/>
      <c r="F426" s="175"/>
      <c r="G426" s="175"/>
      <c r="H426" s="175"/>
      <c r="I426" s="175"/>
      <c r="J426" s="175"/>
      <c r="K426" s="175"/>
      <c r="L426" s="175"/>
      <c r="M426" s="175"/>
      <c r="N426" s="175"/>
      <c r="O426" s="175"/>
      <c r="P426" s="175"/>
      <c r="Q426" s="175"/>
      <c r="R426" s="175"/>
      <c r="S426" s="175"/>
      <c r="T426" s="175"/>
      <c r="U426" s="175"/>
      <c r="V426" s="175"/>
      <c r="W426" s="175"/>
      <c r="X426" s="175"/>
      <c r="Y426" s="175"/>
      <c r="Z426" s="175"/>
    </row>
    <row r="427" ht="11.25" customHeight="1">
      <c r="A427" s="176"/>
      <c r="B427" s="176"/>
      <c r="C427" s="176"/>
      <c r="D427" s="176"/>
      <c r="E427" s="176"/>
      <c r="F427" s="175"/>
      <c r="G427" s="175"/>
      <c r="H427" s="175"/>
      <c r="I427" s="175"/>
      <c r="J427" s="175"/>
      <c r="K427" s="175"/>
      <c r="L427" s="175"/>
      <c r="M427" s="175"/>
      <c r="N427" s="175"/>
      <c r="O427" s="175"/>
      <c r="P427" s="175"/>
      <c r="Q427" s="175"/>
      <c r="R427" s="175"/>
      <c r="S427" s="175"/>
      <c r="T427" s="175"/>
      <c r="U427" s="175"/>
      <c r="V427" s="175"/>
      <c r="W427" s="175"/>
      <c r="X427" s="175"/>
      <c r="Y427" s="175"/>
      <c r="Z427" s="175"/>
    </row>
    <row r="428" ht="11.25" customHeight="1">
      <c r="A428" s="176"/>
      <c r="B428" s="176"/>
      <c r="C428" s="176"/>
      <c r="D428" s="176"/>
      <c r="E428" s="176"/>
      <c r="F428" s="175"/>
      <c r="G428" s="175"/>
      <c r="H428" s="175"/>
      <c r="I428" s="175"/>
      <c r="J428" s="175"/>
      <c r="K428" s="175"/>
      <c r="L428" s="175"/>
      <c r="M428" s="175"/>
      <c r="N428" s="175"/>
      <c r="O428" s="175"/>
      <c r="P428" s="175"/>
      <c r="Q428" s="175"/>
      <c r="R428" s="175"/>
      <c r="S428" s="175"/>
      <c r="T428" s="175"/>
      <c r="U428" s="175"/>
      <c r="V428" s="175"/>
      <c r="W428" s="175"/>
      <c r="X428" s="175"/>
      <c r="Y428" s="175"/>
      <c r="Z428" s="175"/>
    </row>
    <row r="429" ht="11.25" customHeight="1">
      <c r="A429" s="176"/>
      <c r="B429" s="176"/>
      <c r="C429" s="176"/>
      <c r="D429" s="176"/>
      <c r="E429" s="176"/>
      <c r="F429" s="175"/>
      <c r="G429" s="175"/>
      <c r="H429" s="175"/>
      <c r="I429" s="175"/>
      <c r="J429" s="175"/>
      <c r="K429" s="175"/>
      <c r="L429" s="175"/>
      <c r="M429" s="175"/>
      <c r="N429" s="175"/>
      <c r="O429" s="175"/>
      <c r="P429" s="175"/>
      <c r="Q429" s="175"/>
      <c r="R429" s="175"/>
      <c r="S429" s="175"/>
      <c r="T429" s="175"/>
      <c r="U429" s="175"/>
      <c r="V429" s="175"/>
      <c r="W429" s="175"/>
      <c r="X429" s="175"/>
      <c r="Y429" s="175"/>
      <c r="Z429" s="175"/>
    </row>
    <row r="430" ht="11.25" customHeight="1">
      <c r="A430" s="176"/>
      <c r="B430" s="176"/>
      <c r="C430" s="176"/>
      <c r="D430" s="176"/>
      <c r="E430" s="176"/>
      <c r="F430" s="175"/>
      <c r="G430" s="175"/>
      <c r="H430" s="175"/>
      <c r="I430" s="175"/>
      <c r="J430" s="175"/>
      <c r="K430" s="175"/>
      <c r="L430" s="175"/>
      <c r="M430" s="175"/>
      <c r="N430" s="175"/>
      <c r="O430" s="175"/>
      <c r="P430" s="175"/>
      <c r="Q430" s="175"/>
      <c r="R430" s="175"/>
      <c r="S430" s="175"/>
      <c r="T430" s="175"/>
      <c r="U430" s="175"/>
      <c r="V430" s="175"/>
      <c r="W430" s="175"/>
      <c r="X430" s="175"/>
      <c r="Y430" s="175"/>
      <c r="Z430" s="175"/>
    </row>
    <row r="431" ht="11.25" customHeight="1">
      <c r="A431" s="176"/>
      <c r="B431" s="176"/>
      <c r="C431" s="176"/>
      <c r="D431" s="176"/>
      <c r="E431" s="176"/>
      <c r="F431" s="175"/>
      <c r="G431" s="175"/>
      <c r="H431" s="175"/>
      <c r="I431" s="175"/>
      <c r="J431" s="175"/>
      <c r="K431" s="175"/>
      <c r="L431" s="175"/>
      <c r="M431" s="175"/>
      <c r="N431" s="175"/>
      <c r="O431" s="175"/>
      <c r="P431" s="175"/>
      <c r="Q431" s="175"/>
      <c r="R431" s="175"/>
      <c r="S431" s="175"/>
      <c r="T431" s="175"/>
      <c r="U431" s="175"/>
      <c r="V431" s="175"/>
      <c r="W431" s="175"/>
      <c r="X431" s="175"/>
      <c r="Y431" s="175"/>
      <c r="Z431" s="175"/>
    </row>
    <row r="432" ht="11.25" customHeight="1">
      <c r="A432" s="176"/>
      <c r="B432" s="176"/>
      <c r="C432" s="176"/>
      <c r="D432" s="176"/>
      <c r="E432" s="176"/>
      <c r="F432" s="175"/>
      <c r="G432" s="175"/>
      <c r="H432" s="175"/>
      <c r="I432" s="175"/>
      <c r="J432" s="175"/>
      <c r="K432" s="175"/>
      <c r="L432" s="175"/>
      <c r="M432" s="175"/>
      <c r="N432" s="175"/>
      <c r="O432" s="175"/>
      <c r="P432" s="175"/>
      <c r="Q432" s="175"/>
      <c r="R432" s="175"/>
      <c r="S432" s="175"/>
      <c r="T432" s="175"/>
      <c r="U432" s="175"/>
      <c r="V432" s="175"/>
      <c r="W432" s="175"/>
      <c r="X432" s="175"/>
      <c r="Y432" s="175"/>
      <c r="Z432" s="175"/>
    </row>
    <row r="433" ht="11.25" customHeight="1">
      <c r="A433" s="176"/>
      <c r="B433" s="176"/>
      <c r="C433" s="176"/>
      <c r="D433" s="176"/>
      <c r="E433" s="176"/>
      <c r="F433" s="175"/>
      <c r="G433" s="175"/>
      <c r="H433" s="175"/>
      <c r="I433" s="175"/>
      <c r="J433" s="175"/>
      <c r="K433" s="175"/>
      <c r="L433" s="175"/>
      <c r="M433" s="175"/>
      <c r="N433" s="175"/>
      <c r="O433" s="175"/>
      <c r="P433" s="175"/>
      <c r="Q433" s="175"/>
      <c r="R433" s="175"/>
      <c r="S433" s="175"/>
      <c r="T433" s="175"/>
      <c r="U433" s="175"/>
      <c r="V433" s="175"/>
      <c r="W433" s="175"/>
      <c r="X433" s="175"/>
      <c r="Y433" s="175"/>
      <c r="Z433" s="175"/>
    </row>
    <row r="434" ht="11.25" customHeight="1">
      <c r="A434" s="176"/>
      <c r="B434" s="176"/>
      <c r="C434" s="176"/>
      <c r="D434" s="176"/>
      <c r="E434" s="176"/>
      <c r="F434" s="175"/>
      <c r="G434" s="175"/>
      <c r="H434" s="175"/>
      <c r="I434" s="175"/>
      <c r="J434" s="175"/>
      <c r="K434" s="175"/>
      <c r="L434" s="175"/>
      <c r="M434" s="175"/>
      <c r="N434" s="175"/>
      <c r="O434" s="175"/>
      <c r="P434" s="175"/>
      <c r="Q434" s="175"/>
      <c r="R434" s="175"/>
      <c r="S434" s="175"/>
      <c r="T434" s="175"/>
      <c r="U434" s="175"/>
      <c r="V434" s="175"/>
      <c r="W434" s="175"/>
      <c r="X434" s="175"/>
      <c r="Y434" s="175"/>
      <c r="Z434" s="175"/>
    </row>
    <row r="435" ht="11.25" customHeight="1">
      <c r="A435" s="176"/>
      <c r="B435" s="176"/>
      <c r="C435" s="176"/>
      <c r="D435" s="176"/>
      <c r="E435" s="176"/>
      <c r="F435" s="175"/>
      <c r="G435" s="175"/>
      <c r="H435" s="175"/>
      <c r="I435" s="175"/>
      <c r="J435" s="175"/>
      <c r="K435" s="175"/>
      <c r="L435" s="175"/>
      <c r="M435" s="175"/>
      <c r="N435" s="175"/>
      <c r="O435" s="175"/>
      <c r="P435" s="175"/>
      <c r="Q435" s="175"/>
      <c r="R435" s="175"/>
      <c r="S435" s="175"/>
      <c r="T435" s="175"/>
      <c r="U435" s="175"/>
      <c r="V435" s="175"/>
      <c r="W435" s="175"/>
      <c r="X435" s="175"/>
      <c r="Y435" s="175"/>
      <c r="Z435" s="175"/>
    </row>
    <row r="436" ht="11.25" customHeight="1">
      <c r="A436" s="176"/>
      <c r="B436" s="176"/>
      <c r="C436" s="176"/>
      <c r="D436" s="176"/>
      <c r="E436" s="176"/>
      <c r="F436" s="175"/>
      <c r="G436" s="175"/>
      <c r="H436" s="175"/>
      <c r="I436" s="175"/>
      <c r="J436" s="175"/>
      <c r="K436" s="175"/>
      <c r="L436" s="175"/>
      <c r="M436" s="175"/>
      <c r="N436" s="175"/>
      <c r="O436" s="175"/>
      <c r="P436" s="175"/>
      <c r="Q436" s="175"/>
      <c r="R436" s="175"/>
      <c r="S436" s="175"/>
      <c r="T436" s="175"/>
      <c r="U436" s="175"/>
      <c r="V436" s="175"/>
      <c r="W436" s="175"/>
      <c r="X436" s="175"/>
      <c r="Y436" s="175"/>
      <c r="Z436" s="175"/>
    </row>
    <row r="437" ht="11.25" customHeight="1">
      <c r="A437" s="176"/>
      <c r="B437" s="176"/>
      <c r="C437" s="176"/>
      <c r="D437" s="176"/>
      <c r="E437" s="176"/>
      <c r="F437" s="175"/>
      <c r="G437" s="175"/>
      <c r="H437" s="175"/>
      <c r="I437" s="175"/>
      <c r="J437" s="175"/>
      <c r="K437" s="175"/>
      <c r="L437" s="175"/>
      <c r="M437" s="175"/>
      <c r="N437" s="175"/>
      <c r="O437" s="175"/>
      <c r="P437" s="175"/>
      <c r="Q437" s="175"/>
      <c r="R437" s="175"/>
      <c r="S437" s="175"/>
      <c r="T437" s="175"/>
      <c r="U437" s="175"/>
      <c r="V437" s="175"/>
      <c r="W437" s="175"/>
      <c r="X437" s="175"/>
      <c r="Y437" s="175"/>
      <c r="Z437" s="175"/>
    </row>
    <row r="438" ht="11.25" customHeight="1">
      <c r="A438" s="176"/>
      <c r="B438" s="176"/>
      <c r="C438" s="176"/>
      <c r="D438" s="176"/>
      <c r="E438" s="176"/>
      <c r="F438" s="175"/>
      <c r="G438" s="175"/>
      <c r="H438" s="175"/>
      <c r="I438" s="175"/>
      <c r="J438" s="175"/>
      <c r="K438" s="175"/>
      <c r="L438" s="175"/>
      <c r="M438" s="175"/>
      <c r="N438" s="175"/>
      <c r="O438" s="175"/>
      <c r="P438" s="175"/>
      <c r="Q438" s="175"/>
      <c r="R438" s="175"/>
      <c r="S438" s="175"/>
      <c r="T438" s="175"/>
      <c r="U438" s="175"/>
      <c r="V438" s="175"/>
      <c r="W438" s="175"/>
      <c r="X438" s="175"/>
      <c r="Y438" s="175"/>
      <c r="Z438" s="175"/>
    </row>
    <row r="439" ht="11.25" customHeight="1">
      <c r="A439" s="176"/>
      <c r="B439" s="176"/>
      <c r="C439" s="176"/>
      <c r="D439" s="176"/>
      <c r="E439" s="176"/>
      <c r="F439" s="175"/>
      <c r="G439" s="175"/>
      <c r="H439" s="175"/>
      <c r="I439" s="175"/>
      <c r="J439" s="175"/>
      <c r="K439" s="175"/>
      <c r="L439" s="175"/>
      <c r="M439" s="175"/>
      <c r="N439" s="175"/>
      <c r="O439" s="175"/>
      <c r="P439" s="175"/>
      <c r="Q439" s="175"/>
      <c r="R439" s="175"/>
      <c r="S439" s="175"/>
      <c r="T439" s="175"/>
      <c r="U439" s="175"/>
      <c r="V439" s="175"/>
      <c r="W439" s="175"/>
      <c r="X439" s="175"/>
      <c r="Y439" s="175"/>
      <c r="Z439" s="175"/>
    </row>
    <row r="440" ht="11.25" customHeight="1">
      <c r="A440" s="176"/>
      <c r="B440" s="176"/>
      <c r="C440" s="176"/>
      <c r="D440" s="176"/>
      <c r="E440" s="176"/>
      <c r="F440" s="175"/>
      <c r="G440" s="175"/>
      <c r="H440" s="175"/>
      <c r="I440" s="175"/>
      <c r="J440" s="175"/>
      <c r="K440" s="175"/>
      <c r="L440" s="175"/>
      <c r="M440" s="175"/>
      <c r="N440" s="175"/>
      <c r="O440" s="175"/>
      <c r="P440" s="175"/>
      <c r="Q440" s="175"/>
      <c r="R440" s="175"/>
      <c r="S440" s="175"/>
      <c r="T440" s="175"/>
      <c r="U440" s="175"/>
      <c r="V440" s="175"/>
      <c r="W440" s="175"/>
      <c r="X440" s="175"/>
      <c r="Y440" s="175"/>
      <c r="Z440" s="175"/>
    </row>
    <row r="441" ht="11.25" customHeight="1">
      <c r="A441" s="176"/>
      <c r="B441" s="176"/>
      <c r="C441" s="176"/>
      <c r="D441" s="176"/>
      <c r="E441" s="176"/>
      <c r="F441" s="175"/>
      <c r="G441" s="175"/>
      <c r="H441" s="175"/>
      <c r="I441" s="175"/>
      <c r="J441" s="175"/>
      <c r="K441" s="175"/>
      <c r="L441" s="175"/>
      <c r="M441" s="175"/>
      <c r="N441" s="175"/>
      <c r="O441" s="175"/>
      <c r="P441" s="175"/>
      <c r="Q441" s="175"/>
      <c r="R441" s="175"/>
      <c r="S441" s="175"/>
      <c r="T441" s="175"/>
      <c r="U441" s="175"/>
      <c r="V441" s="175"/>
      <c r="W441" s="175"/>
      <c r="X441" s="175"/>
      <c r="Y441" s="175"/>
      <c r="Z441" s="175"/>
    </row>
    <row r="442" ht="11.25" customHeight="1">
      <c r="A442" s="176"/>
      <c r="B442" s="176"/>
      <c r="C442" s="176"/>
      <c r="D442" s="176"/>
      <c r="E442" s="176"/>
      <c r="F442" s="175"/>
      <c r="G442" s="175"/>
      <c r="H442" s="175"/>
      <c r="I442" s="175"/>
      <c r="J442" s="175"/>
      <c r="K442" s="175"/>
      <c r="L442" s="175"/>
      <c r="M442" s="175"/>
      <c r="N442" s="175"/>
      <c r="O442" s="175"/>
      <c r="P442" s="175"/>
      <c r="Q442" s="175"/>
      <c r="R442" s="175"/>
      <c r="S442" s="175"/>
      <c r="T442" s="175"/>
      <c r="U442" s="175"/>
      <c r="V442" s="175"/>
      <c r="W442" s="175"/>
      <c r="X442" s="175"/>
      <c r="Y442" s="175"/>
      <c r="Z442" s="175"/>
    </row>
    <row r="443" ht="11.25" customHeight="1">
      <c r="A443" s="176"/>
      <c r="B443" s="176"/>
      <c r="C443" s="176"/>
      <c r="D443" s="176"/>
      <c r="E443" s="176"/>
      <c r="F443" s="175"/>
      <c r="G443" s="175"/>
      <c r="H443" s="175"/>
      <c r="I443" s="175"/>
      <c r="J443" s="175"/>
      <c r="K443" s="175"/>
      <c r="L443" s="175"/>
      <c r="M443" s="175"/>
      <c r="N443" s="175"/>
      <c r="O443" s="175"/>
      <c r="P443" s="175"/>
      <c r="Q443" s="175"/>
      <c r="R443" s="175"/>
      <c r="S443" s="175"/>
      <c r="T443" s="175"/>
      <c r="U443" s="175"/>
      <c r="V443" s="175"/>
      <c r="W443" s="175"/>
      <c r="X443" s="175"/>
      <c r="Y443" s="175"/>
      <c r="Z443" s="175"/>
    </row>
    <row r="444" ht="11.25" customHeight="1">
      <c r="A444" s="176"/>
      <c r="B444" s="176"/>
      <c r="C444" s="176"/>
      <c r="D444" s="176"/>
      <c r="E444" s="176"/>
      <c r="F444" s="175"/>
      <c r="G444" s="175"/>
      <c r="H444" s="175"/>
      <c r="I444" s="175"/>
      <c r="J444" s="175"/>
      <c r="K444" s="175"/>
      <c r="L444" s="175"/>
      <c r="M444" s="175"/>
      <c r="N444" s="175"/>
      <c r="O444" s="175"/>
      <c r="P444" s="175"/>
      <c r="Q444" s="175"/>
      <c r="R444" s="175"/>
      <c r="S444" s="175"/>
      <c r="T444" s="175"/>
      <c r="U444" s="175"/>
      <c r="V444" s="175"/>
      <c r="W444" s="175"/>
      <c r="X444" s="175"/>
      <c r="Y444" s="175"/>
      <c r="Z444" s="175"/>
    </row>
    <row r="445" ht="11.25" customHeight="1">
      <c r="A445" s="176"/>
      <c r="B445" s="176"/>
      <c r="C445" s="176"/>
      <c r="D445" s="176"/>
      <c r="E445" s="176"/>
      <c r="F445" s="175"/>
      <c r="G445" s="175"/>
      <c r="H445" s="175"/>
      <c r="I445" s="175"/>
      <c r="J445" s="175"/>
      <c r="K445" s="175"/>
      <c r="L445" s="175"/>
      <c r="M445" s="175"/>
      <c r="N445" s="175"/>
      <c r="O445" s="175"/>
      <c r="P445" s="175"/>
      <c r="Q445" s="175"/>
      <c r="R445" s="175"/>
      <c r="S445" s="175"/>
      <c r="T445" s="175"/>
      <c r="U445" s="175"/>
      <c r="V445" s="175"/>
      <c r="W445" s="175"/>
      <c r="X445" s="175"/>
      <c r="Y445" s="175"/>
      <c r="Z445" s="175"/>
    </row>
    <row r="446" ht="11.25" customHeight="1">
      <c r="A446" s="176"/>
      <c r="B446" s="176"/>
      <c r="C446" s="176"/>
      <c r="D446" s="176"/>
      <c r="E446" s="176"/>
      <c r="F446" s="175"/>
      <c r="G446" s="175"/>
      <c r="H446" s="175"/>
      <c r="I446" s="175"/>
      <c r="J446" s="175"/>
      <c r="K446" s="175"/>
      <c r="L446" s="175"/>
      <c r="M446" s="175"/>
      <c r="N446" s="175"/>
      <c r="O446" s="175"/>
      <c r="P446" s="175"/>
      <c r="Q446" s="175"/>
      <c r="R446" s="175"/>
      <c r="S446" s="175"/>
      <c r="T446" s="175"/>
      <c r="U446" s="175"/>
      <c r="V446" s="175"/>
      <c r="W446" s="175"/>
      <c r="X446" s="175"/>
      <c r="Y446" s="175"/>
      <c r="Z446" s="175"/>
    </row>
    <row r="447" ht="11.25" customHeight="1">
      <c r="A447" s="176"/>
      <c r="B447" s="176"/>
      <c r="C447" s="176"/>
      <c r="D447" s="176"/>
      <c r="E447" s="176"/>
      <c r="F447" s="175"/>
      <c r="G447" s="175"/>
      <c r="H447" s="175"/>
      <c r="I447" s="175"/>
      <c r="J447" s="175"/>
      <c r="K447" s="175"/>
      <c r="L447" s="175"/>
      <c r="M447" s="175"/>
      <c r="N447" s="175"/>
      <c r="O447" s="175"/>
      <c r="P447" s="175"/>
      <c r="Q447" s="175"/>
      <c r="R447" s="175"/>
      <c r="S447" s="175"/>
      <c r="T447" s="175"/>
      <c r="U447" s="175"/>
      <c r="V447" s="175"/>
      <c r="W447" s="175"/>
      <c r="X447" s="175"/>
      <c r="Y447" s="175"/>
      <c r="Z447" s="175"/>
    </row>
    <row r="448" ht="11.25" customHeight="1">
      <c r="A448" s="176"/>
      <c r="B448" s="176"/>
      <c r="C448" s="176"/>
      <c r="D448" s="176"/>
      <c r="E448" s="176"/>
      <c r="F448" s="175"/>
      <c r="G448" s="175"/>
      <c r="H448" s="175"/>
      <c r="I448" s="175"/>
      <c r="J448" s="175"/>
      <c r="K448" s="175"/>
      <c r="L448" s="175"/>
      <c r="M448" s="175"/>
      <c r="N448" s="175"/>
      <c r="O448" s="175"/>
      <c r="P448" s="175"/>
      <c r="Q448" s="175"/>
      <c r="R448" s="175"/>
      <c r="S448" s="175"/>
      <c r="T448" s="175"/>
      <c r="U448" s="175"/>
      <c r="V448" s="175"/>
      <c r="W448" s="175"/>
      <c r="X448" s="175"/>
      <c r="Y448" s="175"/>
      <c r="Z448" s="175"/>
    </row>
    <row r="449" ht="11.25" customHeight="1">
      <c r="A449" s="176"/>
      <c r="B449" s="176"/>
      <c r="C449" s="176"/>
      <c r="D449" s="176"/>
      <c r="E449" s="176"/>
      <c r="F449" s="175"/>
      <c r="G449" s="175"/>
      <c r="H449" s="175"/>
      <c r="I449" s="175"/>
      <c r="J449" s="175"/>
      <c r="K449" s="175"/>
      <c r="L449" s="175"/>
      <c r="M449" s="175"/>
      <c r="N449" s="175"/>
      <c r="O449" s="175"/>
      <c r="P449" s="175"/>
      <c r="Q449" s="175"/>
      <c r="R449" s="175"/>
      <c r="S449" s="175"/>
      <c r="T449" s="175"/>
      <c r="U449" s="175"/>
      <c r="V449" s="175"/>
      <c r="W449" s="175"/>
      <c r="X449" s="175"/>
      <c r="Y449" s="175"/>
      <c r="Z449" s="175"/>
    </row>
    <row r="450" ht="11.25" customHeight="1">
      <c r="A450" s="176"/>
      <c r="B450" s="176"/>
      <c r="C450" s="176"/>
      <c r="D450" s="176"/>
      <c r="E450" s="176"/>
      <c r="F450" s="175"/>
      <c r="G450" s="175"/>
      <c r="H450" s="175"/>
      <c r="I450" s="175"/>
      <c r="J450" s="175"/>
      <c r="K450" s="175"/>
      <c r="L450" s="175"/>
      <c r="M450" s="175"/>
      <c r="N450" s="175"/>
      <c r="O450" s="175"/>
      <c r="P450" s="175"/>
      <c r="Q450" s="175"/>
      <c r="R450" s="175"/>
      <c r="S450" s="175"/>
      <c r="T450" s="175"/>
      <c r="U450" s="175"/>
      <c r="V450" s="175"/>
      <c r="W450" s="175"/>
      <c r="X450" s="175"/>
      <c r="Y450" s="175"/>
      <c r="Z450" s="175"/>
    </row>
    <row r="451" ht="11.25" customHeight="1">
      <c r="A451" s="176"/>
      <c r="B451" s="176"/>
      <c r="C451" s="176"/>
      <c r="D451" s="176"/>
      <c r="E451" s="176"/>
      <c r="F451" s="175"/>
      <c r="G451" s="175"/>
      <c r="H451" s="175"/>
      <c r="I451" s="175"/>
      <c r="J451" s="175"/>
      <c r="K451" s="175"/>
      <c r="L451" s="175"/>
      <c r="M451" s="175"/>
      <c r="N451" s="175"/>
      <c r="O451" s="175"/>
      <c r="P451" s="175"/>
      <c r="Q451" s="175"/>
      <c r="R451" s="175"/>
      <c r="S451" s="175"/>
      <c r="T451" s="175"/>
      <c r="U451" s="175"/>
      <c r="V451" s="175"/>
      <c r="W451" s="175"/>
      <c r="X451" s="175"/>
      <c r="Y451" s="175"/>
      <c r="Z451" s="175"/>
    </row>
    <row r="452" ht="11.25" customHeight="1">
      <c r="A452" s="176"/>
      <c r="B452" s="176"/>
      <c r="C452" s="176"/>
      <c r="D452" s="176"/>
      <c r="E452" s="176"/>
      <c r="F452" s="175"/>
      <c r="G452" s="175"/>
      <c r="H452" s="175"/>
      <c r="I452" s="175"/>
      <c r="J452" s="175"/>
      <c r="K452" s="175"/>
      <c r="L452" s="175"/>
      <c r="M452" s="175"/>
      <c r="N452" s="175"/>
      <c r="O452" s="175"/>
      <c r="P452" s="175"/>
      <c r="Q452" s="175"/>
      <c r="R452" s="175"/>
      <c r="S452" s="175"/>
      <c r="T452" s="175"/>
      <c r="U452" s="175"/>
      <c r="V452" s="175"/>
      <c r="W452" s="175"/>
      <c r="X452" s="175"/>
      <c r="Y452" s="175"/>
      <c r="Z452" s="175"/>
    </row>
    <row r="453" ht="11.25" customHeight="1">
      <c r="A453" s="176"/>
      <c r="B453" s="176"/>
      <c r="C453" s="176"/>
      <c r="D453" s="176"/>
      <c r="E453" s="176"/>
      <c r="F453" s="175"/>
      <c r="G453" s="175"/>
      <c r="H453" s="175"/>
      <c r="I453" s="175"/>
      <c r="J453" s="175"/>
      <c r="K453" s="175"/>
      <c r="L453" s="175"/>
      <c r="M453" s="175"/>
      <c r="N453" s="175"/>
      <c r="O453" s="175"/>
      <c r="P453" s="175"/>
      <c r="Q453" s="175"/>
      <c r="R453" s="175"/>
      <c r="S453" s="175"/>
      <c r="T453" s="175"/>
      <c r="U453" s="175"/>
      <c r="V453" s="175"/>
      <c r="W453" s="175"/>
      <c r="X453" s="175"/>
      <c r="Y453" s="175"/>
      <c r="Z453" s="175"/>
    </row>
    <row r="454" ht="11.25" customHeight="1">
      <c r="A454" s="176"/>
      <c r="B454" s="176"/>
      <c r="C454" s="176"/>
      <c r="D454" s="176"/>
      <c r="E454" s="176"/>
      <c r="F454" s="175"/>
      <c r="G454" s="175"/>
      <c r="H454" s="175"/>
      <c r="I454" s="175"/>
      <c r="J454" s="175"/>
      <c r="K454" s="175"/>
      <c r="L454" s="175"/>
      <c r="M454" s="175"/>
      <c r="N454" s="175"/>
      <c r="O454" s="175"/>
      <c r="P454" s="175"/>
      <c r="Q454" s="175"/>
      <c r="R454" s="175"/>
      <c r="S454" s="175"/>
      <c r="T454" s="175"/>
      <c r="U454" s="175"/>
      <c r="V454" s="175"/>
      <c r="W454" s="175"/>
      <c r="X454" s="175"/>
      <c r="Y454" s="175"/>
      <c r="Z454" s="175"/>
    </row>
    <row r="455" ht="11.25" customHeight="1">
      <c r="A455" s="176"/>
      <c r="B455" s="176"/>
      <c r="C455" s="176"/>
      <c r="D455" s="176"/>
      <c r="E455" s="176"/>
      <c r="F455" s="175"/>
      <c r="G455" s="175"/>
      <c r="H455" s="175"/>
      <c r="I455" s="175"/>
      <c r="J455" s="175"/>
      <c r="K455" s="175"/>
      <c r="L455" s="175"/>
      <c r="M455" s="175"/>
      <c r="N455" s="175"/>
      <c r="O455" s="175"/>
      <c r="P455" s="175"/>
      <c r="Q455" s="175"/>
      <c r="R455" s="175"/>
      <c r="S455" s="175"/>
      <c r="T455" s="175"/>
      <c r="U455" s="175"/>
      <c r="V455" s="175"/>
      <c r="W455" s="175"/>
      <c r="X455" s="175"/>
      <c r="Y455" s="175"/>
      <c r="Z455" s="175"/>
    </row>
    <row r="456" ht="11.25" customHeight="1">
      <c r="A456" s="176"/>
      <c r="B456" s="176"/>
      <c r="C456" s="176"/>
      <c r="D456" s="176"/>
      <c r="E456" s="176"/>
      <c r="F456" s="175"/>
      <c r="G456" s="175"/>
      <c r="H456" s="175"/>
      <c r="I456" s="175"/>
      <c r="J456" s="175"/>
      <c r="K456" s="175"/>
      <c r="L456" s="175"/>
      <c r="M456" s="175"/>
      <c r="N456" s="175"/>
      <c r="O456" s="175"/>
      <c r="P456" s="175"/>
      <c r="Q456" s="175"/>
      <c r="R456" s="175"/>
      <c r="S456" s="175"/>
      <c r="T456" s="175"/>
      <c r="U456" s="175"/>
      <c r="V456" s="175"/>
      <c r="W456" s="175"/>
      <c r="X456" s="175"/>
      <c r="Y456" s="175"/>
      <c r="Z456" s="175"/>
    </row>
    <row r="457" ht="11.25" customHeight="1">
      <c r="A457" s="176"/>
      <c r="B457" s="176"/>
      <c r="C457" s="176"/>
      <c r="D457" s="176"/>
      <c r="E457" s="176"/>
      <c r="F457" s="175"/>
      <c r="G457" s="175"/>
      <c r="H457" s="175"/>
      <c r="I457" s="175"/>
      <c r="J457" s="175"/>
      <c r="K457" s="175"/>
      <c r="L457" s="175"/>
      <c r="M457" s="175"/>
      <c r="N457" s="175"/>
      <c r="O457" s="175"/>
      <c r="P457" s="175"/>
      <c r="Q457" s="175"/>
      <c r="R457" s="175"/>
      <c r="S457" s="175"/>
      <c r="T457" s="175"/>
      <c r="U457" s="175"/>
      <c r="V457" s="175"/>
      <c r="W457" s="175"/>
      <c r="X457" s="175"/>
      <c r="Y457" s="175"/>
      <c r="Z457" s="175"/>
    </row>
    <row r="458" ht="11.25" customHeight="1">
      <c r="A458" s="176"/>
      <c r="B458" s="176"/>
      <c r="C458" s="176"/>
      <c r="D458" s="176"/>
      <c r="E458" s="176"/>
      <c r="F458" s="175"/>
      <c r="G458" s="175"/>
      <c r="H458" s="175"/>
      <c r="I458" s="175"/>
      <c r="J458" s="175"/>
      <c r="K458" s="175"/>
      <c r="L458" s="175"/>
      <c r="M458" s="175"/>
      <c r="N458" s="175"/>
      <c r="O458" s="175"/>
      <c r="P458" s="175"/>
      <c r="Q458" s="175"/>
      <c r="R458" s="175"/>
      <c r="S458" s="175"/>
      <c r="T458" s="175"/>
      <c r="U458" s="175"/>
      <c r="V458" s="175"/>
      <c r="W458" s="175"/>
      <c r="X458" s="175"/>
      <c r="Y458" s="175"/>
      <c r="Z458" s="175"/>
    </row>
    <row r="459" ht="11.25" customHeight="1">
      <c r="A459" s="176"/>
      <c r="B459" s="176"/>
      <c r="C459" s="176"/>
      <c r="D459" s="176"/>
      <c r="E459" s="176"/>
      <c r="F459" s="175"/>
      <c r="G459" s="175"/>
      <c r="H459" s="175"/>
      <c r="I459" s="175"/>
      <c r="J459" s="175"/>
      <c r="K459" s="175"/>
      <c r="L459" s="175"/>
      <c r="M459" s="175"/>
      <c r="N459" s="175"/>
      <c r="O459" s="175"/>
      <c r="P459" s="175"/>
      <c r="Q459" s="175"/>
      <c r="R459" s="175"/>
      <c r="S459" s="175"/>
      <c r="T459" s="175"/>
      <c r="U459" s="175"/>
      <c r="V459" s="175"/>
      <c r="W459" s="175"/>
      <c r="X459" s="175"/>
      <c r="Y459" s="175"/>
      <c r="Z459" s="175"/>
    </row>
    <row r="460" ht="11.25" customHeight="1">
      <c r="A460" s="176"/>
      <c r="B460" s="176"/>
      <c r="C460" s="176"/>
      <c r="D460" s="176"/>
      <c r="E460" s="176"/>
      <c r="F460" s="175"/>
      <c r="G460" s="175"/>
      <c r="H460" s="175"/>
      <c r="I460" s="175"/>
      <c r="J460" s="175"/>
      <c r="K460" s="175"/>
      <c r="L460" s="175"/>
      <c r="M460" s="175"/>
      <c r="N460" s="175"/>
      <c r="O460" s="175"/>
      <c r="P460" s="175"/>
      <c r="Q460" s="175"/>
      <c r="R460" s="175"/>
      <c r="S460" s="175"/>
      <c r="T460" s="175"/>
      <c r="U460" s="175"/>
      <c r="V460" s="175"/>
      <c r="W460" s="175"/>
      <c r="X460" s="175"/>
      <c r="Y460" s="175"/>
      <c r="Z460" s="175"/>
    </row>
    <row r="461" ht="11.25" customHeight="1">
      <c r="A461" s="176"/>
      <c r="B461" s="176"/>
      <c r="C461" s="176"/>
      <c r="D461" s="176"/>
      <c r="E461" s="176"/>
      <c r="F461" s="175"/>
      <c r="G461" s="175"/>
      <c r="H461" s="175"/>
      <c r="I461" s="175"/>
      <c r="J461" s="175"/>
      <c r="K461" s="175"/>
      <c r="L461" s="175"/>
      <c r="M461" s="175"/>
      <c r="N461" s="175"/>
      <c r="O461" s="175"/>
      <c r="P461" s="175"/>
      <c r="Q461" s="175"/>
      <c r="R461" s="175"/>
      <c r="S461" s="175"/>
      <c r="T461" s="175"/>
      <c r="U461" s="175"/>
      <c r="V461" s="175"/>
      <c r="W461" s="175"/>
      <c r="X461" s="175"/>
      <c r="Y461" s="175"/>
      <c r="Z461" s="175"/>
    </row>
    <row r="462" ht="11.25" customHeight="1">
      <c r="A462" s="176"/>
      <c r="B462" s="176"/>
      <c r="C462" s="176"/>
      <c r="D462" s="176"/>
      <c r="E462" s="176"/>
      <c r="F462" s="175"/>
      <c r="G462" s="175"/>
      <c r="H462" s="175"/>
      <c r="I462" s="175"/>
      <c r="J462" s="175"/>
      <c r="K462" s="175"/>
      <c r="L462" s="175"/>
      <c r="M462" s="175"/>
      <c r="N462" s="175"/>
      <c r="O462" s="175"/>
      <c r="P462" s="175"/>
      <c r="Q462" s="175"/>
      <c r="R462" s="175"/>
      <c r="S462" s="175"/>
      <c r="T462" s="175"/>
      <c r="U462" s="175"/>
      <c r="V462" s="175"/>
      <c r="W462" s="175"/>
      <c r="X462" s="175"/>
      <c r="Y462" s="175"/>
      <c r="Z462" s="175"/>
    </row>
    <row r="463" ht="11.25" customHeight="1">
      <c r="A463" s="176"/>
      <c r="B463" s="176"/>
      <c r="C463" s="176"/>
      <c r="D463" s="176"/>
      <c r="E463" s="176"/>
      <c r="F463" s="175"/>
      <c r="G463" s="175"/>
      <c r="H463" s="175"/>
      <c r="I463" s="175"/>
      <c r="J463" s="175"/>
      <c r="K463" s="175"/>
      <c r="L463" s="175"/>
      <c r="M463" s="175"/>
      <c r="N463" s="175"/>
      <c r="O463" s="175"/>
      <c r="P463" s="175"/>
      <c r="Q463" s="175"/>
      <c r="R463" s="175"/>
      <c r="S463" s="175"/>
      <c r="T463" s="175"/>
      <c r="U463" s="175"/>
      <c r="V463" s="175"/>
      <c r="W463" s="175"/>
      <c r="X463" s="175"/>
      <c r="Y463" s="175"/>
      <c r="Z463" s="175"/>
    </row>
    <row r="464" ht="11.25" customHeight="1">
      <c r="A464" s="176"/>
      <c r="B464" s="176"/>
      <c r="C464" s="176"/>
      <c r="D464" s="176"/>
      <c r="E464" s="176"/>
      <c r="F464" s="175"/>
      <c r="G464" s="175"/>
      <c r="H464" s="175"/>
      <c r="I464" s="175"/>
      <c r="J464" s="175"/>
      <c r="K464" s="175"/>
      <c r="L464" s="175"/>
      <c r="M464" s="175"/>
      <c r="N464" s="175"/>
      <c r="O464" s="175"/>
      <c r="P464" s="175"/>
      <c r="Q464" s="175"/>
      <c r="R464" s="175"/>
      <c r="S464" s="175"/>
      <c r="T464" s="175"/>
      <c r="U464" s="175"/>
      <c r="V464" s="175"/>
      <c r="W464" s="175"/>
      <c r="X464" s="175"/>
      <c r="Y464" s="175"/>
      <c r="Z464" s="175"/>
    </row>
    <row r="465" ht="11.25" customHeight="1">
      <c r="A465" s="176"/>
      <c r="B465" s="176"/>
      <c r="C465" s="176"/>
      <c r="D465" s="176"/>
      <c r="E465" s="176"/>
      <c r="F465" s="175"/>
      <c r="G465" s="175"/>
      <c r="H465" s="175"/>
      <c r="I465" s="175"/>
      <c r="J465" s="175"/>
      <c r="K465" s="175"/>
      <c r="L465" s="175"/>
      <c r="M465" s="175"/>
      <c r="N465" s="175"/>
      <c r="O465" s="175"/>
      <c r="P465" s="175"/>
      <c r="Q465" s="175"/>
      <c r="R465" s="175"/>
      <c r="S465" s="175"/>
      <c r="T465" s="175"/>
      <c r="U465" s="175"/>
      <c r="V465" s="175"/>
      <c r="W465" s="175"/>
      <c r="X465" s="175"/>
      <c r="Y465" s="175"/>
      <c r="Z465" s="175"/>
    </row>
    <row r="466" ht="11.25" customHeight="1">
      <c r="A466" s="176"/>
      <c r="B466" s="176"/>
      <c r="C466" s="176"/>
      <c r="D466" s="176"/>
      <c r="E466" s="176"/>
      <c r="F466" s="175"/>
      <c r="G466" s="175"/>
      <c r="H466" s="175"/>
      <c r="I466" s="175"/>
      <c r="J466" s="175"/>
      <c r="K466" s="175"/>
      <c r="L466" s="175"/>
      <c r="M466" s="175"/>
      <c r="N466" s="175"/>
      <c r="O466" s="175"/>
      <c r="P466" s="175"/>
      <c r="Q466" s="175"/>
      <c r="R466" s="175"/>
      <c r="S466" s="175"/>
      <c r="T466" s="175"/>
      <c r="U466" s="175"/>
      <c r="V466" s="175"/>
      <c r="W466" s="175"/>
      <c r="X466" s="175"/>
      <c r="Y466" s="175"/>
      <c r="Z466" s="175"/>
    </row>
    <row r="467" ht="11.25" customHeight="1">
      <c r="A467" s="176"/>
      <c r="B467" s="176"/>
      <c r="C467" s="176"/>
      <c r="D467" s="176"/>
      <c r="E467" s="176"/>
      <c r="F467" s="175"/>
      <c r="G467" s="175"/>
      <c r="H467" s="175"/>
      <c r="I467" s="175"/>
      <c r="J467" s="175"/>
      <c r="K467" s="175"/>
      <c r="L467" s="175"/>
      <c r="M467" s="175"/>
      <c r="N467" s="175"/>
      <c r="O467" s="175"/>
      <c r="P467" s="175"/>
      <c r="Q467" s="175"/>
      <c r="R467" s="175"/>
      <c r="S467" s="175"/>
      <c r="T467" s="175"/>
      <c r="U467" s="175"/>
      <c r="V467" s="175"/>
      <c r="W467" s="175"/>
      <c r="X467" s="175"/>
      <c r="Y467" s="175"/>
      <c r="Z467" s="175"/>
    </row>
    <row r="468" ht="11.25" customHeight="1">
      <c r="A468" s="176"/>
      <c r="B468" s="176"/>
      <c r="C468" s="176"/>
      <c r="D468" s="176"/>
      <c r="E468" s="176"/>
      <c r="F468" s="175"/>
      <c r="G468" s="175"/>
      <c r="H468" s="175"/>
      <c r="I468" s="175"/>
      <c r="J468" s="175"/>
      <c r="K468" s="175"/>
      <c r="L468" s="175"/>
      <c r="M468" s="175"/>
      <c r="N468" s="175"/>
      <c r="O468" s="175"/>
      <c r="P468" s="175"/>
      <c r="Q468" s="175"/>
      <c r="R468" s="175"/>
      <c r="S468" s="175"/>
      <c r="T468" s="175"/>
      <c r="U468" s="175"/>
      <c r="V468" s="175"/>
      <c r="W468" s="175"/>
      <c r="X468" s="175"/>
      <c r="Y468" s="175"/>
      <c r="Z468" s="175"/>
    </row>
    <row r="469" ht="11.25" customHeight="1">
      <c r="A469" s="176"/>
      <c r="B469" s="176"/>
      <c r="C469" s="176"/>
      <c r="D469" s="176"/>
      <c r="E469" s="176"/>
      <c r="F469" s="175"/>
      <c r="G469" s="175"/>
      <c r="H469" s="175"/>
      <c r="I469" s="175"/>
      <c r="J469" s="175"/>
      <c r="K469" s="175"/>
      <c r="L469" s="175"/>
      <c r="M469" s="175"/>
      <c r="N469" s="175"/>
      <c r="O469" s="175"/>
      <c r="P469" s="175"/>
      <c r="Q469" s="175"/>
      <c r="R469" s="175"/>
      <c r="S469" s="175"/>
      <c r="T469" s="175"/>
      <c r="U469" s="175"/>
      <c r="V469" s="175"/>
      <c r="W469" s="175"/>
      <c r="X469" s="175"/>
      <c r="Y469" s="175"/>
      <c r="Z469" s="175"/>
    </row>
    <row r="470" ht="11.25" customHeight="1">
      <c r="A470" s="176"/>
      <c r="B470" s="176"/>
      <c r="C470" s="176"/>
      <c r="D470" s="176"/>
      <c r="E470" s="176"/>
      <c r="F470" s="175"/>
      <c r="G470" s="175"/>
      <c r="H470" s="175"/>
      <c r="I470" s="175"/>
      <c r="J470" s="175"/>
      <c r="K470" s="175"/>
      <c r="L470" s="175"/>
      <c r="M470" s="175"/>
      <c r="N470" s="175"/>
      <c r="O470" s="175"/>
      <c r="P470" s="175"/>
      <c r="Q470" s="175"/>
      <c r="R470" s="175"/>
      <c r="S470" s="175"/>
      <c r="T470" s="175"/>
      <c r="U470" s="175"/>
      <c r="V470" s="175"/>
      <c r="W470" s="175"/>
      <c r="X470" s="175"/>
      <c r="Y470" s="175"/>
      <c r="Z470" s="175"/>
    </row>
    <row r="471" ht="11.25" customHeight="1">
      <c r="A471" s="176"/>
      <c r="B471" s="176"/>
      <c r="C471" s="176"/>
      <c r="D471" s="176"/>
      <c r="E471" s="176"/>
      <c r="F471" s="175"/>
      <c r="G471" s="175"/>
      <c r="H471" s="175"/>
      <c r="I471" s="175"/>
      <c r="J471" s="175"/>
      <c r="K471" s="175"/>
      <c r="L471" s="175"/>
      <c r="M471" s="175"/>
      <c r="N471" s="175"/>
      <c r="O471" s="175"/>
      <c r="P471" s="175"/>
      <c r="Q471" s="175"/>
      <c r="R471" s="175"/>
      <c r="S471" s="175"/>
      <c r="T471" s="175"/>
      <c r="U471" s="175"/>
      <c r="V471" s="175"/>
      <c r="W471" s="175"/>
      <c r="X471" s="175"/>
      <c r="Y471" s="175"/>
      <c r="Z471" s="175"/>
    </row>
    <row r="472" ht="11.25" customHeight="1">
      <c r="A472" s="176"/>
      <c r="B472" s="176"/>
      <c r="C472" s="176"/>
      <c r="D472" s="176"/>
      <c r="E472" s="176"/>
      <c r="F472" s="175"/>
      <c r="G472" s="175"/>
      <c r="H472" s="175"/>
      <c r="I472" s="175"/>
      <c r="J472" s="175"/>
      <c r="K472" s="175"/>
      <c r="L472" s="175"/>
      <c r="M472" s="175"/>
      <c r="N472" s="175"/>
      <c r="O472" s="175"/>
      <c r="P472" s="175"/>
      <c r="Q472" s="175"/>
      <c r="R472" s="175"/>
      <c r="S472" s="175"/>
      <c r="T472" s="175"/>
      <c r="U472" s="175"/>
      <c r="V472" s="175"/>
      <c r="W472" s="175"/>
      <c r="X472" s="175"/>
      <c r="Y472" s="175"/>
      <c r="Z472" s="175"/>
    </row>
    <row r="473" ht="11.25" customHeight="1">
      <c r="A473" s="176"/>
      <c r="B473" s="176"/>
      <c r="C473" s="176"/>
      <c r="D473" s="176"/>
      <c r="E473" s="176"/>
      <c r="F473" s="175"/>
      <c r="G473" s="175"/>
      <c r="H473" s="175"/>
      <c r="I473" s="175"/>
      <c r="J473" s="175"/>
      <c r="K473" s="175"/>
      <c r="L473" s="175"/>
      <c r="M473" s="175"/>
      <c r="N473" s="175"/>
      <c r="O473" s="175"/>
      <c r="P473" s="175"/>
      <c r="Q473" s="175"/>
      <c r="R473" s="175"/>
      <c r="S473" s="175"/>
      <c r="T473" s="175"/>
      <c r="U473" s="175"/>
      <c r="V473" s="175"/>
      <c r="W473" s="175"/>
      <c r="X473" s="175"/>
      <c r="Y473" s="175"/>
      <c r="Z473" s="175"/>
    </row>
    <row r="474" ht="11.25" customHeight="1">
      <c r="A474" s="176"/>
      <c r="B474" s="176"/>
      <c r="C474" s="176"/>
      <c r="D474" s="176"/>
      <c r="E474" s="176"/>
      <c r="F474" s="175"/>
      <c r="G474" s="175"/>
      <c r="H474" s="175"/>
      <c r="I474" s="175"/>
      <c r="J474" s="175"/>
      <c r="K474" s="175"/>
      <c r="L474" s="175"/>
      <c r="M474" s="175"/>
      <c r="N474" s="175"/>
      <c r="O474" s="175"/>
      <c r="P474" s="175"/>
      <c r="Q474" s="175"/>
      <c r="R474" s="175"/>
      <c r="S474" s="175"/>
      <c r="T474" s="175"/>
      <c r="U474" s="175"/>
      <c r="V474" s="175"/>
      <c r="W474" s="175"/>
      <c r="X474" s="175"/>
      <c r="Y474" s="175"/>
      <c r="Z474" s="175"/>
    </row>
    <row r="475" ht="11.25" customHeight="1">
      <c r="A475" s="176"/>
      <c r="B475" s="176"/>
      <c r="C475" s="176"/>
      <c r="D475" s="176"/>
      <c r="E475" s="176"/>
      <c r="F475" s="175"/>
      <c r="G475" s="175"/>
      <c r="H475" s="175"/>
      <c r="I475" s="175"/>
      <c r="J475" s="175"/>
      <c r="K475" s="175"/>
      <c r="L475" s="175"/>
      <c r="M475" s="175"/>
      <c r="N475" s="175"/>
      <c r="O475" s="175"/>
      <c r="P475" s="175"/>
      <c r="Q475" s="175"/>
      <c r="R475" s="175"/>
      <c r="S475" s="175"/>
      <c r="T475" s="175"/>
      <c r="U475" s="175"/>
      <c r="V475" s="175"/>
      <c r="W475" s="175"/>
      <c r="X475" s="175"/>
      <c r="Y475" s="175"/>
      <c r="Z475" s="175"/>
    </row>
    <row r="476" ht="11.25" customHeight="1">
      <c r="A476" s="176"/>
      <c r="B476" s="176"/>
      <c r="C476" s="176"/>
      <c r="D476" s="176"/>
      <c r="E476" s="176"/>
      <c r="F476" s="175"/>
      <c r="G476" s="175"/>
      <c r="H476" s="175"/>
      <c r="I476" s="175"/>
      <c r="J476" s="175"/>
      <c r="K476" s="175"/>
      <c r="L476" s="175"/>
      <c r="M476" s="175"/>
      <c r="N476" s="175"/>
      <c r="O476" s="175"/>
      <c r="P476" s="175"/>
      <c r="Q476" s="175"/>
      <c r="R476" s="175"/>
      <c r="S476" s="175"/>
      <c r="T476" s="175"/>
      <c r="U476" s="175"/>
      <c r="V476" s="175"/>
      <c r="W476" s="175"/>
      <c r="X476" s="175"/>
      <c r="Y476" s="175"/>
      <c r="Z476" s="175"/>
    </row>
    <row r="477" ht="11.25" customHeight="1">
      <c r="A477" s="176"/>
      <c r="B477" s="176"/>
      <c r="C477" s="176"/>
      <c r="D477" s="176"/>
      <c r="E477" s="176"/>
      <c r="F477" s="175"/>
      <c r="G477" s="175"/>
      <c r="H477" s="175"/>
      <c r="I477" s="175"/>
      <c r="J477" s="175"/>
      <c r="K477" s="175"/>
      <c r="L477" s="175"/>
      <c r="M477" s="175"/>
      <c r="N477" s="175"/>
      <c r="O477" s="175"/>
      <c r="P477" s="175"/>
      <c r="Q477" s="175"/>
      <c r="R477" s="175"/>
      <c r="S477" s="175"/>
      <c r="T477" s="175"/>
      <c r="U477" s="175"/>
      <c r="V477" s="175"/>
      <c r="W477" s="175"/>
      <c r="X477" s="175"/>
      <c r="Y477" s="175"/>
      <c r="Z477" s="175"/>
    </row>
    <row r="478" ht="11.25" customHeight="1">
      <c r="A478" s="176"/>
      <c r="B478" s="176"/>
      <c r="C478" s="176"/>
      <c r="D478" s="176"/>
      <c r="E478" s="176"/>
      <c r="F478" s="175"/>
      <c r="G478" s="175"/>
      <c r="H478" s="175"/>
      <c r="I478" s="175"/>
      <c r="J478" s="175"/>
      <c r="K478" s="175"/>
      <c r="L478" s="175"/>
      <c r="M478" s="175"/>
      <c r="N478" s="175"/>
      <c r="O478" s="175"/>
      <c r="P478" s="175"/>
      <c r="Q478" s="175"/>
      <c r="R478" s="175"/>
      <c r="S478" s="175"/>
      <c r="T478" s="175"/>
      <c r="U478" s="175"/>
      <c r="V478" s="175"/>
      <c r="W478" s="175"/>
      <c r="X478" s="175"/>
      <c r="Y478" s="175"/>
      <c r="Z478" s="175"/>
    </row>
    <row r="479" ht="11.25" customHeight="1">
      <c r="A479" s="176"/>
      <c r="B479" s="176"/>
      <c r="C479" s="176"/>
      <c r="D479" s="176"/>
      <c r="E479" s="176"/>
      <c r="F479" s="175"/>
      <c r="G479" s="175"/>
      <c r="H479" s="175"/>
      <c r="I479" s="175"/>
      <c r="J479" s="175"/>
      <c r="K479" s="175"/>
      <c r="L479" s="175"/>
      <c r="M479" s="175"/>
      <c r="N479" s="175"/>
      <c r="O479" s="175"/>
      <c r="P479" s="175"/>
      <c r="Q479" s="175"/>
      <c r="R479" s="175"/>
      <c r="S479" s="175"/>
      <c r="T479" s="175"/>
      <c r="U479" s="175"/>
      <c r="V479" s="175"/>
      <c r="W479" s="175"/>
      <c r="X479" s="175"/>
      <c r="Y479" s="175"/>
      <c r="Z479" s="175"/>
    </row>
    <row r="480" ht="11.25" customHeight="1">
      <c r="A480" s="176"/>
      <c r="B480" s="176"/>
      <c r="C480" s="176"/>
      <c r="D480" s="176"/>
      <c r="E480" s="176"/>
      <c r="F480" s="175"/>
      <c r="G480" s="175"/>
      <c r="H480" s="175"/>
      <c r="I480" s="175"/>
      <c r="J480" s="175"/>
      <c r="K480" s="175"/>
      <c r="L480" s="175"/>
      <c r="M480" s="175"/>
      <c r="N480" s="175"/>
      <c r="O480" s="175"/>
      <c r="P480" s="175"/>
      <c r="Q480" s="175"/>
      <c r="R480" s="175"/>
      <c r="S480" s="175"/>
      <c r="T480" s="175"/>
      <c r="U480" s="175"/>
      <c r="V480" s="175"/>
      <c r="W480" s="175"/>
      <c r="X480" s="175"/>
      <c r="Y480" s="175"/>
      <c r="Z480" s="175"/>
    </row>
    <row r="481" ht="11.25" customHeight="1">
      <c r="A481" s="176"/>
      <c r="B481" s="176"/>
      <c r="C481" s="176"/>
      <c r="D481" s="176"/>
      <c r="E481" s="176"/>
      <c r="F481" s="175"/>
      <c r="G481" s="175"/>
      <c r="H481" s="175"/>
      <c r="I481" s="175"/>
      <c r="J481" s="175"/>
      <c r="K481" s="175"/>
      <c r="L481" s="175"/>
      <c r="M481" s="175"/>
      <c r="N481" s="175"/>
      <c r="O481" s="175"/>
      <c r="P481" s="175"/>
      <c r="Q481" s="175"/>
      <c r="R481" s="175"/>
      <c r="S481" s="175"/>
      <c r="T481" s="175"/>
      <c r="U481" s="175"/>
      <c r="V481" s="175"/>
      <c r="W481" s="175"/>
      <c r="X481" s="175"/>
      <c r="Y481" s="175"/>
      <c r="Z481" s="175"/>
    </row>
    <row r="482" ht="11.25" customHeight="1">
      <c r="A482" s="176"/>
      <c r="B482" s="176"/>
      <c r="C482" s="176"/>
      <c r="D482" s="176"/>
      <c r="E482" s="176"/>
      <c r="F482" s="175"/>
      <c r="G482" s="175"/>
      <c r="H482" s="175"/>
      <c r="I482" s="175"/>
      <c r="J482" s="175"/>
      <c r="K482" s="175"/>
      <c r="L482" s="175"/>
      <c r="M482" s="175"/>
      <c r="N482" s="175"/>
      <c r="O482" s="175"/>
      <c r="P482" s="175"/>
      <c r="Q482" s="175"/>
      <c r="R482" s="175"/>
      <c r="S482" s="175"/>
      <c r="T482" s="175"/>
      <c r="U482" s="175"/>
      <c r="V482" s="175"/>
      <c r="W482" s="175"/>
      <c r="X482" s="175"/>
      <c r="Y482" s="175"/>
      <c r="Z482" s="175"/>
    </row>
    <row r="483" ht="11.25" customHeight="1">
      <c r="A483" s="176"/>
      <c r="B483" s="176"/>
      <c r="C483" s="176"/>
      <c r="D483" s="176"/>
      <c r="E483" s="176"/>
      <c r="F483" s="175"/>
      <c r="G483" s="175"/>
      <c r="H483" s="175"/>
      <c r="I483" s="175"/>
      <c r="J483" s="175"/>
      <c r="K483" s="175"/>
      <c r="L483" s="175"/>
      <c r="M483" s="175"/>
      <c r="N483" s="175"/>
      <c r="O483" s="175"/>
      <c r="P483" s="175"/>
      <c r="Q483" s="175"/>
      <c r="R483" s="175"/>
      <c r="S483" s="175"/>
      <c r="T483" s="175"/>
      <c r="U483" s="175"/>
      <c r="V483" s="175"/>
      <c r="W483" s="175"/>
      <c r="X483" s="175"/>
      <c r="Y483" s="175"/>
      <c r="Z483" s="175"/>
    </row>
    <row r="484" ht="11.25" customHeight="1">
      <c r="A484" s="176"/>
      <c r="B484" s="176"/>
      <c r="C484" s="176"/>
      <c r="D484" s="176"/>
      <c r="E484" s="176"/>
      <c r="F484" s="175"/>
      <c r="G484" s="175"/>
      <c r="H484" s="175"/>
      <c r="I484" s="175"/>
      <c r="J484" s="175"/>
      <c r="K484" s="175"/>
      <c r="L484" s="175"/>
      <c r="M484" s="175"/>
      <c r="N484" s="175"/>
      <c r="O484" s="175"/>
      <c r="P484" s="175"/>
      <c r="Q484" s="175"/>
      <c r="R484" s="175"/>
      <c r="S484" s="175"/>
      <c r="T484" s="175"/>
      <c r="U484" s="175"/>
      <c r="V484" s="175"/>
      <c r="W484" s="175"/>
      <c r="X484" s="175"/>
      <c r="Y484" s="175"/>
      <c r="Z484" s="175"/>
    </row>
    <row r="485" ht="11.25" customHeight="1">
      <c r="A485" s="176"/>
      <c r="B485" s="176"/>
      <c r="C485" s="176"/>
      <c r="D485" s="176"/>
      <c r="E485" s="176"/>
      <c r="F485" s="175"/>
      <c r="G485" s="175"/>
      <c r="H485" s="175"/>
      <c r="I485" s="175"/>
      <c r="J485" s="175"/>
      <c r="K485" s="175"/>
      <c r="L485" s="175"/>
      <c r="M485" s="175"/>
      <c r="N485" s="175"/>
      <c r="O485" s="175"/>
      <c r="P485" s="175"/>
      <c r="Q485" s="175"/>
      <c r="R485" s="175"/>
      <c r="S485" s="175"/>
      <c r="T485" s="175"/>
      <c r="U485" s="175"/>
      <c r="V485" s="175"/>
      <c r="W485" s="175"/>
      <c r="X485" s="175"/>
      <c r="Y485" s="175"/>
      <c r="Z485" s="175"/>
    </row>
    <row r="486" ht="11.25" customHeight="1">
      <c r="A486" s="176"/>
      <c r="B486" s="176"/>
      <c r="C486" s="176"/>
      <c r="D486" s="176"/>
      <c r="E486" s="176"/>
      <c r="F486" s="175"/>
      <c r="G486" s="175"/>
      <c r="H486" s="175"/>
      <c r="I486" s="175"/>
      <c r="J486" s="175"/>
      <c r="K486" s="175"/>
      <c r="L486" s="175"/>
      <c r="M486" s="175"/>
      <c r="N486" s="175"/>
      <c r="O486" s="175"/>
      <c r="P486" s="175"/>
      <c r="Q486" s="175"/>
      <c r="R486" s="175"/>
      <c r="S486" s="175"/>
      <c r="T486" s="175"/>
      <c r="U486" s="175"/>
      <c r="V486" s="175"/>
      <c r="W486" s="175"/>
      <c r="X486" s="175"/>
      <c r="Y486" s="175"/>
      <c r="Z486" s="175"/>
    </row>
    <row r="487" ht="11.25" customHeight="1">
      <c r="A487" s="176"/>
      <c r="B487" s="176"/>
      <c r="C487" s="176"/>
      <c r="D487" s="176"/>
      <c r="E487" s="176"/>
      <c r="F487" s="175"/>
      <c r="G487" s="175"/>
      <c r="H487" s="175"/>
      <c r="I487" s="175"/>
      <c r="J487" s="175"/>
      <c r="K487" s="175"/>
      <c r="L487" s="175"/>
      <c r="M487" s="175"/>
      <c r="N487" s="175"/>
      <c r="O487" s="175"/>
      <c r="P487" s="175"/>
      <c r="Q487" s="175"/>
      <c r="R487" s="175"/>
      <c r="S487" s="175"/>
      <c r="T487" s="175"/>
      <c r="U487" s="175"/>
      <c r="V487" s="175"/>
      <c r="W487" s="175"/>
      <c r="X487" s="175"/>
      <c r="Y487" s="175"/>
      <c r="Z487" s="175"/>
    </row>
    <row r="488" ht="11.25" customHeight="1">
      <c r="A488" s="176"/>
      <c r="B488" s="176"/>
      <c r="C488" s="176"/>
      <c r="D488" s="176"/>
      <c r="E488" s="176"/>
      <c r="F488" s="175"/>
      <c r="G488" s="175"/>
      <c r="H488" s="175"/>
      <c r="I488" s="175"/>
      <c r="J488" s="175"/>
      <c r="K488" s="175"/>
      <c r="L488" s="175"/>
      <c r="M488" s="175"/>
      <c r="N488" s="175"/>
      <c r="O488" s="175"/>
      <c r="P488" s="175"/>
      <c r="Q488" s="175"/>
      <c r="R488" s="175"/>
      <c r="S488" s="175"/>
      <c r="T488" s="175"/>
      <c r="U488" s="175"/>
      <c r="V488" s="175"/>
      <c r="W488" s="175"/>
      <c r="X488" s="175"/>
      <c r="Y488" s="175"/>
      <c r="Z488" s="175"/>
    </row>
    <row r="489" ht="11.25" customHeight="1">
      <c r="A489" s="176"/>
      <c r="B489" s="176"/>
      <c r="C489" s="176"/>
      <c r="D489" s="176"/>
      <c r="E489" s="176"/>
      <c r="F489" s="175"/>
      <c r="G489" s="175"/>
      <c r="H489" s="175"/>
      <c r="I489" s="175"/>
      <c r="J489" s="175"/>
      <c r="K489" s="175"/>
      <c r="L489" s="175"/>
      <c r="M489" s="175"/>
      <c r="N489" s="175"/>
      <c r="O489" s="175"/>
      <c r="P489" s="175"/>
      <c r="Q489" s="175"/>
      <c r="R489" s="175"/>
      <c r="S489" s="175"/>
      <c r="T489" s="175"/>
      <c r="U489" s="175"/>
      <c r="V489" s="175"/>
      <c r="W489" s="175"/>
      <c r="X489" s="175"/>
      <c r="Y489" s="175"/>
      <c r="Z489" s="175"/>
    </row>
    <row r="490" ht="11.25" customHeight="1">
      <c r="A490" s="176"/>
      <c r="B490" s="176"/>
      <c r="C490" s="176"/>
      <c r="D490" s="176"/>
      <c r="E490" s="176"/>
      <c r="F490" s="175"/>
      <c r="G490" s="175"/>
      <c r="H490" s="175"/>
      <c r="I490" s="175"/>
      <c r="J490" s="175"/>
      <c r="K490" s="175"/>
      <c r="L490" s="175"/>
      <c r="M490" s="175"/>
      <c r="N490" s="175"/>
      <c r="O490" s="175"/>
      <c r="P490" s="175"/>
      <c r="Q490" s="175"/>
      <c r="R490" s="175"/>
      <c r="S490" s="175"/>
      <c r="T490" s="175"/>
      <c r="U490" s="175"/>
      <c r="V490" s="175"/>
      <c r="W490" s="175"/>
      <c r="X490" s="175"/>
      <c r="Y490" s="175"/>
      <c r="Z490" s="175"/>
    </row>
    <row r="491" ht="11.25" customHeight="1">
      <c r="A491" s="176"/>
      <c r="B491" s="176"/>
      <c r="C491" s="176"/>
      <c r="D491" s="176"/>
      <c r="E491" s="176"/>
      <c r="F491" s="175"/>
      <c r="G491" s="175"/>
      <c r="H491" s="175"/>
      <c r="I491" s="175"/>
      <c r="J491" s="175"/>
      <c r="K491" s="175"/>
      <c r="L491" s="175"/>
      <c r="M491" s="175"/>
      <c r="N491" s="175"/>
      <c r="O491" s="175"/>
      <c r="P491" s="175"/>
      <c r="Q491" s="175"/>
      <c r="R491" s="175"/>
      <c r="S491" s="175"/>
      <c r="T491" s="175"/>
      <c r="U491" s="175"/>
      <c r="V491" s="175"/>
      <c r="W491" s="175"/>
      <c r="X491" s="175"/>
      <c r="Y491" s="175"/>
      <c r="Z491" s="175"/>
    </row>
    <row r="492" ht="11.25" customHeight="1">
      <c r="A492" s="176"/>
      <c r="B492" s="176"/>
      <c r="C492" s="176"/>
      <c r="D492" s="176"/>
      <c r="E492" s="176"/>
      <c r="F492" s="175"/>
      <c r="G492" s="175"/>
      <c r="H492" s="175"/>
      <c r="I492" s="175"/>
      <c r="J492" s="175"/>
      <c r="K492" s="175"/>
      <c r="L492" s="175"/>
      <c r="M492" s="175"/>
      <c r="N492" s="175"/>
      <c r="O492" s="175"/>
      <c r="P492" s="175"/>
      <c r="Q492" s="175"/>
      <c r="R492" s="175"/>
      <c r="S492" s="175"/>
      <c r="T492" s="175"/>
      <c r="U492" s="175"/>
      <c r="V492" s="175"/>
      <c r="W492" s="175"/>
      <c r="X492" s="175"/>
      <c r="Y492" s="175"/>
      <c r="Z492" s="175"/>
    </row>
    <row r="493" ht="11.25" customHeight="1">
      <c r="A493" s="176"/>
      <c r="B493" s="176"/>
      <c r="C493" s="176"/>
      <c r="D493" s="176"/>
      <c r="E493" s="176"/>
      <c r="F493" s="175"/>
      <c r="G493" s="175"/>
      <c r="H493" s="175"/>
      <c r="I493" s="175"/>
      <c r="J493" s="175"/>
      <c r="K493" s="175"/>
      <c r="L493" s="175"/>
      <c r="M493" s="175"/>
      <c r="N493" s="175"/>
      <c r="O493" s="175"/>
      <c r="P493" s="175"/>
      <c r="Q493" s="175"/>
      <c r="R493" s="175"/>
      <c r="S493" s="175"/>
      <c r="T493" s="175"/>
      <c r="U493" s="175"/>
      <c r="V493" s="175"/>
      <c r="W493" s="175"/>
      <c r="X493" s="175"/>
      <c r="Y493" s="175"/>
      <c r="Z493" s="175"/>
    </row>
    <row r="494" ht="11.25" customHeight="1">
      <c r="A494" s="176"/>
      <c r="B494" s="176"/>
      <c r="C494" s="176"/>
      <c r="D494" s="176"/>
      <c r="E494" s="176"/>
      <c r="F494" s="175"/>
      <c r="G494" s="175"/>
      <c r="H494" s="175"/>
      <c r="I494" s="175"/>
      <c r="J494" s="175"/>
      <c r="K494" s="175"/>
      <c r="L494" s="175"/>
      <c r="M494" s="175"/>
      <c r="N494" s="175"/>
      <c r="O494" s="175"/>
      <c r="P494" s="175"/>
      <c r="Q494" s="175"/>
      <c r="R494" s="175"/>
      <c r="S494" s="175"/>
      <c r="T494" s="175"/>
      <c r="U494" s="175"/>
      <c r="V494" s="175"/>
      <c r="W494" s="175"/>
      <c r="X494" s="175"/>
      <c r="Y494" s="175"/>
      <c r="Z494" s="175"/>
    </row>
    <row r="495" ht="11.25" customHeight="1">
      <c r="A495" s="176"/>
      <c r="B495" s="176"/>
      <c r="C495" s="176"/>
      <c r="D495" s="176"/>
      <c r="E495" s="176"/>
      <c r="F495" s="175"/>
      <c r="G495" s="175"/>
      <c r="H495" s="175"/>
      <c r="I495" s="175"/>
      <c r="J495" s="175"/>
      <c r="K495" s="175"/>
      <c r="L495" s="175"/>
      <c r="M495" s="175"/>
      <c r="N495" s="175"/>
      <c r="O495" s="175"/>
      <c r="P495" s="175"/>
      <c r="Q495" s="175"/>
      <c r="R495" s="175"/>
      <c r="S495" s="175"/>
      <c r="T495" s="175"/>
      <c r="U495" s="175"/>
      <c r="V495" s="175"/>
      <c r="W495" s="175"/>
      <c r="X495" s="175"/>
      <c r="Y495" s="175"/>
      <c r="Z495" s="175"/>
    </row>
    <row r="496" ht="11.25" customHeight="1">
      <c r="A496" s="176"/>
      <c r="B496" s="176"/>
      <c r="C496" s="176"/>
      <c r="D496" s="176"/>
      <c r="E496" s="176"/>
      <c r="F496" s="175"/>
      <c r="G496" s="175"/>
      <c r="H496" s="175"/>
      <c r="I496" s="175"/>
      <c r="J496" s="175"/>
      <c r="K496" s="175"/>
      <c r="L496" s="175"/>
      <c r="M496" s="175"/>
      <c r="N496" s="175"/>
      <c r="O496" s="175"/>
      <c r="P496" s="175"/>
      <c r="Q496" s="175"/>
      <c r="R496" s="175"/>
      <c r="S496" s="175"/>
      <c r="T496" s="175"/>
      <c r="U496" s="175"/>
      <c r="V496" s="175"/>
      <c r="W496" s="175"/>
      <c r="X496" s="175"/>
      <c r="Y496" s="175"/>
      <c r="Z496" s="175"/>
    </row>
    <row r="497" ht="11.25" customHeight="1">
      <c r="A497" s="176"/>
      <c r="B497" s="176"/>
      <c r="C497" s="176"/>
      <c r="D497" s="176"/>
      <c r="E497" s="176"/>
      <c r="F497" s="175"/>
      <c r="G497" s="175"/>
      <c r="H497" s="175"/>
      <c r="I497" s="175"/>
      <c r="J497" s="175"/>
      <c r="K497" s="175"/>
      <c r="L497" s="175"/>
      <c r="M497" s="175"/>
      <c r="N497" s="175"/>
      <c r="O497" s="175"/>
      <c r="P497" s="175"/>
      <c r="Q497" s="175"/>
      <c r="R497" s="175"/>
      <c r="S497" s="175"/>
      <c r="T497" s="175"/>
      <c r="U497" s="175"/>
      <c r="V497" s="175"/>
      <c r="W497" s="175"/>
      <c r="X497" s="175"/>
      <c r="Y497" s="175"/>
      <c r="Z497" s="175"/>
    </row>
    <row r="498" ht="11.25" customHeight="1">
      <c r="A498" s="176"/>
      <c r="B498" s="176"/>
      <c r="C498" s="176"/>
      <c r="D498" s="176"/>
      <c r="E498" s="176"/>
      <c r="F498" s="175"/>
      <c r="G498" s="175"/>
      <c r="H498" s="175"/>
      <c r="I498" s="175"/>
      <c r="J498" s="175"/>
      <c r="K498" s="175"/>
      <c r="L498" s="175"/>
      <c r="M498" s="175"/>
      <c r="N498" s="175"/>
      <c r="O498" s="175"/>
      <c r="P498" s="175"/>
      <c r="Q498" s="175"/>
      <c r="R498" s="175"/>
      <c r="S498" s="175"/>
      <c r="T498" s="175"/>
      <c r="U498" s="175"/>
      <c r="V498" s="175"/>
      <c r="W498" s="175"/>
      <c r="X498" s="175"/>
      <c r="Y498" s="175"/>
      <c r="Z498" s="175"/>
    </row>
    <row r="499" ht="11.25" customHeight="1">
      <c r="A499" s="176"/>
      <c r="B499" s="176"/>
      <c r="C499" s="176"/>
      <c r="D499" s="176"/>
      <c r="E499" s="176"/>
      <c r="F499" s="175"/>
      <c r="G499" s="175"/>
      <c r="H499" s="175"/>
      <c r="I499" s="175"/>
      <c r="J499" s="175"/>
      <c r="K499" s="175"/>
      <c r="L499" s="175"/>
      <c r="M499" s="175"/>
      <c r="N499" s="175"/>
      <c r="O499" s="175"/>
      <c r="P499" s="175"/>
      <c r="Q499" s="175"/>
      <c r="R499" s="175"/>
      <c r="S499" s="175"/>
      <c r="T499" s="175"/>
      <c r="U499" s="175"/>
      <c r="V499" s="175"/>
      <c r="W499" s="175"/>
      <c r="X499" s="175"/>
      <c r="Y499" s="175"/>
      <c r="Z499" s="175"/>
    </row>
    <row r="500" ht="11.25" customHeight="1">
      <c r="A500" s="176"/>
      <c r="B500" s="176"/>
      <c r="C500" s="176"/>
      <c r="D500" s="176"/>
      <c r="E500" s="176"/>
      <c r="F500" s="175"/>
      <c r="G500" s="175"/>
      <c r="H500" s="175"/>
      <c r="I500" s="175"/>
      <c r="J500" s="175"/>
      <c r="K500" s="175"/>
      <c r="L500" s="175"/>
      <c r="M500" s="175"/>
      <c r="N500" s="175"/>
      <c r="O500" s="175"/>
      <c r="P500" s="175"/>
      <c r="Q500" s="175"/>
      <c r="R500" s="175"/>
      <c r="S500" s="175"/>
      <c r="T500" s="175"/>
      <c r="U500" s="175"/>
      <c r="V500" s="175"/>
      <c r="W500" s="175"/>
      <c r="X500" s="175"/>
      <c r="Y500" s="175"/>
      <c r="Z500" s="175"/>
    </row>
    <row r="501" ht="11.25" customHeight="1">
      <c r="A501" s="176"/>
      <c r="B501" s="176"/>
      <c r="C501" s="176"/>
      <c r="D501" s="176"/>
      <c r="E501" s="176"/>
      <c r="F501" s="175"/>
      <c r="G501" s="175"/>
      <c r="H501" s="175"/>
      <c r="I501" s="175"/>
      <c r="J501" s="175"/>
      <c r="K501" s="175"/>
      <c r="L501" s="175"/>
      <c r="M501" s="175"/>
      <c r="N501" s="175"/>
      <c r="O501" s="175"/>
      <c r="P501" s="175"/>
      <c r="Q501" s="175"/>
      <c r="R501" s="175"/>
      <c r="S501" s="175"/>
      <c r="T501" s="175"/>
      <c r="U501" s="175"/>
      <c r="V501" s="175"/>
      <c r="W501" s="175"/>
      <c r="X501" s="175"/>
      <c r="Y501" s="175"/>
      <c r="Z501" s="175"/>
    </row>
    <row r="502" ht="11.25" customHeight="1">
      <c r="A502" s="176"/>
      <c r="B502" s="176"/>
      <c r="C502" s="176"/>
      <c r="D502" s="176"/>
      <c r="E502" s="176"/>
      <c r="F502" s="175"/>
      <c r="G502" s="175"/>
      <c r="H502" s="175"/>
      <c r="I502" s="175"/>
      <c r="J502" s="175"/>
      <c r="K502" s="175"/>
      <c r="L502" s="175"/>
      <c r="M502" s="175"/>
      <c r="N502" s="175"/>
      <c r="O502" s="175"/>
      <c r="P502" s="175"/>
      <c r="Q502" s="175"/>
      <c r="R502" s="175"/>
      <c r="S502" s="175"/>
      <c r="T502" s="175"/>
      <c r="U502" s="175"/>
      <c r="V502" s="175"/>
      <c r="W502" s="175"/>
      <c r="X502" s="175"/>
      <c r="Y502" s="175"/>
      <c r="Z502" s="175"/>
    </row>
    <row r="503" ht="11.25" customHeight="1">
      <c r="A503" s="176"/>
      <c r="B503" s="176"/>
      <c r="C503" s="176"/>
      <c r="D503" s="176"/>
      <c r="E503" s="176"/>
      <c r="F503" s="175"/>
      <c r="G503" s="175"/>
      <c r="H503" s="175"/>
      <c r="I503" s="175"/>
      <c r="J503" s="175"/>
      <c r="K503" s="175"/>
      <c r="L503" s="175"/>
      <c r="M503" s="175"/>
      <c r="N503" s="175"/>
      <c r="O503" s="175"/>
      <c r="P503" s="175"/>
      <c r="Q503" s="175"/>
      <c r="R503" s="175"/>
      <c r="S503" s="175"/>
      <c r="T503" s="175"/>
      <c r="U503" s="175"/>
      <c r="V503" s="175"/>
      <c r="W503" s="175"/>
      <c r="X503" s="175"/>
      <c r="Y503" s="175"/>
      <c r="Z503" s="175"/>
    </row>
    <row r="504" ht="11.25" customHeight="1">
      <c r="A504" s="176"/>
      <c r="B504" s="176"/>
      <c r="C504" s="176"/>
      <c r="D504" s="176"/>
      <c r="E504" s="176"/>
      <c r="F504" s="175"/>
      <c r="G504" s="175"/>
      <c r="H504" s="175"/>
      <c r="I504" s="175"/>
      <c r="J504" s="175"/>
      <c r="K504" s="175"/>
      <c r="L504" s="175"/>
      <c r="M504" s="175"/>
      <c r="N504" s="175"/>
      <c r="O504" s="175"/>
      <c r="P504" s="175"/>
      <c r="Q504" s="175"/>
      <c r="R504" s="175"/>
      <c r="S504" s="175"/>
      <c r="T504" s="175"/>
      <c r="U504" s="175"/>
      <c r="V504" s="175"/>
      <c r="W504" s="175"/>
      <c r="X504" s="175"/>
      <c r="Y504" s="175"/>
      <c r="Z504" s="175"/>
    </row>
    <row r="505" ht="11.25" customHeight="1">
      <c r="A505" s="176"/>
      <c r="B505" s="176"/>
      <c r="C505" s="176"/>
      <c r="D505" s="176"/>
      <c r="E505" s="176"/>
      <c r="F505" s="175"/>
      <c r="G505" s="175"/>
      <c r="H505" s="175"/>
      <c r="I505" s="175"/>
      <c r="J505" s="175"/>
      <c r="K505" s="175"/>
      <c r="L505" s="175"/>
      <c r="M505" s="175"/>
      <c r="N505" s="175"/>
      <c r="O505" s="175"/>
      <c r="P505" s="175"/>
      <c r="Q505" s="175"/>
      <c r="R505" s="175"/>
      <c r="S505" s="175"/>
      <c r="T505" s="175"/>
      <c r="U505" s="175"/>
      <c r="V505" s="175"/>
      <c r="W505" s="175"/>
      <c r="X505" s="175"/>
      <c r="Y505" s="175"/>
      <c r="Z505" s="175"/>
    </row>
    <row r="506" ht="11.25" customHeight="1">
      <c r="A506" s="176"/>
      <c r="B506" s="176"/>
      <c r="C506" s="176"/>
      <c r="D506" s="176"/>
      <c r="E506" s="176"/>
      <c r="F506" s="175"/>
      <c r="G506" s="175"/>
      <c r="H506" s="175"/>
      <c r="I506" s="175"/>
      <c r="J506" s="175"/>
      <c r="K506" s="175"/>
      <c r="L506" s="175"/>
      <c r="M506" s="175"/>
      <c r="N506" s="175"/>
      <c r="O506" s="175"/>
      <c r="P506" s="175"/>
      <c r="Q506" s="175"/>
      <c r="R506" s="175"/>
      <c r="S506" s="175"/>
      <c r="T506" s="175"/>
      <c r="U506" s="175"/>
      <c r="V506" s="175"/>
      <c r="W506" s="175"/>
      <c r="X506" s="175"/>
      <c r="Y506" s="175"/>
      <c r="Z506" s="175"/>
    </row>
    <row r="507" ht="11.25" customHeight="1">
      <c r="A507" s="176"/>
      <c r="B507" s="176"/>
      <c r="C507" s="176"/>
      <c r="D507" s="176"/>
      <c r="E507" s="176"/>
      <c r="F507" s="175"/>
      <c r="G507" s="175"/>
      <c r="H507" s="175"/>
      <c r="I507" s="175"/>
      <c r="J507" s="175"/>
      <c r="K507" s="175"/>
      <c r="L507" s="175"/>
      <c r="M507" s="175"/>
      <c r="N507" s="175"/>
      <c r="O507" s="175"/>
      <c r="P507" s="175"/>
      <c r="Q507" s="175"/>
      <c r="R507" s="175"/>
      <c r="S507" s="175"/>
      <c r="T507" s="175"/>
      <c r="U507" s="175"/>
      <c r="V507" s="175"/>
      <c r="W507" s="175"/>
      <c r="X507" s="175"/>
      <c r="Y507" s="175"/>
      <c r="Z507" s="175"/>
    </row>
    <row r="508" ht="11.25" customHeight="1">
      <c r="A508" s="176"/>
      <c r="B508" s="176"/>
      <c r="C508" s="176"/>
      <c r="D508" s="176"/>
      <c r="E508" s="176"/>
      <c r="F508" s="175"/>
      <c r="G508" s="175"/>
      <c r="H508" s="175"/>
      <c r="I508" s="175"/>
      <c r="J508" s="175"/>
      <c r="K508" s="175"/>
      <c r="L508" s="175"/>
      <c r="M508" s="175"/>
      <c r="N508" s="175"/>
      <c r="O508" s="175"/>
      <c r="P508" s="175"/>
      <c r="Q508" s="175"/>
      <c r="R508" s="175"/>
      <c r="S508" s="175"/>
      <c r="T508" s="175"/>
      <c r="U508" s="175"/>
      <c r="V508" s="175"/>
      <c r="W508" s="175"/>
      <c r="X508" s="175"/>
      <c r="Y508" s="175"/>
      <c r="Z508" s="175"/>
    </row>
    <row r="509" ht="11.25" customHeight="1">
      <c r="A509" s="176"/>
      <c r="B509" s="176"/>
      <c r="C509" s="176"/>
      <c r="D509" s="176"/>
      <c r="E509" s="176"/>
      <c r="F509" s="175"/>
      <c r="G509" s="175"/>
      <c r="H509" s="175"/>
      <c r="I509" s="175"/>
      <c r="J509" s="175"/>
      <c r="K509" s="175"/>
      <c r="L509" s="175"/>
      <c r="M509" s="175"/>
      <c r="N509" s="175"/>
      <c r="O509" s="175"/>
      <c r="P509" s="175"/>
      <c r="Q509" s="175"/>
      <c r="R509" s="175"/>
      <c r="S509" s="175"/>
      <c r="T509" s="175"/>
      <c r="U509" s="175"/>
      <c r="V509" s="175"/>
      <c r="W509" s="175"/>
      <c r="X509" s="175"/>
      <c r="Y509" s="175"/>
      <c r="Z509" s="175"/>
    </row>
    <row r="510" ht="11.25" customHeight="1">
      <c r="A510" s="176"/>
      <c r="B510" s="176"/>
      <c r="C510" s="176"/>
      <c r="D510" s="176"/>
      <c r="E510" s="176"/>
      <c r="F510" s="175"/>
      <c r="G510" s="175"/>
      <c r="H510" s="175"/>
      <c r="I510" s="175"/>
      <c r="J510" s="175"/>
      <c r="K510" s="175"/>
      <c r="L510" s="175"/>
      <c r="M510" s="175"/>
      <c r="N510" s="175"/>
      <c r="O510" s="175"/>
      <c r="P510" s="175"/>
      <c r="Q510" s="175"/>
      <c r="R510" s="175"/>
      <c r="S510" s="175"/>
      <c r="T510" s="175"/>
      <c r="U510" s="175"/>
      <c r="V510" s="175"/>
      <c r="W510" s="175"/>
      <c r="X510" s="175"/>
      <c r="Y510" s="175"/>
      <c r="Z510" s="175"/>
    </row>
    <row r="511" ht="11.25" customHeight="1">
      <c r="A511" s="176"/>
      <c r="B511" s="176"/>
      <c r="C511" s="176"/>
      <c r="D511" s="176"/>
      <c r="E511" s="176"/>
      <c r="F511" s="175"/>
      <c r="G511" s="175"/>
      <c r="H511" s="175"/>
      <c r="I511" s="175"/>
      <c r="J511" s="175"/>
      <c r="K511" s="175"/>
      <c r="L511" s="175"/>
      <c r="M511" s="175"/>
      <c r="N511" s="175"/>
      <c r="O511" s="175"/>
      <c r="P511" s="175"/>
      <c r="Q511" s="175"/>
      <c r="R511" s="175"/>
      <c r="S511" s="175"/>
      <c r="T511" s="175"/>
      <c r="U511" s="175"/>
      <c r="V511" s="175"/>
      <c r="W511" s="175"/>
      <c r="X511" s="175"/>
      <c r="Y511" s="175"/>
      <c r="Z511" s="175"/>
    </row>
    <row r="512" ht="11.25" customHeight="1">
      <c r="A512" s="176"/>
      <c r="B512" s="176"/>
      <c r="C512" s="176"/>
      <c r="D512" s="176"/>
      <c r="E512" s="176"/>
      <c r="F512" s="175"/>
      <c r="G512" s="175"/>
      <c r="H512" s="175"/>
      <c r="I512" s="175"/>
      <c r="J512" s="175"/>
      <c r="K512" s="175"/>
      <c r="L512" s="175"/>
      <c r="M512" s="175"/>
      <c r="N512" s="175"/>
      <c r="O512" s="175"/>
      <c r="P512" s="175"/>
      <c r="Q512" s="175"/>
      <c r="R512" s="175"/>
      <c r="S512" s="175"/>
      <c r="T512" s="175"/>
      <c r="U512" s="175"/>
      <c r="V512" s="175"/>
      <c r="W512" s="175"/>
      <c r="X512" s="175"/>
      <c r="Y512" s="175"/>
      <c r="Z512" s="175"/>
    </row>
    <row r="513" ht="11.25" customHeight="1">
      <c r="A513" s="176"/>
      <c r="B513" s="176"/>
      <c r="C513" s="176"/>
      <c r="D513" s="176"/>
      <c r="E513" s="176"/>
      <c r="F513" s="175"/>
      <c r="G513" s="175"/>
      <c r="H513" s="175"/>
      <c r="I513" s="175"/>
      <c r="J513" s="175"/>
      <c r="K513" s="175"/>
      <c r="L513" s="175"/>
      <c r="M513" s="175"/>
      <c r="N513" s="175"/>
      <c r="O513" s="175"/>
      <c r="P513" s="175"/>
      <c r="Q513" s="175"/>
      <c r="R513" s="175"/>
      <c r="S513" s="175"/>
      <c r="T513" s="175"/>
      <c r="U513" s="175"/>
      <c r="V513" s="175"/>
      <c r="W513" s="175"/>
      <c r="X513" s="175"/>
      <c r="Y513" s="175"/>
      <c r="Z513" s="175"/>
    </row>
    <row r="514" ht="11.25" customHeight="1">
      <c r="A514" s="176"/>
      <c r="B514" s="176"/>
      <c r="C514" s="176"/>
      <c r="D514" s="176"/>
      <c r="E514" s="176"/>
      <c r="F514" s="175"/>
      <c r="G514" s="175"/>
      <c r="H514" s="175"/>
      <c r="I514" s="175"/>
      <c r="J514" s="175"/>
      <c r="K514" s="175"/>
      <c r="L514" s="175"/>
      <c r="M514" s="175"/>
      <c r="N514" s="175"/>
      <c r="O514" s="175"/>
      <c r="P514" s="175"/>
      <c r="Q514" s="175"/>
      <c r="R514" s="175"/>
      <c r="S514" s="175"/>
      <c r="T514" s="175"/>
      <c r="U514" s="175"/>
      <c r="V514" s="175"/>
      <c r="W514" s="175"/>
      <c r="X514" s="175"/>
      <c r="Y514" s="175"/>
      <c r="Z514" s="175"/>
    </row>
    <row r="515" ht="11.25" customHeight="1">
      <c r="A515" s="176"/>
      <c r="B515" s="176"/>
      <c r="C515" s="176"/>
      <c r="D515" s="176"/>
      <c r="E515" s="176"/>
      <c r="F515" s="175"/>
      <c r="G515" s="175"/>
      <c r="H515" s="175"/>
      <c r="I515" s="175"/>
      <c r="J515" s="175"/>
      <c r="K515" s="175"/>
      <c r="L515" s="175"/>
      <c r="M515" s="175"/>
      <c r="N515" s="175"/>
      <c r="O515" s="175"/>
      <c r="P515" s="175"/>
      <c r="Q515" s="175"/>
      <c r="R515" s="175"/>
      <c r="S515" s="175"/>
      <c r="T515" s="175"/>
      <c r="U515" s="175"/>
      <c r="V515" s="175"/>
      <c r="W515" s="175"/>
      <c r="X515" s="175"/>
      <c r="Y515" s="175"/>
      <c r="Z515" s="175"/>
    </row>
    <row r="516" ht="11.25" customHeight="1">
      <c r="A516" s="176"/>
      <c r="B516" s="176"/>
      <c r="C516" s="176"/>
      <c r="D516" s="176"/>
      <c r="E516" s="176"/>
      <c r="F516" s="175"/>
      <c r="G516" s="175"/>
      <c r="H516" s="175"/>
      <c r="I516" s="175"/>
      <c r="J516" s="175"/>
      <c r="K516" s="175"/>
      <c r="L516" s="175"/>
      <c r="M516" s="175"/>
      <c r="N516" s="175"/>
      <c r="O516" s="175"/>
      <c r="P516" s="175"/>
      <c r="Q516" s="175"/>
      <c r="R516" s="175"/>
      <c r="S516" s="175"/>
      <c r="T516" s="175"/>
      <c r="U516" s="175"/>
      <c r="V516" s="175"/>
      <c r="W516" s="175"/>
      <c r="X516" s="175"/>
      <c r="Y516" s="175"/>
      <c r="Z516" s="175"/>
    </row>
    <row r="517" ht="11.25" customHeight="1">
      <c r="A517" s="176"/>
      <c r="B517" s="176"/>
      <c r="C517" s="176"/>
      <c r="D517" s="176"/>
      <c r="E517" s="176"/>
      <c r="F517" s="175"/>
      <c r="G517" s="175"/>
      <c r="H517" s="175"/>
      <c r="I517" s="175"/>
      <c r="J517" s="175"/>
      <c r="K517" s="175"/>
      <c r="L517" s="175"/>
      <c r="M517" s="175"/>
      <c r="N517" s="175"/>
      <c r="O517" s="175"/>
      <c r="P517" s="175"/>
      <c r="Q517" s="175"/>
      <c r="R517" s="175"/>
      <c r="S517" s="175"/>
      <c r="T517" s="175"/>
      <c r="U517" s="175"/>
      <c r="V517" s="175"/>
      <c r="W517" s="175"/>
      <c r="X517" s="175"/>
      <c r="Y517" s="175"/>
      <c r="Z517" s="175"/>
    </row>
    <row r="518" ht="11.25" customHeight="1">
      <c r="A518" s="176"/>
      <c r="B518" s="176"/>
      <c r="C518" s="176"/>
      <c r="D518" s="176"/>
      <c r="E518" s="176"/>
      <c r="F518" s="175"/>
      <c r="G518" s="175"/>
      <c r="H518" s="175"/>
      <c r="I518" s="175"/>
      <c r="J518" s="175"/>
      <c r="K518" s="175"/>
      <c r="L518" s="175"/>
      <c r="M518" s="175"/>
      <c r="N518" s="175"/>
      <c r="O518" s="175"/>
      <c r="P518" s="175"/>
      <c r="Q518" s="175"/>
      <c r="R518" s="175"/>
      <c r="S518" s="175"/>
      <c r="T518" s="175"/>
      <c r="U518" s="175"/>
      <c r="V518" s="175"/>
      <c r="W518" s="175"/>
      <c r="X518" s="175"/>
      <c r="Y518" s="175"/>
      <c r="Z518" s="175"/>
    </row>
    <row r="519" ht="11.25" customHeight="1">
      <c r="A519" s="176"/>
      <c r="B519" s="176"/>
      <c r="C519" s="176"/>
      <c r="D519" s="176"/>
      <c r="E519" s="176"/>
      <c r="F519" s="175"/>
      <c r="G519" s="175"/>
      <c r="H519" s="175"/>
      <c r="I519" s="175"/>
      <c r="J519" s="175"/>
      <c r="K519" s="175"/>
      <c r="L519" s="175"/>
      <c r="M519" s="175"/>
      <c r="N519" s="175"/>
      <c r="O519" s="175"/>
      <c r="P519" s="175"/>
      <c r="Q519" s="175"/>
      <c r="R519" s="175"/>
      <c r="S519" s="175"/>
      <c r="T519" s="175"/>
      <c r="U519" s="175"/>
      <c r="V519" s="175"/>
      <c r="W519" s="175"/>
      <c r="X519" s="175"/>
      <c r="Y519" s="175"/>
      <c r="Z519" s="175"/>
    </row>
    <row r="520" ht="11.25" customHeight="1">
      <c r="A520" s="176"/>
      <c r="B520" s="176"/>
      <c r="C520" s="176"/>
      <c r="D520" s="176"/>
      <c r="E520" s="176"/>
      <c r="F520" s="175"/>
      <c r="G520" s="175"/>
      <c r="H520" s="175"/>
      <c r="I520" s="175"/>
      <c r="J520" s="175"/>
      <c r="K520" s="175"/>
      <c r="L520" s="175"/>
      <c r="M520" s="175"/>
      <c r="N520" s="175"/>
      <c r="O520" s="175"/>
      <c r="P520" s="175"/>
      <c r="Q520" s="175"/>
      <c r="R520" s="175"/>
      <c r="S520" s="175"/>
      <c r="T520" s="175"/>
      <c r="U520" s="175"/>
      <c r="V520" s="175"/>
      <c r="W520" s="175"/>
      <c r="X520" s="175"/>
      <c r="Y520" s="175"/>
      <c r="Z520" s="175"/>
    </row>
    <row r="521" ht="11.25" customHeight="1">
      <c r="A521" s="176"/>
      <c r="B521" s="176"/>
      <c r="C521" s="176"/>
      <c r="D521" s="176"/>
      <c r="E521" s="176"/>
      <c r="F521" s="175"/>
      <c r="G521" s="175"/>
      <c r="H521" s="175"/>
      <c r="I521" s="175"/>
      <c r="J521" s="175"/>
      <c r="K521" s="175"/>
      <c r="L521" s="175"/>
      <c r="M521" s="175"/>
      <c r="N521" s="175"/>
      <c r="O521" s="175"/>
      <c r="P521" s="175"/>
      <c r="Q521" s="175"/>
      <c r="R521" s="175"/>
      <c r="S521" s="175"/>
      <c r="T521" s="175"/>
      <c r="U521" s="175"/>
      <c r="V521" s="175"/>
      <c r="W521" s="175"/>
      <c r="X521" s="175"/>
      <c r="Y521" s="175"/>
      <c r="Z521" s="175"/>
    </row>
    <row r="522" ht="11.25" customHeight="1">
      <c r="A522" s="176"/>
      <c r="B522" s="176"/>
      <c r="C522" s="176"/>
      <c r="D522" s="176"/>
      <c r="E522" s="176"/>
      <c r="F522" s="175"/>
      <c r="G522" s="175"/>
      <c r="H522" s="175"/>
      <c r="I522" s="175"/>
      <c r="J522" s="175"/>
      <c r="K522" s="175"/>
      <c r="L522" s="175"/>
      <c r="M522" s="175"/>
      <c r="N522" s="175"/>
      <c r="O522" s="175"/>
      <c r="P522" s="175"/>
      <c r="Q522" s="175"/>
      <c r="R522" s="175"/>
      <c r="S522" s="175"/>
      <c r="T522" s="175"/>
      <c r="U522" s="175"/>
      <c r="V522" s="175"/>
      <c r="W522" s="175"/>
      <c r="X522" s="175"/>
      <c r="Y522" s="175"/>
      <c r="Z522" s="175"/>
    </row>
    <row r="523" ht="11.25" customHeight="1">
      <c r="A523" s="176"/>
      <c r="B523" s="176"/>
      <c r="C523" s="176"/>
      <c r="D523" s="176"/>
      <c r="E523" s="176"/>
      <c r="F523" s="175"/>
      <c r="G523" s="175"/>
      <c r="H523" s="175"/>
      <c r="I523" s="175"/>
      <c r="J523" s="175"/>
      <c r="K523" s="175"/>
      <c r="L523" s="175"/>
      <c r="M523" s="175"/>
      <c r="N523" s="175"/>
      <c r="O523" s="175"/>
      <c r="P523" s="175"/>
      <c r="Q523" s="175"/>
      <c r="R523" s="175"/>
      <c r="S523" s="175"/>
      <c r="T523" s="175"/>
      <c r="U523" s="175"/>
      <c r="V523" s="175"/>
      <c r="W523" s="175"/>
      <c r="X523" s="175"/>
      <c r="Y523" s="175"/>
      <c r="Z523" s="175"/>
    </row>
    <row r="524" ht="11.25" customHeight="1">
      <c r="A524" s="176"/>
      <c r="B524" s="176"/>
      <c r="C524" s="176"/>
      <c r="D524" s="176"/>
      <c r="E524" s="176"/>
      <c r="F524" s="175"/>
      <c r="G524" s="175"/>
      <c r="H524" s="175"/>
      <c r="I524" s="175"/>
      <c r="J524" s="175"/>
      <c r="K524" s="175"/>
      <c r="L524" s="175"/>
      <c r="M524" s="175"/>
      <c r="N524" s="175"/>
      <c r="O524" s="175"/>
      <c r="P524" s="175"/>
      <c r="Q524" s="175"/>
      <c r="R524" s="175"/>
      <c r="S524" s="175"/>
      <c r="T524" s="175"/>
      <c r="U524" s="175"/>
      <c r="V524" s="175"/>
      <c r="W524" s="175"/>
      <c r="X524" s="175"/>
      <c r="Y524" s="175"/>
      <c r="Z524" s="175"/>
    </row>
    <row r="525" ht="11.25" customHeight="1">
      <c r="A525" s="176"/>
      <c r="B525" s="176"/>
      <c r="C525" s="176"/>
      <c r="D525" s="176"/>
      <c r="E525" s="176"/>
      <c r="F525" s="175"/>
      <c r="G525" s="175"/>
      <c r="H525" s="175"/>
      <c r="I525" s="175"/>
      <c r="J525" s="175"/>
      <c r="K525" s="175"/>
      <c r="L525" s="175"/>
      <c r="M525" s="175"/>
      <c r="N525" s="175"/>
      <c r="O525" s="175"/>
      <c r="P525" s="175"/>
      <c r="Q525" s="175"/>
      <c r="R525" s="175"/>
      <c r="S525" s="175"/>
      <c r="T525" s="175"/>
      <c r="U525" s="175"/>
      <c r="V525" s="175"/>
      <c r="W525" s="175"/>
      <c r="X525" s="175"/>
      <c r="Y525" s="175"/>
      <c r="Z525" s="175"/>
    </row>
    <row r="526" ht="11.25" customHeight="1">
      <c r="A526" s="176"/>
      <c r="B526" s="176"/>
      <c r="C526" s="176"/>
      <c r="D526" s="176"/>
      <c r="E526" s="176"/>
      <c r="F526" s="175"/>
      <c r="G526" s="175"/>
      <c r="H526" s="175"/>
      <c r="I526" s="175"/>
      <c r="J526" s="175"/>
      <c r="K526" s="175"/>
      <c r="L526" s="175"/>
      <c r="M526" s="175"/>
      <c r="N526" s="175"/>
      <c r="O526" s="175"/>
      <c r="P526" s="175"/>
      <c r="Q526" s="175"/>
      <c r="R526" s="175"/>
      <c r="S526" s="175"/>
      <c r="T526" s="175"/>
      <c r="U526" s="175"/>
      <c r="V526" s="175"/>
      <c r="W526" s="175"/>
      <c r="X526" s="175"/>
      <c r="Y526" s="175"/>
      <c r="Z526" s="175"/>
    </row>
    <row r="527" ht="11.25" customHeight="1">
      <c r="A527" s="176"/>
      <c r="B527" s="176"/>
      <c r="C527" s="176"/>
      <c r="D527" s="176"/>
      <c r="E527" s="176"/>
      <c r="F527" s="175"/>
      <c r="G527" s="175"/>
      <c r="H527" s="175"/>
      <c r="I527" s="175"/>
      <c r="J527" s="175"/>
      <c r="K527" s="175"/>
      <c r="L527" s="175"/>
      <c r="M527" s="175"/>
      <c r="N527" s="175"/>
      <c r="O527" s="175"/>
      <c r="P527" s="175"/>
      <c r="Q527" s="175"/>
      <c r="R527" s="175"/>
      <c r="S527" s="175"/>
      <c r="T527" s="175"/>
      <c r="U527" s="175"/>
      <c r="V527" s="175"/>
      <c r="W527" s="175"/>
      <c r="X527" s="175"/>
      <c r="Y527" s="175"/>
      <c r="Z527" s="175"/>
    </row>
    <row r="528" ht="11.25" customHeight="1">
      <c r="A528" s="176"/>
      <c r="B528" s="176"/>
      <c r="C528" s="176"/>
      <c r="D528" s="176"/>
      <c r="E528" s="176"/>
      <c r="F528" s="175"/>
      <c r="G528" s="175"/>
      <c r="H528" s="175"/>
      <c r="I528" s="175"/>
      <c r="J528" s="175"/>
      <c r="K528" s="175"/>
      <c r="L528" s="175"/>
      <c r="M528" s="175"/>
      <c r="N528" s="175"/>
      <c r="O528" s="175"/>
      <c r="P528" s="175"/>
      <c r="Q528" s="175"/>
      <c r="R528" s="175"/>
      <c r="S528" s="175"/>
      <c r="T528" s="175"/>
      <c r="U528" s="175"/>
      <c r="V528" s="175"/>
      <c r="W528" s="175"/>
      <c r="X528" s="175"/>
      <c r="Y528" s="175"/>
      <c r="Z528" s="175"/>
    </row>
    <row r="529" ht="11.25" customHeight="1">
      <c r="A529" s="176"/>
      <c r="B529" s="176"/>
      <c r="C529" s="176"/>
      <c r="D529" s="176"/>
      <c r="E529" s="176"/>
      <c r="F529" s="175"/>
      <c r="G529" s="175"/>
      <c r="H529" s="175"/>
      <c r="I529" s="175"/>
      <c r="J529" s="175"/>
      <c r="K529" s="175"/>
      <c r="L529" s="175"/>
      <c r="M529" s="175"/>
      <c r="N529" s="175"/>
      <c r="O529" s="175"/>
      <c r="P529" s="175"/>
      <c r="Q529" s="175"/>
      <c r="R529" s="175"/>
      <c r="S529" s="175"/>
      <c r="T529" s="175"/>
      <c r="U529" s="175"/>
      <c r="V529" s="175"/>
      <c r="W529" s="175"/>
      <c r="X529" s="175"/>
      <c r="Y529" s="175"/>
      <c r="Z529" s="175"/>
    </row>
    <row r="530" ht="11.25" customHeight="1">
      <c r="A530" s="176"/>
      <c r="B530" s="176"/>
      <c r="C530" s="176"/>
      <c r="D530" s="176"/>
      <c r="E530" s="176"/>
      <c r="F530" s="175"/>
      <c r="G530" s="175"/>
      <c r="H530" s="175"/>
      <c r="I530" s="175"/>
      <c r="J530" s="175"/>
      <c r="K530" s="175"/>
      <c r="L530" s="175"/>
      <c r="M530" s="175"/>
      <c r="N530" s="175"/>
      <c r="O530" s="175"/>
      <c r="P530" s="175"/>
      <c r="Q530" s="175"/>
      <c r="R530" s="175"/>
      <c r="S530" s="175"/>
      <c r="T530" s="175"/>
      <c r="U530" s="175"/>
      <c r="V530" s="175"/>
      <c r="W530" s="175"/>
      <c r="X530" s="175"/>
      <c r="Y530" s="175"/>
      <c r="Z530" s="175"/>
    </row>
    <row r="531" ht="11.25" customHeight="1">
      <c r="A531" s="176"/>
      <c r="B531" s="176"/>
      <c r="C531" s="176"/>
      <c r="D531" s="176"/>
      <c r="E531" s="176"/>
      <c r="F531" s="175"/>
      <c r="G531" s="175"/>
      <c r="H531" s="175"/>
      <c r="I531" s="175"/>
      <c r="J531" s="175"/>
      <c r="K531" s="175"/>
      <c r="L531" s="175"/>
      <c r="M531" s="175"/>
      <c r="N531" s="175"/>
      <c r="O531" s="175"/>
      <c r="P531" s="175"/>
      <c r="Q531" s="175"/>
      <c r="R531" s="175"/>
      <c r="S531" s="175"/>
      <c r="T531" s="175"/>
      <c r="U531" s="175"/>
      <c r="V531" s="175"/>
      <c r="W531" s="175"/>
      <c r="X531" s="175"/>
      <c r="Y531" s="175"/>
      <c r="Z531" s="175"/>
    </row>
    <row r="532" ht="11.25" customHeight="1">
      <c r="A532" s="176"/>
      <c r="B532" s="176"/>
      <c r="C532" s="176"/>
      <c r="D532" s="176"/>
      <c r="E532" s="176"/>
      <c r="F532" s="175"/>
      <c r="G532" s="175"/>
      <c r="H532" s="175"/>
      <c r="I532" s="175"/>
      <c r="J532" s="175"/>
      <c r="K532" s="175"/>
      <c r="L532" s="175"/>
      <c r="M532" s="175"/>
      <c r="N532" s="175"/>
      <c r="O532" s="175"/>
      <c r="P532" s="175"/>
      <c r="Q532" s="175"/>
      <c r="R532" s="175"/>
      <c r="S532" s="175"/>
      <c r="T532" s="175"/>
      <c r="U532" s="175"/>
      <c r="V532" s="175"/>
      <c r="W532" s="175"/>
      <c r="X532" s="175"/>
      <c r="Y532" s="175"/>
      <c r="Z532" s="175"/>
    </row>
    <row r="533" ht="11.25" customHeight="1">
      <c r="A533" s="176"/>
      <c r="B533" s="176"/>
      <c r="C533" s="176"/>
      <c r="D533" s="176"/>
      <c r="E533" s="176"/>
      <c r="F533" s="175"/>
      <c r="G533" s="175"/>
      <c r="H533" s="175"/>
      <c r="I533" s="175"/>
      <c r="J533" s="175"/>
      <c r="K533" s="175"/>
      <c r="L533" s="175"/>
      <c r="M533" s="175"/>
      <c r="N533" s="175"/>
      <c r="O533" s="175"/>
      <c r="P533" s="175"/>
      <c r="Q533" s="175"/>
      <c r="R533" s="175"/>
      <c r="S533" s="175"/>
      <c r="T533" s="175"/>
      <c r="U533" s="175"/>
      <c r="V533" s="175"/>
      <c r="W533" s="175"/>
      <c r="X533" s="175"/>
      <c r="Y533" s="175"/>
      <c r="Z533" s="175"/>
    </row>
    <row r="534" ht="11.25" customHeight="1">
      <c r="A534" s="176"/>
      <c r="B534" s="176"/>
      <c r="C534" s="176"/>
      <c r="D534" s="176"/>
      <c r="E534" s="176"/>
      <c r="F534" s="175"/>
      <c r="G534" s="175"/>
      <c r="H534" s="175"/>
      <c r="I534" s="175"/>
      <c r="J534" s="175"/>
      <c r="K534" s="175"/>
      <c r="L534" s="175"/>
      <c r="M534" s="175"/>
      <c r="N534" s="175"/>
      <c r="O534" s="175"/>
      <c r="P534" s="175"/>
      <c r="Q534" s="175"/>
      <c r="R534" s="175"/>
      <c r="S534" s="175"/>
      <c r="T534" s="175"/>
      <c r="U534" s="175"/>
      <c r="V534" s="175"/>
      <c r="W534" s="175"/>
      <c r="X534" s="175"/>
      <c r="Y534" s="175"/>
      <c r="Z534" s="175"/>
    </row>
    <row r="535" ht="11.25" customHeight="1">
      <c r="A535" s="176"/>
      <c r="B535" s="176"/>
      <c r="C535" s="176"/>
      <c r="D535" s="176"/>
      <c r="E535" s="176"/>
      <c r="F535" s="175"/>
      <c r="G535" s="175"/>
      <c r="H535" s="175"/>
      <c r="I535" s="175"/>
      <c r="J535" s="175"/>
      <c r="K535" s="175"/>
      <c r="L535" s="175"/>
      <c r="M535" s="175"/>
      <c r="N535" s="175"/>
      <c r="O535" s="175"/>
      <c r="P535" s="175"/>
      <c r="Q535" s="175"/>
      <c r="R535" s="175"/>
      <c r="S535" s="175"/>
      <c r="T535" s="175"/>
      <c r="U535" s="175"/>
      <c r="V535" s="175"/>
      <c r="W535" s="175"/>
      <c r="X535" s="175"/>
      <c r="Y535" s="175"/>
      <c r="Z535" s="175"/>
    </row>
    <row r="536" ht="11.25" customHeight="1">
      <c r="A536" s="176"/>
      <c r="B536" s="176"/>
      <c r="C536" s="176"/>
      <c r="D536" s="176"/>
      <c r="E536" s="176"/>
      <c r="F536" s="175"/>
      <c r="G536" s="175"/>
      <c r="H536" s="175"/>
      <c r="I536" s="175"/>
      <c r="J536" s="175"/>
      <c r="K536" s="175"/>
      <c r="L536" s="175"/>
      <c r="M536" s="175"/>
      <c r="N536" s="175"/>
      <c r="O536" s="175"/>
      <c r="P536" s="175"/>
      <c r="Q536" s="175"/>
      <c r="R536" s="175"/>
      <c r="S536" s="175"/>
      <c r="T536" s="175"/>
      <c r="U536" s="175"/>
      <c r="V536" s="175"/>
      <c r="W536" s="175"/>
      <c r="X536" s="175"/>
      <c r="Y536" s="175"/>
      <c r="Z536" s="175"/>
    </row>
    <row r="537" ht="11.25" customHeight="1">
      <c r="A537" s="176"/>
      <c r="B537" s="176"/>
      <c r="C537" s="176"/>
      <c r="D537" s="176"/>
      <c r="E537" s="176"/>
      <c r="F537" s="175"/>
      <c r="G537" s="175"/>
      <c r="H537" s="175"/>
      <c r="I537" s="175"/>
      <c r="J537" s="175"/>
      <c r="K537" s="175"/>
      <c r="L537" s="175"/>
      <c r="M537" s="175"/>
      <c r="N537" s="175"/>
      <c r="O537" s="175"/>
      <c r="P537" s="175"/>
      <c r="Q537" s="175"/>
      <c r="R537" s="175"/>
      <c r="S537" s="175"/>
      <c r="T537" s="175"/>
      <c r="U537" s="175"/>
      <c r="V537" s="175"/>
      <c r="W537" s="175"/>
      <c r="X537" s="175"/>
      <c r="Y537" s="175"/>
      <c r="Z537" s="175"/>
    </row>
    <row r="538" ht="11.25" customHeight="1">
      <c r="A538" s="176"/>
      <c r="B538" s="176"/>
      <c r="C538" s="176"/>
      <c r="D538" s="176"/>
      <c r="E538" s="176"/>
      <c r="F538" s="175"/>
      <c r="G538" s="175"/>
      <c r="H538" s="175"/>
      <c r="I538" s="175"/>
      <c r="J538" s="175"/>
      <c r="K538" s="175"/>
      <c r="L538" s="175"/>
      <c r="M538" s="175"/>
      <c r="N538" s="175"/>
      <c r="O538" s="175"/>
      <c r="P538" s="175"/>
      <c r="Q538" s="175"/>
      <c r="R538" s="175"/>
      <c r="S538" s="175"/>
      <c r="T538" s="175"/>
      <c r="U538" s="175"/>
      <c r="V538" s="175"/>
      <c r="W538" s="175"/>
      <c r="X538" s="175"/>
      <c r="Y538" s="175"/>
      <c r="Z538" s="175"/>
    </row>
    <row r="539" ht="11.25" customHeight="1">
      <c r="A539" s="176"/>
      <c r="B539" s="176"/>
      <c r="C539" s="176"/>
      <c r="D539" s="176"/>
      <c r="E539" s="176"/>
      <c r="F539" s="175"/>
      <c r="G539" s="175"/>
      <c r="H539" s="175"/>
      <c r="I539" s="175"/>
      <c r="J539" s="175"/>
      <c r="K539" s="175"/>
      <c r="L539" s="175"/>
      <c r="M539" s="175"/>
      <c r="N539" s="175"/>
      <c r="O539" s="175"/>
      <c r="P539" s="175"/>
      <c r="Q539" s="175"/>
      <c r="R539" s="175"/>
      <c r="S539" s="175"/>
      <c r="T539" s="175"/>
      <c r="U539" s="175"/>
      <c r="V539" s="175"/>
      <c r="W539" s="175"/>
      <c r="X539" s="175"/>
      <c r="Y539" s="175"/>
      <c r="Z539" s="175"/>
    </row>
    <row r="540" ht="11.25" customHeight="1">
      <c r="A540" s="176"/>
      <c r="B540" s="176"/>
      <c r="C540" s="176"/>
      <c r="D540" s="176"/>
      <c r="E540" s="176"/>
      <c r="F540" s="175"/>
      <c r="G540" s="175"/>
      <c r="H540" s="175"/>
      <c r="I540" s="175"/>
      <c r="J540" s="175"/>
      <c r="K540" s="175"/>
      <c r="L540" s="175"/>
      <c r="M540" s="175"/>
      <c r="N540" s="175"/>
      <c r="O540" s="175"/>
      <c r="P540" s="175"/>
      <c r="Q540" s="175"/>
      <c r="R540" s="175"/>
      <c r="S540" s="175"/>
      <c r="T540" s="175"/>
      <c r="U540" s="175"/>
      <c r="V540" s="175"/>
      <c r="W540" s="175"/>
      <c r="X540" s="175"/>
      <c r="Y540" s="175"/>
      <c r="Z540" s="175"/>
    </row>
    <row r="541" ht="11.25" customHeight="1">
      <c r="A541" s="176"/>
      <c r="B541" s="176"/>
      <c r="C541" s="176"/>
      <c r="D541" s="176"/>
      <c r="E541" s="176"/>
      <c r="F541" s="175"/>
      <c r="G541" s="175"/>
      <c r="H541" s="175"/>
      <c r="I541" s="175"/>
      <c r="J541" s="175"/>
      <c r="K541" s="175"/>
      <c r="L541" s="175"/>
      <c r="M541" s="175"/>
      <c r="N541" s="175"/>
      <c r="O541" s="175"/>
      <c r="P541" s="175"/>
      <c r="Q541" s="175"/>
      <c r="R541" s="175"/>
      <c r="S541" s="175"/>
      <c r="T541" s="175"/>
      <c r="U541" s="175"/>
      <c r="V541" s="175"/>
      <c r="W541" s="175"/>
      <c r="X541" s="175"/>
      <c r="Y541" s="175"/>
      <c r="Z541" s="175"/>
    </row>
    <row r="542" ht="11.25" customHeight="1">
      <c r="A542" s="176"/>
      <c r="B542" s="176"/>
      <c r="C542" s="176"/>
      <c r="D542" s="176"/>
      <c r="E542" s="176"/>
      <c r="F542" s="175"/>
      <c r="G542" s="175"/>
      <c r="H542" s="175"/>
      <c r="I542" s="175"/>
      <c r="J542" s="175"/>
      <c r="K542" s="175"/>
      <c r="L542" s="175"/>
      <c r="M542" s="175"/>
      <c r="N542" s="175"/>
      <c r="O542" s="175"/>
      <c r="P542" s="175"/>
      <c r="Q542" s="175"/>
      <c r="R542" s="175"/>
      <c r="S542" s="175"/>
      <c r="T542" s="175"/>
      <c r="U542" s="175"/>
      <c r="V542" s="175"/>
      <c r="W542" s="175"/>
      <c r="X542" s="175"/>
      <c r="Y542" s="175"/>
      <c r="Z542" s="175"/>
    </row>
    <row r="543" ht="11.25" customHeight="1">
      <c r="A543" s="176"/>
      <c r="B543" s="176"/>
      <c r="C543" s="176"/>
      <c r="D543" s="176"/>
      <c r="E543" s="176"/>
      <c r="F543" s="175"/>
      <c r="G543" s="175"/>
      <c r="H543" s="175"/>
      <c r="I543" s="175"/>
      <c r="J543" s="175"/>
      <c r="K543" s="175"/>
      <c r="L543" s="175"/>
      <c r="M543" s="175"/>
      <c r="N543" s="175"/>
      <c r="O543" s="175"/>
      <c r="P543" s="175"/>
      <c r="Q543" s="175"/>
      <c r="R543" s="175"/>
      <c r="S543" s="175"/>
      <c r="T543" s="175"/>
      <c r="U543" s="175"/>
      <c r="V543" s="175"/>
      <c r="W543" s="175"/>
      <c r="X543" s="175"/>
      <c r="Y543" s="175"/>
      <c r="Z543" s="175"/>
    </row>
    <row r="544" ht="11.25" customHeight="1">
      <c r="A544" s="176"/>
      <c r="B544" s="176"/>
      <c r="C544" s="176"/>
      <c r="D544" s="176"/>
      <c r="E544" s="176"/>
      <c r="F544" s="175"/>
      <c r="G544" s="175"/>
      <c r="H544" s="175"/>
      <c r="I544" s="175"/>
      <c r="J544" s="175"/>
      <c r="K544" s="175"/>
      <c r="L544" s="175"/>
      <c r="M544" s="175"/>
      <c r="N544" s="175"/>
      <c r="O544" s="175"/>
      <c r="P544" s="175"/>
      <c r="Q544" s="175"/>
      <c r="R544" s="175"/>
      <c r="S544" s="175"/>
      <c r="T544" s="175"/>
      <c r="U544" s="175"/>
      <c r="V544" s="175"/>
      <c r="W544" s="175"/>
      <c r="X544" s="175"/>
      <c r="Y544" s="175"/>
      <c r="Z544" s="175"/>
    </row>
    <row r="545" ht="11.25" customHeight="1">
      <c r="A545" s="176"/>
      <c r="B545" s="176"/>
      <c r="C545" s="176"/>
      <c r="D545" s="176"/>
      <c r="E545" s="176"/>
      <c r="F545" s="175"/>
      <c r="G545" s="175"/>
      <c r="H545" s="175"/>
      <c r="I545" s="175"/>
      <c r="J545" s="175"/>
      <c r="K545" s="175"/>
      <c r="L545" s="175"/>
      <c r="M545" s="175"/>
      <c r="N545" s="175"/>
      <c r="O545" s="175"/>
      <c r="P545" s="175"/>
      <c r="Q545" s="175"/>
      <c r="R545" s="175"/>
      <c r="S545" s="175"/>
      <c r="T545" s="175"/>
      <c r="U545" s="175"/>
      <c r="V545" s="175"/>
      <c r="W545" s="175"/>
      <c r="X545" s="175"/>
      <c r="Y545" s="175"/>
      <c r="Z545" s="175"/>
    </row>
    <row r="546" ht="11.25" customHeight="1">
      <c r="A546" s="176"/>
      <c r="B546" s="176"/>
      <c r="C546" s="176"/>
      <c r="D546" s="176"/>
      <c r="E546" s="176"/>
      <c r="F546" s="175"/>
      <c r="G546" s="175"/>
      <c r="H546" s="175"/>
      <c r="I546" s="175"/>
      <c r="J546" s="175"/>
      <c r="K546" s="175"/>
      <c r="L546" s="175"/>
      <c r="M546" s="175"/>
      <c r="N546" s="175"/>
      <c r="O546" s="175"/>
      <c r="P546" s="175"/>
      <c r="Q546" s="175"/>
      <c r="R546" s="175"/>
      <c r="S546" s="175"/>
      <c r="T546" s="175"/>
      <c r="U546" s="175"/>
      <c r="V546" s="175"/>
      <c r="W546" s="175"/>
      <c r="X546" s="175"/>
      <c r="Y546" s="175"/>
      <c r="Z546" s="175"/>
    </row>
    <row r="547" ht="11.25" customHeight="1">
      <c r="A547" s="176"/>
      <c r="B547" s="176"/>
      <c r="C547" s="176"/>
      <c r="D547" s="176"/>
      <c r="E547" s="176"/>
      <c r="F547" s="175"/>
      <c r="G547" s="175"/>
      <c r="H547" s="175"/>
      <c r="I547" s="175"/>
      <c r="J547" s="175"/>
      <c r="K547" s="175"/>
      <c r="L547" s="175"/>
      <c r="M547" s="175"/>
      <c r="N547" s="175"/>
      <c r="O547" s="175"/>
      <c r="P547" s="175"/>
      <c r="Q547" s="175"/>
      <c r="R547" s="175"/>
      <c r="S547" s="175"/>
      <c r="T547" s="175"/>
      <c r="U547" s="175"/>
      <c r="V547" s="175"/>
      <c r="W547" s="175"/>
      <c r="X547" s="175"/>
      <c r="Y547" s="175"/>
      <c r="Z547" s="175"/>
    </row>
    <row r="548" ht="11.25" customHeight="1">
      <c r="A548" s="176"/>
      <c r="B548" s="176"/>
      <c r="C548" s="176"/>
      <c r="D548" s="176"/>
      <c r="E548" s="176"/>
      <c r="F548" s="175"/>
      <c r="G548" s="175"/>
      <c r="H548" s="175"/>
      <c r="I548" s="175"/>
      <c r="J548" s="175"/>
      <c r="K548" s="175"/>
      <c r="L548" s="175"/>
      <c r="M548" s="175"/>
      <c r="N548" s="175"/>
      <c r="O548" s="175"/>
      <c r="P548" s="175"/>
      <c r="Q548" s="175"/>
      <c r="R548" s="175"/>
      <c r="S548" s="175"/>
      <c r="T548" s="175"/>
      <c r="U548" s="175"/>
      <c r="V548" s="175"/>
      <c r="W548" s="175"/>
      <c r="X548" s="175"/>
      <c r="Y548" s="175"/>
      <c r="Z548" s="175"/>
    </row>
    <row r="549" ht="11.25" customHeight="1">
      <c r="A549" s="176"/>
      <c r="B549" s="176"/>
      <c r="C549" s="176"/>
      <c r="D549" s="176"/>
      <c r="E549" s="176"/>
      <c r="F549" s="175"/>
      <c r="G549" s="175"/>
      <c r="H549" s="175"/>
      <c r="I549" s="175"/>
      <c r="J549" s="175"/>
      <c r="K549" s="175"/>
      <c r="L549" s="175"/>
      <c r="M549" s="175"/>
      <c r="N549" s="175"/>
      <c r="O549" s="175"/>
      <c r="P549" s="175"/>
      <c r="Q549" s="175"/>
      <c r="R549" s="175"/>
      <c r="S549" s="175"/>
      <c r="T549" s="175"/>
      <c r="U549" s="175"/>
      <c r="V549" s="175"/>
      <c r="W549" s="175"/>
      <c r="X549" s="175"/>
      <c r="Y549" s="175"/>
      <c r="Z549" s="175"/>
    </row>
    <row r="550" ht="11.25" customHeight="1">
      <c r="A550" s="176"/>
      <c r="B550" s="176"/>
      <c r="C550" s="176"/>
      <c r="D550" s="176"/>
      <c r="E550" s="176"/>
      <c r="F550" s="175"/>
      <c r="G550" s="175"/>
      <c r="H550" s="175"/>
      <c r="I550" s="175"/>
      <c r="J550" s="175"/>
      <c r="K550" s="175"/>
      <c r="L550" s="175"/>
      <c r="M550" s="175"/>
      <c r="N550" s="175"/>
      <c r="O550" s="175"/>
      <c r="P550" s="175"/>
      <c r="Q550" s="175"/>
      <c r="R550" s="175"/>
      <c r="S550" s="175"/>
      <c r="T550" s="175"/>
      <c r="U550" s="175"/>
      <c r="V550" s="175"/>
      <c r="W550" s="175"/>
      <c r="X550" s="175"/>
      <c r="Y550" s="175"/>
      <c r="Z550" s="175"/>
    </row>
    <row r="551" ht="11.25" customHeight="1">
      <c r="A551" s="176"/>
      <c r="B551" s="176"/>
      <c r="C551" s="176"/>
      <c r="D551" s="176"/>
      <c r="E551" s="176"/>
      <c r="F551" s="175"/>
      <c r="G551" s="175"/>
      <c r="H551" s="175"/>
      <c r="I551" s="175"/>
      <c r="J551" s="175"/>
      <c r="K551" s="175"/>
      <c r="L551" s="175"/>
      <c r="M551" s="175"/>
      <c r="N551" s="175"/>
      <c r="O551" s="175"/>
      <c r="P551" s="175"/>
      <c r="Q551" s="175"/>
      <c r="R551" s="175"/>
      <c r="S551" s="175"/>
      <c r="T551" s="175"/>
      <c r="U551" s="175"/>
      <c r="V551" s="175"/>
      <c r="W551" s="175"/>
      <c r="X551" s="175"/>
      <c r="Y551" s="175"/>
      <c r="Z551" s="175"/>
    </row>
    <row r="552" ht="11.25" customHeight="1">
      <c r="A552" s="176"/>
      <c r="B552" s="176"/>
      <c r="C552" s="176"/>
      <c r="D552" s="176"/>
      <c r="E552" s="176"/>
      <c r="F552" s="175"/>
      <c r="G552" s="175"/>
      <c r="H552" s="175"/>
      <c r="I552" s="175"/>
      <c r="J552" s="175"/>
      <c r="K552" s="175"/>
      <c r="L552" s="175"/>
      <c r="M552" s="175"/>
      <c r="N552" s="175"/>
      <c r="O552" s="175"/>
      <c r="P552" s="175"/>
      <c r="Q552" s="175"/>
      <c r="R552" s="175"/>
      <c r="S552" s="175"/>
      <c r="T552" s="175"/>
      <c r="U552" s="175"/>
      <c r="V552" s="175"/>
      <c r="W552" s="175"/>
      <c r="X552" s="175"/>
      <c r="Y552" s="175"/>
      <c r="Z552" s="175"/>
    </row>
    <row r="553" ht="11.25" customHeight="1">
      <c r="A553" s="176"/>
      <c r="B553" s="176"/>
      <c r="C553" s="176"/>
      <c r="D553" s="176"/>
      <c r="E553" s="176"/>
      <c r="F553" s="175"/>
      <c r="G553" s="175"/>
      <c r="H553" s="175"/>
      <c r="I553" s="175"/>
      <c r="J553" s="175"/>
      <c r="K553" s="175"/>
      <c r="L553" s="175"/>
      <c r="M553" s="175"/>
      <c r="N553" s="175"/>
      <c r="O553" s="175"/>
      <c r="P553" s="175"/>
      <c r="Q553" s="175"/>
      <c r="R553" s="175"/>
      <c r="S553" s="175"/>
      <c r="T553" s="175"/>
      <c r="U553" s="175"/>
      <c r="V553" s="175"/>
      <c r="W553" s="175"/>
      <c r="X553" s="175"/>
      <c r="Y553" s="175"/>
      <c r="Z553" s="175"/>
    </row>
    <row r="554" ht="11.25" customHeight="1">
      <c r="A554" s="176"/>
      <c r="B554" s="176"/>
      <c r="C554" s="176"/>
      <c r="D554" s="176"/>
      <c r="E554" s="176"/>
      <c r="F554" s="175"/>
      <c r="G554" s="175"/>
      <c r="H554" s="175"/>
      <c r="I554" s="175"/>
      <c r="J554" s="175"/>
      <c r="K554" s="175"/>
      <c r="L554" s="175"/>
      <c r="M554" s="175"/>
      <c r="N554" s="175"/>
      <c r="O554" s="175"/>
      <c r="P554" s="175"/>
      <c r="Q554" s="175"/>
      <c r="R554" s="175"/>
      <c r="S554" s="175"/>
      <c r="T554" s="175"/>
      <c r="U554" s="175"/>
      <c r="V554" s="175"/>
      <c r="W554" s="175"/>
      <c r="X554" s="175"/>
      <c r="Y554" s="175"/>
      <c r="Z554" s="175"/>
    </row>
    <row r="555" ht="11.25" customHeight="1">
      <c r="A555" s="176"/>
      <c r="B555" s="176"/>
      <c r="C555" s="176"/>
      <c r="D555" s="176"/>
      <c r="E555" s="176"/>
      <c r="F555" s="175"/>
      <c r="G555" s="175"/>
      <c r="H555" s="175"/>
      <c r="I555" s="175"/>
      <c r="J555" s="175"/>
      <c r="K555" s="175"/>
      <c r="L555" s="175"/>
      <c r="M555" s="175"/>
      <c r="N555" s="175"/>
      <c r="O555" s="175"/>
      <c r="P555" s="175"/>
      <c r="Q555" s="175"/>
      <c r="R555" s="175"/>
      <c r="S555" s="175"/>
      <c r="T555" s="175"/>
      <c r="U555" s="175"/>
      <c r="V555" s="175"/>
      <c r="W555" s="175"/>
      <c r="X555" s="175"/>
      <c r="Y555" s="175"/>
      <c r="Z555" s="175"/>
    </row>
    <row r="556" ht="11.25" customHeight="1">
      <c r="A556" s="176"/>
      <c r="B556" s="176"/>
      <c r="C556" s="176"/>
      <c r="D556" s="176"/>
      <c r="E556" s="176"/>
      <c r="F556" s="175"/>
      <c r="G556" s="175"/>
      <c r="H556" s="175"/>
      <c r="I556" s="175"/>
      <c r="J556" s="175"/>
      <c r="K556" s="175"/>
      <c r="L556" s="175"/>
      <c r="M556" s="175"/>
      <c r="N556" s="175"/>
      <c r="O556" s="175"/>
      <c r="P556" s="175"/>
      <c r="Q556" s="175"/>
      <c r="R556" s="175"/>
      <c r="S556" s="175"/>
      <c r="T556" s="175"/>
      <c r="U556" s="175"/>
      <c r="V556" s="175"/>
      <c r="W556" s="175"/>
      <c r="X556" s="175"/>
      <c r="Y556" s="175"/>
      <c r="Z556" s="175"/>
    </row>
    <row r="557" ht="11.25" customHeight="1">
      <c r="A557" s="176"/>
      <c r="B557" s="176"/>
      <c r="C557" s="176"/>
      <c r="D557" s="176"/>
      <c r="E557" s="176"/>
      <c r="F557" s="175"/>
      <c r="G557" s="175"/>
      <c r="H557" s="175"/>
      <c r="I557" s="175"/>
      <c r="J557" s="175"/>
      <c r="K557" s="175"/>
      <c r="L557" s="175"/>
      <c r="M557" s="175"/>
      <c r="N557" s="175"/>
      <c r="O557" s="175"/>
      <c r="P557" s="175"/>
      <c r="Q557" s="175"/>
      <c r="R557" s="175"/>
      <c r="S557" s="175"/>
      <c r="T557" s="175"/>
      <c r="U557" s="175"/>
      <c r="V557" s="175"/>
      <c r="W557" s="175"/>
      <c r="X557" s="175"/>
      <c r="Y557" s="175"/>
      <c r="Z557" s="175"/>
    </row>
    <row r="558" ht="11.25" customHeight="1">
      <c r="A558" s="176"/>
      <c r="B558" s="176"/>
      <c r="C558" s="176"/>
      <c r="D558" s="176"/>
      <c r="E558" s="176"/>
      <c r="F558" s="175"/>
      <c r="G558" s="175"/>
      <c r="H558" s="175"/>
      <c r="I558" s="175"/>
      <c r="J558" s="175"/>
      <c r="K558" s="175"/>
      <c r="L558" s="175"/>
      <c r="M558" s="175"/>
      <c r="N558" s="175"/>
      <c r="O558" s="175"/>
      <c r="P558" s="175"/>
      <c r="Q558" s="175"/>
      <c r="R558" s="175"/>
      <c r="S558" s="175"/>
      <c r="T558" s="175"/>
      <c r="U558" s="175"/>
      <c r="V558" s="175"/>
      <c r="W558" s="175"/>
      <c r="X558" s="175"/>
      <c r="Y558" s="175"/>
      <c r="Z558" s="175"/>
    </row>
    <row r="559" ht="11.25" customHeight="1">
      <c r="A559" s="176"/>
      <c r="B559" s="176"/>
      <c r="C559" s="176"/>
      <c r="D559" s="176"/>
      <c r="E559" s="176"/>
      <c r="F559" s="175"/>
      <c r="G559" s="175"/>
      <c r="H559" s="175"/>
      <c r="I559" s="175"/>
      <c r="J559" s="175"/>
      <c r="K559" s="175"/>
      <c r="L559" s="175"/>
      <c r="M559" s="175"/>
      <c r="N559" s="175"/>
      <c r="O559" s="175"/>
      <c r="P559" s="175"/>
      <c r="Q559" s="175"/>
      <c r="R559" s="175"/>
      <c r="S559" s="175"/>
      <c r="T559" s="175"/>
      <c r="U559" s="175"/>
      <c r="V559" s="175"/>
      <c r="W559" s="175"/>
      <c r="X559" s="175"/>
      <c r="Y559" s="175"/>
      <c r="Z559" s="175"/>
    </row>
    <row r="560" ht="11.25" customHeight="1">
      <c r="A560" s="176"/>
      <c r="B560" s="176"/>
      <c r="C560" s="176"/>
      <c r="D560" s="176"/>
      <c r="E560" s="176"/>
      <c r="F560" s="175"/>
      <c r="G560" s="175"/>
      <c r="H560" s="175"/>
      <c r="I560" s="175"/>
      <c r="J560" s="175"/>
      <c r="K560" s="175"/>
      <c r="L560" s="175"/>
      <c r="M560" s="175"/>
      <c r="N560" s="175"/>
      <c r="O560" s="175"/>
      <c r="P560" s="175"/>
      <c r="Q560" s="175"/>
      <c r="R560" s="175"/>
      <c r="S560" s="175"/>
      <c r="T560" s="175"/>
      <c r="U560" s="175"/>
      <c r="V560" s="175"/>
      <c r="W560" s="175"/>
      <c r="X560" s="175"/>
      <c r="Y560" s="175"/>
      <c r="Z560" s="175"/>
    </row>
    <row r="561" ht="11.25" customHeight="1">
      <c r="A561" s="176"/>
      <c r="B561" s="176"/>
      <c r="C561" s="176"/>
      <c r="D561" s="176"/>
      <c r="E561" s="176"/>
      <c r="F561" s="175"/>
      <c r="G561" s="175"/>
      <c r="H561" s="175"/>
      <c r="I561" s="175"/>
      <c r="J561" s="175"/>
      <c r="K561" s="175"/>
      <c r="L561" s="175"/>
      <c r="M561" s="175"/>
      <c r="N561" s="175"/>
      <c r="O561" s="175"/>
      <c r="P561" s="175"/>
      <c r="Q561" s="175"/>
      <c r="R561" s="175"/>
      <c r="S561" s="175"/>
      <c r="T561" s="175"/>
      <c r="U561" s="175"/>
      <c r="V561" s="175"/>
      <c r="W561" s="175"/>
      <c r="X561" s="175"/>
      <c r="Y561" s="175"/>
      <c r="Z561" s="175"/>
    </row>
    <row r="562" ht="11.25" customHeight="1">
      <c r="A562" s="176"/>
      <c r="B562" s="176"/>
      <c r="C562" s="176"/>
      <c r="D562" s="176"/>
      <c r="E562" s="176"/>
      <c r="F562" s="175"/>
      <c r="G562" s="175"/>
      <c r="H562" s="175"/>
      <c r="I562" s="175"/>
      <c r="J562" s="175"/>
      <c r="K562" s="175"/>
      <c r="L562" s="175"/>
      <c r="M562" s="175"/>
      <c r="N562" s="175"/>
      <c r="O562" s="175"/>
      <c r="P562" s="175"/>
      <c r="Q562" s="175"/>
      <c r="R562" s="175"/>
      <c r="S562" s="175"/>
      <c r="T562" s="175"/>
      <c r="U562" s="175"/>
      <c r="V562" s="175"/>
      <c r="W562" s="175"/>
      <c r="X562" s="175"/>
      <c r="Y562" s="175"/>
      <c r="Z562" s="175"/>
    </row>
    <row r="563" ht="11.25" customHeight="1">
      <c r="A563" s="176"/>
      <c r="B563" s="176"/>
      <c r="C563" s="176"/>
      <c r="D563" s="176"/>
      <c r="E563" s="176"/>
      <c r="F563" s="175"/>
      <c r="G563" s="175"/>
      <c r="H563" s="175"/>
      <c r="I563" s="175"/>
      <c r="J563" s="175"/>
      <c r="K563" s="175"/>
      <c r="L563" s="175"/>
      <c r="M563" s="175"/>
      <c r="N563" s="175"/>
      <c r="O563" s="175"/>
      <c r="P563" s="175"/>
      <c r="Q563" s="175"/>
      <c r="R563" s="175"/>
      <c r="S563" s="175"/>
      <c r="T563" s="175"/>
      <c r="U563" s="175"/>
      <c r="V563" s="175"/>
      <c r="W563" s="175"/>
      <c r="X563" s="175"/>
      <c r="Y563" s="175"/>
      <c r="Z563" s="175"/>
    </row>
    <row r="564" ht="11.25" customHeight="1">
      <c r="A564" s="176"/>
      <c r="B564" s="176"/>
      <c r="C564" s="176"/>
      <c r="D564" s="176"/>
      <c r="E564" s="176"/>
      <c r="F564" s="175"/>
      <c r="G564" s="175"/>
      <c r="H564" s="175"/>
      <c r="I564" s="175"/>
      <c r="J564" s="175"/>
      <c r="K564" s="175"/>
      <c r="L564" s="175"/>
      <c r="M564" s="175"/>
      <c r="N564" s="175"/>
      <c r="O564" s="175"/>
      <c r="P564" s="175"/>
      <c r="Q564" s="175"/>
      <c r="R564" s="175"/>
      <c r="S564" s="175"/>
      <c r="T564" s="175"/>
      <c r="U564" s="175"/>
      <c r="V564" s="175"/>
      <c r="W564" s="175"/>
      <c r="X564" s="175"/>
      <c r="Y564" s="175"/>
      <c r="Z564" s="175"/>
    </row>
    <row r="565" ht="11.25" customHeight="1">
      <c r="A565" s="176"/>
      <c r="B565" s="176"/>
      <c r="C565" s="176"/>
      <c r="D565" s="176"/>
      <c r="E565" s="176"/>
      <c r="F565" s="175"/>
      <c r="G565" s="175"/>
      <c r="H565" s="175"/>
      <c r="I565" s="175"/>
      <c r="J565" s="175"/>
      <c r="K565" s="175"/>
      <c r="L565" s="175"/>
      <c r="M565" s="175"/>
      <c r="N565" s="175"/>
      <c r="O565" s="175"/>
      <c r="P565" s="175"/>
      <c r="Q565" s="175"/>
      <c r="R565" s="175"/>
      <c r="S565" s="175"/>
      <c r="T565" s="175"/>
      <c r="U565" s="175"/>
      <c r="V565" s="175"/>
      <c r="W565" s="175"/>
      <c r="X565" s="175"/>
      <c r="Y565" s="175"/>
      <c r="Z565" s="175"/>
    </row>
    <row r="566" ht="11.25" customHeight="1">
      <c r="A566" s="176"/>
      <c r="B566" s="176"/>
      <c r="C566" s="176"/>
      <c r="D566" s="176"/>
      <c r="E566" s="176"/>
      <c r="F566" s="175"/>
      <c r="G566" s="175"/>
      <c r="H566" s="175"/>
      <c r="I566" s="175"/>
      <c r="J566" s="175"/>
      <c r="K566" s="175"/>
      <c r="L566" s="175"/>
      <c r="M566" s="175"/>
      <c r="N566" s="175"/>
      <c r="O566" s="175"/>
      <c r="P566" s="175"/>
      <c r="Q566" s="175"/>
      <c r="R566" s="175"/>
      <c r="S566" s="175"/>
      <c r="T566" s="175"/>
      <c r="U566" s="175"/>
      <c r="V566" s="175"/>
      <c r="W566" s="175"/>
      <c r="X566" s="175"/>
      <c r="Y566" s="175"/>
      <c r="Z566" s="175"/>
    </row>
    <row r="567" ht="11.25" customHeight="1">
      <c r="A567" s="176"/>
      <c r="B567" s="176"/>
      <c r="C567" s="176"/>
      <c r="D567" s="176"/>
      <c r="E567" s="176"/>
      <c r="F567" s="175"/>
      <c r="G567" s="175"/>
      <c r="H567" s="175"/>
      <c r="I567" s="175"/>
      <c r="J567" s="175"/>
      <c r="K567" s="175"/>
      <c r="L567" s="175"/>
      <c r="M567" s="175"/>
      <c r="N567" s="175"/>
      <c r="O567" s="175"/>
      <c r="P567" s="175"/>
      <c r="Q567" s="175"/>
      <c r="R567" s="175"/>
      <c r="S567" s="175"/>
      <c r="T567" s="175"/>
      <c r="U567" s="175"/>
      <c r="V567" s="175"/>
      <c r="W567" s="175"/>
      <c r="X567" s="175"/>
      <c r="Y567" s="175"/>
      <c r="Z567" s="175"/>
    </row>
    <row r="568" ht="11.25" customHeight="1">
      <c r="A568" s="176"/>
      <c r="B568" s="176"/>
      <c r="C568" s="176"/>
      <c r="D568" s="176"/>
      <c r="E568" s="176"/>
      <c r="F568" s="175"/>
      <c r="G568" s="175"/>
      <c r="H568" s="175"/>
      <c r="I568" s="175"/>
      <c r="J568" s="175"/>
      <c r="K568" s="175"/>
      <c r="L568" s="175"/>
      <c r="M568" s="175"/>
      <c r="N568" s="175"/>
      <c r="O568" s="175"/>
      <c r="P568" s="175"/>
      <c r="Q568" s="175"/>
      <c r="R568" s="175"/>
      <c r="S568" s="175"/>
      <c r="T568" s="175"/>
      <c r="U568" s="175"/>
      <c r="V568" s="175"/>
      <c r="W568" s="175"/>
      <c r="X568" s="175"/>
      <c r="Y568" s="175"/>
      <c r="Z568" s="175"/>
    </row>
    <row r="569" ht="11.25" customHeight="1">
      <c r="A569" s="176"/>
      <c r="B569" s="176"/>
      <c r="C569" s="176"/>
      <c r="D569" s="176"/>
      <c r="E569" s="176"/>
      <c r="F569" s="175"/>
      <c r="G569" s="175"/>
      <c r="H569" s="175"/>
      <c r="I569" s="175"/>
      <c r="J569" s="175"/>
      <c r="K569" s="175"/>
      <c r="L569" s="175"/>
      <c r="M569" s="175"/>
      <c r="N569" s="175"/>
      <c r="O569" s="175"/>
      <c r="P569" s="175"/>
      <c r="Q569" s="175"/>
      <c r="R569" s="175"/>
      <c r="S569" s="175"/>
      <c r="T569" s="175"/>
      <c r="U569" s="175"/>
      <c r="V569" s="175"/>
      <c r="W569" s="175"/>
      <c r="X569" s="175"/>
      <c r="Y569" s="175"/>
      <c r="Z569" s="175"/>
    </row>
    <row r="570" ht="11.25" customHeight="1">
      <c r="A570" s="176"/>
      <c r="B570" s="176"/>
      <c r="C570" s="176"/>
      <c r="D570" s="176"/>
      <c r="E570" s="176"/>
      <c r="F570" s="175"/>
      <c r="G570" s="175"/>
      <c r="H570" s="175"/>
      <c r="I570" s="175"/>
      <c r="J570" s="175"/>
      <c r="K570" s="175"/>
      <c r="L570" s="175"/>
      <c r="M570" s="175"/>
      <c r="N570" s="175"/>
      <c r="O570" s="175"/>
      <c r="P570" s="175"/>
      <c r="Q570" s="175"/>
      <c r="R570" s="175"/>
      <c r="S570" s="175"/>
      <c r="T570" s="175"/>
      <c r="U570" s="175"/>
      <c r="V570" s="175"/>
      <c r="W570" s="175"/>
      <c r="X570" s="175"/>
      <c r="Y570" s="175"/>
      <c r="Z570" s="175"/>
    </row>
    <row r="571" ht="11.25" customHeight="1">
      <c r="A571" s="176"/>
      <c r="B571" s="176"/>
      <c r="C571" s="176"/>
      <c r="D571" s="176"/>
      <c r="E571" s="176"/>
      <c r="F571" s="175"/>
      <c r="G571" s="175"/>
      <c r="H571" s="175"/>
      <c r="I571" s="175"/>
      <c r="J571" s="175"/>
      <c r="K571" s="175"/>
      <c r="L571" s="175"/>
      <c r="M571" s="175"/>
      <c r="N571" s="175"/>
      <c r="O571" s="175"/>
      <c r="P571" s="175"/>
      <c r="Q571" s="175"/>
      <c r="R571" s="175"/>
      <c r="S571" s="175"/>
      <c r="T571" s="175"/>
      <c r="U571" s="175"/>
      <c r="V571" s="175"/>
      <c r="W571" s="175"/>
      <c r="X571" s="175"/>
      <c r="Y571" s="175"/>
      <c r="Z571" s="175"/>
    </row>
    <row r="572" ht="11.25" customHeight="1">
      <c r="A572" s="176"/>
      <c r="B572" s="176"/>
      <c r="C572" s="176"/>
      <c r="D572" s="176"/>
      <c r="E572" s="176"/>
      <c r="F572" s="175"/>
      <c r="G572" s="175"/>
      <c r="H572" s="175"/>
      <c r="I572" s="175"/>
      <c r="J572" s="175"/>
      <c r="K572" s="175"/>
      <c r="L572" s="175"/>
      <c r="M572" s="175"/>
      <c r="N572" s="175"/>
      <c r="O572" s="175"/>
      <c r="P572" s="175"/>
      <c r="Q572" s="175"/>
      <c r="R572" s="175"/>
      <c r="S572" s="175"/>
      <c r="T572" s="175"/>
      <c r="U572" s="175"/>
      <c r="V572" s="175"/>
      <c r="W572" s="175"/>
      <c r="X572" s="175"/>
      <c r="Y572" s="175"/>
      <c r="Z572" s="175"/>
    </row>
    <row r="573" ht="11.25" customHeight="1">
      <c r="A573" s="176"/>
      <c r="B573" s="176"/>
      <c r="C573" s="176"/>
      <c r="D573" s="176"/>
      <c r="E573" s="176"/>
      <c r="F573" s="175"/>
      <c r="G573" s="175"/>
      <c r="H573" s="175"/>
      <c r="I573" s="175"/>
      <c r="J573" s="175"/>
      <c r="K573" s="175"/>
      <c r="L573" s="175"/>
      <c r="M573" s="175"/>
      <c r="N573" s="175"/>
      <c r="O573" s="175"/>
      <c r="P573" s="175"/>
      <c r="Q573" s="175"/>
      <c r="R573" s="175"/>
      <c r="S573" s="175"/>
      <c r="T573" s="175"/>
      <c r="U573" s="175"/>
      <c r="V573" s="175"/>
      <c r="W573" s="175"/>
      <c r="X573" s="175"/>
      <c r="Y573" s="175"/>
      <c r="Z573" s="175"/>
    </row>
    <row r="574" ht="11.25" customHeight="1">
      <c r="A574" s="176"/>
      <c r="B574" s="176"/>
      <c r="C574" s="176"/>
      <c r="D574" s="176"/>
      <c r="E574" s="176"/>
      <c r="F574" s="175"/>
      <c r="G574" s="175"/>
      <c r="H574" s="175"/>
      <c r="I574" s="175"/>
      <c r="J574" s="175"/>
      <c r="K574" s="175"/>
      <c r="L574" s="175"/>
      <c r="M574" s="175"/>
      <c r="N574" s="175"/>
      <c r="O574" s="175"/>
      <c r="P574" s="175"/>
      <c r="Q574" s="175"/>
      <c r="R574" s="175"/>
      <c r="S574" s="175"/>
      <c r="T574" s="175"/>
      <c r="U574" s="175"/>
      <c r="V574" s="175"/>
      <c r="W574" s="175"/>
      <c r="X574" s="175"/>
      <c r="Y574" s="175"/>
      <c r="Z574" s="175"/>
    </row>
    <row r="575" ht="11.25" customHeight="1">
      <c r="A575" s="176"/>
      <c r="B575" s="176"/>
      <c r="C575" s="176"/>
      <c r="D575" s="176"/>
      <c r="E575" s="176"/>
      <c r="F575" s="175"/>
      <c r="G575" s="175"/>
      <c r="H575" s="175"/>
      <c r="I575" s="175"/>
      <c r="J575" s="175"/>
      <c r="K575" s="175"/>
      <c r="L575" s="175"/>
      <c r="M575" s="175"/>
      <c r="N575" s="175"/>
      <c r="O575" s="175"/>
      <c r="P575" s="175"/>
      <c r="Q575" s="175"/>
      <c r="R575" s="175"/>
      <c r="S575" s="175"/>
      <c r="T575" s="175"/>
      <c r="U575" s="175"/>
      <c r="V575" s="175"/>
      <c r="W575" s="175"/>
      <c r="X575" s="175"/>
      <c r="Y575" s="175"/>
      <c r="Z575" s="175"/>
    </row>
    <row r="576" ht="11.25" customHeight="1">
      <c r="A576" s="176"/>
      <c r="B576" s="176"/>
      <c r="C576" s="176"/>
      <c r="D576" s="176"/>
      <c r="E576" s="176"/>
      <c r="F576" s="175"/>
      <c r="G576" s="175"/>
      <c r="H576" s="175"/>
      <c r="I576" s="175"/>
      <c r="J576" s="175"/>
      <c r="K576" s="175"/>
      <c r="L576" s="175"/>
      <c r="M576" s="175"/>
      <c r="N576" s="175"/>
      <c r="O576" s="175"/>
      <c r="P576" s="175"/>
      <c r="Q576" s="175"/>
      <c r="R576" s="175"/>
      <c r="S576" s="175"/>
      <c r="T576" s="175"/>
      <c r="U576" s="175"/>
      <c r="V576" s="175"/>
      <c r="W576" s="175"/>
      <c r="X576" s="175"/>
      <c r="Y576" s="175"/>
      <c r="Z576" s="175"/>
    </row>
    <row r="577" ht="11.25" customHeight="1">
      <c r="A577" s="176"/>
      <c r="B577" s="176"/>
      <c r="C577" s="176"/>
      <c r="D577" s="176"/>
      <c r="E577" s="176"/>
      <c r="F577" s="175"/>
      <c r="G577" s="175"/>
      <c r="H577" s="175"/>
      <c r="I577" s="175"/>
      <c r="J577" s="175"/>
      <c r="K577" s="175"/>
      <c r="L577" s="175"/>
      <c r="M577" s="175"/>
      <c r="N577" s="175"/>
      <c r="O577" s="175"/>
      <c r="P577" s="175"/>
      <c r="Q577" s="175"/>
      <c r="R577" s="175"/>
      <c r="S577" s="175"/>
      <c r="T577" s="175"/>
      <c r="U577" s="175"/>
      <c r="V577" s="175"/>
      <c r="W577" s="175"/>
      <c r="X577" s="175"/>
      <c r="Y577" s="175"/>
      <c r="Z577" s="175"/>
    </row>
    <row r="578" ht="11.25" customHeight="1">
      <c r="A578" s="176"/>
      <c r="B578" s="176"/>
      <c r="C578" s="176"/>
      <c r="D578" s="176"/>
      <c r="E578" s="176"/>
      <c r="F578" s="175"/>
      <c r="G578" s="175"/>
      <c r="H578" s="175"/>
      <c r="I578" s="175"/>
      <c r="J578" s="175"/>
      <c r="K578" s="175"/>
      <c r="L578" s="175"/>
      <c r="M578" s="175"/>
      <c r="N578" s="175"/>
      <c r="O578" s="175"/>
      <c r="P578" s="175"/>
      <c r="Q578" s="175"/>
      <c r="R578" s="175"/>
      <c r="S578" s="175"/>
      <c r="T578" s="175"/>
      <c r="U578" s="175"/>
      <c r="V578" s="175"/>
      <c r="W578" s="175"/>
      <c r="X578" s="175"/>
      <c r="Y578" s="175"/>
      <c r="Z578" s="175"/>
    </row>
    <row r="579" ht="11.25" customHeight="1">
      <c r="A579" s="176"/>
      <c r="B579" s="176"/>
      <c r="C579" s="176"/>
      <c r="D579" s="176"/>
      <c r="E579" s="176"/>
      <c r="F579" s="175"/>
      <c r="G579" s="175"/>
      <c r="H579" s="175"/>
      <c r="I579" s="175"/>
      <c r="J579" s="175"/>
      <c r="K579" s="175"/>
      <c r="L579" s="175"/>
      <c r="M579" s="175"/>
      <c r="N579" s="175"/>
      <c r="O579" s="175"/>
      <c r="P579" s="175"/>
      <c r="Q579" s="175"/>
      <c r="R579" s="175"/>
      <c r="S579" s="175"/>
      <c r="T579" s="175"/>
      <c r="U579" s="175"/>
      <c r="V579" s="175"/>
      <c r="W579" s="175"/>
      <c r="X579" s="175"/>
      <c r="Y579" s="175"/>
      <c r="Z579" s="175"/>
    </row>
    <row r="580" ht="11.25" customHeight="1">
      <c r="A580" s="176"/>
      <c r="B580" s="176"/>
      <c r="C580" s="176"/>
      <c r="D580" s="176"/>
      <c r="E580" s="176"/>
      <c r="F580" s="175"/>
      <c r="G580" s="175"/>
      <c r="H580" s="175"/>
      <c r="I580" s="175"/>
      <c r="J580" s="175"/>
      <c r="K580" s="175"/>
      <c r="L580" s="175"/>
      <c r="M580" s="175"/>
      <c r="N580" s="175"/>
      <c r="O580" s="175"/>
      <c r="P580" s="175"/>
      <c r="Q580" s="175"/>
      <c r="R580" s="175"/>
      <c r="S580" s="175"/>
      <c r="T580" s="175"/>
      <c r="U580" s="175"/>
      <c r="V580" s="175"/>
      <c r="W580" s="175"/>
      <c r="X580" s="175"/>
      <c r="Y580" s="175"/>
      <c r="Z580" s="175"/>
    </row>
    <row r="581" ht="11.25" customHeight="1">
      <c r="A581" s="176"/>
      <c r="B581" s="176"/>
      <c r="C581" s="176"/>
      <c r="D581" s="176"/>
      <c r="E581" s="176"/>
      <c r="F581" s="175"/>
      <c r="G581" s="175"/>
      <c r="H581" s="175"/>
      <c r="I581" s="175"/>
      <c r="J581" s="175"/>
      <c r="K581" s="175"/>
      <c r="L581" s="175"/>
      <c r="M581" s="175"/>
      <c r="N581" s="175"/>
      <c r="O581" s="175"/>
      <c r="P581" s="175"/>
      <c r="Q581" s="175"/>
      <c r="R581" s="175"/>
      <c r="S581" s="175"/>
      <c r="T581" s="175"/>
      <c r="U581" s="175"/>
      <c r="V581" s="175"/>
      <c r="W581" s="175"/>
      <c r="X581" s="175"/>
      <c r="Y581" s="175"/>
      <c r="Z581" s="175"/>
    </row>
    <row r="582" ht="11.25" customHeight="1">
      <c r="A582" s="176"/>
      <c r="B582" s="176"/>
      <c r="C582" s="176"/>
      <c r="D582" s="176"/>
      <c r="E582" s="176"/>
      <c r="F582" s="175"/>
      <c r="G582" s="175"/>
      <c r="H582" s="175"/>
      <c r="I582" s="175"/>
      <c r="J582" s="175"/>
      <c r="K582" s="175"/>
      <c r="L582" s="175"/>
      <c r="M582" s="175"/>
      <c r="N582" s="175"/>
      <c r="O582" s="175"/>
      <c r="P582" s="175"/>
      <c r="Q582" s="175"/>
      <c r="R582" s="175"/>
      <c r="S582" s="175"/>
      <c r="T582" s="175"/>
      <c r="U582" s="175"/>
      <c r="V582" s="175"/>
      <c r="W582" s="175"/>
      <c r="X582" s="175"/>
      <c r="Y582" s="175"/>
      <c r="Z582" s="175"/>
    </row>
    <row r="583" ht="11.25" customHeight="1">
      <c r="A583" s="176"/>
      <c r="B583" s="176"/>
      <c r="C583" s="176"/>
      <c r="D583" s="176"/>
      <c r="E583" s="176"/>
      <c r="F583" s="175"/>
      <c r="G583" s="175"/>
      <c r="H583" s="175"/>
      <c r="I583" s="175"/>
      <c r="J583" s="175"/>
      <c r="K583" s="175"/>
      <c r="L583" s="175"/>
      <c r="M583" s="175"/>
      <c r="N583" s="175"/>
      <c r="O583" s="175"/>
      <c r="P583" s="175"/>
      <c r="Q583" s="175"/>
      <c r="R583" s="175"/>
      <c r="S583" s="175"/>
      <c r="T583" s="175"/>
      <c r="U583" s="175"/>
      <c r="V583" s="175"/>
      <c r="W583" s="175"/>
      <c r="X583" s="175"/>
      <c r="Y583" s="175"/>
      <c r="Z583" s="175"/>
    </row>
    <row r="584" ht="11.25" customHeight="1">
      <c r="A584" s="176"/>
      <c r="B584" s="176"/>
      <c r="C584" s="176"/>
      <c r="D584" s="176"/>
      <c r="E584" s="176"/>
      <c r="F584" s="175"/>
      <c r="G584" s="175"/>
      <c r="H584" s="175"/>
      <c r="I584" s="175"/>
      <c r="J584" s="175"/>
      <c r="K584" s="175"/>
      <c r="L584" s="175"/>
      <c r="M584" s="175"/>
      <c r="N584" s="175"/>
      <c r="O584" s="175"/>
      <c r="P584" s="175"/>
      <c r="Q584" s="175"/>
      <c r="R584" s="175"/>
      <c r="S584" s="175"/>
      <c r="T584" s="175"/>
      <c r="U584" s="175"/>
      <c r="V584" s="175"/>
      <c r="W584" s="175"/>
      <c r="X584" s="175"/>
      <c r="Y584" s="175"/>
      <c r="Z584" s="175"/>
    </row>
    <row r="585" ht="11.25" customHeight="1">
      <c r="A585" s="176"/>
      <c r="B585" s="176"/>
      <c r="C585" s="176"/>
      <c r="D585" s="176"/>
      <c r="E585" s="176"/>
      <c r="F585" s="175"/>
      <c r="G585" s="175"/>
      <c r="H585" s="175"/>
      <c r="I585" s="175"/>
      <c r="J585" s="175"/>
      <c r="K585" s="175"/>
      <c r="L585" s="175"/>
      <c r="M585" s="175"/>
      <c r="N585" s="175"/>
      <c r="O585" s="175"/>
      <c r="P585" s="175"/>
      <c r="Q585" s="175"/>
      <c r="R585" s="175"/>
      <c r="S585" s="175"/>
      <c r="T585" s="175"/>
      <c r="U585" s="175"/>
      <c r="V585" s="175"/>
      <c r="W585" s="175"/>
      <c r="X585" s="175"/>
      <c r="Y585" s="175"/>
      <c r="Z585" s="175"/>
    </row>
    <row r="586" ht="11.25" customHeight="1">
      <c r="A586" s="176"/>
      <c r="B586" s="176"/>
      <c r="C586" s="176"/>
      <c r="D586" s="176"/>
      <c r="E586" s="176"/>
      <c r="F586" s="175"/>
      <c r="G586" s="175"/>
      <c r="H586" s="175"/>
      <c r="I586" s="175"/>
      <c r="J586" s="175"/>
      <c r="K586" s="175"/>
      <c r="L586" s="175"/>
      <c r="M586" s="175"/>
      <c r="N586" s="175"/>
      <c r="O586" s="175"/>
      <c r="P586" s="175"/>
      <c r="Q586" s="175"/>
      <c r="R586" s="175"/>
      <c r="S586" s="175"/>
      <c r="T586" s="175"/>
      <c r="U586" s="175"/>
      <c r="V586" s="175"/>
      <c r="W586" s="175"/>
      <c r="X586" s="175"/>
      <c r="Y586" s="175"/>
      <c r="Z586" s="175"/>
    </row>
    <row r="587" ht="11.25" customHeight="1">
      <c r="A587" s="176"/>
      <c r="B587" s="176"/>
      <c r="C587" s="176"/>
      <c r="D587" s="176"/>
      <c r="E587" s="176"/>
      <c r="F587" s="175"/>
      <c r="G587" s="175"/>
      <c r="H587" s="175"/>
      <c r="I587" s="175"/>
      <c r="J587" s="175"/>
      <c r="K587" s="175"/>
      <c r="L587" s="175"/>
      <c r="M587" s="175"/>
      <c r="N587" s="175"/>
      <c r="O587" s="175"/>
      <c r="P587" s="175"/>
      <c r="Q587" s="175"/>
      <c r="R587" s="175"/>
      <c r="S587" s="175"/>
      <c r="T587" s="175"/>
      <c r="U587" s="175"/>
      <c r="V587" s="175"/>
      <c r="W587" s="175"/>
      <c r="X587" s="175"/>
      <c r="Y587" s="175"/>
      <c r="Z587" s="175"/>
    </row>
    <row r="588" ht="11.25" customHeight="1">
      <c r="A588" s="176"/>
      <c r="B588" s="176"/>
      <c r="C588" s="176"/>
      <c r="D588" s="176"/>
      <c r="E588" s="176"/>
      <c r="F588" s="175"/>
      <c r="G588" s="175"/>
      <c r="H588" s="175"/>
      <c r="I588" s="175"/>
      <c r="J588" s="175"/>
      <c r="K588" s="175"/>
      <c r="L588" s="175"/>
      <c r="M588" s="175"/>
      <c r="N588" s="175"/>
      <c r="O588" s="175"/>
      <c r="P588" s="175"/>
      <c r="Q588" s="175"/>
      <c r="R588" s="175"/>
      <c r="S588" s="175"/>
      <c r="T588" s="175"/>
      <c r="U588" s="175"/>
      <c r="V588" s="175"/>
      <c r="W588" s="175"/>
      <c r="X588" s="175"/>
      <c r="Y588" s="175"/>
      <c r="Z588" s="175"/>
    </row>
    <row r="589" ht="11.25" customHeight="1">
      <c r="A589" s="176"/>
      <c r="B589" s="176"/>
      <c r="C589" s="176"/>
      <c r="D589" s="176"/>
      <c r="E589" s="176"/>
      <c r="F589" s="175"/>
      <c r="G589" s="175"/>
      <c r="H589" s="175"/>
      <c r="I589" s="175"/>
      <c r="J589" s="175"/>
      <c r="K589" s="175"/>
      <c r="L589" s="175"/>
      <c r="M589" s="175"/>
      <c r="N589" s="175"/>
      <c r="O589" s="175"/>
      <c r="P589" s="175"/>
      <c r="Q589" s="175"/>
      <c r="R589" s="175"/>
      <c r="S589" s="175"/>
      <c r="T589" s="175"/>
      <c r="U589" s="175"/>
      <c r="V589" s="175"/>
      <c r="W589" s="175"/>
      <c r="X589" s="175"/>
      <c r="Y589" s="175"/>
      <c r="Z589" s="175"/>
    </row>
    <row r="590" ht="11.25" customHeight="1">
      <c r="A590" s="176"/>
      <c r="B590" s="176"/>
      <c r="C590" s="176"/>
      <c r="D590" s="176"/>
      <c r="E590" s="176"/>
      <c r="F590" s="175"/>
      <c r="G590" s="175"/>
      <c r="H590" s="175"/>
      <c r="I590" s="175"/>
      <c r="J590" s="175"/>
      <c r="K590" s="175"/>
      <c r="L590" s="175"/>
      <c r="M590" s="175"/>
      <c r="N590" s="175"/>
      <c r="O590" s="175"/>
      <c r="P590" s="175"/>
      <c r="Q590" s="175"/>
      <c r="R590" s="175"/>
      <c r="S590" s="175"/>
      <c r="T590" s="175"/>
      <c r="U590" s="175"/>
      <c r="V590" s="175"/>
      <c r="W590" s="175"/>
      <c r="X590" s="175"/>
      <c r="Y590" s="175"/>
      <c r="Z590" s="175"/>
    </row>
    <row r="591" ht="11.25" customHeight="1">
      <c r="A591" s="176"/>
      <c r="B591" s="176"/>
      <c r="C591" s="176"/>
      <c r="D591" s="176"/>
      <c r="E591" s="176"/>
      <c r="F591" s="175"/>
      <c r="G591" s="175"/>
      <c r="H591" s="175"/>
      <c r="I591" s="175"/>
      <c r="J591" s="175"/>
      <c r="K591" s="175"/>
      <c r="L591" s="175"/>
      <c r="M591" s="175"/>
      <c r="N591" s="175"/>
      <c r="O591" s="175"/>
      <c r="P591" s="175"/>
      <c r="Q591" s="175"/>
      <c r="R591" s="175"/>
      <c r="S591" s="175"/>
      <c r="T591" s="175"/>
      <c r="U591" s="175"/>
      <c r="V591" s="175"/>
      <c r="W591" s="175"/>
      <c r="X591" s="175"/>
      <c r="Y591" s="175"/>
      <c r="Z591" s="175"/>
    </row>
    <row r="592" ht="11.25" customHeight="1">
      <c r="A592" s="176"/>
      <c r="B592" s="176"/>
      <c r="C592" s="176"/>
      <c r="D592" s="176"/>
      <c r="E592" s="176"/>
      <c r="F592" s="175"/>
      <c r="G592" s="175"/>
      <c r="H592" s="175"/>
      <c r="I592" s="175"/>
      <c r="J592" s="175"/>
      <c r="K592" s="175"/>
      <c r="L592" s="175"/>
      <c r="M592" s="175"/>
      <c r="N592" s="175"/>
      <c r="O592" s="175"/>
      <c r="P592" s="175"/>
      <c r="Q592" s="175"/>
      <c r="R592" s="175"/>
      <c r="S592" s="175"/>
      <c r="T592" s="175"/>
      <c r="U592" s="175"/>
      <c r="V592" s="175"/>
      <c r="W592" s="175"/>
      <c r="X592" s="175"/>
      <c r="Y592" s="175"/>
      <c r="Z592" s="175"/>
    </row>
    <row r="593" ht="11.25" customHeight="1">
      <c r="A593" s="176"/>
      <c r="B593" s="176"/>
      <c r="C593" s="176"/>
      <c r="D593" s="176"/>
      <c r="E593" s="176"/>
      <c r="F593" s="175"/>
      <c r="G593" s="175"/>
      <c r="H593" s="175"/>
      <c r="I593" s="175"/>
      <c r="J593" s="175"/>
      <c r="K593" s="175"/>
      <c r="L593" s="175"/>
      <c r="M593" s="175"/>
      <c r="N593" s="175"/>
      <c r="O593" s="175"/>
      <c r="P593" s="175"/>
      <c r="Q593" s="175"/>
      <c r="R593" s="175"/>
      <c r="S593" s="175"/>
      <c r="T593" s="175"/>
      <c r="U593" s="175"/>
      <c r="V593" s="175"/>
      <c r="W593" s="175"/>
      <c r="X593" s="175"/>
      <c r="Y593" s="175"/>
      <c r="Z593" s="175"/>
    </row>
    <row r="594" ht="11.25" customHeight="1">
      <c r="A594" s="176"/>
      <c r="B594" s="176"/>
      <c r="C594" s="176"/>
      <c r="D594" s="176"/>
      <c r="E594" s="176"/>
      <c r="F594" s="175"/>
      <c r="G594" s="175"/>
      <c r="H594" s="175"/>
      <c r="I594" s="175"/>
      <c r="J594" s="175"/>
      <c r="K594" s="175"/>
      <c r="L594" s="175"/>
      <c r="M594" s="175"/>
      <c r="N594" s="175"/>
      <c r="O594" s="175"/>
      <c r="P594" s="175"/>
      <c r="Q594" s="175"/>
      <c r="R594" s="175"/>
      <c r="S594" s="175"/>
      <c r="T594" s="175"/>
      <c r="U594" s="175"/>
      <c r="V594" s="175"/>
      <c r="W594" s="175"/>
      <c r="X594" s="175"/>
      <c r="Y594" s="175"/>
      <c r="Z594" s="175"/>
    </row>
    <row r="595" ht="11.25" customHeight="1">
      <c r="A595" s="176"/>
      <c r="B595" s="176"/>
      <c r="C595" s="176"/>
      <c r="D595" s="176"/>
      <c r="E595" s="176"/>
      <c r="F595" s="175"/>
      <c r="G595" s="175"/>
      <c r="H595" s="175"/>
      <c r="I595" s="175"/>
      <c r="J595" s="175"/>
      <c r="K595" s="175"/>
      <c r="L595" s="175"/>
      <c r="M595" s="175"/>
      <c r="N595" s="175"/>
      <c r="O595" s="175"/>
      <c r="P595" s="175"/>
      <c r="Q595" s="175"/>
      <c r="R595" s="175"/>
      <c r="S595" s="175"/>
      <c r="T595" s="175"/>
      <c r="U595" s="175"/>
      <c r="V595" s="175"/>
      <c r="W595" s="175"/>
      <c r="X595" s="175"/>
      <c r="Y595" s="175"/>
      <c r="Z595" s="175"/>
    </row>
    <row r="596" ht="11.25" customHeight="1">
      <c r="A596" s="176"/>
      <c r="B596" s="176"/>
      <c r="C596" s="176"/>
      <c r="D596" s="176"/>
      <c r="E596" s="176"/>
      <c r="F596" s="175"/>
      <c r="G596" s="175"/>
      <c r="H596" s="175"/>
      <c r="I596" s="175"/>
      <c r="J596" s="175"/>
      <c r="K596" s="175"/>
      <c r="L596" s="175"/>
      <c r="M596" s="175"/>
      <c r="N596" s="175"/>
      <c r="O596" s="175"/>
      <c r="P596" s="175"/>
      <c r="Q596" s="175"/>
      <c r="R596" s="175"/>
      <c r="S596" s="175"/>
      <c r="T596" s="175"/>
      <c r="U596" s="175"/>
      <c r="V596" s="175"/>
      <c r="W596" s="175"/>
      <c r="X596" s="175"/>
      <c r="Y596" s="175"/>
      <c r="Z596" s="175"/>
    </row>
    <row r="597" ht="11.25" customHeight="1">
      <c r="A597" s="176"/>
      <c r="B597" s="176"/>
      <c r="C597" s="176"/>
      <c r="D597" s="176"/>
      <c r="E597" s="176"/>
      <c r="F597" s="175"/>
      <c r="G597" s="175"/>
      <c r="H597" s="175"/>
      <c r="I597" s="175"/>
      <c r="J597" s="175"/>
      <c r="K597" s="175"/>
      <c r="L597" s="175"/>
      <c r="M597" s="175"/>
      <c r="N597" s="175"/>
      <c r="O597" s="175"/>
      <c r="P597" s="175"/>
      <c r="Q597" s="175"/>
      <c r="R597" s="175"/>
      <c r="S597" s="175"/>
      <c r="T597" s="175"/>
      <c r="U597" s="175"/>
      <c r="V597" s="175"/>
      <c r="W597" s="175"/>
      <c r="X597" s="175"/>
      <c r="Y597" s="175"/>
      <c r="Z597" s="175"/>
    </row>
    <row r="598" ht="11.25" customHeight="1">
      <c r="A598" s="176"/>
      <c r="B598" s="176"/>
      <c r="C598" s="176"/>
      <c r="D598" s="176"/>
      <c r="E598" s="176"/>
      <c r="F598" s="175"/>
      <c r="G598" s="175"/>
      <c r="H598" s="175"/>
      <c r="I598" s="175"/>
      <c r="J598" s="175"/>
      <c r="K598" s="175"/>
      <c r="L598" s="175"/>
      <c r="M598" s="175"/>
      <c r="N598" s="175"/>
      <c r="O598" s="175"/>
      <c r="P598" s="175"/>
      <c r="Q598" s="175"/>
      <c r="R598" s="175"/>
      <c r="S598" s="175"/>
      <c r="T598" s="175"/>
      <c r="U598" s="175"/>
      <c r="V598" s="175"/>
      <c r="W598" s="175"/>
      <c r="X598" s="175"/>
      <c r="Y598" s="175"/>
      <c r="Z598" s="175"/>
    </row>
    <row r="599" ht="11.25" customHeight="1">
      <c r="A599" s="176"/>
      <c r="B599" s="176"/>
      <c r="C599" s="176"/>
      <c r="D599" s="176"/>
      <c r="E599" s="176"/>
      <c r="F599" s="175"/>
      <c r="G599" s="175"/>
      <c r="H599" s="175"/>
      <c r="I599" s="175"/>
      <c r="J599" s="175"/>
      <c r="K599" s="175"/>
      <c r="L599" s="175"/>
      <c r="M599" s="175"/>
      <c r="N599" s="175"/>
      <c r="O599" s="175"/>
      <c r="P599" s="175"/>
      <c r="Q599" s="175"/>
      <c r="R599" s="175"/>
      <c r="S599" s="175"/>
      <c r="T599" s="175"/>
      <c r="U599" s="175"/>
      <c r="V599" s="175"/>
      <c r="W599" s="175"/>
      <c r="X599" s="175"/>
      <c r="Y599" s="175"/>
      <c r="Z599" s="175"/>
    </row>
    <row r="600" ht="11.25" customHeight="1">
      <c r="A600" s="176"/>
      <c r="B600" s="176"/>
      <c r="C600" s="176"/>
      <c r="D600" s="176"/>
      <c r="E600" s="176"/>
      <c r="F600" s="175"/>
      <c r="G600" s="175"/>
      <c r="H600" s="175"/>
      <c r="I600" s="175"/>
      <c r="J600" s="175"/>
      <c r="K600" s="175"/>
      <c r="L600" s="175"/>
      <c r="M600" s="175"/>
      <c r="N600" s="175"/>
      <c r="O600" s="175"/>
      <c r="P600" s="175"/>
      <c r="Q600" s="175"/>
      <c r="R600" s="175"/>
      <c r="S600" s="175"/>
      <c r="T600" s="175"/>
      <c r="U600" s="175"/>
      <c r="V600" s="175"/>
      <c r="W600" s="175"/>
      <c r="X600" s="175"/>
      <c r="Y600" s="175"/>
      <c r="Z600" s="175"/>
    </row>
    <row r="601" ht="11.25" customHeight="1">
      <c r="A601" s="176"/>
      <c r="B601" s="176"/>
      <c r="C601" s="176"/>
      <c r="D601" s="176"/>
      <c r="E601" s="176"/>
      <c r="F601" s="175"/>
      <c r="G601" s="175"/>
      <c r="H601" s="175"/>
      <c r="I601" s="175"/>
      <c r="J601" s="175"/>
      <c r="K601" s="175"/>
      <c r="L601" s="175"/>
      <c r="M601" s="175"/>
      <c r="N601" s="175"/>
      <c r="O601" s="175"/>
      <c r="P601" s="175"/>
      <c r="Q601" s="175"/>
      <c r="R601" s="175"/>
      <c r="S601" s="175"/>
      <c r="T601" s="175"/>
      <c r="U601" s="175"/>
      <c r="V601" s="175"/>
      <c r="W601" s="175"/>
      <c r="X601" s="175"/>
      <c r="Y601" s="175"/>
      <c r="Z601" s="175"/>
    </row>
    <row r="602" ht="11.25" customHeight="1">
      <c r="A602" s="176"/>
      <c r="B602" s="176"/>
      <c r="C602" s="176"/>
      <c r="D602" s="176"/>
      <c r="E602" s="176"/>
      <c r="F602" s="175"/>
      <c r="G602" s="175"/>
      <c r="H602" s="175"/>
      <c r="I602" s="175"/>
      <c r="J602" s="175"/>
      <c r="K602" s="175"/>
      <c r="L602" s="175"/>
      <c r="M602" s="175"/>
      <c r="N602" s="175"/>
      <c r="O602" s="175"/>
      <c r="P602" s="175"/>
      <c r="Q602" s="175"/>
      <c r="R602" s="175"/>
      <c r="S602" s="175"/>
      <c r="T602" s="175"/>
      <c r="U602" s="175"/>
      <c r="V602" s="175"/>
      <c r="W602" s="175"/>
      <c r="X602" s="175"/>
      <c r="Y602" s="175"/>
      <c r="Z602" s="175"/>
    </row>
    <row r="603" ht="11.25" customHeight="1">
      <c r="A603" s="176"/>
      <c r="B603" s="176"/>
      <c r="C603" s="176"/>
      <c r="D603" s="176"/>
      <c r="E603" s="176"/>
      <c r="F603" s="175"/>
      <c r="G603" s="175"/>
      <c r="H603" s="175"/>
      <c r="I603" s="175"/>
      <c r="J603" s="175"/>
      <c r="K603" s="175"/>
      <c r="L603" s="175"/>
      <c r="M603" s="175"/>
      <c r="N603" s="175"/>
      <c r="O603" s="175"/>
      <c r="P603" s="175"/>
      <c r="Q603" s="175"/>
      <c r="R603" s="175"/>
      <c r="S603" s="175"/>
      <c r="T603" s="175"/>
      <c r="U603" s="175"/>
      <c r="V603" s="175"/>
      <c r="W603" s="175"/>
      <c r="X603" s="175"/>
      <c r="Y603" s="175"/>
      <c r="Z603" s="175"/>
    </row>
    <row r="604" ht="11.25" customHeight="1">
      <c r="A604" s="176"/>
      <c r="B604" s="176"/>
      <c r="C604" s="176"/>
      <c r="D604" s="176"/>
      <c r="E604" s="176"/>
      <c r="F604" s="175"/>
      <c r="G604" s="175"/>
      <c r="H604" s="175"/>
      <c r="I604" s="175"/>
      <c r="J604" s="175"/>
      <c r="K604" s="175"/>
      <c r="L604" s="175"/>
      <c r="M604" s="175"/>
      <c r="N604" s="175"/>
      <c r="O604" s="175"/>
      <c r="P604" s="175"/>
      <c r="Q604" s="175"/>
      <c r="R604" s="175"/>
      <c r="S604" s="175"/>
      <c r="T604" s="175"/>
      <c r="U604" s="175"/>
      <c r="V604" s="175"/>
      <c r="W604" s="175"/>
      <c r="X604" s="175"/>
      <c r="Y604" s="175"/>
      <c r="Z604" s="175"/>
    </row>
    <row r="605" ht="11.25" customHeight="1">
      <c r="A605" s="176"/>
      <c r="B605" s="176"/>
      <c r="C605" s="176"/>
      <c r="D605" s="176"/>
      <c r="E605" s="176"/>
      <c r="F605" s="175"/>
      <c r="G605" s="175"/>
      <c r="H605" s="175"/>
      <c r="I605" s="175"/>
      <c r="J605" s="175"/>
      <c r="K605" s="175"/>
      <c r="L605" s="175"/>
      <c r="M605" s="175"/>
      <c r="N605" s="175"/>
      <c r="O605" s="175"/>
      <c r="P605" s="175"/>
      <c r="Q605" s="175"/>
      <c r="R605" s="175"/>
      <c r="S605" s="175"/>
      <c r="T605" s="175"/>
      <c r="U605" s="175"/>
      <c r="V605" s="175"/>
      <c r="W605" s="175"/>
      <c r="X605" s="175"/>
      <c r="Y605" s="175"/>
      <c r="Z605" s="175"/>
    </row>
    <row r="606" ht="11.25" customHeight="1">
      <c r="A606" s="176"/>
      <c r="B606" s="176"/>
      <c r="C606" s="176"/>
      <c r="D606" s="176"/>
      <c r="E606" s="176"/>
      <c r="F606" s="175"/>
      <c r="G606" s="175"/>
      <c r="H606" s="175"/>
      <c r="I606" s="175"/>
      <c r="J606" s="175"/>
      <c r="K606" s="175"/>
      <c r="L606" s="175"/>
      <c r="M606" s="175"/>
      <c r="N606" s="175"/>
      <c r="O606" s="175"/>
      <c r="P606" s="175"/>
      <c r="Q606" s="175"/>
      <c r="R606" s="175"/>
      <c r="S606" s="175"/>
      <c r="T606" s="175"/>
      <c r="U606" s="175"/>
      <c r="V606" s="175"/>
      <c r="W606" s="175"/>
      <c r="X606" s="175"/>
      <c r="Y606" s="175"/>
      <c r="Z606" s="175"/>
    </row>
    <row r="607" ht="11.25" customHeight="1">
      <c r="A607" s="176"/>
      <c r="B607" s="176"/>
      <c r="C607" s="176"/>
      <c r="D607" s="176"/>
      <c r="E607" s="176"/>
      <c r="F607" s="175"/>
      <c r="G607" s="175"/>
      <c r="H607" s="175"/>
      <c r="I607" s="175"/>
      <c r="J607" s="175"/>
      <c r="K607" s="175"/>
      <c r="L607" s="175"/>
      <c r="M607" s="175"/>
      <c r="N607" s="175"/>
      <c r="O607" s="175"/>
      <c r="P607" s="175"/>
      <c r="Q607" s="175"/>
      <c r="R607" s="175"/>
      <c r="S607" s="175"/>
      <c r="T607" s="175"/>
      <c r="U607" s="175"/>
      <c r="V607" s="175"/>
      <c r="W607" s="175"/>
      <c r="X607" s="175"/>
      <c r="Y607" s="175"/>
      <c r="Z607" s="175"/>
    </row>
    <row r="608" ht="11.25" customHeight="1">
      <c r="A608" s="176"/>
      <c r="B608" s="176"/>
      <c r="C608" s="176"/>
      <c r="D608" s="176"/>
      <c r="E608" s="176"/>
      <c r="F608" s="175"/>
      <c r="G608" s="175"/>
      <c r="H608" s="175"/>
      <c r="I608" s="175"/>
      <c r="J608" s="175"/>
      <c r="K608" s="175"/>
      <c r="L608" s="175"/>
      <c r="M608" s="175"/>
      <c r="N608" s="175"/>
      <c r="O608" s="175"/>
      <c r="P608" s="175"/>
      <c r="Q608" s="175"/>
      <c r="R608" s="175"/>
      <c r="S608" s="175"/>
      <c r="T608" s="175"/>
      <c r="U608" s="175"/>
      <c r="V608" s="175"/>
      <c r="W608" s="175"/>
      <c r="X608" s="175"/>
      <c r="Y608" s="175"/>
      <c r="Z608" s="175"/>
    </row>
    <row r="609" ht="11.25" customHeight="1">
      <c r="A609" s="176"/>
      <c r="B609" s="176"/>
      <c r="C609" s="176"/>
      <c r="D609" s="176"/>
      <c r="E609" s="176"/>
      <c r="F609" s="175"/>
      <c r="G609" s="175"/>
      <c r="H609" s="175"/>
      <c r="I609" s="175"/>
      <c r="J609" s="175"/>
      <c r="K609" s="175"/>
      <c r="L609" s="175"/>
      <c r="M609" s="175"/>
      <c r="N609" s="175"/>
      <c r="O609" s="175"/>
      <c r="P609" s="175"/>
      <c r="Q609" s="175"/>
      <c r="R609" s="175"/>
      <c r="S609" s="175"/>
      <c r="T609" s="175"/>
      <c r="U609" s="175"/>
      <c r="V609" s="175"/>
      <c r="W609" s="175"/>
      <c r="X609" s="175"/>
      <c r="Y609" s="175"/>
      <c r="Z609" s="175"/>
    </row>
    <row r="610" ht="11.25" customHeight="1">
      <c r="A610" s="176"/>
      <c r="B610" s="176"/>
      <c r="C610" s="176"/>
      <c r="D610" s="176"/>
      <c r="E610" s="176"/>
      <c r="F610" s="175"/>
      <c r="G610" s="175"/>
      <c r="H610" s="175"/>
      <c r="I610" s="175"/>
      <c r="J610" s="175"/>
      <c r="K610" s="175"/>
      <c r="L610" s="175"/>
      <c r="M610" s="175"/>
      <c r="N610" s="175"/>
      <c r="O610" s="175"/>
      <c r="P610" s="175"/>
      <c r="Q610" s="175"/>
      <c r="R610" s="175"/>
      <c r="S610" s="175"/>
      <c r="T610" s="175"/>
      <c r="U610" s="175"/>
      <c r="V610" s="175"/>
      <c r="W610" s="175"/>
      <c r="X610" s="175"/>
      <c r="Y610" s="175"/>
      <c r="Z610" s="175"/>
    </row>
    <row r="611" ht="11.25" customHeight="1">
      <c r="A611" s="176"/>
      <c r="B611" s="176"/>
      <c r="C611" s="176"/>
      <c r="D611" s="176"/>
      <c r="E611" s="176"/>
      <c r="F611" s="175"/>
      <c r="G611" s="175"/>
      <c r="H611" s="175"/>
      <c r="I611" s="175"/>
      <c r="J611" s="175"/>
      <c r="K611" s="175"/>
      <c r="L611" s="175"/>
      <c r="M611" s="175"/>
      <c r="N611" s="175"/>
      <c r="O611" s="175"/>
      <c r="P611" s="175"/>
      <c r="Q611" s="175"/>
      <c r="R611" s="175"/>
      <c r="S611" s="175"/>
      <c r="T611" s="175"/>
      <c r="U611" s="175"/>
      <c r="V611" s="175"/>
      <c r="W611" s="175"/>
      <c r="X611" s="175"/>
      <c r="Y611" s="175"/>
      <c r="Z611" s="175"/>
    </row>
    <row r="612" ht="11.25" customHeight="1">
      <c r="A612" s="176"/>
      <c r="B612" s="176"/>
      <c r="C612" s="176"/>
      <c r="D612" s="176"/>
      <c r="E612" s="176"/>
      <c r="F612" s="175"/>
      <c r="G612" s="175"/>
      <c r="H612" s="175"/>
      <c r="I612" s="175"/>
      <c r="J612" s="175"/>
      <c r="K612" s="175"/>
      <c r="L612" s="175"/>
      <c r="M612" s="175"/>
      <c r="N612" s="175"/>
      <c r="O612" s="175"/>
      <c r="P612" s="175"/>
      <c r="Q612" s="175"/>
      <c r="R612" s="175"/>
      <c r="S612" s="175"/>
      <c r="T612" s="175"/>
      <c r="U612" s="175"/>
      <c r="V612" s="175"/>
      <c r="W612" s="175"/>
      <c r="X612" s="175"/>
      <c r="Y612" s="175"/>
      <c r="Z612" s="175"/>
    </row>
    <row r="613" ht="11.25" customHeight="1">
      <c r="A613" s="176"/>
      <c r="B613" s="176"/>
      <c r="C613" s="176"/>
      <c r="D613" s="176"/>
      <c r="E613" s="176"/>
      <c r="F613" s="175"/>
      <c r="G613" s="175"/>
      <c r="H613" s="175"/>
      <c r="I613" s="175"/>
      <c r="J613" s="175"/>
      <c r="K613" s="175"/>
      <c r="L613" s="175"/>
      <c r="M613" s="175"/>
      <c r="N613" s="175"/>
      <c r="O613" s="175"/>
      <c r="P613" s="175"/>
      <c r="Q613" s="175"/>
      <c r="R613" s="175"/>
      <c r="S613" s="175"/>
      <c r="T613" s="175"/>
      <c r="U613" s="175"/>
      <c r="V613" s="175"/>
      <c r="W613" s="175"/>
      <c r="X613" s="175"/>
      <c r="Y613" s="175"/>
      <c r="Z613" s="175"/>
    </row>
    <row r="614" ht="11.25" customHeight="1">
      <c r="A614" s="176"/>
      <c r="B614" s="176"/>
      <c r="C614" s="176"/>
      <c r="D614" s="176"/>
      <c r="E614" s="176"/>
      <c r="F614" s="175"/>
      <c r="G614" s="175"/>
      <c r="H614" s="175"/>
      <c r="I614" s="175"/>
      <c r="J614" s="175"/>
      <c r="K614" s="175"/>
      <c r="L614" s="175"/>
      <c r="M614" s="175"/>
      <c r="N614" s="175"/>
      <c r="O614" s="175"/>
      <c r="P614" s="175"/>
      <c r="Q614" s="175"/>
      <c r="R614" s="175"/>
      <c r="S614" s="175"/>
      <c r="T614" s="175"/>
      <c r="U614" s="175"/>
      <c r="V614" s="175"/>
      <c r="W614" s="175"/>
      <c r="X614" s="175"/>
      <c r="Y614" s="175"/>
      <c r="Z614" s="175"/>
    </row>
    <row r="615" ht="11.25" customHeight="1">
      <c r="A615" s="176"/>
      <c r="B615" s="176"/>
      <c r="C615" s="176"/>
      <c r="D615" s="176"/>
      <c r="E615" s="176"/>
      <c r="F615" s="175"/>
      <c r="G615" s="175"/>
      <c r="H615" s="175"/>
      <c r="I615" s="175"/>
      <c r="J615" s="175"/>
      <c r="K615" s="175"/>
      <c r="L615" s="175"/>
      <c r="M615" s="175"/>
      <c r="N615" s="175"/>
      <c r="O615" s="175"/>
      <c r="P615" s="175"/>
      <c r="Q615" s="175"/>
      <c r="R615" s="175"/>
      <c r="S615" s="175"/>
      <c r="T615" s="175"/>
      <c r="U615" s="175"/>
      <c r="V615" s="175"/>
      <c r="W615" s="175"/>
      <c r="X615" s="175"/>
      <c r="Y615" s="175"/>
      <c r="Z615" s="175"/>
    </row>
    <row r="616" ht="11.25" customHeight="1">
      <c r="A616" s="176"/>
      <c r="B616" s="176"/>
      <c r="C616" s="176"/>
      <c r="D616" s="176"/>
      <c r="E616" s="176"/>
      <c r="F616" s="175"/>
      <c r="G616" s="175"/>
      <c r="H616" s="175"/>
      <c r="I616" s="175"/>
      <c r="J616" s="175"/>
      <c r="K616" s="175"/>
      <c r="L616" s="175"/>
      <c r="M616" s="175"/>
      <c r="N616" s="175"/>
      <c r="O616" s="175"/>
      <c r="P616" s="175"/>
      <c r="Q616" s="175"/>
      <c r="R616" s="175"/>
      <c r="S616" s="175"/>
      <c r="T616" s="175"/>
      <c r="U616" s="175"/>
      <c r="V616" s="175"/>
      <c r="W616" s="175"/>
      <c r="X616" s="175"/>
      <c r="Y616" s="175"/>
      <c r="Z616" s="175"/>
    </row>
    <row r="617" ht="11.25" customHeight="1">
      <c r="A617" s="176"/>
      <c r="B617" s="176"/>
      <c r="C617" s="176"/>
      <c r="D617" s="176"/>
      <c r="E617" s="176"/>
      <c r="F617" s="175"/>
      <c r="G617" s="175"/>
      <c r="H617" s="175"/>
      <c r="I617" s="175"/>
      <c r="J617" s="175"/>
      <c r="K617" s="175"/>
      <c r="L617" s="175"/>
      <c r="M617" s="175"/>
      <c r="N617" s="175"/>
      <c r="O617" s="175"/>
      <c r="P617" s="175"/>
      <c r="Q617" s="175"/>
      <c r="R617" s="175"/>
      <c r="S617" s="175"/>
      <c r="T617" s="175"/>
      <c r="U617" s="175"/>
      <c r="V617" s="175"/>
      <c r="W617" s="175"/>
      <c r="X617" s="175"/>
      <c r="Y617" s="175"/>
      <c r="Z617" s="175"/>
    </row>
    <row r="618" ht="11.25" customHeight="1">
      <c r="A618" s="176"/>
      <c r="B618" s="176"/>
      <c r="C618" s="176"/>
      <c r="D618" s="176"/>
      <c r="E618" s="176"/>
      <c r="F618" s="175"/>
      <c r="G618" s="175"/>
      <c r="H618" s="175"/>
      <c r="I618" s="175"/>
      <c r="J618" s="175"/>
      <c r="K618" s="175"/>
      <c r="L618" s="175"/>
      <c r="M618" s="175"/>
      <c r="N618" s="175"/>
      <c r="O618" s="175"/>
      <c r="P618" s="175"/>
      <c r="Q618" s="175"/>
      <c r="R618" s="175"/>
      <c r="S618" s="175"/>
      <c r="T618" s="175"/>
      <c r="U618" s="175"/>
      <c r="V618" s="175"/>
      <c r="W618" s="175"/>
      <c r="X618" s="175"/>
      <c r="Y618" s="175"/>
      <c r="Z618" s="175"/>
    </row>
    <row r="619" ht="11.25" customHeight="1">
      <c r="A619" s="176"/>
      <c r="B619" s="176"/>
      <c r="C619" s="176"/>
      <c r="D619" s="176"/>
      <c r="E619" s="176"/>
      <c r="F619" s="175"/>
      <c r="G619" s="175"/>
      <c r="H619" s="175"/>
      <c r="I619" s="175"/>
      <c r="J619" s="175"/>
      <c r="K619" s="175"/>
      <c r="L619" s="175"/>
      <c r="M619" s="175"/>
      <c r="N619" s="175"/>
      <c r="O619" s="175"/>
      <c r="P619" s="175"/>
      <c r="Q619" s="175"/>
      <c r="R619" s="175"/>
      <c r="S619" s="175"/>
      <c r="T619" s="175"/>
      <c r="U619" s="175"/>
      <c r="V619" s="175"/>
      <c r="W619" s="175"/>
      <c r="X619" s="175"/>
      <c r="Y619" s="175"/>
      <c r="Z619" s="175"/>
    </row>
    <row r="620" ht="11.25" customHeight="1">
      <c r="A620" s="176"/>
      <c r="B620" s="176"/>
      <c r="C620" s="176"/>
      <c r="D620" s="176"/>
      <c r="E620" s="176"/>
      <c r="F620" s="175"/>
      <c r="G620" s="175"/>
      <c r="H620" s="175"/>
      <c r="I620" s="175"/>
      <c r="J620" s="175"/>
      <c r="K620" s="175"/>
      <c r="L620" s="175"/>
      <c r="M620" s="175"/>
      <c r="N620" s="175"/>
      <c r="O620" s="175"/>
      <c r="P620" s="175"/>
      <c r="Q620" s="175"/>
      <c r="R620" s="175"/>
      <c r="S620" s="175"/>
      <c r="T620" s="175"/>
      <c r="U620" s="175"/>
      <c r="V620" s="175"/>
      <c r="W620" s="175"/>
      <c r="X620" s="175"/>
      <c r="Y620" s="175"/>
      <c r="Z620" s="175"/>
    </row>
    <row r="621" ht="11.25" customHeight="1">
      <c r="A621" s="176"/>
      <c r="B621" s="176"/>
      <c r="C621" s="176"/>
      <c r="D621" s="176"/>
      <c r="E621" s="176"/>
      <c r="F621" s="175"/>
      <c r="G621" s="175"/>
      <c r="H621" s="175"/>
      <c r="I621" s="175"/>
      <c r="J621" s="175"/>
      <c r="K621" s="175"/>
      <c r="L621" s="175"/>
      <c r="M621" s="175"/>
      <c r="N621" s="175"/>
      <c r="O621" s="175"/>
      <c r="P621" s="175"/>
      <c r="Q621" s="175"/>
      <c r="R621" s="175"/>
      <c r="S621" s="175"/>
      <c r="T621" s="175"/>
      <c r="U621" s="175"/>
      <c r="V621" s="175"/>
      <c r="W621" s="175"/>
      <c r="X621" s="175"/>
      <c r="Y621" s="175"/>
      <c r="Z621" s="175"/>
    </row>
    <row r="622" ht="11.25" customHeight="1">
      <c r="A622" s="176"/>
      <c r="B622" s="176"/>
      <c r="C622" s="176"/>
      <c r="D622" s="176"/>
      <c r="E622" s="176"/>
      <c r="F622" s="175"/>
      <c r="G622" s="175"/>
      <c r="H622" s="175"/>
      <c r="I622" s="175"/>
      <c r="J622" s="175"/>
      <c r="K622" s="175"/>
      <c r="L622" s="175"/>
      <c r="M622" s="175"/>
      <c r="N622" s="175"/>
      <c r="O622" s="175"/>
      <c r="P622" s="175"/>
      <c r="Q622" s="175"/>
      <c r="R622" s="175"/>
      <c r="S622" s="175"/>
      <c r="T622" s="175"/>
      <c r="U622" s="175"/>
      <c r="V622" s="175"/>
      <c r="W622" s="175"/>
      <c r="X622" s="175"/>
      <c r="Y622" s="175"/>
      <c r="Z622" s="175"/>
    </row>
    <row r="623" ht="11.25" customHeight="1">
      <c r="A623" s="176"/>
      <c r="B623" s="176"/>
      <c r="C623" s="176"/>
      <c r="D623" s="176"/>
      <c r="E623" s="176"/>
      <c r="F623" s="175"/>
      <c r="G623" s="175"/>
      <c r="H623" s="175"/>
      <c r="I623" s="175"/>
      <c r="J623" s="175"/>
      <c r="K623" s="175"/>
      <c r="L623" s="175"/>
      <c r="M623" s="175"/>
      <c r="N623" s="175"/>
      <c r="O623" s="175"/>
      <c r="P623" s="175"/>
      <c r="Q623" s="175"/>
      <c r="R623" s="175"/>
      <c r="S623" s="175"/>
      <c r="T623" s="175"/>
      <c r="U623" s="175"/>
      <c r="V623" s="175"/>
      <c r="W623" s="175"/>
      <c r="X623" s="175"/>
      <c r="Y623" s="175"/>
      <c r="Z623" s="175"/>
    </row>
    <row r="624" ht="11.25" customHeight="1">
      <c r="A624" s="176"/>
      <c r="B624" s="176"/>
      <c r="C624" s="176"/>
      <c r="D624" s="176"/>
      <c r="E624" s="176"/>
      <c r="F624" s="175"/>
      <c r="G624" s="175"/>
      <c r="H624" s="175"/>
      <c r="I624" s="175"/>
      <c r="J624" s="175"/>
      <c r="K624" s="175"/>
      <c r="L624" s="175"/>
      <c r="M624" s="175"/>
      <c r="N624" s="175"/>
      <c r="O624" s="175"/>
      <c r="P624" s="175"/>
      <c r="Q624" s="175"/>
      <c r="R624" s="175"/>
      <c r="S624" s="175"/>
      <c r="T624" s="175"/>
      <c r="U624" s="175"/>
      <c r="V624" s="175"/>
      <c r="W624" s="175"/>
      <c r="X624" s="175"/>
      <c r="Y624" s="175"/>
      <c r="Z624" s="175"/>
    </row>
    <row r="625" ht="11.25" customHeight="1">
      <c r="A625" s="176"/>
      <c r="B625" s="176"/>
      <c r="C625" s="176"/>
      <c r="D625" s="176"/>
      <c r="E625" s="176"/>
      <c r="F625" s="175"/>
      <c r="G625" s="175"/>
      <c r="H625" s="175"/>
      <c r="I625" s="175"/>
      <c r="J625" s="175"/>
      <c r="K625" s="175"/>
      <c r="L625" s="175"/>
      <c r="M625" s="175"/>
      <c r="N625" s="175"/>
      <c r="O625" s="175"/>
      <c r="P625" s="175"/>
      <c r="Q625" s="175"/>
      <c r="R625" s="175"/>
      <c r="S625" s="175"/>
      <c r="T625" s="175"/>
      <c r="U625" s="175"/>
      <c r="V625" s="175"/>
      <c r="W625" s="175"/>
      <c r="X625" s="175"/>
      <c r="Y625" s="175"/>
      <c r="Z625" s="175"/>
    </row>
    <row r="626" ht="11.25" customHeight="1">
      <c r="A626" s="176"/>
      <c r="B626" s="176"/>
      <c r="C626" s="176"/>
      <c r="D626" s="176"/>
      <c r="E626" s="176"/>
      <c r="F626" s="175"/>
      <c r="G626" s="175"/>
      <c r="H626" s="175"/>
      <c r="I626" s="175"/>
      <c r="J626" s="175"/>
      <c r="K626" s="175"/>
      <c r="L626" s="175"/>
      <c r="M626" s="175"/>
      <c r="N626" s="175"/>
      <c r="O626" s="175"/>
      <c r="P626" s="175"/>
      <c r="Q626" s="175"/>
      <c r="R626" s="175"/>
      <c r="S626" s="175"/>
      <c r="T626" s="175"/>
      <c r="U626" s="175"/>
      <c r="V626" s="175"/>
      <c r="W626" s="175"/>
      <c r="X626" s="175"/>
      <c r="Y626" s="175"/>
      <c r="Z626" s="175"/>
    </row>
    <row r="627" ht="11.25" customHeight="1">
      <c r="A627" s="176"/>
      <c r="B627" s="176"/>
      <c r="C627" s="176"/>
      <c r="D627" s="176"/>
      <c r="E627" s="176"/>
      <c r="F627" s="175"/>
      <c r="G627" s="175"/>
      <c r="H627" s="175"/>
      <c r="I627" s="175"/>
      <c r="J627" s="175"/>
      <c r="K627" s="175"/>
      <c r="L627" s="175"/>
      <c r="M627" s="175"/>
      <c r="N627" s="175"/>
      <c r="O627" s="175"/>
      <c r="P627" s="175"/>
      <c r="Q627" s="175"/>
      <c r="R627" s="175"/>
      <c r="S627" s="175"/>
      <c r="T627" s="175"/>
      <c r="U627" s="175"/>
      <c r="V627" s="175"/>
      <c r="W627" s="175"/>
      <c r="X627" s="175"/>
      <c r="Y627" s="175"/>
      <c r="Z627" s="175"/>
    </row>
    <row r="628" ht="11.25" customHeight="1">
      <c r="A628" s="176"/>
      <c r="B628" s="176"/>
      <c r="C628" s="176"/>
      <c r="D628" s="176"/>
      <c r="E628" s="176"/>
      <c r="F628" s="175"/>
      <c r="G628" s="175"/>
      <c r="H628" s="175"/>
      <c r="I628" s="175"/>
      <c r="J628" s="175"/>
      <c r="K628" s="175"/>
      <c r="L628" s="175"/>
      <c r="M628" s="175"/>
      <c r="N628" s="175"/>
      <c r="O628" s="175"/>
      <c r="P628" s="175"/>
      <c r="Q628" s="175"/>
      <c r="R628" s="175"/>
      <c r="S628" s="175"/>
      <c r="T628" s="175"/>
      <c r="U628" s="175"/>
      <c r="V628" s="175"/>
      <c r="W628" s="175"/>
      <c r="X628" s="175"/>
      <c r="Y628" s="175"/>
      <c r="Z628" s="175"/>
    </row>
    <row r="629" ht="11.25" customHeight="1">
      <c r="A629" s="176"/>
      <c r="B629" s="176"/>
      <c r="C629" s="176"/>
      <c r="D629" s="176"/>
      <c r="E629" s="176"/>
      <c r="F629" s="175"/>
      <c r="G629" s="175"/>
      <c r="H629" s="175"/>
      <c r="I629" s="175"/>
      <c r="J629" s="175"/>
      <c r="K629" s="175"/>
      <c r="L629" s="175"/>
      <c r="M629" s="175"/>
      <c r="N629" s="175"/>
      <c r="O629" s="175"/>
      <c r="P629" s="175"/>
      <c r="Q629" s="175"/>
      <c r="R629" s="175"/>
      <c r="S629" s="175"/>
      <c r="T629" s="175"/>
      <c r="U629" s="175"/>
      <c r="V629" s="175"/>
      <c r="W629" s="175"/>
      <c r="X629" s="175"/>
      <c r="Y629" s="175"/>
      <c r="Z629" s="175"/>
    </row>
    <row r="630" ht="11.25" customHeight="1">
      <c r="A630" s="176"/>
      <c r="B630" s="176"/>
      <c r="C630" s="176"/>
      <c r="D630" s="176"/>
      <c r="E630" s="176"/>
      <c r="F630" s="175"/>
      <c r="G630" s="175"/>
      <c r="H630" s="175"/>
      <c r="I630" s="175"/>
      <c r="J630" s="175"/>
      <c r="K630" s="175"/>
      <c r="L630" s="175"/>
      <c r="M630" s="175"/>
      <c r="N630" s="175"/>
      <c r="O630" s="175"/>
      <c r="P630" s="175"/>
      <c r="Q630" s="175"/>
      <c r="R630" s="175"/>
      <c r="S630" s="175"/>
      <c r="T630" s="175"/>
      <c r="U630" s="175"/>
      <c r="V630" s="175"/>
      <c r="W630" s="175"/>
      <c r="X630" s="175"/>
      <c r="Y630" s="175"/>
      <c r="Z630" s="175"/>
    </row>
    <row r="631" ht="11.25" customHeight="1">
      <c r="A631" s="176"/>
      <c r="B631" s="176"/>
      <c r="C631" s="176"/>
      <c r="D631" s="176"/>
      <c r="E631" s="176"/>
      <c r="F631" s="175"/>
      <c r="G631" s="175"/>
      <c r="H631" s="175"/>
      <c r="I631" s="175"/>
      <c r="J631" s="175"/>
      <c r="K631" s="175"/>
      <c r="L631" s="175"/>
      <c r="M631" s="175"/>
      <c r="N631" s="175"/>
      <c r="O631" s="175"/>
      <c r="P631" s="175"/>
      <c r="Q631" s="175"/>
      <c r="R631" s="175"/>
      <c r="S631" s="175"/>
      <c r="T631" s="175"/>
      <c r="U631" s="175"/>
      <c r="V631" s="175"/>
      <c r="W631" s="175"/>
      <c r="X631" s="175"/>
      <c r="Y631" s="175"/>
      <c r="Z631" s="175"/>
    </row>
    <row r="632" ht="11.25" customHeight="1">
      <c r="A632" s="176"/>
      <c r="B632" s="176"/>
      <c r="C632" s="176"/>
      <c r="D632" s="176"/>
      <c r="E632" s="176"/>
      <c r="F632" s="175"/>
      <c r="G632" s="175"/>
      <c r="H632" s="175"/>
      <c r="I632" s="175"/>
      <c r="J632" s="175"/>
      <c r="K632" s="175"/>
      <c r="L632" s="175"/>
      <c r="M632" s="175"/>
      <c r="N632" s="175"/>
      <c r="O632" s="175"/>
      <c r="P632" s="175"/>
      <c r="Q632" s="175"/>
      <c r="R632" s="175"/>
      <c r="S632" s="175"/>
      <c r="T632" s="175"/>
      <c r="U632" s="175"/>
      <c r="V632" s="175"/>
      <c r="W632" s="175"/>
      <c r="X632" s="175"/>
      <c r="Y632" s="175"/>
      <c r="Z632" s="175"/>
    </row>
    <row r="633" ht="11.25" customHeight="1">
      <c r="A633" s="176"/>
      <c r="B633" s="176"/>
      <c r="C633" s="176"/>
      <c r="D633" s="176"/>
      <c r="E633" s="176"/>
      <c r="F633" s="175"/>
      <c r="G633" s="175"/>
      <c r="H633" s="175"/>
      <c r="I633" s="175"/>
      <c r="J633" s="175"/>
      <c r="K633" s="175"/>
      <c r="L633" s="175"/>
      <c r="M633" s="175"/>
      <c r="N633" s="175"/>
      <c r="O633" s="175"/>
      <c r="P633" s="175"/>
      <c r="Q633" s="175"/>
      <c r="R633" s="175"/>
      <c r="S633" s="175"/>
      <c r="T633" s="175"/>
      <c r="U633" s="175"/>
      <c r="V633" s="175"/>
      <c r="W633" s="175"/>
      <c r="X633" s="175"/>
      <c r="Y633" s="175"/>
      <c r="Z633" s="175"/>
    </row>
    <row r="634" ht="11.25" customHeight="1">
      <c r="A634" s="176"/>
      <c r="B634" s="176"/>
      <c r="C634" s="176"/>
      <c r="D634" s="176"/>
      <c r="E634" s="176"/>
      <c r="F634" s="175"/>
      <c r="G634" s="175"/>
      <c r="H634" s="175"/>
      <c r="I634" s="175"/>
      <c r="J634" s="175"/>
      <c r="K634" s="175"/>
      <c r="L634" s="175"/>
      <c r="M634" s="175"/>
      <c r="N634" s="175"/>
      <c r="O634" s="175"/>
      <c r="P634" s="175"/>
      <c r="Q634" s="175"/>
      <c r="R634" s="175"/>
      <c r="S634" s="175"/>
      <c r="T634" s="175"/>
      <c r="U634" s="175"/>
      <c r="V634" s="175"/>
      <c r="W634" s="175"/>
      <c r="X634" s="175"/>
      <c r="Y634" s="175"/>
      <c r="Z634" s="175"/>
    </row>
    <row r="635" ht="11.25" customHeight="1">
      <c r="A635" s="176"/>
      <c r="B635" s="176"/>
      <c r="C635" s="176"/>
      <c r="D635" s="176"/>
      <c r="E635" s="176"/>
      <c r="F635" s="175"/>
      <c r="G635" s="175"/>
      <c r="H635" s="175"/>
      <c r="I635" s="175"/>
      <c r="J635" s="175"/>
      <c r="K635" s="175"/>
      <c r="L635" s="175"/>
      <c r="M635" s="175"/>
      <c r="N635" s="175"/>
      <c r="O635" s="175"/>
      <c r="P635" s="175"/>
      <c r="Q635" s="175"/>
      <c r="R635" s="175"/>
      <c r="S635" s="175"/>
      <c r="T635" s="175"/>
      <c r="U635" s="175"/>
      <c r="V635" s="175"/>
      <c r="W635" s="175"/>
      <c r="X635" s="175"/>
      <c r="Y635" s="175"/>
      <c r="Z635" s="175"/>
    </row>
    <row r="636" ht="11.25" customHeight="1">
      <c r="A636" s="176"/>
      <c r="B636" s="176"/>
      <c r="C636" s="176"/>
      <c r="D636" s="176"/>
      <c r="E636" s="176"/>
      <c r="F636" s="175"/>
      <c r="G636" s="175"/>
      <c r="H636" s="175"/>
      <c r="I636" s="175"/>
      <c r="J636" s="175"/>
      <c r="K636" s="175"/>
      <c r="L636" s="175"/>
      <c r="M636" s="175"/>
      <c r="N636" s="175"/>
      <c r="O636" s="175"/>
      <c r="P636" s="175"/>
      <c r="Q636" s="175"/>
      <c r="R636" s="175"/>
      <c r="S636" s="175"/>
      <c r="T636" s="175"/>
      <c r="U636" s="175"/>
      <c r="V636" s="175"/>
      <c r="W636" s="175"/>
      <c r="X636" s="175"/>
      <c r="Y636" s="175"/>
      <c r="Z636" s="175"/>
    </row>
    <row r="637" ht="11.25" customHeight="1">
      <c r="A637" s="176"/>
      <c r="B637" s="176"/>
      <c r="C637" s="176"/>
      <c r="D637" s="176"/>
      <c r="E637" s="176"/>
      <c r="F637" s="175"/>
      <c r="G637" s="175"/>
      <c r="H637" s="175"/>
      <c r="I637" s="175"/>
      <c r="J637" s="175"/>
      <c r="K637" s="175"/>
      <c r="L637" s="175"/>
      <c r="M637" s="175"/>
      <c r="N637" s="175"/>
      <c r="O637" s="175"/>
      <c r="P637" s="175"/>
      <c r="Q637" s="175"/>
      <c r="R637" s="175"/>
      <c r="S637" s="175"/>
      <c r="T637" s="175"/>
      <c r="U637" s="175"/>
      <c r="V637" s="175"/>
      <c r="W637" s="175"/>
      <c r="X637" s="175"/>
      <c r="Y637" s="175"/>
      <c r="Z637" s="175"/>
    </row>
    <row r="638" ht="11.25" customHeight="1">
      <c r="A638" s="176"/>
      <c r="B638" s="176"/>
      <c r="C638" s="176"/>
      <c r="D638" s="176"/>
      <c r="E638" s="176"/>
      <c r="F638" s="175"/>
      <c r="G638" s="175"/>
      <c r="H638" s="175"/>
      <c r="I638" s="175"/>
      <c r="J638" s="175"/>
      <c r="K638" s="175"/>
      <c r="L638" s="175"/>
      <c r="M638" s="175"/>
      <c r="N638" s="175"/>
      <c r="O638" s="175"/>
      <c r="P638" s="175"/>
      <c r="Q638" s="175"/>
      <c r="R638" s="175"/>
      <c r="S638" s="175"/>
      <c r="T638" s="175"/>
      <c r="U638" s="175"/>
      <c r="V638" s="175"/>
      <c r="W638" s="175"/>
      <c r="X638" s="175"/>
      <c r="Y638" s="175"/>
      <c r="Z638" s="175"/>
    </row>
    <row r="639" ht="11.25" customHeight="1">
      <c r="A639" s="176"/>
      <c r="B639" s="176"/>
      <c r="C639" s="176"/>
      <c r="D639" s="176"/>
      <c r="E639" s="176"/>
      <c r="F639" s="175"/>
      <c r="G639" s="175"/>
      <c r="H639" s="175"/>
      <c r="I639" s="175"/>
      <c r="J639" s="175"/>
      <c r="K639" s="175"/>
      <c r="L639" s="175"/>
      <c r="M639" s="175"/>
      <c r="N639" s="175"/>
      <c r="O639" s="175"/>
      <c r="P639" s="175"/>
      <c r="Q639" s="175"/>
      <c r="R639" s="175"/>
      <c r="S639" s="175"/>
      <c r="T639" s="175"/>
      <c r="U639" s="175"/>
      <c r="V639" s="175"/>
      <c r="W639" s="175"/>
      <c r="X639" s="175"/>
      <c r="Y639" s="175"/>
      <c r="Z639" s="175"/>
    </row>
    <row r="640" ht="11.25" customHeight="1">
      <c r="A640" s="176"/>
      <c r="B640" s="176"/>
      <c r="C640" s="176"/>
      <c r="D640" s="176"/>
      <c r="E640" s="176"/>
      <c r="F640" s="175"/>
      <c r="G640" s="175"/>
      <c r="H640" s="175"/>
      <c r="I640" s="175"/>
      <c r="J640" s="175"/>
      <c r="K640" s="175"/>
      <c r="L640" s="175"/>
      <c r="M640" s="175"/>
      <c r="N640" s="175"/>
      <c r="O640" s="175"/>
      <c r="P640" s="175"/>
      <c r="Q640" s="175"/>
      <c r="R640" s="175"/>
      <c r="S640" s="175"/>
      <c r="T640" s="175"/>
      <c r="U640" s="175"/>
      <c r="V640" s="175"/>
      <c r="W640" s="175"/>
      <c r="X640" s="175"/>
      <c r="Y640" s="175"/>
      <c r="Z640" s="175"/>
    </row>
    <row r="641" ht="11.25" customHeight="1">
      <c r="A641" s="176"/>
      <c r="B641" s="176"/>
      <c r="C641" s="176"/>
      <c r="D641" s="176"/>
      <c r="E641" s="176"/>
      <c r="F641" s="175"/>
      <c r="G641" s="175"/>
      <c r="H641" s="175"/>
      <c r="I641" s="175"/>
      <c r="J641" s="175"/>
      <c r="K641" s="175"/>
      <c r="L641" s="175"/>
      <c r="M641" s="175"/>
      <c r="N641" s="175"/>
      <c r="O641" s="175"/>
      <c r="P641" s="175"/>
      <c r="Q641" s="175"/>
      <c r="R641" s="175"/>
      <c r="S641" s="175"/>
      <c r="T641" s="175"/>
      <c r="U641" s="175"/>
      <c r="V641" s="175"/>
      <c r="W641" s="175"/>
      <c r="X641" s="175"/>
      <c r="Y641" s="175"/>
      <c r="Z641" s="175"/>
    </row>
    <row r="642" ht="11.25" customHeight="1">
      <c r="A642" s="176"/>
      <c r="B642" s="176"/>
      <c r="C642" s="176"/>
      <c r="D642" s="176"/>
      <c r="E642" s="176"/>
      <c r="F642" s="175"/>
      <c r="G642" s="175"/>
      <c r="H642" s="175"/>
      <c r="I642" s="175"/>
      <c r="J642" s="175"/>
      <c r="K642" s="175"/>
      <c r="L642" s="175"/>
      <c r="M642" s="175"/>
      <c r="N642" s="175"/>
      <c r="O642" s="175"/>
      <c r="P642" s="175"/>
      <c r="Q642" s="175"/>
      <c r="R642" s="175"/>
      <c r="S642" s="175"/>
      <c r="T642" s="175"/>
      <c r="U642" s="175"/>
      <c r="V642" s="175"/>
      <c r="W642" s="175"/>
      <c r="X642" s="175"/>
      <c r="Y642" s="175"/>
      <c r="Z642" s="175"/>
    </row>
    <row r="643" ht="11.25" customHeight="1">
      <c r="A643" s="176"/>
      <c r="B643" s="176"/>
      <c r="C643" s="176"/>
      <c r="D643" s="176"/>
      <c r="E643" s="176"/>
      <c r="F643" s="175"/>
      <c r="G643" s="175"/>
      <c r="H643" s="175"/>
      <c r="I643" s="175"/>
      <c r="J643" s="175"/>
      <c r="K643" s="175"/>
      <c r="L643" s="175"/>
      <c r="M643" s="175"/>
      <c r="N643" s="175"/>
      <c r="O643" s="175"/>
      <c r="P643" s="175"/>
      <c r="Q643" s="175"/>
      <c r="R643" s="175"/>
      <c r="S643" s="175"/>
      <c r="T643" s="175"/>
      <c r="U643" s="175"/>
      <c r="V643" s="175"/>
      <c r="W643" s="175"/>
      <c r="X643" s="175"/>
      <c r="Y643" s="175"/>
      <c r="Z643" s="175"/>
    </row>
    <row r="644" ht="11.25" customHeight="1">
      <c r="A644" s="176"/>
      <c r="B644" s="176"/>
      <c r="C644" s="176"/>
      <c r="D644" s="176"/>
      <c r="E644" s="176"/>
      <c r="F644" s="175"/>
      <c r="G644" s="175"/>
      <c r="H644" s="175"/>
      <c r="I644" s="175"/>
      <c r="J644" s="175"/>
      <c r="K644" s="175"/>
      <c r="L644" s="175"/>
      <c r="M644" s="175"/>
      <c r="N644" s="175"/>
      <c r="O644" s="175"/>
      <c r="P644" s="175"/>
      <c r="Q644" s="175"/>
      <c r="R644" s="175"/>
      <c r="S644" s="175"/>
      <c r="T644" s="175"/>
      <c r="U644" s="175"/>
      <c r="V644" s="175"/>
      <c r="W644" s="175"/>
      <c r="X644" s="175"/>
      <c r="Y644" s="175"/>
      <c r="Z644" s="175"/>
    </row>
    <row r="645" ht="11.25" customHeight="1">
      <c r="A645" s="176"/>
      <c r="B645" s="176"/>
      <c r="C645" s="176"/>
      <c r="D645" s="176"/>
      <c r="E645" s="176"/>
      <c r="F645" s="175"/>
      <c r="G645" s="175"/>
      <c r="H645" s="175"/>
      <c r="I645" s="175"/>
      <c r="J645" s="175"/>
      <c r="K645" s="175"/>
      <c r="L645" s="175"/>
      <c r="M645" s="175"/>
      <c r="N645" s="175"/>
      <c r="O645" s="175"/>
      <c r="P645" s="175"/>
      <c r="Q645" s="175"/>
      <c r="R645" s="175"/>
      <c r="S645" s="175"/>
      <c r="T645" s="175"/>
      <c r="U645" s="175"/>
      <c r="V645" s="175"/>
      <c r="W645" s="175"/>
      <c r="X645" s="175"/>
      <c r="Y645" s="175"/>
      <c r="Z645" s="175"/>
    </row>
    <row r="646" ht="11.25" customHeight="1">
      <c r="A646" s="176"/>
      <c r="B646" s="176"/>
      <c r="C646" s="176"/>
      <c r="D646" s="176"/>
      <c r="E646" s="176"/>
      <c r="F646" s="175"/>
      <c r="G646" s="175"/>
      <c r="H646" s="175"/>
      <c r="I646" s="175"/>
      <c r="J646" s="175"/>
      <c r="K646" s="175"/>
      <c r="L646" s="175"/>
      <c r="M646" s="175"/>
      <c r="N646" s="175"/>
      <c r="O646" s="175"/>
      <c r="P646" s="175"/>
      <c r="Q646" s="175"/>
      <c r="R646" s="175"/>
      <c r="S646" s="175"/>
      <c r="T646" s="175"/>
      <c r="U646" s="175"/>
      <c r="V646" s="175"/>
      <c r="W646" s="175"/>
      <c r="X646" s="175"/>
      <c r="Y646" s="175"/>
      <c r="Z646" s="175"/>
    </row>
    <row r="647" ht="11.25" customHeight="1">
      <c r="A647" s="176"/>
      <c r="B647" s="176"/>
      <c r="C647" s="176"/>
      <c r="D647" s="176"/>
      <c r="E647" s="176"/>
      <c r="F647" s="175"/>
      <c r="G647" s="175"/>
      <c r="H647" s="175"/>
      <c r="I647" s="175"/>
      <c r="J647" s="175"/>
      <c r="K647" s="175"/>
      <c r="L647" s="175"/>
      <c r="M647" s="175"/>
      <c r="N647" s="175"/>
      <c r="O647" s="175"/>
      <c r="P647" s="175"/>
      <c r="Q647" s="175"/>
      <c r="R647" s="175"/>
      <c r="S647" s="175"/>
      <c r="T647" s="175"/>
      <c r="U647" s="175"/>
      <c r="V647" s="175"/>
      <c r="W647" s="175"/>
      <c r="X647" s="175"/>
      <c r="Y647" s="175"/>
      <c r="Z647" s="175"/>
    </row>
    <row r="648" ht="11.25" customHeight="1">
      <c r="A648" s="176"/>
      <c r="B648" s="176"/>
      <c r="C648" s="176"/>
      <c r="D648" s="176"/>
      <c r="E648" s="176"/>
      <c r="F648" s="175"/>
      <c r="G648" s="175"/>
      <c r="H648" s="175"/>
      <c r="I648" s="175"/>
      <c r="J648" s="175"/>
      <c r="K648" s="175"/>
      <c r="L648" s="175"/>
      <c r="M648" s="175"/>
      <c r="N648" s="175"/>
      <c r="O648" s="175"/>
      <c r="P648" s="175"/>
      <c r="Q648" s="175"/>
      <c r="R648" s="175"/>
      <c r="S648" s="175"/>
      <c r="T648" s="175"/>
      <c r="U648" s="175"/>
      <c r="V648" s="175"/>
      <c r="W648" s="175"/>
      <c r="X648" s="175"/>
      <c r="Y648" s="175"/>
      <c r="Z648" s="175"/>
    </row>
    <row r="649" ht="11.25" customHeight="1">
      <c r="A649" s="176"/>
      <c r="B649" s="176"/>
      <c r="C649" s="176"/>
      <c r="D649" s="176"/>
      <c r="E649" s="176"/>
      <c r="F649" s="175"/>
      <c r="G649" s="175"/>
      <c r="H649" s="175"/>
      <c r="I649" s="175"/>
      <c r="J649" s="175"/>
      <c r="K649" s="175"/>
      <c r="L649" s="175"/>
      <c r="M649" s="175"/>
      <c r="N649" s="175"/>
      <c r="O649" s="175"/>
      <c r="P649" s="175"/>
      <c r="Q649" s="175"/>
      <c r="R649" s="175"/>
      <c r="S649" s="175"/>
      <c r="T649" s="175"/>
      <c r="U649" s="175"/>
      <c r="V649" s="175"/>
      <c r="W649" s="175"/>
      <c r="X649" s="175"/>
      <c r="Y649" s="175"/>
      <c r="Z649" s="175"/>
    </row>
    <row r="650" ht="11.25" customHeight="1">
      <c r="A650" s="176"/>
      <c r="B650" s="176"/>
      <c r="C650" s="176"/>
      <c r="D650" s="176"/>
      <c r="E650" s="176"/>
      <c r="F650" s="175"/>
      <c r="G650" s="175"/>
      <c r="H650" s="175"/>
      <c r="I650" s="175"/>
      <c r="J650" s="175"/>
      <c r="K650" s="175"/>
      <c r="L650" s="175"/>
      <c r="M650" s="175"/>
      <c r="N650" s="175"/>
      <c r="O650" s="175"/>
      <c r="P650" s="175"/>
      <c r="Q650" s="175"/>
      <c r="R650" s="175"/>
      <c r="S650" s="175"/>
      <c r="T650" s="175"/>
      <c r="U650" s="175"/>
      <c r="V650" s="175"/>
      <c r="W650" s="175"/>
      <c r="X650" s="175"/>
      <c r="Y650" s="175"/>
      <c r="Z650" s="175"/>
    </row>
    <row r="651" ht="11.25" customHeight="1">
      <c r="A651" s="176"/>
      <c r="B651" s="176"/>
      <c r="C651" s="176"/>
      <c r="D651" s="176"/>
      <c r="E651" s="176"/>
      <c r="F651" s="175"/>
      <c r="G651" s="175"/>
      <c r="H651" s="175"/>
      <c r="I651" s="175"/>
      <c r="J651" s="175"/>
      <c r="K651" s="175"/>
      <c r="L651" s="175"/>
      <c r="M651" s="175"/>
      <c r="N651" s="175"/>
      <c r="O651" s="175"/>
      <c r="P651" s="175"/>
      <c r="Q651" s="175"/>
      <c r="R651" s="175"/>
      <c r="S651" s="175"/>
      <c r="T651" s="175"/>
      <c r="U651" s="175"/>
      <c r="V651" s="175"/>
      <c r="W651" s="175"/>
      <c r="X651" s="175"/>
      <c r="Y651" s="175"/>
      <c r="Z651" s="175"/>
    </row>
    <row r="652" ht="11.25" customHeight="1">
      <c r="A652" s="176"/>
      <c r="B652" s="176"/>
      <c r="C652" s="176"/>
      <c r="D652" s="176"/>
      <c r="E652" s="176"/>
      <c r="F652" s="175"/>
      <c r="G652" s="175"/>
      <c r="H652" s="175"/>
      <c r="I652" s="175"/>
      <c r="J652" s="175"/>
      <c r="K652" s="175"/>
      <c r="L652" s="175"/>
      <c r="M652" s="175"/>
      <c r="N652" s="175"/>
      <c r="O652" s="175"/>
      <c r="P652" s="175"/>
      <c r="Q652" s="175"/>
      <c r="R652" s="175"/>
      <c r="S652" s="175"/>
      <c r="T652" s="175"/>
      <c r="U652" s="175"/>
      <c r="V652" s="175"/>
      <c r="W652" s="175"/>
      <c r="X652" s="175"/>
      <c r="Y652" s="175"/>
      <c r="Z652" s="175"/>
    </row>
    <row r="653" ht="11.25" customHeight="1">
      <c r="A653" s="176"/>
      <c r="B653" s="176"/>
      <c r="C653" s="176"/>
      <c r="D653" s="176"/>
      <c r="E653" s="176"/>
      <c r="F653" s="175"/>
      <c r="G653" s="175"/>
      <c r="H653" s="175"/>
      <c r="I653" s="175"/>
      <c r="J653" s="175"/>
      <c r="K653" s="175"/>
      <c r="L653" s="175"/>
      <c r="M653" s="175"/>
      <c r="N653" s="175"/>
      <c r="O653" s="175"/>
      <c r="P653" s="175"/>
      <c r="Q653" s="175"/>
      <c r="R653" s="175"/>
      <c r="S653" s="175"/>
      <c r="T653" s="175"/>
      <c r="U653" s="175"/>
      <c r="V653" s="175"/>
      <c r="W653" s="175"/>
      <c r="X653" s="175"/>
      <c r="Y653" s="175"/>
      <c r="Z653" s="175"/>
    </row>
    <row r="654" ht="11.25" customHeight="1">
      <c r="A654" s="176"/>
      <c r="B654" s="176"/>
      <c r="C654" s="176"/>
      <c r="D654" s="176"/>
      <c r="E654" s="176"/>
      <c r="F654" s="175"/>
      <c r="G654" s="175"/>
      <c r="H654" s="175"/>
      <c r="I654" s="175"/>
      <c r="J654" s="175"/>
      <c r="K654" s="175"/>
      <c r="L654" s="175"/>
      <c r="M654" s="175"/>
      <c r="N654" s="175"/>
      <c r="O654" s="175"/>
      <c r="P654" s="175"/>
      <c r="Q654" s="175"/>
      <c r="R654" s="175"/>
      <c r="S654" s="175"/>
      <c r="T654" s="175"/>
      <c r="U654" s="175"/>
      <c r="V654" s="175"/>
      <c r="W654" s="175"/>
      <c r="X654" s="175"/>
      <c r="Y654" s="175"/>
      <c r="Z654" s="175"/>
    </row>
    <row r="655" ht="11.25" customHeight="1">
      <c r="A655" s="176"/>
      <c r="B655" s="176"/>
      <c r="C655" s="176"/>
      <c r="D655" s="176"/>
      <c r="E655" s="176"/>
      <c r="F655" s="175"/>
      <c r="G655" s="175"/>
      <c r="H655" s="175"/>
      <c r="I655" s="175"/>
      <c r="J655" s="175"/>
      <c r="K655" s="175"/>
      <c r="L655" s="175"/>
      <c r="M655" s="175"/>
      <c r="N655" s="175"/>
      <c r="O655" s="175"/>
      <c r="P655" s="175"/>
      <c r="Q655" s="175"/>
      <c r="R655" s="175"/>
      <c r="S655" s="175"/>
      <c r="T655" s="175"/>
      <c r="U655" s="175"/>
      <c r="V655" s="175"/>
      <c r="W655" s="175"/>
      <c r="X655" s="175"/>
      <c r="Y655" s="175"/>
      <c r="Z655" s="175"/>
    </row>
    <row r="656" ht="11.25" customHeight="1">
      <c r="A656" s="176"/>
      <c r="B656" s="176"/>
      <c r="C656" s="176"/>
      <c r="D656" s="176"/>
      <c r="E656" s="176"/>
      <c r="F656" s="175"/>
      <c r="G656" s="175"/>
      <c r="H656" s="175"/>
      <c r="I656" s="175"/>
      <c r="J656" s="175"/>
      <c r="K656" s="175"/>
      <c r="L656" s="175"/>
      <c r="M656" s="175"/>
      <c r="N656" s="175"/>
      <c r="O656" s="175"/>
      <c r="P656" s="175"/>
      <c r="Q656" s="175"/>
      <c r="R656" s="175"/>
      <c r="S656" s="175"/>
      <c r="T656" s="175"/>
      <c r="U656" s="175"/>
      <c r="V656" s="175"/>
      <c r="W656" s="175"/>
      <c r="X656" s="175"/>
      <c r="Y656" s="175"/>
      <c r="Z656" s="175"/>
    </row>
    <row r="657" ht="11.25" customHeight="1">
      <c r="A657" s="176"/>
      <c r="B657" s="176"/>
      <c r="C657" s="176"/>
      <c r="D657" s="176"/>
      <c r="E657" s="176"/>
      <c r="F657" s="175"/>
      <c r="G657" s="175"/>
      <c r="H657" s="175"/>
      <c r="I657" s="175"/>
      <c r="J657" s="175"/>
      <c r="K657" s="175"/>
      <c r="L657" s="175"/>
      <c r="M657" s="175"/>
      <c r="N657" s="175"/>
      <c r="O657" s="175"/>
      <c r="P657" s="175"/>
      <c r="Q657" s="175"/>
      <c r="R657" s="175"/>
      <c r="S657" s="175"/>
      <c r="T657" s="175"/>
      <c r="U657" s="175"/>
      <c r="V657" s="175"/>
      <c r="W657" s="175"/>
      <c r="X657" s="175"/>
      <c r="Y657" s="175"/>
      <c r="Z657" s="175"/>
    </row>
    <row r="658" ht="11.25" customHeight="1">
      <c r="A658" s="176"/>
      <c r="B658" s="176"/>
      <c r="C658" s="176"/>
      <c r="D658" s="176"/>
      <c r="E658" s="176"/>
      <c r="F658" s="175"/>
      <c r="G658" s="175"/>
      <c r="H658" s="175"/>
      <c r="I658" s="175"/>
      <c r="J658" s="175"/>
      <c r="K658" s="175"/>
      <c r="L658" s="175"/>
      <c r="M658" s="175"/>
      <c r="N658" s="175"/>
      <c r="O658" s="175"/>
      <c r="P658" s="175"/>
      <c r="Q658" s="175"/>
      <c r="R658" s="175"/>
      <c r="S658" s="175"/>
      <c r="T658" s="175"/>
      <c r="U658" s="175"/>
      <c r="V658" s="175"/>
      <c r="W658" s="175"/>
      <c r="X658" s="175"/>
      <c r="Y658" s="175"/>
      <c r="Z658" s="175"/>
    </row>
    <row r="659" ht="11.25" customHeight="1">
      <c r="A659" s="176"/>
      <c r="B659" s="176"/>
      <c r="C659" s="176"/>
      <c r="D659" s="176"/>
      <c r="E659" s="176"/>
      <c r="F659" s="175"/>
      <c r="G659" s="175"/>
      <c r="H659" s="175"/>
      <c r="I659" s="175"/>
      <c r="J659" s="175"/>
      <c r="K659" s="175"/>
      <c r="L659" s="175"/>
      <c r="M659" s="175"/>
      <c r="N659" s="175"/>
      <c r="O659" s="175"/>
      <c r="P659" s="175"/>
      <c r="Q659" s="175"/>
      <c r="R659" s="175"/>
      <c r="S659" s="175"/>
      <c r="T659" s="175"/>
      <c r="U659" s="175"/>
      <c r="V659" s="175"/>
      <c r="W659" s="175"/>
      <c r="X659" s="175"/>
      <c r="Y659" s="175"/>
      <c r="Z659" s="175"/>
    </row>
    <row r="660" ht="11.25" customHeight="1">
      <c r="A660" s="176"/>
      <c r="B660" s="176"/>
      <c r="C660" s="176"/>
      <c r="D660" s="176"/>
      <c r="E660" s="176"/>
      <c r="F660" s="175"/>
      <c r="G660" s="175"/>
      <c r="H660" s="175"/>
      <c r="I660" s="175"/>
      <c r="J660" s="175"/>
      <c r="K660" s="175"/>
      <c r="L660" s="175"/>
      <c r="M660" s="175"/>
      <c r="N660" s="175"/>
      <c r="O660" s="175"/>
      <c r="P660" s="175"/>
      <c r="Q660" s="175"/>
      <c r="R660" s="175"/>
      <c r="S660" s="175"/>
      <c r="T660" s="175"/>
      <c r="U660" s="175"/>
      <c r="V660" s="175"/>
      <c r="W660" s="175"/>
      <c r="X660" s="175"/>
      <c r="Y660" s="175"/>
      <c r="Z660" s="175"/>
    </row>
    <row r="661" ht="11.25" customHeight="1">
      <c r="A661" s="176"/>
      <c r="B661" s="176"/>
      <c r="C661" s="176"/>
      <c r="D661" s="176"/>
      <c r="E661" s="176"/>
      <c r="F661" s="175"/>
      <c r="G661" s="175"/>
      <c r="H661" s="175"/>
      <c r="I661" s="175"/>
      <c r="J661" s="175"/>
      <c r="K661" s="175"/>
      <c r="L661" s="175"/>
      <c r="M661" s="175"/>
      <c r="N661" s="175"/>
      <c r="O661" s="175"/>
      <c r="P661" s="175"/>
      <c r="Q661" s="175"/>
      <c r="R661" s="175"/>
      <c r="S661" s="175"/>
      <c r="T661" s="175"/>
      <c r="U661" s="175"/>
      <c r="V661" s="175"/>
      <c r="W661" s="175"/>
      <c r="X661" s="175"/>
      <c r="Y661" s="175"/>
      <c r="Z661" s="175"/>
    </row>
    <row r="662" ht="11.25" customHeight="1">
      <c r="A662" s="176"/>
      <c r="B662" s="176"/>
      <c r="C662" s="176"/>
      <c r="D662" s="176"/>
      <c r="E662" s="176"/>
      <c r="F662" s="175"/>
      <c r="G662" s="175"/>
      <c r="H662" s="175"/>
      <c r="I662" s="175"/>
      <c r="J662" s="175"/>
      <c r="K662" s="175"/>
      <c r="L662" s="175"/>
      <c r="M662" s="175"/>
      <c r="N662" s="175"/>
      <c r="O662" s="175"/>
      <c r="P662" s="175"/>
      <c r="Q662" s="175"/>
      <c r="R662" s="175"/>
      <c r="S662" s="175"/>
      <c r="T662" s="175"/>
      <c r="U662" s="175"/>
      <c r="V662" s="175"/>
      <c r="W662" s="175"/>
      <c r="X662" s="175"/>
      <c r="Y662" s="175"/>
      <c r="Z662" s="175"/>
    </row>
    <row r="663" ht="11.25" customHeight="1">
      <c r="A663" s="176"/>
      <c r="B663" s="176"/>
      <c r="C663" s="176"/>
      <c r="D663" s="176"/>
      <c r="E663" s="176"/>
      <c r="F663" s="175"/>
      <c r="G663" s="175"/>
      <c r="H663" s="175"/>
      <c r="I663" s="175"/>
      <c r="J663" s="175"/>
      <c r="K663" s="175"/>
      <c r="L663" s="175"/>
      <c r="M663" s="175"/>
      <c r="N663" s="175"/>
      <c r="O663" s="175"/>
      <c r="P663" s="175"/>
      <c r="Q663" s="175"/>
      <c r="R663" s="175"/>
      <c r="S663" s="175"/>
      <c r="T663" s="175"/>
      <c r="U663" s="175"/>
      <c r="V663" s="175"/>
      <c r="W663" s="175"/>
      <c r="X663" s="175"/>
      <c r="Y663" s="175"/>
      <c r="Z663" s="175"/>
    </row>
    <row r="664" ht="11.25" customHeight="1">
      <c r="A664" s="176"/>
      <c r="B664" s="176"/>
      <c r="C664" s="176"/>
      <c r="D664" s="176"/>
      <c r="E664" s="176"/>
      <c r="F664" s="175"/>
      <c r="G664" s="175"/>
      <c r="H664" s="175"/>
      <c r="I664" s="175"/>
      <c r="J664" s="175"/>
      <c r="K664" s="175"/>
      <c r="L664" s="175"/>
      <c r="M664" s="175"/>
      <c r="N664" s="175"/>
      <c r="O664" s="175"/>
      <c r="P664" s="175"/>
      <c r="Q664" s="175"/>
      <c r="R664" s="175"/>
      <c r="S664" s="175"/>
      <c r="T664" s="175"/>
      <c r="U664" s="175"/>
      <c r="V664" s="175"/>
      <c r="W664" s="175"/>
      <c r="X664" s="175"/>
      <c r="Y664" s="175"/>
      <c r="Z664" s="175"/>
    </row>
    <row r="665" ht="11.25" customHeight="1">
      <c r="A665" s="176"/>
      <c r="B665" s="176"/>
      <c r="C665" s="176"/>
      <c r="D665" s="176"/>
      <c r="E665" s="176"/>
      <c r="F665" s="175"/>
      <c r="G665" s="175"/>
      <c r="H665" s="175"/>
      <c r="I665" s="175"/>
      <c r="J665" s="175"/>
      <c r="K665" s="175"/>
      <c r="L665" s="175"/>
      <c r="M665" s="175"/>
      <c r="N665" s="175"/>
      <c r="O665" s="175"/>
      <c r="P665" s="175"/>
      <c r="Q665" s="175"/>
      <c r="R665" s="175"/>
      <c r="S665" s="175"/>
      <c r="T665" s="175"/>
      <c r="U665" s="175"/>
      <c r="V665" s="175"/>
      <c r="W665" s="175"/>
      <c r="X665" s="175"/>
      <c r="Y665" s="175"/>
      <c r="Z665" s="175"/>
    </row>
    <row r="666" ht="11.25" customHeight="1">
      <c r="A666" s="176"/>
      <c r="B666" s="176"/>
      <c r="C666" s="176"/>
      <c r="D666" s="176"/>
      <c r="E666" s="176"/>
      <c r="F666" s="175"/>
      <c r="G666" s="175"/>
      <c r="H666" s="175"/>
      <c r="I666" s="175"/>
      <c r="J666" s="175"/>
      <c r="K666" s="175"/>
      <c r="L666" s="175"/>
      <c r="M666" s="175"/>
      <c r="N666" s="175"/>
      <c r="O666" s="175"/>
      <c r="P666" s="175"/>
      <c r="Q666" s="175"/>
      <c r="R666" s="175"/>
      <c r="S666" s="175"/>
      <c r="T666" s="175"/>
      <c r="U666" s="175"/>
      <c r="V666" s="175"/>
      <c r="W666" s="175"/>
      <c r="X666" s="175"/>
      <c r="Y666" s="175"/>
      <c r="Z666" s="175"/>
    </row>
    <row r="667" ht="11.25" customHeight="1">
      <c r="A667" s="176"/>
      <c r="B667" s="176"/>
      <c r="C667" s="176"/>
      <c r="D667" s="176"/>
      <c r="E667" s="176"/>
      <c r="F667" s="175"/>
      <c r="G667" s="175"/>
      <c r="H667" s="175"/>
      <c r="I667" s="175"/>
      <c r="J667" s="175"/>
      <c r="K667" s="175"/>
      <c r="L667" s="175"/>
      <c r="M667" s="175"/>
      <c r="N667" s="175"/>
      <c r="O667" s="175"/>
      <c r="P667" s="175"/>
      <c r="Q667" s="175"/>
      <c r="R667" s="175"/>
      <c r="S667" s="175"/>
      <c r="T667" s="175"/>
      <c r="U667" s="175"/>
      <c r="V667" s="175"/>
      <c r="W667" s="175"/>
      <c r="X667" s="175"/>
      <c r="Y667" s="175"/>
      <c r="Z667" s="175"/>
    </row>
    <row r="668" ht="11.25" customHeight="1">
      <c r="A668" s="176"/>
      <c r="B668" s="176"/>
      <c r="C668" s="176"/>
      <c r="D668" s="176"/>
      <c r="E668" s="176"/>
      <c r="F668" s="175"/>
      <c r="G668" s="175"/>
      <c r="H668" s="175"/>
      <c r="I668" s="175"/>
      <c r="J668" s="175"/>
      <c r="K668" s="175"/>
      <c r="L668" s="175"/>
      <c r="M668" s="175"/>
      <c r="N668" s="175"/>
      <c r="O668" s="175"/>
      <c r="P668" s="175"/>
      <c r="Q668" s="175"/>
      <c r="R668" s="175"/>
      <c r="S668" s="175"/>
      <c r="T668" s="175"/>
      <c r="U668" s="175"/>
      <c r="V668" s="175"/>
      <c r="W668" s="175"/>
      <c r="X668" s="175"/>
      <c r="Y668" s="175"/>
      <c r="Z668" s="175"/>
    </row>
    <row r="669" ht="11.25" customHeight="1">
      <c r="A669" s="176"/>
      <c r="B669" s="176"/>
      <c r="C669" s="176"/>
      <c r="D669" s="176"/>
      <c r="E669" s="176"/>
      <c r="F669" s="175"/>
      <c r="G669" s="175"/>
      <c r="H669" s="175"/>
      <c r="I669" s="175"/>
      <c r="J669" s="175"/>
      <c r="K669" s="175"/>
      <c r="L669" s="175"/>
      <c r="M669" s="175"/>
      <c r="N669" s="175"/>
      <c r="O669" s="175"/>
      <c r="P669" s="175"/>
      <c r="Q669" s="175"/>
      <c r="R669" s="175"/>
      <c r="S669" s="175"/>
      <c r="T669" s="175"/>
      <c r="U669" s="175"/>
      <c r="V669" s="175"/>
      <c r="W669" s="175"/>
      <c r="X669" s="175"/>
      <c r="Y669" s="175"/>
      <c r="Z669" s="175"/>
    </row>
    <row r="670" ht="11.25" customHeight="1">
      <c r="A670" s="176"/>
      <c r="B670" s="176"/>
      <c r="C670" s="176"/>
      <c r="D670" s="176"/>
      <c r="E670" s="176"/>
      <c r="F670" s="175"/>
      <c r="G670" s="175"/>
      <c r="H670" s="175"/>
      <c r="I670" s="175"/>
      <c r="J670" s="175"/>
      <c r="K670" s="175"/>
      <c r="L670" s="175"/>
      <c r="M670" s="175"/>
      <c r="N670" s="175"/>
      <c r="O670" s="175"/>
      <c r="P670" s="175"/>
      <c r="Q670" s="175"/>
      <c r="R670" s="175"/>
      <c r="S670" s="175"/>
      <c r="T670" s="175"/>
      <c r="U670" s="175"/>
      <c r="V670" s="175"/>
      <c r="W670" s="175"/>
      <c r="X670" s="175"/>
      <c r="Y670" s="175"/>
      <c r="Z670" s="175"/>
    </row>
    <row r="671" ht="11.25" customHeight="1">
      <c r="A671" s="176"/>
      <c r="B671" s="176"/>
      <c r="C671" s="176"/>
      <c r="D671" s="176"/>
      <c r="E671" s="176"/>
      <c r="F671" s="175"/>
      <c r="G671" s="175"/>
      <c r="H671" s="175"/>
      <c r="I671" s="175"/>
      <c r="J671" s="175"/>
      <c r="K671" s="175"/>
      <c r="L671" s="175"/>
      <c r="M671" s="175"/>
      <c r="N671" s="175"/>
      <c r="O671" s="175"/>
      <c r="P671" s="175"/>
      <c r="Q671" s="175"/>
      <c r="R671" s="175"/>
      <c r="S671" s="175"/>
      <c r="T671" s="175"/>
      <c r="U671" s="175"/>
      <c r="V671" s="175"/>
      <c r="W671" s="175"/>
      <c r="X671" s="175"/>
      <c r="Y671" s="175"/>
      <c r="Z671" s="175"/>
    </row>
    <row r="672" ht="11.25" customHeight="1">
      <c r="A672" s="176"/>
      <c r="B672" s="176"/>
      <c r="C672" s="176"/>
      <c r="D672" s="176"/>
      <c r="E672" s="176"/>
      <c r="F672" s="175"/>
      <c r="G672" s="175"/>
      <c r="H672" s="175"/>
      <c r="I672" s="175"/>
      <c r="J672" s="175"/>
      <c r="K672" s="175"/>
      <c r="L672" s="175"/>
      <c r="M672" s="175"/>
      <c r="N672" s="175"/>
      <c r="O672" s="175"/>
      <c r="P672" s="175"/>
      <c r="Q672" s="175"/>
      <c r="R672" s="175"/>
      <c r="S672" s="175"/>
      <c r="T672" s="175"/>
      <c r="U672" s="175"/>
      <c r="V672" s="175"/>
      <c r="W672" s="175"/>
      <c r="X672" s="175"/>
      <c r="Y672" s="175"/>
      <c r="Z672" s="175"/>
    </row>
    <row r="673" ht="11.25" customHeight="1">
      <c r="A673" s="176"/>
      <c r="B673" s="176"/>
      <c r="C673" s="176"/>
      <c r="D673" s="176"/>
      <c r="E673" s="176"/>
      <c r="F673" s="175"/>
      <c r="G673" s="175"/>
      <c r="H673" s="175"/>
      <c r="I673" s="175"/>
      <c r="J673" s="175"/>
      <c r="K673" s="175"/>
      <c r="L673" s="175"/>
      <c r="M673" s="175"/>
      <c r="N673" s="175"/>
      <c r="O673" s="175"/>
      <c r="P673" s="175"/>
      <c r="Q673" s="175"/>
      <c r="R673" s="175"/>
      <c r="S673" s="175"/>
      <c r="T673" s="175"/>
      <c r="U673" s="175"/>
      <c r="V673" s="175"/>
      <c r="W673" s="175"/>
      <c r="X673" s="175"/>
      <c r="Y673" s="175"/>
      <c r="Z673" s="175"/>
    </row>
    <row r="674" ht="11.25" customHeight="1">
      <c r="A674" s="176"/>
      <c r="B674" s="176"/>
      <c r="C674" s="176"/>
      <c r="D674" s="176"/>
      <c r="E674" s="176"/>
      <c r="F674" s="175"/>
      <c r="G674" s="175"/>
      <c r="H674" s="175"/>
      <c r="I674" s="175"/>
      <c r="J674" s="175"/>
      <c r="K674" s="175"/>
      <c r="L674" s="175"/>
      <c r="M674" s="175"/>
      <c r="N674" s="175"/>
      <c r="O674" s="175"/>
      <c r="P674" s="175"/>
      <c r="Q674" s="175"/>
      <c r="R674" s="175"/>
      <c r="S674" s="175"/>
      <c r="T674" s="175"/>
      <c r="U674" s="175"/>
      <c r="V674" s="175"/>
      <c r="W674" s="175"/>
      <c r="X674" s="175"/>
      <c r="Y674" s="175"/>
      <c r="Z674" s="175"/>
    </row>
    <row r="675" ht="11.25" customHeight="1">
      <c r="A675" s="176"/>
      <c r="B675" s="176"/>
      <c r="C675" s="176"/>
      <c r="D675" s="176"/>
      <c r="E675" s="176"/>
      <c r="F675" s="175"/>
      <c r="G675" s="175"/>
      <c r="H675" s="175"/>
      <c r="I675" s="175"/>
      <c r="J675" s="175"/>
      <c r="K675" s="175"/>
      <c r="L675" s="175"/>
      <c r="M675" s="175"/>
      <c r="N675" s="175"/>
      <c r="O675" s="175"/>
      <c r="P675" s="175"/>
      <c r="Q675" s="175"/>
      <c r="R675" s="175"/>
      <c r="S675" s="175"/>
      <c r="T675" s="175"/>
      <c r="U675" s="175"/>
      <c r="V675" s="175"/>
      <c r="W675" s="175"/>
      <c r="X675" s="175"/>
      <c r="Y675" s="175"/>
      <c r="Z675" s="175"/>
    </row>
    <row r="676" ht="11.25" customHeight="1">
      <c r="A676" s="176"/>
      <c r="B676" s="176"/>
      <c r="C676" s="176"/>
      <c r="D676" s="176"/>
      <c r="E676" s="176"/>
      <c r="F676" s="175"/>
      <c r="G676" s="175"/>
      <c r="H676" s="175"/>
      <c r="I676" s="175"/>
      <c r="J676" s="175"/>
      <c r="K676" s="175"/>
      <c r="L676" s="175"/>
      <c r="M676" s="175"/>
      <c r="N676" s="175"/>
      <c r="O676" s="175"/>
      <c r="P676" s="175"/>
      <c r="Q676" s="175"/>
      <c r="R676" s="175"/>
      <c r="S676" s="175"/>
      <c r="T676" s="175"/>
      <c r="U676" s="175"/>
      <c r="V676" s="175"/>
      <c r="W676" s="175"/>
      <c r="X676" s="175"/>
      <c r="Y676" s="175"/>
      <c r="Z676" s="175"/>
    </row>
    <row r="677" ht="11.25" customHeight="1">
      <c r="A677" s="176"/>
      <c r="B677" s="176"/>
      <c r="C677" s="176"/>
      <c r="D677" s="176"/>
      <c r="E677" s="176"/>
      <c r="F677" s="175"/>
      <c r="G677" s="175"/>
      <c r="H677" s="175"/>
      <c r="I677" s="175"/>
      <c r="J677" s="175"/>
      <c r="K677" s="175"/>
      <c r="L677" s="175"/>
      <c r="M677" s="175"/>
      <c r="N677" s="175"/>
      <c r="O677" s="175"/>
      <c r="P677" s="175"/>
      <c r="Q677" s="175"/>
      <c r="R677" s="175"/>
      <c r="S677" s="175"/>
      <c r="T677" s="175"/>
      <c r="U677" s="175"/>
      <c r="V677" s="175"/>
      <c r="W677" s="175"/>
      <c r="X677" s="175"/>
      <c r="Y677" s="175"/>
      <c r="Z677" s="175"/>
    </row>
    <row r="678" ht="11.25" customHeight="1">
      <c r="A678" s="176"/>
      <c r="B678" s="176"/>
      <c r="C678" s="176"/>
      <c r="D678" s="176"/>
      <c r="E678" s="176"/>
      <c r="F678" s="175"/>
      <c r="G678" s="175"/>
      <c r="H678" s="175"/>
      <c r="I678" s="175"/>
      <c r="J678" s="175"/>
      <c r="K678" s="175"/>
      <c r="L678" s="175"/>
      <c r="M678" s="175"/>
      <c r="N678" s="175"/>
      <c r="O678" s="175"/>
      <c r="P678" s="175"/>
      <c r="Q678" s="175"/>
      <c r="R678" s="175"/>
      <c r="S678" s="175"/>
      <c r="T678" s="175"/>
      <c r="U678" s="175"/>
      <c r="V678" s="175"/>
      <c r="W678" s="175"/>
      <c r="X678" s="175"/>
      <c r="Y678" s="175"/>
      <c r="Z678" s="175"/>
    </row>
    <row r="679" ht="11.25" customHeight="1">
      <c r="A679" s="176"/>
      <c r="B679" s="176"/>
      <c r="C679" s="176"/>
      <c r="D679" s="176"/>
      <c r="E679" s="176"/>
      <c r="F679" s="175"/>
      <c r="G679" s="175"/>
      <c r="H679" s="175"/>
      <c r="I679" s="175"/>
      <c r="J679" s="175"/>
      <c r="K679" s="175"/>
      <c r="L679" s="175"/>
      <c r="M679" s="175"/>
      <c r="N679" s="175"/>
      <c r="O679" s="175"/>
      <c r="P679" s="175"/>
      <c r="Q679" s="175"/>
      <c r="R679" s="175"/>
      <c r="S679" s="175"/>
      <c r="T679" s="175"/>
      <c r="U679" s="175"/>
      <c r="V679" s="175"/>
      <c r="W679" s="175"/>
      <c r="X679" s="175"/>
      <c r="Y679" s="175"/>
      <c r="Z679" s="175"/>
    </row>
    <row r="680" ht="11.25" customHeight="1">
      <c r="A680" s="176"/>
      <c r="B680" s="176"/>
      <c r="C680" s="176"/>
      <c r="D680" s="176"/>
      <c r="E680" s="176"/>
      <c r="F680" s="175"/>
      <c r="G680" s="175"/>
      <c r="H680" s="175"/>
      <c r="I680" s="175"/>
      <c r="J680" s="175"/>
      <c r="K680" s="175"/>
      <c r="L680" s="175"/>
      <c r="M680" s="175"/>
      <c r="N680" s="175"/>
      <c r="O680" s="175"/>
      <c r="P680" s="175"/>
      <c r="Q680" s="175"/>
      <c r="R680" s="175"/>
      <c r="S680" s="175"/>
      <c r="T680" s="175"/>
      <c r="U680" s="175"/>
      <c r="V680" s="175"/>
      <c r="W680" s="175"/>
      <c r="X680" s="175"/>
      <c r="Y680" s="175"/>
      <c r="Z680" s="175"/>
    </row>
    <row r="681" ht="11.25" customHeight="1">
      <c r="A681" s="176"/>
      <c r="B681" s="176"/>
      <c r="C681" s="176"/>
      <c r="D681" s="176"/>
      <c r="E681" s="176"/>
      <c r="F681" s="175"/>
      <c r="G681" s="175"/>
      <c r="H681" s="175"/>
      <c r="I681" s="175"/>
      <c r="J681" s="175"/>
      <c r="K681" s="175"/>
      <c r="L681" s="175"/>
      <c r="M681" s="175"/>
      <c r="N681" s="175"/>
      <c r="O681" s="175"/>
      <c r="P681" s="175"/>
      <c r="Q681" s="175"/>
      <c r="R681" s="175"/>
      <c r="S681" s="175"/>
      <c r="T681" s="175"/>
      <c r="U681" s="175"/>
      <c r="V681" s="175"/>
      <c r="W681" s="175"/>
      <c r="X681" s="175"/>
      <c r="Y681" s="175"/>
      <c r="Z681" s="175"/>
    </row>
    <row r="682" ht="11.25" customHeight="1">
      <c r="A682" s="176"/>
      <c r="B682" s="176"/>
      <c r="C682" s="176"/>
      <c r="D682" s="176"/>
      <c r="E682" s="176"/>
      <c r="F682" s="175"/>
      <c r="G682" s="175"/>
      <c r="H682" s="175"/>
      <c r="I682" s="175"/>
      <c r="J682" s="175"/>
      <c r="K682" s="175"/>
      <c r="L682" s="175"/>
      <c r="M682" s="175"/>
      <c r="N682" s="175"/>
      <c r="O682" s="175"/>
      <c r="P682" s="175"/>
      <c r="Q682" s="175"/>
      <c r="R682" s="175"/>
      <c r="S682" s="175"/>
      <c r="T682" s="175"/>
      <c r="U682" s="175"/>
      <c r="V682" s="175"/>
      <c r="W682" s="175"/>
      <c r="X682" s="175"/>
      <c r="Y682" s="175"/>
      <c r="Z682" s="175"/>
    </row>
    <row r="683" ht="11.25" customHeight="1">
      <c r="A683" s="176"/>
      <c r="B683" s="176"/>
      <c r="C683" s="176"/>
      <c r="D683" s="176"/>
      <c r="E683" s="176"/>
      <c r="F683" s="175"/>
      <c r="G683" s="175"/>
      <c r="H683" s="175"/>
      <c r="I683" s="175"/>
      <c r="J683" s="175"/>
      <c r="K683" s="175"/>
      <c r="L683" s="175"/>
      <c r="M683" s="175"/>
      <c r="N683" s="175"/>
      <c r="O683" s="175"/>
      <c r="P683" s="175"/>
      <c r="Q683" s="175"/>
      <c r="R683" s="175"/>
      <c r="S683" s="175"/>
      <c r="T683" s="175"/>
      <c r="U683" s="175"/>
      <c r="V683" s="175"/>
      <c r="W683" s="175"/>
      <c r="X683" s="175"/>
      <c r="Y683" s="175"/>
      <c r="Z683" s="175"/>
    </row>
    <row r="684" ht="11.25" customHeight="1">
      <c r="A684" s="176"/>
      <c r="B684" s="176"/>
      <c r="C684" s="176"/>
      <c r="D684" s="176"/>
      <c r="E684" s="176"/>
      <c r="F684" s="175"/>
      <c r="G684" s="175"/>
      <c r="H684" s="175"/>
      <c r="I684" s="175"/>
      <c r="J684" s="175"/>
      <c r="K684" s="175"/>
      <c r="L684" s="175"/>
      <c r="M684" s="175"/>
      <c r="N684" s="175"/>
      <c r="O684" s="175"/>
      <c r="P684" s="175"/>
      <c r="Q684" s="175"/>
      <c r="R684" s="175"/>
      <c r="S684" s="175"/>
      <c r="T684" s="175"/>
      <c r="U684" s="175"/>
      <c r="V684" s="175"/>
      <c r="W684" s="175"/>
      <c r="X684" s="175"/>
      <c r="Y684" s="175"/>
      <c r="Z684" s="175"/>
    </row>
    <row r="685" ht="11.25" customHeight="1">
      <c r="A685" s="176"/>
      <c r="B685" s="176"/>
      <c r="C685" s="176"/>
      <c r="D685" s="176"/>
      <c r="E685" s="176"/>
      <c r="F685" s="175"/>
      <c r="G685" s="175"/>
      <c r="H685" s="175"/>
      <c r="I685" s="175"/>
      <c r="J685" s="175"/>
      <c r="K685" s="175"/>
      <c r="L685" s="175"/>
      <c r="M685" s="175"/>
      <c r="N685" s="175"/>
      <c r="O685" s="175"/>
      <c r="P685" s="175"/>
      <c r="Q685" s="175"/>
      <c r="R685" s="175"/>
      <c r="S685" s="175"/>
      <c r="T685" s="175"/>
      <c r="U685" s="175"/>
      <c r="V685" s="175"/>
      <c r="W685" s="175"/>
      <c r="X685" s="175"/>
      <c r="Y685" s="175"/>
      <c r="Z685" s="175"/>
    </row>
    <row r="686" ht="11.25" customHeight="1">
      <c r="A686" s="176"/>
      <c r="B686" s="176"/>
      <c r="C686" s="176"/>
      <c r="D686" s="176"/>
      <c r="E686" s="176"/>
      <c r="F686" s="175"/>
      <c r="G686" s="175"/>
      <c r="H686" s="175"/>
      <c r="I686" s="175"/>
      <c r="J686" s="175"/>
      <c r="K686" s="175"/>
      <c r="L686" s="175"/>
      <c r="M686" s="175"/>
      <c r="N686" s="175"/>
      <c r="O686" s="175"/>
      <c r="P686" s="175"/>
      <c r="Q686" s="175"/>
      <c r="R686" s="175"/>
      <c r="S686" s="175"/>
      <c r="T686" s="175"/>
      <c r="U686" s="175"/>
      <c r="V686" s="175"/>
      <c r="W686" s="175"/>
      <c r="X686" s="175"/>
      <c r="Y686" s="175"/>
      <c r="Z686" s="175"/>
    </row>
    <row r="687" ht="11.25" customHeight="1">
      <c r="A687" s="176"/>
      <c r="B687" s="176"/>
      <c r="C687" s="176"/>
      <c r="D687" s="176"/>
      <c r="E687" s="176"/>
      <c r="F687" s="175"/>
      <c r="G687" s="175"/>
      <c r="H687" s="175"/>
      <c r="I687" s="175"/>
      <c r="J687" s="175"/>
      <c r="K687" s="175"/>
      <c r="L687" s="175"/>
      <c r="M687" s="175"/>
      <c r="N687" s="175"/>
      <c r="O687" s="175"/>
      <c r="P687" s="175"/>
      <c r="Q687" s="175"/>
      <c r="R687" s="175"/>
      <c r="S687" s="175"/>
      <c r="T687" s="175"/>
      <c r="U687" s="175"/>
      <c r="V687" s="175"/>
      <c r="W687" s="175"/>
      <c r="X687" s="175"/>
      <c r="Y687" s="175"/>
      <c r="Z687" s="175"/>
    </row>
    <row r="688" ht="11.25" customHeight="1">
      <c r="A688" s="176"/>
      <c r="B688" s="176"/>
      <c r="C688" s="176"/>
      <c r="D688" s="176"/>
      <c r="E688" s="176"/>
      <c r="F688" s="175"/>
      <c r="G688" s="175"/>
      <c r="H688" s="175"/>
      <c r="I688" s="175"/>
      <c r="J688" s="175"/>
      <c r="K688" s="175"/>
      <c r="L688" s="175"/>
      <c r="M688" s="175"/>
      <c r="N688" s="175"/>
      <c r="O688" s="175"/>
      <c r="P688" s="175"/>
      <c r="Q688" s="175"/>
      <c r="R688" s="175"/>
      <c r="S688" s="175"/>
      <c r="T688" s="175"/>
      <c r="U688" s="175"/>
      <c r="V688" s="175"/>
      <c r="W688" s="175"/>
      <c r="X688" s="175"/>
      <c r="Y688" s="175"/>
      <c r="Z688" s="175"/>
    </row>
    <row r="689" ht="11.25" customHeight="1">
      <c r="A689" s="176"/>
      <c r="B689" s="176"/>
      <c r="C689" s="176"/>
      <c r="D689" s="176"/>
      <c r="E689" s="176"/>
      <c r="F689" s="175"/>
      <c r="G689" s="175"/>
      <c r="H689" s="175"/>
      <c r="I689" s="175"/>
      <c r="J689" s="175"/>
      <c r="K689" s="175"/>
      <c r="L689" s="175"/>
      <c r="M689" s="175"/>
      <c r="N689" s="175"/>
      <c r="O689" s="175"/>
      <c r="P689" s="175"/>
      <c r="Q689" s="175"/>
      <c r="R689" s="175"/>
      <c r="S689" s="175"/>
      <c r="T689" s="175"/>
      <c r="U689" s="175"/>
      <c r="V689" s="175"/>
      <c r="W689" s="175"/>
      <c r="X689" s="175"/>
      <c r="Y689" s="175"/>
      <c r="Z689" s="175"/>
    </row>
    <row r="690" ht="11.25" customHeight="1">
      <c r="A690" s="176"/>
      <c r="B690" s="176"/>
      <c r="C690" s="176"/>
      <c r="D690" s="176"/>
      <c r="E690" s="176"/>
      <c r="F690" s="175"/>
      <c r="G690" s="175"/>
      <c r="H690" s="175"/>
      <c r="I690" s="175"/>
      <c r="J690" s="175"/>
      <c r="K690" s="175"/>
      <c r="L690" s="175"/>
      <c r="M690" s="175"/>
      <c r="N690" s="175"/>
      <c r="O690" s="175"/>
      <c r="P690" s="175"/>
      <c r="Q690" s="175"/>
      <c r="R690" s="175"/>
      <c r="S690" s="175"/>
      <c r="T690" s="175"/>
      <c r="U690" s="175"/>
      <c r="V690" s="175"/>
      <c r="W690" s="175"/>
      <c r="X690" s="175"/>
      <c r="Y690" s="175"/>
      <c r="Z690" s="175"/>
    </row>
    <row r="691" ht="11.25" customHeight="1">
      <c r="A691" s="176"/>
      <c r="B691" s="176"/>
      <c r="C691" s="176"/>
      <c r="D691" s="176"/>
      <c r="E691" s="176"/>
      <c r="F691" s="175"/>
      <c r="G691" s="175"/>
      <c r="H691" s="175"/>
      <c r="I691" s="175"/>
      <c r="J691" s="175"/>
      <c r="K691" s="175"/>
      <c r="L691" s="175"/>
      <c r="M691" s="175"/>
      <c r="N691" s="175"/>
      <c r="O691" s="175"/>
      <c r="P691" s="175"/>
      <c r="Q691" s="175"/>
      <c r="R691" s="175"/>
      <c r="S691" s="175"/>
      <c r="T691" s="175"/>
      <c r="U691" s="175"/>
      <c r="V691" s="175"/>
      <c r="W691" s="175"/>
      <c r="X691" s="175"/>
      <c r="Y691" s="175"/>
      <c r="Z691" s="175"/>
    </row>
    <row r="692" ht="11.25" customHeight="1">
      <c r="A692" s="176"/>
      <c r="B692" s="176"/>
      <c r="C692" s="176"/>
      <c r="D692" s="176"/>
      <c r="E692" s="176"/>
      <c r="F692" s="175"/>
      <c r="G692" s="175"/>
      <c r="H692" s="175"/>
      <c r="I692" s="175"/>
      <c r="J692" s="175"/>
      <c r="K692" s="175"/>
      <c r="L692" s="175"/>
      <c r="M692" s="175"/>
      <c r="N692" s="175"/>
      <c r="O692" s="175"/>
      <c r="P692" s="175"/>
      <c r="Q692" s="175"/>
      <c r="R692" s="175"/>
      <c r="S692" s="175"/>
      <c r="T692" s="175"/>
      <c r="U692" s="175"/>
      <c r="V692" s="175"/>
      <c r="W692" s="175"/>
      <c r="X692" s="175"/>
      <c r="Y692" s="175"/>
      <c r="Z692" s="175"/>
    </row>
    <row r="693" ht="11.25" customHeight="1">
      <c r="A693" s="176"/>
      <c r="B693" s="176"/>
      <c r="C693" s="176"/>
      <c r="D693" s="176"/>
      <c r="E693" s="176"/>
      <c r="F693" s="175"/>
      <c r="G693" s="175"/>
      <c r="H693" s="175"/>
      <c r="I693" s="175"/>
      <c r="J693" s="175"/>
      <c r="K693" s="175"/>
      <c r="L693" s="175"/>
      <c r="M693" s="175"/>
      <c r="N693" s="175"/>
      <c r="O693" s="175"/>
      <c r="P693" s="175"/>
      <c r="Q693" s="175"/>
      <c r="R693" s="175"/>
      <c r="S693" s="175"/>
      <c r="T693" s="175"/>
      <c r="U693" s="175"/>
      <c r="V693" s="175"/>
      <c r="W693" s="175"/>
      <c r="X693" s="175"/>
      <c r="Y693" s="175"/>
      <c r="Z693" s="175"/>
    </row>
    <row r="694" ht="11.25" customHeight="1">
      <c r="A694" s="176"/>
      <c r="B694" s="176"/>
      <c r="C694" s="176"/>
      <c r="D694" s="176"/>
      <c r="E694" s="176"/>
      <c r="F694" s="175"/>
      <c r="G694" s="175"/>
      <c r="H694" s="175"/>
      <c r="I694" s="175"/>
      <c r="J694" s="175"/>
      <c r="K694" s="175"/>
      <c r="L694" s="175"/>
      <c r="M694" s="175"/>
      <c r="N694" s="175"/>
      <c r="O694" s="175"/>
      <c r="P694" s="175"/>
      <c r="Q694" s="175"/>
      <c r="R694" s="175"/>
      <c r="S694" s="175"/>
      <c r="T694" s="175"/>
      <c r="U694" s="175"/>
      <c r="V694" s="175"/>
      <c r="W694" s="175"/>
      <c r="X694" s="175"/>
      <c r="Y694" s="175"/>
      <c r="Z694" s="175"/>
    </row>
    <row r="695" ht="11.25" customHeight="1">
      <c r="A695" s="176"/>
      <c r="B695" s="176"/>
      <c r="C695" s="176"/>
      <c r="D695" s="176"/>
      <c r="E695" s="176"/>
      <c r="F695" s="175"/>
      <c r="G695" s="175"/>
      <c r="H695" s="175"/>
      <c r="I695" s="175"/>
      <c r="J695" s="175"/>
      <c r="K695" s="175"/>
      <c r="L695" s="175"/>
      <c r="M695" s="175"/>
      <c r="N695" s="175"/>
      <c r="O695" s="175"/>
      <c r="P695" s="175"/>
      <c r="Q695" s="175"/>
      <c r="R695" s="175"/>
      <c r="S695" s="175"/>
      <c r="T695" s="175"/>
      <c r="U695" s="175"/>
      <c r="V695" s="175"/>
      <c r="W695" s="175"/>
      <c r="X695" s="175"/>
      <c r="Y695" s="175"/>
      <c r="Z695" s="175"/>
    </row>
    <row r="696" ht="11.25" customHeight="1">
      <c r="A696" s="176"/>
      <c r="B696" s="176"/>
      <c r="C696" s="176"/>
      <c r="D696" s="176"/>
      <c r="E696" s="176"/>
      <c r="F696" s="175"/>
      <c r="G696" s="175"/>
      <c r="H696" s="175"/>
      <c r="I696" s="175"/>
      <c r="J696" s="175"/>
      <c r="K696" s="175"/>
      <c r="L696" s="175"/>
      <c r="M696" s="175"/>
      <c r="N696" s="175"/>
      <c r="O696" s="175"/>
      <c r="P696" s="175"/>
      <c r="Q696" s="175"/>
      <c r="R696" s="175"/>
      <c r="S696" s="175"/>
      <c r="T696" s="175"/>
      <c r="U696" s="175"/>
      <c r="V696" s="175"/>
      <c r="W696" s="175"/>
      <c r="X696" s="175"/>
      <c r="Y696" s="175"/>
      <c r="Z696" s="175"/>
    </row>
    <row r="697" ht="11.25" customHeight="1">
      <c r="A697" s="176"/>
      <c r="B697" s="176"/>
      <c r="C697" s="176"/>
      <c r="D697" s="176"/>
      <c r="E697" s="176"/>
      <c r="F697" s="175"/>
      <c r="G697" s="175"/>
      <c r="H697" s="175"/>
      <c r="I697" s="175"/>
      <c r="J697" s="175"/>
      <c r="K697" s="175"/>
      <c r="L697" s="175"/>
      <c r="M697" s="175"/>
      <c r="N697" s="175"/>
      <c r="O697" s="175"/>
      <c r="P697" s="175"/>
      <c r="Q697" s="175"/>
      <c r="R697" s="175"/>
      <c r="S697" s="175"/>
      <c r="T697" s="175"/>
      <c r="U697" s="175"/>
      <c r="V697" s="175"/>
      <c r="W697" s="175"/>
      <c r="X697" s="175"/>
      <c r="Y697" s="175"/>
      <c r="Z697" s="175"/>
    </row>
    <row r="698" ht="11.25" customHeight="1">
      <c r="A698" s="176"/>
      <c r="B698" s="176"/>
      <c r="C698" s="176"/>
      <c r="D698" s="176"/>
      <c r="E698" s="176"/>
      <c r="F698" s="175"/>
      <c r="G698" s="175"/>
      <c r="H698" s="175"/>
      <c r="I698" s="175"/>
      <c r="J698" s="175"/>
      <c r="K698" s="175"/>
      <c r="L698" s="175"/>
      <c r="M698" s="175"/>
      <c r="N698" s="175"/>
      <c r="O698" s="175"/>
      <c r="P698" s="175"/>
      <c r="Q698" s="175"/>
      <c r="R698" s="175"/>
      <c r="S698" s="175"/>
      <c r="T698" s="175"/>
      <c r="U698" s="175"/>
      <c r="V698" s="175"/>
      <c r="W698" s="175"/>
      <c r="X698" s="175"/>
      <c r="Y698" s="175"/>
      <c r="Z698" s="175"/>
    </row>
    <row r="699" ht="11.25" customHeight="1">
      <c r="A699" s="176"/>
      <c r="B699" s="176"/>
      <c r="C699" s="176"/>
      <c r="D699" s="176"/>
      <c r="E699" s="176"/>
      <c r="F699" s="175"/>
      <c r="G699" s="175"/>
      <c r="H699" s="175"/>
      <c r="I699" s="175"/>
      <c r="J699" s="175"/>
      <c r="K699" s="175"/>
      <c r="L699" s="175"/>
      <c r="M699" s="175"/>
      <c r="N699" s="175"/>
      <c r="O699" s="175"/>
      <c r="P699" s="175"/>
      <c r="Q699" s="175"/>
      <c r="R699" s="175"/>
      <c r="S699" s="175"/>
      <c r="T699" s="175"/>
      <c r="U699" s="175"/>
      <c r="V699" s="175"/>
      <c r="W699" s="175"/>
      <c r="X699" s="175"/>
      <c r="Y699" s="175"/>
      <c r="Z699" s="175"/>
    </row>
    <row r="700" ht="11.25" customHeight="1">
      <c r="A700" s="176"/>
      <c r="B700" s="176"/>
      <c r="C700" s="176"/>
      <c r="D700" s="176"/>
      <c r="E700" s="176"/>
      <c r="F700" s="175"/>
      <c r="G700" s="175"/>
      <c r="H700" s="175"/>
      <c r="I700" s="175"/>
      <c r="J700" s="175"/>
      <c r="K700" s="175"/>
      <c r="L700" s="175"/>
      <c r="M700" s="175"/>
      <c r="N700" s="175"/>
      <c r="O700" s="175"/>
      <c r="P700" s="175"/>
      <c r="Q700" s="175"/>
      <c r="R700" s="175"/>
      <c r="S700" s="175"/>
      <c r="T700" s="175"/>
      <c r="U700" s="175"/>
      <c r="V700" s="175"/>
      <c r="W700" s="175"/>
      <c r="X700" s="175"/>
      <c r="Y700" s="175"/>
      <c r="Z700" s="175"/>
    </row>
    <row r="701" ht="11.25" customHeight="1">
      <c r="A701" s="176"/>
      <c r="B701" s="176"/>
      <c r="C701" s="176"/>
      <c r="D701" s="176"/>
      <c r="E701" s="176"/>
      <c r="F701" s="175"/>
      <c r="G701" s="175"/>
      <c r="H701" s="175"/>
      <c r="I701" s="175"/>
      <c r="J701" s="175"/>
      <c r="K701" s="175"/>
      <c r="L701" s="175"/>
      <c r="M701" s="175"/>
      <c r="N701" s="175"/>
      <c r="O701" s="175"/>
      <c r="P701" s="175"/>
      <c r="Q701" s="175"/>
      <c r="R701" s="175"/>
      <c r="S701" s="175"/>
      <c r="T701" s="175"/>
      <c r="U701" s="175"/>
      <c r="V701" s="175"/>
      <c r="W701" s="175"/>
      <c r="X701" s="175"/>
      <c r="Y701" s="175"/>
      <c r="Z701" s="175"/>
    </row>
    <row r="702" ht="11.25" customHeight="1">
      <c r="A702" s="176"/>
      <c r="B702" s="176"/>
      <c r="C702" s="176"/>
      <c r="D702" s="176"/>
      <c r="E702" s="176"/>
      <c r="F702" s="175"/>
      <c r="G702" s="175"/>
      <c r="H702" s="175"/>
      <c r="I702" s="175"/>
      <c r="J702" s="175"/>
      <c r="K702" s="175"/>
      <c r="L702" s="175"/>
      <c r="M702" s="175"/>
      <c r="N702" s="175"/>
      <c r="O702" s="175"/>
      <c r="P702" s="175"/>
      <c r="Q702" s="175"/>
      <c r="R702" s="175"/>
      <c r="S702" s="175"/>
      <c r="T702" s="175"/>
      <c r="U702" s="175"/>
      <c r="V702" s="175"/>
      <c r="W702" s="175"/>
      <c r="X702" s="175"/>
      <c r="Y702" s="175"/>
      <c r="Z702" s="175"/>
    </row>
    <row r="703" ht="11.25" customHeight="1">
      <c r="A703" s="176"/>
      <c r="B703" s="176"/>
      <c r="C703" s="176"/>
      <c r="D703" s="176"/>
      <c r="E703" s="176"/>
      <c r="F703" s="175"/>
      <c r="G703" s="175"/>
      <c r="H703" s="175"/>
      <c r="I703" s="175"/>
      <c r="J703" s="175"/>
      <c r="K703" s="175"/>
      <c r="L703" s="175"/>
      <c r="M703" s="175"/>
      <c r="N703" s="175"/>
      <c r="O703" s="175"/>
      <c r="P703" s="175"/>
      <c r="Q703" s="175"/>
      <c r="R703" s="175"/>
      <c r="S703" s="175"/>
      <c r="T703" s="175"/>
      <c r="U703" s="175"/>
      <c r="V703" s="175"/>
      <c r="W703" s="175"/>
      <c r="X703" s="175"/>
      <c r="Y703" s="175"/>
      <c r="Z703" s="175"/>
    </row>
    <row r="704" ht="11.25" customHeight="1">
      <c r="A704" s="176"/>
      <c r="B704" s="176"/>
      <c r="C704" s="176"/>
      <c r="D704" s="176"/>
      <c r="E704" s="176"/>
      <c r="F704" s="175"/>
      <c r="G704" s="175"/>
      <c r="H704" s="175"/>
      <c r="I704" s="175"/>
      <c r="J704" s="175"/>
      <c r="K704" s="175"/>
      <c r="L704" s="175"/>
      <c r="M704" s="175"/>
      <c r="N704" s="175"/>
      <c r="O704" s="175"/>
      <c r="P704" s="175"/>
      <c r="Q704" s="175"/>
      <c r="R704" s="175"/>
      <c r="S704" s="175"/>
      <c r="T704" s="175"/>
      <c r="U704" s="175"/>
      <c r="V704" s="175"/>
      <c r="W704" s="175"/>
      <c r="X704" s="175"/>
      <c r="Y704" s="175"/>
      <c r="Z704" s="175"/>
    </row>
    <row r="705" ht="11.25" customHeight="1">
      <c r="A705" s="176"/>
      <c r="B705" s="176"/>
      <c r="C705" s="176"/>
      <c r="D705" s="176"/>
      <c r="E705" s="176"/>
      <c r="F705" s="175"/>
      <c r="G705" s="175"/>
      <c r="H705" s="175"/>
      <c r="I705" s="175"/>
      <c r="J705" s="175"/>
      <c r="K705" s="175"/>
      <c r="L705" s="175"/>
      <c r="M705" s="175"/>
      <c r="N705" s="175"/>
      <c r="O705" s="175"/>
      <c r="P705" s="175"/>
      <c r="Q705" s="175"/>
      <c r="R705" s="175"/>
      <c r="S705" s="175"/>
      <c r="T705" s="175"/>
      <c r="U705" s="175"/>
      <c r="V705" s="175"/>
      <c r="W705" s="175"/>
      <c r="X705" s="175"/>
      <c r="Y705" s="175"/>
      <c r="Z705" s="175"/>
    </row>
    <row r="706" ht="11.25" customHeight="1">
      <c r="A706" s="176"/>
      <c r="B706" s="176"/>
      <c r="C706" s="176"/>
      <c r="D706" s="176"/>
      <c r="E706" s="176"/>
      <c r="F706" s="175"/>
      <c r="G706" s="175"/>
      <c r="H706" s="175"/>
      <c r="I706" s="175"/>
      <c r="J706" s="175"/>
      <c r="K706" s="175"/>
      <c r="L706" s="175"/>
      <c r="M706" s="175"/>
      <c r="N706" s="175"/>
      <c r="O706" s="175"/>
      <c r="P706" s="175"/>
      <c r="Q706" s="175"/>
      <c r="R706" s="175"/>
      <c r="S706" s="175"/>
      <c r="T706" s="175"/>
      <c r="U706" s="175"/>
      <c r="V706" s="175"/>
      <c r="W706" s="175"/>
      <c r="X706" s="175"/>
      <c r="Y706" s="175"/>
      <c r="Z706" s="175"/>
    </row>
    <row r="707" ht="11.25" customHeight="1">
      <c r="A707" s="176"/>
      <c r="B707" s="176"/>
      <c r="C707" s="176"/>
      <c r="D707" s="176"/>
      <c r="E707" s="176"/>
      <c r="F707" s="175"/>
      <c r="G707" s="175"/>
      <c r="H707" s="175"/>
      <c r="I707" s="175"/>
      <c r="J707" s="175"/>
      <c r="K707" s="175"/>
      <c r="L707" s="175"/>
      <c r="M707" s="175"/>
      <c r="N707" s="175"/>
      <c r="O707" s="175"/>
      <c r="P707" s="175"/>
      <c r="Q707" s="175"/>
      <c r="R707" s="175"/>
      <c r="S707" s="175"/>
      <c r="T707" s="175"/>
      <c r="U707" s="175"/>
      <c r="V707" s="175"/>
      <c r="W707" s="175"/>
      <c r="X707" s="175"/>
      <c r="Y707" s="175"/>
      <c r="Z707" s="175"/>
    </row>
    <row r="708" ht="11.25" customHeight="1">
      <c r="A708" s="176"/>
      <c r="B708" s="176"/>
      <c r="C708" s="176"/>
      <c r="D708" s="176"/>
      <c r="E708" s="176"/>
      <c r="F708" s="175"/>
      <c r="G708" s="175"/>
      <c r="H708" s="175"/>
      <c r="I708" s="175"/>
      <c r="J708" s="175"/>
      <c r="K708" s="175"/>
      <c r="L708" s="175"/>
      <c r="M708" s="175"/>
      <c r="N708" s="175"/>
      <c r="O708" s="175"/>
      <c r="P708" s="175"/>
      <c r="Q708" s="175"/>
      <c r="R708" s="175"/>
      <c r="S708" s="175"/>
      <c r="T708" s="175"/>
      <c r="U708" s="175"/>
      <c r="V708" s="175"/>
      <c r="W708" s="175"/>
      <c r="X708" s="175"/>
      <c r="Y708" s="175"/>
      <c r="Z708" s="175"/>
    </row>
    <row r="709" ht="11.25" customHeight="1">
      <c r="A709" s="176"/>
      <c r="B709" s="176"/>
      <c r="C709" s="176"/>
      <c r="D709" s="176"/>
      <c r="E709" s="176"/>
      <c r="F709" s="175"/>
      <c r="G709" s="175"/>
      <c r="H709" s="175"/>
      <c r="I709" s="175"/>
      <c r="J709" s="175"/>
      <c r="K709" s="175"/>
      <c r="L709" s="175"/>
      <c r="M709" s="175"/>
      <c r="N709" s="175"/>
      <c r="O709" s="175"/>
      <c r="P709" s="175"/>
      <c r="Q709" s="175"/>
      <c r="R709" s="175"/>
      <c r="S709" s="175"/>
      <c r="T709" s="175"/>
      <c r="U709" s="175"/>
      <c r="V709" s="175"/>
      <c r="W709" s="175"/>
      <c r="X709" s="175"/>
      <c r="Y709" s="175"/>
      <c r="Z709" s="175"/>
    </row>
    <row r="710" ht="11.25" customHeight="1">
      <c r="A710" s="176"/>
      <c r="B710" s="176"/>
      <c r="C710" s="176"/>
      <c r="D710" s="176"/>
      <c r="E710" s="176"/>
      <c r="F710" s="175"/>
      <c r="G710" s="175"/>
      <c r="H710" s="175"/>
      <c r="I710" s="175"/>
      <c r="J710" s="175"/>
      <c r="K710" s="175"/>
      <c r="L710" s="175"/>
      <c r="M710" s="175"/>
      <c r="N710" s="175"/>
      <c r="O710" s="175"/>
      <c r="P710" s="175"/>
      <c r="Q710" s="175"/>
      <c r="R710" s="175"/>
      <c r="S710" s="175"/>
      <c r="T710" s="175"/>
      <c r="U710" s="175"/>
      <c r="V710" s="175"/>
      <c r="W710" s="175"/>
      <c r="X710" s="175"/>
      <c r="Y710" s="175"/>
      <c r="Z710" s="175"/>
    </row>
    <row r="711" ht="11.25" customHeight="1">
      <c r="A711" s="176"/>
      <c r="B711" s="176"/>
      <c r="C711" s="176"/>
      <c r="D711" s="176"/>
      <c r="E711" s="176"/>
      <c r="F711" s="175"/>
      <c r="G711" s="175"/>
      <c r="H711" s="175"/>
      <c r="I711" s="175"/>
      <c r="J711" s="175"/>
      <c r="K711" s="175"/>
      <c r="L711" s="175"/>
      <c r="M711" s="175"/>
      <c r="N711" s="175"/>
      <c r="O711" s="175"/>
      <c r="P711" s="175"/>
      <c r="Q711" s="175"/>
      <c r="R711" s="175"/>
      <c r="S711" s="175"/>
      <c r="T711" s="175"/>
      <c r="U711" s="175"/>
      <c r="V711" s="175"/>
      <c r="W711" s="175"/>
      <c r="X711" s="175"/>
      <c r="Y711" s="175"/>
      <c r="Z711" s="175"/>
    </row>
    <row r="712" ht="11.25" customHeight="1">
      <c r="A712" s="176"/>
      <c r="B712" s="176"/>
      <c r="C712" s="176"/>
      <c r="D712" s="176"/>
      <c r="E712" s="176"/>
      <c r="F712" s="175"/>
      <c r="G712" s="175"/>
      <c r="H712" s="175"/>
      <c r="I712" s="175"/>
      <c r="J712" s="175"/>
      <c r="K712" s="175"/>
      <c r="L712" s="175"/>
      <c r="M712" s="175"/>
      <c r="N712" s="175"/>
      <c r="O712" s="175"/>
      <c r="P712" s="175"/>
      <c r="Q712" s="175"/>
      <c r="R712" s="175"/>
      <c r="S712" s="175"/>
      <c r="T712" s="175"/>
      <c r="U712" s="175"/>
      <c r="V712" s="175"/>
      <c r="W712" s="175"/>
      <c r="X712" s="175"/>
      <c r="Y712" s="175"/>
      <c r="Z712" s="175"/>
    </row>
    <row r="713" ht="11.25" customHeight="1">
      <c r="A713" s="176"/>
      <c r="B713" s="176"/>
      <c r="C713" s="176"/>
      <c r="D713" s="176"/>
      <c r="E713" s="176"/>
      <c r="F713" s="175"/>
      <c r="G713" s="175"/>
      <c r="H713" s="175"/>
      <c r="I713" s="175"/>
      <c r="J713" s="175"/>
      <c r="K713" s="175"/>
      <c r="L713" s="175"/>
      <c r="M713" s="175"/>
      <c r="N713" s="175"/>
      <c r="O713" s="175"/>
      <c r="P713" s="175"/>
      <c r="Q713" s="175"/>
      <c r="R713" s="175"/>
      <c r="S713" s="175"/>
      <c r="T713" s="175"/>
      <c r="U713" s="175"/>
      <c r="V713" s="175"/>
      <c r="W713" s="175"/>
      <c r="X713" s="175"/>
      <c r="Y713" s="175"/>
      <c r="Z713" s="175"/>
    </row>
    <row r="714" ht="11.25" customHeight="1">
      <c r="A714" s="176"/>
      <c r="B714" s="176"/>
      <c r="C714" s="176"/>
      <c r="D714" s="176"/>
      <c r="E714" s="176"/>
      <c r="F714" s="175"/>
      <c r="G714" s="175"/>
      <c r="H714" s="175"/>
      <c r="I714" s="175"/>
      <c r="J714" s="175"/>
      <c r="K714" s="175"/>
      <c r="L714" s="175"/>
      <c r="M714" s="175"/>
      <c r="N714" s="175"/>
      <c r="O714" s="175"/>
      <c r="P714" s="175"/>
      <c r="Q714" s="175"/>
      <c r="R714" s="175"/>
      <c r="S714" s="175"/>
      <c r="T714" s="175"/>
      <c r="U714" s="175"/>
      <c r="V714" s="175"/>
      <c r="W714" s="175"/>
      <c r="X714" s="175"/>
      <c r="Y714" s="175"/>
      <c r="Z714" s="175"/>
    </row>
    <row r="715" ht="11.25" customHeight="1">
      <c r="A715" s="176"/>
      <c r="B715" s="176"/>
      <c r="C715" s="176"/>
      <c r="D715" s="176"/>
      <c r="E715" s="176"/>
      <c r="F715" s="175"/>
      <c r="G715" s="175"/>
      <c r="H715" s="175"/>
      <c r="I715" s="175"/>
      <c r="J715" s="175"/>
      <c r="K715" s="175"/>
      <c r="L715" s="175"/>
      <c r="M715" s="175"/>
      <c r="N715" s="175"/>
      <c r="O715" s="175"/>
      <c r="P715" s="175"/>
      <c r="Q715" s="175"/>
      <c r="R715" s="175"/>
      <c r="S715" s="175"/>
      <c r="T715" s="175"/>
      <c r="U715" s="175"/>
      <c r="V715" s="175"/>
      <c r="W715" s="175"/>
      <c r="X715" s="175"/>
      <c r="Y715" s="175"/>
      <c r="Z715" s="175"/>
    </row>
    <row r="716" ht="11.25" customHeight="1">
      <c r="A716" s="176"/>
      <c r="B716" s="176"/>
      <c r="C716" s="176"/>
      <c r="D716" s="176"/>
      <c r="E716" s="176"/>
      <c r="F716" s="175"/>
      <c r="G716" s="175"/>
      <c r="H716" s="175"/>
      <c r="I716" s="175"/>
      <c r="J716" s="175"/>
      <c r="K716" s="175"/>
      <c r="L716" s="175"/>
      <c r="M716" s="175"/>
      <c r="N716" s="175"/>
      <c r="O716" s="175"/>
      <c r="P716" s="175"/>
      <c r="Q716" s="175"/>
      <c r="R716" s="175"/>
      <c r="S716" s="175"/>
      <c r="T716" s="175"/>
      <c r="U716" s="175"/>
      <c r="V716" s="175"/>
      <c r="W716" s="175"/>
      <c r="X716" s="175"/>
      <c r="Y716" s="175"/>
      <c r="Z716" s="175"/>
    </row>
    <row r="717" ht="11.25" customHeight="1">
      <c r="A717" s="176"/>
      <c r="B717" s="176"/>
      <c r="C717" s="176"/>
      <c r="D717" s="176"/>
      <c r="E717" s="176"/>
      <c r="F717" s="175"/>
      <c r="G717" s="175"/>
      <c r="H717" s="175"/>
      <c r="I717" s="175"/>
      <c r="J717" s="175"/>
      <c r="K717" s="175"/>
      <c r="L717" s="175"/>
      <c r="M717" s="175"/>
      <c r="N717" s="175"/>
      <c r="O717" s="175"/>
      <c r="P717" s="175"/>
      <c r="Q717" s="175"/>
      <c r="R717" s="175"/>
      <c r="S717" s="175"/>
      <c r="T717" s="175"/>
      <c r="U717" s="175"/>
      <c r="V717" s="175"/>
      <c r="W717" s="175"/>
      <c r="X717" s="175"/>
      <c r="Y717" s="175"/>
      <c r="Z717" s="175"/>
    </row>
    <row r="718" ht="11.25" customHeight="1">
      <c r="A718" s="176"/>
      <c r="B718" s="176"/>
      <c r="C718" s="176"/>
      <c r="D718" s="176"/>
      <c r="E718" s="176"/>
      <c r="F718" s="175"/>
      <c r="G718" s="175"/>
      <c r="H718" s="175"/>
      <c r="I718" s="175"/>
      <c r="J718" s="175"/>
      <c r="K718" s="175"/>
      <c r="L718" s="175"/>
      <c r="M718" s="175"/>
      <c r="N718" s="175"/>
      <c r="O718" s="175"/>
      <c r="P718" s="175"/>
      <c r="Q718" s="175"/>
      <c r="R718" s="175"/>
      <c r="S718" s="175"/>
      <c r="T718" s="175"/>
      <c r="U718" s="175"/>
      <c r="V718" s="175"/>
      <c r="W718" s="175"/>
      <c r="X718" s="175"/>
      <c r="Y718" s="175"/>
      <c r="Z718" s="175"/>
    </row>
    <row r="719" ht="11.25" customHeight="1">
      <c r="A719" s="176"/>
      <c r="B719" s="176"/>
      <c r="C719" s="176"/>
      <c r="D719" s="176"/>
      <c r="E719" s="176"/>
      <c r="F719" s="175"/>
      <c r="G719" s="175"/>
      <c r="H719" s="175"/>
      <c r="I719" s="175"/>
      <c r="J719" s="175"/>
      <c r="K719" s="175"/>
      <c r="L719" s="175"/>
      <c r="M719" s="175"/>
      <c r="N719" s="175"/>
      <c r="O719" s="175"/>
      <c r="P719" s="175"/>
      <c r="Q719" s="175"/>
      <c r="R719" s="175"/>
      <c r="S719" s="175"/>
      <c r="T719" s="175"/>
      <c r="U719" s="175"/>
      <c r="V719" s="175"/>
      <c r="W719" s="175"/>
      <c r="X719" s="175"/>
      <c r="Y719" s="175"/>
      <c r="Z719" s="175"/>
    </row>
    <row r="720" ht="11.25" customHeight="1">
      <c r="A720" s="176"/>
      <c r="B720" s="176"/>
      <c r="C720" s="176"/>
      <c r="D720" s="176"/>
      <c r="E720" s="176"/>
      <c r="F720" s="175"/>
      <c r="G720" s="175"/>
      <c r="H720" s="175"/>
      <c r="I720" s="175"/>
      <c r="J720" s="175"/>
      <c r="K720" s="175"/>
      <c r="L720" s="175"/>
      <c r="M720" s="175"/>
      <c r="N720" s="175"/>
      <c r="O720" s="175"/>
      <c r="P720" s="175"/>
      <c r="Q720" s="175"/>
      <c r="R720" s="175"/>
      <c r="S720" s="175"/>
      <c r="T720" s="175"/>
      <c r="U720" s="175"/>
      <c r="V720" s="175"/>
      <c r="W720" s="175"/>
      <c r="X720" s="175"/>
      <c r="Y720" s="175"/>
      <c r="Z720" s="175"/>
    </row>
    <row r="721" ht="11.25" customHeight="1">
      <c r="A721" s="176"/>
      <c r="B721" s="176"/>
      <c r="C721" s="176"/>
      <c r="D721" s="176"/>
      <c r="E721" s="176"/>
      <c r="F721" s="175"/>
      <c r="G721" s="175"/>
      <c r="H721" s="175"/>
      <c r="I721" s="175"/>
      <c r="J721" s="175"/>
      <c r="K721" s="175"/>
      <c r="L721" s="175"/>
      <c r="M721" s="175"/>
      <c r="N721" s="175"/>
      <c r="O721" s="175"/>
      <c r="P721" s="175"/>
      <c r="Q721" s="175"/>
      <c r="R721" s="175"/>
      <c r="S721" s="175"/>
      <c r="T721" s="175"/>
      <c r="U721" s="175"/>
      <c r="V721" s="175"/>
      <c r="W721" s="175"/>
      <c r="X721" s="175"/>
      <c r="Y721" s="175"/>
      <c r="Z721" s="175"/>
    </row>
    <row r="722" ht="11.25" customHeight="1">
      <c r="A722" s="176"/>
      <c r="B722" s="176"/>
      <c r="C722" s="176"/>
      <c r="D722" s="176"/>
      <c r="E722" s="176"/>
      <c r="F722" s="175"/>
      <c r="G722" s="175"/>
      <c r="H722" s="175"/>
      <c r="I722" s="175"/>
      <c r="J722" s="175"/>
      <c r="K722" s="175"/>
      <c r="L722" s="175"/>
      <c r="M722" s="175"/>
      <c r="N722" s="175"/>
      <c r="O722" s="175"/>
      <c r="P722" s="175"/>
      <c r="Q722" s="175"/>
      <c r="R722" s="175"/>
      <c r="S722" s="175"/>
      <c r="T722" s="175"/>
      <c r="U722" s="175"/>
      <c r="V722" s="175"/>
      <c r="W722" s="175"/>
      <c r="X722" s="175"/>
      <c r="Y722" s="175"/>
      <c r="Z722" s="175"/>
    </row>
    <row r="723" ht="11.25" customHeight="1">
      <c r="A723" s="176"/>
      <c r="B723" s="176"/>
      <c r="C723" s="176"/>
      <c r="D723" s="176"/>
      <c r="E723" s="176"/>
      <c r="F723" s="175"/>
      <c r="G723" s="175"/>
      <c r="H723" s="175"/>
      <c r="I723" s="175"/>
      <c r="J723" s="175"/>
      <c r="K723" s="175"/>
      <c r="L723" s="175"/>
      <c r="M723" s="175"/>
      <c r="N723" s="175"/>
      <c r="O723" s="175"/>
      <c r="P723" s="175"/>
      <c r="Q723" s="175"/>
      <c r="R723" s="175"/>
      <c r="S723" s="175"/>
      <c r="T723" s="175"/>
      <c r="U723" s="175"/>
      <c r="V723" s="175"/>
      <c r="W723" s="175"/>
      <c r="X723" s="175"/>
      <c r="Y723" s="175"/>
      <c r="Z723" s="175"/>
    </row>
    <row r="724" ht="11.25" customHeight="1">
      <c r="A724" s="176"/>
      <c r="B724" s="176"/>
      <c r="C724" s="176"/>
      <c r="D724" s="176"/>
      <c r="E724" s="176"/>
      <c r="F724" s="175"/>
      <c r="G724" s="175"/>
      <c r="H724" s="175"/>
      <c r="I724" s="175"/>
      <c r="J724" s="175"/>
      <c r="K724" s="175"/>
      <c r="L724" s="175"/>
      <c r="M724" s="175"/>
      <c r="N724" s="175"/>
      <c r="O724" s="175"/>
      <c r="P724" s="175"/>
      <c r="Q724" s="175"/>
      <c r="R724" s="175"/>
      <c r="S724" s="175"/>
      <c r="T724" s="175"/>
      <c r="U724" s="175"/>
      <c r="V724" s="175"/>
      <c r="W724" s="175"/>
      <c r="X724" s="175"/>
      <c r="Y724" s="175"/>
      <c r="Z724" s="175"/>
    </row>
    <row r="725" ht="11.25" customHeight="1">
      <c r="A725" s="176"/>
      <c r="B725" s="176"/>
      <c r="C725" s="176"/>
      <c r="D725" s="176"/>
      <c r="E725" s="176"/>
      <c r="F725" s="175"/>
      <c r="G725" s="175"/>
      <c r="H725" s="175"/>
      <c r="I725" s="175"/>
      <c r="J725" s="175"/>
      <c r="K725" s="175"/>
      <c r="L725" s="175"/>
      <c r="M725" s="175"/>
      <c r="N725" s="175"/>
      <c r="O725" s="175"/>
      <c r="P725" s="175"/>
      <c r="Q725" s="175"/>
      <c r="R725" s="175"/>
      <c r="S725" s="175"/>
      <c r="T725" s="175"/>
      <c r="U725" s="175"/>
      <c r="V725" s="175"/>
      <c r="W725" s="175"/>
      <c r="X725" s="175"/>
      <c r="Y725" s="175"/>
      <c r="Z725" s="175"/>
    </row>
    <row r="726" ht="11.25" customHeight="1">
      <c r="A726" s="176"/>
      <c r="B726" s="176"/>
      <c r="C726" s="176"/>
      <c r="D726" s="176"/>
      <c r="E726" s="176"/>
      <c r="F726" s="175"/>
      <c r="G726" s="175"/>
      <c r="H726" s="175"/>
      <c r="I726" s="175"/>
      <c r="J726" s="175"/>
      <c r="K726" s="175"/>
      <c r="L726" s="175"/>
      <c r="M726" s="175"/>
      <c r="N726" s="175"/>
      <c r="O726" s="175"/>
      <c r="P726" s="175"/>
      <c r="Q726" s="175"/>
      <c r="R726" s="175"/>
      <c r="S726" s="175"/>
      <c r="T726" s="175"/>
      <c r="U726" s="175"/>
      <c r="V726" s="175"/>
      <c r="W726" s="175"/>
      <c r="X726" s="175"/>
      <c r="Y726" s="175"/>
      <c r="Z726" s="175"/>
    </row>
    <row r="727" ht="11.25" customHeight="1">
      <c r="A727" s="176"/>
      <c r="B727" s="176"/>
      <c r="C727" s="176"/>
      <c r="D727" s="176"/>
      <c r="E727" s="176"/>
      <c r="F727" s="175"/>
      <c r="G727" s="175"/>
      <c r="H727" s="175"/>
      <c r="I727" s="175"/>
      <c r="J727" s="175"/>
      <c r="K727" s="175"/>
      <c r="L727" s="175"/>
      <c r="M727" s="175"/>
      <c r="N727" s="175"/>
      <c r="O727" s="175"/>
      <c r="P727" s="175"/>
      <c r="Q727" s="175"/>
      <c r="R727" s="175"/>
      <c r="S727" s="175"/>
      <c r="T727" s="175"/>
      <c r="U727" s="175"/>
      <c r="V727" s="175"/>
      <c r="W727" s="175"/>
      <c r="X727" s="175"/>
      <c r="Y727" s="175"/>
      <c r="Z727" s="175"/>
    </row>
    <row r="728" ht="11.25" customHeight="1">
      <c r="A728" s="176"/>
      <c r="B728" s="176"/>
      <c r="C728" s="176"/>
      <c r="D728" s="176"/>
      <c r="E728" s="176"/>
      <c r="F728" s="175"/>
      <c r="G728" s="175"/>
      <c r="H728" s="175"/>
      <c r="I728" s="175"/>
      <c r="J728" s="175"/>
      <c r="K728" s="175"/>
      <c r="L728" s="175"/>
      <c r="M728" s="175"/>
      <c r="N728" s="175"/>
      <c r="O728" s="175"/>
      <c r="P728" s="175"/>
      <c r="Q728" s="175"/>
      <c r="R728" s="175"/>
      <c r="S728" s="175"/>
      <c r="T728" s="175"/>
      <c r="U728" s="175"/>
      <c r="V728" s="175"/>
      <c r="W728" s="175"/>
      <c r="X728" s="175"/>
      <c r="Y728" s="175"/>
      <c r="Z728" s="175"/>
    </row>
    <row r="729" ht="11.25" customHeight="1">
      <c r="A729" s="176"/>
      <c r="B729" s="176"/>
      <c r="C729" s="176"/>
      <c r="D729" s="176"/>
      <c r="E729" s="176"/>
      <c r="F729" s="175"/>
      <c r="G729" s="175"/>
      <c r="H729" s="175"/>
      <c r="I729" s="175"/>
      <c r="J729" s="175"/>
      <c r="K729" s="175"/>
      <c r="L729" s="175"/>
      <c r="M729" s="175"/>
      <c r="N729" s="175"/>
      <c r="O729" s="175"/>
      <c r="P729" s="175"/>
      <c r="Q729" s="175"/>
      <c r="R729" s="175"/>
      <c r="S729" s="175"/>
      <c r="T729" s="175"/>
      <c r="U729" s="175"/>
      <c r="V729" s="175"/>
      <c r="W729" s="175"/>
      <c r="X729" s="175"/>
      <c r="Y729" s="175"/>
      <c r="Z729" s="175"/>
    </row>
    <row r="730" ht="11.25" customHeight="1">
      <c r="A730" s="176"/>
      <c r="B730" s="176"/>
      <c r="C730" s="176"/>
      <c r="D730" s="176"/>
      <c r="E730" s="176"/>
      <c r="F730" s="175"/>
      <c r="G730" s="175"/>
      <c r="H730" s="175"/>
      <c r="I730" s="175"/>
      <c r="J730" s="175"/>
      <c r="K730" s="175"/>
      <c r="L730" s="175"/>
      <c r="M730" s="175"/>
      <c r="N730" s="175"/>
      <c r="O730" s="175"/>
      <c r="P730" s="175"/>
      <c r="Q730" s="175"/>
      <c r="R730" s="175"/>
      <c r="S730" s="175"/>
      <c r="T730" s="175"/>
      <c r="U730" s="175"/>
      <c r="V730" s="175"/>
      <c r="W730" s="175"/>
      <c r="X730" s="175"/>
      <c r="Y730" s="175"/>
      <c r="Z730" s="175"/>
    </row>
    <row r="731" ht="11.25" customHeight="1">
      <c r="A731" s="176"/>
      <c r="B731" s="176"/>
      <c r="C731" s="176"/>
      <c r="D731" s="176"/>
      <c r="E731" s="176"/>
      <c r="F731" s="175"/>
      <c r="G731" s="175"/>
      <c r="H731" s="175"/>
      <c r="I731" s="175"/>
      <c r="J731" s="175"/>
      <c r="K731" s="175"/>
      <c r="L731" s="175"/>
      <c r="M731" s="175"/>
      <c r="N731" s="175"/>
      <c r="O731" s="175"/>
      <c r="P731" s="175"/>
      <c r="Q731" s="175"/>
      <c r="R731" s="175"/>
      <c r="S731" s="175"/>
      <c r="T731" s="175"/>
      <c r="U731" s="175"/>
      <c r="V731" s="175"/>
      <c r="W731" s="175"/>
      <c r="X731" s="175"/>
      <c r="Y731" s="175"/>
      <c r="Z731" s="175"/>
    </row>
    <row r="732" ht="11.25" customHeight="1">
      <c r="A732" s="176"/>
      <c r="B732" s="176"/>
      <c r="C732" s="176"/>
      <c r="D732" s="176"/>
      <c r="E732" s="176"/>
      <c r="F732" s="175"/>
      <c r="G732" s="175"/>
      <c r="H732" s="175"/>
      <c r="I732" s="175"/>
      <c r="J732" s="175"/>
      <c r="K732" s="175"/>
      <c r="L732" s="175"/>
      <c r="M732" s="175"/>
      <c r="N732" s="175"/>
      <c r="O732" s="175"/>
      <c r="P732" s="175"/>
      <c r="Q732" s="175"/>
      <c r="R732" s="175"/>
      <c r="S732" s="175"/>
      <c r="T732" s="175"/>
      <c r="U732" s="175"/>
      <c r="V732" s="175"/>
      <c r="W732" s="175"/>
      <c r="X732" s="175"/>
      <c r="Y732" s="175"/>
      <c r="Z732" s="175"/>
    </row>
    <row r="733" ht="11.25" customHeight="1">
      <c r="A733" s="176"/>
      <c r="B733" s="176"/>
      <c r="C733" s="176"/>
      <c r="D733" s="176"/>
      <c r="E733" s="176"/>
      <c r="F733" s="175"/>
      <c r="G733" s="175"/>
      <c r="H733" s="175"/>
      <c r="I733" s="175"/>
      <c r="J733" s="175"/>
      <c r="K733" s="175"/>
      <c r="L733" s="175"/>
      <c r="M733" s="175"/>
      <c r="N733" s="175"/>
      <c r="O733" s="175"/>
      <c r="P733" s="175"/>
      <c r="Q733" s="175"/>
      <c r="R733" s="175"/>
      <c r="S733" s="175"/>
      <c r="T733" s="175"/>
      <c r="U733" s="175"/>
      <c r="V733" s="175"/>
      <c r="W733" s="175"/>
      <c r="X733" s="175"/>
      <c r="Y733" s="175"/>
      <c r="Z733" s="175"/>
    </row>
    <row r="734" ht="11.25" customHeight="1">
      <c r="A734" s="176"/>
      <c r="B734" s="176"/>
      <c r="C734" s="176"/>
      <c r="D734" s="176"/>
      <c r="E734" s="176"/>
      <c r="F734" s="175"/>
      <c r="G734" s="175"/>
      <c r="H734" s="175"/>
      <c r="I734" s="175"/>
      <c r="J734" s="175"/>
      <c r="K734" s="175"/>
      <c r="L734" s="175"/>
      <c r="M734" s="175"/>
      <c r="N734" s="175"/>
      <c r="O734" s="175"/>
      <c r="P734" s="175"/>
      <c r="Q734" s="175"/>
      <c r="R734" s="175"/>
      <c r="S734" s="175"/>
      <c r="T734" s="175"/>
      <c r="U734" s="175"/>
      <c r="V734" s="175"/>
      <c r="W734" s="175"/>
      <c r="X734" s="175"/>
      <c r="Y734" s="175"/>
      <c r="Z734" s="175"/>
    </row>
    <row r="735" ht="11.25" customHeight="1">
      <c r="A735" s="176"/>
      <c r="B735" s="176"/>
      <c r="C735" s="176"/>
      <c r="D735" s="176"/>
      <c r="E735" s="176"/>
      <c r="F735" s="175"/>
      <c r="G735" s="175"/>
      <c r="H735" s="175"/>
      <c r="I735" s="175"/>
      <c r="J735" s="175"/>
      <c r="K735" s="175"/>
      <c r="L735" s="175"/>
      <c r="M735" s="175"/>
      <c r="N735" s="175"/>
      <c r="O735" s="175"/>
      <c r="P735" s="175"/>
      <c r="Q735" s="175"/>
      <c r="R735" s="175"/>
      <c r="S735" s="175"/>
      <c r="T735" s="175"/>
      <c r="U735" s="175"/>
      <c r="V735" s="175"/>
      <c r="W735" s="175"/>
      <c r="X735" s="175"/>
      <c r="Y735" s="175"/>
      <c r="Z735" s="175"/>
    </row>
    <row r="736" ht="11.25" customHeight="1">
      <c r="A736" s="176"/>
      <c r="B736" s="176"/>
      <c r="C736" s="176"/>
      <c r="D736" s="176"/>
      <c r="E736" s="176"/>
      <c r="F736" s="175"/>
      <c r="G736" s="175"/>
      <c r="H736" s="175"/>
      <c r="I736" s="175"/>
      <c r="J736" s="175"/>
      <c r="K736" s="175"/>
      <c r="L736" s="175"/>
      <c r="M736" s="175"/>
      <c r="N736" s="175"/>
      <c r="O736" s="175"/>
      <c r="P736" s="175"/>
      <c r="Q736" s="175"/>
      <c r="R736" s="175"/>
      <c r="S736" s="175"/>
      <c r="T736" s="175"/>
      <c r="U736" s="175"/>
      <c r="V736" s="175"/>
      <c r="W736" s="175"/>
      <c r="X736" s="175"/>
      <c r="Y736" s="175"/>
      <c r="Z736" s="175"/>
    </row>
    <row r="737" ht="11.25" customHeight="1">
      <c r="A737" s="176"/>
      <c r="B737" s="176"/>
      <c r="C737" s="176"/>
      <c r="D737" s="176"/>
      <c r="E737" s="176"/>
      <c r="F737" s="175"/>
      <c r="G737" s="175"/>
      <c r="H737" s="175"/>
      <c r="I737" s="175"/>
      <c r="J737" s="175"/>
      <c r="K737" s="175"/>
      <c r="L737" s="175"/>
      <c r="M737" s="175"/>
      <c r="N737" s="175"/>
      <c r="O737" s="175"/>
      <c r="P737" s="175"/>
      <c r="Q737" s="175"/>
      <c r="R737" s="175"/>
      <c r="S737" s="175"/>
      <c r="T737" s="175"/>
      <c r="U737" s="175"/>
      <c r="V737" s="175"/>
      <c r="W737" s="175"/>
      <c r="X737" s="175"/>
      <c r="Y737" s="175"/>
      <c r="Z737" s="175"/>
    </row>
    <row r="738" ht="11.25" customHeight="1">
      <c r="A738" s="176"/>
      <c r="B738" s="176"/>
      <c r="C738" s="176"/>
      <c r="D738" s="176"/>
      <c r="E738" s="176"/>
      <c r="F738" s="175"/>
      <c r="G738" s="175"/>
      <c r="H738" s="175"/>
      <c r="I738" s="175"/>
      <c r="J738" s="175"/>
      <c r="K738" s="175"/>
      <c r="L738" s="175"/>
      <c r="M738" s="175"/>
      <c r="N738" s="175"/>
      <c r="O738" s="175"/>
      <c r="P738" s="175"/>
      <c r="Q738" s="175"/>
      <c r="R738" s="175"/>
      <c r="S738" s="175"/>
      <c r="T738" s="175"/>
      <c r="U738" s="175"/>
      <c r="V738" s="175"/>
      <c r="W738" s="175"/>
      <c r="X738" s="175"/>
      <c r="Y738" s="175"/>
      <c r="Z738" s="175"/>
    </row>
    <row r="739" ht="11.25" customHeight="1">
      <c r="A739" s="176"/>
      <c r="B739" s="176"/>
      <c r="C739" s="176"/>
      <c r="D739" s="176"/>
      <c r="E739" s="176"/>
      <c r="F739" s="175"/>
      <c r="G739" s="175"/>
      <c r="H739" s="175"/>
      <c r="I739" s="175"/>
      <c r="J739" s="175"/>
      <c r="K739" s="175"/>
      <c r="L739" s="175"/>
      <c r="M739" s="175"/>
      <c r="N739" s="175"/>
      <c r="O739" s="175"/>
      <c r="P739" s="175"/>
      <c r="Q739" s="175"/>
      <c r="R739" s="175"/>
      <c r="S739" s="175"/>
      <c r="T739" s="175"/>
      <c r="U739" s="175"/>
      <c r="V739" s="175"/>
      <c r="W739" s="175"/>
      <c r="X739" s="175"/>
      <c r="Y739" s="175"/>
      <c r="Z739" s="175"/>
    </row>
    <row r="740" ht="11.25" customHeight="1">
      <c r="A740" s="176"/>
      <c r="B740" s="176"/>
      <c r="C740" s="176"/>
      <c r="D740" s="176"/>
      <c r="E740" s="176"/>
      <c r="F740" s="175"/>
      <c r="G740" s="175"/>
      <c r="H740" s="175"/>
      <c r="I740" s="175"/>
      <c r="J740" s="175"/>
      <c r="K740" s="175"/>
      <c r="L740" s="175"/>
      <c r="M740" s="175"/>
      <c r="N740" s="175"/>
      <c r="O740" s="175"/>
      <c r="P740" s="175"/>
      <c r="Q740" s="175"/>
      <c r="R740" s="175"/>
      <c r="S740" s="175"/>
      <c r="T740" s="175"/>
      <c r="U740" s="175"/>
      <c r="V740" s="175"/>
      <c r="W740" s="175"/>
      <c r="X740" s="175"/>
      <c r="Y740" s="175"/>
      <c r="Z740" s="175"/>
    </row>
    <row r="741" ht="11.25" customHeight="1">
      <c r="A741" s="176"/>
      <c r="B741" s="176"/>
      <c r="C741" s="176"/>
      <c r="D741" s="176"/>
      <c r="E741" s="176"/>
      <c r="F741" s="175"/>
      <c r="G741" s="175"/>
      <c r="H741" s="175"/>
      <c r="I741" s="175"/>
      <c r="J741" s="175"/>
      <c r="K741" s="175"/>
      <c r="L741" s="175"/>
      <c r="M741" s="175"/>
      <c r="N741" s="175"/>
      <c r="O741" s="175"/>
      <c r="P741" s="175"/>
      <c r="Q741" s="175"/>
      <c r="R741" s="175"/>
      <c r="S741" s="175"/>
      <c r="T741" s="175"/>
      <c r="U741" s="175"/>
      <c r="V741" s="175"/>
      <c r="W741" s="175"/>
      <c r="X741" s="175"/>
      <c r="Y741" s="175"/>
      <c r="Z741" s="175"/>
    </row>
    <row r="742" ht="11.25" customHeight="1">
      <c r="A742" s="176"/>
      <c r="B742" s="176"/>
      <c r="C742" s="176"/>
      <c r="D742" s="176"/>
      <c r="E742" s="176"/>
      <c r="F742" s="175"/>
      <c r="G742" s="175"/>
      <c r="H742" s="175"/>
      <c r="I742" s="175"/>
      <c r="J742" s="175"/>
      <c r="K742" s="175"/>
      <c r="L742" s="175"/>
      <c r="M742" s="175"/>
      <c r="N742" s="175"/>
      <c r="O742" s="175"/>
      <c r="P742" s="175"/>
      <c r="Q742" s="175"/>
      <c r="R742" s="175"/>
      <c r="S742" s="175"/>
      <c r="T742" s="175"/>
      <c r="U742" s="175"/>
      <c r="V742" s="175"/>
      <c r="W742" s="175"/>
      <c r="X742" s="175"/>
      <c r="Y742" s="175"/>
      <c r="Z742" s="175"/>
    </row>
    <row r="743" ht="11.25" customHeight="1">
      <c r="A743" s="176"/>
      <c r="B743" s="176"/>
      <c r="C743" s="176"/>
      <c r="D743" s="176"/>
      <c r="E743" s="176"/>
      <c r="F743" s="175"/>
      <c r="G743" s="175"/>
      <c r="H743" s="175"/>
      <c r="I743" s="175"/>
      <c r="J743" s="175"/>
      <c r="K743" s="175"/>
      <c r="L743" s="175"/>
      <c r="M743" s="175"/>
      <c r="N743" s="175"/>
      <c r="O743" s="175"/>
      <c r="P743" s="175"/>
      <c r="Q743" s="175"/>
      <c r="R743" s="175"/>
      <c r="S743" s="175"/>
      <c r="T743" s="175"/>
      <c r="U743" s="175"/>
      <c r="V743" s="175"/>
      <c r="W743" s="175"/>
      <c r="X743" s="175"/>
      <c r="Y743" s="175"/>
      <c r="Z743" s="175"/>
    </row>
    <row r="744" ht="11.25" customHeight="1">
      <c r="A744" s="176"/>
      <c r="B744" s="176"/>
      <c r="C744" s="176"/>
      <c r="D744" s="176"/>
      <c r="E744" s="176"/>
      <c r="F744" s="175"/>
      <c r="G744" s="175"/>
      <c r="H744" s="175"/>
      <c r="I744" s="175"/>
      <c r="J744" s="175"/>
      <c r="K744" s="175"/>
      <c r="L744" s="175"/>
      <c r="M744" s="175"/>
      <c r="N744" s="175"/>
      <c r="O744" s="175"/>
      <c r="P744" s="175"/>
      <c r="Q744" s="175"/>
      <c r="R744" s="175"/>
      <c r="S744" s="175"/>
      <c r="T744" s="175"/>
      <c r="U744" s="175"/>
      <c r="V744" s="175"/>
      <c r="W744" s="175"/>
      <c r="X744" s="175"/>
      <c r="Y744" s="175"/>
      <c r="Z744" s="175"/>
    </row>
    <row r="745" ht="11.25" customHeight="1">
      <c r="A745" s="176"/>
      <c r="B745" s="176"/>
      <c r="C745" s="176"/>
      <c r="D745" s="176"/>
      <c r="E745" s="176"/>
      <c r="F745" s="175"/>
      <c r="G745" s="175"/>
      <c r="H745" s="175"/>
      <c r="I745" s="175"/>
      <c r="J745" s="175"/>
      <c r="K745" s="175"/>
      <c r="L745" s="175"/>
      <c r="M745" s="175"/>
      <c r="N745" s="175"/>
      <c r="O745" s="175"/>
      <c r="P745" s="175"/>
      <c r="Q745" s="175"/>
      <c r="R745" s="175"/>
      <c r="S745" s="175"/>
      <c r="T745" s="175"/>
      <c r="U745" s="175"/>
      <c r="V745" s="175"/>
      <c r="W745" s="175"/>
      <c r="X745" s="175"/>
      <c r="Y745" s="175"/>
      <c r="Z745" s="175"/>
    </row>
    <row r="746" ht="11.25" customHeight="1">
      <c r="A746" s="176"/>
      <c r="B746" s="176"/>
      <c r="C746" s="176"/>
      <c r="D746" s="176"/>
      <c r="E746" s="176"/>
      <c r="F746" s="175"/>
      <c r="G746" s="175"/>
      <c r="H746" s="175"/>
      <c r="I746" s="175"/>
      <c r="J746" s="175"/>
      <c r="K746" s="175"/>
      <c r="L746" s="175"/>
      <c r="M746" s="175"/>
      <c r="N746" s="175"/>
      <c r="O746" s="175"/>
      <c r="P746" s="175"/>
      <c r="Q746" s="175"/>
      <c r="R746" s="175"/>
      <c r="S746" s="175"/>
      <c r="T746" s="175"/>
      <c r="U746" s="175"/>
      <c r="V746" s="175"/>
      <c r="W746" s="175"/>
      <c r="X746" s="175"/>
      <c r="Y746" s="175"/>
      <c r="Z746" s="175"/>
    </row>
    <row r="747" ht="11.25" customHeight="1">
      <c r="A747" s="176"/>
      <c r="B747" s="176"/>
      <c r="C747" s="176"/>
      <c r="D747" s="176"/>
      <c r="E747" s="176"/>
      <c r="F747" s="175"/>
      <c r="G747" s="175"/>
      <c r="H747" s="175"/>
      <c r="I747" s="175"/>
      <c r="J747" s="175"/>
      <c r="K747" s="175"/>
      <c r="L747" s="175"/>
      <c r="M747" s="175"/>
      <c r="N747" s="175"/>
      <c r="O747" s="175"/>
      <c r="P747" s="175"/>
      <c r="Q747" s="175"/>
      <c r="R747" s="175"/>
      <c r="S747" s="175"/>
      <c r="T747" s="175"/>
      <c r="U747" s="175"/>
      <c r="V747" s="175"/>
      <c r="W747" s="175"/>
      <c r="X747" s="175"/>
      <c r="Y747" s="175"/>
      <c r="Z747" s="175"/>
    </row>
    <row r="748" ht="11.25" customHeight="1">
      <c r="A748" s="176"/>
      <c r="B748" s="176"/>
      <c r="C748" s="176"/>
      <c r="D748" s="176"/>
      <c r="E748" s="176"/>
      <c r="F748" s="175"/>
      <c r="G748" s="175"/>
      <c r="H748" s="175"/>
      <c r="I748" s="175"/>
      <c r="J748" s="175"/>
      <c r="K748" s="175"/>
      <c r="L748" s="175"/>
      <c r="M748" s="175"/>
      <c r="N748" s="175"/>
      <c r="O748" s="175"/>
      <c r="P748" s="175"/>
      <c r="Q748" s="175"/>
      <c r="R748" s="175"/>
      <c r="S748" s="175"/>
      <c r="T748" s="175"/>
      <c r="U748" s="175"/>
      <c r="V748" s="175"/>
      <c r="W748" s="175"/>
      <c r="X748" s="175"/>
      <c r="Y748" s="175"/>
      <c r="Z748" s="175"/>
    </row>
    <row r="749" ht="11.25" customHeight="1">
      <c r="A749" s="176"/>
      <c r="B749" s="176"/>
      <c r="C749" s="176"/>
      <c r="D749" s="176"/>
      <c r="E749" s="176"/>
      <c r="F749" s="175"/>
      <c r="G749" s="175"/>
      <c r="H749" s="175"/>
      <c r="I749" s="175"/>
      <c r="J749" s="175"/>
      <c r="K749" s="175"/>
      <c r="L749" s="175"/>
      <c r="M749" s="175"/>
      <c r="N749" s="175"/>
      <c r="O749" s="175"/>
      <c r="P749" s="175"/>
      <c r="Q749" s="175"/>
      <c r="R749" s="175"/>
      <c r="S749" s="175"/>
      <c r="T749" s="175"/>
      <c r="U749" s="175"/>
      <c r="V749" s="175"/>
      <c r="W749" s="175"/>
      <c r="X749" s="175"/>
      <c r="Y749" s="175"/>
      <c r="Z749" s="175"/>
    </row>
    <row r="750" ht="11.25" customHeight="1">
      <c r="A750" s="176"/>
      <c r="B750" s="176"/>
      <c r="C750" s="176"/>
      <c r="D750" s="176"/>
      <c r="E750" s="176"/>
      <c r="F750" s="175"/>
      <c r="G750" s="175"/>
      <c r="H750" s="175"/>
      <c r="I750" s="175"/>
      <c r="J750" s="175"/>
      <c r="K750" s="175"/>
      <c r="L750" s="175"/>
      <c r="M750" s="175"/>
      <c r="N750" s="175"/>
      <c r="O750" s="175"/>
      <c r="P750" s="175"/>
      <c r="Q750" s="175"/>
      <c r="R750" s="175"/>
      <c r="S750" s="175"/>
      <c r="T750" s="175"/>
      <c r="U750" s="175"/>
      <c r="V750" s="175"/>
      <c r="W750" s="175"/>
      <c r="X750" s="175"/>
      <c r="Y750" s="175"/>
      <c r="Z750" s="175"/>
    </row>
    <row r="751" ht="11.25" customHeight="1">
      <c r="A751" s="176"/>
      <c r="B751" s="176"/>
      <c r="C751" s="176"/>
      <c r="D751" s="176"/>
      <c r="E751" s="176"/>
      <c r="F751" s="175"/>
      <c r="G751" s="175"/>
      <c r="H751" s="175"/>
      <c r="I751" s="175"/>
      <c r="J751" s="175"/>
      <c r="K751" s="175"/>
      <c r="L751" s="175"/>
      <c r="M751" s="175"/>
      <c r="N751" s="175"/>
      <c r="O751" s="175"/>
      <c r="P751" s="175"/>
      <c r="Q751" s="175"/>
      <c r="R751" s="175"/>
      <c r="S751" s="175"/>
      <c r="T751" s="175"/>
      <c r="U751" s="175"/>
      <c r="V751" s="175"/>
      <c r="W751" s="175"/>
      <c r="X751" s="175"/>
      <c r="Y751" s="175"/>
      <c r="Z751" s="175"/>
    </row>
    <row r="752" ht="11.25" customHeight="1">
      <c r="A752" s="176"/>
      <c r="B752" s="176"/>
      <c r="C752" s="176"/>
      <c r="D752" s="176"/>
      <c r="E752" s="176"/>
      <c r="F752" s="175"/>
      <c r="G752" s="175"/>
      <c r="H752" s="175"/>
      <c r="I752" s="175"/>
      <c r="J752" s="175"/>
      <c r="K752" s="175"/>
      <c r="L752" s="175"/>
      <c r="M752" s="175"/>
      <c r="N752" s="175"/>
      <c r="O752" s="175"/>
      <c r="P752" s="175"/>
      <c r="Q752" s="175"/>
      <c r="R752" s="175"/>
      <c r="S752" s="175"/>
      <c r="T752" s="175"/>
      <c r="U752" s="175"/>
      <c r="V752" s="175"/>
      <c r="W752" s="175"/>
      <c r="X752" s="175"/>
      <c r="Y752" s="175"/>
      <c r="Z752" s="175"/>
    </row>
    <row r="753" ht="11.25" customHeight="1">
      <c r="A753" s="176"/>
      <c r="B753" s="176"/>
      <c r="C753" s="176"/>
      <c r="D753" s="176"/>
      <c r="E753" s="176"/>
      <c r="F753" s="175"/>
      <c r="G753" s="175"/>
      <c r="H753" s="175"/>
      <c r="I753" s="175"/>
      <c r="J753" s="175"/>
      <c r="K753" s="175"/>
      <c r="L753" s="175"/>
      <c r="M753" s="175"/>
      <c r="N753" s="175"/>
      <c r="O753" s="175"/>
      <c r="P753" s="175"/>
      <c r="Q753" s="175"/>
      <c r="R753" s="175"/>
      <c r="S753" s="175"/>
      <c r="T753" s="175"/>
      <c r="U753" s="175"/>
      <c r="V753" s="175"/>
      <c r="W753" s="175"/>
      <c r="X753" s="175"/>
      <c r="Y753" s="175"/>
      <c r="Z753" s="175"/>
    </row>
    <row r="754" ht="11.25" customHeight="1">
      <c r="A754" s="176"/>
      <c r="B754" s="176"/>
      <c r="C754" s="176"/>
      <c r="D754" s="176"/>
      <c r="E754" s="176"/>
      <c r="F754" s="175"/>
      <c r="G754" s="175"/>
      <c r="H754" s="175"/>
      <c r="I754" s="175"/>
      <c r="J754" s="175"/>
      <c r="K754" s="175"/>
      <c r="L754" s="175"/>
      <c r="M754" s="175"/>
      <c r="N754" s="175"/>
      <c r="O754" s="175"/>
      <c r="P754" s="175"/>
      <c r="Q754" s="175"/>
      <c r="R754" s="175"/>
      <c r="S754" s="175"/>
      <c r="T754" s="175"/>
      <c r="U754" s="175"/>
      <c r="V754" s="175"/>
      <c r="W754" s="175"/>
      <c r="X754" s="175"/>
      <c r="Y754" s="175"/>
      <c r="Z754" s="175"/>
    </row>
    <row r="755" ht="11.25" customHeight="1">
      <c r="A755" s="176"/>
      <c r="B755" s="176"/>
      <c r="C755" s="176"/>
      <c r="D755" s="176"/>
      <c r="E755" s="176"/>
      <c r="F755" s="175"/>
      <c r="G755" s="175"/>
      <c r="H755" s="175"/>
      <c r="I755" s="175"/>
      <c r="J755" s="175"/>
      <c r="K755" s="175"/>
      <c r="L755" s="175"/>
      <c r="M755" s="175"/>
      <c r="N755" s="175"/>
      <c r="O755" s="175"/>
      <c r="P755" s="175"/>
      <c r="Q755" s="175"/>
      <c r="R755" s="175"/>
      <c r="S755" s="175"/>
      <c r="T755" s="175"/>
      <c r="U755" s="175"/>
      <c r="V755" s="175"/>
      <c r="W755" s="175"/>
      <c r="X755" s="175"/>
      <c r="Y755" s="175"/>
      <c r="Z755" s="175"/>
    </row>
    <row r="756" ht="11.25" customHeight="1">
      <c r="A756" s="176"/>
      <c r="B756" s="176"/>
      <c r="C756" s="176"/>
      <c r="D756" s="176"/>
      <c r="E756" s="176"/>
      <c r="F756" s="175"/>
      <c r="G756" s="175"/>
      <c r="H756" s="175"/>
      <c r="I756" s="175"/>
      <c r="J756" s="175"/>
      <c r="K756" s="175"/>
      <c r="L756" s="175"/>
      <c r="M756" s="175"/>
      <c r="N756" s="175"/>
      <c r="O756" s="175"/>
      <c r="P756" s="175"/>
      <c r="Q756" s="175"/>
      <c r="R756" s="175"/>
      <c r="S756" s="175"/>
      <c r="T756" s="175"/>
      <c r="U756" s="175"/>
      <c r="V756" s="175"/>
      <c r="W756" s="175"/>
      <c r="X756" s="175"/>
      <c r="Y756" s="175"/>
      <c r="Z756" s="175"/>
    </row>
    <row r="757" ht="11.25" customHeight="1">
      <c r="A757" s="176"/>
      <c r="B757" s="176"/>
      <c r="C757" s="176"/>
      <c r="D757" s="176"/>
      <c r="E757" s="176"/>
      <c r="F757" s="175"/>
      <c r="G757" s="175"/>
      <c r="H757" s="175"/>
      <c r="I757" s="175"/>
      <c r="J757" s="175"/>
      <c r="K757" s="175"/>
      <c r="L757" s="175"/>
      <c r="M757" s="175"/>
      <c r="N757" s="175"/>
      <c r="O757" s="175"/>
      <c r="P757" s="175"/>
      <c r="Q757" s="175"/>
      <c r="R757" s="175"/>
      <c r="S757" s="175"/>
      <c r="T757" s="175"/>
      <c r="U757" s="175"/>
      <c r="V757" s="175"/>
      <c r="W757" s="175"/>
      <c r="X757" s="175"/>
      <c r="Y757" s="175"/>
      <c r="Z757" s="175"/>
    </row>
    <row r="758" ht="11.25" customHeight="1">
      <c r="A758" s="176"/>
      <c r="B758" s="176"/>
      <c r="C758" s="176"/>
      <c r="D758" s="176"/>
      <c r="E758" s="176"/>
      <c r="F758" s="175"/>
      <c r="G758" s="175"/>
      <c r="H758" s="175"/>
      <c r="I758" s="175"/>
      <c r="J758" s="175"/>
      <c r="K758" s="175"/>
      <c r="L758" s="175"/>
      <c r="M758" s="175"/>
      <c r="N758" s="175"/>
      <c r="O758" s="175"/>
      <c r="P758" s="175"/>
      <c r="Q758" s="175"/>
      <c r="R758" s="175"/>
      <c r="S758" s="175"/>
      <c r="T758" s="175"/>
      <c r="U758" s="175"/>
      <c r="V758" s="175"/>
      <c r="W758" s="175"/>
      <c r="X758" s="175"/>
      <c r="Y758" s="175"/>
      <c r="Z758" s="175"/>
    </row>
    <row r="759" ht="11.25" customHeight="1">
      <c r="A759" s="176"/>
      <c r="B759" s="176"/>
      <c r="C759" s="176"/>
      <c r="D759" s="176"/>
      <c r="E759" s="176"/>
      <c r="F759" s="175"/>
      <c r="G759" s="175"/>
      <c r="H759" s="175"/>
      <c r="I759" s="175"/>
      <c r="J759" s="175"/>
      <c r="K759" s="175"/>
      <c r="L759" s="175"/>
      <c r="M759" s="175"/>
      <c r="N759" s="175"/>
      <c r="O759" s="175"/>
      <c r="P759" s="175"/>
      <c r="Q759" s="175"/>
      <c r="R759" s="175"/>
      <c r="S759" s="175"/>
      <c r="T759" s="175"/>
      <c r="U759" s="175"/>
      <c r="V759" s="175"/>
      <c r="W759" s="175"/>
      <c r="X759" s="175"/>
      <c r="Y759" s="175"/>
      <c r="Z759" s="175"/>
    </row>
    <row r="760" ht="11.25" customHeight="1">
      <c r="A760" s="176"/>
      <c r="B760" s="176"/>
      <c r="C760" s="176"/>
      <c r="D760" s="176"/>
      <c r="E760" s="176"/>
      <c r="F760" s="175"/>
      <c r="G760" s="175"/>
      <c r="H760" s="175"/>
      <c r="I760" s="175"/>
      <c r="J760" s="175"/>
      <c r="K760" s="175"/>
      <c r="L760" s="175"/>
      <c r="M760" s="175"/>
      <c r="N760" s="175"/>
      <c r="O760" s="175"/>
      <c r="P760" s="175"/>
      <c r="Q760" s="175"/>
      <c r="R760" s="175"/>
      <c r="S760" s="175"/>
      <c r="T760" s="175"/>
      <c r="U760" s="175"/>
      <c r="V760" s="175"/>
      <c r="W760" s="175"/>
      <c r="X760" s="175"/>
      <c r="Y760" s="175"/>
      <c r="Z760" s="175"/>
    </row>
    <row r="761" ht="11.25" customHeight="1">
      <c r="A761" s="176"/>
      <c r="B761" s="176"/>
      <c r="C761" s="176"/>
      <c r="D761" s="176"/>
      <c r="E761" s="176"/>
      <c r="F761" s="175"/>
      <c r="G761" s="175"/>
      <c r="H761" s="175"/>
      <c r="I761" s="175"/>
      <c r="J761" s="175"/>
      <c r="K761" s="175"/>
      <c r="L761" s="175"/>
      <c r="M761" s="175"/>
      <c r="N761" s="175"/>
      <c r="O761" s="175"/>
      <c r="P761" s="175"/>
      <c r="Q761" s="175"/>
      <c r="R761" s="175"/>
      <c r="S761" s="175"/>
      <c r="T761" s="175"/>
      <c r="U761" s="175"/>
      <c r="V761" s="175"/>
      <c r="W761" s="175"/>
      <c r="X761" s="175"/>
      <c r="Y761" s="175"/>
      <c r="Z761" s="175"/>
    </row>
    <row r="762" ht="11.25" customHeight="1">
      <c r="A762" s="176"/>
      <c r="B762" s="176"/>
      <c r="C762" s="176"/>
      <c r="D762" s="176"/>
      <c r="E762" s="176"/>
      <c r="F762" s="175"/>
      <c r="G762" s="175"/>
      <c r="H762" s="175"/>
      <c r="I762" s="175"/>
      <c r="J762" s="175"/>
      <c r="K762" s="175"/>
      <c r="L762" s="175"/>
      <c r="M762" s="175"/>
      <c r="N762" s="175"/>
      <c r="O762" s="175"/>
      <c r="P762" s="175"/>
      <c r="Q762" s="175"/>
      <c r="R762" s="175"/>
      <c r="S762" s="175"/>
      <c r="T762" s="175"/>
      <c r="U762" s="175"/>
      <c r="V762" s="175"/>
      <c r="W762" s="175"/>
      <c r="X762" s="175"/>
      <c r="Y762" s="175"/>
      <c r="Z762" s="175"/>
    </row>
    <row r="763" ht="11.25" customHeight="1">
      <c r="A763" s="176"/>
      <c r="B763" s="176"/>
      <c r="C763" s="176"/>
      <c r="D763" s="176"/>
      <c r="E763" s="176"/>
      <c r="F763" s="175"/>
      <c r="G763" s="175"/>
      <c r="H763" s="175"/>
      <c r="I763" s="175"/>
      <c r="J763" s="175"/>
      <c r="K763" s="175"/>
      <c r="L763" s="175"/>
      <c r="M763" s="175"/>
      <c r="N763" s="175"/>
      <c r="O763" s="175"/>
      <c r="P763" s="175"/>
      <c r="Q763" s="175"/>
      <c r="R763" s="175"/>
      <c r="S763" s="175"/>
      <c r="T763" s="175"/>
      <c r="U763" s="175"/>
      <c r="V763" s="175"/>
      <c r="W763" s="175"/>
      <c r="X763" s="175"/>
      <c r="Y763" s="175"/>
      <c r="Z763" s="175"/>
    </row>
    <row r="764" ht="11.25" customHeight="1">
      <c r="A764" s="176"/>
      <c r="B764" s="176"/>
      <c r="C764" s="176"/>
      <c r="D764" s="176"/>
      <c r="E764" s="176"/>
      <c r="F764" s="175"/>
      <c r="G764" s="175"/>
      <c r="H764" s="175"/>
      <c r="I764" s="175"/>
      <c r="J764" s="175"/>
      <c r="K764" s="175"/>
      <c r="L764" s="175"/>
      <c r="M764" s="175"/>
      <c r="N764" s="175"/>
      <c r="O764" s="175"/>
      <c r="P764" s="175"/>
      <c r="Q764" s="175"/>
      <c r="R764" s="175"/>
      <c r="S764" s="175"/>
      <c r="T764" s="175"/>
      <c r="U764" s="175"/>
      <c r="V764" s="175"/>
      <c r="W764" s="175"/>
      <c r="X764" s="175"/>
      <c r="Y764" s="175"/>
      <c r="Z764" s="175"/>
    </row>
    <row r="765" ht="11.25" customHeight="1">
      <c r="A765" s="176"/>
      <c r="B765" s="176"/>
      <c r="C765" s="176"/>
      <c r="D765" s="176"/>
      <c r="E765" s="176"/>
      <c r="F765" s="175"/>
      <c r="G765" s="175"/>
      <c r="H765" s="175"/>
      <c r="I765" s="175"/>
      <c r="J765" s="175"/>
      <c r="K765" s="175"/>
      <c r="L765" s="175"/>
      <c r="M765" s="175"/>
      <c r="N765" s="175"/>
      <c r="O765" s="175"/>
      <c r="P765" s="175"/>
      <c r="Q765" s="175"/>
      <c r="R765" s="175"/>
      <c r="S765" s="175"/>
      <c r="T765" s="175"/>
      <c r="U765" s="175"/>
      <c r="V765" s="175"/>
      <c r="W765" s="175"/>
      <c r="X765" s="175"/>
      <c r="Y765" s="175"/>
      <c r="Z765" s="175"/>
    </row>
    <row r="766" ht="11.25" customHeight="1">
      <c r="A766" s="176"/>
      <c r="B766" s="176"/>
      <c r="C766" s="176"/>
      <c r="D766" s="176"/>
      <c r="E766" s="176"/>
      <c r="F766" s="175"/>
      <c r="G766" s="175"/>
      <c r="H766" s="175"/>
      <c r="I766" s="175"/>
      <c r="J766" s="175"/>
      <c r="K766" s="175"/>
      <c r="L766" s="175"/>
      <c r="M766" s="175"/>
      <c r="N766" s="175"/>
      <c r="O766" s="175"/>
      <c r="P766" s="175"/>
      <c r="Q766" s="175"/>
      <c r="R766" s="175"/>
      <c r="S766" s="175"/>
      <c r="T766" s="175"/>
      <c r="U766" s="175"/>
      <c r="V766" s="175"/>
      <c r="W766" s="175"/>
      <c r="X766" s="175"/>
      <c r="Y766" s="175"/>
      <c r="Z766" s="175"/>
    </row>
    <row r="767" ht="11.25" customHeight="1">
      <c r="A767" s="176"/>
      <c r="B767" s="176"/>
      <c r="C767" s="176"/>
      <c r="D767" s="176"/>
      <c r="E767" s="176"/>
      <c r="F767" s="175"/>
      <c r="G767" s="175"/>
      <c r="H767" s="175"/>
      <c r="I767" s="175"/>
      <c r="J767" s="175"/>
      <c r="K767" s="175"/>
      <c r="L767" s="175"/>
      <c r="M767" s="175"/>
      <c r="N767" s="175"/>
      <c r="O767" s="175"/>
      <c r="P767" s="175"/>
      <c r="Q767" s="175"/>
      <c r="R767" s="175"/>
      <c r="S767" s="175"/>
      <c r="T767" s="175"/>
      <c r="U767" s="175"/>
      <c r="V767" s="175"/>
      <c r="W767" s="175"/>
      <c r="X767" s="175"/>
      <c r="Y767" s="175"/>
      <c r="Z767" s="175"/>
    </row>
    <row r="768" ht="11.25" customHeight="1">
      <c r="A768" s="176"/>
      <c r="B768" s="176"/>
      <c r="C768" s="176"/>
      <c r="D768" s="176"/>
      <c r="E768" s="176"/>
      <c r="F768" s="175"/>
      <c r="G768" s="175"/>
      <c r="H768" s="175"/>
      <c r="I768" s="175"/>
      <c r="J768" s="175"/>
      <c r="K768" s="175"/>
      <c r="L768" s="175"/>
      <c r="M768" s="175"/>
      <c r="N768" s="175"/>
      <c r="O768" s="175"/>
      <c r="P768" s="175"/>
      <c r="Q768" s="175"/>
      <c r="R768" s="175"/>
      <c r="S768" s="175"/>
      <c r="T768" s="175"/>
      <c r="U768" s="175"/>
      <c r="V768" s="175"/>
      <c r="W768" s="175"/>
      <c r="X768" s="175"/>
      <c r="Y768" s="175"/>
      <c r="Z768" s="175"/>
    </row>
    <row r="769" ht="11.25" customHeight="1">
      <c r="A769" s="176"/>
      <c r="B769" s="176"/>
      <c r="C769" s="176"/>
      <c r="D769" s="176"/>
      <c r="E769" s="176"/>
      <c r="F769" s="175"/>
      <c r="G769" s="175"/>
      <c r="H769" s="175"/>
      <c r="I769" s="175"/>
      <c r="J769" s="175"/>
      <c r="K769" s="175"/>
      <c r="L769" s="175"/>
      <c r="M769" s="175"/>
      <c r="N769" s="175"/>
      <c r="O769" s="175"/>
      <c r="P769" s="175"/>
      <c r="Q769" s="175"/>
      <c r="R769" s="175"/>
      <c r="S769" s="175"/>
      <c r="T769" s="175"/>
      <c r="U769" s="175"/>
      <c r="V769" s="175"/>
      <c r="W769" s="175"/>
      <c r="X769" s="175"/>
      <c r="Y769" s="175"/>
      <c r="Z769" s="175"/>
    </row>
    <row r="770" ht="11.25" customHeight="1">
      <c r="A770" s="176"/>
      <c r="B770" s="176"/>
      <c r="C770" s="176"/>
      <c r="D770" s="176"/>
      <c r="E770" s="176"/>
      <c r="F770" s="175"/>
      <c r="G770" s="175"/>
      <c r="H770" s="175"/>
      <c r="I770" s="175"/>
      <c r="J770" s="175"/>
      <c r="K770" s="175"/>
      <c r="L770" s="175"/>
      <c r="M770" s="175"/>
      <c r="N770" s="175"/>
      <c r="O770" s="175"/>
      <c r="P770" s="175"/>
      <c r="Q770" s="175"/>
      <c r="R770" s="175"/>
      <c r="S770" s="175"/>
      <c r="T770" s="175"/>
      <c r="U770" s="175"/>
      <c r="V770" s="175"/>
      <c r="W770" s="175"/>
      <c r="X770" s="175"/>
      <c r="Y770" s="175"/>
      <c r="Z770" s="175"/>
    </row>
    <row r="771" ht="11.25" customHeight="1">
      <c r="A771" s="176"/>
      <c r="B771" s="176"/>
      <c r="C771" s="176"/>
      <c r="D771" s="176"/>
      <c r="E771" s="176"/>
      <c r="F771" s="175"/>
      <c r="G771" s="175"/>
      <c r="H771" s="175"/>
      <c r="I771" s="175"/>
      <c r="J771" s="175"/>
      <c r="K771" s="175"/>
      <c r="L771" s="175"/>
      <c r="M771" s="175"/>
      <c r="N771" s="175"/>
      <c r="O771" s="175"/>
      <c r="P771" s="175"/>
      <c r="Q771" s="175"/>
      <c r="R771" s="175"/>
      <c r="S771" s="175"/>
      <c r="T771" s="175"/>
      <c r="U771" s="175"/>
      <c r="V771" s="175"/>
      <c r="W771" s="175"/>
      <c r="X771" s="175"/>
      <c r="Y771" s="175"/>
      <c r="Z771" s="175"/>
    </row>
    <row r="772" ht="11.25" customHeight="1">
      <c r="A772" s="176"/>
      <c r="B772" s="176"/>
      <c r="C772" s="176"/>
      <c r="D772" s="176"/>
      <c r="E772" s="176"/>
      <c r="F772" s="175"/>
      <c r="G772" s="175"/>
      <c r="H772" s="175"/>
      <c r="I772" s="175"/>
      <c r="J772" s="175"/>
      <c r="K772" s="175"/>
      <c r="L772" s="175"/>
      <c r="M772" s="175"/>
      <c r="N772" s="175"/>
      <c r="O772" s="175"/>
      <c r="P772" s="175"/>
      <c r="Q772" s="175"/>
      <c r="R772" s="175"/>
      <c r="S772" s="175"/>
      <c r="T772" s="175"/>
      <c r="U772" s="175"/>
      <c r="V772" s="175"/>
      <c r="W772" s="175"/>
      <c r="X772" s="175"/>
      <c r="Y772" s="175"/>
      <c r="Z772" s="175"/>
    </row>
    <row r="773" ht="11.25" customHeight="1">
      <c r="A773" s="176"/>
      <c r="B773" s="176"/>
      <c r="C773" s="176"/>
      <c r="D773" s="176"/>
      <c r="E773" s="176"/>
      <c r="F773" s="175"/>
      <c r="G773" s="175"/>
      <c r="H773" s="175"/>
      <c r="I773" s="175"/>
      <c r="J773" s="175"/>
      <c r="K773" s="175"/>
      <c r="L773" s="175"/>
      <c r="M773" s="175"/>
      <c r="N773" s="175"/>
      <c r="O773" s="175"/>
      <c r="P773" s="175"/>
      <c r="Q773" s="175"/>
      <c r="R773" s="175"/>
      <c r="S773" s="175"/>
      <c r="T773" s="175"/>
      <c r="U773" s="175"/>
      <c r="V773" s="175"/>
      <c r="W773" s="175"/>
      <c r="X773" s="175"/>
      <c r="Y773" s="175"/>
      <c r="Z773" s="175"/>
    </row>
    <row r="774" ht="11.25" customHeight="1">
      <c r="A774" s="176"/>
      <c r="B774" s="176"/>
      <c r="C774" s="176"/>
      <c r="D774" s="176"/>
      <c r="E774" s="176"/>
      <c r="F774" s="175"/>
      <c r="G774" s="175"/>
      <c r="H774" s="175"/>
      <c r="I774" s="175"/>
      <c r="J774" s="175"/>
      <c r="K774" s="175"/>
      <c r="L774" s="175"/>
      <c r="M774" s="175"/>
      <c r="N774" s="175"/>
      <c r="O774" s="175"/>
      <c r="P774" s="175"/>
      <c r="Q774" s="175"/>
      <c r="R774" s="175"/>
      <c r="S774" s="175"/>
      <c r="T774" s="175"/>
      <c r="U774" s="175"/>
      <c r="V774" s="175"/>
      <c r="W774" s="175"/>
      <c r="X774" s="175"/>
      <c r="Y774" s="175"/>
      <c r="Z774" s="175"/>
    </row>
    <row r="775" ht="11.25" customHeight="1">
      <c r="A775" s="176"/>
      <c r="B775" s="176"/>
      <c r="C775" s="176"/>
      <c r="D775" s="176"/>
      <c r="E775" s="176"/>
      <c r="F775" s="175"/>
      <c r="G775" s="175"/>
      <c r="H775" s="175"/>
      <c r="I775" s="175"/>
      <c r="J775" s="175"/>
      <c r="K775" s="175"/>
      <c r="L775" s="175"/>
      <c r="M775" s="175"/>
      <c r="N775" s="175"/>
      <c r="O775" s="175"/>
      <c r="P775" s="175"/>
      <c r="Q775" s="175"/>
      <c r="R775" s="175"/>
      <c r="S775" s="175"/>
      <c r="T775" s="175"/>
      <c r="U775" s="175"/>
      <c r="V775" s="175"/>
      <c r="W775" s="175"/>
      <c r="X775" s="175"/>
      <c r="Y775" s="175"/>
      <c r="Z775" s="175"/>
    </row>
    <row r="776" ht="11.25" customHeight="1">
      <c r="A776" s="176"/>
      <c r="B776" s="176"/>
      <c r="C776" s="176"/>
      <c r="D776" s="176"/>
      <c r="E776" s="176"/>
      <c r="F776" s="175"/>
      <c r="G776" s="175"/>
      <c r="H776" s="175"/>
      <c r="I776" s="175"/>
      <c r="J776" s="175"/>
      <c r="K776" s="175"/>
      <c r="L776" s="175"/>
      <c r="M776" s="175"/>
      <c r="N776" s="175"/>
      <c r="O776" s="175"/>
      <c r="P776" s="175"/>
      <c r="Q776" s="175"/>
      <c r="R776" s="175"/>
      <c r="S776" s="175"/>
      <c r="T776" s="175"/>
      <c r="U776" s="175"/>
      <c r="V776" s="175"/>
      <c r="W776" s="175"/>
      <c r="X776" s="175"/>
      <c r="Y776" s="175"/>
      <c r="Z776" s="175"/>
    </row>
    <row r="777" ht="11.25" customHeight="1">
      <c r="A777" s="176"/>
      <c r="B777" s="176"/>
      <c r="C777" s="176"/>
      <c r="D777" s="176"/>
      <c r="E777" s="176"/>
      <c r="F777" s="175"/>
      <c r="G777" s="175"/>
      <c r="H777" s="175"/>
      <c r="I777" s="175"/>
      <c r="J777" s="175"/>
      <c r="K777" s="175"/>
      <c r="L777" s="175"/>
      <c r="M777" s="175"/>
      <c r="N777" s="175"/>
      <c r="O777" s="175"/>
      <c r="P777" s="175"/>
      <c r="Q777" s="175"/>
      <c r="R777" s="175"/>
      <c r="S777" s="175"/>
      <c r="T777" s="175"/>
      <c r="U777" s="175"/>
      <c r="V777" s="175"/>
      <c r="W777" s="175"/>
      <c r="X777" s="175"/>
      <c r="Y777" s="175"/>
      <c r="Z777" s="175"/>
    </row>
    <row r="778" ht="11.25" customHeight="1">
      <c r="A778" s="176"/>
      <c r="B778" s="176"/>
      <c r="C778" s="176"/>
      <c r="D778" s="176"/>
      <c r="E778" s="176"/>
      <c r="F778" s="175"/>
      <c r="G778" s="175"/>
      <c r="H778" s="175"/>
      <c r="I778" s="175"/>
      <c r="J778" s="175"/>
      <c r="K778" s="175"/>
      <c r="L778" s="175"/>
      <c r="M778" s="175"/>
      <c r="N778" s="175"/>
      <c r="O778" s="175"/>
      <c r="P778" s="175"/>
      <c r="Q778" s="175"/>
      <c r="R778" s="175"/>
      <c r="S778" s="175"/>
      <c r="T778" s="175"/>
      <c r="U778" s="175"/>
      <c r="V778" s="175"/>
      <c r="W778" s="175"/>
      <c r="X778" s="175"/>
      <c r="Y778" s="175"/>
      <c r="Z778" s="175"/>
    </row>
    <row r="779" ht="11.25" customHeight="1">
      <c r="A779" s="176"/>
      <c r="B779" s="176"/>
      <c r="C779" s="176"/>
      <c r="D779" s="176"/>
      <c r="E779" s="176"/>
      <c r="F779" s="175"/>
      <c r="G779" s="175"/>
      <c r="H779" s="175"/>
      <c r="I779" s="175"/>
      <c r="J779" s="175"/>
      <c r="K779" s="175"/>
      <c r="L779" s="175"/>
      <c r="M779" s="175"/>
      <c r="N779" s="175"/>
      <c r="O779" s="175"/>
      <c r="P779" s="175"/>
      <c r="Q779" s="175"/>
      <c r="R779" s="175"/>
      <c r="S779" s="175"/>
      <c r="T779" s="175"/>
      <c r="U779" s="175"/>
      <c r="V779" s="175"/>
      <c r="W779" s="175"/>
      <c r="X779" s="175"/>
      <c r="Y779" s="175"/>
      <c r="Z779" s="175"/>
    </row>
    <row r="780" ht="11.25" customHeight="1">
      <c r="A780" s="176"/>
      <c r="B780" s="176"/>
      <c r="C780" s="176"/>
      <c r="D780" s="176"/>
      <c r="E780" s="176"/>
      <c r="F780" s="175"/>
      <c r="G780" s="175"/>
      <c r="H780" s="175"/>
      <c r="I780" s="175"/>
      <c r="J780" s="175"/>
      <c r="K780" s="175"/>
      <c r="L780" s="175"/>
      <c r="M780" s="175"/>
      <c r="N780" s="175"/>
      <c r="O780" s="175"/>
      <c r="P780" s="175"/>
      <c r="Q780" s="175"/>
      <c r="R780" s="175"/>
      <c r="S780" s="175"/>
      <c r="T780" s="175"/>
      <c r="U780" s="175"/>
      <c r="V780" s="175"/>
      <c r="W780" s="175"/>
      <c r="X780" s="175"/>
      <c r="Y780" s="175"/>
      <c r="Z780" s="175"/>
    </row>
    <row r="781" ht="11.25" customHeight="1">
      <c r="A781" s="176"/>
      <c r="B781" s="176"/>
      <c r="C781" s="176"/>
      <c r="D781" s="176"/>
      <c r="E781" s="176"/>
      <c r="F781" s="175"/>
      <c r="G781" s="175"/>
      <c r="H781" s="175"/>
      <c r="I781" s="175"/>
      <c r="J781" s="175"/>
      <c r="K781" s="175"/>
      <c r="L781" s="175"/>
      <c r="M781" s="175"/>
      <c r="N781" s="175"/>
      <c r="O781" s="175"/>
      <c r="P781" s="175"/>
      <c r="Q781" s="175"/>
      <c r="R781" s="175"/>
      <c r="S781" s="175"/>
      <c r="T781" s="175"/>
      <c r="U781" s="175"/>
      <c r="V781" s="175"/>
      <c r="W781" s="175"/>
      <c r="X781" s="175"/>
      <c r="Y781" s="175"/>
      <c r="Z781" s="175"/>
    </row>
    <row r="782" ht="11.25" customHeight="1">
      <c r="A782" s="176"/>
      <c r="B782" s="176"/>
      <c r="C782" s="176"/>
      <c r="D782" s="176"/>
      <c r="E782" s="176"/>
      <c r="F782" s="175"/>
      <c r="G782" s="175"/>
      <c r="H782" s="175"/>
      <c r="I782" s="175"/>
      <c r="J782" s="175"/>
      <c r="K782" s="175"/>
      <c r="L782" s="175"/>
      <c r="M782" s="175"/>
      <c r="N782" s="175"/>
      <c r="O782" s="175"/>
      <c r="P782" s="175"/>
      <c r="Q782" s="175"/>
      <c r="R782" s="175"/>
      <c r="S782" s="175"/>
      <c r="T782" s="175"/>
      <c r="U782" s="175"/>
      <c r="V782" s="175"/>
      <c r="W782" s="175"/>
      <c r="X782" s="175"/>
      <c r="Y782" s="175"/>
      <c r="Z782" s="175"/>
    </row>
    <row r="783" ht="11.25" customHeight="1">
      <c r="A783" s="176"/>
      <c r="B783" s="176"/>
      <c r="C783" s="176"/>
      <c r="D783" s="176"/>
      <c r="E783" s="176"/>
      <c r="F783" s="175"/>
      <c r="G783" s="175"/>
      <c r="H783" s="175"/>
      <c r="I783" s="175"/>
      <c r="J783" s="175"/>
      <c r="K783" s="175"/>
      <c r="L783" s="175"/>
      <c r="M783" s="175"/>
      <c r="N783" s="175"/>
      <c r="O783" s="175"/>
      <c r="P783" s="175"/>
      <c r="Q783" s="175"/>
      <c r="R783" s="175"/>
      <c r="S783" s="175"/>
      <c r="T783" s="175"/>
      <c r="U783" s="175"/>
      <c r="V783" s="175"/>
      <c r="W783" s="175"/>
      <c r="X783" s="175"/>
      <c r="Y783" s="175"/>
      <c r="Z783" s="175"/>
    </row>
    <row r="784" ht="11.25" customHeight="1">
      <c r="A784" s="176"/>
      <c r="B784" s="176"/>
      <c r="C784" s="176"/>
      <c r="D784" s="176"/>
      <c r="E784" s="176"/>
      <c r="F784" s="175"/>
      <c r="G784" s="175"/>
      <c r="H784" s="175"/>
      <c r="I784" s="175"/>
      <c r="J784" s="175"/>
      <c r="K784" s="175"/>
      <c r="L784" s="175"/>
      <c r="M784" s="175"/>
      <c r="N784" s="175"/>
      <c r="O784" s="175"/>
      <c r="P784" s="175"/>
      <c r="Q784" s="175"/>
      <c r="R784" s="175"/>
      <c r="S784" s="175"/>
      <c r="T784" s="175"/>
      <c r="U784" s="175"/>
      <c r="V784" s="175"/>
      <c r="W784" s="175"/>
      <c r="X784" s="175"/>
      <c r="Y784" s="175"/>
      <c r="Z784" s="175"/>
    </row>
    <row r="785" ht="11.25" customHeight="1">
      <c r="A785" s="176"/>
      <c r="B785" s="176"/>
      <c r="C785" s="176"/>
      <c r="D785" s="176"/>
      <c r="E785" s="176"/>
      <c r="F785" s="175"/>
      <c r="G785" s="175"/>
      <c r="H785" s="175"/>
      <c r="I785" s="175"/>
      <c r="J785" s="175"/>
      <c r="K785" s="175"/>
      <c r="L785" s="175"/>
      <c r="M785" s="175"/>
      <c r="N785" s="175"/>
      <c r="O785" s="175"/>
      <c r="P785" s="175"/>
      <c r="Q785" s="175"/>
      <c r="R785" s="175"/>
      <c r="S785" s="175"/>
      <c r="T785" s="175"/>
      <c r="U785" s="175"/>
      <c r="V785" s="175"/>
      <c r="W785" s="175"/>
      <c r="X785" s="175"/>
      <c r="Y785" s="175"/>
      <c r="Z785" s="175"/>
    </row>
    <row r="786" ht="11.25" customHeight="1">
      <c r="A786" s="176"/>
      <c r="B786" s="176"/>
      <c r="C786" s="176"/>
      <c r="D786" s="176"/>
      <c r="E786" s="176"/>
      <c r="F786" s="175"/>
      <c r="G786" s="175"/>
      <c r="H786" s="175"/>
      <c r="I786" s="175"/>
      <c r="J786" s="175"/>
      <c r="K786" s="175"/>
      <c r="L786" s="175"/>
      <c r="M786" s="175"/>
      <c r="N786" s="175"/>
      <c r="O786" s="175"/>
      <c r="P786" s="175"/>
      <c r="Q786" s="175"/>
      <c r="R786" s="175"/>
      <c r="S786" s="175"/>
      <c r="T786" s="175"/>
      <c r="U786" s="175"/>
      <c r="V786" s="175"/>
      <c r="W786" s="175"/>
      <c r="X786" s="175"/>
      <c r="Y786" s="175"/>
      <c r="Z786" s="175"/>
    </row>
    <row r="787" ht="11.25" customHeight="1">
      <c r="A787" s="176"/>
      <c r="B787" s="176"/>
      <c r="C787" s="176"/>
      <c r="D787" s="176"/>
      <c r="E787" s="176"/>
      <c r="F787" s="175"/>
      <c r="G787" s="175"/>
      <c r="H787" s="175"/>
      <c r="I787" s="175"/>
      <c r="J787" s="175"/>
      <c r="K787" s="175"/>
      <c r="L787" s="175"/>
      <c r="M787" s="175"/>
      <c r="N787" s="175"/>
      <c r="O787" s="175"/>
      <c r="P787" s="175"/>
      <c r="Q787" s="175"/>
      <c r="R787" s="175"/>
      <c r="S787" s="175"/>
      <c r="T787" s="175"/>
      <c r="U787" s="175"/>
      <c r="V787" s="175"/>
      <c r="W787" s="175"/>
      <c r="X787" s="175"/>
      <c r="Y787" s="175"/>
      <c r="Z787" s="175"/>
    </row>
    <row r="788" ht="11.25" customHeight="1">
      <c r="A788" s="176"/>
      <c r="B788" s="176"/>
      <c r="C788" s="176"/>
      <c r="D788" s="176"/>
      <c r="E788" s="176"/>
      <c r="F788" s="175"/>
      <c r="G788" s="175"/>
      <c r="H788" s="175"/>
      <c r="I788" s="175"/>
      <c r="J788" s="175"/>
      <c r="K788" s="175"/>
      <c r="L788" s="175"/>
      <c r="M788" s="175"/>
      <c r="N788" s="175"/>
      <c r="O788" s="175"/>
      <c r="P788" s="175"/>
      <c r="Q788" s="175"/>
      <c r="R788" s="175"/>
      <c r="S788" s="175"/>
      <c r="T788" s="175"/>
      <c r="U788" s="175"/>
      <c r="V788" s="175"/>
      <c r="W788" s="175"/>
      <c r="X788" s="175"/>
      <c r="Y788" s="175"/>
      <c r="Z788" s="175"/>
    </row>
    <row r="789" ht="11.25" customHeight="1">
      <c r="A789" s="176"/>
      <c r="B789" s="176"/>
      <c r="C789" s="176"/>
      <c r="D789" s="176"/>
      <c r="E789" s="176"/>
      <c r="F789" s="175"/>
      <c r="G789" s="175"/>
      <c r="H789" s="175"/>
      <c r="I789" s="175"/>
      <c r="J789" s="175"/>
      <c r="K789" s="175"/>
      <c r="L789" s="175"/>
      <c r="M789" s="175"/>
      <c r="N789" s="175"/>
      <c r="O789" s="175"/>
      <c r="P789" s="175"/>
      <c r="Q789" s="175"/>
      <c r="R789" s="175"/>
      <c r="S789" s="175"/>
      <c r="T789" s="175"/>
      <c r="U789" s="175"/>
      <c r="V789" s="175"/>
      <c r="W789" s="175"/>
      <c r="X789" s="175"/>
      <c r="Y789" s="175"/>
      <c r="Z789" s="175"/>
    </row>
    <row r="790" ht="11.25" customHeight="1">
      <c r="A790" s="176"/>
      <c r="B790" s="176"/>
      <c r="C790" s="176"/>
      <c r="D790" s="176"/>
      <c r="E790" s="176"/>
      <c r="F790" s="175"/>
      <c r="G790" s="175"/>
      <c r="H790" s="175"/>
      <c r="I790" s="175"/>
      <c r="J790" s="175"/>
      <c r="K790" s="175"/>
      <c r="L790" s="175"/>
      <c r="M790" s="175"/>
      <c r="N790" s="175"/>
      <c r="O790" s="175"/>
      <c r="P790" s="175"/>
      <c r="Q790" s="175"/>
      <c r="R790" s="175"/>
      <c r="S790" s="175"/>
      <c r="T790" s="175"/>
      <c r="U790" s="175"/>
      <c r="V790" s="175"/>
      <c r="W790" s="175"/>
      <c r="X790" s="175"/>
      <c r="Y790" s="175"/>
      <c r="Z790" s="175"/>
    </row>
    <row r="791" ht="11.25" customHeight="1">
      <c r="A791" s="176"/>
      <c r="B791" s="176"/>
      <c r="C791" s="176"/>
      <c r="D791" s="176"/>
      <c r="E791" s="176"/>
      <c r="F791" s="175"/>
      <c r="G791" s="175"/>
      <c r="H791" s="175"/>
      <c r="I791" s="175"/>
      <c r="J791" s="175"/>
      <c r="K791" s="175"/>
      <c r="L791" s="175"/>
      <c r="M791" s="175"/>
      <c r="N791" s="175"/>
      <c r="O791" s="175"/>
      <c r="P791" s="175"/>
      <c r="Q791" s="175"/>
      <c r="R791" s="175"/>
      <c r="S791" s="175"/>
      <c r="T791" s="175"/>
      <c r="U791" s="175"/>
      <c r="V791" s="175"/>
      <c r="W791" s="175"/>
      <c r="X791" s="175"/>
      <c r="Y791" s="175"/>
      <c r="Z791" s="175"/>
    </row>
    <row r="792" ht="11.25" customHeight="1">
      <c r="A792" s="176"/>
      <c r="B792" s="176"/>
      <c r="C792" s="176"/>
      <c r="D792" s="176"/>
      <c r="E792" s="176"/>
      <c r="F792" s="175"/>
      <c r="G792" s="175"/>
      <c r="H792" s="175"/>
      <c r="I792" s="175"/>
      <c r="J792" s="175"/>
      <c r="K792" s="175"/>
      <c r="L792" s="175"/>
      <c r="M792" s="175"/>
      <c r="N792" s="175"/>
      <c r="O792" s="175"/>
      <c r="P792" s="175"/>
      <c r="Q792" s="175"/>
      <c r="R792" s="175"/>
      <c r="S792" s="175"/>
      <c r="T792" s="175"/>
      <c r="U792" s="175"/>
      <c r="V792" s="175"/>
      <c r="W792" s="175"/>
      <c r="X792" s="175"/>
      <c r="Y792" s="175"/>
      <c r="Z792" s="175"/>
    </row>
    <row r="793" ht="11.25" customHeight="1">
      <c r="A793" s="176"/>
      <c r="B793" s="176"/>
      <c r="C793" s="176"/>
      <c r="D793" s="176"/>
      <c r="E793" s="176"/>
      <c r="F793" s="175"/>
      <c r="G793" s="175"/>
      <c r="H793" s="175"/>
      <c r="I793" s="175"/>
      <c r="J793" s="175"/>
      <c r="K793" s="175"/>
      <c r="L793" s="175"/>
      <c r="M793" s="175"/>
      <c r="N793" s="175"/>
      <c r="O793" s="175"/>
      <c r="P793" s="175"/>
      <c r="Q793" s="175"/>
      <c r="R793" s="175"/>
      <c r="S793" s="175"/>
      <c r="T793" s="175"/>
      <c r="U793" s="175"/>
      <c r="V793" s="175"/>
      <c r="W793" s="175"/>
      <c r="X793" s="175"/>
      <c r="Y793" s="175"/>
      <c r="Z793" s="175"/>
    </row>
    <row r="794" ht="11.25" customHeight="1">
      <c r="A794" s="176"/>
      <c r="B794" s="176"/>
      <c r="C794" s="176"/>
      <c r="D794" s="176"/>
      <c r="E794" s="176"/>
      <c r="F794" s="175"/>
      <c r="G794" s="175"/>
      <c r="H794" s="175"/>
      <c r="I794" s="175"/>
      <c r="J794" s="175"/>
      <c r="K794" s="175"/>
      <c r="L794" s="175"/>
      <c r="M794" s="175"/>
      <c r="N794" s="175"/>
      <c r="O794" s="175"/>
      <c r="P794" s="175"/>
      <c r="Q794" s="175"/>
      <c r="R794" s="175"/>
      <c r="S794" s="175"/>
      <c r="T794" s="175"/>
      <c r="U794" s="175"/>
      <c r="V794" s="175"/>
      <c r="W794" s="175"/>
      <c r="X794" s="175"/>
      <c r="Y794" s="175"/>
      <c r="Z794" s="175"/>
    </row>
    <row r="795" ht="11.25" customHeight="1">
      <c r="A795" s="176"/>
      <c r="B795" s="176"/>
      <c r="C795" s="176"/>
      <c r="D795" s="176"/>
      <c r="E795" s="176"/>
      <c r="F795" s="175"/>
      <c r="G795" s="175"/>
      <c r="H795" s="175"/>
      <c r="I795" s="175"/>
      <c r="J795" s="175"/>
      <c r="K795" s="175"/>
      <c r="L795" s="175"/>
      <c r="M795" s="175"/>
      <c r="N795" s="175"/>
      <c r="O795" s="175"/>
      <c r="P795" s="175"/>
      <c r="Q795" s="175"/>
      <c r="R795" s="175"/>
      <c r="S795" s="175"/>
      <c r="T795" s="175"/>
      <c r="U795" s="175"/>
      <c r="V795" s="175"/>
      <c r="W795" s="175"/>
      <c r="X795" s="175"/>
      <c r="Y795" s="175"/>
      <c r="Z795" s="175"/>
    </row>
    <row r="796" ht="11.25" customHeight="1">
      <c r="A796" s="176"/>
      <c r="B796" s="176"/>
      <c r="C796" s="176"/>
      <c r="D796" s="176"/>
      <c r="E796" s="176"/>
      <c r="F796" s="175"/>
      <c r="G796" s="175"/>
      <c r="H796" s="175"/>
      <c r="I796" s="175"/>
      <c r="J796" s="175"/>
      <c r="K796" s="175"/>
      <c r="L796" s="175"/>
      <c r="M796" s="175"/>
      <c r="N796" s="175"/>
      <c r="O796" s="175"/>
      <c r="P796" s="175"/>
      <c r="Q796" s="175"/>
      <c r="R796" s="175"/>
      <c r="S796" s="175"/>
      <c r="T796" s="175"/>
      <c r="U796" s="175"/>
      <c r="V796" s="175"/>
      <c r="W796" s="175"/>
      <c r="X796" s="175"/>
      <c r="Y796" s="175"/>
      <c r="Z796" s="175"/>
    </row>
    <row r="797" ht="11.25" customHeight="1">
      <c r="A797" s="176"/>
      <c r="B797" s="176"/>
      <c r="C797" s="176"/>
      <c r="D797" s="176"/>
      <c r="E797" s="176"/>
      <c r="F797" s="175"/>
      <c r="G797" s="175"/>
      <c r="H797" s="175"/>
      <c r="I797" s="175"/>
      <c r="J797" s="175"/>
      <c r="K797" s="175"/>
      <c r="L797" s="175"/>
      <c r="M797" s="175"/>
      <c r="N797" s="175"/>
      <c r="O797" s="175"/>
      <c r="P797" s="175"/>
      <c r="Q797" s="175"/>
      <c r="R797" s="175"/>
      <c r="S797" s="175"/>
      <c r="T797" s="175"/>
      <c r="U797" s="175"/>
      <c r="V797" s="175"/>
      <c r="W797" s="175"/>
      <c r="X797" s="175"/>
      <c r="Y797" s="175"/>
      <c r="Z797" s="175"/>
    </row>
    <row r="798" ht="11.25" customHeight="1">
      <c r="A798" s="176"/>
      <c r="B798" s="176"/>
      <c r="C798" s="176"/>
      <c r="D798" s="176"/>
      <c r="E798" s="176"/>
      <c r="F798" s="175"/>
      <c r="G798" s="175"/>
      <c r="H798" s="175"/>
      <c r="I798" s="175"/>
      <c r="J798" s="175"/>
      <c r="K798" s="175"/>
      <c r="L798" s="175"/>
      <c r="M798" s="175"/>
      <c r="N798" s="175"/>
      <c r="O798" s="175"/>
      <c r="P798" s="175"/>
      <c r="Q798" s="175"/>
      <c r="R798" s="175"/>
      <c r="S798" s="175"/>
      <c r="T798" s="175"/>
      <c r="U798" s="175"/>
      <c r="V798" s="175"/>
      <c r="W798" s="175"/>
      <c r="X798" s="175"/>
      <c r="Y798" s="175"/>
      <c r="Z798" s="175"/>
    </row>
    <row r="799" ht="11.25" customHeight="1">
      <c r="A799" s="176"/>
      <c r="B799" s="176"/>
      <c r="C799" s="176"/>
      <c r="D799" s="176"/>
      <c r="E799" s="176"/>
      <c r="F799" s="175"/>
      <c r="G799" s="175"/>
      <c r="H799" s="175"/>
      <c r="I799" s="175"/>
      <c r="J799" s="175"/>
      <c r="K799" s="175"/>
      <c r="L799" s="175"/>
      <c r="M799" s="175"/>
      <c r="N799" s="175"/>
      <c r="O799" s="175"/>
      <c r="P799" s="175"/>
      <c r="Q799" s="175"/>
      <c r="R799" s="175"/>
      <c r="S799" s="175"/>
      <c r="T799" s="175"/>
      <c r="U799" s="175"/>
      <c r="V799" s="175"/>
      <c r="W799" s="175"/>
      <c r="X799" s="175"/>
      <c r="Y799" s="175"/>
      <c r="Z799" s="175"/>
    </row>
    <row r="800" ht="11.25" customHeight="1">
      <c r="A800" s="176"/>
      <c r="B800" s="176"/>
      <c r="C800" s="176"/>
      <c r="D800" s="176"/>
      <c r="E800" s="176"/>
      <c r="F800" s="175"/>
      <c r="G800" s="175"/>
      <c r="H800" s="175"/>
      <c r="I800" s="175"/>
      <c r="J800" s="175"/>
      <c r="K800" s="175"/>
      <c r="L800" s="175"/>
      <c r="M800" s="175"/>
      <c r="N800" s="175"/>
      <c r="O800" s="175"/>
      <c r="P800" s="175"/>
      <c r="Q800" s="175"/>
      <c r="R800" s="175"/>
      <c r="S800" s="175"/>
      <c r="T800" s="175"/>
      <c r="U800" s="175"/>
      <c r="V800" s="175"/>
      <c r="W800" s="175"/>
      <c r="X800" s="175"/>
      <c r="Y800" s="175"/>
      <c r="Z800" s="175"/>
    </row>
    <row r="801" ht="11.25" customHeight="1">
      <c r="A801" s="176"/>
      <c r="B801" s="176"/>
      <c r="C801" s="176"/>
      <c r="D801" s="176"/>
      <c r="E801" s="176"/>
      <c r="F801" s="175"/>
      <c r="G801" s="175"/>
      <c r="H801" s="175"/>
      <c r="I801" s="175"/>
      <c r="J801" s="175"/>
      <c r="K801" s="175"/>
      <c r="L801" s="175"/>
      <c r="M801" s="175"/>
      <c r="N801" s="175"/>
      <c r="O801" s="175"/>
      <c r="P801" s="175"/>
      <c r="Q801" s="175"/>
      <c r="R801" s="175"/>
      <c r="S801" s="175"/>
      <c r="T801" s="175"/>
      <c r="U801" s="175"/>
      <c r="V801" s="175"/>
      <c r="W801" s="175"/>
      <c r="X801" s="175"/>
      <c r="Y801" s="175"/>
      <c r="Z801" s="175"/>
    </row>
    <row r="802" ht="11.25" customHeight="1">
      <c r="A802" s="176"/>
      <c r="B802" s="176"/>
      <c r="C802" s="176"/>
      <c r="D802" s="176"/>
      <c r="E802" s="176"/>
      <c r="F802" s="175"/>
      <c r="G802" s="175"/>
      <c r="H802" s="175"/>
      <c r="I802" s="175"/>
      <c r="J802" s="175"/>
      <c r="K802" s="175"/>
      <c r="L802" s="175"/>
      <c r="M802" s="175"/>
      <c r="N802" s="175"/>
      <c r="O802" s="175"/>
      <c r="P802" s="175"/>
      <c r="Q802" s="175"/>
      <c r="R802" s="175"/>
      <c r="S802" s="175"/>
      <c r="T802" s="175"/>
      <c r="U802" s="175"/>
      <c r="V802" s="175"/>
      <c r="W802" s="175"/>
      <c r="X802" s="175"/>
      <c r="Y802" s="175"/>
      <c r="Z802" s="175"/>
    </row>
    <row r="803" ht="11.25" customHeight="1">
      <c r="A803" s="176"/>
      <c r="B803" s="176"/>
      <c r="C803" s="176"/>
      <c r="D803" s="176"/>
      <c r="E803" s="176"/>
      <c r="F803" s="175"/>
      <c r="G803" s="175"/>
      <c r="H803" s="175"/>
      <c r="I803" s="175"/>
      <c r="J803" s="175"/>
      <c r="K803" s="175"/>
      <c r="L803" s="175"/>
      <c r="M803" s="175"/>
      <c r="N803" s="175"/>
      <c r="O803" s="175"/>
      <c r="P803" s="175"/>
      <c r="Q803" s="175"/>
      <c r="R803" s="175"/>
      <c r="S803" s="175"/>
      <c r="T803" s="175"/>
      <c r="U803" s="175"/>
      <c r="V803" s="175"/>
      <c r="W803" s="175"/>
      <c r="X803" s="175"/>
      <c r="Y803" s="175"/>
      <c r="Z803" s="175"/>
    </row>
    <row r="804" ht="11.25" customHeight="1">
      <c r="A804" s="176"/>
      <c r="B804" s="176"/>
      <c r="C804" s="176"/>
      <c r="D804" s="176"/>
      <c r="E804" s="176"/>
      <c r="F804" s="175"/>
      <c r="G804" s="175"/>
      <c r="H804" s="175"/>
      <c r="I804" s="175"/>
      <c r="J804" s="175"/>
      <c r="K804" s="175"/>
      <c r="L804" s="175"/>
      <c r="M804" s="175"/>
      <c r="N804" s="175"/>
      <c r="O804" s="175"/>
      <c r="P804" s="175"/>
      <c r="Q804" s="175"/>
      <c r="R804" s="175"/>
      <c r="S804" s="175"/>
      <c r="T804" s="175"/>
      <c r="U804" s="175"/>
      <c r="V804" s="175"/>
      <c r="W804" s="175"/>
      <c r="X804" s="175"/>
      <c r="Y804" s="175"/>
      <c r="Z804" s="175"/>
    </row>
    <row r="805" ht="11.25" customHeight="1">
      <c r="A805" s="176"/>
      <c r="B805" s="176"/>
      <c r="C805" s="176"/>
      <c r="D805" s="176"/>
      <c r="E805" s="176"/>
      <c r="F805" s="175"/>
      <c r="G805" s="175"/>
      <c r="H805" s="175"/>
      <c r="I805" s="175"/>
      <c r="J805" s="175"/>
      <c r="K805" s="175"/>
      <c r="L805" s="175"/>
      <c r="M805" s="175"/>
      <c r="N805" s="175"/>
      <c r="O805" s="175"/>
      <c r="P805" s="175"/>
      <c r="Q805" s="175"/>
      <c r="R805" s="175"/>
      <c r="S805" s="175"/>
      <c r="T805" s="175"/>
      <c r="U805" s="175"/>
      <c r="V805" s="175"/>
      <c r="W805" s="175"/>
      <c r="X805" s="175"/>
      <c r="Y805" s="175"/>
      <c r="Z805" s="175"/>
    </row>
    <row r="806" ht="11.25" customHeight="1">
      <c r="A806" s="176"/>
      <c r="B806" s="176"/>
      <c r="C806" s="176"/>
      <c r="D806" s="176"/>
      <c r="E806" s="176"/>
      <c r="F806" s="175"/>
      <c r="G806" s="175"/>
      <c r="H806" s="175"/>
      <c r="I806" s="175"/>
      <c r="J806" s="175"/>
      <c r="K806" s="175"/>
      <c r="L806" s="175"/>
      <c r="M806" s="175"/>
      <c r="N806" s="175"/>
      <c r="O806" s="175"/>
      <c r="P806" s="175"/>
      <c r="Q806" s="175"/>
      <c r="R806" s="175"/>
      <c r="S806" s="175"/>
      <c r="T806" s="175"/>
      <c r="U806" s="175"/>
      <c r="V806" s="175"/>
      <c r="W806" s="175"/>
      <c r="X806" s="175"/>
      <c r="Y806" s="175"/>
      <c r="Z806" s="175"/>
    </row>
    <row r="807" ht="11.25" customHeight="1">
      <c r="A807" s="176"/>
      <c r="B807" s="176"/>
      <c r="C807" s="176"/>
      <c r="D807" s="176"/>
      <c r="E807" s="176"/>
      <c r="F807" s="175"/>
      <c r="G807" s="175"/>
      <c r="H807" s="175"/>
      <c r="I807" s="175"/>
      <c r="J807" s="175"/>
      <c r="K807" s="175"/>
      <c r="L807" s="175"/>
      <c r="M807" s="175"/>
      <c r="N807" s="175"/>
      <c r="O807" s="175"/>
      <c r="P807" s="175"/>
      <c r="Q807" s="175"/>
      <c r="R807" s="175"/>
      <c r="S807" s="175"/>
      <c r="T807" s="175"/>
      <c r="U807" s="175"/>
      <c r="V807" s="175"/>
      <c r="W807" s="175"/>
      <c r="X807" s="175"/>
      <c r="Y807" s="175"/>
      <c r="Z807" s="175"/>
    </row>
    <row r="808" ht="11.25" customHeight="1">
      <c r="A808" s="176"/>
      <c r="B808" s="176"/>
      <c r="C808" s="176"/>
      <c r="D808" s="176"/>
      <c r="E808" s="176"/>
      <c r="F808" s="175"/>
      <c r="G808" s="175"/>
      <c r="H808" s="175"/>
      <c r="I808" s="175"/>
      <c r="J808" s="175"/>
      <c r="K808" s="175"/>
      <c r="L808" s="175"/>
      <c r="M808" s="175"/>
      <c r="N808" s="175"/>
      <c r="O808" s="175"/>
      <c r="P808" s="175"/>
      <c r="Q808" s="175"/>
      <c r="R808" s="175"/>
      <c r="S808" s="175"/>
      <c r="T808" s="175"/>
      <c r="U808" s="175"/>
      <c r="V808" s="175"/>
      <c r="W808" s="175"/>
      <c r="X808" s="175"/>
      <c r="Y808" s="175"/>
      <c r="Z808" s="175"/>
    </row>
    <row r="809" ht="11.25" customHeight="1">
      <c r="A809" s="176"/>
      <c r="B809" s="176"/>
      <c r="C809" s="176"/>
      <c r="D809" s="176"/>
      <c r="E809" s="176"/>
      <c r="F809" s="175"/>
      <c r="G809" s="175"/>
      <c r="H809" s="175"/>
      <c r="I809" s="175"/>
      <c r="J809" s="175"/>
      <c r="K809" s="175"/>
      <c r="L809" s="175"/>
      <c r="M809" s="175"/>
      <c r="N809" s="175"/>
      <c r="O809" s="175"/>
      <c r="P809" s="175"/>
      <c r="Q809" s="175"/>
      <c r="R809" s="175"/>
      <c r="S809" s="175"/>
      <c r="T809" s="175"/>
      <c r="U809" s="175"/>
      <c r="V809" s="175"/>
      <c r="W809" s="175"/>
      <c r="X809" s="175"/>
      <c r="Y809" s="175"/>
      <c r="Z809" s="175"/>
    </row>
    <row r="810" ht="11.25" customHeight="1">
      <c r="A810" s="176"/>
      <c r="B810" s="176"/>
      <c r="C810" s="176"/>
      <c r="D810" s="176"/>
      <c r="E810" s="176"/>
      <c r="F810" s="175"/>
      <c r="G810" s="175"/>
      <c r="H810" s="175"/>
      <c r="I810" s="175"/>
      <c r="J810" s="175"/>
      <c r="K810" s="175"/>
      <c r="L810" s="175"/>
      <c r="M810" s="175"/>
      <c r="N810" s="175"/>
      <c r="O810" s="175"/>
      <c r="P810" s="175"/>
      <c r="Q810" s="175"/>
      <c r="R810" s="175"/>
      <c r="S810" s="175"/>
      <c r="T810" s="175"/>
      <c r="U810" s="175"/>
      <c r="V810" s="175"/>
      <c r="W810" s="175"/>
      <c r="X810" s="175"/>
      <c r="Y810" s="175"/>
      <c r="Z810" s="175"/>
    </row>
    <row r="811" ht="11.25" customHeight="1">
      <c r="A811" s="176"/>
      <c r="B811" s="176"/>
      <c r="C811" s="176"/>
      <c r="D811" s="176"/>
      <c r="E811" s="176"/>
      <c r="F811" s="175"/>
      <c r="G811" s="175"/>
      <c r="H811" s="175"/>
      <c r="I811" s="175"/>
      <c r="J811" s="175"/>
      <c r="K811" s="175"/>
      <c r="L811" s="175"/>
      <c r="M811" s="175"/>
      <c r="N811" s="175"/>
      <c r="O811" s="175"/>
      <c r="P811" s="175"/>
      <c r="Q811" s="175"/>
      <c r="R811" s="175"/>
      <c r="S811" s="175"/>
      <c r="T811" s="175"/>
      <c r="U811" s="175"/>
      <c r="V811" s="175"/>
      <c r="W811" s="175"/>
      <c r="X811" s="175"/>
      <c r="Y811" s="175"/>
      <c r="Z811" s="175"/>
    </row>
    <row r="812" ht="11.25" customHeight="1">
      <c r="A812" s="176"/>
      <c r="B812" s="176"/>
      <c r="C812" s="176"/>
      <c r="D812" s="176"/>
      <c r="E812" s="176"/>
      <c r="F812" s="175"/>
      <c r="G812" s="175"/>
      <c r="H812" s="175"/>
      <c r="I812" s="175"/>
      <c r="J812" s="175"/>
      <c r="K812" s="175"/>
      <c r="L812" s="175"/>
      <c r="M812" s="175"/>
      <c r="N812" s="175"/>
      <c r="O812" s="175"/>
      <c r="P812" s="175"/>
      <c r="Q812" s="175"/>
      <c r="R812" s="175"/>
      <c r="S812" s="175"/>
      <c r="T812" s="175"/>
      <c r="U812" s="175"/>
      <c r="V812" s="175"/>
      <c r="W812" s="175"/>
      <c r="X812" s="175"/>
      <c r="Y812" s="175"/>
      <c r="Z812" s="175"/>
    </row>
    <row r="813" ht="11.25" customHeight="1">
      <c r="A813" s="176"/>
      <c r="B813" s="176"/>
      <c r="C813" s="176"/>
      <c r="D813" s="176"/>
      <c r="E813" s="176"/>
      <c r="F813" s="175"/>
      <c r="G813" s="175"/>
      <c r="H813" s="175"/>
      <c r="I813" s="175"/>
      <c r="J813" s="175"/>
      <c r="K813" s="175"/>
      <c r="L813" s="175"/>
      <c r="M813" s="175"/>
      <c r="N813" s="175"/>
      <c r="O813" s="175"/>
      <c r="P813" s="175"/>
      <c r="Q813" s="175"/>
      <c r="R813" s="175"/>
      <c r="S813" s="175"/>
      <c r="T813" s="175"/>
      <c r="U813" s="175"/>
      <c r="V813" s="175"/>
      <c r="W813" s="175"/>
      <c r="X813" s="175"/>
      <c r="Y813" s="175"/>
      <c r="Z813" s="175"/>
    </row>
    <row r="814" ht="11.25" customHeight="1">
      <c r="A814" s="176"/>
      <c r="B814" s="176"/>
      <c r="C814" s="176"/>
      <c r="D814" s="176"/>
      <c r="E814" s="176"/>
      <c r="F814" s="175"/>
      <c r="G814" s="175"/>
      <c r="H814" s="175"/>
      <c r="I814" s="175"/>
      <c r="J814" s="175"/>
      <c r="K814" s="175"/>
      <c r="L814" s="175"/>
      <c r="M814" s="175"/>
      <c r="N814" s="175"/>
      <c r="O814" s="175"/>
      <c r="P814" s="175"/>
      <c r="Q814" s="175"/>
      <c r="R814" s="175"/>
      <c r="S814" s="175"/>
      <c r="T814" s="175"/>
      <c r="U814" s="175"/>
      <c r="V814" s="175"/>
      <c r="W814" s="175"/>
      <c r="X814" s="175"/>
      <c r="Y814" s="175"/>
      <c r="Z814" s="175"/>
    </row>
    <row r="815" ht="11.25" customHeight="1">
      <c r="A815" s="176"/>
      <c r="B815" s="176"/>
      <c r="C815" s="176"/>
      <c r="D815" s="176"/>
      <c r="E815" s="176"/>
      <c r="F815" s="175"/>
      <c r="G815" s="175"/>
      <c r="H815" s="175"/>
      <c r="I815" s="175"/>
      <c r="J815" s="175"/>
      <c r="K815" s="175"/>
      <c r="L815" s="175"/>
      <c r="M815" s="175"/>
      <c r="N815" s="175"/>
      <c r="O815" s="175"/>
      <c r="P815" s="175"/>
      <c r="Q815" s="175"/>
      <c r="R815" s="175"/>
      <c r="S815" s="175"/>
      <c r="T815" s="175"/>
      <c r="U815" s="175"/>
      <c r="V815" s="175"/>
      <c r="W815" s="175"/>
      <c r="X815" s="175"/>
      <c r="Y815" s="175"/>
      <c r="Z815" s="175"/>
    </row>
    <row r="816" ht="11.25" customHeight="1">
      <c r="A816" s="176"/>
      <c r="B816" s="176"/>
      <c r="C816" s="176"/>
      <c r="D816" s="176"/>
      <c r="E816" s="176"/>
      <c r="F816" s="175"/>
      <c r="G816" s="175"/>
      <c r="H816" s="175"/>
      <c r="I816" s="175"/>
      <c r="J816" s="175"/>
      <c r="K816" s="175"/>
      <c r="L816" s="175"/>
      <c r="M816" s="175"/>
      <c r="N816" s="175"/>
      <c r="O816" s="175"/>
      <c r="P816" s="175"/>
      <c r="Q816" s="175"/>
      <c r="R816" s="175"/>
      <c r="S816" s="175"/>
      <c r="T816" s="175"/>
      <c r="U816" s="175"/>
      <c r="V816" s="175"/>
      <c r="W816" s="175"/>
      <c r="X816" s="175"/>
      <c r="Y816" s="175"/>
      <c r="Z816" s="175"/>
    </row>
    <row r="817" ht="11.25" customHeight="1">
      <c r="A817" s="176"/>
      <c r="B817" s="176"/>
      <c r="C817" s="176"/>
      <c r="D817" s="176"/>
      <c r="E817" s="176"/>
      <c r="F817" s="175"/>
      <c r="G817" s="175"/>
      <c r="H817" s="175"/>
      <c r="I817" s="175"/>
      <c r="J817" s="175"/>
      <c r="K817" s="175"/>
      <c r="L817" s="175"/>
      <c r="M817" s="175"/>
      <c r="N817" s="175"/>
      <c r="O817" s="175"/>
      <c r="P817" s="175"/>
      <c r="Q817" s="175"/>
      <c r="R817" s="175"/>
      <c r="S817" s="175"/>
      <c r="T817" s="175"/>
      <c r="U817" s="175"/>
      <c r="V817" s="175"/>
      <c r="W817" s="175"/>
      <c r="X817" s="175"/>
      <c r="Y817" s="175"/>
      <c r="Z817" s="175"/>
    </row>
    <row r="818" ht="11.25" customHeight="1">
      <c r="A818" s="176"/>
      <c r="B818" s="176"/>
      <c r="C818" s="176"/>
      <c r="D818" s="176"/>
      <c r="E818" s="176"/>
      <c r="F818" s="175"/>
      <c r="G818" s="175"/>
      <c r="H818" s="175"/>
      <c r="I818" s="175"/>
      <c r="J818" s="175"/>
      <c r="K818" s="175"/>
      <c r="L818" s="175"/>
      <c r="M818" s="175"/>
      <c r="N818" s="175"/>
      <c r="O818" s="175"/>
      <c r="P818" s="175"/>
      <c r="Q818" s="175"/>
      <c r="R818" s="175"/>
      <c r="S818" s="175"/>
      <c r="T818" s="175"/>
      <c r="U818" s="175"/>
      <c r="V818" s="175"/>
      <c r="W818" s="175"/>
      <c r="X818" s="175"/>
      <c r="Y818" s="175"/>
      <c r="Z818" s="175"/>
    </row>
    <row r="819" ht="11.25" customHeight="1">
      <c r="A819" s="176"/>
      <c r="B819" s="176"/>
      <c r="C819" s="176"/>
      <c r="D819" s="176"/>
      <c r="E819" s="176"/>
      <c r="F819" s="175"/>
      <c r="G819" s="175"/>
      <c r="H819" s="175"/>
      <c r="I819" s="175"/>
      <c r="J819" s="175"/>
      <c r="K819" s="175"/>
      <c r="L819" s="175"/>
      <c r="M819" s="175"/>
      <c r="N819" s="175"/>
      <c r="O819" s="175"/>
      <c r="P819" s="175"/>
      <c r="Q819" s="175"/>
      <c r="R819" s="175"/>
      <c r="S819" s="175"/>
      <c r="T819" s="175"/>
      <c r="U819" s="175"/>
      <c r="V819" s="175"/>
      <c r="W819" s="175"/>
      <c r="X819" s="175"/>
      <c r="Y819" s="175"/>
      <c r="Z819" s="175"/>
    </row>
    <row r="820" ht="11.25" customHeight="1">
      <c r="A820" s="176"/>
      <c r="B820" s="176"/>
      <c r="C820" s="176"/>
      <c r="D820" s="176"/>
      <c r="E820" s="176"/>
      <c r="F820" s="175"/>
      <c r="G820" s="175"/>
      <c r="H820" s="175"/>
      <c r="I820" s="175"/>
      <c r="J820" s="175"/>
      <c r="K820" s="175"/>
      <c r="L820" s="175"/>
      <c r="M820" s="175"/>
      <c r="N820" s="175"/>
      <c r="O820" s="175"/>
      <c r="P820" s="175"/>
      <c r="Q820" s="175"/>
      <c r="R820" s="175"/>
      <c r="S820" s="175"/>
      <c r="T820" s="175"/>
      <c r="U820" s="175"/>
      <c r="V820" s="175"/>
      <c r="W820" s="175"/>
      <c r="X820" s="175"/>
      <c r="Y820" s="175"/>
      <c r="Z820" s="175"/>
    </row>
    <row r="821" ht="11.25" customHeight="1">
      <c r="A821" s="176"/>
      <c r="B821" s="176"/>
      <c r="C821" s="176"/>
      <c r="D821" s="176"/>
      <c r="E821" s="176"/>
      <c r="F821" s="175"/>
      <c r="G821" s="175"/>
      <c r="H821" s="175"/>
      <c r="I821" s="175"/>
      <c r="J821" s="175"/>
      <c r="K821" s="175"/>
      <c r="L821" s="175"/>
      <c r="M821" s="175"/>
      <c r="N821" s="175"/>
      <c r="O821" s="175"/>
      <c r="P821" s="175"/>
      <c r="Q821" s="175"/>
      <c r="R821" s="175"/>
      <c r="S821" s="175"/>
      <c r="T821" s="175"/>
      <c r="U821" s="175"/>
      <c r="V821" s="175"/>
      <c r="W821" s="175"/>
      <c r="X821" s="175"/>
      <c r="Y821" s="175"/>
      <c r="Z821" s="175"/>
    </row>
    <row r="822" ht="11.25" customHeight="1">
      <c r="A822" s="176"/>
      <c r="B822" s="176"/>
      <c r="C822" s="176"/>
      <c r="D822" s="176"/>
      <c r="E822" s="176"/>
      <c r="F822" s="175"/>
      <c r="G822" s="175"/>
      <c r="H822" s="175"/>
      <c r="I822" s="175"/>
      <c r="J822" s="175"/>
      <c r="K822" s="175"/>
      <c r="L822" s="175"/>
      <c r="M822" s="175"/>
      <c r="N822" s="175"/>
      <c r="O822" s="175"/>
      <c r="P822" s="175"/>
      <c r="Q822" s="175"/>
      <c r="R822" s="175"/>
      <c r="S822" s="175"/>
      <c r="T822" s="175"/>
      <c r="U822" s="175"/>
      <c r="V822" s="175"/>
      <c r="W822" s="175"/>
      <c r="X822" s="175"/>
      <c r="Y822" s="175"/>
      <c r="Z822" s="175"/>
    </row>
    <row r="823" ht="11.25" customHeight="1">
      <c r="A823" s="176"/>
      <c r="B823" s="176"/>
      <c r="C823" s="176"/>
      <c r="D823" s="176"/>
      <c r="E823" s="176"/>
      <c r="F823" s="175"/>
      <c r="G823" s="175"/>
      <c r="H823" s="175"/>
      <c r="I823" s="175"/>
      <c r="J823" s="175"/>
      <c r="K823" s="175"/>
      <c r="L823" s="175"/>
      <c r="M823" s="175"/>
      <c r="N823" s="175"/>
      <c r="O823" s="175"/>
      <c r="P823" s="175"/>
      <c r="Q823" s="175"/>
      <c r="R823" s="175"/>
      <c r="S823" s="175"/>
      <c r="T823" s="175"/>
      <c r="U823" s="175"/>
      <c r="V823" s="175"/>
      <c r="W823" s="175"/>
      <c r="X823" s="175"/>
      <c r="Y823" s="175"/>
      <c r="Z823" s="175"/>
    </row>
    <row r="824" ht="11.25" customHeight="1">
      <c r="A824" s="176"/>
      <c r="B824" s="176"/>
      <c r="C824" s="176"/>
      <c r="D824" s="176"/>
      <c r="E824" s="176"/>
      <c r="F824" s="175"/>
      <c r="G824" s="175"/>
      <c r="H824" s="175"/>
      <c r="I824" s="175"/>
      <c r="J824" s="175"/>
      <c r="K824" s="175"/>
      <c r="L824" s="175"/>
      <c r="M824" s="175"/>
      <c r="N824" s="175"/>
      <c r="O824" s="175"/>
      <c r="P824" s="175"/>
      <c r="Q824" s="175"/>
      <c r="R824" s="175"/>
      <c r="S824" s="175"/>
      <c r="T824" s="175"/>
      <c r="U824" s="175"/>
      <c r="V824" s="175"/>
      <c r="W824" s="175"/>
      <c r="X824" s="175"/>
      <c r="Y824" s="175"/>
      <c r="Z824" s="175"/>
    </row>
    <row r="825" ht="11.25" customHeight="1">
      <c r="A825" s="176"/>
      <c r="B825" s="176"/>
      <c r="C825" s="176"/>
      <c r="D825" s="176"/>
      <c r="E825" s="176"/>
      <c r="F825" s="175"/>
      <c r="G825" s="175"/>
      <c r="H825" s="175"/>
      <c r="I825" s="175"/>
      <c r="J825" s="175"/>
      <c r="K825" s="175"/>
      <c r="L825" s="175"/>
      <c r="M825" s="175"/>
      <c r="N825" s="175"/>
      <c r="O825" s="175"/>
      <c r="P825" s="175"/>
      <c r="Q825" s="175"/>
      <c r="R825" s="175"/>
      <c r="S825" s="175"/>
      <c r="T825" s="175"/>
      <c r="U825" s="175"/>
      <c r="V825" s="175"/>
      <c r="W825" s="175"/>
      <c r="X825" s="175"/>
      <c r="Y825" s="175"/>
      <c r="Z825" s="175"/>
    </row>
    <row r="826" ht="11.25" customHeight="1">
      <c r="A826" s="176"/>
      <c r="B826" s="176"/>
      <c r="C826" s="176"/>
      <c r="D826" s="176"/>
      <c r="E826" s="176"/>
      <c r="F826" s="175"/>
      <c r="G826" s="175"/>
      <c r="H826" s="175"/>
      <c r="I826" s="175"/>
      <c r="J826" s="175"/>
      <c r="K826" s="175"/>
      <c r="L826" s="175"/>
      <c r="M826" s="175"/>
      <c r="N826" s="175"/>
      <c r="O826" s="175"/>
      <c r="P826" s="175"/>
      <c r="Q826" s="175"/>
      <c r="R826" s="175"/>
      <c r="S826" s="175"/>
      <c r="T826" s="175"/>
      <c r="U826" s="175"/>
      <c r="V826" s="175"/>
      <c r="W826" s="175"/>
      <c r="X826" s="175"/>
      <c r="Y826" s="175"/>
      <c r="Z826" s="175"/>
    </row>
    <row r="827" ht="11.25" customHeight="1">
      <c r="A827" s="176"/>
      <c r="B827" s="176"/>
      <c r="C827" s="176"/>
      <c r="D827" s="176"/>
      <c r="E827" s="176"/>
      <c r="F827" s="175"/>
      <c r="G827" s="175"/>
      <c r="H827" s="175"/>
      <c r="I827" s="175"/>
      <c r="J827" s="175"/>
      <c r="K827" s="175"/>
      <c r="L827" s="175"/>
      <c r="M827" s="175"/>
      <c r="N827" s="175"/>
      <c r="O827" s="175"/>
      <c r="P827" s="175"/>
      <c r="Q827" s="175"/>
      <c r="R827" s="175"/>
      <c r="S827" s="175"/>
      <c r="T827" s="175"/>
      <c r="U827" s="175"/>
      <c r="V827" s="175"/>
      <c r="W827" s="175"/>
      <c r="X827" s="175"/>
      <c r="Y827" s="175"/>
      <c r="Z827" s="175"/>
    </row>
    <row r="828" ht="11.25" customHeight="1">
      <c r="A828" s="176"/>
      <c r="B828" s="176"/>
      <c r="C828" s="176"/>
      <c r="D828" s="176"/>
      <c r="E828" s="176"/>
      <c r="F828" s="175"/>
      <c r="G828" s="175"/>
      <c r="H828" s="175"/>
      <c r="I828" s="175"/>
      <c r="J828" s="175"/>
      <c r="K828" s="175"/>
      <c r="L828" s="175"/>
      <c r="M828" s="175"/>
      <c r="N828" s="175"/>
      <c r="O828" s="175"/>
      <c r="P828" s="175"/>
      <c r="Q828" s="175"/>
      <c r="R828" s="175"/>
      <c r="S828" s="175"/>
      <c r="T828" s="175"/>
      <c r="U828" s="175"/>
      <c r="V828" s="175"/>
      <c r="W828" s="175"/>
      <c r="X828" s="175"/>
      <c r="Y828" s="175"/>
      <c r="Z828" s="175"/>
    </row>
    <row r="829" ht="11.25" customHeight="1">
      <c r="A829" s="176"/>
      <c r="B829" s="176"/>
      <c r="C829" s="176"/>
      <c r="D829" s="176"/>
      <c r="E829" s="176"/>
      <c r="F829" s="175"/>
      <c r="G829" s="175"/>
      <c r="H829" s="175"/>
      <c r="I829" s="175"/>
      <c r="J829" s="175"/>
      <c r="K829" s="175"/>
      <c r="L829" s="175"/>
      <c r="M829" s="175"/>
      <c r="N829" s="175"/>
      <c r="O829" s="175"/>
      <c r="P829" s="175"/>
      <c r="Q829" s="175"/>
      <c r="R829" s="175"/>
      <c r="S829" s="175"/>
      <c r="T829" s="175"/>
      <c r="U829" s="175"/>
      <c r="V829" s="175"/>
      <c r="W829" s="175"/>
      <c r="X829" s="175"/>
      <c r="Y829" s="175"/>
      <c r="Z829" s="175"/>
    </row>
    <row r="830" ht="11.25" customHeight="1">
      <c r="A830" s="176"/>
      <c r="B830" s="176"/>
      <c r="C830" s="176"/>
      <c r="D830" s="176"/>
      <c r="E830" s="176"/>
      <c r="F830" s="175"/>
      <c r="G830" s="175"/>
      <c r="H830" s="175"/>
      <c r="I830" s="175"/>
      <c r="J830" s="175"/>
      <c r="K830" s="175"/>
      <c r="L830" s="175"/>
      <c r="M830" s="175"/>
      <c r="N830" s="175"/>
      <c r="O830" s="175"/>
      <c r="P830" s="175"/>
      <c r="Q830" s="175"/>
      <c r="R830" s="175"/>
      <c r="S830" s="175"/>
      <c r="T830" s="175"/>
      <c r="U830" s="175"/>
      <c r="V830" s="175"/>
      <c r="W830" s="175"/>
      <c r="X830" s="175"/>
      <c r="Y830" s="175"/>
      <c r="Z830" s="175"/>
    </row>
    <row r="831" ht="11.25" customHeight="1">
      <c r="A831" s="176"/>
      <c r="B831" s="176"/>
      <c r="C831" s="176"/>
      <c r="D831" s="176"/>
      <c r="E831" s="176"/>
      <c r="F831" s="175"/>
      <c r="G831" s="175"/>
      <c r="H831" s="175"/>
      <c r="I831" s="175"/>
      <c r="J831" s="175"/>
      <c r="K831" s="175"/>
      <c r="L831" s="175"/>
      <c r="M831" s="175"/>
      <c r="N831" s="175"/>
      <c r="O831" s="175"/>
      <c r="P831" s="175"/>
      <c r="Q831" s="175"/>
      <c r="R831" s="175"/>
      <c r="S831" s="175"/>
      <c r="T831" s="175"/>
      <c r="U831" s="175"/>
      <c r="V831" s="175"/>
      <c r="W831" s="175"/>
      <c r="X831" s="175"/>
      <c r="Y831" s="175"/>
      <c r="Z831" s="175"/>
    </row>
    <row r="832" ht="11.25" customHeight="1">
      <c r="A832" s="176"/>
      <c r="B832" s="176"/>
      <c r="C832" s="176"/>
      <c r="D832" s="176"/>
      <c r="E832" s="176"/>
      <c r="F832" s="175"/>
      <c r="G832" s="175"/>
      <c r="H832" s="175"/>
      <c r="I832" s="175"/>
      <c r="J832" s="175"/>
      <c r="K832" s="175"/>
      <c r="L832" s="175"/>
      <c r="M832" s="175"/>
      <c r="N832" s="175"/>
      <c r="O832" s="175"/>
      <c r="P832" s="175"/>
      <c r="Q832" s="175"/>
      <c r="R832" s="175"/>
      <c r="S832" s="175"/>
      <c r="T832" s="175"/>
      <c r="U832" s="175"/>
      <c r="V832" s="175"/>
      <c r="W832" s="175"/>
      <c r="X832" s="175"/>
      <c r="Y832" s="175"/>
      <c r="Z832" s="175"/>
    </row>
    <row r="833" ht="11.25" customHeight="1">
      <c r="A833" s="176"/>
      <c r="B833" s="176"/>
      <c r="C833" s="176"/>
      <c r="D833" s="176"/>
      <c r="E833" s="176"/>
      <c r="F833" s="175"/>
      <c r="G833" s="175"/>
      <c r="H833" s="175"/>
      <c r="I833" s="175"/>
      <c r="J833" s="175"/>
      <c r="K833" s="175"/>
      <c r="L833" s="175"/>
      <c r="M833" s="175"/>
      <c r="N833" s="175"/>
      <c r="O833" s="175"/>
      <c r="P833" s="175"/>
      <c r="Q833" s="175"/>
      <c r="R833" s="175"/>
      <c r="S833" s="175"/>
      <c r="T833" s="175"/>
      <c r="U833" s="175"/>
      <c r="V833" s="175"/>
      <c r="W833" s="175"/>
      <c r="X833" s="175"/>
      <c r="Y833" s="175"/>
      <c r="Z833" s="175"/>
    </row>
    <row r="834" ht="11.25" customHeight="1">
      <c r="A834" s="176"/>
      <c r="B834" s="176"/>
      <c r="C834" s="176"/>
      <c r="D834" s="176"/>
      <c r="E834" s="176"/>
      <c r="F834" s="175"/>
      <c r="G834" s="175"/>
      <c r="H834" s="175"/>
      <c r="I834" s="175"/>
      <c r="J834" s="175"/>
      <c r="K834" s="175"/>
      <c r="L834" s="175"/>
      <c r="M834" s="175"/>
      <c r="N834" s="175"/>
      <c r="O834" s="175"/>
      <c r="P834" s="175"/>
      <c r="Q834" s="175"/>
      <c r="R834" s="175"/>
      <c r="S834" s="175"/>
      <c r="T834" s="175"/>
      <c r="U834" s="175"/>
      <c r="V834" s="175"/>
      <c r="W834" s="175"/>
      <c r="X834" s="175"/>
      <c r="Y834" s="175"/>
      <c r="Z834" s="175"/>
    </row>
    <row r="835" ht="11.25" customHeight="1">
      <c r="A835" s="176"/>
      <c r="B835" s="176"/>
      <c r="C835" s="176"/>
      <c r="D835" s="176"/>
      <c r="E835" s="176"/>
      <c r="F835" s="175"/>
      <c r="G835" s="175"/>
      <c r="H835" s="175"/>
      <c r="I835" s="175"/>
      <c r="J835" s="175"/>
      <c r="K835" s="175"/>
      <c r="L835" s="175"/>
      <c r="M835" s="175"/>
      <c r="N835" s="175"/>
      <c r="O835" s="175"/>
      <c r="P835" s="175"/>
      <c r="Q835" s="175"/>
      <c r="R835" s="175"/>
      <c r="S835" s="175"/>
      <c r="T835" s="175"/>
      <c r="U835" s="175"/>
      <c r="V835" s="175"/>
      <c r="W835" s="175"/>
      <c r="X835" s="175"/>
      <c r="Y835" s="175"/>
      <c r="Z835" s="175"/>
    </row>
    <row r="836" ht="11.25" customHeight="1">
      <c r="A836" s="176"/>
      <c r="B836" s="176"/>
      <c r="C836" s="176"/>
      <c r="D836" s="176"/>
      <c r="E836" s="176"/>
      <c r="F836" s="175"/>
      <c r="G836" s="175"/>
      <c r="H836" s="175"/>
      <c r="I836" s="175"/>
      <c r="J836" s="175"/>
      <c r="K836" s="175"/>
      <c r="L836" s="175"/>
      <c r="M836" s="175"/>
      <c r="N836" s="175"/>
      <c r="O836" s="175"/>
      <c r="P836" s="175"/>
      <c r="Q836" s="175"/>
      <c r="R836" s="175"/>
      <c r="S836" s="175"/>
      <c r="T836" s="175"/>
      <c r="U836" s="175"/>
      <c r="V836" s="175"/>
      <c r="W836" s="175"/>
      <c r="X836" s="175"/>
      <c r="Y836" s="175"/>
      <c r="Z836" s="175"/>
    </row>
    <row r="837" ht="11.25" customHeight="1">
      <c r="A837" s="176"/>
      <c r="B837" s="176"/>
      <c r="C837" s="176"/>
      <c r="D837" s="176"/>
      <c r="E837" s="176"/>
      <c r="F837" s="175"/>
      <c r="G837" s="175"/>
      <c r="H837" s="175"/>
      <c r="I837" s="175"/>
      <c r="J837" s="175"/>
      <c r="K837" s="175"/>
      <c r="L837" s="175"/>
      <c r="M837" s="175"/>
      <c r="N837" s="175"/>
      <c r="O837" s="175"/>
      <c r="P837" s="175"/>
      <c r="Q837" s="175"/>
      <c r="R837" s="175"/>
      <c r="S837" s="175"/>
      <c r="T837" s="175"/>
      <c r="U837" s="175"/>
      <c r="V837" s="175"/>
      <c r="W837" s="175"/>
      <c r="X837" s="175"/>
      <c r="Y837" s="175"/>
      <c r="Z837" s="175"/>
    </row>
    <row r="838" ht="11.25" customHeight="1">
      <c r="A838" s="176"/>
      <c r="B838" s="176"/>
      <c r="C838" s="176"/>
      <c r="D838" s="176"/>
      <c r="E838" s="176"/>
      <c r="F838" s="175"/>
      <c r="G838" s="175"/>
      <c r="H838" s="175"/>
      <c r="I838" s="175"/>
      <c r="J838" s="175"/>
      <c r="K838" s="175"/>
      <c r="L838" s="175"/>
      <c r="M838" s="175"/>
      <c r="N838" s="175"/>
      <c r="O838" s="175"/>
      <c r="P838" s="175"/>
      <c r="Q838" s="175"/>
      <c r="R838" s="175"/>
      <c r="S838" s="175"/>
      <c r="T838" s="175"/>
      <c r="U838" s="175"/>
      <c r="V838" s="175"/>
      <c r="W838" s="175"/>
      <c r="X838" s="175"/>
      <c r="Y838" s="175"/>
      <c r="Z838" s="175"/>
    </row>
    <row r="839" ht="11.25" customHeight="1">
      <c r="A839" s="176"/>
      <c r="B839" s="176"/>
      <c r="C839" s="176"/>
      <c r="D839" s="176"/>
      <c r="E839" s="176"/>
      <c r="F839" s="175"/>
      <c r="G839" s="175"/>
      <c r="H839" s="175"/>
      <c r="I839" s="175"/>
      <c r="J839" s="175"/>
      <c r="K839" s="175"/>
      <c r="L839" s="175"/>
      <c r="M839" s="175"/>
      <c r="N839" s="175"/>
      <c r="O839" s="175"/>
      <c r="P839" s="175"/>
      <c r="Q839" s="175"/>
      <c r="R839" s="175"/>
      <c r="S839" s="175"/>
      <c r="T839" s="175"/>
      <c r="U839" s="175"/>
      <c r="V839" s="175"/>
      <c r="W839" s="175"/>
      <c r="X839" s="175"/>
      <c r="Y839" s="175"/>
      <c r="Z839" s="175"/>
    </row>
    <row r="840" ht="11.25" customHeight="1">
      <c r="A840" s="176"/>
      <c r="B840" s="176"/>
      <c r="C840" s="176"/>
      <c r="D840" s="176"/>
      <c r="E840" s="176"/>
      <c r="F840" s="175"/>
      <c r="G840" s="175"/>
      <c r="H840" s="175"/>
      <c r="I840" s="175"/>
      <c r="J840" s="175"/>
      <c r="K840" s="175"/>
      <c r="L840" s="175"/>
      <c r="M840" s="175"/>
      <c r="N840" s="175"/>
      <c r="O840" s="175"/>
      <c r="P840" s="175"/>
      <c r="Q840" s="175"/>
      <c r="R840" s="175"/>
      <c r="S840" s="175"/>
      <c r="T840" s="175"/>
      <c r="U840" s="175"/>
      <c r="V840" s="175"/>
      <c r="W840" s="175"/>
      <c r="X840" s="175"/>
      <c r="Y840" s="175"/>
      <c r="Z840" s="175"/>
    </row>
    <row r="841" ht="11.25" customHeight="1">
      <c r="A841" s="176"/>
      <c r="B841" s="176"/>
      <c r="C841" s="176"/>
      <c r="D841" s="176"/>
      <c r="E841" s="176"/>
      <c r="F841" s="175"/>
      <c r="G841" s="175"/>
      <c r="H841" s="175"/>
      <c r="I841" s="175"/>
      <c r="J841" s="175"/>
      <c r="K841" s="175"/>
      <c r="L841" s="175"/>
      <c r="M841" s="175"/>
      <c r="N841" s="175"/>
      <c r="O841" s="175"/>
      <c r="P841" s="175"/>
      <c r="Q841" s="175"/>
      <c r="R841" s="175"/>
      <c r="S841" s="175"/>
      <c r="T841" s="175"/>
      <c r="U841" s="175"/>
      <c r="V841" s="175"/>
      <c r="W841" s="175"/>
      <c r="X841" s="175"/>
      <c r="Y841" s="175"/>
      <c r="Z841" s="175"/>
    </row>
    <row r="842" ht="11.25" customHeight="1">
      <c r="A842" s="176"/>
      <c r="B842" s="176"/>
      <c r="C842" s="176"/>
      <c r="D842" s="176"/>
      <c r="E842" s="176"/>
      <c r="F842" s="175"/>
      <c r="G842" s="175"/>
      <c r="H842" s="175"/>
      <c r="I842" s="175"/>
      <c r="J842" s="175"/>
      <c r="K842" s="175"/>
      <c r="L842" s="175"/>
      <c r="M842" s="175"/>
      <c r="N842" s="175"/>
      <c r="O842" s="175"/>
      <c r="P842" s="175"/>
      <c r="Q842" s="175"/>
      <c r="R842" s="175"/>
      <c r="S842" s="175"/>
      <c r="T842" s="175"/>
      <c r="U842" s="175"/>
      <c r="V842" s="175"/>
      <c r="W842" s="175"/>
      <c r="X842" s="175"/>
      <c r="Y842" s="175"/>
      <c r="Z842" s="175"/>
    </row>
    <row r="843" ht="11.25" customHeight="1">
      <c r="A843" s="176"/>
      <c r="B843" s="176"/>
      <c r="C843" s="176"/>
      <c r="D843" s="176"/>
      <c r="E843" s="176"/>
      <c r="F843" s="175"/>
      <c r="G843" s="175"/>
      <c r="H843" s="175"/>
      <c r="I843" s="175"/>
      <c r="J843" s="175"/>
      <c r="K843" s="175"/>
      <c r="L843" s="175"/>
      <c r="M843" s="175"/>
      <c r="N843" s="175"/>
      <c r="O843" s="175"/>
      <c r="P843" s="175"/>
      <c r="Q843" s="175"/>
      <c r="R843" s="175"/>
      <c r="S843" s="175"/>
      <c r="T843" s="175"/>
      <c r="U843" s="175"/>
      <c r="V843" s="175"/>
      <c r="W843" s="175"/>
      <c r="X843" s="175"/>
      <c r="Y843" s="175"/>
      <c r="Z843" s="175"/>
    </row>
    <row r="844" ht="11.25" customHeight="1">
      <c r="A844" s="176"/>
      <c r="B844" s="176"/>
      <c r="C844" s="176"/>
      <c r="D844" s="176"/>
      <c r="E844" s="176"/>
      <c r="F844" s="175"/>
      <c r="G844" s="175"/>
      <c r="H844" s="175"/>
      <c r="I844" s="175"/>
      <c r="J844" s="175"/>
      <c r="K844" s="175"/>
      <c r="L844" s="175"/>
      <c r="M844" s="175"/>
      <c r="N844" s="175"/>
      <c r="O844" s="175"/>
      <c r="P844" s="175"/>
      <c r="Q844" s="175"/>
      <c r="R844" s="175"/>
      <c r="S844" s="175"/>
      <c r="T844" s="175"/>
      <c r="U844" s="175"/>
      <c r="V844" s="175"/>
      <c r="W844" s="175"/>
      <c r="X844" s="175"/>
      <c r="Y844" s="175"/>
      <c r="Z844" s="175"/>
    </row>
    <row r="845" ht="11.25" customHeight="1">
      <c r="A845" s="176"/>
      <c r="B845" s="176"/>
      <c r="C845" s="176"/>
      <c r="D845" s="176"/>
      <c r="E845" s="176"/>
      <c r="F845" s="175"/>
      <c r="G845" s="175"/>
      <c r="H845" s="175"/>
      <c r="I845" s="175"/>
      <c r="J845" s="175"/>
      <c r="K845" s="175"/>
      <c r="L845" s="175"/>
      <c r="M845" s="175"/>
      <c r="N845" s="175"/>
      <c r="O845" s="175"/>
      <c r="P845" s="175"/>
      <c r="Q845" s="175"/>
      <c r="R845" s="175"/>
      <c r="S845" s="175"/>
      <c r="T845" s="175"/>
      <c r="U845" s="175"/>
      <c r="V845" s="175"/>
      <c r="W845" s="175"/>
      <c r="X845" s="175"/>
      <c r="Y845" s="175"/>
      <c r="Z845" s="175"/>
    </row>
    <row r="846" ht="11.25" customHeight="1">
      <c r="A846" s="176"/>
      <c r="B846" s="176"/>
      <c r="C846" s="176"/>
      <c r="D846" s="176"/>
      <c r="E846" s="176"/>
      <c r="F846" s="175"/>
      <c r="G846" s="175"/>
      <c r="H846" s="175"/>
      <c r="I846" s="175"/>
      <c r="J846" s="175"/>
      <c r="K846" s="175"/>
      <c r="L846" s="175"/>
      <c r="M846" s="175"/>
      <c r="N846" s="175"/>
      <c r="O846" s="175"/>
      <c r="P846" s="175"/>
      <c r="Q846" s="175"/>
      <c r="R846" s="175"/>
      <c r="S846" s="175"/>
      <c r="T846" s="175"/>
      <c r="U846" s="175"/>
      <c r="V846" s="175"/>
      <c r="W846" s="175"/>
      <c r="X846" s="175"/>
      <c r="Y846" s="175"/>
      <c r="Z846" s="175"/>
    </row>
    <row r="847" ht="11.25" customHeight="1">
      <c r="A847" s="176"/>
      <c r="B847" s="176"/>
      <c r="C847" s="176"/>
      <c r="D847" s="176"/>
      <c r="E847" s="176"/>
      <c r="F847" s="175"/>
      <c r="G847" s="175"/>
      <c r="H847" s="175"/>
      <c r="I847" s="175"/>
      <c r="J847" s="175"/>
      <c r="K847" s="175"/>
      <c r="L847" s="175"/>
      <c r="M847" s="175"/>
      <c r="N847" s="175"/>
      <c r="O847" s="175"/>
      <c r="P847" s="175"/>
      <c r="Q847" s="175"/>
      <c r="R847" s="175"/>
      <c r="S847" s="175"/>
      <c r="T847" s="175"/>
      <c r="U847" s="175"/>
      <c r="V847" s="175"/>
      <c r="W847" s="175"/>
      <c r="X847" s="175"/>
      <c r="Y847" s="175"/>
      <c r="Z847" s="175"/>
    </row>
    <row r="848" ht="11.25" customHeight="1">
      <c r="A848" s="176"/>
      <c r="B848" s="176"/>
      <c r="C848" s="176"/>
      <c r="D848" s="176"/>
      <c r="E848" s="176"/>
      <c r="F848" s="175"/>
      <c r="G848" s="175"/>
      <c r="H848" s="175"/>
      <c r="I848" s="175"/>
      <c r="J848" s="175"/>
      <c r="K848" s="175"/>
      <c r="L848" s="175"/>
      <c r="M848" s="175"/>
      <c r="N848" s="175"/>
      <c r="O848" s="175"/>
      <c r="P848" s="175"/>
      <c r="Q848" s="175"/>
      <c r="R848" s="175"/>
      <c r="S848" s="175"/>
      <c r="T848" s="175"/>
      <c r="U848" s="175"/>
      <c r="V848" s="175"/>
      <c r="W848" s="175"/>
      <c r="X848" s="175"/>
      <c r="Y848" s="175"/>
      <c r="Z848" s="175"/>
    </row>
    <row r="849" ht="11.25" customHeight="1">
      <c r="A849" s="176"/>
      <c r="B849" s="176"/>
      <c r="C849" s="176"/>
      <c r="D849" s="176"/>
      <c r="E849" s="176"/>
      <c r="F849" s="175"/>
      <c r="G849" s="175"/>
      <c r="H849" s="175"/>
      <c r="I849" s="175"/>
      <c r="J849" s="175"/>
      <c r="K849" s="175"/>
      <c r="L849" s="175"/>
      <c r="M849" s="175"/>
      <c r="N849" s="175"/>
      <c r="O849" s="175"/>
      <c r="P849" s="175"/>
      <c r="Q849" s="175"/>
      <c r="R849" s="175"/>
      <c r="S849" s="175"/>
      <c r="T849" s="175"/>
      <c r="U849" s="175"/>
      <c r="V849" s="175"/>
      <c r="W849" s="175"/>
      <c r="X849" s="175"/>
      <c r="Y849" s="175"/>
      <c r="Z849" s="175"/>
    </row>
    <row r="850" ht="11.25" customHeight="1">
      <c r="A850" s="176"/>
      <c r="B850" s="176"/>
      <c r="C850" s="176"/>
      <c r="D850" s="176"/>
      <c r="E850" s="176"/>
      <c r="F850" s="175"/>
      <c r="G850" s="175"/>
      <c r="H850" s="175"/>
      <c r="I850" s="175"/>
      <c r="J850" s="175"/>
      <c r="K850" s="175"/>
      <c r="L850" s="175"/>
      <c r="M850" s="175"/>
      <c r="N850" s="175"/>
      <c r="O850" s="175"/>
      <c r="P850" s="175"/>
      <c r="Q850" s="175"/>
      <c r="R850" s="175"/>
      <c r="S850" s="175"/>
      <c r="T850" s="175"/>
      <c r="U850" s="175"/>
      <c r="V850" s="175"/>
      <c r="W850" s="175"/>
      <c r="X850" s="175"/>
      <c r="Y850" s="175"/>
      <c r="Z850" s="175"/>
    </row>
    <row r="851" ht="11.25" customHeight="1">
      <c r="A851" s="176"/>
      <c r="B851" s="176"/>
      <c r="C851" s="176"/>
      <c r="D851" s="176"/>
      <c r="E851" s="176"/>
      <c r="F851" s="175"/>
      <c r="G851" s="175"/>
      <c r="H851" s="175"/>
      <c r="I851" s="175"/>
      <c r="J851" s="175"/>
      <c r="K851" s="175"/>
      <c r="L851" s="175"/>
      <c r="M851" s="175"/>
      <c r="N851" s="175"/>
      <c r="O851" s="175"/>
      <c r="P851" s="175"/>
      <c r="Q851" s="175"/>
      <c r="R851" s="175"/>
      <c r="S851" s="175"/>
      <c r="T851" s="175"/>
      <c r="U851" s="175"/>
      <c r="V851" s="175"/>
      <c r="W851" s="175"/>
      <c r="X851" s="175"/>
      <c r="Y851" s="175"/>
      <c r="Z851" s="175"/>
    </row>
    <row r="852" ht="11.25" customHeight="1">
      <c r="A852" s="176"/>
      <c r="B852" s="176"/>
      <c r="C852" s="176"/>
      <c r="D852" s="176"/>
      <c r="E852" s="176"/>
      <c r="F852" s="175"/>
      <c r="G852" s="175"/>
      <c r="H852" s="175"/>
      <c r="I852" s="175"/>
      <c r="J852" s="175"/>
      <c r="K852" s="175"/>
      <c r="L852" s="175"/>
      <c r="M852" s="175"/>
      <c r="N852" s="175"/>
      <c r="O852" s="175"/>
      <c r="P852" s="175"/>
      <c r="Q852" s="175"/>
      <c r="R852" s="175"/>
      <c r="S852" s="175"/>
      <c r="T852" s="175"/>
      <c r="U852" s="175"/>
      <c r="V852" s="175"/>
      <c r="W852" s="175"/>
      <c r="X852" s="175"/>
      <c r="Y852" s="175"/>
      <c r="Z852" s="175"/>
    </row>
    <row r="853" ht="11.25" customHeight="1">
      <c r="A853" s="176"/>
      <c r="B853" s="176"/>
      <c r="C853" s="176"/>
      <c r="D853" s="176"/>
      <c r="E853" s="176"/>
      <c r="F853" s="175"/>
      <c r="G853" s="175"/>
      <c r="H853" s="175"/>
      <c r="I853" s="175"/>
      <c r="J853" s="175"/>
      <c r="K853" s="175"/>
      <c r="L853" s="175"/>
      <c r="M853" s="175"/>
      <c r="N853" s="175"/>
      <c r="O853" s="175"/>
      <c r="P853" s="175"/>
      <c r="Q853" s="175"/>
      <c r="R853" s="175"/>
      <c r="S853" s="175"/>
      <c r="T853" s="175"/>
      <c r="U853" s="175"/>
      <c r="V853" s="175"/>
      <c r="W853" s="175"/>
      <c r="X853" s="175"/>
      <c r="Y853" s="175"/>
      <c r="Z853" s="175"/>
    </row>
    <row r="854" ht="11.25" customHeight="1">
      <c r="A854" s="176"/>
      <c r="B854" s="176"/>
      <c r="C854" s="176"/>
      <c r="D854" s="176"/>
      <c r="E854" s="176"/>
      <c r="F854" s="175"/>
      <c r="G854" s="175"/>
      <c r="H854" s="175"/>
      <c r="I854" s="175"/>
      <c r="J854" s="175"/>
      <c r="K854" s="175"/>
      <c r="L854" s="175"/>
      <c r="M854" s="175"/>
      <c r="N854" s="175"/>
      <c r="O854" s="175"/>
      <c r="P854" s="175"/>
      <c r="Q854" s="175"/>
      <c r="R854" s="175"/>
      <c r="S854" s="175"/>
      <c r="T854" s="175"/>
      <c r="U854" s="175"/>
      <c r="V854" s="175"/>
      <c r="W854" s="175"/>
      <c r="X854" s="175"/>
      <c r="Y854" s="175"/>
      <c r="Z854" s="175"/>
    </row>
    <row r="855" ht="11.25" customHeight="1">
      <c r="A855" s="176"/>
      <c r="B855" s="176"/>
      <c r="C855" s="176"/>
      <c r="D855" s="176"/>
      <c r="E855" s="176"/>
      <c r="F855" s="175"/>
      <c r="G855" s="175"/>
      <c r="H855" s="175"/>
      <c r="I855" s="175"/>
      <c r="J855" s="175"/>
      <c r="K855" s="175"/>
      <c r="L855" s="175"/>
      <c r="M855" s="175"/>
      <c r="N855" s="175"/>
      <c r="O855" s="175"/>
      <c r="P855" s="175"/>
      <c r="Q855" s="175"/>
      <c r="R855" s="175"/>
      <c r="S855" s="175"/>
      <c r="T855" s="175"/>
      <c r="U855" s="175"/>
      <c r="V855" s="175"/>
      <c r="W855" s="175"/>
      <c r="X855" s="175"/>
      <c r="Y855" s="175"/>
      <c r="Z855" s="175"/>
    </row>
    <row r="856" ht="11.25" customHeight="1">
      <c r="A856" s="176"/>
      <c r="B856" s="176"/>
      <c r="C856" s="176"/>
      <c r="D856" s="176"/>
      <c r="E856" s="176"/>
      <c r="F856" s="175"/>
      <c r="G856" s="175"/>
      <c r="H856" s="175"/>
      <c r="I856" s="175"/>
      <c r="J856" s="175"/>
      <c r="K856" s="175"/>
      <c r="L856" s="175"/>
      <c r="M856" s="175"/>
      <c r="N856" s="175"/>
      <c r="O856" s="175"/>
      <c r="P856" s="175"/>
      <c r="Q856" s="175"/>
      <c r="R856" s="175"/>
      <c r="S856" s="175"/>
      <c r="T856" s="175"/>
      <c r="U856" s="175"/>
      <c r="V856" s="175"/>
      <c r="W856" s="175"/>
      <c r="X856" s="175"/>
      <c r="Y856" s="175"/>
      <c r="Z856" s="175"/>
    </row>
    <row r="857" ht="11.25" customHeight="1">
      <c r="A857" s="176"/>
      <c r="B857" s="176"/>
      <c r="C857" s="176"/>
      <c r="D857" s="176"/>
      <c r="E857" s="176"/>
      <c r="F857" s="175"/>
      <c r="G857" s="175"/>
      <c r="H857" s="175"/>
      <c r="I857" s="175"/>
      <c r="J857" s="175"/>
      <c r="K857" s="175"/>
      <c r="L857" s="175"/>
      <c r="M857" s="175"/>
      <c r="N857" s="175"/>
      <c r="O857" s="175"/>
      <c r="P857" s="175"/>
      <c r="Q857" s="175"/>
      <c r="R857" s="175"/>
      <c r="S857" s="175"/>
      <c r="T857" s="175"/>
      <c r="U857" s="175"/>
      <c r="V857" s="175"/>
      <c r="W857" s="175"/>
      <c r="X857" s="175"/>
      <c r="Y857" s="175"/>
      <c r="Z857" s="175"/>
    </row>
    <row r="858" ht="11.25" customHeight="1">
      <c r="A858" s="176"/>
      <c r="B858" s="176"/>
      <c r="C858" s="176"/>
      <c r="D858" s="176"/>
      <c r="E858" s="176"/>
      <c r="F858" s="175"/>
      <c r="G858" s="175"/>
      <c r="H858" s="175"/>
      <c r="I858" s="175"/>
      <c r="J858" s="175"/>
      <c r="K858" s="175"/>
      <c r="L858" s="175"/>
      <c r="M858" s="175"/>
      <c r="N858" s="175"/>
      <c r="O858" s="175"/>
      <c r="P858" s="175"/>
      <c r="Q858" s="175"/>
      <c r="R858" s="175"/>
      <c r="S858" s="175"/>
      <c r="T858" s="175"/>
      <c r="U858" s="175"/>
      <c r="V858" s="175"/>
      <c r="W858" s="175"/>
      <c r="X858" s="175"/>
      <c r="Y858" s="175"/>
      <c r="Z858" s="175"/>
    </row>
    <row r="859" ht="11.25" customHeight="1">
      <c r="A859" s="176"/>
      <c r="B859" s="176"/>
      <c r="C859" s="176"/>
      <c r="D859" s="176"/>
      <c r="E859" s="176"/>
      <c r="F859" s="175"/>
      <c r="G859" s="175"/>
      <c r="H859" s="175"/>
      <c r="I859" s="175"/>
      <c r="J859" s="175"/>
      <c r="K859" s="175"/>
      <c r="L859" s="175"/>
      <c r="M859" s="175"/>
      <c r="N859" s="175"/>
      <c r="O859" s="175"/>
      <c r="P859" s="175"/>
      <c r="Q859" s="175"/>
      <c r="R859" s="175"/>
      <c r="S859" s="175"/>
      <c r="T859" s="175"/>
      <c r="U859" s="175"/>
      <c r="V859" s="175"/>
      <c r="W859" s="175"/>
      <c r="X859" s="175"/>
      <c r="Y859" s="175"/>
      <c r="Z859" s="175"/>
    </row>
    <row r="860" ht="11.25" customHeight="1">
      <c r="A860" s="176"/>
      <c r="B860" s="176"/>
      <c r="C860" s="176"/>
      <c r="D860" s="176"/>
      <c r="E860" s="176"/>
      <c r="F860" s="175"/>
      <c r="G860" s="175"/>
      <c r="H860" s="175"/>
      <c r="I860" s="175"/>
      <c r="J860" s="175"/>
      <c r="K860" s="175"/>
      <c r="L860" s="175"/>
      <c r="M860" s="175"/>
      <c r="N860" s="175"/>
      <c r="O860" s="175"/>
      <c r="P860" s="175"/>
      <c r="Q860" s="175"/>
      <c r="R860" s="175"/>
      <c r="S860" s="175"/>
      <c r="T860" s="175"/>
      <c r="U860" s="175"/>
      <c r="V860" s="175"/>
      <c r="W860" s="175"/>
      <c r="X860" s="175"/>
      <c r="Y860" s="175"/>
      <c r="Z860" s="175"/>
    </row>
    <row r="861" ht="11.25" customHeight="1">
      <c r="A861" s="176"/>
      <c r="B861" s="176"/>
      <c r="C861" s="176"/>
      <c r="D861" s="176"/>
      <c r="E861" s="176"/>
      <c r="F861" s="175"/>
      <c r="G861" s="175"/>
      <c r="H861" s="175"/>
      <c r="I861" s="175"/>
      <c r="J861" s="175"/>
      <c r="K861" s="175"/>
      <c r="L861" s="175"/>
      <c r="M861" s="175"/>
      <c r="N861" s="175"/>
      <c r="O861" s="175"/>
      <c r="P861" s="175"/>
      <c r="Q861" s="175"/>
      <c r="R861" s="175"/>
      <c r="S861" s="175"/>
      <c r="T861" s="175"/>
      <c r="U861" s="175"/>
      <c r="V861" s="175"/>
      <c r="W861" s="175"/>
      <c r="X861" s="175"/>
      <c r="Y861" s="175"/>
      <c r="Z861" s="175"/>
    </row>
    <row r="862" ht="11.25" customHeight="1">
      <c r="A862" s="176"/>
      <c r="B862" s="176"/>
      <c r="C862" s="176"/>
      <c r="D862" s="176"/>
      <c r="E862" s="176"/>
      <c r="F862" s="175"/>
      <c r="G862" s="175"/>
      <c r="H862" s="175"/>
      <c r="I862" s="175"/>
      <c r="J862" s="175"/>
      <c r="K862" s="175"/>
      <c r="L862" s="175"/>
      <c r="M862" s="175"/>
      <c r="N862" s="175"/>
      <c r="O862" s="175"/>
      <c r="P862" s="175"/>
      <c r="Q862" s="175"/>
      <c r="R862" s="175"/>
      <c r="S862" s="175"/>
      <c r="T862" s="175"/>
      <c r="U862" s="175"/>
      <c r="V862" s="175"/>
      <c r="W862" s="175"/>
      <c r="X862" s="175"/>
      <c r="Y862" s="175"/>
      <c r="Z862" s="175"/>
    </row>
    <row r="863" ht="11.25" customHeight="1">
      <c r="A863" s="176"/>
      <c r="B863" s="176"/>
      <c r="C863" s="176"/>
      <c r="D863" s="176"/>
      <c r="E863" s="176"/>
      <c r="F863" s="175"/>
      <c r="G863" s="175"/>
      <c r="H863" s="175"/>
      <c r="I863" s="175"/>
      <c r="J863" s="175"/>
      <c r="K863" s="175"/>
      <c r="L863" s="175"/>
      <c r="M863" s="175"/>
      <c r="N863" s="175"/>
      <c r="O863" s="175"/>
      <c r="P863" s="175"/>
      <c r="Q863" s="175"/>
      <c r="R863" s="175"/>
      <c r="S863" s="175"/>
      <c r="T863" s="175"/>
      <c r="U863" s="175"/>
      <c r="V863" s="175"/>
      <c r="W863" s="175"/>
      <c r="X863" s="175"/>
      <c r="Y863" s="175"/>
      <c r="Z863" s="175"/>
    </row>
    <row r="864" ht="11.25" customHeight="1">
      <c r="A864" s="176"/>
      <c r="B864" s="176"/>
      <c r="C864" s="176"/>
      <c r="D864" s="176"/>
      <c r="E864" s="176"/>
      <c r="F864" s="175"/>
      <c r="G864" s="175"/>
      <c r="H864" s="175"/>
      <c r="I864" s="175"/>
      <c r="J864" s="175"/>
      <c r="K864" s="175"/>
      <c r="L864" s="175"/>
      <c r="M864" s="175"/>
      <c r="N864" s="175"/>
      <c r="O864" s="175"/>
      <c r="P864" s="175"/>
      <c r="Q864" s="175"/>
      <c r="R864" s="175"/>
      <c r="S864" s="175"/>
      <c r="T864" s="175"/>
      <c r="U864" s="175"/>
      <c r="V864" s="175"/>
      <c r="W864" s="175"/>
      <c r="X864" s="175"/>
      <c r="Y864" s="175"/>
      <c r="Z864" s="175"/>
    </row>
    <row r="865" ht="11.25" customHeight="1">
      <c r="A865" s="176"/>
      <c r="B865" s="176"/>
      <c r="C865" s="176"/>
      <c r="D865" s="176"/>
      <c r="E865" s="176"/>
      <c r="F865" s="175"/>
      <c r="G865" s="175"/>
      <c r="H865" s="175"/>
      <c r="I865" s="175"/>
      <c r="J865" s="175"/>
      <c r="K865" s="175"/>
      <c r="L865" s="175"/>
      <c r="M865" s="175"/>
      <c r="N865" s="175"/>
      <c r="O865" s="175"/>
      <c r="P865" s="175"/>
      <c r="Q865" s="175"/>
      <c r="R865" s="175"/>
      <c r="S865" s="175"/>
      <c r="T865" s="175"/>
      <c r="U865" s="175"/>
      <c r="V865" s="175"/>
      <c r="W865" s="175"/>
      <c r="X865" s="175"/>
      <c r="Y865" s="175"/>
      <c r="Z865" s="175"/>
    </row>
    <row r="866" ht="11.25" customHeight="1">
      <c r="A866" s="176"/>
      <c r="B866" s="176"/>
      <c r="C866" s="176"/>
      <c r="D866" s="176"/>
      <c r="E866" s="176"/>
      <c r="F866" s="175"/>
      <c r="G866" s="175"/>
      <c r="H866" s="175"/>
      <c r="I866" s="175"/>
      <c r="J866" s="175"/>
      <c r="K866" s="175"/>
      <c r="L866" s="175"/>
      <c r="M866" s="175"/>
      <c r="N866" s="175"/>
      <c r="O866" s="175"/>
      <c r="P866" s="175"/>
      <c r="Q866" s="175"/>
      <c r="R866" s="175"/>
      <c r="S866" s="175"/>
      <c r="T866" s="175"/>
      <c r="U866" s="175"/>
      <c r="V866" s="175"/>
      <c r="W866" s="175"/>
      <c r="X866" s="175"/>
      <c r="Y866" s="175"/>
      <c r="Z866" s="175"/>
    </row>
    <row r="867" ht="11.25" customHeight="1">
      <c r="A867" s="176"/>
      <c r="B867" s="176"/>
      <c r="C867" s="176"/>
      <c r="D867" s="176"/>
      <c r="E867" s="176"/>
      <c r="F867" s="175"/>
      <c r="G867" s="175"/>
      <c r="H867" s="175"/>
      <c r="I867" s="175"/>
      <c r="J867" s="175"/>
      <c r="K867" s="175"/>
      <c r="L867" s="175"/>
      <c r="M867" s="175"/>
      <c r="N867" s="175"/>
      <c r="O867" s="175"/>
      <c r="P867" s="175"/>
      <c r="Q867" s="175"/>
      <c r="R867" s="175"/>
      <c r="S867" s="175"/>
      <c r="T867" s="175"/>
      <c r="U867" s="175"/>
      <c r="V867" s="175"/>
      <c r="W867" s="175"/>
      <c r="X867" s="175"/>
      <c r="Y867" s="175"/>
      <c r="Z867" s="175"/>
    </row>
    <row r="868" ht="11.25" customHeight="1">
      <c r="A868" s="176"/>
      <c r="B868" s="176"/>
      <c r="C868" s="176"/>
      <c r="D868" s="176"/>
      <c r="E868" s="176"/>
      <c r="F868" s="175"/>
      <c r="G868" s="175"/>
      <c r="H868" s="175"/>
      <c r="I868" s="175"/>
      <c r="J868" s="175"/>
      <c r="K868" s="175"/>
      <c r="L868" s="175"/>
      <c r="M868" s="175"/>
      <c r="N868" s="175"/>
      <c r="O868" s="175"/>
      <c r="P868" s="175"/>
      <c r="Q868" s="175"/>
      <c r="R868" s="175"/>
      <c r="S868" s="175"/>
      <c r="T868" s="175"/>
      <c r="U868" s="175"/>
      <c r="V868" s="175"/>
      <c r="W868" s="175"/>
      <c r="X868" s="175"/>
      <c r="Y868" s="175"/>
      <c r="Z868" s="175"/>
    </row>
    <row r="869" ht="11.25" customHeight="1">
      <c r="A869" s="176"/>
      <c r="B869" s="176"/>
      <c r="C869" s="176"/>
      <c r="D869" s="176"/>
      <c r="E869" s="176"/>
      <c r="F869" s="175"/>
      <c r="G869" s="175"/>
      <c r="H869" s="175"/>
      <c r="I869" s="175"/>
      <c r="J869" s="175"/>
      <c r="K869" s="175"/>
      <c r="L869" s="175"/>
      <c r="M869" s="175"/>
      <c r="N869" s="175"/>
      <c r="O869" s="175"/>
      <c r="P869" s="175"/>
      <c r="Q869" s="175"/>
      <c r="R869" s="175"/>
      <c r="S869" s="175"/>
      <c r="T869" s="175"/>
      <c r="U869" s="175"/>
      <c r="V869" s="175"/>
      <c r="W869" s="175"/>
      <c r="X869" s="175"/>
      <c r="Y869" s="175"/>
      <c r="Z869" s="175"/>
    </row>
    <row r="870" ht="11.25" customHeight="1">
      <c r="A870" s="176"/>
      <c r="B870" s="176"/>
      <c r="C870" s="176"/>
      <c r="D870" s="176"/>
      <c r="E870" s="176"/>
      <c r="F870" s="175"/>
      <c r="G870" s="175"/>
      <c r="H870" s="175"/>
      <c r="I870" s="175"/>
      <c r="J870" s="175"/>
      <c r="K870" s="175"/>
      <c r="L870" s="175"/>
      <c r="M870" s="175"/>
      <c r="N870" s="175"/>
      <c r="O870" s="175"/>
      <c r="P870" s="175"/>
      <c r="Q870" s="175"/>
      <c r="R870" s="175"/>
      <c r="S870" s="175"/>
      <c r="T870" s="175"/>
      <c r="U870" s="175"/>
      <c r="V870" s="175"/>
      <c r="W870" s="175"/>
      <c r="X870" s="175"/>
      <c r="Y870" s="175"/>
      <c r="Z870" s="175"/>
    </row>
    <row r="871" ht="11.25" customHeight="1">
      <c r="A871" s="176"/>
      <c r="B871" s="176"/>
      <c r="C871" s="176"/>
      <c r="D871" s="176"/>
      <c r="E871" s="176"/>
      <c r="F871" s="175"/>
      <c r="G871" s="175"/>
      <c r="H871" s="175"/>
      <c r="I871" s="175"/>
      <c r="J871" s="175"/>
      <c r="K871" s="175"/>
      <c r="L871" s="175"/>
      <c r="M871" s="175"/>
      <c r="N871" s="175"/>
      <c r="O871" s="175"/>
      <c r="P871" s="175"/>
      <c r="Q871" s="175"/>
      <c r="R871" s="175"/>
      <c r="S871" s="175"/>
      <c r="T871" s="175"/>
      <c r="U871" s="175"/>
      <c r="V871" s="175"/>
      <c r="W871" s="175"/>
      <c r="X871" s="175"/>
      <c r="Y871" s="175"/>
      <c r="Z871" s="175"/>
    </row>
    <row r="872" ht="11.25" customHeight="1">
      <c r="A872" s="176"/>
      <c r="B872" s="176"/>
      <c r="C872" s="176"/>
      <c r="D872" s="176"/>
      <c r="E872" s="176"/>
      <c r="F872" s="175"/>
      <c r="G872" s="175"/>
      <c r="H872" s="175"/>
      <c r="I872" s="175"/>
      <c r="J872" s="175"/>
      <c r="K872" s="175"/>
      <c r="L872" s="175"/>
      <c r="M872" s="175"/>
      <c r="N872" s="175"/>
      <c r="O872" s="175"/>
      <c r="P872" s="175"/>
      <c r="Q872" s="175"/>
      <c r="R872" s="175"/>
      <c r="S872" s="175"/>
      <c r="T872" s="175"/>
      <c r="U872" s="175"/>
      <c r="V872" s="175"/>
      <c r="W872" s="175"/>
      <c r="X872" s="175"/>
      <c r="Y872" s="175"/>
      <c r="Z872" s="175"/>
    </row>
    <row r="873" ht="11.25" customHeight="1">
      <c r="A873" s="176"/>
      <c r="B873" s="176"/>
      <c r="C873" s="176"/>
      <c r="D873" s="176"/>
      <c r="E873" s="176"/>
      <c r="F873" s="175"/>
      <c r="G873" s="175"/>
      <c r="H873" s="175"/>
      <c r="I873" s="175"/>
      <c r="J873" s="175"/>
      <c r="K873" s="175"/>
      <c r="L873" s="175"/>
      <c r="M873" s="175"/>
      <c r="N873" s="175"/>
      <c r="O873" s="175"/>
      <c r="P873" s="175"/>
      <c r="Q873" s="175"/>
      <c r="R873" s="175"/>
      <c r="S873" s="175"/>
      <c r="T873" s="175"/>
      <c r="U873" s="175"/>
      <c r="V873" s="175"/>
      <c r="W873" s="175"/>
      <c r="X873" s="175"/>
      <c r="Y873" s="175"/>
      <c r="Z873" s="175"/>
    </row>
    <row r="874" ht="11.25" customHeight="1">
      <c r="A874" s="176"/>
      <c r="B874" s="176"/>
      <c r="C874" s="176"/>
      <c r="D874" s="176"/>
      <c r="E874" s="176"/>
      <c r="F874" s="175"/>
      <c r="G874" s="175"/>
      <c r="H874" s="175"/>
      <c r="I874" s="175"/>
      <c r="J874" s="175"/>
      <c r="K874" s="175"/>
      <c r="L874" s="175"/>
      <c r="M874" s="175"/>
      <c r="N874" s="175"/>
      <c r="O874" s="175"/>
      <c r="P874" s="175"/>
      <c r="Q874" s="175"/>
      <c r="R874" s="175"/>
      <c r="S874" s="175"/>
      <c r="T874" s="175"/>
      <c r="U874" s="175"/>
      <c r="V874" s="175"/>
      <c r="W874" s="175"/>
      <c r="X874" s="175"/>
      <c r="Y874" s="175"/>
      <c r="Z874" s="175"/>
    </row>
    <row r="875" ht="11.25" customHeight="1">
      <c r="A875" s="176"/>
      <c r="B875" s="176"/>
      <c r="C875" s="176"/>
      <c r="D875" s="176"/>
      <c r="E875" s="176"/>
      <c r="F875" s="175"/>
      <c r="G875" s="175"/>
      <c r="H875" s="175"/>
      <c r="I875" s="175"/>
      <c r="J875" s="175"/>
      <c r="K875" s="175"/>
      <c r="L875" s="175"/>
      <c r="M875" s="175"/>
      <c r="N875" s="175"/>
      <c r="O875" s="175"/>
      <c r="P875" s="175"/>
      <c r="Q875" s="175"/>
      <c r="R875" s="175"/>
      <c r="S875" s="175"/>
      <c r="T875" s="175"/>
      <c r="U875" s="175"/>
      <c r="V875" s="175"/>
      <c r="W875" s="175"/>
      <c r="X875" s="175"/>
      <c r="Y875" s="175"/>
      <c r="Z875" s="175"/>
    </row>
    <row r="876" ht="11.25" customHeight="1">
      <c r="A876" s="176"/>
      <c r="B876" s="176"/>
      <c r="C876" s="176"/>
      <c r="D876" s="176"/>
      <c r="E876" s="176"/>
      <c r="F876" s="175"/>
      <c r="G876" s="175"/>
      <c r="H876" s="175"/>
      <c r="I876" s="175"/>
      <c r="J876" s="175"/>
      <c r="K876" s="175"/>
      <c r="L876" s="175"/>
      <c r="M876" s="175"/>
      <c r="N876" s="175"/>
      <c r="O876" s="175"/>
      <c r="P876" s="175"/>
      <c r="Q876" s="175"/>
      <c r="R876" s="175"/>
      <c r="S876" s="175"/>
      <c r="T876" s="175"/>
      <c r="U876" s="175"/>
      <c r="V876" s="175"/>
      <c r="W876" s="175"/>
      <c r="X876" s="175"/>
      <c r="Y876" s="175"/>
      <c r="Z876" s="175"/>
    </row>
    <row r="877" ht="11.25" customHeight="1">
      <c r="A877" s="176"/>
      <c r="B877" s="176"/>
      <c r="C877" s="176"/>
      <c r="D877" s="176"/>
      <c r="E877" s="176"/>
      <c r="F877" s="175"/>
      <c r="G877" s="175"/>
      <c r="H877" s="175"/>
      <c r="I877" s="175"/>
      <c r="J877" s="175"/>
      <c r="K877" s="175"/>
      <c r="L877" s="175"/>
      <c r="M877" s="175"/>
      <c r="N877" s="175"/>
      <c r="O877" s="175"/>
      <c r="P877" s="175"/>
      <c r="Q877" s="175"/>
      <c r="R877" s="175"/>
      <c r="S877" s="175"/>
      <c r="T877" s="175"/>
      <c r="U877" s="175"/>
      <c r="V877" s="175"/>
      <c r="W877" s="175"/>
      <c r="X877" s="175"/>
      <c r="Y877" s="175"/>
      <c r="Z877" s="175"/>
    </row>
    <row r="878" ht="11.25" customHeight="1">
      <c r="A878" s="176"/>
      <c r="B878" s="176"/>
      <c r="C878" s="176"/>
      <c r="D878" s="176"/>
      <c r="E878" s="176"/>
      <c r="F878" s="175"/>
      <c r="G878" s="175"/>
      <c r="H878" s="175"/>
      <c r="I878" s="175"/>
      <c r="J878" s="175"/>
      <c r="K878" s="175"/>
      <c r="L878" s="175"/>
      <c r="M878" s="175"/>
      <c r="N878" s="175"/>
      <c r="O878" s="175"/>
      <c r="P878" s="175"/>
      <c r="Q878" s="175"/>
      <c r="R878" s="175"/>
      <c r="S878" s="175"/>
      <c r="T878" s="175"/>
      <c r="U878" s="175"/>
      <c r="V878" s="175"/>
      <c r="W878" s="175"/>
      <c r="X878" s="175"/>
      <c r="Y878" s="175"/>
      <c r="Z878" s="175"/>
    </row>
    <row r="879" ht="11.25" customHeight="1">
      <c r="A879" s="176"/>
      <c r="B879" s="176"/>
      <c r="C879" s="176"/>
      <c r="D879" s="176"/>
      <c r="E879" s="176"/>
      <c r="F879" s="175"/>
      <c r="G879" s="175"/>
      <c r="H879" s="175"/>
      <c r="I879" s="175"/>
      <c r="J879" s="175"/>
      <c r="K879" s="175"/>
      <c r="L879" s="175"/>
      <c r="M879" s="175"/>
      <c r="N879" s="175"/>
      <c r="O879" s="175"/>
      <c r="P879" s="175"/>
      <c r="Q879" s="175"/>
      <c r="R879" s="175"/>
      <c r="S879" s="175"/>
      <c r="T879" s="175"/>
      <c r="U879" s="175"/>
      <c r="V879" s="175"/>
      <c r="W879" s="175"/>
      <c r="X879" s="175"/>
      <c r="Y879" s="175"/>
      <c r="Z879" s="175"/>
    </row>
    <row r="880" ht="11.25" customHeight="1">
      <c r="A880" s="176"/>
      <c r="B880" s="176"/>
      <c r="C880" s="176"/>
      <c r="D880" s="176"/>
      <c r="E880" s="176"/>
      <c r="F880" s="175"/>
      <c r="G880" s="175"/>
      <c r="H880" s="175"/>
      <c r="I880" s="175"/>
      <c r="J880" s="175"/>
      <c r="K880" s="175"/>
      <c r="L880" s="175"/>
      <c r="M880" s="175"/>
      <c r="N880" s="175"/>
      <c r="O880" s="175"/>
      <c r="P880" s="175"/>
      <c r="Q880" s="175"/>
      <c r="R880" s="175"/>
      <c r="S880" s="175"/>
      <c r="T880" s="175"/>
      <c r="U880" s="175"/>
      <c r="V880" s="175"/>
      <c r="W880" s="175"/>
      <c r="X880" s="175"/>
      <c r="Y880" s="175"/>
      <c r="Z880" s="175"/>
    </row>
    <row r="881" ht="11.25" customHeight="1">
      <c r="A881" s="176"/>
      <c r="B881" s="176"/>
      <c r="C881" s="176"/>
      <c r="D881" s="176"/>
      <c r="E881" s="176"/>
      <c r="F881" s="175"/>
      <c r="G881" s="175"/>
      <c r="H881" s="175"/>
      <c r="I881" s="175"/>
      <c r="J881" s="175"/>
      <c r="K881" s="175"/>
      <c r="L881" s="175"/>
      <c r="M881" s="175"/>
      <c r="N881" s="175"/>
      <c r="O881" s="175"/>
      <c r="P881" s="175"/>
      <c r="Q881" s="175"/>
      <c r="R881" s="175"/>
      <c r="S881" s="175"/>
      <c r="T881" s="175"/>
      <c r="U881" s="175"/>
      <c r="V881" s="175"/>
      <c r="W881" s="175"/>
      <c r="X881" s="175"/>
      <c r="Y881" s="175"/>
      <c r="Z881" s="175"/>
    </row>
    <row r="882" ht="11.25" customHeight="1">
      <c r="A882" s="176"/>
      <c r="B882" s="176"/>
      <c r="C882" s="176"/>
      <c r="D882" s="176"/>
      <c r="E882" s="176"/>
      <c r="F882" s="175"/>
      <c r="G882" s="175"/>
      <c r="H882" s="175"/>
      <c r="I882" s="175"/>
      <c r="J882" s="175"/>
      <c r="K882" s="175"/>
      <c r="L882" s="175"/>
      <c r="M882" s="175"/>
      <c r="N882" s="175"/>
      <c r="O882" s="175"/>
      <c r="P882" s="175"/>
      <c r="Q882" s="175"/>
      <c r="R882" s="175"/>
      <c r="S882" s="175"/>
      <c r="T882" s="175"/>
      <c r="U882" s="175"/>
      <c r="V882" s="175"/>
      <c r="W882" s="175"/>
      <c r="X882" s="175"/>
      <c r="Y882" s="175"/>
      <c r="Z882" s="175"/>
    </row>
    <row r="883" ht="11.25" customHeight="1">
      <c r="A883" s="176"/>
      <c r="B883" s="176"/>
      <c r="C883" s="176"/>
      <c r="D883" s="176"/>
      <c r="E883" s="176"/>
      <c r="F883" s="175"/>
      <c r="G883" s="175"/>
      <c r="H883" s="175"/>
      <c r="I883" s="175"/>
      <c r="J883" s="175"/>
      <c r="K883" s="175"/>
      <c r="L883" s="175"/>
      <c r="M883" s="175"/>
      <c r="N883" s="175"/>
      <c r="O883" s="175"/>
      <c r="P883" s="175"/>
      <c r="Q883" s="175"/>
      <c r="R883" s="175"/>
      <c r="S883" s="175"/>
      <c r="T883" s="175"/>
      <c r="U883" s="175"/>
      <c r="V883" s="175"/>
      <c r="W883" s="175"/>
      <c r="X883" s="175"/>
      <c r="Y883" s="175"/>
      <c r="Z883" s="175"/>
    </row>
    <row r="884" ht="11.25" customHeight="1">
      <c r="A884" s="176"/>
      <c r="B884" s="176"/>
      <c r="C884" s="176"/>
      <c r="D884" s="176"/>
      <c r="E884" s="176"/>
      <c r="F884" s="175"/>
      <c r="G884" s="175"/>
      <c r="H884" s="175"/>
      <c r="I884" s="175"/>
      <c r="J884" s="175"/>
      <c r="K884" s="175"/>
      <c r="L884" s="175"/>
      <c r="M884" s="175"/>
      <c r="N884" s="175"/>
      <c r="O884" s="175"/>
      <c r="P884" s="175"/>
      <c r="Q884" s="175"/>
      <c r="R884" s="175"/>
      <c r="S884" s="175"/>
      <c r="T884" s="175"/>
      <c r="U884" s="175"/>
      <c r="V884" s="175"/>
      <c r="W884" s="175"/>
      <c r="X884" s="175"/>
      <c r="Y884" s="175"/>
      <c r="Z884" s="175"/>
    </row>
    <row r="885" ht="11.25" customHeight="1">
      <c r="A885" s="176"/>
      <c r="B885" s="176"/>
      <c r="C885" s="176"/>
      <c r="D885" s="176"/>
      <c r="E885" s="176"/>
      <c r="F885" s="175"/>
      <c r="G885" s="175"/>
      <c r="H885" s="175"/>
      <c r="I885" s="175"/>
      <c r="J885" s="175"/>
      <c r="K885" s="175"/>
      <c r="L885" s="175"/>
      <c r="M885" s="175"/>
      <c r="N885" s="175"/>
      <c r="O885" s="175"/>
      <c r="P885" s="175"/>
      <c r="Q885" s="175"/>
      <c r="R885" s="175"/>
      <c r="S885" s="175"/>
      <c r="T885" s="175"/>
      <c r="U885" s="175"/>
      <c r="V885" s="175"/>
      <c r="W885" s="175"/>
      <c r="X885" s="175"/>
      <c r="Y885" s="175"/>
      <c r="Z885" s="175"/>
    </row>
    <row r="886" ht="11.25" customHeight="1">
      <c r="A886" s="176"/>
      <c r="B886" s="176"/>
      <c r="C886" s="176"/>
      <c r="D886" s="176"/>
      <c r="E886" s="176"/>
      <c r="F886" s="175"/>
      <c r="G886" s="175"/>
      <c r="H886" s="175"/>
      <c r="I886" s="175"/>
      <c r="J886" s="175"/>
      <c r="K886" s="175"/>
      <c r="L886" s="175"/>
      <c r="M886" s="175"/>
      <c r="N886" s="175"/>
      <c r="O886" s="175"/>
      <c r="P886" s="175"/>
      <c r="Q886" s="175"/>
      <c r="R886" s="175"/>
      <c r="S886" s="175"/>
      <c r="T886" s="175"/>
      <c r="U886" s="175"/>
      <c r="V886" s="175"/>
      <c r="W886" s="175"/>
      <c r="X886" s="175"/>
      <c r="Y886" s="175"/>
      <c r="Z886" s="175"/>
    </row>
    <row r="887" ht="11.25" customHeight="1">
      <c r="A887" s="176"/>
      <c r="B887" s="176"/>
      <c r="C887" s="176"/>
      <c r="D887" s="176"/>
      <c r="E887" s="176"/>
      <c r="F887" s="175"/>
      <c r="G887" s="175"/>
      <c r="H887" s="175"/>
      <c r="I887" s="175"/>
      <c r="J887" s="175"/>
      <c r="K887" s="175"/>
      <c r="L887" s="175"/>
      <c r="M887" s="175"/>
      <c r="N887" s="175"/>
      <c r="O887" s="175"/>
      <c r="P887" s="175"/>
      <c r="Q887" s="175"/>
      <c r="R887" s="175"/>
      <c r="S887" s="175"/>
      <c r="T887" s="175"/>
      <c r="U887" s="175"/>
      <c r="V887" s="175"/>
      <c r="W887" s="175"/>
      <c r="X887" s="175"/>
      <c r="Y887" s="175"/>
      <c r="Z887" s="175"/>
    </row>
    <row r="888" ht="11.25" customHeight="1">
      <c r="A888" s="176"/>
      <c r="B888" s="176"/>
      <c r="C888" s="176"/>
      <c r="D888" s="176"/>
      <c r="E888" s="176"/>
      <c r="F888" s="175"/>
      <c r="G888" s="175"/>
      <c r="H888" s="175"/>
      <c r="I888" s="175"/>
      <c r="J888" s="175"/>
      <c r="K888" s="175"/>
      <c r="L888" s="175"/>
      <c r="M888" s="175"/>
      <c r="N888" s="175"/>
      <c r="O888" s="175"/>
      <c r="P888" s="175"/>
      <c r="Q888" s="175"/>
      <c r="R888" s="175"/>
      <c r="S888" s="175"/>
      <c r="T888" s="175"/>
      <c r="U888" s="175"/>
      <c r="V888" s="175"/>
      <c r="W888" s="175"/>
      <c r="X888" s="175"/>
      <c r="Y888" s="175"/>
      <c r="Z888" s="175"/>
    </row>
    <row r="889" ht="11.25" customHeight="1">
      <c r="A889" s="176"/>
      <c r="B889" s="176"/>
      <c r="C889" s="176"/>
      <c r="D889" s="176"/>
      <c r="E889" s="176"/>
      <c r="F889" s="175"/>
      <c r="G889" s="175"/>
      <c r="H889" s="175"/>
      <c r="I889" s="175"/>
      <c r="J889" s="175"/>
      <c r="K889" s="175"/>
      <c r="L889" s="175"/>
      <c r="M889" s="175"/>
      <c r="N889" s="175"/>
      <c r="O889" s="175"/>
      <c r="P889" s="175"/>
      <c r="Q889" s="175"/>
      <c r="R889" s="175"/>
      <c r="S889" s="175"/>
      <c r="T889" s="175"/>
      <c r="U889" s="175"/>
      <c r="V889" s="175"/>
      <c r="W889" s="175"/>
      <c r="X889" s="175"/>
      <c r="Y889" s="175"/>
      <c r="Z889" s="175"/>
    </row>
    <row r="890" ht="11.25" customHeight="1">
      <c r="A890" s="176"/>
      <c r="B890" s="176"/>
      <c r="C890" s="176"/>
      <c r="D890" s="176"/>
      <c r="E890" s="176"/>
      <c r="F890" s="175"/>
      <c r="G890" s="175"/>
      <c r="H890" s="175"/>
      <c r="I890" s="175"/>
      <c r="J890" s="175"/>
      <c r="K890" s="175"/>
      <c r="L890" s="175"/>
      <c r="M890" s="175"/>
      <c r="N890" s="175"/>
      <c r="O890" s="175"/>
      <c r="P890" s="175"/>
      <c r="Q890" s="175"/>
      <c r="R890" s="175"/>
      <c r="S890" s="175"/>
      <c r="T890" s="175"/>
      <c r="U890" s="175"/>
      <c r="V890" s="175"/>
      <c r="W890" s="175"/>
      <c r="X890" s="175"/>
      <c r="Y890" s="175"/>
      <c r="Z890" s="175"/>
    </row>
    <row r="891" ht="11.25" customHeight="1">
      <c r="A891" s="176"/>
      <c r="B891" s="176"/>
      <c r="C891" s="176"/>
      <c r="D891" s="176"/>
      <c r="E891" s="176"/>
      <c r="F891" s="175"/>
      <c r="G891" s="175"/>
      <c r="H891" s="175"/>
      <c r="I891" s="175"/>
      <c r="J891" s="175"/>
      <c r="K891" s="175"/>
      <c r="L891" s="175"/>
      <c r="M891" s="175"/>
      <c r="N891" s="175"/>
      <c r="O891" s="175"/>
      <c r="P891" s="175"/>
      <c r="Q891" s="175"/>
      <c r="R891" s="175"/>
      <c r="S891" s="175"/>
      <c r="T891" s="175"/>
      <c r="U891" s="175"/>
      <c r="V891" s="175"/>
      <c r="W891" s="175"/>
      <c r="X891" s="175"/>
      <c r="Y891" s="175"/>
      <c r="Z891" s="175"/>
    </row>
    <row r="892" ht="11.25" customHeight="1">
      <c r="A892" s="176"/>
      <c r="B892" s="176"/>
      <c r="C892" s="176"/>
      <c r="D892" s="176"/>
      <c r="E892" s="176"/>
      <c r="F892" s="175"/>
      <c r="G892" s="175"/>
      <c r="H892" s="175"/>
      <c r="I892" s="175"/>
      <c r="J892" s="175"/>
      <c r="K892" s="175"/>
      <c r="L892" s="175"/>
      <c r="M892" s="175"/>
      <c r="N892" s="175"/>
      <c r="O892" s="175"/>
      <c r="P892" s="175"/>
      <c r="Q892" s="175"/>
      <c r="R892" s="175"/>
      <c r="S892" s="175"/>
      <c r="T892" s="175"/>
      <c r="U892" s="175"/>
      <c r="V892" s="175"/>
      <c r="W892" s="175"/>
      <c r="X892" s="175"/>
      <c r="Y892" s="175"/>
      <c r="Z892" s="175"/>
    </row>
    <row r="893" ht="11.25" customHeight="1">
      <c r="A893" s="176"/>
      <c r="B893" s="176"/>
      <c r="C893" s="176"/>
      <c r="D893" s="176"/>
      <c r="E893" s="176"/>
      <c r="F893" s="175"/>
      <c r="G893" s="175"/>
      <c r="H893" s="175"/>
      <c r="I893" s="175"/>
      <c r="J893" s="175"/>
      <c r="K893" s="175"/>
      <c r="L893" s="175"/>
      <c r="M893" s="175"/>
      <c r="N893" s="175"/>
      <c r="O893" s="175"/>
      <c r="P893" s="175"/>
      <c r="Q893" s="175"/>
      <c r="R893" s="175"/>
      <c r="S893" s="175"/>
      <c r="T893" s="175"/>
      <c r="U893" s="175"/>
      <c r="V893" s="175"/>
      <c r="W893" s="175"/>
      <c r="X893" s="175"/>
      <c r="Y893" s="175"/>
      <c r="Z893" s="175"/>
    </row>
    <row r="894" ht="11.25" customHeight="1">
      <c r="A894" s="176"/>
      <c r="B894" s="176"/>
      <c r="C894" s="176"/>
      <c r="D894" s="176"/>
      <c r="E894" s="176"/>
      <c r="F894" s="175"/>
      <c r="G894" s="175"/>
      <c r="H894" s="175"/>
      <c r="I894" s="175"/>
      <c r="J894" s="175"/>
      <c r="K894" s="175"/>
      <c r="L894" s="175"/>
      <c r="M894" s="175"/>
      <c r="N894" s="175"/>
      <c r="O894" s="175"/>
      <c r="P894" s="175"/>
      <c r="Q894" s="175"/>
      <c r="R894" s="175"/>
      <c r="S894" s="175"/>
      <c r="T894" s="175"/>
      <c r="U894" s="175"/>
      <c r="V894" s="175"/>
      <c r="W894" s="175"/>
      <c r="X894" s="175"/>
      <c r="Y894" s="175"/>
      <c r="Z894" s="175"/>
    </row>
    <row r="895" ht="11.25" customHeight="1">
      <c r="A895" s="176"/>
      <c r="B895" s="176"/>
      <c r="C895" s="176"/>
      <c r="D895" s="176"/>
      <c r="E895" s="176"/>
      <c r="F895" s="175"/>
      <c r="G895" s="175"/>
      <c r="H895" s="175"/>
      <c r="I895" s="175"/>
      <c r="J895" s="175"/>
      <c r="K895" s="175"/>
      <c r="L895" s="175"/>
      <c r="M895" s="175"/>
      <c r="N895" s="175"/>
      <c r="O895" s="175"/>
      <c r="P895" s="175"/>
      <c r="Q895" s="175"/>
      <c r="R895" s="175"/>
      <c r="S895" s="175"/>
      <c r="T895" s="175"/>
      <c r="U895" s="175"/>
      <c r="V895" s="175"/>
      <c r="W895" s="175"/>
      <c r="X895" s="175"/>
      <c r="Y895" s="175"/>
      <c r="Z895" s="175"/>
    </row>
    <row r="896" ht="11.25" customHeight="1">
      <c r="A896" s="176"/>
      <c r="B896" s="176"/>
      <c r="C896" s="176"/>
      <c r="D896" s="176"/>
      <c r="E896" s="176"/>
      <c r="F896" s="175"/>
      <c r="G896" s="175"/>
      <c r="H896" s="175"/>
      <c r="I896" s="175"/>
      <c r="J896" s="175"/>
      <c r="K896" s="175"/>
      <c r="L896" s="175"/>
      <c r="M896" s="175"/>
      <c r="N896" s="175"/>
      <c r="O896" s="175"/>
      <c r="P896" s="175"/>
      <c r="Q896" s="175"/>
      <c r="R896" s="175"/>
      <c r="S896" s="175"/>
      <c r="T896" s="175"/>
      <c r="U896" s="175"/>
      <c r="V896" s="175"/>
      <c r="W896" s="175"/>
      <c r="X896" s="175"/>
      <c r="Y896" s="175"/>
      <c r="Z896" s="175"/>
    </row>
    <row r="897" ht="11.25" customHeight="1">
      <c r="A897" s="176"/>
      <c r="B897" s="176"/>
      <c r="C897" s="176"/>
      <c r="D897" s="176"/>
      <c r="E897" s="176"/>
      <c r="F897" s="175"/>
      <c r="G897" s="175"/>
      <c r="H897" s="175"/>
      <c r="I897" s="175"/>
      <c r="J897" s="175"/>
      <c r="K897" s="175"/>
      <c r="L897" s="175"/>
      <c r="M897" s="175"/>
      <c r="N897" s="175"/>
      <c r="O897" s="175"/>
      <c r="P897" s="175"/>
      <c r="Q897" s="175"/>
      <c r="R897" s="175"/>
      <c r="S897" s="175"/>
      <c r="T897" s="175"/>
      <c r="U897" s="175"/>
      <c r="V897" s="175"/>
      <c r="W897" s="175"/>
      <c r="X897" s="175"/>
      <c r="Y897" s="175"/>
      <c r="Z897" s="175"/>
    </row>
    <row r="898" ht="11.25" customHeight="1">
      <c r="A898" s="176"/>
      <c r="B898" s="176"/>
      <c r="C898" s="176"/>
      <c r="D898" s="176"/>
      <c r="E898" s="176"/>
      <c r="F898" s="175"/>
      <c r="G898" s="175"/>
      <c r="H898" s="175"/>
      <c r="I898" s="175"/>
      <c r="J898" s="175"/>
      <c r="K898" s="175"/>
      <c r="L898" s="175"/>
      <c r="M898" s="175"/>
      <c r="N898" s="175"/>
      <c r="O898" s="175"/>
      <c r="P898" s="175"/>
      <c r="Q898" s="175"/>
      <c r="R898" s="175"/>
      <c r="S898" s="175"/>
      <c r="T898" s="175"/>
      <c r="U898" s="175"/>
      <c r="V898" s="175"/>
      <c r="W898" s="175"/>
      <c r="X898" s="175"/>
      <c r="Y898" s="175"/>
      <c r="Z898" s="175"/>
    </row>
    <row r="899" ht="11.25" customHeight="1">
      <c r="A899" s="176"/>
      <c r="B899" s="176"/>
      <c r="C899" s="176"/>
      <c r="D899" s="176"/>
      <c r="E899" s="176"/>
      <c r="F899" s="175"/>
      <c r="G899" s="175"/>
      <c r="H899" s="175"/>
      <c r="I899" s="175"/>
      <c r="J899" s="175"/>
      <c r="K899" s="175"/>
      <c r="L899" s="175"/>
      <c r="M899" s="175"/>
      <c r="N899" s="175"/>
      <c r="O899" s="175"/>
      <c r="P899" s="175"/>
      <c r="Q899" s="175"/>
      <c r="R899" s="175"/>
      <c r="S899" s="175"/>
      <c r="T899" s="175"/>
      <c r="U899" s="175"/>
      <c r="V899" s="175"/>
      <c r="W899" s="175"/>
      <c r="X899" s="175"/>
      <c r="Y899" s="175"/>
      <c r="Z899" s="175"/>
    </row>
    <row r="900" ht="11.25" customHeight="1">
      <c r="A900" s="176"/>
      <c r="B900" s="176"/>
      <c r="C900" s="176"/>
      <c r="D900" s="176"/>
      <c r="E900" s="176"/>
      <c r="F900" s="175"/>
      <c r="G900" s="175"/>
      <c r="H900" s="175"/>
      <c r="I900" s="175"/>
      <c r="J900" s="175"/>
      <c r="K900" s="175"/>
      <c r="L900" s="175"/>
      <c r="M900" s="175"/>
      <c r="N900" s="175"/>
      <c r="O900" s="175"/>
      <c r="P900" s="175"/>
      <c r="Q900" s="175"/>
      <c r="R900" s="175"/>
      <c r="S900" s="175"/>
      <c r="T900" s="175"/>
      <c r="U900" s="175"/>
      <c r="V900" s="175"/>
      <c r="W900" s="175"/>
      <c r="X900" s="175"/>
      <c r="Y900" s="175"/>
      <c r="Z900" s="175"/>
    </row>
    <row r="901" ht="11.25" customHeight="1">
      <c r="A901" s="176"/>
      <c r="B901" s="176"/>
      <c r="C901" s="176"/>
      <c r="D901" s="176"/>
      <c r="E901" s="176"/>
      <c r="F901" s="175"/>
      <c r="G901" s="175"/>
      <c r="H901" s="175"/>
      <c r="I901" s="175"/>
      <c r="J901" s="175"/>
      <c r="K901" s="175"/>
      <c r="L901" s="175"/>
      <c r="M901" s="175"/>
      <c r="N901" s="175"/>
      <c r="O901" s="175"/>
      <c r="P901" s="175"/>
      <c r="Q901" s="175"/>
      <c r="R901" s="175"/>
      <c r="S901" s="175"/>
      <c r="T901" s="175"/>
      <c r="U901" s="175"/>
      <c r="V901" s="175"/>
      <c r="W901" s="175"/>
      <c r="X901" s="175"/>
      <c r="Y901" s="175"/>
      <c r="Z901" s="175"/>
    </row>
    <row r="902" ht="11.25" customHeight="1">
      <c r="A902" s="176"/>
      <c r="B902" s="176"/>
      <c r="C902" s="176"/>
      <c r="D902" s="176"/>
      <c r="E902" s="176"/>
      <c r="F902" s="175"/>
      <c r="G902" s="175"/>
      <c r="H902" s="175"/>
      <c r="I902" s="175"/>
      <c r="J902" s="175"/>
      <c r="K902" s="175"/>
      <c r="L902" s="175"/>
      <c r="M902" s="175"/>
      <c r="N902" s="175"/>
      <c r="O902" s="175"/>
      <c r="P902" s="175"/>
      <c r="Q902" s="175"/>
      <c r="R902" s="175"/>
      <c r="S902" s="175"/>
      <c r="T902" s="175"/>
      <c r="U902" s="175"/>
      <c r="V902" s="175"/>
      <c r="W902" s="175"/>
      <c r="X902" s="175"/>
      <c r="Y902" s="175"/>
      <c r="Z902" s="175"/>
    </row>
    <row r="903" ht="11.25" customHeight="1">
      <c r="A903" s="176"/>
      <c r="B903" s="176"/>
      <c r="C903" s="176"/>
      <c r="D903" s="176"/>
      <c r="E903" s="176"/>
      <c r="F903" s="175"/>
      <c r="G903" s="175"/>
      <c r="H903" s="175"/>
      <c r="I903" s="175"/>
      <c r="J903" s="175"/>
      <c r="K903" s="175"/>
      <c r="L903" s="175"/>
      <c r="M903" s="175"/>
      <c r="N903" s="175"/>
      <c r="O903" s="175"/>
      <c r="P903" s="175"/>
      <c r="Q903" s="175"/>
      <c r="R903" s="175"/>
      <c r="S903" s="175"/>
      <c r="T903" s="175"/>
      <c r="U903" s="175"/>
      <c r="V903" s="175"/>
      <c r="W903" s="175"/>
      <c r="X903" s="175"/>
      <c r="Y903" s="175"/>
      <c r="Z903" s="175"/>
    </row>
    <row r="904" ht="11.25" customHeight="1">
      <c r="A904" s="176"/>
      <c r="B904" s="176"/>
      <c r="C904" s="176"/>
      <c r="D904" s="176"/>
      <c r="E904" s="176"/>
      <c r="F904" s="175"/>
      <c r="G904" s="175"/>
      <c r="H904" s="175"/>
      <c r="I904" s="175"/>
      <c r="J904" s="175"/>
      <c r="K904" s="175"/>
      <c r="L904" s="175"/>
      <c r="M904" s="175"/>
      <c r="N904" s="175"/>
      <c r="O904" s="175"/>
      <c r="P904" s="175"/>
      <c r="Q904" s="175"/>
      <c r="R904" s="175"/>
      <c r="S904" s="175"/>
      <c r="T904" s="175"/>
      <c r="U904" s="175"/>
      <c r="V904" s="175"/>
      <c r="W904" s="175"/>
      <c r="X904" s="175"/>
      <c r="Y904" s="175"/>
      <c r="Z904" s="175"/>
    </row>
    <row r="905" ht="11.25" customHeight="1">
      <c r="A905" s="176"/>
      <c r="B905" s="176"/>
      <c r="C905" s="176"/>
      <c r="D905" s="176"/>
      <c r="E905" s="176"/>
      <c r="F905" s="175"/>
      <c r="G905" s="175"/>
      <c r="H905" s="175"/>
      <c r="I905" s="175"/>
      <c r="J905" s="175"/>
      <c r="K905" s="175"/>
      <c r="L905" s="175"/>
      <c r="M905" s="175"/>
      <c r="N905" s="175"/>
      <c r="O905" s="175"/>
      <c r="P905" s="175"/>
      <c r="Q905" s="175"/>
      <c r="R905" s="175"/>
      <c r="S905" s="175"/>
      <c r="T905" s="175"/>
      <c r="U905" s="175"/>
      <c r="V905" s="175"/>
      <c r="W905" s="175"/>
      <c r="X905" s="175"/>
      <c r="Y905" s="175"/>
      <c r="Z905" s="175"/>
    </row>
    <row r="906" ht="11.25" customHeight="1">
      <c r="A906" s="176"/>
      <c r="B906" s="176"/>
      <c r="C906" s="176"/>
      <c r="D906" s="176"/>
      <c r="E906" s="176"/>
      <c r="F906" s="175"/>
      <c r="G906" s="175"/>
      <c r="H906" s="175"/>
      <c r="I906" s="175"/>
      <c r="J906" s="175"/>
      <c r="K906" s="175"/>
      <c r="L906" s="175"/>
      <c r="M906" s="175"/>
      <c r="N906" s="175"/>
      <c r="O906" s="175"/>
      <c r="P906" s="175"/>
      <c r="Q906" s="175"/>
      <c r="R906" s="175"/>
      <c r="S906" s="175"/>
      <c r="T906" s="175"/>
      <c r="U906" s="175"/>
      <c r="V906" s="175"/>
      <c r="W906" s="175"/>
      <c r="X906" s="175"/>
      <c r="Y906" s="175"/>
      <c r="Z906" s="175"/>
    </row>
    <row r="907" ht="11.25" customHeight="1">
      <c r="A907" s="176"/>
      <c r="B907" s="176"/>
      <c r="C907" s="176"/>
      <c r="D907" s="176"/>
      <c r="E907" s="176"/>
      <c r="F907" s="175"/>
      <c r="G907" s="175"/>
      <c r="H907" s="175"/>
      <c r="I907" s="175"/>
      <c r="J907" s="175"/>
      <c r="K907" s="175"/>
      <c r="L907" s="175"/>
      <c r="M907" s="175"/>
      <c r="N907" s="175"/>
      <c r="O907" s="175"/>
      <c r="P907" s="175"/>
      <c r="Q907" s="175"/>
      <c r="R907" s="175"/>
      <c r="S907" s="175"/>
      <c r="T907" s="175"/>
      <c r="U907" s="175"/>
      <c r="V907" s="175"/>
      <c r="W907" s="175"/>
      <c r="X907" s="175"/>
      <c r="Y907" s="175"/>
      <c r="Z907" s="175"/>
    </row>
    <row r="908" ht="11.25" customHeight="1">
      <c r="A908" s="176"/>
      <c r="B908" s="176"/>
      <c r="C908" s="176"/>
      <c r="D908" s="176"/>
      <c r="E908" s="176"/>
      <c r="F908" s="175"/>
      <c r="G908" s="175"/>
      <c r="H908" s="175"/>
      <c r="I908" s="175"/>
      <c r="J908" s="175"/>
      <c r="K908" s="175"/>
      <c r="L908" s="175"/>
      <c r="M908" s="175"/>
      <c r="N908" s="175"/>
      <c r="O908" s="175"/>
      <c r="P908" s="175"/>
      <c r="Q908" s="175"/>
      <c r="R908" s="175"/>
      <c r="S908" s="175"/>
      <c r="T908" s="175"/>
      <c r="U908" s="175"/>
      <c r="V908" s="175"/>
      <c r="W908" s="175"/>
      <c r="X908" s="175"/>
      <c r="Y908" s="175"/>
      <c r="Z908" s="175"/>
    </row>
    <row r="909" ht="11.25" customHeight="1">
      <c r="A909" s="176"/>
      <c r="B909" s="176"/>
      <c r="C909" s="176"/>
      <c r="D909" s="176"/>
      <c r="E909" s="176"/>
      <c r="F909" s="175"/>
      <c r="G909" s="175"/>
      <c r="H909" s="175"/>
      <c r="I909" s="175"/>
      <c r="J909" s="175"/>
      <c r="K909" s="175"/>
      <c r="L909" s="175"/>
      <c r="M909" s="175"/>
      <c r="N909" s="175"/>
      <c r="O909" s="175"/>
      <c r="P909" s="175"/>
      <c r="Q909" s="175"/>
      <c r="R909" s="175"/>
      <c r="S909" s="175"/>
      <c r="T909" s="175"/>
      <c r="U909" s="175"/>
      <c r="V909" s="175"/>
      <c r="W909" s="175"/>
      <c r="X909" s="175"/>
      <c r="Y909" s="175"/>
      <c r="Z909" s="175"/>
    </row>
    <row r="910" ht="11.25" customHeight="1">
      <c r="A910" s="176"/>
      <c r="B910" s="176"/>
      <c r="C910" s="176"/>
      <c r="D910" s="176"/>
      <c r="E910" s="176"/>
      <c r="F910" s="175"/>
      <c r="G910" s="175"/>
      <c r="H910" s="175"/>
      <c r="I910" s="175"/>
      <c r="J910" s="175"/>
      <c r="K910" s="175"/>
      <c r="L910" s="175"/>
      <c r="M910" s="175"/>
      <c r="N910" s="175"/>
      <c r="O910" s="175"/>
      <c r="P910" s="175"/>
      <c r="Q910" s="175"/>
      <c r="R910" s="175"/>
      <c r="S910" s="175"/>
      <c r="T910" s="175"/>
      <c r="U910" s="175"/>
      <c r="V910" s="175"/>
      <c r="W910" s="175"/>
      <c r="X910" s="175"/>
      <c r="Y910" s="175"/>
      <c r="Z910" s="175"/>
    </row>
    <row r="911" ht="11.25" customHeight="1">
      <c r="A911" s="176"/>
      <c r="B911" s="176"/>
      <c r="C911" s="176"/>
      <c r="D911" s="176"/>
      <c r="E911" s="176"/>
      <c r="F911" s="175"/>
      <c r="G911" s="175"/>
      <c r="H911" s="175"/>
      <c r="I911" s="175"/>
      <c r="J911" s="175"/>
      <c r="K911" s="175"/>
      <c r="L911" s="175"/>
      <c r="M911" s="175"/>
      <c r="N911" s="175"/>
      <c r="O911" s="175"/>
      <c r="P911" s="175"/>
      <c r="Q911" s="175"/>
      <c r="R911" s="175"/>
      <c r="S911" s="175"/>
      <c r="T911" s="175"/>
      <c r="U911" s="175"/>
      <c r="V911" s="175"/>
      <c r="W911" s="175"/>
      <c r="X911" s="175"/>
      <c r="Y911" s="175"/>
      <c r="Z911" s="175"/>
    </row>
    <row r="912" ht="11.25" customHeight="1">
      <c r="A912" s="176"/>
      <c r="B912" s="176"/>
      <c r="C912" s="176"/>
      <c r="D912" s="176"/>
      <c r="E912" s="176"/>
      <c r="F912" s="175"/>
      <c r="G912" s="175"/>
      <c r="H912" s="175"/>
      <c r="I912" s="175"/>
      <c r="J912" s="175"/>
      <c r="K912" s="175"/>
      <c r="L912" s="175"/>
      <c r="M912" s="175"/>
      <c r="N912" s="175"/>
      <c r="O912" s="175"/>
      <c r="P912" s="175"/>
      <c r="Q912" s="175"/>
      <c r="R912" s="175"/>
      <c r="S912" s="175"/>
      <c r="T912" s="175"/>
      <c r="U912" s="175"/>
      <c r="V912" s="175"/>
      <c r="W912" s="175"/>
      <c r="X912" s="175"/>
      <c r="Y912" s="175"/>
      <c r="Z912" s="175"/>
    </row>
    <row r="913" ht="11.25" customHeight="1">
      <c r="A913" s="176"/>
      <c r="B913" s="176"/>
      <c r="C913" s="176"/>
      <c r="D913" s="176"/>
      <c r="E913" s="176"/>
      <c r="F913" s="175"/>
      <c r="G913" s="175"/>
      <c r="H913" s="175"/>
      <c r="I913" s="175"/>
      <c r="J913" s="175"/>
      <c r="K913" s="175"/>
      <c r="L913" s="175"/>
      <c r="M913" s="175"/>
      <c r="N913" s="175"/>
      <c r="O913" s="175"/>
      <c r="P913" s="175"/>
      <c r="Q913" s="175"/>
      <c r="R913" s="175"/>
      <c r="S913" s="175"/>
      <c r="T913" s="175"/>
      <c r="U913" s="175"/>
      <c r="V913" s="175"/>
      <c r="W913" s="175"/>
      <c r="X913" s="175"/>
      <c r="Y913" s="175"/>
      <c r="Z913" s="175"/>
    </row>
    <row r="914" ht="11.25" customHeight="1">
      <c r="A914" s="176"/>
      <c r="B914" s="176"/>
      <c r="C914" s="176"/>
      <c r="D914" s="176"/>
      <c r="E914" s="176"/>
      <c r="F914" s="175"/>
      <c r="G914" s="175"/>
      <c r="H914" s="175"/>
      <c r="I914" s="175"/>
      <c r="J914" s="175"/>
      <c r="K914" s="175"/>
      <c r="L914" s="175"/>
      <c r="M914" s="175"/>
      <c r="N914" s="175"/>
      <c r="O914" s="175"/>
      <c r="P914" s="175"/>
      <c r="Q914" s="175"/>
      <c r="R914" s="175"/>
      <c r="S914" s="175"/>
      <c r="T914" s="175"/>
      <c r="U914" s="175"/>
      <c r="V914" s="175"/>
      <c r="W914" s="175"/>
      <c r="X914" s="175"/>
      <c r="Y914" s="175"/>
      <c r="Z914" s="175"/>
    </row>
    <row r="915" ht="11.25" customHeight="1">
      <c r="A915" s="176"/>
      <c r="B915" s="176"/>
      <c r="C915" s="176"/>
      <c r="D915" s="176"/>
      <c r="E915" s="176"/>
      <c r="F915" s="175"/>
      <c r="G915" s="175"/>
      <c r="H915" s="175"/>
      <c r="I915" s="175"/>
      <c r="J915" s="175"/>
      <c r="K915" s="175"/>
      <c r="L915" s="175"/>
      <c r="M915" s="175"/>
      <c r="N915" s="175"/>
      <c r="O915" s="175"/>
      <c r="P915" s="175"/>
      <c r="Q915" s="175"/>
      <c r="R915" s="175"/>
      <c r="S915" s="175"/>
      <c r="T915" s="175"/>
      <c r="U915" s="175"/>
      <c r="V915" s="175"/>
      <c r="W915" s="175"/>
      <c r="X915" s="175"/>
      <c r="Y915" s="175"/>
      <c r="Z915" s="175"/>
    </row>
    <row r="916" ht="11.25" customHeight="1">
      <c r="A916" s="176"/>
      <c r="B916" s="176"/>
      <c r="C916" s="176"/>
      <c r="D916" s="176"/>
      <c r="E916" s="176"/>
      <c r="F916" s="175"/>
      <c r="G916" s="175"/>
      <c r="H916" s="175"/>
      <c r="I916" s="175"/>
      <c r="J916" s="175"/>
      <c r="K916" s="175"/>
      <c r="L916" s="175"/>
      <c r="M916" s="175"/>
      <c r="N916" s="175"/>
      <c r="O916" s="175"/>
      <c r="P916" s="175"/>
      <c r="Q916" s="175"/>
      <c r="R916" s="175"/>
      <c r="S916" s="175"/>
      <c r="T916" s="175"/>
      <c r="U916" s="175"/>
      <c r="V916" s="175"/>
      <c r="W916" s="175"/>
      <c r="X916" s="175"/>
      <c r="Y916" s="175"/>
      <c r="Z916" s="175"/>
    </row>
    <row r="917" ht="11.25" customHeight="1">
      <c r="A917" s="176"/>
      <c r="B917" s="176"/>
      <c r="C917" s="176"/>
      <c r="D917" s="176"/>
      <c r="E917" s="176"/>
      <c r="F917" s="175"/>
      <c r="G917" s="175"/>
      <c r="H917" s="175"/>
      <c r="I917" s="175"/>
      <c r="J917" s="175"/>
      <c r="K917" s="175"/>
      <c r="L917" s="175"/>
      <c r="M917" s="175"/>
      <c r="N917" s="175"/>
      <c r="O917" s="175"/>
      <c r="P917" s="175"/>
      <c r="Q917" s="175"/>
      <c r="R917" s="175"/>
      <c r="S917" s="175"/>
      <c r="T917" s="175"/>
      <c r="U917" s="175"/>
      <c r="V917" s="175"/>
      <c r="W917" s="175"/>
      <c r="X917" s="175"/>
      <c r="Y917" s="175"/>
      <c r="Z917" s="175"/>
    </row>
    <row r="918" ht="11.25" customHeight="1">
      <c r="A918" s="176"/>
      <c r="B918" s="176"/>
      <c r="C918" s="176"/>
      <c r="D918" s="176"/>
      <c r="E918" s="176"/>
      <c r="F918" s="175"/>
      <c r="G918" s="175"/>
      <c r="H918" s="175"/>
      <c r="I918" s="175"/>
      <c r="J918" s="175"/>
      <c r="K918" s="175"/>
      <c r="L918" s="175"/>
      <c r="M918" s="175"/>
      <c r="N918" s="175"/>
      <c r="O918" s="175"/>
      <c r="P918" s="175"/>
      <c r="Q918" s="175"/>
      <c r="R918" s="175"/>
      <c r="S918" s="175"/>
      <c r="T918" s="175"/>
      <c r="U918" s="175"/>
      <c r="V918" s="175"/>
      <c r="W918" s="175"/>
      <c r="X918" s="175"/>
      <c r="Y918" s="175"/>
      <c r="Z918" s="175"/>
    </row>
    <row r="919" ht="11.25" customHeight="1">
      <c r="A919" s="176"/>
      <c r="B919" s="176"/>
      <c r="C919" s="176"/>
      <c r="D919" s="176"/>
      <c r="E919" s="176"/>
      <c r="F919" s="175"/>
      <c r="G919" s="175"/>
      <c r="H919" s="175"/>
      <c r="I919" s="175"/>
      <c r="J919" s="175"/>
      <c r="K919" s="175"/>
      <c r="L919" s="175"/>
      <c r="M919" s="175"/>
      <c r="N919" s="175"/>
      <c r="O919" s="175"/>
      <c r="P919" s="175"/>
      <c r="Q919" s="175"/>
      <c r="R919" s="175"/>
      <c r="S919" s="175"/>
      <c r="T919" s="175"/>
      <c r="U919" s="175"/>
      <c r="V919" s="175"/>
      <c r="W919" s="175"/>
      <c r="X919" s="175"/>
      <c r="Y919" s="175"/>
      <c r="Z919" s="175"/>
    </row>
    <row r="920" ht="11.25" customHeight="1">
      <c r="A920" s="176"/>
      <c r="B920" s="176"/>
      <c r="C920" s="176"/>
      <c r="D920" s="176"/>
      <c r="E920" s="176"/>
      <c r="F920" s="175"/>
      <c r="G920" s="175"/>
      <c r="H920" s="175"/>
      <c r="I920" s="175"/>
      <c r="J920" s="175"/>
      <c r="K920" s="175"/>
      <c r="L920" s="175"/>
      <c r="M920" s="175"/>
      <c r="N920" s="175"/>
      <c r="O920" s="175"/>
      <c r="P920" s="175"/>
      <c r="Q920" s="175"/>
      <c r="R920" s="175"/>
      <c r="S920" s="175"/>
      <c r="T920" s="175"/>
      <c r="U920" s="175"/>
      <c r="V920" s="175"/>
      <c r="W920" s="175"/>
      <c r="X920" s="175"/>
      <c r="Y920" s="175"/>
      <c r="Z920" s="175"/>
    </row>
    <row r="921" ht="11.25" customHeight="1">
      <c r="A921" s="176"/>
      <c r="B921" s="176"/>
      <c r="C921" s="176"/>
      <c r="D921" s="176"/>
      <c r="E921" s="176"/>
      <c r="F921" s="175"/>
      <c r="G921" s="175"/>
      <c r="H921" s="175"/>
      <c r="I921" s="175"/>
      <c r="J921" s="175"/>
      <c r="K921" s="175"/>
      <c r="L921" s="175"/>
      <c r="M921" s="175"/>
      <c r="N921" s="175"/>
      <c r="O921" s="175"/>
      <c r="P921" s="175"/>
      <c r="Q921" s="175"/>
      <c r="R921" s="175"/>
      <c r="S921" s="175"/>
      <c r="T921" s="175"/>
      <c r="U921" s="175"/>
      <c r="V921" s="175"/>
      <c r="W921" s="175"/>
      <c r="X921" s="175"/>
      <c r="Y921" s="175"/>
      <c r="Z921" s="175"/>
    </row>
    <row r="922" ht="11.25" customHeight="1">
      <c r="A922" s="176"/>
      <c r="B922" s="176"/>
      <c r="C922" s="176"/>
      <c r="D922" s="176"/>
      <c r="E922" s="176"/>
      <c r="F922" s="175"/>
      <c r="G922" s="175"/>
      <c r="H922" s="175"/>
      <c r="I922" s="175"/>
      <c r="J922" s="175"/>
      <c r="K922" s="175"/>
      <c r="L922" s="175"/>
      <c r="M922" s="175"/>
      <c r="N922" s="175"/>
      <c r="O922" s="175"/>
      <c r="P922" s="175"/>
      <c r="Q922" s="175"/>
      <c r="R922" s="175"/>
      <c r="S922" s="175"/>
      <c r="T922" s="175"/>
      <c r="U922" s="175"/>
      <c r="V922" s="175"/>
      <c r="W922" s="175"/>
      <c r="X922" s="175"/>
      <c r="Y922" s="175"/>
      <c r="Z922" s="175"/>
    </row>
    <row r="923" ht="11.25" customHeight="1">
      <c r="A923" s="176"/>
      <c r="B923" s="176"/>
      <c r="C923" s="176"/>
      <c r="D923" s="176"/>
      <c r="E923" s="176"/>
      <c r="F923" s="175"/>
      <c r="G923" s="175"/>
      <c r="H923" s="175"/>
      <c r="I923" s="175"/>
      <c r="J923" s="175"/>
      <c r="K923" s="175"/>
      <c r="L923" s="175"/>
      <c r="M923" s="175"/>
      <c r="N923" s="175"/>
      <c r="O923" s="175"/>
      <c r="P923" s="175"/>
      <c r="Q923" s="175"/>
      <c r="R923" s="175"/>
      <c r="S923" s="175"/>
      <c r="T923" s="175"/>
      <c r="U923" s="175"/>
      <c r="V923" s="175"/>
      <c r="W923" s="175"/>
      <c r="X923" s="175"/>
      <c r="Y923" s="175"/>
      <c r="Z923" s="175"/>
    </row>
    <row r="924" ht="11.25" customHeight="1">
      <c r="A924" s="176"/>
      <c r="B924" s="176"/>
      <c r="C924" s="176"/>
      <c r="D924" s="176"/>
      <c r="E924" s="176"/>
      <c r="F924" s="175"/>
      <c r="G924" s="175"/>
      <c r="H924" s="175"/>
      <c r="I924" s="175"/>
      <c r="J924" s="175"/>
      <c r="K924" s="175"/>
      <c r="L924" s="175"/>
      <c r="M924" s="175"/>
      <c r="N924" s="175"/>
      <c r="O924" s="175"/>
      <c r="P924" s="175"/>
      <c r="Q924" s="175"/>
      <c r="R924" s="175"/>
      <c r="S924" s="175"/>
      <c r="T924" s="175"/>
      <c r="U924" s="175"/>
      <c r="V924" s="175"/>
      <c r="W924" s="175"/>
      <c r="X924" s="175"/>
      <c r="Y924" s="175"/>
      <c r="Z924" s="175"/>
    </row>
    <row r="925" ht="11.25" customHeight="1">
      <c r="A925" s="176"/>
      <c r="B925" s="176"/>
      <c r="C925" s="176"/>
      <c r="D925" s="176"/>
      <c r="E925" s="176"/>
      <c r="F925" s="175"/>
      <c r="G925" s="175"/>
      <c r="H925" s="175"/>
      <c r="I925" s="175"/>
      <c r="J925" s="175"/>
      <c r="K925" s="175"/>
      <c r="L925" s="175"/>
      <c r="M925" s="175"/>
      <c r="N925" s="175"/>
      <c r="O925" s="175"/>
      <c r="P925" s="175"/>
      <c r="Q925" s="175"/>
      <c r="R925" s="175"/>
      <c r="S925" s="175"/>
      <c r="T925" s="175"/>
      <c r="U925" s="175"/>
      <c r="V925" s="175"/>
      <c r="W925" s="175"/>
      <c r="X925" s="175"/>
      <c r="Y925" s="175"/>
      <c r="Z925" s="175"/>
    </row>
    <row r="926" ht="11.25" customHeight="1">
      <c r="A926" s="176"/>
      <c r="B926" s="176"/>
      <c r="C926" s="176"/>
      <c r="D926" s="176"/>
      <c r="E926" s="176"/>
      <c r="F926" s="175"/>
      <c r="G926" s="175"/>
      <c r="H926" s="175"/>
      <c r="I926" s="175"/>
      <c r="J926" s="175"/>
      <c r="K926" s="175"/>
      <c r="L926" s="175"/>
      <c r="M926" s="175"/>
      <c r="N926" s="175"/>
      <c r="O926" s="175"/>
      <c r="P926" s="175"/>
      <c r="Q926" s="175"/>
      <c r="R926" s="175"/>
      <c r="S926" s="175"/>
      <c r="T926" s="175"/>
      <c r="U926" s="175"/>
      <c r="V926" s="175"/>
      <c r="W926" s="175"/>
      <c r="X926" s="175"/>
      <c r="Y926" s="175"/>
      <c r="Z926" s="175"/>
    </row>
    <row r="927" ht="11.25" customHeight="1">
      <c r="A927" s="176"/>
      <c r="B927" s="176"/>
      <c r="C927" s="176"/>
      <c r="D927" s="176"/>
      <c r="E927" s="176"/>
      <c r="F927" s="175"/>
      <c r="G927" s="175"/>
      <c r="H927" s="175"/>
      <c r="I927" s="175"/>
      <c r="J927" s="175"/>
      <c r="K927" s="175"/>
      <c r="L927" s="175"/>
      <c r="M927" s="175"/>
      <c r="N927" s="175"/>
      <c r="O927" s="175"/>
      <c r="P927" s="175"/>
      <c r="Q927" s="175"/>
      <c r="R927" s="175"/>
      <c r="S927" s="175"/>
      <c r="T927" s="175"/>
      <c r="U927" s="175"/>
      <c r="V927" s="175"/>
      <c r="W927" s="175"/>
      <c r="X927" s="175"/>
      <c r="Y927" s="175"/>
      <c r="Z927" s="175"/>
    </row>
    <row r="928" ht="11.25" customHeight="1">
      <c r="A928" s="176"/>
      <c r="B928" s="176"/>
      <c r="C928" s="176"/>
      <c r="D928" s="176"/>
      <c r="E928" s="176"/>
      <c r="F928" s="175"/>
      <c r="G928" s="175"/>
      <c r="H928" s="175"/>
      <c r="I928" s="175"/>
      <c r="J928" s="175"/>
      <c r="K928" s="175"/>
      <c r="L928" s="175"/>
      <c r="M928" s="175"/>
      <c r="N928" s="175"/>
      <c r="O928" s="175"/>
      <c r="P928" s="175"/>
      <c r="Q928" s="175"/>
      <c r="R928" s="175"/>
      <c r="S928" s="175"/>
      <c r="T928" s="175"/>
      <c r="U928" s="175"/>
      <c r="V928" s="175"/>
      <c r="W928" s="175"/>
      <c r="X928" s="175"/>
      <c r="Y928" s="175"/>
      <c r="Z928" s="175"/>
    </row>
    <row r="929" ht="11.25" customHeight="1">
      <c r="A929" s="176"/>
      <c r="B929" s="176"/>
      <c r="C929" s="176"/>
      <c r="D929" s="176"/>
      <c r="E929" s="176"/>
      <c r="F929" s="175"/>
      <c r="G929" s="175"/>
      <c r="H929" s="175"/>
      <c r="I929" s="175"/>
      <c r="J929" s="175"/>
      <c r="K929" s="175"/>
      <c r="L929" s="175"/>
      <c r="M929" s="175"/>
      <c r="N929" s="175"/>
      <c r="O929" s="175"/>
      <c r="P929" s="175"/>
      <c r="Q929" s="175"/>
      <c r="R929" s="175"/>
      <c r="S929" s="175"/>
      <c r="T929" s="175"/>
      <c r="U929" s="175"/>
      <c r="V929" s="175"/>
      <c r="W929" s="175"/>
      <c r="X929" s="175"/>
      <c r="Y929" s="175"/>
      <c r="Z929" s="175"/>
    </row>
    <row r="930" ht="11.25" customHeight="1">
      <c r="A930" s="176"/>
      <c r="B930" s="176"/>
      <c r="C930" s="176"/>
      <c r="D930" s="176"/>
      <c r="E930" s="176"/>
      <c r="F930" s="175"/>
      <c r="G930" s="175"/>
      <c r="H930" s="175"/>
      <c r="I930" s="175"/>
      <c r="J930" s="175"/>
      <c r="K930" s="175"/>
      <c r="L930" s="175"/>
      <c r="M930" s="175"/>
      <c r="N930" s="175"/>
      <c r="O930" s="175"/>
      <c r="P930" s="175"/>
      <c r="Q930" s="175"/>
      <c r="R930" s="175"/>
      <c r="S930" s="175"/>
      <c r="T930" s="175"/>
      <c r="U930" s="175"/>
      <c r="V930" s="175"/>
      <c r="W930" s="175"/>
      <c r="X930" s="175"/>
      <c r="Y930" s="175"/>
      <c r="Z930" s="175"/>
    </row>
    <row r="931" ht="11.25" customHeight="1">
      <c r="A931" s="176"/>
      <c r="B931" s="176"/>
      <c r="C931" s="176"/>
      <c r="D931" s="176"/>
      <c r="E931" s="176"/>
      <c r="F931" s="175"/>
      <c r="G931" s="175"/>
      <c r="H931" s="175"/>
      <c r="I931" s="175"/>
      <c r="J931" s="175"/>
      <c r="K931" s="175"/>
      <c r="L931" s="175"/>
      <c r="M931" s="175"/>
      <c r="N931" s="175"/>
      <c r="O931" s="175"/>
      <c r="P931" s="175"/>
      <c r="Q931" s="175"/>
      <c r="R931" s="175"/>
      <c r="S931" s="175"/>
      <c r="T931" s="175"/>
      <c r="U931" s="175"/>
      <c r="V931" s="175"/>
      <c r="W931" s="175"/>
      <c r="X931" s="175"/>
      <c r="Y931" s="175"/>
      <c r="Z931" s="175"/>
    </row>
    <row r="932" ht="11.25" customHeight="1">
      <c r="A932" s="176"/>
      <c r="B932" s="176"/>
      <c r="C932" s="176"/>
      <c r="D932" s="176"/>
      <c r="E932" s="176"/>
      <c r="F932" s="175"/>
      <c r="G932" s="175"/>
      <c r="H932" s="175"/>
      <c r="I932" s="175"/>
      <c r="J932" s="175"/>
      <c r="K932" s="175"/>
      <c r="L932" s="175"/>
      <c r="M932" s="175"/>
      <c r="N932" s="175"/>
      <c r="O932" s="175"/>
      <c r="P932" s="175"/>
      <c r="Q932" s="175"/>
      <c r="R932" s="175"/>
      <c r="S932" s="175"/>
      <c r="T932" s="175"/>
      <c r="U932" s="175"/>
      <c r="V932" s="175"/>
      <c r="W932" s="175"/>
      <c r="X932" s="175"/>
      <c r="Y932" s="175"/>
      <c r="Z932" s="175"/>
    </row>
    <row r="933" ht="11.25" customHeight="1">
      <c r="A933" s="176"/>
      <c r="B933" s="176"/>
      <c r="C933" s="176"/>
      <c r="D933" s="176"/>
      <c r="E933" s="176"/>
      <c r="F933" s="175"/>
      <c r="G933" s="175"/>
      <c r="H933" s="175"/>
      <c r="I933" s="175"/>
      <c r="J933" s="175"/>
      <c r="K933" s="175"/>
      <c r="L933" s="175"/>
      <c r="M933" s="175"/>
      <c r="N933" s="175"/>
      <c r="O933" s="175"/>
      <c r="P933" s="175"/>
      <c r="Q933" s="175"/>
      <c r="R933" s="175"/>
      <c r="S933" s="175"/>
      <c r="T933" s="175"/>
      <c r="U933" s="175"/>
      <c r="V933" s="175"/>
      <c r="W933" s="175"/>
      <c r="X933" s="175"/>
      <c r="Y933" s="175"/>
      <c r="Z933" s="175"/>
    </row>
    <row r="934" ht="11.25" customHeight="1">
      <c r="A934" s="176"/>
      <c r="B934" s="176"/>
      <c r="C934" s="176"/>
      <c r="D934" s="176"/>
      <c r="E934" s="176"/>
      <c r="F934" s="175"/>
      <c r="G934" s="175"/>
      <c r="H934" s="175"/>
      <c r="I934" s="175"/>
      <c r="J934" s="175"/>
      <c r="K934" s="175"/>
      <c r="L934" s="175"/>
      <c r="M934" s="175"/>
      <c r="N934" s="175"/>
      <c r="O934" s="175"/>
      <c r="P934" s="175"/>
      <c r="Q934" s="175"/>
      <c r="R934" s="175"/>
      <c r="S934" s="175"/>
      <c r="T934" s="175"/>
      <c r="U934" s="175"/>
      <c r="V934" s="175"/>
      <c r="W934" s="175"/>
      <c r="X934" s="175"/>
      <c r="Y934" s="175"/>
      <c r="Z934" s="175"/>
    </row>
    <row r="935" ht="11.25" customHeight="1">
      <c r="A935" s="176"/>
      <c r="B935" s="176"/>
      <c r="C935" s="176"/>
      <c r="D935" s="176"/>
      <c r="E935" s="176"/>
      <c r="F935" s="175"/>
      <c r="G935" s="175"/>
      <c r="H935" s="175"/>
      <c r="I935" s="175"/>
      <c r="J935" s="175"/>
      <c r="K935" s="175"/>
      <c r="L935" s="175"/>
      <c r="M935" s="175"/>
      <c r="N935" s="175"/>
      <c r="O935" s="175"/>
      <c r="P935" s="175"/>
      <c r="Q935" s="175"/>
      <c r="R935" s="175"/>
      <c r="S935" s="175"/>
      <c r="T935" s="175"/>
      <c r="U935" s="175"/>
      <c r="V935" s="175"/>
      <c r="W935" s="175"/>
      <c r="X935" s="175"/>
      <c r="Y935" s="175"/>
      <c r="Z935" s="175"/>
    </row>
    <row r="936" ht="11.25" customHeight="1">
      <c r="A936" s="176"/>
      <c r="B936" s="176"/>
      <c r="C936" s="176"/>
      <c r="D936" s="176"/>
      <c r="E936" s="176"/>
      <c r="F936" s="175"/>
      <c r="G936" s="175"/>
      <c r="H936" s="175"/>
      <c r="I936" s="175"/>
      <c r="J936" s="175"/>
      <c r="K936" s="175"/>
      <c r="L936" s="175"/>
      <c r="M936" s="175"/>
      <c r="N936" s="175"/>
      <c r="O936" s="175"/>
      <c r="P936" s="175"/>
      <c r="Q936" s="175"/>
      <c r="R936" s="175"/>
      <c r="S936" s="175"/>
      <c r="T936" s="175"/>
      <c r="U936" s="175"/>
      <c r="V936" s="175"/>
      <c r="W936" s="175"/>
      <c r="X936" s="175"/>
      <c r="Y936" s="175"/>
      <c r="Z936" s="175"/>
    </row>
    <row r="937" ht="11.25" customHeight="1">
      <c r="A937" s="176"/>
      <c r="B937" s="176"/>
      <c r="C937" s="176"/>
      <c r="D937" s="176"/>
      <c r="E937" s="176"/>
      <c r="F937" s="175"/>
      <c r="G937" s="175"/>
      <c r="H937" s="175"/>
      <c r="I937" s="175"/>
      <c r="J937" s="175"/>
      <c r="K937" s="175"/>
      <c r="L937" s="175"/>
      <c r="M937" s="175"/>
      <c r="N937" s="175"/>
      <c r="O937" s="175"/>
      <c r="P937" s="175"/>
      <c r="Q937" s="175"/>
      <c r="R937" s="175"/>
      <c r="S937" s="175"/>
      <c r="T937" s="175"/>
      <c r="U937" s="175"/>
      <c r="V937" s="175"/>
      <c r="W937" s="175"/>
      <c r="X937" s="175"/>
      <c r="Y937" s="175"/>
      <c r="Z937" s="175"/>
    </row>
    <row r="938" ht="11.25" customHeight="1">
      <c r="A938" s="176"/>
      <c r="B938" s="176"/>
      <c r="C938" s="176"/>
      <c r="D938" s="176"/>
      <c r="E938" s="176"/>
      <c r="F938" s="175"/>
      <c r="G938" s="175"/>
      <c r="H938" s="175"/>
      <c r="I938" s="175"/>
      <c r="J938" s="175"/>
      <c r="K938" s="175"/>
      <c r="L938" s="175"/>
      <c r="M938" s="175"/>
      <c r="N938" s="175"/>
      <c r="O938" s="175"/>
      <c r="P938" s="175"/>
      <c r="Q938" s="175"/>
      <c r="R938" s="175"/>
      <c r="S938" s="175"/>
      <c r="T938" s="175"/>
      <c r="U938" s="175"/>
      <c r="V938" s="175"/>
      <c r="W938" s="175"/>
      <c r="X938" s="175"/>
      <c r="Y938" s="175"/>
      <c r="Z938" s="175"/>
    </row>
    <row r="939" ht="11.25" customHeight="1">
      <c r="A939" s="176"/>
      <c r="B939" s="176"/>
      <c r="C939" s="176"/>
      <c r="D939" s="176"/>
      <c r="E939" s="176"/>
      <c r="F939" s="175"/>
      <c r="G939" s="175"/>
      <c r="H939" s="175"/>
      <c r="I939" s="175"/>
      <c r="J939" s="175"/>
      <c r="K939" s="175"/>
      <c r="L939" s="175"/>
      <c r="M939" s="175"/>
      <c r="N939" s="175"/>
      <c r="O939" s="175"/>
      <c r="P939" s="175"/>
      <c r="Q939" s="175"/>
      <c r="R939" s="175"/>
      <c r="S939" s="175"/>
      <c r="T939" s="175"/>
      <c r="U939" s="175"/>
      <c r="V939" s="175"/>
      <c r="W939" s="175"/>
      <c r="X939" s="175"/>
      <c r="Y939" s="175"/>
      <c r="Z939" s="175"/>
    </row>
    <row r="940" ht="11.25" customHeight="1">
      <c r="A940" s="176"/>
      <c r="B940" s="176"/>
      <c r="C940" s="176"/>
      <c r="D940" s="176"/>
      <c r="E940" s="176"/>
      <c r="F940" s="175"/>
      <c r="G940" s="175"/>
      <c r="H940" s="175"/>
      <c r="I940" s="175"/>
      <c r="J940" s="175"/>
      <c r="K940" s="175"/>
      <c r="L940" s="175"/>
      <c r="M940" s="175"/>
      <c r="N940" s="175"/>
      <c r="O940" s="175"/>
      <c r="P940" s="175"/>
      <c r="Q940" s="175"/>
      <c r="R940" s="175"/>
      <c r="S940" s="175"/>
      <c r="T940" s="175"/>
      <c r="U940" s="175"/>
      <c r="V940" s="175"/>
      <c r="W940" s="175"/>
      <c r="X940" s="175"/>
      <c r="Y940" s="175"/>
      <c r="Z940" s="175"/>
    </row>
    <row r="941" ht="11.25" customHeight="1">
      <c r="A941" s="176"/>
      <c r="B941" s="176"/>
      <c r="C941" s="176"/>
      <c r="D941" s="176"/>
      <c r="E941" s="176"/>
      <c r="F941" s="175"/>
      <c r="G941" s="175"/>
      <c r="H941" s="175"/>
      <c r="I941" s="175"/>
      <c r="J941" s="175"/>
      <c r="K941" s="175"/>
      <c r="L941" s="175"/>
      <c r="M941" s="175"/>
      <c r="N941" s="175"/>
      <c r="O941" s="175"/>
      <c r="P941" s="175"/>
      <c r="Q941" s="175"/>
      <c r="R941" s="175"/>
      <c r="S941" s="175"/>
      <c r="T941" s="175"/>
      <c r="U941" s="175"/>
      <c r="V941" s="175"/>
      <c r="W941" s="175"/>
      <c r="X941" s="175"/>
      <c r="Y941" s="175"/>
      <c r="Z941" s="175"/>
    </row>
    <row r="942" ht="11.25" customHeight="1">
      <c r="A942" s="176"/>
      <c r="B942" s="176"/>
      <c r="C942" s="176"/>
      <c r="D942" s="176"/>
      <c r="E942" s="176"/>
      <c r="F942" s="175"/>
      <c r="G942" s="175"/>
      <c r="H942" s="175"/>
      <c r="I942" s="175"/>
      <c r="J942" s="175"/>
      <c r="K942" s="175"/>
      <c r="L942" s="175"/>
      <c r="M942" s="175"/>
      <c r="N942" s="175"/>
      <c r="O942" s="175"/>
      <c r="P942" s="175"/>
      <c r="Q942" s="175"/>
      <c r="R942" s="175"/>
      <c r="S942" s="175"/>
      <c r="T942" s="175"/>
      <c r="U942" s="175"/>
      <c r="V942" s="175"/>
      <c r="W942" s="175"/>
      <c r="X942" s="175"/>
      <c r="Y942" s="175"/>
      <c r="Z942" s="175"/>
    </row>
    <row r="943" ht="11.25" customHeight="1">
      <c r="A943" s="176"/>
      <c r="B943" s="176"/>
      <c r="C943" s="176"/>
      <c r="D943" s="176"/>
      <c r="E943" s="176"/>
      <c r="F943" s="175"/>
      <c r="G943" s="175"/>
      <c r="H943" s="175"/>
      <c r="I943" s="175"/>
      <c r="J943" s="175"/>
      <c r="K943" s="175"/>
      <c r="L943" s="175"/>
      <c r="M943" s="175"/>
      <c r="N943" s="175"/>
      <c r="O943" s="175"/>
      <c r="P943" s="175"/>
      <c r="Q943" s="175"/>
      <c r="R943" s="175"/>
      <c r="S943" s="175"/>
      <c r="T943" s="175"/>
      <c r="U943" s="175"/>
      <c r="V943" s="175"/>
      <c r="W943" s="175"/>
      <c r="X943" s="175"/>
      <c r="Y943" s="175"/>
      <c r="Z943" s="175"/>
    </row>
    <row r="944" ht="11.25" customHeight="1">
      <c r="A944" s="176"/>
      <c r="B944" s="176"/>
      <c r="C944" s="176"/>
      <c r="D944" s="176"/>
      <c r="E944" s="176"/>
      <c r="F944" s="175"/>
      <c r="G944" s="175"/>
      <c r="H944" s="175"/>
      <c r="I944" s="175"/>
      <c r="J944" s="175"/>
      <c r="K944" s="175"/>
      <c r="L944" s="175"/>
      <c r="M944" s="175"/>
      <c r="N944" s="175"/>
      <c r="O944" s="175"/>
      <c r="P944" s="175"/>
      <c r="Q944" s="175"/>
      <c r="R944" s="175"/>
      <c r="S944" s="175"/>
      <c r="T944" s="175"/>
      <c r="U944" s="175"/>
      <c r="V944" s="175"/>
      <c r="W944" s="175"/>
      <c r="X944" s="175"/>
      <c r="Y944" s="175"/>
      <c r="Z944" s="175"/>
    </row>
    <row r="945" ht="11.25" customHeight="1">
      <c r="A945" s="176"/>
      <c r="B945" s="176"/>
      <c r="C945" s="176"/>
      <c r="D945" s="176"/>
      <c r="E945" s="176"/>
      <c r="F945" s="175"/>
      <c r="G945" s="175"/>
      <c r="H945" s="175"/>
      <c r="I945" s="175"/>
      <c r="J945" s="175"/>
      <c r="K945" s="175"/>
      <c r="L945" s="175"/>
      <c r="M945" s="175"/>
      <c r="N945" s="175"/>
      <c r="O945" s="175"/>
      <c r="P945" s="175"/>
      <c r="Q945" s="175"/>
      <c r="R945" s="175"/>
      <c r="S945" s="175"/>
      <c r="T945" s="175"/>
      <c r="U945" s="175"/>
      <c r="V945" s="175"/>
      <c r="W945" s="175"/>
      <c r="X945" s="175"/>
      <c r="Y945" s="175"/>
      <c r="Z945" s="175"/>
    </row>
    <row r="946" ht="11.25" customHeight="1">
      <c r="A946" s="176"/>
      <c r="B946" s="176"/>
      <c r="C946" s="176"/>
      <c r="D946" s="176"/>
      <c r="E946" s="176"/>
      <c r="F946" s="175"/>
      <c r="G946" s="175"/>
      <c r="H946" s="175"/>
      <c r="I946" s="175"/>
      <c r="J946" s="175"/>
      <c r="K946" s="175"/>
      <c r="L946" s="175"/>
      <c r="M946" s="175"/>
      <c r="N946" s="175"/>
      <c r="O946" s="175"/>
      <c r="P946" s="175"/>
      <c r="Q946" s="175"/>
      <c r="R946" s="175"/>
      <c r="S946" s="175"/>
      <c r="T946" s="175"/>
      <c r="U946" s="175"/>
      <c r="V946" s="175"/>
      <c r="W946" s="175"/>
      <c r="X946" s="175"/>
      <c r="Y946" s="175"/>
      <c r="Z946" s="175"/>
    </row>
    <row r="947" ht="11.25" customHeight="1">
      <c r="A947" s="176"/>
      <c r="B947" s="176"/>
      <c r="C947" s="176"/>
      <c r="D947" s="176"/>
      <c r="E947" s="176"/>
      <c r="F947" s="175"/>
      <c r="G947" s="175"/>
      <c r="H947" s="175"/>
      <c r="I947" s="175"/>
      <c r="J947" s="175"/>
      <c r="K947" s="175"/>
      <c r="L947" s="175"/>
      <c r="M947" s="175"/>
      <c r="N947" s="175"/>
      <c r="O947" s="175"/>
      <c r="P947" s="175"/>
      <c r="Q947" s="175"/>
      <c r="R947" s="175"/>
      <c r="S947" s="175"/>
      <c r="T947" s="175"/>
      <c r="U947" s="175"/>
      <c r="V947" s="175"/>
      <c r="W947" s="175"/>
      <c r="X947" s="175"/>
      <c r="Y947" s="175"/>
      <c r="Z947" s="175"/>
    </row>
    <row r="948" ht="11.25" customHeight="1">
      <c r="A948" s="176"/>
      <c r="B948" s="176"/>
      <c r="C948" s="176"/>
      <c r="D948" s="176"/>
      <c r="E948" s="176"/>
      <c r="F948" s="175"/>
      <c r="G948" s="175"/>
      <c r="H948" s="175"/>
      <c r="I948" s="175"/>
      <c r="J948" s="175"/>
      <c r="K948" s="175"/>
      <c r="L948" s="175"/>
      <c r="M948" s="175"/>
      <c r="N948" s="175"/>
      <c r="O948" s="175"/>
      <c r="P948" s="175"/>
      <c r="Q948" s="175"/>
      <c r="R948" s="175"/>
      <c r="S948" s="175"/>
      <c r="T948" s="175"/>
      <c r="U948" s="175"/>
      <c r="V948" s="175"/>
      <c r="W948" s="175"/>
      <c r="X948" s="175"/>
      <c r="Y948" s="175"/>
      <c r="Z948" s="175"/>
    </row>
    <row r="949" ht="11.25" customHeight="1">
      <c r="A949" s="176"/>
      <c r="B949" s="176"/>
      <c r="C949" s="176"/>
      <c r="D949" s="176"/>
      <c r="E949" s="176"/>
      <c r="F949" s="175"/>
      <c r="G949" s="175"/>
      <c r="H949" s="175"/>
      <c r="I949" s="175"/>
      <c r="J949" s="175"/>
      <c r="K949" s="175"/>
      <c r="L949" s="175"/>
      <c r="M949" s="175"/>
      <c r="N949" s="175"/>
      <c r="O949" s="175"/>
      <c r="P949" s="175"/>
      <c r="Q949" s="175"/>
      <c r="R949" s="175"/>
      <c r="S949" s="175"/>
      <c r="T949" s="175"/>
      <c r="U949" s="175"/>
      <c r="V949" s="175"/>
      <c r="W949" s="175"/>
      <c r="X949" s="175"/>
      <c r="Y949" s="175"/>
      <c r="Z949" s="175"/>
    </row>
    <row r="950" ht="11.25" customHeight="1">
      <c r="A950" s="176"/>
      <c r="B950" s="176"/>
      <c r="C950" s="176"/>
      <c r="D950" s="176"/>
      <c r="E950" s="176"/>
      <c r="F950" s="175"/>
      <c r="G950" s="175"/>
      <c r="H950" s="175"/>
      <c r="I950" s="175"/>
      <c r="J950" s="175"/>
      <c r="K950" s="175"/>
      <c r="L950" s="175"/>
      <c r="M950" s="175"/>
      <c r="N950" s="175"/>
      <c r="O950" s="175"/>
      <c r="P950" s="175"/>
      <c r="Q950" s="175"/>
      <c r="R950" s="175"/>
      <c r="S950" s="175"/>
      <c r="T950" s="175"/>
      <c r="U950" s="175"/>
      <c r="V950" s="175"/>
      <c r="W950" s="175"/>
      <c r="X950" s="175"/>
      <c r="Y950" s="175"/>
      <c r="Z950" s="175"/>
    </row>
    <row r="951" ht="11.25" customHeight="1">
      <c r="A951" s="176"/>
      <c r="B951" s="176"/>
      <c r="C951" s="176"/>
      <c r="D951" s="176"/>
      <c r="E951" s="176"/>
      <c r="F951" s="175"/>
      <c r="G951" s="175"/>
      <c r="H951" s="175"/>
      <c r="I951" s="175"/>
      <c r="J951" s="175"/>
      <c r="K951" s="175"/>
      <c r="L951" s="175"/>
      <c r="M951" s="175"/>
      <c r="N951" s="175"/>
      <c r="O951" s="175"/>
      <c r="P951" s="175"/>
      <c r="Q951" s="175"/>
      <c r="R951" s="175"/>
      <c r="S951" s="175"/>
      <c r="T951" s="175"/>
      <c r="U951" s="175"/>
      <c r="V951" s="175"/>
      <c r="W951" s="175"/>
      <c r="X951" s="175"/>
      <c r="Y951" s="175"/>
      <c r="Z951" s="175"/>
    </row>
    <row r="952" ht="11.25" customHeight="1">
      <c r="A952" s="176"/>
      <c r="B952" s="176"/>
      <c r="C952" s="176"/>
      <c r="D952" s="176"/>
      <c r="E952" s="176"/>
      <c r="F952" s="175"/>
      <c r="G952" s="175"/>
      <c r="H952" s="175"/>
      <c r="I952" s="175"/>
      <c r="J952" s="175"/>
      <c r="K952" s="175"/>
      <c r="L952" s="175"/>
      <c r="M952" s="175"/>
      <c r="N952" s="175"/>
      <c r="O952" s="175"/>
      <c r="P952" s="175"/>
      <c r="Q952" s="175"/>
      <c r="R952" s="175"/>
      <c r="S952" s="175"/>
      <c r="T952" s="175"/>
      <c r="U952" s="175"/>
      <c r="V952" s="175"/>
      <c r="W952" s="175"/>
      <c r="X952" s="175"/>
      <c r="Y952" s="175"/>
      <c r="Z952" s="175"/>
    </row>
    <row r="953" ht="11.25" customHeight="1">
      <c r="A953" s="176"/>
      <c r="B953" s="176"/>
      <c r="C953" s="176"/>
      <c r="D953" s="176"/>
      <c r="E953" s="176"/>
      <c r="F953" s="175"/>
      <c r="G953" s="175"/>
      <c r="H953" s="175"/>
      <c r="I953" s="175"/>
      <c r="J953" s="175"/>
      <c r="K953" s="175"/>
      <c r="L953" s="175"/>
      <c r="M953" s="175"/>
      <c r="N953" s="175"/>
      <c r="O953" s="175"/>
      <c r="P953" s="175"/>
      <c r="Q953" s="175"/>
      <c r="R953" s="175"/>
      <c r="S953" s="175"/>
      <c r="T953" s="175"/>
      <c r="U953" s="175"/>
      <c r="V953" s="175"/>
      <c r="W953" s="175"/>
      <c r="X953" s="175"/>
      <c r="Y953" s="175"/>
      <c r="Z953" s="175"/>
    </row>
    <row r="954" ht="11.25" customHeight="1">
      <c r="A954" s="176"/>
      <c r="B954" s="176"/>
      <c r="C954" s="176"/>
      <c r="D954" s="176"/>
      <c r="E954" s="176"/>
      <c r="F954" s="175"/>
      <c r="G954" s="175"/>
      <c r="H954" s="175"/>
      <c r="I954" s="175"/>
      <c r="J954" s="175"/>
      <c r="K954" s="175"/>
      <c r="L954" s="175"/>
      <c r="M954" s="175"/>
      <c r="N954" s="175"/>
      <c r="O954" s="175"/>
      <c r="P954" s="175"/>
      <c r="Q954" s="175"/>
      <c r="R954" s="175"/>
      <c r="S954" s="175"/>
      <c r="T954" s="175"/>
      <c r="U954" s="175"/>
      <c r="V954" s="175"/>
      <c r="W954" s="175"/>
      <c r="X954" s="175"/>
      <c r="Y954" s="175"/>
      <c r="Z954" s="175"/>
    </row>
    <row r="955" ht="11.25" customHeight="1">
      <c r="A955" s="176"/>
      <c r="B955" s="176"/>
      <c r="C955" s="176"/>
      <c r="D955" s="176"/>
      <c r="E955" s="176"/>
      <c r="F955" s="175"/>
      <c r="G955" s="175"/>
      <c r="H955" s="175"/>
      <c r="I955" s="175"/>
      <c r="J955" s="175"/>
      <c r="K955" s="175"/>
      <c r="L955" s="175"/>
      <c r="M955" s="175"/>
      <c r="N955" s="175"/>
      <c r="O955" s="175"/>
      <c r="P955" s="175"/>
      <c r="Q955" s="175"/>
      <c r="R955" s="175"/>
      <c r="S955" s="175"/>
      <c r="T955" s="175"/>
      <c r="U955" s="175"/>
      <c r="V955" s="175"/>
      <c r="W955" s="175"/>
      <c r="X955" s="175"/>
      <c r="Y955" s="175"/>
      <c r="Z955" s="175"/>
    </row>
    <row r="956" ht="11.25" customHeight="1">
      <c r="A956" s="176"/>
      <c r="B956" s="176"/>
      <c r="C956" s="176"/>
      <c r="D956" s="176"/>
      <c r="E956" s="176"/>
      <c r="F956" s="175"/>
      <c r="G956" s="175"/>
      <c r="H956" s="175"/>
      <c r="I956" s="175"/>
      <c r="J956" s="175"/>
      <c r="K956" s="175"/>
      <c r="L956" s="175"/>
      <c r="M956" s="175"/>
      <c r="N956" s="175"/>
      <c r="O956" s="175"/>
      <c r="P956" s="175"/>
      <c r="Q956" s="175"/>
      <c r="R956" s="175"/>
      <c r="S956" s="175"/>
      <c r="T956" s="175"/>
      <c r="U956" s="175"/>
      <c r="V956" s="175"/>
      <c r="W956" s="175"/>
      <c r="X956" s="175"/>
      <c r="Y956" s="175"/>
      <c r="Z956" s="175"/>
    </row>
    <row r="957" ht="11.25" customHeight="1">
      <c r="A957" s="176"/>
      <c r="B957" s="176"/>
      <c r="C957" s="176"/>
      <c r="D957" s="176"/>
      <c r="E957" s="176"/>
      <c r="F957" s="175"/>
      <c r="G957" s="175"/>
      <c r="H957" s="175"/>
      <c r="I957" s="175"/>
      <c r="J957" s="175"/>
      <c r="K957" s="175"/>
      <c r="L957" s="175"/>
      <c r="M957" s="175"/>
      <c r="N957" s="175"/>
      <c r="O957" s="175"/>
      <c r="P957" s="175"/>
      <c r="Q957" s="175"/>
      <c r="R957" s="175"/>
      <c r="S957" s="175"/>
      <c r="T957" s="175"/>
      <c r="U957" s="175"/>
      <c r="V957" s="175"/>
      <c r="W957" s="175"/>
      <c r="X957" s="175"/>
      <c r="Y957" s="175"/>
      <c r="Z957" s="175"/>
    </row>
    <row r="958" ht="11.25" customHeight="1">
      <c r="A958" s="176"/>
      <c r="B958" s="176"/>
      <c r="C958" s="176"/>
      <c r="D958" s="176"/>
      <c r="E958" s="176"/>
      <c r="F958" s="175"/>
      <c r="G958" s="175"/>
      <c r="H958" s="175"/>
      <c r="I958" s="175"/>
      <c r="J958" s="175"/>
      <c r="K958" s="175"/>
      <c r="L958" s="175"/>
      <c r="M958" s="175"/>
      <c r="N958" s="175"/>
      <c r="O958" s="175"/>
      <c r="P958" s="175"/>
      <c r="Q958" s="175"/>
      <c r="R958" s="175"/>
      <c r="S958" s="175"/>
      <c r="T958" s="175"/>
      <c r="U958" s="175"/>
      <c r="V958" s="175"/>
      <c r="W958" s="175"/>
      <c r="X958" s="175"/>
      <c r="Y958" s="175"/>
      <c r="Z958" s="175"/>
    </row>
    <row r="959" ht="11.25" customHeight="1">
      <c r="A959" s="176"/>
      <c r="B959" s="176"/>
      <c r="C959" s="176"/>
      <c r="D959" s="176"/>
      <c r="E959" s="176"/>
      <c r="F959" s="175"/>
      <c r="G959" s="175"/>
      <c r="H959" s="175"/>
      <c r="I959" s="175"/>
      <c r="J959" s="175"/>
      <c r="K959" s="175"/>
      <c r="L959" s="175"/>
      <c r="M959" s="175"/>
      <c r="N959" s="175"/>
      <c r="O959" s="175"/>
      <c r="P959" s="175"/>
      <c r="Q959" s="175"/>
      <c r="R959" s="175"/>
      <c r="S959" s="175"/>
      <c r="T959" s="175"/>
      <c r="U959" s="175"/>
      <c r="V959" s="175"/>
      <c r="W959" s="175"/>
      <c r="X959" s="175"/>
      <c r="Y959" s="175"/>
      <c r="Z959" s="175"/>
    </row>
    <row r="960" ht="11.25" customHeight="1">
      <c r="A960" s="176"/>
      <c r="B960" s="176"/>
      <c r="C960" s="176"/>
      <c r="D960" s="176"/>
      <c r="E960" s="176"/>
      <c r="F960" s="175"/>
      <c r="G960" s="175"/>
      <c r="H960" s="175"/>
      <c r="I960" s="175"/>
      <c r="J960" s="175"/>
      <c r="K960" s="175"/>
      <c r="L960" s="175"/>
      <c r="M960" s="175"/>
      <c r="N960" s="175"/>
      <c r="O960" s="175"/>
      <c r="P960" s="175"/>
      <c r="Q960" s="175"/>
      <c r="R960" s="175"/>
      <c r="S960" s="175"/>
      <c r="T960" s="175"/>
      <c r="U960" s="175"/>
      <c r="V960" s="175"/>
      <c r="W960" s="175"/>
      <c r="X960" s="175"/>
      <c r="Y960" s="175"/>
      <c r="Z960" s="175"/>
    </row>
    <row r="961" ht="11.25" customHeight="1">
      <c r="A961" s="176"/>
      <c r="B961" s="176"/>
      <c r="C961" s="176"/>
      <c r="D961" s="176"/>
      <c r="E961" s="176"/>
      <c r="F961" s="175"/>
      <c r="G961" s="175"/>
      <c r="H961" s="175"/>
      <c r="I961" s="175"/>
      <c r="J961" s="175"/>
      <c r="K961" s="175"/>
      <c r="L961" s="175"/>
      <c r="M961" s="175"/>
      <c r="N961" s="175"/>
      <c r="O961" s="175"/>
      <c r="P961" s="175"/>
      <c r="Q961" s="175"/>
      <c r="R961" s="175"/>
      <c r="S961" s="175"/>
      <c r="T961" s="175"/>
      <c r="U961" s="175"/>
      <c r="V961" s="175"/>
      <c r="W961" s="175"/>
      <c r="X961" s="175"/>
      <c r="Y961" s="175"/>
      <c r="Z961" s="175"/>
    </row>
    <row r="962" ht="11.25" customHeight="1">
      <c r="A962" s="176"/>
      <c r="B962" s="176"/>
      <c r="C962" s="176"/>
      <c r="D962" s="176"/>
      <c r="E962" s="176"/>
      <c r="F962" s="175"/>
      <c r="G962" s="175"/>
      <c r="H962" s="175"/>
      <c r="I962" s="175"/>
      <c r="J962" s="175"/>
      <c r="K962" s="175"/>
      <c r="L962" s="175"/>
      <c r="M962" s="175"/>
      <c r="N962" s="175"/>
      <c r="O962" s="175"/>
      <c r="P962" s="175"/>
      <c r="Q962" s="175"/>
      <c r="R962" s="175"/>
      <c r="S962" s="175"/>
      <c r="T962" s="175"/>
      <c r="U962" s="175"/>
      <c r="V962" s="175"/>
      <c r="W962" s="175"/>
      <c r="X962" s="175"/>
      <c r="Y962" s="175"/>
      <c r="Z962" s="175"/>
    </row>
    <row r="963" ht="11.25" customHeight="1">
      <c r="A963" s="176"/>
      <c r="B963" s="176"/>
      <c r="C963" s="176"/>
      <c r="D963" s="176"/>
      <c r="E963" s="176"/>
      <c r="F963" s="175"/>
      <c r="G963" s="175"/>
      <c r="H963" s="175"/>
      <c r="I963" s="175"/>
      <c r="J963" s="175"/>
      <c r="K963" s="175"/>
      <c r="L963" s="175"/>
      <c r="M963" s="175"/>
      <c r="N963" s="175"/>
      <c r="O963" s="175"/>
      <c r="P963" s="175"/>
      <c r="Q963" s="175"/>
      <c r="R963" s="175"/>
      <c r="S963" s="175"/>
      <c r="T963" s="175"/>
      <c r="U963" s="175"/>
      <c r="V963" s="175"/>
      <c r="W963" s="175"/>
      <c r="X963" s="175"/>
      <c r="Y963" s="175"/>
      <c r="Z963" s="175"/>
    </row>
    <row r="964" ht="11.25" customHeight="1">
      <c r="A964" s="176"/>
      <c r="B964" s="176"/>
      <c r="C964" s="176"/>
      <c r="D964" s="176"/>
      <c r="E964" s="176"/>
      <c r="F964" s="175"/>
      <c r="G964" s="175"/>
      <c r="H964" s="175"/>
      <c r="I964" s="175"/>
      <c r="J964" s="175"/>
      <c r="K964" s="175"/>
      <c r="L964" s="175"/>
      <c r="M964" s="175"/>
      <c r="N964" s="175"/>
      <c r="O964" s="175"/>
      <c r="P964" s="175"/>
      <c r="Q964" s="175"/>
      <c r="R964" s="175"/>
      <c r="S964" s="175"/>
      <c r="T964" s="175"/>
      <c r="U964" s="175"/>
      <c r="V964" s="175"/>
      <c r="W964" s="175"/>
      <c r="X964" s="175"/>
      <c r="Y964" s="175"/>
      <c r="Z964" s="175"/>
    </row>
    <row r="965" ht="11.25" customHeight="1">
      <c r="A965" s="176"/>
      <c r="B965" s="176"/>
      <c r="C965" s="176"/>
      <c r="D965" s="176"/>
      <c r="E965" s="176"/>
      <c r="F965" s="175"/>
      <c r="G965" s="175"/>
      <c r="H965" s="175"/>
      <c r="I965" s="175"/>
      <c r="J965" s="175"/>
      <c r="K965" s="175"/>
      <c r="L965" s="175"/>
      <c r="M965" s="175"/>
      <c r="N965" s="175"/>
      <c r="O965" s="175"/>
      <c r="P965" s="175"/>
      <c r="Q965" s="175"/>
      <c r="R965" s="175"/>
      <c r="S965" s="175"/>
      <c r="T965" s="175"/>
      <c r="U965" s="175"/>
      <c r="V965" s="175"/>
      <c r="W965" s="175"/>
      <c r="X965" s="175"/>
      <c r="Y965" s="175"/>
      <c r="Z965" s="175"/>
    </row>
    <row r="966" ht="11.25" customHeight="1">
      <c r="A966" s="176"/>
      <c r="B966" s="176"/>
      <c r="C966" s="176"/>
      <c r="D966" s="176"/>
      <c r="E966" s="176"/>
      <c r="F966" s="175"/>
      <c r="G966" s="175"/>
      <c r="H966" s="175"/>
      <c r="I966" s="175"/>
      <c r="J966" s="175"/>
      <c r="K966" s="175"/>
      <c r="L966" s="175"/>
      <c r="M966" s="175"/>
      <c r="N966" s="175"/>
      <c r="O966" s="175"/>
      <c r="P966" s="175"/>
      <c r="Q966" s="175"/>
      <c r="R966" s="175"/>
      <c r="S966" s="175"/>
      <c r="T966" s="175"/>
      <c r="U966" s="175"/>
      <c r="V966" s="175"/>
      <c r="W966" s="175"/>
      <c r="X966" s="175"/>
      <c r="Y966" s="175"/>
      <c r="Z966" s="175"/>
    </row>
    <row r="967" ht="11.25" customHeight="1">
      <c r="A967" s="176"/>
      <c r="B967" s="176"/>
      <c r="C967" s="176"/>
      <c r="D967" s="176"/>
      <c r="E967" s="176"/>
      <c r="F967" s="175"/>
      <c r="G967" s="175"/>
      <c r="H967" s="175"/>
      <c r="I967" s="175"/>
      <c r="J967" s="175"/>
      <c r="K967" s="175"/>
      <c r="L967" s="175"/>
      <c r="M967" s="175"/>
      <c r="N967" s="175"/>
      <c r="O967" s="175"/>
      <c r="P967" s="175"/>
      <c r="Q967" s="175"/>
      <c r="R967" s="175"/>
      <c r="S967" s="175"/>
      <c r="T967" s="175"/>
      <c r="U967" s="175"/>
      <c r="V967" s="175"/>
      <c r="W967" s="175"/>
      <c r="X967" s="175"/>
      <c r="Y967" s="175"/>
      <c r="Z967" s="175"/>
    </row>
    <row r="968" ht="11.25" customHeight="1">
      <c r="A968" s="176"/>
      <c r="B968" s="176"/>
      <c r="C968" s="176"/>
      <c r="D968" s="176"/>
      <c r="E968" s="176"/>
      <c r="F968" s="175"/>
      <c r="G968" s="175"/>
      <c r="H968" s="175"/>
      <c r="I968" s="175"/>
      <c r="J968" s="175"/>
      <c r="K968" s="175"/>
      <c r="L968" s="175"/>
      <c r="M968" s="175"/>
      <c r="N968" s="175"/>
      <c r="O968" s="175"/>
      <c r="P968" s="175"/>
      <c r="Q968" s="175"/>
      <c r="R968" s="175"/>
      <c r="S968" s="175"/>
      <c r="T968" s="175"/>
      <c r="U968" s="175"/>
      <c r="V968" s="175"/>
      <c r="W968" s="175"/>
      <c r="X968" s="175"/>
      <c r="Y968" s="175"/>
      <c r="Z968" s="175"/>
    </row>
    <row r="969" ht="11.25" customHeight="1">
      <c r="A969" s="176"/>
      <c r="B969" s="176"/>
      <c r="C969" s="176"/>
      <c r="D969" s="176"/>
      <c r="E969" s="176"/>
      <c r="F969" s="175"/>
      <c r="G969" s="175"/>
      <c r="H969" s="175"/>
      <c r="I969" s="175"/>
      <c r="J969" s="175"/>
      <c r="K969" s="175"/>
      <c r="L969" s="175"/>
      <c r="M969" s="175"/>
      <c r="N969" s="175"/>
      <c r="O969" s="175"/>
      <c r="P969" s="175"/>
      <c r="Q969" s="175"/>
      <c r="R969" s="175"/>
      <c r="S969" s="175"/>
      <c r="T969" s="175"/>
      <c r="U969" s="175"/>
      <c r="V969" s="175"/>
      <c r="W969" s="175"/>
      <c r="X969" s="175"/>
      <c r="Y969" s="175"/>
      <c r="Z969" s="175"/>
    </row>
    <row r="970" ht="11.25" customHeight="1">
      <c r="A970" s="176"/>
      <c r="B970" s="176"/>
      <c r="C970" s="176"/>
      <c r="D970" s="176"/>
      <c r="E970" s="176"/>
      <c r="F970" s="175"/>
      <c r="G970" s="175"/>
      <c r="H970" s="175"/>
      <c r="I970" s="175"/>
      <c r="J970" s="175"/>
      <c r="K970" s="175"/>
      <c r="L970" s="175"/>
      <c r="M970" s="175"/>
      <c r="N970" s="175"/>
      <c r="O970" s="175"/>
      <c r="P970" s="175"/>
      <c r="Q970" s="175"/>
      <c r="R970" s="175"/>
      <c r="S970" s="175"/>
      <c r="T970" s="175"/>
      <c r="U970" s="175"/>
      <c r="V970" s="175"/>
      <c r="W970" s="175"/>
      <c r="X970" s="175"/>
      <c r="Y970" s="175"/>
      <c r="Z970" s="175"/>
    </row>
    <row r="971" ht="11.25" customHeight="1">
      <c r="A971" s="176"/>
      <c r="B971" s="176"/>
      <c r="C971" s="176"/>
      <c r="D971" s="176"/>
      <c r="E971" s="176"/>
      <c r="F971" s="175"/>
      <c r="G971" s="175"/>
      <c r="H971" s="175"/>
      <c r="I971" s="175"/>
      <c r="J971" s="175"/>
      <c r="K971" s="175"/>
      <c r="L971" s="175"/>
      <c r="M971" s="175"/>
      <c r="N971" s="175"/>
      <c r="O971" s="175"/>
      <c r="P971" s="175"/>
      <c r="Q971" s="175"/>
      <c r="R971" s="175"/>
      <c r="S971" s="175"/>
      <c r="T971" s="175"/>
      <c r="U971" s="175"/>
      <c r="V971" s="175"/>
      <c r="W971" s="175"/>
      <c r="X971" s="175"/>
      <c r="Y971" s="175"/>
      <c r="Z971" s="175"/>
    </row>
    <row r="972" ht="11.25" customHeight="1">
      <c r="A972" s="176"/>
      <c r="B972" s="176"/>
      <c r="C972" s="176"/>
      <c r="D972" s="176"/>
      <c r="E972" s="176"/>
      <c r="F972" s="175"/>
      <c r="G972" s="175"/>
      <c r="H972" s="175"/>
      <c r="I972" s="175"/>
      <c r="J972" s="175"/>
      <c r="K972" s="175"/>
      <c r="L972" s="175"/>
      <c r="M972" s="175"/>
      <c r="N972" s="175"/>
      <c r="O972" s="175"/>
      <c r="P972" s="175"/>
      <c r="Q972" s="175"/>
      <c r="R972" s="175"/>
      <c r="S972" s="175"/>
      <c r="T972" s="175"/>
      <c r="U972" s="175"/>
      <c r="V972" s="175"/>
      <c r="W972" s="175"/>
      <c r="X972" s="175"/>
      <c r="Y972" s="175"/>
      <c r="Z972" s="175"/>
    </row>
    <row r="973" ht="11.25" customHeight="1">
      <c r="A973" s="176"/>
      <c r="B973" s="176"/>
      <c r="C973" s="176"/>
      <c r="D973" s="176"/>
      <c r="E973" s="176"/>
      <c r="F973" s="175"/>
      <c r="G973" s="175"/>
      <c r="H973" s="175"/>
      <c r="I973" s="175"/>
      <c r="J973" s="175"/>
      <c r="K973" s="175"/>
      <c r="L973" s="175"/>
      <c r="M973" s="175"/>
      <c r="N973" s="175"/>
      <c r="O973" s="175"/>
      <c r="P973" s="175"/>
      <c r="Q973" s="175"/>
      <c r="R973" s="175"/>
      <c r="S973" s="175"/>
      <c r="T973" s="175"/>
      <c r="U973" s="175"/>
      <c r="V973" s="175"/>
      <c r="W973" s="175"/>
      <c r="X973" s="175"/>
      <c r="Y973" s="175"/>
      <c r="Z973" s="175"/>
    </row>
    <row r="974" ht="11.25" customHeight="1">
      <c r="A974" s="176"/>
      <c r="B974" s="176"/>
      <c r="C974" s="176"/>
      <c r="D974" s="176"/>
      <c r="E974" s="176"/>
      <c r="F974" s="175"/>
      <c r="G974" s="175"/>
      <c r="H974" s="175"/>
      <c r="I974" s="175"/>
      <c r="J974" s="175"/>
      <c r="K974" s="175"/>
      <c r="L974" s="175"/>
      <c r="M974" s="175"/>
      <c r="N974" s="175"/>
      <c r="O974" s="175"/>
      <c r="P974" s="175"/>
      <c r="Q974" s="175"/>
      <c r="R974" s="175"/>
      <c r="S974" s="175"/>
      <c r="T974" s="175"/>
      <c r="U974" s="175"/>
      <c r="V974" s="175"/>
      <c r="W974" s="175"/>
      <c r="X974" s="175"/>
      <c r="Y974" s="175"/>
      <c r="Z974" s="175"/>
    </row>
    <row r="975" ht="11.25" customHeight="1">
      <c r="A975" s="176"/>
      <c r="B975" s="176"/>
      <c r="C975" s="176"/>
      <c r="D975" s="176"/>
      <c r="E975" s="176"/>
      <c r="F975" s="175"/>
      <c r="G975" s="175"/>
      <c r="H975" s="175"/>
      <c r="I975" s="175"/>
      <c r="J975" s="175"/>
      <c r="K975" s="175"/>
      <c r="L975" s="175"/>
      <c r="M975" s="175"/>
      <c r="N975" s="175"/>
      <c r="O975" s="175"/>
      <c r="P975" s="175"/>
      <c r="Q975" s="175"/>
      <c r="R975" s="175"/>
      <c r="S975" s="175"/>
      <c r="T975" s="175"/>
      <c r="U975" s="175"/>
      <c r="V975" s="175"/>
      <c r="W975" s="175"/>
      <c r="X975" s="175"/>
      <c r="Y975" s="175"/>
      <c r="Z975" s="175"/>
    </row>
    <row r="976" ht="11.25" customHeight="1">
      <c r="A976" s="176"/>
      <c r="B976" s="176"/>
      <c r="C976" s="176"/>
      <c r="D976" s="176"/>
      <c r="E976" s="176"/>
      <c r="F976" s="175"/>
      <c r="G976" s="175"/>
      <c r="H976" s="175"/>
      <c r="I976" s="175"/>
      <c r="J976" s="175"/>
      <c r="K976" s="175"/>
      <c r="L976" s="175"/>
      <c r="M976" s="175"/>
      <c r="N976" s="175"/>
      <c r="O976" s="175"/>
      <c r="P976" s="175"/>
      <c r="Q976" s="175"/>
      <c r="R976" s="175"/>
      <c r="S976" s="175"/>
      <c r="T976" s="175"/>
      <c r="U976" s="175"/>
      <c r="V976" s="175"/>
      <c r="W976" s="175"/>
      <c r="X976" s="175"/>
      <c r="Y976" s="175"/>
      <c r="Z976" s="175"/>
    </row>
    <row r="977" ht="11.25" customHeight="1">
      <c r="A977" s="176"/>
      <c r="B977" s="176"/>
      <c r="C977" s="176"/>
      <c r="D977" s="176"/>
      <c r="E977" s="176"/>
      <c r="F977" s="175"/>
      <c r="G977" s="175"/>
      <c r="H977" s="175"/>
      <c r="I977" s="175"/>
      <c r="J977" s="175"/>
      <c r="K977" s="175"/>
      <c r="L977" s="175"/>
      <c r="M977" s="175"/>
      <c r="N977" s="175"/>
      <c r="O977" s="175"/>
      <c r="P977" s="175"/>
      <c r="Q977" s="175"/>
      <c r="R977" s="175"/>
      <c r="S977" s="175"/>
      <c r="T977" s="175"/>
      <c r="U977" s="175"/>
      <c r="V977" s="175"/>
      <c r="W977" s="175"/>
      <c r="X977" s="175"/>
      <c r="Y977" s="175"/>
      <c r="Z977" s="175"/>
    </row>
    <row r="978" ht="11.25" customHeight="1">
      <c r="A978" s="176"/>
      <c r="B978" s="176"/>
      <c r="C978" s="176"/>
      <c r="D978" s="176"/>
      <c r="E978" s="176"/>
      <c r="F978" s="175"/>
      <c r="G978" s="175"/>
      <c r="H978" s="175"/>
      <c r="I978" s="175"/>
      <c r="J978" s="175"/>
      <c r="K978" s="175"/>
      <c r="L978" s="175"/>
      <c r="M978" s="175"/>
      <c r="N978" s="175"/>
      <c r="O978" s="175"/>
      <c r="P978" s="175"/>
      <c r="Q978" s="175"/>
      <c r="R978" s="175"/>
      <c r="S978" s="175"/>
      <c r="T978" s="175"/>
      <c r="U978" s="175"/>
      <c r="V978" s="175"/>
      <c r="W978" s="175"/>
      <c r="X978" s="175"/>
      <c r="Y978" s="175"/>
      <c r="Z978" s="175"/>
    </row>
    <row r="979" ht="11.25" customHeight="1">
      <c r="A979" s="176"/>
      <c r="B979" s="176"/>
      <c r="C979" s="176"/>
      <c r="D979" s="176"/>
      <c r="E979" s="176"/>
      <c r="F979" s="175"/>
      <c r="G979" s="175"/>
      <c r="H979" s="175"/>
      <c r="I979" s="175"/>
      <c r="J979" s="175"/>
      <c r="K979" s="175"/>
      <c r="L979" s="175"/>
      <c r="M979" s="175"/>
      <c r="N979" s="175"/>
      <c r="O979" s="175"/>
      <c r="P979" s="175"/>
      <c r="Q979" s="175"/>
      <c r="R979" s="175"/>
      <c r="S979" s="175"/>
      <c r="T979" s="175"/>
      <c r="U979" s="175"/>
      <c r="V979" s="175"/>
      <c r="W979" s="175"/>
      <c r="X979" s="175"/>
      <c r="Y979" s="175"/>
      <c r="Z979" s="175"/>
    </row>
    <row r="980" ht="11.25" customHeight="1">
      <c r="A980" s="176"/>
      <c r="B980" s="176"/>
      <c r="C980" s="176"/>
      <c r="D980" s="176"/>
      <c r="E980" s="176"/>
      <c r="F980" s="175"/>
      <c r="G980" s="175"/>
      <c r="H980" s="175"/>
      <c r="I980" s="175"/>
      <c r="J980" s="175"/>
      <c r="K980" s="175"/>
      <c r="L980" s="175"/>
      <c r="M980" s="175"/>
      <c r="N980" s="175"/>
      <c r="O980" s="175"/>
      <c r="P980" s="175"/>
      <c r="Q980" s="175"/>
      <c r="R980" s="175"/>
      <c r="S980" s="175"/>
      <c r="T980" s="175"/>
      <c r="U980" s="175"/>
      <c r="V980" s="175"/>
      <c r="W980" s="175"/>
      <c r="X980" s="175"/>
      <c r="Y980" s="175"/>
      <c r="Z980" s="175"/>
    </row>
    <row r="981" ht="11.25" customHeight="1">
      <c r="A981" s="176"/>
      <c r="B981" s="176"/>
      <c r="C981" s="176"/>
      <c r="D981" s="176"/>
      <c r="E981" s="176"/>
      <c r="F981" s="175"/>
      <c r="G981" s="175"/>
      <c r="H981" s="175"/>
      <c r="I981" s="175"/>
      <c r="J981" s="175"/>
      <c r="K981" s="175"/>
      <c r="L981" s="175"/>
      <c r="M981" s="175"/>
      <c r="N981" s="175"/>
      <c r="O981" s="175"/>
      <c r="P981" s="175"/>
      <c r="Q981" s="175"/>
      <c r="R981" s="175"/>
      <c r="S981" s="175"/>
      <c r="T981" s="175"/>
      <c r="U981" s="175"/>
      <c r="V981" s="175"/>
      <c r="W981" s="175"/>
      <c r="X981" s="175"/>
      <c r="Y981" s="175"/>
      <c r="Z981" s="175"/>
    </row>
    <row r="982" ht="11.25" customHeight="1">
      <c r="A982" s="176"/>
      <c r="B982" s="176"/>
      <c r="C982" s="176"/>
      <c r="D982" s="176"/>
      <c r="E982" s="176"/>
      <c r="F982" s="175"/>
      <c r="G982" s="175"/>
      <c r="H982" s="175"/>
      <c r="I982" s="175"/>
      <c r="J982" s="175"/>
      <c r="K982" s="175"/>
      <c r="L982" s="175"/>
      <c r="M982" s="175"/>
      <c r="N982" s="175"/>
      <c r="O982" s="175"/>
      <c r="P982" s="175"/>
      <c r="Q982" s="175"/>
      <c r="R982" s="175"/>
      <c r="S982" s="175"/>
      <c r="T982" s="175"/>
      <c r="U982" s="175"/>
      <c r="V982" s="175"/>
      <c r="W982" s="175"/>
      <c r="X982" s="175"/>
      <c r="Y982" s="175"/>
      <c r="Z982" s="175"/>
    </row>
    <row r="983" ht="11.25" customHeight="1">
      <c r="A983" s="176"/>
      <c r="B983" s="176"/>
      <c r="C983" s="176"/>
      <c r="D983" s="176"/>
      <c r="E983" s="176"/>
      <c r="F983" s="175"/>
      <c r="G983" s="175"/>
      <c r="H983" s="175"/>
      <c r="I983" s="175"/>
      <c r="J983" s="175"/>
      <c r="K983" s="175"/>
      <c r="L983" s="175"/>
      <c r="M983" s="175"/>
      <c r="N983" s="175"/>
      <c r="O983" s="175"/>
      <c r="P983" s="175"/>
      <c r="Q983" s="175"/>
      <c r="R983" s="175"/>
      <c r="S983" s="175"/>
      <c r="T983" s="175"/>
      <c r="U983" s="175"/>
      <c r="V983" s="175"/>
      <c r="W983" s="175"/>
      <c r="X983" s="175"/>
      <c r="Y983" s="175"/>
      <c r="Z983" s="175"/>
    </row>
    <row r="984" ht="11.25" customHeight="1">
      <c r="A984" s="176"/>
      <c r="B984" s="176"/>
      <c r="C984" s="176"/>
      <c r="D984" s="176"/>
      <c r="E984" s="176"/>
      <c r="F984" s="175"/>
      <c r="G984" s="175"/>
      <c r="H984" s="175"/>
      <c r="I984" s="175"/>
      <c r="J984" s="175"/>
      <c r="K984" s="175"/>
      <c r="L984" s="175"/>
      <c r="M984" s="175"/>
      <c r="N984" s="175"/>
      <c r="O984" s="175"/>
      <c r="P984" s="175"/>
      <c r="Q984" s="175"/>
      <c r="R984" s="175"/>
      <c r="S984" s="175"/>
      <c r="T984" s="175"/>
      <c r="U984" s="175"/>
      <c r="V984" s="175"/>
      <c r="W984" s="175"/>
      <c r="X984" s="175"/>
      <c r="Y984" s="175"/>
      <c r="Z984" s="175"/>
    </row>
    <row r="985" ht="11.25" customHeight="1">
      <c r="A985" s="176"/>
      <c r="B985" s="176"/>
      <c r="C985" s="176"/>
      <c r="D985" s="176"/>
      <c r="E985" s="176"/>
      <c r="F985" s="175"/>
      <c r="G985" s="175"/>
      <c r="H985" s="175"/>
      <c r="I985" s="175"/>
      <c r="J985" s="175"/>
      <c r="K985" s="175"/>
      <c r="L985" s="175"/>
      <c r="M985" s="175"/>
      <c r="N985" s="175"/>
      <c r="O985" s="175"/>
      <c r="P985" s="175"/>
      <c r="Q985" s="175"/>
      <c r="R985" s="175"/>
      <c r="S985" s="175"/>
      <c r="T985" s="175"/>
      <c r="U985" s="175"/>
      <c r="V985" s="175"/>
      <c r="W985" s="175"/>
      <c r="X985" s="175"/>
      <c r="Y985" s="175"/>
      <c r="Z985" s="175"/>
    </row>
    <row r="986" ht="11.25" customHeight="1">
      <c r="A986" s="176"/>
      <c r="B986" s="176"/>
      <c r="C986" s="176"/>
      <c r="D986" s="176"/>
      <c r="E986" s="176"/>
      <c r="F986" s="175"/>
      <c r="G986" s="175"/>
      <c r="H986" s="175"/>
      <c r="I986" s="175"/>
      <c r="J986" s="175"/>
      <c r="K986" s="175"/>
      <c r="L986" s="175"/>
      <c r="M986" s="175"/>
      <c r="N986" s="175"/>
      <c r="O986" s="175"/>
      <c r="P986" s="175"/>
      <c r="Q986" s="175"/>
      <c r="R986" s="175"/>
      <c r="S986" s="175"/>
      <c r="T986" s="175"/>
      <c r="U986" s="175"/>
      <c r="V986" s="175"/>
      <c r="W986" s="175"/>
      <c r="X986" s="175"/>
      <c r="Y986" s="175"/>
      <c r="Z986" s="175"/>
    </row>
    <row r="987" ht="11.25" customHeight="1">
      <c r="A987" s="176"/>
      <c r="B987" s="176"/>
      <c r="C987" s="176"/>
      <c r="D987" s="176"/>
      <c r="E987" s="176"/>
      <c r="F987" s="175"/>
      <c r="G987" s="175"/>
      <c r="H987" s="175"/>
      <c r="I987" s="175"/>
      <c r="J987" s="175"/>
      <c r="K987" s="175"/>
      <c r="L987" s="175"/>
      <c r="M987" s="175"/>
      <c r="N987" s="175"/>
      <c r="O987" s="175"/>
      <c r="P987" s="175"/>
      <c r="Q987" s="175"/>
      <c r="R987" s="175"/>
      <c r="S987" s="175"/>
      <c r="T987" s="175"/>
      <c r="U987" s="175"/>
      <c r="V987" s="175"/>
      <c r="W987" s="175"/>
      <c r="X987" s="175"/>
      <c r="Y987" s="175"/>
      <c r="Z987" s="175"/>
    </row>
    <row r="988" ht="11.25" customHeight="1">
      <c r="A988" s="176"/>
      <c r="B988" s="176"/>
      <c r="C988" s="176"/>
      <c r="D988" s="176"/>
      <c r="E988" s="176"/>
      <c r="F988" s="175"/>
      <c r="G988" s="175"/>
      <c r="H988" s="175"/>
      <c r="I988" s="175"/>
      <c r="J988" s="175"/>
      <c r="K988" s="175"/>
      <c r="L988" s="175"/>
      <c r="M988" s="175"/>
      <c r="N988" s="175"/>
      <c r="O988" s="175"/>
      <c r="P988" s="175"/>
      <c r="Q988" s="175"/>
      <c r="R988" s="175"/>
      <c r="S988" s="175"/>
      <c r="T988" s="175"/>
      <c r="U988" s="175"/>
      <c r="V988" s="175"/>
      <c r="W988" s="175"/>
      <c r="X988" s="175"/>
      <c r="Y988" s="175"/>
      <c r="Z988" s="175"/>
    </row>
    <row r="989" ht="11.25" customHeight="1">
      <c r="A989" s="176"/>
      <c r="B989" s="176"/>
      <c r="C989" s="176"/>
      <c r="D989" s="176"/>
      <c r="E989" s="176"/>
      <c r="F989" s="175"/>
      <c r="G989" s="175"/>
      <c r="H989" s="175"/>
      <c r="I989" s="175"/>
      <c r="J989" s="175"/>
      <c r="K989" s="175"/>
      <c r="L989" s="175"/>
      <c r="M989" s="175"/>
      <c r="N989" s="175"/>
      <c r="O989" s="175"/>
      <c r="P989" s="175"/>
      <c r="Q989" s="175"/>
      <c r="R989" s="175"/>
      <c r="S989" s="175"/>
      <c r="T989" s="175"/>
      <c r="U989" s="175"/>
      <c r="V989" s="175"/>
      <c r="W989" s="175"/>
      <c r="X989" s="175"/>
      <c r="Y989" s="175"/>
      <c r="Z989" s="175"/>
    </row>
    <row r="990" ht="11.25" customHeight="1">
      <c r="A990" s="176"/>
      <c r="B990" s="176"/>
      <c r="C990" s="176"/>
      <c r="D990" s="176"/>
      <c r="E990" s="176"/>
      <c r="F990" s="175"/>
      <c r="G990" s="175"/>
      <c r="H990" s="175"/>
      <c r="I990" s="175"/>
      <c r="J990" s="175"/>
      <c r="K990" s="175"/>
      <c r="L990" s="175"/>
      <c r="M990" s="175"/>
      <c r="N990" s="175"/>
      <c r="O990" s="175"/>
      <c r="P990" s="175"/>
      <c r="Q990" s="175"/>
      <c r="R990" s="175"/>
      <c r="S990" s="175"/>
      <c r="T990" s="175"/>
      <c r="U990" s="175"/>
      <c r="V990" s="175"/>
      <c r="W990" s="175"/>
      <c r="X990" s="175"/>
      <c r="Y990" s="175"/>
      <c r="Z990" s="175"/>
    </row>
    <row r="991" ht="11.25" customHeight="1">
      <c r="A991" s="176"/>
      <c r="B991" s="176"/>
      <c r="C991" s="176"/>
      <c r="D991" s="176"/>
      <c r="E991" s="176"/>
      <c r="F991" s="175"/>
      <c r="G991" s="175"/>
      <c r="H991" s="175"/>
      <c r="I991" s="175"/>
      <c r="J991" s="175"/>
      <c r="K991" s="175"/>
      <c r="L991" s="175"/>
      <c r="M991" s="175"/>
      <c r="N991" s="175"/>
      <c r="O991" s="175"/>
      <c r="P991" s="175"/>
      <c r="Q991" s="175"/>
      <c r="R991" s="175"/>
      <c r="S991" s="175"/>
      <c r="T991" s="175"/>
      <c r="U991" s="175"/>
      <c r="V991" s="175"/>
      <c r="W991" s="175"/>
      <c r="X991" s="175"/>
      <c r="Y991" s="175"/>
      <c r="Z991" s="175"/>
    </row>
    <row r="992" ht="11.25" customHeight="1">
      <c r="A992" s="176"/>
      <c r="B992" s="176"/>
      <c r="C992" s="176"/>
      <c r="D992" s="176"/>
      <c r="E992" s="176"/>
      <c r="F992" s="175"/>
      <c r="G992" s="175"/>
      <c r="H992" s="175"/>
      <c r="I992" s="175"/>
      <c r="J992" s="175"/>
      <c r="K992" s="175"/>
      <c r="L992" s="175"/>
      <c r="M992" s="175"/>
      <c r="N992" s="175"/>
      <c r="O992" s="175"/>
      <c r="P992" s="175"/>
      <c r="Q992" s="175"/>
      <c r="R992" s="175"/>
      <c r="S992" s="175"/>
      <c r="T992" s="175"/>
      <c r="U992" s="175"/>
      <c r="V992" s="175"/>
      <c r="W992" s="175"/>
      <c r="X992" s="175"/>
      <c r="Y992" s="175"/>
      <c r="Z992" s="175"/>
    </row>
    <row r="993" ht="11.25" customHeight="1">
      <c r="A993" s="176"/>
      <c r="B993" s="176"/>
      <c r="C993" s="176"/>
      <c r="D993" s="176"/>
      <c r="E993" s="176"/>
      <c r="F993" s="175"/>
      <c r="G993" s="175"/>
      <c r="H993" s="175"/>
      <c r="I993" s="175"/>
      <c r="J993" s="175"/>
      <c r="K993" s="175"/>
      <c r="L993" s="175"/>
      <c r="M993" s="175"/>
      <c r="N993" s="175"/>
      <c r="O993" s="175"/>
      <c r="P993" s="175"/>
      <c r="Q993" s="175"/>
      <c r="R993" s="175"/>
      <c r="S993" s="175"/>
      <c r="T993" s="175"/>
      <c r="U993" s="175"/>
      <c r="V993" s="175"/>
      <c r="W993" s="175"/>
      <c r="X993" s="175"/>
      <c r="Y993" s="175"/>
      <c r="Z993" s="175"/>
    </row>
    <row r="994" ht="11.25" customHeight="1">
      <c r="A994" s="176"/>
      <c r="B994" s="176"/>
      <c r="C994" s="176"/>
      <c r="D994" s="176"/>
      <c r="E994" s="176"/>
      <c r="F994" s="175"/>
      <c r="G994" s="175"/>
      <c r="H994" s="175"/>
      <c r="I994" s="175"/>
      <c r="J994" s="175"/>
      <c r="K994" s="175"/>
      <c r="L994" s="175"/>
      <c r="M994" s="175"/>
      <c r="N994" s="175"/>
      <c r="O994" s="175"/>
      <c r="P994" s="175"/>
      <c r="Q994" s="175"/>
      <c r="R994" s="175"/>
      <c r="S994" s="175"/>
      <c r="T994" s="175"/>
      <c r="U994" s="175"/>
      <c r="V994" s="175"/>
      <c r="W994" s="175"/>
      <c r="X994" s="175"/>
      <c r="Y994" s="175"/>
      <c r="Z994" s="175"/>
    </row>
    <row r="995" ht="11.25" customHeight="1">
      <c r="A995" s="176"/>
      <c r="B995" s="176"/>
      <c r="C995" s="176"/>
      <c r="D995" s="176"/>
      <c r="E995" s="176"/>
      <c r="F995" s="175"/>
      <c r="G995" s="175"/>
      <c r="H995" s="175"/>
      <c r="I995" s="175"/>
      <c r="J995" s="175"/>
      <c r="K995" s="175"/>
      <c r="L995" s="175"/>
      <c r="M995" s="175"/>
      <c r="N995" s="175"/>
      <c r="O995" s="175"/>
      <c r="P995" s="175"/>
      <c r="Q995" s="175"/>
      <c r="R995" s="175"/>
      <c r="S995" s="175"/>
      <c r="T995" s="175"/>
      <c r="U995" s="175"/>
      <c r="V995" s="175"/>
      <c r="W995" s="175"/>
      <c r="X995" s="175"/>
      <c r="Y995" s="175"/>
      <c r="Z995" s="175"/>
    </row>
    <row r="996" ht="11.25" customHeight="1">
      <c r="A996" s="176"/>
      <c r="B996" s="176"/>
      <c r="C996" s="176"/>
      <c r="D996" s="176"/>
      <c r="E996" s="176"/>
      <c r="F996" s="175"/>
      <c r="G996" s="175"/>
      <c r="H996" s="175"/>
      <c r="I996" s="175"/>
      <c r="J996" s="175"/>
      <c r="K996" s="175"/>
      <c r="L996" s="175"/>
      <c r="M996" s="175"/>
      <c r="N996" s="175"/>
      <c r="O996" s="175"/>
      <c r="P996" s="175"/>
      <c r="Q996" s="175"/>
      <c r="R996" s="175"/>
      <c r="S996" s="175"/>
      <c r="T996" s="175"/>
      <c r="U996" s="175"/>
      <c r="V996" s="175"/>
      <c r="W996" s="175"/>
      <c r="X996" s="175"/>
      <c r="Y996" s="175"/>
      <c r="Z996" s="175"/>
    </row>
    <row r="997" ht="11.25" customHeight="1">
      <c r="A997" s="176"/>
      <c r="B997" s="176"/>
      <c r="C997" s="176"/>
      <c r="D997" s="176"/>
      <c r="E997" s="176"/>
      <c r="F997" s="175"/>
      <c r="G997" s="175"/>
      <c r="H997" s="175"/>
      <c r="I997" s="175"/>
      <c r="J997" s="175"/>
      <c r="K997" s="175"/>
      <c r="L997" s="175"/>
      <c r="M997" s="175"/>
      <c r="N997" s="175"/>
      <c r="O997" s="175"/>
      <c r="P997" s="175"/>
      <c r="Q997" s="175"/>
      <c r="R997" s="175"/>
      <c r="S997" s="175"/>
      <c r="T997" s="175"/>
      <c r="U997" s="175"/>
      <c r="V997" s="175"/>
      <c r="W997" s="175"/>
      <c r="X997" s="175"/>
      <c r="Y997" s="175"/>
      <c r="Z997" s="175"/>
    </row>
    <row r="998" ht="11.25" customHeight="1">
      <c r="A998" s="176"/>
      <c r="B998" s="176"/>
      <c r="C998" s="176"/>
      <c r="D998" s="176"/>
      <c r="E998" s="176"/>
      <c r="F998" s="175"/>
      <c r="G998" s="175"/>
      <c r="H998" s="175"/>
      <c r="I998" s="175"/>
      <c r="J998" s="175"/>
      <c r="K998" s="175"/>
      <c r="L998" s="175"/>
      <c r="M998" s="175"/>
      <c r="N998" s="175"/>
      <c r="O998" s="175"/>
      <c r="P998" s="175"/>
      <c r="Q998" s="175"/>
      <c r="R998" s="175"/>
      <c r="S998" s="175"/>
      <c r="T998" s="175"/>
      <c r="U998" s="175"/>
      <c r="V998" s="175"/>
      <c r="W998" s="175"/>
      <c r="X998" s="175"/>
      <c r="Y998" s="175"/>
      <c r="Z998" s="175"/>
    </row>
    <row r="999" ht="11.25" customHeight="1">
      <c r="A999" s="176"/>
      <c r="B999" s="176"/>
      <c r="C999" s="176"/>
      <c r="D999" s="176"/>
      <c r="E999" s="176"/>
      <c r="F999" s="175"/>
      <c r="G999" s="175"/>
      <c r="H999" s="175"/>
      <c r="I999" s="175"/>
      <c r="J999" s="175"/>
      <c r="K999" s="175"/>
      <c r="L999" s="175"/>
      <c r="M999" s="175"/>
      <c r="N999" s="175"/>
      <c r="O999" s="175"/>
      <c r="P999" s="175"/>
      <c r="Q999" s="175"/>
      <c r="R999" s="175"/>
      <c r="S999" s="175"/>
      <c r="T999" s="175"/>
      <c r="U999" s="175"/>
      <c r="V999" s="175"/>
      <c r="W999" s="175"/>
      <c r="X999" s="175"/>
      <c r="Y999" s="175"/>
      <c r="Z999" s="175"/>
    </row>
    <row r="1000" ht="11.25" customHeight="1">
      <c r="A1000" s="176"/>
      <c r="B1000" s="176"/>
      <c r="C1000" s="176"/>
      <c r="D1000" s="176"/>
      <c r="E1000" s="176"/>
      <c r="F1000" s="175"/>
      <c r="G1000" s="175"/>
      <c r="H1000" s="175"/>
      <c r="I1000" s="175"/>
      <c r="J1000" s="175"/>
      <c r="K1000" s="175"/>
      <c r="L1000" s="175"/>
      <c r="M1000" s="175"/>
      <c r="N1000" s="175"/>
      <c r="O1000" s="175"/>
      <c r="P1000" s="175"/>
      <c r="Q1000" s="175"/>
      <c r="R1000" s="175"/>
      <c r="S1000" s="175"/>
      <c r="T1000" s="175"/>
      <c r="U1000" s="175"/>
      <c r="V1000" s="175"/>
      <c r="W1000" s="175"/>
      <c r="X1000" s="175"/>
      <c r="Y1000" s="175"/>
      <c r="Z1000" s="175"/>
    </row>
  </sheetData>
  <mergeCells count="3">
    <mergeCell ref="A1:E1"/>
    <mergeCell ref="A2:C2"/>
    <mergeCell ref="D2:E2"/>
  </mergeCells>
  <printOptions horizontalCentered="1"/>
  <pageMargins bottom="0.3937007874015748" footer="0.0" header="0.0" left="0.1968503937007874" right="0.1968503937007874" top="0.3937007874015748"/>
  <pageSetup paperSize="9" orientation="landscape"/>
  <headerFooter>
    <oddFooter>&amp;L&amp;F  - &amp;A&amp;R&amp;P /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5B8B7"/>
    <pageSetUpPr fitToPage="1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29.75"/>
    <col customWidth="1" min="2" max="2" width="11.25"/>
    <col customWidth="1" min="3" max="3" width="6.75"/>
    <col customWidth="1" min="4" max="4" width="6.88"/>
    <col customWidth="1" min="5" max="5" width="5.75"/>
    <col customWidth="1" min="6" max="6" width="5.38"/>
    <col customWidth="1" min="7" max="8" width="6.38"/>
    <col customWidth="1" min="9" max="9" width="6.88"/>
    <col customWidth="1" min="10" max="10" width="9.63"/>
    <col customWidth="1" min="11" max="11" width="6.88"/>
    <col customWidth="1" min="12" max="12" width="7.13"/>
    <col customWidth="1" min="13" max="13" width="9.88"/>
    <col customWidth="1" min="14" max="14" width="15.0"/>
    <col customWidth="1" min="15" max="15" width="7.25"/>
    <col customWidth="1" min="16" max="16" width="6.38"/>
    <col customWidth="1" min="17" max="17" width="17.88"/>
    <col customWidth="1" min="18" max="18" width="4.0"/>
    <col customWidth="1" min="19" max="20" width="8.75"/>
    <col customWidth="1" min="21" max="29" width="9.13"/>
  </cols>
  <sheetData>
    <row r="1" ht="15.0" customHeight="1">
      <c r="A1" s="734"/>
      <c r="B1" s="7" t="s">
        <v>696</v>
      </c>
      <c r="C1" s="8" t="s">
        <v>1869</v>
      </c>
      <c r="D1" s="8"/>
      <c r="E1" s="735"/>
      <c r="F1" s="735"/>
      <c r="G1" s="735"/>
      <c r="H1" s="735"/>
      <c r="I1" s="735"/>
      <c r="J1" s="735"/>
      <c r="K1" s="735"/>
      <c r="L1" s="8"/>
      <c r="M1" s="8"/>
      <c r="N1" s="8"/>
      <c r="O1" s="8"/>
      <c r="P1" s="877"/>
      <c r="Q1" s="10"/>
      <c r="R1" s="878"/>
      <c r="S1" s="878"/>
      <c r="T1" s="878"/>
      <c r="U1" s="878"/>
      <c r="V1" s="12"/>
      <c r="W1" s="12"/>
      <c r="X1" s="12"/>
      <c r="Y1" s="12"/>
      <c r="Z1" s="12"/>
      <c r="AA1" s="12"/>
      <c r="AB1" s="12"/>
      <c r="AC1" s="12"/>
    </row>
    <row r="2" ht="15.0" customHeight="1">
      <c r="A2" s="879"/>
      <c r="B2" s="880" t="s">
        <v>18</v>
      </c>
      <c r="C2" s="881" t="s">
        <v>1870</v>
      </c>
      <c r="D2" s="881"/>
      <c r="E2" s="881"/>
      <c r="F2" s="881"/>
      <c r="G2" s="881"/>
      <c r="H2" s="881"/>
      <c r="I2" s="881"/>
      <c r="J2" s="881"/>
      <c r="K2" s="8"/>
      <c r="L2" s="882"/>
      <c r="M2" s="882"/>
      <c r="N2" s="882"/>
      <c r="O2" s="882"/>
      <c r="P2" s="736"/>
      <c r="Q2" s="16"/>
      <c r="R2" s="883"/>
      <c r="S2" s="883"/>
      <c r="T2" s="883"/>
      <c r="U2" s="883"/>
      <c r="V2" s="26"/>
      <c r="W2" s="26"/>
      <c r="X2" s="26"/>
      <c r="Y2" s="26"/>
      <c r="Z2" s="26"/>
      <c r="AA2" s="26"/>
      <c r="AB2" s="26"/>
      <c r="AC2" s="26"/>
    </row>
    <row r="3" ht="15.0" customHeight="1">
      <c r="A3" s="740"/>
      <c r="B3" s="880" t="s">
        <v>20</v>
      </c>
      <c r="C3" s="881" t="s">
        <v>1871</v>
      </c>
      <c r="D3" s="881"/>
      <c r="E3" s="881"/>
      <c r="F3" s="881"/>
      <c r="G3" s="881"/>
      <c r="H3" s="881"/>
      <c r="I3" s="881"/>
      <c r="J3" s="881"/>
      <c r="K3" s="741"/>
      <c r="L3" s="881"/>
      <c r="M3" s="881"/>
      <c r="N3" s="881"/>
      <c r="O3" s="881"/>
      <c r="P3" s="884"/>
      <c r="Q3" s="22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</row>
    <row r="4" ht="21.0" customHeight="1">
      <c r="A4" s="23" t="s">
        <v>1872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5"/>
      <c r="R4" s="885"/>
      <c r="S4" s="885"/>
      <c r="T4" s="885"/>
      <c r="U4" s="885"/>
      <c r="V4" s="118"/>
      <c r="W4" s="118"/>
      <c r="X4" s="118"/>
      <c r="Y4" s="118"/>
      <c r="Z4" s="118"/>
      <c r="AA4" s="118"/>
      <c r="AB4" s="118"/>
      <c r="AC4" s="118"/>
    </row>
    <row r="5" ht="21.0" customHeight="1">
      <c r="A5" s="886" t="s">
        <v>1873</v>
      </c>
      <c r="B5" s="796" t="s">
        <v>1874</v>
      </c>
      <c r="C5" s="887" t="s">
        <v>1875</v>
      </c>
      <c r="D5" s="144"/>
      <c r="E5" s="144"/>
      <c r="F5" s="145"/>
      <c r="G5" s="887" t="s">
        <v>1831</v>
      </c>
      <c r="H5" s="145"/>
      <c r="I5" s="796" t="s">
        <v>1876</v>
      </c>
      <c r="J5" s="796" t="s">
        <v>1877</v>
      </c>
      <c r="K5" s="888" t="s">
        <v>1878</v>
      </c>
      <c r="L5" s="144"/>
      <c r="M5" s="145"/>
      <c r="N5" s="887" t="s">
        <v>1879</v>
      </c>
      <c r="O5" s="144"/>
      <c r="P5" s="889"/>
      <c r="Q5" s="890" t="s">
        <v>1880</v>
      </c>
      <c r="R5" s="27"/>
      <c r="S5" s="891" t="s">
        <v>1837</v>
      </c>
      <c r="T5" s="892"/>
      <c r="U5" s="27"/>
      <c r="V5" s="27"/>
      <c r="W5" s="27"/>
      <c r="X5" s="27"/>
      <c r="Y5" s="27"/>
      <c r="Z5" s="27"/>
      <c r="AA5" s="27"/>
      <c r="AB5" s="27"/>
      <c r="AC5" s="27"/>
    </row>
    <row r="6" ht="19.5" customHeight="1">
      <c r="A6" s="807"/>
      <c r="B6" s="753"/>
      <c r="C6" s="893" t="s">
        <v>1881</v>
      </c>
      <c r="D6" s="894" t="s">
        <v>1882</v>
      </c>
      <c r="E6" s="895" t="s">
        <v>1840</v>
      </c>
      <c r="F6" s="809" t="s">
        <v>1815</v>
      </c>
      <c r="G6" s="893" t="s">
        <v>1883</v>
      </c>
      <c r="H6" s="810" t="s">
        <v>55</v>
      </c>
      <c r="I6" s="753"/>
      <c r="J6" s="753"/>
      <c r="K6" s="893" t="s">
        <v>1883</v>
      </c>
      <c r="L6" s="810" t="s">
        <v>55</v>
      </c>
      <c r="M6" s="893" t="s">
        <v>1884</v>
      </c>
      <c r="N6" s="893" t="s">
        <v>1700</v>
      </c>
      <c r="O6" s="893" t="s">
        <v>1883</v>
      </c>
      <c r="P6" s="895" t="s">
        <v>55</v>
      </c>
      <c r="Q6" s="896"/>
      <c r="R6" s="27"/>
      <c r="S6" s="897" t="s">
        <v>192</v>
      </c>
      <c r="T6" s="898" t="s">
        <v>1700</v>
      </c>
      <c r="U6" s="27"/>
      <c r="V6" s="27"/>
      <c r="W6" s="27"/>
      <c r="X6" s="27"/>
      <c r="Y6" s="27"/>
      <c r="Z6" s="27"/>
      <c r="AA6" s="27"/>
      <c r="AB6" s="27"/>
      <c r="AC6" s="27"/>
    </row>
    <row r="7" ht="15.0" customHeight="1">
      <c r="A7" s="899" t="s">
        <v>1818</v>
      </c>
      <c r="B7" s="900"/>
      <c r="C7" s="900"/>
      <c r="D7" s="900"/>
      <c r="E7" s="900"/>
      <c r="F7" s="900"/>
      <c r="G7" s="900"/>
      <c r="H7" s="900"/>
      <c r="I7" s="900"/>
      <c r="J7" s="900"/>
      <c r="K7" s="901"/>
      <c r="L7" s="900"/>
      <c r="M7" s="900"/>
      <c r="N7" s="900"/>
      <c r="O7" s="902"/>
      <c r="P7" s="902"/>
      <c r="Q7" s="903"/>
      <c r="R7" s="26"/>
      <c r="S7" s="904">
        <f t="shared" ref="S7:S12" si="1">SUMIF($M$7:$M$16,T7,$L$7:$L$16)</f>
        <v>0</v>
      </c>
      <c r="T7" s="905" t="s">
        <v>1847</v>
      </c>
      <c r="U7" s="26"/>
      <c r="V7" s="26"/>
      <c r="W7" s="26"/>
      <c r="X7" s="26"/>
      <c r="Y7" s="26"/>
      <c r="Z7" s="26"/>
      <c r="AA7" s="26"/>
      <c r="AB7" s="26"/>
      <c r="AC7" s="26"/>
    </row>
    <row r="8" ht="15.0" customHeight="1">
      <c r="A8" s="906"/>
      <c r="B8" s="907" t="s">
        <v>1885</v>
      </c>
      <c r="C8" s="908"/>
      <c r="D8" s="908"/>
      <c r="E8" s="908"/>
      <c r="F8" s="909">
        <v>1.0</v>
      </c>
      <c r="G8" s="910" t="str">
        <f t="shared" ref="G8:G11" si="2">IF(C8="","",IF(F8&lt;0,(D8*(E8+0.02)),(D8*(E8+0.02))))</f>
        <v/>
      </c>
      <c r="H8" s="910" t="str">
        <f t="shared" ref="H8:H11" si="3">IF(C8="","",IF(F8&gt;0,F8*G8,F8*-G8))</f>
        <v/>
      </c>
      <c r="I8" s="911" t="str">
        <f t="shared" ref="I8:I11" si="4">IF(C8="","",C8*F8)</f>
        <v/>
      </c>
      <c r="J8" s="911" t="str">
        <f t="shared" ref="J8:J11" si="5">IF(C8="","",C8*F8*0.05)</f>
        <v/>
      </c>
      <c r="K8" s="910" t="str">
        <f t="shared" ref="K8:K11" si="6">IF(C8="","",IF(F8&lt;0,-C8*E8,C8*E8))</f>
        <v/>
      </c>
      <c r="L8" s="912" t="str">
        <f t="shared" ref="L8:L11" si="7">IF(C8="","",IF(F8&gt;0,K8*F8,-K8*F8))</f>
        <v/>
      </c>
      <c r="M8" s="913"/>
      <c r="N8" s="914" t="s">
        <v>1886</v>
      </c>
      <c r="O8" s="915" t="str">
        <f t="shared" ref="O8:O11" si="8">IF(C8="","",IF(F8&lt;0,-C8,C8))</f>
        <v/>
      </c>
      <c r="P8" s="915" t="str">
        <f t="shared" ref="P8:P11" si="9">IF(C8="","",C8*F8)</f>
        <v/>
      </c>
      <c r="Q8" s="916"/>
      <c r="R8" s="17"/>
      <c r="S8" s="917">
        <f t="shared" si="1"/>
        <v>0</v>
      </c>
      <c r="T8" s="918" t="s">
        <v>1848</v>
      </c>
      <c r="U8" s="17"/>
      <c r="V8" s="17"/>
      <c r="W8" s="17"/>
      <c r="X8" s="17"/>
      <c r="Y8" s="17"/>
      <c r="Z8" s="17"/>
      <c r="AA8" s="17"/>
      <c r="AB8" s="17"/>
      <c r="AC8" s="17"/>
    </row>
    <row r="9" ht="15.0" customHeight="1">
      <c r="A9" s="919"/>
      <c r="B9" s="907" t="s">
        <v>1887</v>
      </c>
      <c r="C9" s="908"/>
      <c r="D9" s="908"/>
      <c r="E9" s="908"/>
      <c r="F9" s="909">
        <v>-1.0</v>
      </c>
      <c r="G9" s="910" t="str">
        <f t="shared" si="2"/>
        <v/>
      </c>
      <c r="H9" s="910" t="str">
        <f t="shared" si="3"/>
        <v/>
      </c>
      <c r="I9" s="911" t="str">
        <f t="shared" si="4"/>
        <v/>
      </c>
      <c r="J9" s="911" t="str">
        <f t="shared" si="5"/>
        <v/>
      </c>
      <c r="K9" s="911" t="str">
        <f t="shared" si="6"/>
        <v/>
      </c>
      <c r="L9" s="920" t="str">
        <f t="shared" si="7"/>
        <v/>
      </c>
      <c r="M9" s="913"/>
      <c r="N9" s="914" t="s">
        <v>1886</v>
      </c>
      <c r="O9" s="921" t="str">
        <f t="shared" si="8"/>
        <v/>
      </c>
      <c r="P9" s="922" t="str">
        <f t="shared" si="9"/>
        <v/>
      </c>
      <c r="Q9" s="916"/>
      <c r="R9" s="17"/>
      <c r="S9" s="917">
        <f t="shared" si="1"/>
        <v>0</v>
      </c>
      <c r="T9" s="918" t="s">
        <v>1849</v>
      </c>
      <c r="U9" s="17"/>
      <c r="V9" s="17"/>
      <c r="W9" s="17"/>
      <c r="X9" s="17"/>
      <c r="Y9" s="17"/>
      <c r="Z9" s="17"/>
      <c r="AA9" s="17"/>
      <c r="AB9" s="17"/>
      <c r="AC9" s="17"/>
    </row>
    <row r="10" ht="15.0" customHeight="1">
      <c r="A10" s="919"/>
      <c r="B10" s="907"/>
      <c r="C10" s="908"/>
      <c r="D10" s="908"/>
      <c r="E10" s="908"/>
      <c r="F10" s="909"/>
      <c r="G10" s="910" t="str">
        <f t="shared" si="2"/>
        <v/>
      </c>
      <c r="H10" s="910" t="str">
        <f t="shared" si="3"/>
        <v/>
      </c>
      <c r="I10" s="911" t="str">
        <f t="shared" si="4"/>
        <v/>
      </c>
      <c r="J10" s="911" t="str">
        <f t="shared" si="5"/>
        <v/>
      </c>
      <c r="K10" s="911" t="str">
        <f t="shared" si="6"/>
        <v/>
      </c>
      <c r="L10" s="920" t="str">
        <f t="shared" si="7"/>
        <v/>
      </c>
      <c r="M10" s="913"/>
      <c r="N10" s="914"/>
      <c r="O10" s="921" t="str">
        <f t="shared" si="8"/>
        <v/>
      </c>
      <c r="P10" s="922" t="str">
        <f t="shared" si="9"/>
        <v/>
      </c>
      <c r="Q10" s="916"/>
      <c r="R10" s="17"/>
      <c r="S10" s="917">
        <f t="shared" si="1"/>
        <v>0</v>
      </c>
      <c r="T10" s="918" t="s">
        <v>1850</v>
      </c>
      <c r="U10" s="17"/>
      <c r="V10" s="17"/>
      <c r="W10" s="17"/>
      <c r="X10" s="17"/>
      <c r="Y10" s="17"/>
      <c r="Z10" s="17"/>
      <c r="AA10" s="17"/>
      <c r="AB10" s="17"/>
      <c r="AC10" s="17"/>
    </row>
    <row r="11" ht="15.0" customHeight="1">
      <c r="A11" s="906"/>
      <c r="B11" s="923"/>
      <c r="C11" s="924"/>
      <c r="D11" s="924"/>
      <c r="E11" s="924"/>
      <c r="F11" s="925"/>
      <c r="G11" s="910" t="str">
        <f t="shared" si="2"/>
        <v/>
      </c>
      <c r="H11" s="910" t="str">
        <f t="shared" si="3"/>
        <v/>
      </c>
      <c r="I11" s="910" t="str">
        <f t="shared" si="4"/>
        <v/>
      </c>
      <c r="J11" s="910" t="str">
        <f t="shared" si="5"/>
        <v/>
      </c>
      <c r="K11" s="910" t="str">
        <f t="shared" si="6"/>
        <v/>
      </c>
      <c r="L11" s="912" t="str">
        <f t="shared" si="7"/>
        <v/>
      </c>
      <c r="M11" s="926"/>
      <c r="N11" s="927"/>
      <c r="O11" s="915" t="str">
        <f t="shared" si="8"/>
        <v/>
      </c>
      <c r="P11" s="928" t="str">
        <f t="shared" si="9"/>
        <v/>
      </c>
      <c r="Q11" s="916"/>
      <c r="R11" s="17"/>
      <c r="S11" s="917">
        <f t="shared" si="1"/>
        <v>0</v>
      </c>
      <c r="T11" s="918"/>
      <c r="U11" s="17"/>
      <c r="V11" s="17"/>
      <c r="W11" s="17"/>
      <c r="X11" s="17"/>
      <c r="Y11" s="17"/>
      <c r="Z11" s="17"/>
      <c r="AA11" s="17"/>
      <c r="AB11" s="17"/>
      <c r="AC11" s="17"/>
    </row>
    <row r="12" ht="15.0" customHeight="1">
      <c r="A12" s="929"/>
      <c r="B12" s="930" t="s">
        <v>1851</v>
      </c>
      <c r="C12" s="930">
        <f>SUMPRODUCT(C7:C11,F7:F11)</f>
        <v>0</v>
      </c>
      <c r="D12" s="930"/>
      <c r="E12" s="930"/>
      <c r="F12" s="930"/>
      <c r="G12" s="929">
        <f t="shared" ref="G12:L12" si="10">SUM(G7:G11)</f>
        <v>0</v>
      </c>
      <c r="H12" s="929">
        <f t="shared" si="10"/>
        <v>0</v>
      </c>
      <c r="I12" s="929">
        <f t="shared" si="10"/>
        <v>0</v>
      </c>
      <c r="J12" s="929">
        <f t="shared" si="10"/>
        <v>0</v>
      </c>
      <c r="K12" s="929">
        <f t="shared" si="10"/>
        <v>0</v>
      </c>
      <c r="L12" s="929">
        <f t="shared" si="10"/>
        <v>0</v>
      </c>
      <c r="M12" s="931"/>
      <c r="N12" s="929"/>
      <c r="O12" s="932">
        <f t="shared" ref="O12:P12" si="11">SUM(O7:O11)</f>
        <v>0</v>
      </c>
      <c r="P12" s="932">
        <f t="shared" si="11"/>
        <v>0</v>
      </c>
      <c r="Q12" s="933"/>
      <c r="R12" s="26"/>
      <c r="S12" s="917">
        <f t="shared" si="1"/>
        <v>0</v>
      </c>
      <c r="T12" s="918"/>
      <c r="U12" s="26"/>
      <c r="V12" s="26"/>
      <c r="W12" s="26"/>
      <c r="X12" s="26"/>
      <c r="Y12" s="26"/>
      <c r="Z12" s="26"/>
      <c r="AA12" s="26"/>
      <c r="AB12" s="26"/>
      <c r="AC12" s="26"/>
    </row>
    <row r="13" ht="15.0" customHeight="1">
      <c r="A13" s="929"/>
      <c r="B13" s="934"/>
      <c r="C13" s="935"/>
      <c r="D13" s="935"/>
      <c r="E13" s="935"/>
      <c r="F13" s="936"/>
      <c r="G13" s="929"/>
      <c r="H13" s="929"/>
      <c r="I13" s="929"/>
      <c r="J13" s="929"/>
      <c r="K13" s="929"/>
      <c r="L13" s="929"/>
      <c r="M13" s="929"/>
      <c r="N13" s="929"/>
      <c r="O13" s="929"/>
      <c r="P13" s="929"/>
      <c r="Q13" s="933"/>
      <c r="R13" s="26"/>
      <c r="S13" s="937">
        <f>SUM(S7:S12)</f>
        <v>0</v>
      </c>
      <c r="T13" s="938" t="str">
        <f>IF(L12=S13,"OK","Conferir")</f>
        <v>OK</v>
      </c>
      <c r="U13" s="26"/>
      <c r="V13" s="26"/>
      <c r="W13" s="26"/>
      <c r="X13" s="26"/>
      <c r="Y13" s="26"/>
      <c r="Z13" s="26"/>
      <c r="AA13" s="26"/>
      <c r="AB13" s="26"/>
      <c r="AC13" s="26"/>
    </row>
    <row r="14" ht="15.0" customHeight="1">
      <c r="A14" s="939"/>
      <c r="B14" s="12"/>
      <c r="C14" s="12"/>
      <c r="D14" s="12"/>
      <c r="E14" s="12"/>
      <c r="F14" s="12"/>
      <c r="G14" s="12"/>
      <c r="H14" s="12"/>
      <c r="I14" s="12"/>
      <c r="J14" s="168"/>
      <c r="K14" s="12"/>
      <c r="L14" s="12"/>
      <c r="M14" s="27"/>
      <c r="N14" s="27"/>
      <c r="O14" s="27"/>
      <c r="P14" s="27"/>
      <c r="Q14" s="27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</row>
    <row r="15" ht="15.0" customHeight="1">
      <c r="A15" s="27"/>
      <c r="B15" s="940"/>
      <c r="C15" s="12"/>
      <c r="D15" s="12"/>
      <c r="E15" s="12"/>
      <c r="F15" s="27"/>
      <c r="G15" s="27"/>
      <c r="H15" s="12"/>
      <c r="I15" s="12"/>
      <c r="J15" s="27"/>
      <c r="K15" s="27"/>
      <c r="L15" s="27"/>
      <c r="M15" s="12"/>
      <c r="N15" s="941"/>
      <c r="O15" s="146"/>
      <c r="P15" s="848"/>
      <c r="Q15" s="27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</row>
    <row r="16" ht="15.0" customHeight="1">
      <c r="A16" s="47"/>
      <c r="B16" s="942"/>
      <c r="C16" s="118"/>
      <c r="D16" s="118"/>
      <c r="E16" s="118"/>
      <c r="F16" s="47"/>
      <c r="G16" s="47"/>
      <c r="H16" s="943"/>
      <c r="I16" s="118"/>
      <c r="J16" s="47"/>
      <c r="K16" s="47"/>
      <c r="L16" s="118"/>
      <c r="M16" s="47"/>
      <c r="N16" s="47"/>
      <c r="O16" s="47"/>
      <c r="P16" s="47"/>
      <c r="Q16" s="47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</row>
    <row r="17" ht="15.0" customHeight="1">
      <c r="A17" s="47"/>
      <c r="B17" s="942"/>
      <c r="C17" s="118"/>
      <c r="D17" s="118"/>
      <c r="E17" s="118"/>
      <c r="F17" s="47"/>
      <c r="G17" s="47"/>
      <c r="H17" s="118"/>
      <c r="I17" s="944"/>
      <c r="J17" s="47"/>
      <c r="K17" s="47"/>
      <c r="L17" s="943"/>
      <c r="M17" s="47"/>
      <c r="N17" s="47"/>
      <c r="O17" s="47"/>
      <c r="P17" s="47"/>
      <c r="Q17" s="4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</row>
    <row r="18" ht="15.0" customHeight="1">
      <c r="A18" s="47"/>
      <c r="B18" s="942"/>
      <c r="C18" s="118"/>
      <c r="D18" s="118"/>
      <c r="E18" s="118"/>
      <c r="F18" s="47"/>
      <c r="G18" s="47"/>
      <c r="H18" s="118"/>
      <c r="I18" s="118"/>
      <c r="J18" s="47"/>
      <c r="K18" s="47"/>
      <c r="L18" s="943"/>
      <c r="M18" s="47"/>
      <c r="N18" s="47"/>
      <c r="O18" s="47"/>
      <c r="P18" s="47"/>
      <c r="Q18" s="4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</row>
    <row r="19" ht="15.0" customHeight="1">
      <c r="A19" s="47"/>
      <c r="B19" s="942"/>
      <c r="C19" s="118"/>
      <c r="D19" s="118"/>
      <c r="E19" s="118"/>
      <c r="F19" s="47"/>
      <c r="G19" s="47"/>
      <c r="H19" s="47"/>
      <c r="I19" s="118"/>
      <c r="J19" s="118"/>
      <c r="K19" s="47"/>
      <c r="L19" s="47"/>
      <c r="M19" s="943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</row>
    <row r="20" ht="15.0" customHeight="1">
      <c r="A20" s="47"/>
      <c r="B20" s="942"/>
      <c r="C20" s="118"/>
      <c r="D20" s="118"/>
      <c r="E20" s="118"/>
      <c r="F20" s="47"/>
      <c r="G20" s="47"/>
      <c r="H20" s="47"/>
      <c r="I20" s="118"/>
      <c r="J20" s="118"/>
      <c r="K20" s="47"/>
      <c r="L20" s="47"/>
      <c r="M20" s="943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</row>
    <row r="21" ht="15.0" customHeight="1">
      <c r="A21" s="47"/>
      <c r="B21" s="942"/>
      <c r="C21" s="47"/>
      <c r="D21" s="47"/>
      <c r="E21" s="47"/>
      <c r="F21" s="47"/>
      <c r="G21" s="47"/>
      <c r="H21" s="47"/>
      <c r="I21" s="118"/>
      <c r="J21" s="118"/>
      <c r="K21" s="47"/>
      <c r="L21" s="47"/>
      <c r="M21" s="943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</row>
    <row r="22" ht="14.25" customHeight="1">
      <c r="A22" s="47"/>
      <c r="B22" s="942"/>
      <c r="C22" s="47"/>
      <c r="D22" s="47"/>
      <c r="E22" s="47"/>
      <c r="F22" s="47"/>
      <c r="G22" s="47"/>
      <c r="H22" s="118"/>
      <c r="I22" s="118"/>
      <c r="J22" s="118"/>
      <c r="K22" s="118"/>
      <c r="L22" s="943"/>
      <c r="M22" s="943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</row>
    <row r="23" ht="12.75" customHeight="1">
      <c r="A23" s="47"/>
      <c r="B23" s="942"/>
      <c r="C23" s="47"/>
      <c r="D23" s="47"/>
      <c r="E23" s="47"/>
      <c r="F23" s="47"/>
      <c r="G23" s="47"/>
      <c r="H23" s="118"/>
      <c r="I23" s="118"/>
      <c r="J23" s="118"/>
      <c r="K23" s="118"/>
      <c r="L23" s="943"/>
      <c r="M23" s="943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</row>
    <row r="24" ht="12.75" customHeight="1">
      <c r="A24" s="47"/>
      <c r="B24" s="942"/>
      <c r="C24" s="47"/>
      <c r="D24" s="47"/>
      <c r="E24" s="47"/>
      <c r="F24" s="47"/>
      <c r="G24" s="47"/>
      <c r="H24" s="118"/>
      <c r="I24" s="118"/>
      <c r="J24" s="118"/>
      <c r="K24" s="118"/>
      <c r="L24" s="943"/>
      <c r="M24" s="943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</row>
    <row r="25" ht="12.75" customHeight="1">
      <c r="A25" s="47"/>
      <c r="B25" s="942"/>
      <c r="C25" s="47"/>
      <c r="D25" s="47"/>
      <c r="E25" s="47"/>
      <c r="F25" s="47"/>
      <c r="G25" s="47"/>
      <c r="H25" s="118"/>
      <c r="I25" s="118"/>
      <c r="J25" s="118"/>
      <c r="K25" s="118"/>
      <c r="L25" s="943"/>
      <c r="M25" s="943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</row>
    <row r="26" ht="12.75" customHeight="1">
      <c r="A26" s="47"/>
      <c r="B26" s="942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</row>
    <row r="27" ht="12.75" customHeight="1">
      <c r="A27" s="47"/>
      <c r="B27" s="942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</row>
    <row r="28" ht="12.75" customHeight="1">
      <c r="A28" s="47"/>
      <c r="B28" s="942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</row>
    <row r="29" ht="12.75" customHeight="1">
      <c r="A29" s="47"/>
      <c r="B29" s="942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</row>
    <row r="30" ht="12.75" customHeight="1">
      <c r="A30" s="47"/>
      <c r="B30" s="942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</row>
    <row r="31" ht="12.75" customHeight="1">
      <c r="A31" s="47"/>
      <c r="B31" s="942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</row>
    <row r="32" ht="12.75" customHeight="1">
      <c r="A32" s="47"/>
      <c r="B32" s="942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</row>
    <row r="33" ht="12.75" customHeight="1">
      <c r="A33" s="47"/>
      <c r="B33" s="942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</row>
    <row r="34" ht="12.75" customHeight="1">
      <c r="A34" s="47"/>
      <c r="B34" s="942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</row>
    <row r="35" ht="12.75" customHeight="1">
      <c r="A35" s="47"/>
      <c r="B35" s="942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</row>
    <row r="36" ht="12.75" customHeight="1">
      <c r="A36" s="47"/>
      <c r="B36" s="942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</row>
    <row r="37" ht="12.75" customHeight="1">
      <c r="A37" s="47"/>
      <c r="B37" s="942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</row>
    <row r="38" ht="12.75" customHeight="1">
      <c r="A38" s="47"/>
      <c r="B38" s="942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</row>
    <row r="39" ht="12.75" customHeight="1">
      <c r="A39" s="47"/>
      <c r="B39" s="942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</row>
    <row r="40" ht="12.75" customHeight="1">
      <c r="A40" s="47"/>
      <c r="B40" s="942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</row>
    <row r="41" ht="12.75" customHeight="1">
      <c r="A41" s="47"/>
      <c r="B41" s="942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</row>
    <row r="42" ht="12.75" customHeight="1">
      <c r="A42" s="47"/>
      <c r="B42" s="942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</row>
    <row r="43" ht="12.75" customHeight="1">
      <c r="A43" s="47"/>
      <c r="B43" s="942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</row>
    <row r="44" ht="12.75" customHeight="1">
      <c r="A44" s="47"/>
      <c r="B44" s="942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</row>
    <row r="45" ht="12.75" customHeight="1">
      <c r="A45" s="47"/>
      <c r="B45" s="942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</row>
    <row r="46" ht="12.75" customHeight="1">
      <c r="A46" s="47"/>
      <c r="B46" s="942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</row>
    <row r="47" ht="12.75" customHeight="1">
      <c r="A47" s="47"/>
      <c r="B47" s="942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</row>
    <row r="48" ht="12.75" customHeight="1">
      <c r="A48" s="47"/>
      <c r="B48" s="942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</row>
    <row r="49" ht="12.75" customHeight="1">
      <c r="A49" s="47"/>
      <c r="B49" s="942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</row>
    <row r="50" ht="12.75" customHeight="1">
      <c r="A50" s="47"/>
      <c r="B50" s="942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</row>
    <row r="51" ht="12.75" customHeight="1">
      <c r="A51" s="47"/>
      <c r="B51" s="942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</row>
    <row r="52" ht="12.75" customHeight="1">
      <c r="A52" s="47"/>
      <c r="B52" s="942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</row>
    <row r="53" ht="12.75" customHeight="1">
      <c r="A53" s="47"/>
      <c r="B53" s="942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</row>
    <row r="54" ht="12.75" customHeight="1">
      <c r="A54" s="47"/>
      <c r="B54" s="942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</row>
    <row r="55" ht="12.75" customHeight="1">
      <c r="A55" s="47"/>
      <c r="B55" s="942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</row>
    <row r="56" ht="12.75" customHeight="1">
      <c r="A56" s="47"/>
      <c r="B56" s="942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</row>
    <row r="57" ht="12.75" customHeight="1">
      <c r="A57" s="47"/>
      <c r="B57" s="942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</row>
    <row r="58" ht="12.75" customHeight="1">
      <c r="A58" s="47"/>
      <c r="B58" s="942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</row>
    <row r="59" ht="12.75" customHeight="1">
      <c r="A59" s="47"/>
      <c r="B59" s="942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</row>
    <row r="60" ht="12.75" customHeight="1">
      <c r="A60" s="47"/>
      <c r="B60" s="942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</row>
    <row r="61" ht="12.75" customHeight="1">
      <c r="A61" s="47"/>
      <c r="B61" s="942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</row>
    <row r="62" ht="12.75" customHeight="1">
      <c r="A62" s="47"/>
      <c r="B62" s="942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</row>
    <row r="63" ht="12.75" customHeight="1">
      <c r="A63" s="47"/>
      <c r="B63" s="942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</row>
    <row r="64" ht="12.75" customHeight="1">
      <c r="A64" s="47"/>
      <c r="B64" s="942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</row>
    <row r="65" ht="12.75" customHeight="1">
      <c r="A65" s="47"/>
      <c r="B65" s="942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</row>
    <row r="66" ht="12.75" customHeight="1">
      <c r="A66" s="47"/>
      <c r="B66" s="942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</row>
    <row r="67" ht="12.75" customHeight="1">
      <c r="A67" s="47"/>
      <c r="B67" s="942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</row>
    <row r="68" ht="12.75" customHeight="1">
      <c r="A68" s="47"/>
      <c r="B68" s="942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</row>
    <row r="69" ht="12.75" customHeight="1">
      <c r="A69" s="47"/>
      <c r="B69" s="942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</row>
    <row r="70" ht="12.75" customHeight="1">
      <c r="A70" s="47"/>
      <c r="B70" s="942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</row>
    <row r="71" ht="12.75" customHeight="1">
      <c r="A71" s="47"/>
      <c r="B71" s="942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</row>
    <row r="72" ht="12.75" customHeight="1">
      <c r="A72" s="47"/>
      <c r="B72" s="942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</row>
    <row r="73" ht="12.75" customHeight="1">
      <c r="A73" s="47"/>
      <c r="B73" s="942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</row>
    <row r="74" ht="12.75" customHeight="1">
      <c r="A74" s="47"/>
      <c r="B74" s="942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</row>
    <row r="75" ht="12.75" customHeight="1">
      <c r="A75" s="47"/>
      <c r="B75" s="942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</row>
    <row r="76" ht="12.75" customHeight="1">
      <c r="A76" s="47"/>
      <c r="B76" s="942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</row>
    <row r="77" ht="12.75" customHeight="1">
      <c r="A77" s="47"/>
      <c r="B77" s="942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</row>
    <row r="78" ht="12.75" customHeight="1">
      <c r="A78" s="47"/>
      <c r="B78" s="942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</row>
    <row r="79" ht="12.75" customHeight="1">
      <c r="A79" s="47"/>
      <c r="B79" s="942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</row>
    <row r="80" ht="12.75" customHeight="1">
      <c r="A80" s="47"/>
      <c r="B80" s="942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</row>
    <row r="81" ht="12.75" customHeight="1">
      <c r="A81" s="47"/>
      <c r="B81" s="942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</row>
    <row r="82" ht="12.75" customHeight="1">
      <c r="A82" s="47"/>
      <c r="B82" s="942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</row>
    <row r="83" ht="12.75" customHeight="1">
      <c r="A83" s="47"/>
      <c r="B83" s="942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</row>
    <row r="84" ht="12.75" customHeight="1">
      <c r="A84" s="47"/>
      <c r="B84" s="942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</row>
    <row r="85" ht="12.75" customHeight="1">
      <c r="A85" s="47"/>
      <c r="B85" s="942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</row>
    <row r="86" ht="12.75" customHeight="1">
      <c r="A86" s="47"/>
      <c r="B86" s="942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</row>
    <row r="87" ht="12.75" customHeight="1">
      <c r="A87" s="47"/>
      <c r="B87" s="942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</row>
    <row r="88" ht="12.75" customHeight="1">
      <c r="A88" s="47"/>
      <c r="B88" s="942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</row>
    <row r="89" ht="12.75" customHeight="1">
      <c r="A89" s="47"/>
      <c r="B89" s="942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</row>
    <row r="90" ht="12.75" customHeight="1">
      <c r="A90" s="47"/>
      <c r="B90" s="942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</row>
    <row r="91" ht="12.75" customHeight="1">
      <c r="A91" s="47"/>
      <c r="B91" s="942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</row>
    <row r="92" ht="12.75" customHeight="1">
      <c r="A92" s="47"/>
      <c r="B92" s="942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</row>
    <row r="93" ht="12.75" customHeight="1">
      <c r="A93" s="47"/>
      <c r="B93" s="942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</row>
    <row r="94" ht="12.75" customHeight="1">
      <c r="A94" s="47"/>
      <c r="B94" s="942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</row>
    <row r="95" ht="12.75" customHeight="1">
      <c r="A95" s="47"/>
      <c r="B95" s="942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</row>
    <row r="96" ht="12.75" customHeight="1">
      <c r="A96" s="47"/>
      <c r="B96" s="942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</row>
    <row r="97" ht="12.75" customHeight="1">
      <c r="A97" s="47"/>
      <c r="B97" s="942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</row>
    <row r="98" ht="12.75" customHeight="1">
      <c r="A98" s="47"/>
      <c r="B98" s="942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</row>
    <row r="99" ht="12.75" customHeight="1">
      <c r="A99" s="47"/>
      <c r="B99" s="942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</row>
    <row r="100" ht="12.75" customHeight="1">
      <c r="A100" s="47"/>
      <c r="B100" s="942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</row>
    <row r="101" ht="12.75" customHeight="1">
      <c r="A101" s="47"/>
      <c r="B101" s="942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</row>
    <row r="102" ht="12.75" customHeight="1">
      <c r="A102" s="47"/>
      <c r="B102" s="942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</row>
    <row r="103" ht="12.75" customHeight="1">
      <c r="A103" s="47"/>
      <c r="B103" s="942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</row>
    <row r="104" ht="12.75" customHeight="1">
      <c r="A104" s="47"/>
      <c r="B104" s="942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</row>
    <row r="105" ht="12.75" customHeight="1">
      <c r="A105" s="47"/>
      <c r="B105" s="942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</row>
    <row r="106" ht="12.75" customHeight="1">
      <c r="A106" s="47"/>
      <c r="B106" s="942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</row>
    <row r="107" ht="12.75" customHeight="1">
      <c r="A107" s="47"/>
      <c r="B107" s="942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</row>
    <row r="108" ht="12.75" customHeight="1">
      <c r="A108" s="47"/>
      <c r="B108" s="942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</row>
    <row r="109" ht="12.75" customHeight="1">
      <c r="A109" s="47"/>
      <c r="B109" s="942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</row>
    <row r="110" ht="12.75" customHeight="1">
      <c r="A110" s="47"/>
      <c r="B110" s="942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</row>
    <row r="111" ht="12.75" customHeight="1">
      <c r="A111" s="47"/>
      <c r="B111" s="942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</row>
    <row r="112" ht="12.75" customHeight="1">
      <c r="A112" s="47"/>
      <c r="B112" s="942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</row>
    <row r="113" ht="12.75" customHeight="1">
      <c r="A113" s="47"/>
      <c r="B113" s="942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</row>
    <row r="114" ht="12.75" customHeight="1">
      <c r="A114" s="47"/>
      <c r="B114" s="942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</row>
    <row r="115" ht="12.75" customHeight="1">
      <c r="A115" s="47"/>
      <c r="B115" s="942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</row>
    <row r="116" ht="12.75" customHeight="1">
      <c r="A116" s="47"/>
      <c r="B116" s="942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</row>
    <row r="117" ht="12.75" customHeight="1">
      <c r="A117" s="47"/>
      <c r="B117" s="942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</row>
    <row r="118" ht="12.75" customHeight="1">
      <c r="A118" s="47"/>
      <c r="B118" s="942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</row>
    <row r="119" ht="12.75" customHeight="1">
      <c r="A119" s="47"/>
      <c r="B119" s="942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</row>
    <row r="120" ht="12.75" customHeight="1">
      <c r="A120" s="47"/>
      <c r="B120" s="942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</row>
    <row r="121" ht="12.75" customHeight="1">
      <c r="A121" s="47"/>
      <c r="B121" s="942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</row>
    <row r="122" ht="12.75" customHeight="1">
      <c r="A122" s="47"/>
      <c r="B122" s="942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</row>
    <row r="123" ht="12.75" customHeight="1">
      <c r="A123" s="47"/>
      <c r="B123" s="942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</row>
    <row r="124" ht="12.75" customHeight="1">
      <c r="A124" s="47"/>
      <c r="B124" s="942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</row>
    <row r="125" ht="12.75" customHeight="1">
      <c r="A125" s="47"/>
      <c r="B125" s="942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</row>
    <row r="126" ht="12.75" customHeight="1">
      <c r="A126" s="47"/>
      <c r="B126" s="942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</row>
    <row r="127" ht="12.75" customHeight="1">
      <c r="A127" s="47"/>
      <c r="B127" s="942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</row>
    <row r="128" ht="12.75" customHeight="1">
      <c r="A128" s="47"/>
      <c r="B128" s="942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</row>
    <row r="129" ht="12.75" customHeight="1">
      <c r="A129" s="47"/>
      <c r="B129" s="942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</row>
    <row r="130" ht="12.75" customHeight="1">
      <c r="A130" s="47"/>
      <c r="B130" s="942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</row>
    <row r="131" ht="12.75" customHeight="1">
      <c r="A131" s="47"/>
      <c r="B131" s="942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</row>
    <row r="132" ht="12.75" customHeight="1">
      <c r="A132" s="47"/>
      <c r="B132" s="942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</row>
    <row r="133" ht="12.75" customHeight="1">
      <c r="A133" s="47"/>
      <c r="B133" s="942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</row>
    <row r="134" ht="12.75" customHeight="1">
      <c r="A134" s="47"/>
      <c r="B134" s="942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</row>
    <row r="135" ht="12.75" customHeight="1">
      <c r="A135" s="47"/>
      <c r="B135" s="942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</row>
    <row r="136" ht="12.75" customHeight="1">
      <c r="A136" s="47"/>
      <c r="B136" s="942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</row>
    <row r="137" ht="12.75" customHeight="1">
      <c r="A137" s="47"/>
      <c r="B137" s="942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</row>
    <row r="138" ht="12.75" customHeight="1">
      <c r="A138" s="47"/>
      <c r="B138" s="942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</row>
    <row r="139" ht="12.75" customHeight="1">
      <c r="A139" s="47"/>
      <c r="B139" s="942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</row>
    <row r="140" ht="12.75" customHeight="1">
      <c r="A140" s="47"/>
      <c r="B140" s="942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</row>
    <row r="141" ht="12.75" customHeight="1">
      <c r="A141" s="47"/>
      <c r="B141" s="942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</row>
    <row r="142" ht="12.75" customHeight="1">
      <c r="A142" s="47"/>
      <c r="B142" s="942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</row>
    <row r="143" ht="12.75" customHeight="1">
      <c r="A143" s="47"/>
      <c r="B143" s="942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</row>
    <row r="144" ht="12.75" customHeight="1">
      <c r="A144" s="47"/>
      <c r="B144" s="942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</row>
    <row r="145" ht="12.75" customHeight="1">
      <c r="A145" s="47"/>
      <c r="B145" s="942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</row>
    <row r="146" ht="12.75" customHeight="1">
      <c r="A146" s="47"/>
      <c r="B146" s="942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</row>
    <row r="147" ht="12.75" customHeight="1">
      <c r="A147" s="47"/>
      <c r="B147" s="942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</row>
    <row r="148" ht="12.75" customHeight="1">
      <c r="A148" s="47"/>
      <c r="B148" s="942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</row>
    <row r="149" ht="12.75" customHeight="1">
      <c r="A149" s="47"/>
      <c r="B149" s="942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</row>
    <row r="150" ht="12.75" customHeight="1">
      <c r="A150" s="47"/>
      <c r="B150" s="942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</row>
    <row r="151" ht="12.75" customHeight="1">
      <c r="A151" s="47"/>
      <c r="B151" s="942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</row>
    <row r="152" ht="12.75" customHeight="1">
      <c r="A152" s="47"/>
      <c r="B152" s="942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</row>
    <row r="153" ht="12.75" customHeight="1">
      <c r="A153" s="47"/>
      <c r="B153" s="942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</row>
    <row r="154" ht="12.75" customHeight="1">
      <c r="A154" s="47"/>
      <c r="B154" s="942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</row>
    <row r="155" ht="12.75" customHeight="1">
      <c r="A155" s="47"/>
      <c r="B155" s="942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</row>
    <row r="156" ht="12.75" customHeight="1">
      <c r="A156" s="47"/>
      <c r="B156" s="942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</row>
    <row r="157" ht="12.75" customHeight="1">
      <c r="A157" s="47"/>
      <c r="B157" s="942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</row>
    <row r="158" ht="12.75" customHeight="1">
      <c r="A158" s="47"/>
      <c r="B158" s="942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</row>
    <row r="159" ht="12.75" customHeight="1">
      <c r="A159" s="47"/>
      <c r="B159" s="942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</row>
    <row r="160" ht="12.75" customHeight="1">
      <c r="A160" s="47"/>
      <c r="B160" s="942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</row>
    <row r="161" ht="12.75" customHeight="1">
      <c r="A161" s="47"/>
      <c r="B161" s="942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</row>
    <row r="162" ht="12.75" customHeight="1">
      <c r="A162" s="47"/>
      <c r="B162" s="942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</row>
    <row r="163" ht="12.75" customHeight="1">
      <c r="A163" s="47"/>
      <c r="B163" s="942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</row>
    <row r="164" ht="12.75" customHeight="1">
      <c r="A164" s="47"/>
      <c r="B164" s="942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</row>
    <row r="165" ht="12.75" customHeight="1">
      <c r="A165" s="47"/>
      <c r="B165" s="942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</row>
    <row r="166" ht="12.75" customHeight="1">
      <c r="A166" s="47"/>
      <c r="B166" s="942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</row>
    <row r="167" ht="12.75" customHeight="1">
      <c r="A167" s="47"/>
      <c r="B167" s="942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</row>
    <row r="168" ht="12.75" customHeight="1">
      <c r="A168" s="47"/>
      <c r="B168" s="942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</row>
    <row r="169" ht="12.75" customHeight="1">
      <c r="A169" s="47"/>
      <c r="B169" s="942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</row>
    <row r="170" ht="12.75" customHeight="1">
      <c r="A170" s="47"/>
      <c r="B170" s="942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</row>
    <row r="171" ht="12.75" customHeight="1">
      <c r="A171" s="47"/>
      <c r="B171" s="942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</row>
    <row r="172" ht="12.75" customHeight="1">
      <c r="A172" s="47"/>
      <c r="B172" s="942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</row>
    <row r="173" ht="12.75" customHeight="1">
      <c r="A173" s="47"/>
      <c r="B173" s="942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</row>
    <row r="174" ht="12.75" customHeight="1">
      <c r="A174" s="47"/>
      <c r="B174" s="942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</row>
    <row r="175" ht="12.75" customHeight="1">
      <c r="A175" s="47"/>
      <c r="B175" s="942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</row>
    <row r="176" ht="12.75" customHeight="1">
      <c r="A176" s="47"/>
      <c r="B176" s="942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</row>
    <row r="177" ht="12.75" customHeight="1">
      <c r="A177" s="47"/>
      <c r="B177" s="942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</row>
    <row r="178" ht="12.75" customHeight="1">
      <c r="A178" s="47"/>
      <c r="B178" s="942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</row>
    <row r="179" ht="12.75" customHeight="1">
      <c r="A179" s="47"/>
      <c r="B179" s="942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</row>
    <row r="180" ht="12.75" customHeight="1">
      <c r="A180" s="47"/>
      <c r="B180" s="942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</row>
    <row r="181" ht="12.75" customHeight="1">
      <c r="A181" s="47"/>
      <c r="B181" s="942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</row>
    <row r="182" ht="12.75" customHeight="1">
      <c r="A182" s="47"/>
      <c r="B182" s="942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</row>
    <row r="183" ht="12.75" customHeight="1">
      <c r="A183" s="47"/>
      <c r="B183" s="942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</row>
    <row r="184" ht="12.75" customHeight="1">
      <c r="A184" s="47"/>
      <c r="B184" s="942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</row>
    <row r="185" ht="12.75" customHeight="1">
      <c r="A185" s="47"/>
      <c r="B185" s="942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</row>
    <row r="186" ht="12.75" customHeight="1">
      <c r="A186" s="47"/>
      <c r="B186" s="942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</row>
    <row r="187" ht="12.75" customHeight="1">
      <c r="A187" s="47"/>
      <c r="B187" s="942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</row>
    <row r="188" ht="12.75" customHeight="1">
      <c r="A188" s="47"/>
      <c r="B188" s="942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</row>
    <row r="189" ht="12.75" customHeight="1">
      <c r="A189" s="47"/>
      <c r="B189" s="942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</row>
    <row r="190" ht="12.75" customHeight="1">
      <c r="A190" s="47"/>
      <c r="B190" s="942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</row>
    <row r="191" ht="12.75" customHeight="1">
      <c r="A191" s="47"/>
      <c r="B191" s="942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</row>
    <row r="192" ht="12.75" customHeight="1">
      <c r="A192" s="47"/>
      <c r="B192" s="942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</row>
    <row r="193" ht="12.75" customHeight="1">
      <c r="A193" s="47"/>
      <c r="B193" s="942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</row>
    <row r="194" ht="12.75" customHeight="1">
      <c r="A194" s="47"/>
      <c r="B194" s="942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</row>
    <row r="195" ht="12.75" customHeight="1">
      <c r="A195" s="47"/>
      <c r="B195" s="942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</row>
    <row r="196" ht="12.75" customHeight="1">
      <c r="A196" s="47"/>
      <c r="B196" s="942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</row>
    <row r="197" ht="12.75" customHeight="1">
      <c r="A197" s="47"/>
      <c r="B197" s="942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</row>
    <row r="198" ht="12.75" customHeight="1">
      <c r="A198" s="47"/>
      <c r="B198" s="942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</row>
    <row r="199" ht="12.75" customHeight="1">
      <c r="A199" s="47"/>
      <c r="B199" s="942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</row>
    <row r="200" ht="12.75" customHeight="1">
      <c r="A200" s="47"/>
      <c r="B200" s="942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</row>
    <row r="201" ht="12.75" customHeight="1">
      <c r="A201" s="47"/>
      <c r="B201" s="942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</row>
    <row r="202" ht="12.75" customHeight="1">
      <c r="A202" s="47"/>
      <c r="B202" s="942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</row>
    <row r="203" ht="12.75" customHeight="1">
      <c r="A203" s="47"/>
      <c r="B203" s="942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</row>
    <row r="204" ht="12.75" customHeight="1">
      <c r="A204" s="47"/>
      <c r="B204" s="942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</row>
    <row r="205" ht="12.75" customHeight="1">
      <c r="A205" s="47"/>
      <c r="B205" s="942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</row>
    <row r="206" ht="12.75" customHeight="1">
      <c r="A206" s="47"/>
      <c r="B206" s="942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</row>
    <row r="207" ht="12.75" customHeight="1">
      <c r="A207" s="47"/>
      <c r="B207" s="942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</row>
    <row r="208" ht="12.75" customHeight="1">
      <c r="A208" s="47"/>
      <c r="B208" s="942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</row>
    <row r="209" ht="12.75" customHeight="1">
      <c r="A209" s="47"/>
      <c r="B209" s="942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</row>
    <row r="210" ht="12.75" customHeight="1">
      <c r="A210" s="47"/>
      <c r="B210" s="942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</row>
    <row r="211" ht="12.75" customHeight="1">
      <c r="A211" s="47"/>
      <c r="B211" s="942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</row>
    <row r="212" ht="12.75" customHeight="1">
      <c r="A212" s="47"/>
      <c r="B212" s="942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</row>
    <row r="213" ht="12.75" customHeight="1">
      <c r="A213" s="47"/>
      <c r="B213" s="942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</row>
    <row r="214" ht="12.75" customHeight="1">
      <c r="A214" s="47"/>
      <c r="B214" s="942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</row>
    <row r="215" ht="12.75" customHeight="1">
      <c r="A215" s="47"/>
      <c r="B215" s="942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</row>
    <row r="216" ht="12.75" customHeight="1">
      <c r="A216" s="47"/>
      <c r="B216" s="942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</row>
    <row r="217" ht="12.75" customHeight="1">
      <c r="A217" s="47"/>
      <c r="B217" s="942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</row>
    <row r="218" ht="12.75" customHeight="1">
      <c r="A218" s="47"/>
      <c r="B218" s="942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</row>
    <row r="219" ht="12.75" customHeight="1">
      <c r="A219" s="47"/>
      <c r="B219" s="942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</row>
    <row r="220" ht="12.75" customHeight="1">
      <c r="A220" s="47"/>
      <c r="B220" s="942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</row>
    <row r="221" ht="12.75" customHeight="1">
      <c r="A221" s="47"/>
      <c r="B221" s="942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</row>
    <row r="222" ht="12.75" customHeight="1">
      <c r="A222" s="47"/>
      <c r="B222" s="942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</row>
    <row r="223" ht="12.75" customHeight="1">
      <c r="A223" s="47"/>
      <c r="B223" s="942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</row>
    <row r="224" ht="12.75" customHeight="1">
      <c r="A224" s="47"/>
      <c r="B224" s="942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</row>
    <row r="225" ht="12.75" customHeight="1">
      <c r="A225" s="47"/>
      <c r="B225" s="942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</row>
    <row r="226" ht="12.75" customHeight="1">
      <c r="A226" s="47"/>
      <c r="B226" s="942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</row>
    <row r="227" ht="12.75" customHeight="1">
      <c r="A227" s="47"/>
      <c r="B227" s="942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</row>
    <row r="228" ht="12.75" customHeight="1">
      <c r="A228" s="47"/>
      <c r="B228" s="942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</row>
    <row r="229" ht="12.75" customHeight="1">
      <c r="A229" s="47"/>
      <c r="B229" s="942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</row>
    <row r="230" ht="12.75" customHeight="1">
      <c r="A230" s="47"/>
      <c r="B230" s="942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</row>
    <row r="231" ht="12.75" customHeight="1">
      <c r="A231" s="47"/>
      <c r="B231" s="942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</row>
    <row r="232" ht="12.75" customHeight="1">
      <c r="A232" s="47"/>
      <c r="B232" s="942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</row>
    <row r="233" ht="12.75" customHeight="1">
      <c r="A233" s="47"/>
      <c r="B233" s="942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</row>
    <row r="234" ht="12.75" customHeight="1">
      <c r="A234" s="47"/>
      <c r="B234" s="942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</row>
    <row r="235" ht="12.75" customHeight="1">
      <c r="A235" s="47"/>
      <c r="B235" s="942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</row>
    <row r="236" ht="12.75" customHeight="1">
      <c r="A236" s="47"/>
      <c r="B236" s="942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</row>
    <row r="237" ht="12.75" customHeight="1">
      <c r="A237" s="47"/>
      <c r="B237" s="942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</row>
    <row r="238" ht="12.75" customHeight="1">
      <c r="A238" s="47"/>
      <c r="B238" s="942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</row>
    <row r="239" ht="12.75" customHeight="1">
      <c r="A239" s="47"/>
      <c r="B239" s="942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</row>
    <row r="240" ht="12.75" customHeight="1">
      <c r="A240" s="47"/>
      <c r="B240" s="942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</row>
    <row r="241" ht="12.75" customHeight="1">
      <c r="A241" s="47"/>
      <c r="B241" s="942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</row>
    <row r="242" ht="12.75" customHeight="1">
      <c r="A242" s="47"/>
      <c r="B242" s="942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</row>
    <row r="243" ht="12.75" customHeight="1">
      <c r="A243" s="47"/>
      <c r="B243" s="942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</row>
    <row r="244" ht="12.75" customHeight="1">
      <c r="A244" s="47"/>
      <c r="B244" s="942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</row>
    <row r="245" ht="12.75" customHeight="1">
      <c r="A245" s="47"/>
      <c r="B245" s="942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</row>
    <row r="246" ht="12.75" customHeight="1">
      <c r="A246" s="47"/>
      <c r="B246" s="942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</row>
    <row r="247" ht="12.75" customHeight="1">
      <c r="A247" s="47"/>
      <c r="B247" s="942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</row>
    <row r="248" ht="12.75" customHeight="1">
      <c r="A248" s="47"/>
      <c r="B248" s="942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</row>
    <row r="249" ht="12.75" customHeight="1">
      <c r="A249" s="47"/>
      <c r="B249" s="942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</row>
    <row r="250" ht="12.75" customHeight="1">
      <c r="A250" s="47"/>
      <c r="B250" s="942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</row>
    <row r="251" ht="12.75" customHeight="1">
      <c r="A251" s="47"/>
      <c r="B251" s="942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</row>
    <row r="252" ht="12.75" customHeight="1">
      <c r="A252" s="47"/>
      <c r="B252" s="942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</row>
    <row r="253" ht="12.75" customHeight="1">
      <c r="A253" s="47"/>
      <c r="B253" s="942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</row>
    <row r="254" ht="12.75" customHeight="1">
      <c r="A254" s="47"/>
      <c r="B254" s="942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</row>
    <row r="255" ht="12.75" customHeight="1">
      <c r="A255" s="47"/>
      <c r="B255" s="942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7"/>
      <c r="AC255" s="47"/>
    </row>
    <row r="256" ht="12.75" customHeight="1">
      <c r="A256" s="47"/>
      <c r="B256" s="942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  <c r="AB256" s="47"/>
      <c r="AC256" s="47"/>
    </row>
    <row r="257" ht="12.75" customHeight="1">
      <c r="A257" s="47"/>
      <c r="B257" s="942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47"/>
      <c r="AC257" s="47"/>
    </row>
    <row r="258" ht="12.75" customHeight="1">
      <c r="A258" s="47"/>
      <c r="B258" s="942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  <c r="AB258" s="47"/>
      <c r="AC258" s="47"/>
    </row>
    <row r="259" ht="12.75" customHeight="1">
      <c r="A259" s="47"/>
      <c r="B259" s="942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7"/>
      <c r="AC259" s="47"/>
    </row>
    <row r="260" ht="12.75" customHeight="1">
      <c r="A260" s="47"/>
      <c r="B260" s="942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</row>
    <row r="261" ht="12.75" customHeight="1">
      <c r="A261" s="47"/>
      <c r="B261" s="942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</row>
    <row r="262" ht="12.75" customHeight="1">
      <c r="A262" s="47"/>
      <c r="B262" s="942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</row>
    <row r="263" ht="12.75" customHeight="1">
      <c r="A263" s="47"/>
      <c r="B263" s="942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</row>
    <row r="264" ht="12.75" customHeight="1">
      <c r="A264" s="47"/>
      <c r="B264" s="942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</row>
    <row r="265" ht="12.75" customHeight="1">
      <c r="A265" s="47"/>
      <c r="B265" s="942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</row>
    <row r="266" ht="12.75" customHeight="1">
      <c r="A266" s="47"/>
      <c r="B266" s="942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</row>
    <row r="267" ht="12.75" customHeight="1">
      <c r="A267" s="47"/>
      <c r="B267" s="942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  <c r="AC267" s="47"/>
    </row>
    <row r="268" ht="12.75" customHeight="1">
      <c r="A268" s="47"/>
      <c r="B268" s="942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  <c r="AC268" s="47"/>
    </row>
    <row r="269" ht="12.75" customHeight="1">
      <c r="A269" s="47"/>
      <c r="B269" s="942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  <c r="AC269" s="47"/>
    </row>
    <row r="270" ht="12.75" customHeight="1">
      <c r="A270" s="47"/>
      <c r="B270" s="942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7"/>
      <c r="AC270" s="47"/>
    </row>
    <row r="271" ht="12.75" customHeight="1">
      <c r="A271" s="47"/>
      <c r="B271" s="942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/>
      <c r="AC271" s="47"/>
    </row>
    <row r="272" ht="12.75" customHeight="1">
      <c r="A272" s="47"/>
      <c r="B272" s="942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  <c r="AC272" s="47"/>
    </row>
    <row r="273" ht="12.75" customHeight="1">
      <c r="A273" s="47"/>
      <c r="B273" s="942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  <c r="AC273" s="47"/>
    </row>
    <row r="274" ht="12.75" customHeight="1">
      <c r="A274" s="47"/>
      <c r="B274" s="942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  <c r="AC274" s="47"/>
    </row>
    <row r="275" ht="12.75" customHeight="1">
      <c r="A275" s="47"/>
      <c r="B275" s="942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  <c r="AC275" s="47"/>
    </row>
    <row r="276" ht="12.75" customHeight="1">
      <c r="A276" s="47"/>
      <c r="B276" s="942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  <c r="AC276" s="47"/>
    </row>
    <row r="277" ht="12.75" customHeight="1">
      <c r="A277" s="47"/>
      <c r="B277" s="942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  <c r="AC277" s="47"/>
    </row>
    <row r="278" ht="12.75" customHeight="1">
      <c r="A278" s="47"/>
      <c r="B278" s="942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C278" s="47"/>
    </row>
    <row r="279" ht="12.75" customHeight="1">
      <c r="A279" s="47"/>
      <c r="B279" s="942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  <c r="AC279" s="47"/>
    </row>
    <row r="280" ht="12.75" customHeight="1">
      <c r="A280" s="47"/>
      <c r="B280" s="942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C280" s="47"/>
    </row>
    <row r="281" ht="12.75" customHeight="1">
      <c r="A281" s="47"/>
      <c r="B281" s="942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  <c r="AC281" s="47"/>
    </row>
    <row r="282" ht="12.75" customHeight="1">
      <c r="A282" s="47"/>
      <c r="B282" s="942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  <c r="AC282" s="47"/>
    </row>
    <row r="283" ht="12.75" customHeight="1">
      <c r="A283" s="47"/>
      <c r="B283" s="942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  <c r="AC283" s="47"/>
    </row>
    <row r="284" ht="12.75" customHeight="1">
      <c r="A284" s="47"/>
      <c r="B284" s="942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  <c r="AC284" s="47"/>
    </row>
    <row r="285" ht="12.75" customHeight="1">
      <c r="A285" s="47"/>
      <c r="B285" s="942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  <c r="AC285" s="47"/>
    </row>
    <row r="286" ht="12.75" customHeight="1">
      <c r="A286" s="47"/>
      <c r="B286" s="942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  <c r="AC286" s="47"/>
    </row>
    <row r="287" ht="12.75" customHeight="1">
      <c r="A287" s="47"/>
      <c r="B287" s="942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  <c r="AC287" s="47"/>
    </row>
    <row r="288" ht="12.75" customHeight="1">
      <c r="A288" s="47"/>
      <c r="B288" s="942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C288" s="47"/>
    </row>
    <row r="289" ht="12.75" customHeight="1">
      <c r="A289" s="47"/>
      <c r="B289" s="942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C289" s="47"/>
    </row>
    <row r="290" ht="12.75" customHeight="1">
      <c r="A290" s="47"/>
      <c r="B290" s="942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  <c r="AC290" s="47"/>
    </row>
    <row r="291" ht="12.75" customHeight="1">
      <c r="A291" s="47"/>
      <c r="B291" s="942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  <c r="AC291" s="47"/>
    </row>
    <row r="292" ht="12.75" customHeight="1">
      <c r="A292" s="47"/>
      <c r="B292" s="942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  <c r="AC292" s="47"/>
    </row>
    <row r="293" ht="12.75" customHeight="1">
      <c r="A293" s="47"/>
      <c r="B293" s="942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  <c r="AC293" s="47"/>
    </row>
    <row r="294" ht="12.75" customHeight="1">
      <c r="A294" s="47"/>
      <c r="B294" s="942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  <c r="AC294" s="47"/>
    </row>
    <row r="295" ht="12.75" customHeight="1">
      <c r="A295" s="47"/>
      <c r="B295" s="942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  <c r="AC295" s="47"/>
    </row>
    <row r="296" ht="12.75" customHeight="1">
      <c r="A296" s="47"/>
      <c r="B296" s="942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  <c r="AC296" s="47"/>
    </row>
    <row r="297" ht="12.75" customHeight="1">
      <c r="A297" s="47"/>
      <c r="B297" s="942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  <c r="AC297" s="47"/>
    </row>
    <row r="298" ht="12.75" customHeight="1">
      <c r="A298" s="47"/>
      <c r="B298" s="942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  <c r="AC298" s="47"/>
    </row>
    <row r="299" ht="12.75" customHeight="1">
      <c r="A299" s="47"/>
      <c r="B299" s="942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  <c r="AC299" s="47"/>
    </row>
    <row r="300" ht="12.75" customHeight="1">
      <c r="A300" s="47"/>
      <c r="B300" s="942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7"/>
      <c r="AC300" s="47"/>
    </row>
    <row r="301" ht="12.75" customHeight="1">
      <c r="A301" s="47"/>
      <c r="B301" s="942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  <c r="AB301" s="47"/>
      <c r="AC301" s="47"/>
    </row>
    <row r="302" ht="12.75" customHeight="1">
      <c r="A302" s="47"/>
      <c r="B302" s="942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7"/>
      <c r="AC302" s="47"/>
    </row>
    <row r="303" ht="12.75" customHeight="1">
      <c r="A303" s="47"/>
      <c r="B303" s="942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7"/>
      <c r="AC303" s="47"/>
    </row>
    <row r="304" ht="12.75" customHeight="1">
      <c r="A304" s="47"/>
      <c r="B304" s="942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  <c r="AC304" s="47"/>
    </row>
    <row r="305" ht="12.75" customHeight="1">
      <c r="A305" s="47"/>
      <c r="B305" s="942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  <c r="AC305" s="47"/>
    </row>
    <row r="306" ht="12.75" customHeight="1">
      <c r="A306" s="47"/>
      <c r="B306" s="942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  <c r="AC306" s="47"/>
    </row>
    <row r="307" ht="12.75" customHeight="1">
      <c r="A307" s="47"/>
      <c r="B307" s="942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  <c r="AC307" s="47"/>
    </row>
    <row r="308" ht="12.75" customHeight="1">
      <c r="A308" s="47"/>
      <c r="B308" s="942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  <c r="AC308" s="47"/>
    </row>
    <row r="309" ht="12.75" customHeight="1">
      <c r="A309" s="47"/>
      <c r="B309" s="942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  <c r="AC309" s="47"/>
    </row>
    <row r="310" ht="12.75" customHeight="1">
      <c r="A310" s="47"/>
      <c r="B310" s="942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  <c r="AC310" s="47"/>
    </row>
    <row r="311" ht="12.75" customHeight="1">
      <c r="A311" s="47"/>
      <c r="B311" s="942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7"/>
      <c r="AC311" s="47"/>
    </row>
    <row r="312" ht="12.75" customHeight="1">
      <c r="A312" s="47"/>
      <c r="B312" s="942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  <c r="AC312" s="47"/>
    </row>
    <row r="313" ht="12.75" customHeight="1">
      <c r="A313" s="47"/>
      <c r="B313" s="942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  <c r="AC313" s="47"/>
    </row>
    <row r="314" ht="12.75" customHeight="1">
      <c r="A314" s="47"/>
      <c r="B314" s="942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  <c r="AC314" s="47"/>
    </row>
    <row r="315" ht="12.75" customHeight="1">
      <c r="A315" s="47"/>
      <c r="B315" s="942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  <c r="AC315" s="47"/>
    </row>
    <row r="316" ht="12.75" customHeight="1">
      <c r="A316" s="47"/>
      <c r="B316" s="942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7"/>
      <c r="AC316" s="47"/>
    </row>
    <row r="317" ht="12.75" customHeight="1">
      <c r="A317" s="47"/>
      <c r="B317" s="942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  <c r="AC317" s="47"/>
    </row>
    <row r="318" ht="12.75" customHeight="1">
      <c r="A318" s="47"/>
      <c r="B318" s="942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7"/>
      <c r="AC318" s="47"/>
    </row>
    <row r="319" ht="12.75" customHeight="1">
      <c r="A319" s="47"/>
      <c r="B319" s="942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7"/>
      <c r="AC319" s="47"/>
    </row>
    <row r="320" ht="12.75" customHeight="1">
      <c r="A320" s="47"/>
      <c r="B320" s="942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  <c r="AC320" s="47"/>
    </row>
    <row r="321" ht="12.75" customHeight="1">
      <c r="A321" s="47"/>
      <c r="B321" s="942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7"/>
      <c r="AC321" s="47"/>
    </row>
    <row r="322" ht="12.75" customHeight="1">
      <c r="A322" s="47"/>
      <c r="B322" s="942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  <c r="AC322" s="47"/>
    </row>
    <row r="323" ht="12.75" customHeight="1">
      <c r="A323" s="47"/>
      <c r="B323" s="942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  <c r="AC323" s="47"/>
    </row>
    <row r="324" ht="12.75" customHeight="1">
      <c r="A324" s="47"/>
      <c r="B324" s="942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  <c r="AC324" s="47"/>
    </row>
    <row r="325" ht="12.75" customHeight="1">
      <c r="A325" s="47"/>
      <c r="B325" s="942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  <c r="AC325" s="47"/>
    </row>
    <row r="326" ht="12.75" customHeight="1">
      <c r="A326" s="47"/>
      <c r="B326" s="942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  <c r="AC326" s="47"/>
    </row>
    <row r="327" ht="12.75" customHeight="1">
      <c r="A327" s="47"/>
      <c r="B327" s="942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  <c r="AC327" s="47"/>
    </row>
    <row r="328" ht="12.75" customHeight="1">
      <c r="A328" s="47"/>
      <c r="B328" s="942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47"/>
      <c r="AC328" s="47"/>
    </row>
    <row r="329" ht="12.75" customHeight="1">
      <c r="A329" s="47"/>
      <c r="B329" s="942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  <c r="AC329" s="47"/>
    </row>
    <row r="330" ht="12.75" customHeight="1">
      <c r="A330" s="47"/>
      <c r="B330" s="942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  <c r="AC330" s="47"/>
    </row>
    <row r="331" ht="12.75" customHeight="1">
      <c r="A331" s="47"/>
      <c r="B331" s="942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  <c r="AC331" s="47"/>
    </row>
    <row r="332" ht="12.75" customHeight="1">
      <c r="A332" s="47"/>
      <c r="B332" s="942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  <c r="AC332" s="47"/>
    </row>
    <row r="333" ht="12.75" customHeight="1">
      <c r="A333" s="47"/>
      <c r="B333" s="942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  <c r="AC333" s="47"/>
    </row>
    <row r="334" ht="12.75" customHeight="1">
      <c r="A334" s="47"/>
      <c r="B334" s="942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  <c r="AC334" s="47"/>
    </row>
    <row r="335" ht="12.75" customHeight="1">
      <c r="A335" s="47"/>
      <c r="B335" s="942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7"/>
      <c r="AC335" s="47"/>
    </row>
    <row r="336" ht="12.75" customHeight="1">
      <c r="A336" s="47"/>
      <c r="B336" s="942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  <c r="AC336" s="47"/>
    </row>
    <row r="337" ht="12.75" customHeight="1">
      <c r="A337" s="47"/>
      <c r="B337" s="942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7"/>
      <c r="AC337" s="47"/>
    </row>
    <row r="338" ht="12.75" customHeight="1">
      <c r="A338" s="47"/>
      <c r="B338" s="942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  <c r="AC338" s="47"/>
    </row>
    <row r="339" ht="12.75" customHeight="1">
      <c r="A339" s="47"/>
      <c r="B339" s="942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7"/>
      <c r="AC339" s="47"/>
    </row>
    <row r="340" ht="12.75" customHeight="1">
      <c r="A340" s="47"/>
      <c r="B340" s="942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  <c r="AC340" s="47"/>
    </row>
    <row r="341" ht="12.75" customHeight="1">
      <c r="A341" s="47"/>
      <c r="B341" s="942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  <c r="AC341" s="47"/>
    </row>
    <row r="342" ht="12.75" customHeight="1">
      <c r="A342" s="47"/>
      <c r="B342" s="942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  <c r="AC342" s="47"/>
    </row>
    <row r="343" ht="12.75" customHeight="1">
      <c r="A343" s="47"/>
      <c r="B343" s="942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7"/>
      <c r="AC343" s="47"/>
    </row>
    <row r="344" ht="12.75" customHeight="1">
      <c r="A344" s="47"/>
      <c r="B344" s="942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  <c r="AC344" s="47"/>
    </row>
    <row r="345" ht="12.75" customHeight="1">
      <c r="A345" s="47"/>
      <c r="B345" s="942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  <c r="AC345" s="47"/>
    </row>
    <row r="346" ht="12.75" customHeight="1">
      <c r="A346" s="47"/>
      <c r="B346" s="942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  <c r="AC346" s="47"/>
    </row>
    <row r="347" ht="12.75" customHeight="1">
      <c r="A347" s="47"/>
      <c r="B347" s="942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47"/>
      <c r="AC347" s="47"/>
    </row>
    <row r="348" ht="12.75" customHeight="1">
      <c r="A348" s="47"/>
      <c r="B348" s="942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  <c r="AC348" s="47"/>
    </row>
    <row r="349" ht="12.75" customHeight="1">
      <c r="A349" s="47"/>
      <c r="B349" s="942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  <c r="AB349" s="47"/>
      <c r="AC349" s="47"/>
    </row>
    <row r="350" ht="12.75" customHeight="1">
      <c r="A350" s="47"/>
      <c r="B350" s="942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7"/>
      <c r="AC350" s="47"/>
    </row>
    <row r="351" ht="12.75" customHeight="1">
      <c r="A351" s="47"/>
      <c r="B351" s="942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  <c r="AC351" s="47"/>
    </row>
    <row r="352" ht="12.75" customHeight="1">
      <c r="A352" s="47"/>
      <c r="B352" s="942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  <c r="AC352" s="47"/>
    </row>
    <row r="353" ht="12.75" customHeight="1">
      <c r="A353" s="47"/>
      <c r="B353" s="942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  <c r="AC353" s="47"/>
    </row>
    <row r="354" ht="12.75" customHeight="1">
      <c r="A354" s="47"/>
      <c r="B354" s="942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  <c r="AC354" s="47"/>
    </row>
    <row r="355" ht="12.75" customHeight="1">
      <c r="A355" s="47"/>
      <c r="B355" s="942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  <c r="AC355" s="47"/>
    </row>
    <row r="356" ht="12.75" customHeight="1">
      <c r="A356" s="47"/>
      <c r="B356" s="942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  <c r="AC356" s="47"/>
    </row>
    <row r="357" ht="12.75" customHeight="1">
      <c r="A357" s="47"/>
      <c r="B357" s="942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7"/>
      <c r="AC357" s="47"/>
    </row>
    <row r="358" ht="12.75" customHeight="1">
      <c r="A358" s="47"/>
      <c r="B358" s="942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  <c r="AC358" s="47"/>
    </row>
    <row r="359" ht="12.75" customHeight="1">
      <c r="A359" s="47"/>
      <c r="B359" s="942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7"/>
      <c r="AC359" s="47"/>
    </row>
    <row r="360" ht="12.75" customHeight="1">
      <c r="A360" s="47"/>
      <c r="B360" s="942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  <c r="AC360" s="47"/>
    </row>
    <row r="361" ht="12.75" customHeight="1">
      <c r="A361" s="47"/>
      <c r="B361" s="942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7"/>
      <c r="AC361" s="47"/>
    </row>
    <row r="362" ht="12.75" customHeight="1">
      <c r="A362" s="47"/>
      <c r="B362" s="942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  <c r="AC362" s="47"/>
    </row>
    <row r="363" ht="12.75" customHeight="1">
      <c r="A363" s="47"/>
      <c r="B363" s="942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47"/>
      <c r="AC363" s="47"/>
    </row>
    <row r="364" ht="12.75" customHeight="1">
      <c r="A364" s="47"/>
      <c r="B364" s="942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7"/>
      <c r="AC364" s="47"/>
    </row>
    <row r="365" ht="12.75" customHeight="1">
      <c r="A365" s="47"/>
      <c r="B365" s="942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/>
      <c r="AC365" s="47"/>
    </row>
    <row r="366" ht="12.75" customHeight="1">
      <c r="A366" s="47"/>
      <c r="B366" s="942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  <c r="AC366" s="47"/>
    </row>
    <row r="367" ht="12.75" customHeight="1">
      <c r="A367" s="47"/>
      <c r="B367" s="942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7"/>
      <c r="AC367" s="47"/>
    </row>
    <row r="368" ht="12.75" customHeight="1">
      <c r="A368" s="47"/>
      <c r="B368" s="942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  <c r="AC368" s="47"/>
    </row>
    <row r="369" ht="12.75" customHeight="1">
      <c r="A369" s="47"/>
      <c r="B369" s="942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  <c r="AC369" s="47"/>
    </row>
    <row r="370" ht="12.75" customHeight="1">
      <c r="A370" s="47"/>
      <c r="B370" s="942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  <c r="AC370" s="47"/>
    </row>
    <row r="371" ht="12.75" customHeight="1">
      <c r="A371" s="47"/>
      <c r="B371" s="942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  <c r="AC371" s="47"/>
    </row>
    <row r="372" ht="12.75" customHeight="1">
      <c r="A372" s="47"/>
      <c r="B372" s="942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  <c r="AC372" s="47"/>
    </row>
    <row r="373" ht="12.75" customHeight="1">
      <c r="A373" s="47"/>
      <c r="B373" s="942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  <c r="AC373" s="47"/>
    </row>
    <row r="374" ht="12.75" customHeight="1">
      <c r="A374" s="47"/>
      <c r="B374" s="942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  <c r="AC374" s="47"/>
    </row>
    <row r="375" ht="12.75" customHeight="1">
      <c r="A375" s="47"/>
      <c r="B375" s="942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  <c r="AC375" s="47"/>
    </row>
    <row r="376" ht="12.75" customHeight="1">
      <c r="A376" s="47"/>
      <c r="B376" s="942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  <c r="AC376" s="47"/>
    </row>
    <row r="377" ht="12.75" customHeight="1">
      <c r="A377" s="47"/>
      <c r="B377" s="942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  <c r="AC377" s="47"/>
    </row>
    <row r="378" ht="12.75" customHeight="1">
      <c r="A378" s="47"/>
      <c r="B378" s="942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  <c r="AC378" s="47"/>
    </row>
    <row r="379" ht="12.75" customHeight="1">
      <c r="A379" s="47"/>
      <c r="B379" s="942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  <c r="AC379" s="47"/>
    </row>
    <row r="380" ht="12.75" customHeight="1">
      <c r="A380" s="47"/>
      <c r="B380" s="942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  <c r="AC380" s="47"/>
    </row>
    <row r="381" ht="12.75" customHeight="1">
      <c r="A381" s="47"/>
      <c r="B381" s="942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  <c r="AC381" s="47"/>
    </row>
    <row r="382" ht="12.75" customHeight="1">
      <c r="A382" s="47"/>
      <c r="B382" s="942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  <c r="AC382" s="47"/>
    </row>
    <row r="383" ht="12.75" customHeight="1">
      <c r="A383" s="47"/>
      <c r="B383" s="942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  <c r="AC383" s="47"/>
    </row>
    <row r="384" ht="12.75" customHeight="1">
      <c r="A384" s="47"/>
      <c r="B384" s="942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  <c r="AC384" s="47"/>
    </row>
    <row r="385" ht="12.75" customHeight="1">
      <c r="A385" s="47"/>
      <c r="B385" s="942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  <c r="AC385" s="47"/>
    </row>
    <row r="386" ht="12.75" customHeight="1">
      <c r="A386" s="47"/>
      <c r="B386" s="942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  <c r="AC386" s="47"/>
    </row>
    <row r="387" ht="12.75" customHeight="1">
      <c r="A387" s="47"/>
      <c r="B387" s="942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  <c r="AC387" s="47"/>
    </row>
    <row r="388" ht="12.75" customHeight="1">
      <c r="A388" s="47"/>
      <c r="B388" s="942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  <c r="AC388" s="47"/>
    </row>
    <row r="389" ht="12.75" customHeight="1">
      <c r="A389" s="47"/>
      <c r="B389" s="942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  <c r="AC389" s="47"/>
    </row>
    <row r="390" ht="12.75" customHeight="1">
      <c r="A390" s="47"/>
      <c r="B390" s="942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  <c r="AC390" s="47"/>
    </row>
    <row r="391" ht="12.75" customHeight="1">
      <c r="A391" s="47"/>
      <c r="B391" s="942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  <c r="AC391" s="47"/>
    </row>
    <row r="392" ht="12.75" customHeight="1">
      <c r="A392" s="47"/>
      <c r="B392" s="942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  <c r="AC392" s="47"/>
    </row>
    <row r="393" ht="12.75" customHeight="1">
      <c r="A393" s="47"/>
      <c r="B393" s="942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  <c r="AC393" s="47"/>
    </row>
    <row r="394" ht="12.75" customHeight="1">
      <c r="A394" s="47"/>
      <c r="B394" s="942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  <c r="AC394" s="47"/>
    </row>
    <row r="395" ht="12.75" customHeight="1">
      <c r="A395" s="47"/>
      <c r="B395" s="942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  <c r="AC395" s="47"/>
    </row>
    <row r="396" ht="12.75" customHeight="1">
      <c r="A396" s="47"/>
      <c r="B396" s="942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  <c r="AC396" s="47"/>
    </row>
    <row r="397" ht="12.75" customHeight="1">
      <c r="A397" s="47"/>
      <c r="B397" s="942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  <c r="AC397" s="47"/>
    </row>
    <row r="398" ht="12.75" customHeight="1">
      <c r="A398" s="47"/>
      <c r="B398" s="942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  <c r="AC398" s="47"/>
    </row>
    <row r="399" ht="12.75" customHeight="1">
      <c r="A399" s="47"/>
      <c r="B399" s="942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  <c r="AC399" s="47"/>
    </row>
    <row r="400" ht="12.75" customHeight="1">
      <c r="A400" s="47"/>
      <c r="B400" s="942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  <c r="AC400" s="47"/>
    </row>
    <row r="401" ht="12.75" customHeight="1">
      <c r="A401" s="47"/>
      <c r="B401" s="942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  <c r="AC401" s="47"/>
    </row>
    <row r="402" ht="12.75" customHeight="1">
      <c r="A402" s="47"/>
      <c r="B402" s="942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  <c r="AC402" s="47"/>
    </row>
    <row r="403" ht="12.75" customHeight="1">
      <c r="A403" s="47"/>
      <c r="B403" s="942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  <c r="AC403" s="47"/>
    </row>
    <row r="404" ht="12.75" customHeight="1">
      <c r="A404" s="47"/>
      <c r="B404" s="942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  <c r="AC404" s="47"/>
    </row>
    <row r="405" ht="12.75" customHeight="1">
      <c r="A405" s="47"/>
      <c r="B405" s="942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  <c r="AC405" s="47"/>
    </row>
    <row r="406" ht="12.75" customHeight="1">
      <c r="A406" s="47"/>
      <c r="B406" s="942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  <c r="AC406" s="47"/>
    </row>
    <row r="407" ht="12.75" customHeight="1">
      <c r="A407" s="47"/>
      <c r="B407" s="942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  <c r="AC407" s="47"/>
    </row>
    <row r="408" ht="12.75" customHeight="1">
      <c r="A408" s="47"/>
      <c r="B408" s="942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  <c r="AC408" s="47"/>
    </row>
    <row r="409" ht="12.75" customHeight="1">
      <c r="A409" s="47"/>
      <c r="B409" s="942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  <c r="AC409" s="47"/>
    </row>
    <row r="410" ht="12.75" customHeight="1">
      <c r="A410" s="47"/>
      <c r="B410" s="942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  <c r="AC410" s="47"/>
    </row>
    <row r="411" ht="12.75" customHeight="1">
      <c r="A411" s="47"/>
      <c r="B411" s="942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  <c r="AC411" s="47"/>
    </row>
    <row r="412" ht="12.75" customHeight="1">
      <c r="A412" s="47"/>
      <c r="B412" s="942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47"/>
    </row>
    <row r="413" ht="12.75" customHeight="1">
      <c r="A413" s="47"/>
      <c r="B413" s="942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  <c r="AC413" s="47"/>
    </row>
    <row r="414" ht="12.75" customHeight="1">
      <c r="A414" s="47"/>
      <c r="B414" s="942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  <c r="AC414" s="47"/>
    </row>
    <row r="415" ht="12.75" customHeight="1">
      <c r="A415" s="47"/>
      <c r="B415" s="942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  <c r="AC415" s="47"/>
    </row>
    <row r="416" ht="12.75" customHeight="1">
      <c r="A416" s="47"/>
      <c r="B416" s="942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  <c r="AC416" s="47"/>
    </row>
    <row r="417" ht="12.75" customHeight="1">
      <c r="A417" s="47"/>
      <c r="B417" s="942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C417" s="47"/>
    </row>
    <row r="418" ht="12.75" customHeight="1">
      <c r="A418" s="47"/>
      <c r="B418" s="942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  <c r="AC418" s="47"/>
    </row>
    <row r="419" ht="12.75" customHeight="1">
      <c r="A419" s="47"/>
      <c r="B419" s="942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  <c r="AC419" s="47"/>
    </row>
    <row r="420" ht="12.75" customHeight="1">
      <c r="A420" s="47"/>
      <c r="B420" s="942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  <c r="AC420" s="47"/>
    </row>
    <row r="421" ht="12.75" customHeight="1">
      <c r="A421" s="47"/>
      <c r="B421" s="942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C421" s="47"/>
    </row>
    <row r="422" ht="12.75" customHeight="1">
      <c r="A422" s="47"/>
      <c r="B422" s="942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C422" s="47"/>
    </row>
    <row r="423" ht="12.75" customHeight="1">
      <c r="A423" s="47"/>
      <c r="B423" s="942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  <c r="AC423" s="47"/>
    </row>
    <row r="424" ht="12.75" customHeight="1">
      <c r="A424" s="47"/>
      <c r="B424" s="942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C424" s="47"/>
    </row>
    <row r="425" ht="12.75" customHeight="1">
      <c r="A425" s="47"/>
      <c r="B425" s="942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  <c r="AC425" s="47"/>
    </row>
    <row r="426" ht="12.75" customHeight="1">
      <c r="A426" s="47"/>
      <c r="B426" s="942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  <c r="AC426" s="47"/>
    </row>
    <row r="427" ht="12.75" customHeight="1">
      <c r="A427" s="47"/>
      <c r="B427" s="942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  <c r="AC427" s="47"/>
    </row>
    <row r="428" ht="12.75" customHeight="1">
      <c r="A428" s="47"/>
      <c r="B428" s="942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C428" s="47"/>
    </row>
    <row r="429" ht="12.75" customHeight="1">
      <c r="A429" s="47"/>
      <c r="B429" s="942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C429" s="47"/>
    </row>
    <row r="430" ht="12.75" customHeight="1">
      <c r="A430" s="47"/>
      <c r="B430" s="942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C430" s="47"/>
    </row>
    <row r="431" ht="12.75" customHeight="1">
      <c r="A431" s="47"/>
      <c r="B431" s="942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C431" s="47"/>
    </row>
    <row r="432" ht="12.75" customHeight="1">
      <c r="A432" s="47"/>
      <c r="B432" s="942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C432" s="47"/>
    </row>
    <row r="433" ht="12.75" customHeight="1">
      <c r="A433" s="47"/>
      <c r="B433" s="942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C433" s="47"/>
    </row>
    <row r="434" ht="12.75" customHeight="1">
      <c r="A434" s="47"/>
      <c r="B434" s="942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C434" s="47"/>
    </row>
    <row r="435" ht="12.75" customHeight="1">
      <c r="A435" s="47"/>
      <c r="B435" s="942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7"/>
    </row>
    <row r="436" ht="12.75" customHeight="1">
      <c r="A436" s="47"/>
      <c r="B436" s="942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</row>
    <row r="437" ht="12.75" customHeight="1">
      <c r="A437" s="47"/>
      <c r="B437" s="942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</row>
    <row r="438" ht="12.75" customHeight="1">
      <c r="A438" s="47"/>
      <c r="B438" s="942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</row>
    <row r="439" ht="12.75" customHeight="1">
      <c r="A439" s="47"/>
      <c r="B439" s="942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</row>
    <row r="440" ht="12.75" customHeight="1">
      <c r="A440" s="47"/>
      <c r="B440" s="942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</row>
    <row r="441" ht="12.75" customHeight="1">
      <c r="A441" s="47"/>
      <c r="B441" s="942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</row>
    <row r="442" ht="12.75" customHeight="1">
      <c r="A442" s="47"/>
      <c r="B442" s="942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</row>
    <row r="443" ht="12.75" customHeight="1">
      <c r="A443" s="47"/>
      <c r="B443" s="942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7"/>
    </row>
    <row r="444" ht="12.75" customHeight="1">
      <c r="A444" s="47"/>
      <c r="B444" s="942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</row>
    <row r="445" ht="12.75" customHeight="1">
      <c r="A445" s="47"/>
      <c r="B445" s="942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C445" s="47"/>
    </row>
    <row r="446" ht="12.75" customHeight="1">
      <c r="A446" s="47"/>
      <c r="B446" s="942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47"/>
    </row>
    <row r="447" ht="12.75" customHeight="1">
      <c r="A447" s="47"/>
      <c r="B447" s="942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C447" s="47"/>
    </row>
    <row r="448" ht="12.75" customHeight="1">
      <c r="A448" s="47"/>
      <c r="B448" s="942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</row>
    <row r="449" ht="12.75" customHeight="1">
      <c r="A449" s="47"/>
      <c r="B449" s="942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C449" s="47"/>
    </row>
    <row r="450" ht="12.75" customHeight="1">
      <c r="A450" s="47"/>
      <c r="B450" s="942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C450" s="47"/>
    </row>
    <row r="451" ht="12.75" customHeight="1">
      <c r="A451" s="47"/>
      <c r="B451" s="942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47"/>
    </row>
    <row r="452" ht="12.75" customHeight="1">
      <c r="A452" s="47"/>
      <c r="B452" s="942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7"/>
    </row>
    <row r="453" ht="12.75" customHeight="1">
      <c r="A453" s="47"/>
      <c r="B453" s="942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</row>
    <row r="454" ht="12.75" customHeight="1">
      <c r="A454" s="47"/>
      <c r="B454" s="942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</row>
    <row r="455" ht="12.75" customHeight="1">
      <c r="A455" s="47"/>
      <c r="B455" s="942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</row>
    <row r="456" ht="12.75" customHeight="1">
      <c r="A456" s="47"/>
      <c r="B456" s="942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</row>
    <row r="457" ht="12.75" customHeight="1">
      <c r="A457" s="47"/>
      <c r="B457" s="942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</row>
    <row r="458" ht="12.75" customHeight="1">
      <c r="A458" s="47"/>
      <c r="B458" s="942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</row>
    <row r="459" ht="12.75" customHeight="1">
      <c r="A459" s="47"/>
      <c r="B459" s="942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</row>
    <row r="460" ht="12.75" customHeight="1">
      <c r="A460" s="47"/>
      <c r="B460" s="942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</row>
    <row r="461" ht="12.75" customHeight="1">
      <c r="A461" s="47"/>
      <c r="B461" s="942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</row>
    <row r="462" ht="12.75" customHeight="1">
      <c r="A462" s="47"/>
      <c r="B462" s="942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</row>
    <row r="463" ht="12.75" customHeight="1">
      <c r="A463" s="47"/>
      <c r="B463" s="942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</row>
    <row r="464" ht="12.75" customHeight="1">
      <c r="A464" s="47"/>
      <c r="B464" s="942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</row>
    <row r="465" ht="12.75" customHeight="1">
      <c r="A465" s="47"/>
      <c r="B465" s="942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</row>
    <row r="466" ht="12.75" customHeight="1">
      <c r="A466" s="47"/>
      <c r="B466" s="942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</row>
    <row r="467" ht="12.75" customHeight="1">
      <c r="A467" s="47"/>
      <c r="B467" s="942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</row>
    <row r="468" ht="12.75" customHeight="1">
      <c r="A468" s="47"/>
      <c r="B468" s="942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</row>
    <row r="469" ht="12.75" customHeight="1">
      <c r="A469" s="47"/>
      <c r="B469" s="942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</row>
    <row r="470" ht="12.75" customHeight="1">
      <c r="A470" s="47"/>
      <c r="B470" s="942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</row>
    <row r="471" ht="12.75" customHeight="1">
      <c r="A471" s="47"/>
      <c r="B471" s="942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</row>
    <row r="472" ht="12.75" customHeight="1">
      <c r="A472" s="47"/>
      <c r="B472" s="942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</row>
    <row r="473" ht="12.75" customHeight="1">
      <c r="A473" s="47"/>
      <c r="B473" s="942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</row>
    <row r="474" ht="12.75" customHeight="1">
      <c r="A474" s="47"/>
      <c r="B474" s="942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</row>
    <row r="475" ht="12.75" customHeight="1">
      <c r="A475" s="47"/>
      <c r="B475" s="942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</row>
    <row r="476" ht="12.75" customHeight="1">
      <c r="A476" s="47"/>
      <c r="B476" s="942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</row>
    <row r="477" ht="12.75" customHeight="1">
      <c r="A477" s="47"/>
      <c r="B477" s="942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</row>
    <row r="478" ht="12.75" customHeight="1">
      <c r="A478" s="47"/>
      <c r="B478" s="942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</row>
    <row r="479" ht="12.75" customHeight="1">
      <c r="A479" s="47"/>
      <c r="B479" s="942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</row>
    <row r="480" ht="12.75" customHeight="1">
      <c r="A480" s="47"/>
      <c r="B480" s="942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</row>
    <row r="481" ht="12.75" customHeight="1">
      <c r="A481" s="47"/>
      <c r="B481" s="942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</row>
    <row r="482" ht="12.75" customHeight="1">
      <c r="A482" s="47"/>
      <c r="B482" s="942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</row>
    <row r="483" ht="12.75" customHeight="1">
      <c r="A483" s="47"/>
      <c r="B483" s="942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</row>
    <row r="484" ht="12.75" customHeight="1">
      <c r="A484" s="47"/>
      <c r="B484" s="942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</row>
    <row r="485" ht="12.75" customHeight="1">
      <c r="A485" s="47"/>
      <c r="B485" s="942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</row>
    <row r="486" ht="12.75" customHeight="1">
      <c r="A486" s="47"/>
      <c r="B486" s="942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</row>
    <row r="487" ht="12.75" customHeight="1">
      <c r="A487" s="47"/>
      <c r="B487" s="942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</row>
    <row r="488" ht="12.75" customHeight="1">
      <c r="A488" s="47"/>
      <c r="B488" s="942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</row>
    <row r="489" ht="12.75" customHeight="1">
      <c r="A489" s="47"/>
      <c r="B489" s="942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</row>
    <row r="490" ht="12.75" customHeight="1">
      <c r="A490" s="47"/>
      <c r="B490" s="942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</row>
    <row r="491" ht="12.75" customHeight="1">
      <c r="A491" s="47"/>
      <c r="B491" s="942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</row>
    <row r="492" ht="12.75" customHeight="1">
      <c r="A492" s="47"/>
      <c r="B492" s="942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</row>
    <row r="493" ht="12.75" customHeight="1">
      <c r="A493" s="47"/>
      <c r="B493" s="942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</row>
    <row r="494" ht="12.75" customHeight="1">
      <c r="A494" s="47"/>
      <c r="B494" s="942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</row>
    <row r="495" ht="12.75" customHeight="1">
      <c r="A495" s="47"/>
      <c r="B495" s="942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</row>
    <row r="496" ht="12.75" customHeight="1">
      <c r="A496" s="47"/>
      <c r="B496" s="942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</row>
    <row r="497" ht="12.75" customHeight="1">
      <c r="A497" s="47"/>
      <c r="B497" s="942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</row>
    <row r="498" ht="12.75" customHeight="1">
      <c r="A498" s="47"/>
      <c r="B498" s="942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</row>
    <row r="499" ht="12.75" customHeight="1">
      <c r="A499" s="47"/>
      <c r="B499" s="942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</row>
    <row r="500" ht="12.75" customHeight="1">
      <c r="A500" s="47"/>
      <c r="B500" s="942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</row>
    <row r="501" ht="12.75" customHeight="1">
      <c r="A501" s="47"/>
      <c r="B501" s="942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</row>
    <row r="502" ht="12.75" customHeight="1">
      <c r="A502" s="47"/>
      <c r="B502" s="942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</row>
    <row r="503" ht="12.75" customHeight="1">
      <c r="A503" s="47"/>
      <c r="B503" s="942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</row>
    <row r="504" ht="12.75" customHeight="1">
      <c r="A504" s="47"/>
      <c r="B504" s="942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</row>
    <row r="505" ht="12.75" customHeight="1">
      <c r="A505" s="47"/>
      <c r="B505" s="942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</row>
    <row r="506" ht="12.75" customHeight="1">
      <c r="A506" s="47"/>
      <c r="B506" s="942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</row>
    <row r="507" ht="12.75" customHeight="1">
      <c r="A507" s="47"/>
      <c r="B507" s="942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</row>
    <row r="508" ht="12.75" customHeight="1">
      <c r="A508" s="47"/>
      <c r="B508" s="942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</row>
    <row r="509" ht="12.75" customHeight="1">
      <c r="A509" s="47"/>
      <c r="B509" s="942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</row>
    <row r="510" ht="12.75" customHeight="1">
      <c r="A510" s="47"/>
      <c r="B510" s="942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</row>
    <row r="511" ht="12.75" customHeight="1">
      <c r="A511" s="47"/>
      <c r="B511" s="942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</row>
    <row r="512" ht="12.75" customHeight="1">
      <c r="A512" s="47"/>
      <c r="B512" s="942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</row>
    <row r="513" ht="12.75" customHeight="1">
      <c r="A513" s="47"/>
      <c r="B513" s="942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</row>
    <row r="514" ht="12.75" customHeight="1">
      <c r="A514" s="47"/>
      <c r="B514" s="942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</row>
    <row r="515" ht="12.75" customHeight="1">
      <c r="A515" s="47"/>
      <c r="B515" s="942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</row>
    <row r="516" ht="12.75" customHeight="1">
      <c r="A516" s="47"/>
      <c r="B516" s="942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</row>
    <row r="517" ht="12.75" customHeight="1">
      <c r="A517" s="47"/>
      <c r="B517" s="942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</row>
    <row r="518" ht="12.75" customHeight="1">
      <c r="A518" s="47"/>
      <c r="B518" s="942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</row>
    <row r="519" ht="12.75" customHeight="1">
      <c r="A519" s="47"/>
      <c r="B519" s="942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</row>
    <row r="520" ht="12.75" customHeight="1">
      <c r="A520" s="47"/>
      <c r="B520" s="942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</row>
    <row r="521" ht="12.75" customHeight="1">
      <c r="A521" s="47"/>
      <c r="B521" s="942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</row>
    <row r="522" ht="12.75" customHeight="1">
      <c r="A522" s="47"/>
      <c r="B522" s="942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</row>
    <row r="523" ht="12.75" customHeight="1">
      <c r="A523" s="47"/>
      <c r="B523" s="942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</row>
    <row r="524" ht="12.75" customHeight="1">
      <c r="A524" s="47"/>
      <c r="B524" s="942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</row>
    <row r="525" ht="12.75" customHeight="1">
      <c r="A525" s="47"/>
      <c r="B525" s="942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</row>
    <row r="526" ht="12.75" customHeight="1">
      <c r="A526" s="47"/>
      <c r="B526" s="942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</row>
    <row r="527" ht="12.75" customHeight="1">
      <c r="A527" s="47"/>
      <c r="B527" s="942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</row>
    <row r="528" ht="12.75" customHeight="1">
      <c r="A528" s="47"/>
      <c r="B528" s="942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</row>
    <row r="529" ht="12.75" customHeight="1">
      <c r="A529" s="47"/>
      <c r="B529" s="942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</row>
    <row r="530" ht="12.75" customHeight="1">
      <c r="A530" s="47"/>
      <c r="B530" s="942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</row>
    <row r="531" ht="12.75" customHeight="1">
      <c r="A531" s="47"/>
      <c r="B531" s="942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</row>
    <row r="532" ht="12.75" customHeight="1">
      <c r="A532" s="47"/>
      <c r="B532" s="942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</row>
    <row r="533" ht="12.75" customHeight="1">
      <c r="A533" s="47"/>
      <c r="B533" s="942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</row>
    <row r="534" ht="12.75" customHeight="1">
      <c r="A534" s="47"/>
      <c r="B534" s="942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</row>
    <row r="535" ht="12.75" customHeight="1">
      <c r="A535" s="47"/>
      <c r="B535" s="942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</row>
    <row r="536" ht="12.75" customHeight="1">
      <c r="A536" s="47"/>
      <c r="B536" s="942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</row>
    <row r="537" ht="12.75" customHeight="1">
      <c r="A537" s="47"/>
      <c r="B537" s="942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</row>
    <row r="538" ht="12.75" customHeight="1">
      <c r="A538" s="47"/>
      <c r="B538" s="942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</row>
    <row r="539" ht="12.75" customHeight="1">
      <c r="A539" s="47"/>
      <c r="B539" s="942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</row>
    <row r="540" ht="12.75" customHeight="1">
      <c r="A540" s="47"/>
      <c r="B540" s="942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</row>
    <row r="541" ht="12.75" customHeight="1">
      <c r="A541" s="47"/>
      <c r="B541" s="942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</row>
    <row r="542" ht="12.75" customHeight="1">
      <c r="A542" s="47"/>
      <c r="B542" s="942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</row>
    <row r="543" ht="12.75" customHeight="1">
      <c r="A543" s="47"/>
      <c r="B543" s="942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</row>
    <row r="544" ht="12.75" customHeight="1">
      <c r="A544" s="47"/>
      <c r="B544" s="942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</row>
    <row r="545" ht="12.75" customHeight="1">
      <c r="A545" s="47"/>
      <c r="B545" s="942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</row>
    <row r="546" ht="12.75" customHeight="1">
      <c r="A546" s="47"/>
      <c r="B546" s="942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</row>
    <row r="547" ht="12.75" customHeight="1">
      <c r="A547" s="47"/>
      <c r="B547" s="942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</row>
    <row r="548" ht="12.75" customHeight="1">
      <c r="A548" s="47"/>
      <c r="B548" s="942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</row>
    <row r="549" ht="12.75" customHeight="1">
      <c r="A549" s="47"/>
      <c r="B549" s="942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</row>
    <row r="550" ht="12.75" customHeight="1">
      <c r="A550" s="47"/>
      <c r="B550" s="942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</row>
    <row r="551" ht="12.75" customHeight="1">
      <c r="A551" s="47"/>
      <c r="B551" s="942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</row>
    <row r="552" ht="12.75" customHeight="1">
      <c r="A552" s="47"/>
      <c r="B552" s="942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</row>
    <row r="553" ht="12.75" customHeight="1">
      <c r="A553" s="47"/>
      <c r="B553" s="942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</row>
    <row r="554" ht="12.75" customHeight="1">
      <c r="A554" s="47"/>
      <c r="B554" s="942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</row>
    <row r="555" ht="12.75" customHeight="1">
      <c r="A555" s="47"/>
      <c r="B555" s="942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</row>
    <row r="556" ht="12.75" customHeight="1">
      <c r="A556" s="47"/>
      <c r="B556" s="942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</row>
    <row r="557" ht="12.75" customHeight="1">
      <c r="A557" s="47"/>
      <c r="B557" s="942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</row>
    <row r="558" ht="12.75" customHeight="1">
      <c r="A558" s="47"/>
      <c r="B558" s="942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</row>
    <row r="559" ht="12.75" customHeight="1">
      <c r="A559" s="47"/>
      <c r="B559" s="942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</row>
    <row r="560" ht="12.75" customHeight="1">
      <c r="A560" s="47"/>
      <c r="B560" s="942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</row>
    <row r="561" ht="12.75" customHeight="1">
      <c r="A561" s="47"/>
      <c r="B561" s="942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</row>
    <row r="562" ht="12.75" customHeight="1">
      <c r="A562" s="47"/>
      <c r="B562" s="942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</row>
    <row r="563" ht="12.75" customHeight="1">
      <c r="A563" s="47"/>
      <c r="B563" s="942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</row>
    <row r="564" ht="12.75" customHeight="1">
      <c r="A564" s="47"/>
      <c r="B564" s="942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</row>
    <row r="565" ht="12.75" customHeight="1">
      <c r="A565" s="47"/>
      <c r="B565" s="942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</row>
    <row r="566" ht="12.75" customHeight="1">
      <c r="A566" s="47"/>
      <c r="B566" s="942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</row>
    <row r="567" ht="12.75" customHeight="1">
      <c r="A567" s="47"/>
      <c r="B567" s="942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</row>
    <row r="568" ht="12.75" customHeight="1">
      <c r="A568" s="47"/>
      <c r="B568" s="942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</row>
    <row r="569" ht="12.75" customHeight="1">
      <c r="A569" s="47"/>
      <c r="B569" s="942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</row>
    <row r="570" ht="12.75" customHeight="1">
      <c r="A570" s="47"/>
      <c r="B570" s="942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</row>
    <row r="571" ht="12.75" customHeight="1">
      <c r="A571" s="47"/>
      <c r="B571" s="942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</row>
    <row r="572" ht="12.75" customHeight="1">
      <c r="A572" s="47"/>
      <c r="B572" s="942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</row>
    <row r="573" ht="12.75" customHeight="1">
      <c r="A573" s="47"/>
      <c r="B573" s="942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</row>
    <row r="574" ht="12.75" customHeight="1">
      <c r="A574" s="47"/>
      <c r="B574" s="942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</row>
    <row r="575" ht="12.75" customHeight="1">
      <c r="A575" s="47"/>
      <c r="B575" s="942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</row>
    <row r="576" ht="12.75" customHeight="1">
      <c r="A576" s="47"/>
      <c r="B576" s="942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</row>
    <row r="577" ht="12.75" customHeight="1">
      <c r="A577" s="47"/>
      <c r="B577" s="942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</row>
    <row r="578" ht="12.75" customHeight="1">
      <c r="A578" s="47"/>
      <c r="B578" s="942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</row>
    <row r="579" ht="12.75" customHeight="1">
      <c r="A579" s="47"/>
      <c r="B579" s="942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</row>
    <row r="580" ht="12.75" customHeight="1">
      <c r="A580" s="47"/>
      <c r="B580" s="942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</row>
    <row r="581" ht="12.75" customHeight="1">
      <c r="A581" s="47"/>
      <c r="B581" s="942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</row>
    <row r="582" ht="12.75" customHeight="1">
      <c r="A582" s="47"/>
      <c r="B582" s="942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</row>
    <row r="583" ht="12.75" customHeight="1">
      <c r="A583" s="47"/>
      <c r="B583" s="942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</row>
    <row r="584" ht="12.75" customHeight="1">
      <c r="A584" s="47"/>
      <c r="B584" s="942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</row>
    <row r="585" ht="12.75" customHeight="1">
      <c r="A585" s="47"/>
      <c r="B585" s="942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</row>
    <row r="586" ht="12.75" customHeight="1">
      <c r="A586" s="47"/>
      <c r="B586" s="942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</row>
    <row r="587" ht="12.75" customHeight="1">
      <c r="A587" s="47"/>
      <c r="B587" s="942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</row>
    <row r="588" ht="12.75" customHeight="1">
      <c r="A588" s="47"/>
      <c r="B588" s="942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</row>
    <row r="589" ht="12.75" customHeight="1">
      <c r="A589" s="47"/>
      <c r="B589" s="942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</row>
    <row r="590" ht="12.75" customHeight="1">
      <c r="A590" s="47"/>
      <c r="B590" s="942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</row>
    <row r="591" ht="12.75" customHeight="1">
      <c r="A591" s="47"/>
      <c r="B591" s="942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</row>
    <row r="592" ht="12.75" customHeight="1">
      <c r="A592" s="47"/>
      <c r="B592" s="942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</row>
    <row r="593" ht="12.75" customHeight="1">
      <c r="A593" s="47"/>
      <c r="B593" s="942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</row>
    <row r="594" ht="12.75" customHeight="1">
      <c r="A594" s="47"/>
      <c r="B594" s="942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</row>
    <row r="595" ht="12.75" customHeight="1">
      <c r="A595" s="47"/>
      <c r="B595" s="942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</row>
    <row r="596" ht="12.75" customHeight="1">
      <c r="A596" s="47"/>
      <c r="B596" s="942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</row>
    <row r="597" ht="12.75" customHeight="1">
      <c r="A597" s="47"/>
      <c r="B597" s="942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</row>
    <row r="598" ht="12.75" customHeight="1">
      <c r="A598" s="47"/>
      <c r="B598" s="942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</row>
    <row r="599" ht="12.75" customHeight="1">
      <c r="A599" s="47"/>
      <c r="B599" s="942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</row>
    <row r="600" ht="12.75" customHeight="1">
      <c r="A600" s="47"/>
      <c r="B600" s="942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</row>
    <row r="601" ht="12.75" customHeight="1">
      <c r="A601" s="47"/>
      <c r="B601" s="942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</row>
    <row r="602" ht="12.75" customHeight="1">
      <c r="A602" s="47"/>
      <c r="B602" s="942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</row>
    <row r="603" ht="12.75" customHeight="1">
      <c r="A603" s="47"/>
      <c r="B603" s="942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</row>
    <row r="604" ht="12.75" customHeight="1">
      <c r="A604" s="47"/>
      <c r="B604" s="942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</row>
    <row r="605" ht="12.75" customHeight="1">
      <c r="A605" s="47"/>
      <c r="B605" s="942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</row>
    <row r="606" ht="12.75" customHeight="1">
      <c r="A606" s="47"/>
      <c r="B606" s="942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</row>
    <row r="607" ht="12.75" customHeight="1">
      <c r="A607" s="47"/>
      <c r="B607" s="942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</row>
    <row r="608" ht="12.75" customHeight="1">
      <c r="A608" s="47"/>
      <c r="B608" s="942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</row>
    <row r="609" ht="12.75" customHeight="1">
      <c r="A609" s="47"/>
      <c r="B609" s="942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</row>
    <row r="610" ht="12.75" customHeight="1">
      <c r="A610" s="47"/>
      <c r="B610" s="942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</row>
    <row r="611" ht="12.75" customHeight="1">
      <c r="A611" s="47"/>
      <c r="B611" s="942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</row>
    <row r="612" ht="12.75" customHeight="1">
      <c r="A612" s="47"/>
      <c r="B612" s="942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</row>
    <row r="613" ht="12.75" customHeight="1">
      <c r="A613" s="47"/>
      <c r="B613" s="942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</row>
    <row r="614" ht="12.75" customHeight="1">
      <c r="A614" s="47"/>
      <c r="B614" s="942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</row>
    <row r="615" ht="12.75" customHeight="1">
      <c r="A615" s="47"/>
      <c r="B615" s="942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</row>
    <row r="616" ht="12.75" customHeight="1">
      <c r="A616" s="47"/>
      <c r="B616" s="942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</row>
    <row r="617" ht="12.75" customHeight="1">
      <c r="A617" s="47"/>
      <c r="B617" s="942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</row>
    <row r="618" ht="12.75" customHeight="1">
      <c r="A618" s="47"/>
      <c r="B618" s="942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</row>
    <row r="619" ht="12.75" customHeight="1">
      <c r="A619" s="47"/>
      <c r="B619" s="942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</row>
    <row r="620" ht="12.75" customHeight="1">
      <c r="A620" s="47"/>
      <c r="B620" s="942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</row>
    <row r="621" ht="12.75" customHeight="1">
      <c r="A621" s="47"/>
      <c r="B621" s="942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</row>
    <row r="622" ht="12.75" customHeight="1">
      <c r="A622" s="47"/>
      <c r="B622" s="942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</row>
    <row r="623" ht="12.75" customHeight="1">
      <c r="A623" s="47"/>
      <c r="B623" s="942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</row>
    <row r="624" ht="12.75" customHeight="1">
      <c r="A624" s="47"/>
      <c r="B624" s="942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</row>
    <row r="625" ht="12.75" customHeight="1">
      <c r="A625" s="47"/>
      <c r="B625" s="942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</row>
    <row r="626" ht="12.75" customHeight="1">
      <c r="A626" s="47"/>
      <c r="B626" s="942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</row>
    <row r="627" ht="12.75" customHeight="1">
      <c r="A627" s="47"/>
      <c r="B627" s="942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</row>
    <row r="628" ht="12.75" customHeight="1">
      <c r="A628" s="47"/>
      <c r="B628" s="942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</row>
    <row r="629" ht="12.75" customHeight="1">
      <c r="A629" s="47"/>
      <c r="B629" s="942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</row>
    <row r="630" ht="12.75" customHeight="1">
      <c r="A630" s="47"/>
      <c r="B630" s="942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</row>
    <row r="631" ht="12.75" customHeight="1">
      <c r="A631" s="47"/>
      <c r="B631" s="942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</row>
    <row r="632" ht="12.75" customHeight="1">
      <c r="A632" s="47"/>
      <c r="B632" s="942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</row>
    <row r="633" ht="12.75" customHeight="1">
      <c r="A633" s="47"/>
      <c r="B633" s="942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</row>
    <row r="634" ht="12.75" customHeight="1">
      <c r="A634" s="47"/>
      <c r="B634" s="942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</row>
    <row r="635" ht="12.75" customHeight="1">
      <c r="A635" s="47"/>
      <c r="B635" s="942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</row>
    <row r="636" ht="12.75" customHeight="1">
      <c r="A636" s="47"/>
      <c r="B636" s="942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</row>
    <row r="637" ht="12.75" customHeight="1">
      <c r="A637" s="47"/>
      <c r="B637" s="942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</row>
    <row r="638" ht="12.75" customHeight="1">
      <c r="A638" s="47"/>
      <c r="B638" s="942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</row>
    <row r="639" ht="12.75" customHeight="1">
      <c r="A639" s="47"/>
      <c r="B639" s="942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</row>
    <row r="640" ht="12.75" customHeight="1">
      <c r="A640" s="47"/>
      <c r="B640" s="942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</row>
    <row r="641" ht="12.75" customHeight="1">
      <c r="A641" s="47"/>
      <c r="B641" s="942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</row>
    <row r="642" ht="12.75" customHeight="1">
      <c r="A642" s="47"/>
      <c r="B642" s="942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</row>
    <row r="643" ht="12.75" customHeight="1">
      <c r="A643" s="47"/>
      <c r="B643" s="942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</row>
    <row r="644" ht="12.75" customHeight="1">
      <c r="A644" s="47"/>
      <c r="B644" s="942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</row>
    <row r="645" ht="12.75" customHeight="1">
      <c r="A645" s="47"/>
      <c r="B645" s="942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</row>
    <row r="646" ht="12.75" customHeight="1">
      <c r="A646" s="47"/>
      <c r="B646" s="942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</row>
    <row r="647" ht="12.75" customHeight="1">
      <c r="A647" s="47"/>
      <c r="B647" s="942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</row>
    <row r="648" ht="12.75" customHeight="1">
      <c r="A648" s="47"/>
      <c r="B648" s="942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</row>
    <row r="649" ht="12.75" customHeight="1">
      <c r="A649" s="47"/>
      <c r="B649" s="942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</row>
    <row r="650" ht="12.75" customHeight="1">
      <c r="A650" s="47"/>
      <c r="B650" s="942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</row>
    <row r="651" ht="12.75" customHeight="1">
      <c r="A651" s="47"/>
      <c r="B651" s="942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</row>
    <row r="652" ht="12.75" customHeight="1">
      <c r="A652" s="47"/>
      <c r="B652" s="942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</row>
    <row r="653" ht="12.75" customHeight="1">
      <c r="A653" s="47"/>
      <c r="B653" s="942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</row>
    <row r="654" ht="12.75" customHeight="1">
      <c r="A654" s="47"/>
      <c r="B654" s="942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</row>
    <row r="655" ht="12.75" customHeight="1">
      <c r="A655" s="47"/>
      <c r="B655" s="942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</row>
    <row r="656" ht="12.75" customHeight="1">
      <c r="A656" s="47"/>
      <c r="B656" s="942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</row>
    <row r="657" ht="12.75" customHeight="1">
      <c r="A657" s="47"/>
      <c r="B657" s="942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</row>
    <row r="658" ht="12.75" customHeight="1">
      <c r="A658" s="47"/>
      <c r="B658" s="942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</row>
    <row r="659" ht="12.75" customHeight="1">
      <c r="A659" s="47"/>
      <c r="B659" s="942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</row>
    <row r="660" ht="12.75" customHeight="1">
      <c r="A660" s="47"/>
      <c r="B660" s="942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</row>
    <row r="661" ht="12.75" customHeight="1">
      <c r="A661" s="47"/>
      <c r="B661" s="942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</row>
    <row r="662" ht="12.75" customHeight="1">
      <c r="A662" s="47"/>
      <c r="B662" s="942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</row>
    <row r="663" ht="12.75" customHeight="1">
      <c r="A663" s="47"/>
      <c r="B663" s="942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</row>
    <row r="664" ht="12.75" customHeight="1">
      <c r="A664" s="47"/>
      <c r="B664" s="942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</row>
    <row r="665" ht="12.75" customHeight="1">
      <c r="A665" s="47"/>
      <c r="B665" s="942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</row>
    <row r="666" ht="12.75" customHeight="1">
      <c r="A666" s="47"/>
      <c r="B666" s="942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</row>
    <row r="667" ht="12.75" customHeight="1">
      <c r="A667" s="47"/>
      <c r="B667" s="942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</row>
    <row r="668" ht="12.75" customHeight="1">
      <c r="A668" s="47"/>
      <c r="B668" s="942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</row>
    <row r="669" ht="12.75" customHeight="1">
      <c r="A669" s="47"/>
      <c r="B669" s="942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</row>
    <row r="670" ht="12.75" customHeight="1">
      <c r="A670" s="47"/>
      <c r="B670" s="942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</row>
    <row r="671" ht="12.75" customHeight="1">
      <c r="A671" s="47"/>
      <c r="B671" s="942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</row>
    <row r="672" ht="12.75" customHeight="1">
      <c r="A672" s="47"/>
      <c r="B672" s="942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</row>
    <row r="673" ht="12.75" customHeight="1">
      <c r="A673" s="47"/>
      <c r="B673" s="942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</row>
    <row r="674" ht="12.75" customHeight="1">
      <c r="A674" s="47"/>
      <c r="B674" s="942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</row>
    <row r="675" ht="12.75" customHeight="1">
      <c r="A675" s="47"/>
      <c r="B675" s="942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</row>
    <row r="676" ht="12.75" customHeight="1">
      <c r="A676" s="47"/>
      <c r="B676" s="942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</row>
    <row r="677" ht="12.75" customHeight="1">
      <c r="A677" s="47"/>
      <c r="B677" s="942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</row>
    <row r="678" ht="12.75" customHeight="1">
      <c r="A678" s="47"/>
      <c r="B678" s="942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</row>
    <row r="679" ht="12.75" customHeight="1">
      <c r="A679" s="47"/>
      <c r="B679" s="942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</row>
    <row r="680" ht="12.75" customHeight="1">
      <c r="A680" s="47"/>
      <c r="B680" s="942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</row>
    <row r="681" ht="12.75" customHeight="1">
      <c r="A681" s="47"/>
      <c r="B681" s="942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</row>
    <row r="682" ht="12.75" customHeight="1">
      <c r="A682" s="47"/>
      <c r="B682" s="942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</row>
    <row r="683" ht="12.75" customHeight="1">
      <c r="A683" s="47"/>
      <c r="B683" s="942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</row>
    <row r="684" ht="12.75" customHeight="1">
      <c r="A684" s="47"/>
      <c r="B684" s="942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</row>
    <row r="685" ht="12.75" customHeight="1">
      <c r="A685" s="47"/>
      <c r="B685" s="942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</row>
    <row r="686" ht="12.75" customHeight="1">
      <c r="A686" s="47"/>
      <c r="B686" s="942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</row>
    <row r="687" ht="12.75" customHeight="1">
      <c r="A687" s="47"/>
      <c r="B687" s="942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</row>
    <row r="688" ht="12.75" customHeight="1">
      <c r="A688" s="47"/>
      <c r="B688" s="942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</row>
    <row r="689" ht="12.75" customHeight="1">
      <c r="A689" s="47"/>
      <c r="B689" s="942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</row>
    <row r="690" ht="12.75" customHeight="1">
      <c r="A690" s="47"/>
      <c r="B690" s="942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</row>
    <row r="691" ht="12.75" customHeight="1">
      <c r="A691" s="47"/>
      <c r="B691" s="942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</row>
    <row r="692" ht="12.75" customHeight="1">
      <c r="A692" s="47"/>
      <c r="B692" s="942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</row>
    <row r="693" ht="12.75" customHeight="1">
      <c r="A693" s="47"/>
      <c r="B693" s="942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</row>
    <row r="694" ht="12.75" customHeight="1">
      <c r="A694" s="47"/>
      <c r="B694" s="942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</row>
    <row r="695" ht="12.75" customHeight="1">
      <c r="A695" s="47"/>
      <c r="B695" s="942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</row>
    <row r="696" ht="12.75" customHeight="1">
      <c r="A696" s="47"/>
      <c r="B696" s="942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</row>
    <row r="697" ht="12.75" customHeight="1">
      <c r="A697" s="47"/>
      <c r="B697" s="942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</row>
    <row r="698" ht="12.75" customHeight="1">
      <c r="A698" s="47"/>
      <c r="B698" s="942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</row>
    <row r="699" ht="12.75" customHeight="1">
      <c r="A699" s="47"/>
      <c r="B699" s="942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</row>
    <row r="700" ht="12.75" customHeight="1">
      <c r="A700" s="47"/>
      <c r="B700" s="942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</row>
    <row r="701" ht="12.75" customHeight="1">
      <c r="A701" s="47"/>
      <c r="B701" s="942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</row>
    <row r="702" ht="12.75" customHeight="1">
      <c r="A702" s="47"/>
      <c r="B702" s="942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</row>
    <row r="703" ht="12.75" customHeight="1">
      <c r="A703" s="47"/>
      <c r="B703" s="942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</row>
    <row r="704" ht="12.75" customHeight="1">
      <c r="A704" s="47"/>
      <c r="B704" s="942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</row>
    <row r="705" ht="12.75" customHeight="1">
      <c r="A705" s="47"/>
      <c r="B705" s="942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</row>
    <row r="706" ht="12.75" customHeight="1">
      <c r="A706" s="47"/>
      <c r="B706" s="942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</row>
    <row r="707" ht="12.75" customHeight="1">
      <c r="A707" s="47"/>
      <c r="B707" s="942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</row>
    <row r="708" ht="12.75" customHeight="1">
      <c r="A708" s="47"/>
      <c r="B708" s="942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</row>
    <row r="709" ht="12.75" customHeight="1">
      <c r="A709" s="47"/>
      <c r="B709" s="942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</row>
    <row r="710" ht="12.75" customHeight="1">
      <c r="A710" s="47"/>
      <c r="B710" s="942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</row>
    <row r="711" ht="12.75" customHeight="1">
      <c r="A711" s="47"/>
      <c r="B711" s="942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</row>
    <row r="712" ht="12.75" customHeight="1">
      <c r="A712" s="47"/>
      <c r="B712" s="942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</row>
    <row r="713" ht="12.75" customHeight="1">
      <c r="A713" s="47"/>
      <c r="B713" s="942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</row>
    <row r="714" ht="12.75" customHeight="1">
      <c r="A714" s="47"/>
      <c r="B714" s="942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</row>
    <row r="715" ht="12.75" customHeight="1">
      <c r="A715" s="47"/>
      <c r="B715" s="942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</row>
    <row r="716" ht="12.75" customHeight="1">
      <c r="A716" s="47"/>
      <c r="B716" s="942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</row>
    <row r="717" ht="12.75" customHeight="1">
      <c r="A717" s="47"/>
      <c r="B717" s="942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</row>
    <row r="718" ht="12.75" customHeight="1">
      <c r="A718" s="47"/>
      <c r="B718" s="942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</row>
    <row r="719" ht="12.75" customHeight="1">
      <c r="A719" s="47"/>
      <c r="B719" s="942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</row>
    <row r="720" ht="12.75" customHeight="1">
      <c r="A720" s="47"/>
      <c r="B720" s="942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</row>
    <row r="721" ht="12.75" customHeight="1">
      <c r="A721" s="47"/>
      <c r="B721" s="942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</row>
    <row r="722" ht="12.75" customHeight="1">
      <c r="A722" s="47"/>
      <c r="B722" s="942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</row>
    <row r="723" ht="12.75" customHeight="1">
      <c r="A723" s="47"/>
      <c r="B723" s="942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</row>
    <row r="724" ht="12.75" customHeight="1">
      <c r="A724" s="47"/>
      <c r="B724" s="942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</row>
    <row r="725" ht="12.75" customHeight="1">
      <c r="A725" s="47"/>
      <c r="B725" s="942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</row>
    <row r="726" ht="12.75" customHeight="1">
      <c r="A726" s="47"/>
      <c r="B726" s="942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</row>
    <row r="727" ht="12.75" customHeight="1">
      <c r="A727" s="47"/>
      <c r="B727" s="942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</row>
    <row r="728" ht="12.75" customHeight="1">
      <c r="A728" s="47"/>
      <c r="B728" s="942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</row>
    <row r="729" ht="12.75" customHeight="1">
      <c r="A729" s="47"/>
      <c r="B729" s="942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</row>
    <row r="730" ht="12.75" customHeight="1">
      <c r="A730" s="47"/>
      <c r="B730" s="942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</row>
    <row r="731" ht="12.75" customHeight="1">
      <c r="A731" s="47"/>
      <c r="B731" s="942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</row>
    <row r="732" ht="12.75" customHeight="1">
      <c r="A732" s="47"/>
      <c r="B732" s="942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</row>
    <row r="733" ht="12.75" customHeight="1">
      <c r="A733" s="47"/>
      <c r="B733" s="942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</row>
    <row r="734" ht="12.75" customHeight="1">
      <c r="A734" s="47"/>
      <c r="B734" s="942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</row>
    <row r="735" ht="12.75" customHeight="1">
      <c r="A735" s="47"/>
      <c r="B735" s="942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</row>
    <row r="736" ht="12.75" customHeight="1">
      <c r="A736" s="47"/>
      <c r="B736" s="942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</row>
    <row r="737" ht="12.75" customHeight="1">
      <c r="A737" s="47"/>
      <c r="B737" s="942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</row>
    <row r="738" ht="12.75" customHeight="1">
      <c r="A738" s="47"/>
      <c r="B738" s="942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</row>
    <row r="739" ht="12.75" customHeight="1">
      <c r="A739" s="47"/>
      <c r="B739" s="942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</row>
    <row r="740" ht="12.75" customHeight="1">
      <c r="A740" s="47"/>
      <c r="B740" s="942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</row>
    <row r="741" ht="12.75" customHeight="1">
      <c r="A741" s="47"/>
      <c r="B741" s="942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</row>
    <row r="742" ht="12.75" customHeight="1">
      <c r="A742" s="47"/>
      <c r="B742" s="942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</row>
    <row r="743" ht="12.75" customHeight="1">
      <c r="A743" s="47"/>
      <c r="B743" s="942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</row>
    <row r="744" ht="12.75" customHeight="1">
      <c r="A744" s="47"/>
      <c r="B744" s="942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</row>
    <row r="745" ht="12.75" customHeight="1">
      <c r="A745" s="47"/>
      <c r="B745" s="942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</row>
    <row r="746" ht="12.75" customHeight="1">
      <c r="A746" s="47"/>
      <c r="B746" s="942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</row>
    <row r="747" ht="12.75" customHeight="1">
      <c r="A747" s="47"/>
      <c r="B747" s="942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</row>
    <row r="748" ht="12.75" customHeight="1">
      <c r="A748" s="47"/>
      <c r="B748" s="942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</row>
    <row r="749" ht="12.75" customHeight="1">
      <c r="A749" s="47"/>
      <c r="B749" s="942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</row>
    <row r="750" ht="12.75" customHeight="1">
      <c r="A750" s="47"/>
      <c r="B750" s="942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</row>
    <row r="751" ht="12.75" customHeight="1">
      <c r="A751" s="47"/>
      <c r="B751" s="942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</row>
    <row r="752" ht="12.75" customHeight="1">
      <c r="A752" s="47"/>
      <c r="B752" s="942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</row>
    <row r="753" ht="12.75" customHeight="1">
      <c r="A753" s="47"/>
      <c r="B753" s="942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</row>
    <row r="754" ht="12.75" customHeight="1">
      <c r="A754" s="47"/>
      <c r="B754" s="942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</row>
    <row r="755" ht="12.75" customHeight="1">
      <c r="A755" s="47"/>
      <c r="B755" s="942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</row>
    <row r="756" ht="12.75" customHeight="1">
      <c r="A756" s="47"/>
      <c r="B756" s="942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</row>
    <row r="757" ht="12.75" customHeight="1">
      <c r="A757" s="47"/>
      <c r="B757" s="942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</row>
    <row r="758" ht="12.75" customHeight="1">
      <c r="A758" s="47"/>
      <c r="B758" s="942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</row>
    <row r="759" ht="12.75" customHeight="1">
      <c r="A759" s="47"/>
      <c r="B759" s="942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</row>
    <row r="760" ht="12.75" customHeight="1">
      <c r="A760" s="47"/>
      <c r="B760" s="942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</row>
    <row r="761" ht="12.75" customHeight="1">
      <c r="A761" s="47"/>
      <c r="B761" s="942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</row>
    <row r="762" ht="12.75" customHeight="1">
      <c r="A762" s="47"/>
      <c r="B762" s="942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</row>
    <row r="763" ht="12.75" customHeight="1">
      <c r="A763" s="47"/>
      <c r="B763" s="942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</row>
    <row r="764" ht="12.75" customHeight="1">
      <c r="A764" s="47"/>
      <c r="B764" s="942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</row>
    <row r="765" ht="12.75" customHeight="1">
      <c r="A765" s="47"/>
      <c r="B765" s="942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</row>
    <row r="766" ht="12.75" customHeight="1">
      <c r="A766" s="47"/>
      <c r="B766" s="942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</row>
    <row r="767" ht="12.75" customHeight="1">
      <c r="A767" s="47"/>
      <c r="B767" s="942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</row>
    <row r="768" ht="12.75" customHeight="1">
      <c r="A768" s="47"/>
      <c r="B768" s="942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</row>
    <row r="769" ht="12.75" customHeight="1">
      <c r="A769" s="47"/>
      <c r="B769" s="942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</row>
    <row r="770" ht="12.75" customHeight="1">
      <c r="A770" s="47"/>
      <c r="B770" s="942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</row>
    <row r="771" ht="12.75" customHeight="1">
      <c r="A771" s="47"/>
      <c r="B771" s="942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</row>
    <row r="772" ht="12.75" customHeight="1">
      <c r="A772" s="47"/>
      <c r="B772" s="942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</row>
    <row r="773" ht="12.75" customHeight="1">
      <c r="A773" s="47"/>
      <c r="B773" s="942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</row>
    <row r="774" ht="12.75" customHeight="1">
      <c r="A774" s="47"/>
      <c r="B774" s="942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</row>
    <row r="775" ht="12.75" customHeight="1">
      <c r="A775" s="47"/>
      <c r="B775" s="942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</row>
    <row r="776" ht="12.75" customHeight="1">
      <c r="A776" s="47"/>
      <c r="B776" s="942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</row>
    <row r="777" ht="12.75" customHeight="1">
      <c r="A777" s="47"/>
      <c r="B777" s="942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</row>
    <row r="778" ht="12.75" customHeight="1">
      <c r="A778" s="47"/>
      <c r="B778" s="942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</row>
    <row r="779" ht="12.75" customHeight="1">
      <c r="A779" s="47"/>
      <c r="B779" s="942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</row>
    <row r="780" ht="12.75" customHeight="1">
      <c r="A780" s="47"/>
      <c r="B780" s="942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</row>
    <row r="781" ht="12.75" customHeight="1">
      <c r="A781" s="47"/>
      <c r="B781" s="942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</row>
    <row r="782" ht="12.75" customHeight="1">
      <c r="A782" s="47"/>
      <c r="B782" s="942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</row>
    <row r="783" ht="12.75" customHeight="1">
      <c r="A783" s="47"/>
      <c r="B783" s="942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</row>
    <row r="784" ht="12.75" customHeight="1">
      <c r="A784" s="47"/>
      <c r="B784" s="942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</row>
    <row r="785" ht="12.75" customHeight="1">
      <c r="A785" s="47"/>
      <c r="B785" s="942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</row>
    <row r="786" ht="12.75" customHeight="1">
      <c r="A786" s="47"/>
      <c r="B786" s="942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</row>
    <row r="787" ht="12.75" customHeight="1">
      <c r="A787" s="47"/>
      <c r="B787" s="942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</row>
    <row r="788" ht="12.75" customHeight="1">
      <c r="A788" s="47"/>
      <c r="B788" s="942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</row>
    <row r="789" ht="12.75" customHeight="1">
      <c r="A789" s="47"/>
      <c r="B789" s="942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</row>
    <row r="790" ht="12.75" customHeight="1">
      <c r="A790" s="47"/>
      <c r="B790" s="942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</row>
    <row r="791" ht="12.75" customHeight="1">
      <c r="A791" s="47"/>
      <c r="B791" s="942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</row>
    <row r="792" ht="12.75" customHeight="1">
      <c r="A792" s="47"/>
      <c r="B792" s="942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</row>
    <row r="793" ht="12.75" customHeight="1">
      <c r="A793" s="47"/>
      <c r="B793" s="942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</row>
    <row r="794" ht="12.75" customHeight="1">
      <c r="A794" s="47"/>
      <c r="B794" s="942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</row>
    <row r="795" ht="12.75" customHeight="1">
      <c r="A795" s="47"/>
      <c r="B795" s="942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</row>
    <row r="796" ht="12.75" customHeight="1">
      <c r="A796" s="47"/>
      <c r="B796" s="942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</row>
    <row r="797" ht="12.75" customHeight="1">
      <c r="A797" s="47"/>
      <c r="B797" s="942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</row>
    <row r="798" ht="12.75" customHeight="1">
      <c r="A798" s="47"/>
      <c r="B798" s="942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</row>
    <row r="799" ht="12.75" customHeight="1">
      <c r="A799" s="47"/>
      <c r="B799" s="942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</row>
    <row r="800" ht="12.75" customHeight="1">
      <c r="A800" s="47"/>
      <c r="B800" s="942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</row>
    <row r="801" ht="12.75" customHeight="1">
      <c r="A801" s="47"/>
      <c r="B801" s="942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</row>
    <row r="802" ht="12.75" customHeight="1">
      <c r="A802" s="47"/>
      <c r="B802" s="942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</row>
    <row r="803" ht="12.75" customHeight="1">
      <c r="A803" s="47"/>
      <c r="B803" s="942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</row>
    <row r="804" ht="12.75" customHeight="1">
      <c r="A804" s="47"/>
      <c r="B804" s="942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</row>
    <row r="805" ht="12.75" customHeight="1">
      <c r="A805" s="47"/>
      <c r="B805" s="942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</row>
    <row r="806" ht="12.75" customHeight="1">
      <c r="A806" s="47"/>
      <c r="B806" s="942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</row>
    <row r="807" ht="12.75" customHeight="1">
      <c r="A807" s="47"/>
      <c r="B807" s="942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</row>
    <row r="808" ht="12.75" customHeight="1">
      <c r="A808" s="47"/>
      <c r="B808" s="942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</row>
    <row r="809" ht="12.75" customHeight="1">
      <c r="A809" s="47"/>
      <c r="B809" s="942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</row>
    <row r="810" ht="12.75" customHeight="1">
      <c r="A810" s="47"/>
      <c r="B810" s="942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</row>
    <row r="811" ht="12.75" customHeight="1">
      <c r="A811" s="47"/>
      <c r="B811" s="942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</row>
    <row r="812" ht="12.75" customHeight="1">
      <c r="A812" s="47"/>
      <c r="B812" s="942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</row>
    <row r="813" ht="12.75" customHeight="1">
      <c r="A813" s="47"/>
      <c r="B813" s="942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</row>
    <row r="814" ht="12.75" customHeight="1">
      <c r="A814" s="47"/>
      <c r="B814" s="942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</row>
    <row r="815" ht="12.75" customHeight="1">
      <c r="A815" s="47"/>
      <c r="B815" s="942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</row>
    <row r="816" ht="12.75" customHeight="1">
      <c r="A816" s="47"/>
      <c r="B816" s="942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</row>
    <row r="817" ht="12.75" customHeight="1">
      <c r="A817" s="47"/>
      <c r="B817" s="942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</row>
    <row r="818" ht="12.75" customHeight="1">
      <c r="A818" s="47"/>
      <c r="B818" s="942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</row>
    <row r="819" ht="12.75" customHeight="1">
      <c r="A819" s="47"/>
      <c r="B819" s="942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</row>
    <row r="820" ht="12.75" customHeight="1">
      <c r="A820" s="47"/>
      <c r="B820" s="942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</row>
    <row r="821" ht="12.75" customHeight="1">
      <c r="A821" s="47"/>
      <c r="B821" s="942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</row>
    <row r="822" ht="12.75" customHeight="1">
      <c r="A822" s="47"/>
      <c r="B822" s="942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</row>
    <row r="823" ht="12.75" customHeight="1">
      <c r="A823" s="47"/>
      <c r="B823" s="942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</row>
    <row r="824" ht="12.75" customHeight="1">
      <c r="A824" s="47"/>
      <c r="B824" s="942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</row>
    <row r="825" ht="12.75" customHeight="1">
      <c r="A825" s="47"/>
      <c r="B825" s="942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</row>
    <row r="826" ht="12.75" customHeight="1">
      <c r="A826" s="47"/>
      <c r="B826" s="942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</row>
    <row r="827" ht="12.75" customHeight="1">
      <c r="A827" s="47"/>
      <c r="B827" s="942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</row>
    <row r="828" ht="12.75" customHeight="1">
      <c r="A828" s="47"/>
      <c r="B828" s="942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</row>
    <row r="829" ht="12.75" customHeight="1">
      <c r="A829" s="47"/>
      <c r="B829" s="942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</row>
    <row r="830" ht="12.75" customHeight="1">
      <c r="A830" s="47"/>
      <c r="B830" s="942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</row>
    <row r="831" ht="12.75" customHeight="1">
      <c r="A831" s="47"/>
      <c r="B831" s="942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</row>
    <row r="832" ht="12.75" customHeight="1">
      <c r="A832" s="47"/>
      <c r="B832" s="942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</row>
    <row r="833" ht="12.75" customHeight="1">
      <c r="A833" s="47"/>
      <c r="B833" s="942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</row>
    <row r="834" ht="12.75" customHeight="1">
      <c r="A834" s="47"/>
      <c r="B834" s="942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</row>
    <row r="835" ht="12.75" customHeight="1">
      <c r="A835" s="47"/>
      <c r="B835" s="942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</row>
    <row r="836" ht="12.75" customHeight="1">
      <c r="A836" s="47"/>
      <c r="B836" s="942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</row>
    <row r="837" ht="12.75" customHeight="1">
      <c r="A837" s="47"/>
      <c r="B837" s="942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</row>
    <row r="838" ht="12.75" customHeight="1">
      <c r="A838" s="47"/>
      <c r="B838" s="942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</row>
    <row r="839" ht="12.75" customHeight="1">
      <c r="A839" s="47"/>
      <c r="B839" s="942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</row>
    <row r="840" ht="12.75" customHeight="1">
      <c r="A840" s="47"/>
      <c r="B840" s="942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</row>
    <row r="841" ht="12.75" customHeight="1">
      <c r="A841" s="47"/>
      <c r="B841" s="942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</row>
    <row r="842" ht="12.75" customHeight="1">
      <c r="A842" s="47"/>
      <c r="B842" s="942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</row>
    <row r="843" ht="12.75" customHeight="1">
      <c r="A843" s="47"/>
      <c r="B843" s="942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</row>
    <row r="844" ht="12.75" customHeight="1">
      <c r="A844" s="47"/>
      <c r="B844" s="942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</row>
    <row r="845" ht="12.75" customHeight="1">
      <c r="A845" s="47"/>
      <c r="B845" s="942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</row>
    <row r="846" ht="12.75" customHeight="1">
      <c r="A846" s="47"/>
      <c r="B846" s="942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</row>
    <row r="847" ht="12.75" customHeight="1">
      <c r="A847" s="47"/>
      <c r="B847" s="942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</row>
    <row r="848" ht="12.75" customHeight="1">
      <c r="A848" s="47"/>
      <c r="B848" s="942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</row>
    <row r="849" ht="12.75" customHeight="1">
      <c r="A849" s="47"/>
      <c r="B849" s="942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</row>
    <row r="850" ht="12.75" customHeight="1">
      <c r="A850" s="47"/>
      <c r="B850" s="942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</row>
    <row r="851" ht="12.75" customHeight="1">
      <c r="A851" s="47"/>
      <c r="B851" s="942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</row>
    <row r="852" ht="12.75" customHeight="1">
      <c r="A852" s="47"/>
      <c r="B852" s="942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</row>
    <row r="853" ht="12.75" customHeight="1">
      <c r="A853" s="47"/>
      <c r="B853" s="942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</row>
    <row r="854" ht="12.75" customHeight="1">
      <c r="A854" s="47"/>
      <c r="B854" s="942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</row>
    <row r="855" ht="12.75" customHeight="1">
      <c r="A855" s="47"/>
      <c r="B855" s="942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</row>
    <row r="856" ht="12.75" customHeight="1">
      <c r="A856" s="47"/>
      <c r="B856" s="942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</row>
    <row r="857" ht="12.75" customHeight="1">
      <c r="A857" s="47"/>
      <c r="B857" s="942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</row>
    <row r="858" ht="12.75" customHeight="1">
      <c r="A858" s="47"/>
      <c r="B858" s="942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</row>
    <row r="859" ht="12.75" customHeight="1">
      <c r="A859" s="47"/>
      <c r="B859" s="942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</row>
    <row r="860" ht="12.75" customHeight="1">
      <c r="A860" s="47"/>
      <c r="B860" s="942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</row>
    <row r="861" ht="12.75" customHeight="1">
      <c r="A861" s="47"/>
      <c r="B861" s="942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</row>
    <row r="862" ht="12.75" customHeight="1">
      <c r="A862" s="47"/>
      <c r="B862" s="942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</row>
    <row r="863" ht="12.75" customHeight="1">
      <c r="A863" s="47"/>
      <c r="B863" s="942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</row>
    <row r="864" ht="12.75" customHeight="1">
      <c r="A864" s="47"/>
      <c r="B864" s="942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</row>
    <row r="865" ht="12.75" customHeight="1">
      <c r="A865" s="47"/>
      <c r="B865" s="942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</row>
    <row r="866" ht="12.75" customHeight="1">
      <c r="A866" s="47"/>
      <c r="B866" s="942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</row>
    <row r="867" ht="12.75" customHeight="1">
      <c r="A867" s="47"/>
      <c r="B867" s="942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</row>
    <row r="868" ht="12.75" customHeight="1">
      <c r="A868" s="47"/>
      <c r="B868" s="942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</row>
    <row r="869" ht="12.75" customHeight="1">
      <c r="A869" s="47"/>
      <c r="B869" s="942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</row>
    <row r="870" ht="12.75" customHeight="1">
      <c r="A870" s="47"/>
      <c r="B870" s="942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</row>
    <row r="871" ht="12.75" customHeight="1">
      <c r="A871" s="47"/>
      <c r="B871" s="942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</row>
    <row r="872" ht="12.75" customHeight="1">
      <c r="A872" s="47"/>
      <c r="B872" s="942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</row>
    <row r="873" ht="12.75" customHeight="1">
      <c r="A873" s="47"/>
      <c r="B873" s="942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</row>
    <row r="874" ht="12.75" customHeight="1">
      <c r="A874" s="47"/>
      <c r="B874" s="942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</row>
    <row r="875" ht="12.75" customHeight="1">
      <c r="A875" s="47"/>
      <c r="B875" s="942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</row>
    <row r="876" ht="12.75" customHeight="1">
      <c r="A876" s="47"/>
      <c r="B876" s="942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</row>
    <row r="877" ht="12.75" customHeight="1">
      <c r="A877" s="47"/>
      <c r="B877" s="942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</row>
    <row r="878" ht="12.75" customHeight="1">
      <c r="A878" s="47"/>
      <c r="B878" s="942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</row>
    <row r="879" ht="12.75" customHeight="1">
      <c r="A879" s="47"/>
      <c r="B879" s="942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</row>
    <row r="880" ht="12.75" customHeight="1">
      <c r="A880" s="47"/>
      <c r="B880" s="942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</row>
    <row r="881" ht="12.75" customHeight="1">
      <c r="A881" s="47"/>
      <c r="B881" s="942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</row>
    <row r="882" ht="12.75" customHeight="1">
      <c r="A882" s="47"/>
      <c r="B882" s="942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</row>
    <row r="883" ht="12.75" customHeight="1">
      <c r="A883" s="47"/>
      <c r="B883" s="942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</row>
    <row r="884" ht="12.75" customHeight="1">
      <c r="A884" s="47"/>
      <c r="B884" s="942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</row>
    <row r="885" ht="12.75" customHeight="1">
      <c r="A885" s="47"/>
      <c r="B885" s="942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</row>
    <row r="886" ht="12.75" customHeight="1">
      <c r="A886" s="47"/>
      <c r="B886" s="942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</row>
    <row r="887" ht="12.75" customHeight="1">
      <c r="A887" s="47"/>
      <c r="B887" s="942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</row>
    <row r="888" ht="12.75" customHeight="1">
      <c r="A888" s="47"/>
      <c r="B888" s="942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</row>
    <row r="889" ht="12.75" customHeight="1">
      <c r="A889" s="47"/>
      <c r="B889" s="942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</row>
    <row r="890" ht="12.75" customHeight="1">
      <c r="A890" s="47"/>
      <c r="B890" s="942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</row>
    <row r="891" ht="12.75" customHeight="1">
      <c r="A891" s="47"/>
      <c r="B891" s="942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</row>
    <row r="892" ht="12.75" customHeight="1">
      <c r="A892" s="47"/>
      <c r="B892" s="942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</row>
    <row r="893" ht="12.75" customHeight="1">
      <c r="A893" s="47"/>
      <c r="B893" s="942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</row>
    <row r="894" ht="12.75" customHeight="1">
      <c r="A894" s="47"/>
      <c r="B894" s="942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</row>
    <row r="895" ht="12.75" customHeight="1">
      <c r="A895" s="47"/>
      <c r="B895" s="942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</row>
    <row r="896" ht="12.75" customHeight="1">
      <c r="A896" s="47"/>
      <c r="B896" s="942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</row>
    <row r="897" ht="12.75" customHeight="1">
      <c r="A897" s="47"/>
      <c r="B897" s="942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</row>
    <row r="898" ht="12.75" customHeight="1">
      <c r="A898" s="47"/>
      <c r="B898" s="942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</row>
    <row r="899" ht="12.75" customHeight="1">
      <c r="A899" s="47"/>
      <c r="B899" s="942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</row>
    <row r="900" ht="12.75" customHeight="1">
      <c r="A900" s="47"/>
      <c r="B900" s="942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</row>
    <row r="901" ht="12.75" customHeight="1">
      <c r="A901" s="47"/>
      <c r="B901" s="942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</row>
    <row r="902" ht="12.75" customHeight="1">
      <c r="A902" s="47"/>
      <c r="B902" s="942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</row>
    <row r="903" ht="12.75" customHeight="1">
      <c r="A903" s="47"/>
      <c r="B903" s="942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</row>
    <row r="904" ht="12.75" customHeight="1">
      <c r="A904" s="47"/>
      <c r="B904" s="942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</row>
    <row r="905" ht="12.75" customHeight="1">
      <c r="A905" s="47"/>
      <c r="B905" s="942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</row>
    <row r="906" ht="12.75" customHeight="1">
      <c r="A906" s="47"/>
      <c r="B906" s="942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</row>
    <row r="907" ht="12.75" customHeight="1">
      <c r="A907" s="47"/>
      <c r="B907" s="942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</row>
    <row r="908" ht="12.75" customHeight="1">
      <c r="A908" s="47"/>
      <c r="B908" s="942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</row>
    <row r="909" ht="12.75" customHeight="1">
      <c r="A909" s="47"/>
      <c r="B909" s="942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</row>
    <row r="910" ht="12.75" customHeight="1">
      <c r="A910" s="47"/>
      <c r="B910" s="942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  <c r="AC910" s="47"/>
    </row>
    <row r="911" ht="12.75" customHeight="1">
      <c r="A911" s="47"/>
      <c r="B911" s="942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  <c r="AC911" s="47"/>
    </row>
    <row r="912" ht="12.75" customHeight="1">
      <c r="A912" s="47"/>
      <c r="B912" s="942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  <c r="AC912" s="47"/>
    </row>
    <row r="913" ht="12.75" customHeight="1">
      <c r="A913" s="47"/>
      <c r="B913" s="942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  <c r="AC913" s="47"/>
    </row>
    <row r="914" ht="12.75" customHeight="1">
      <c r="A914" s="47"/>
      <c r="B914" s="942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  <c r="AC914" s="47"/>
    </row>
    <row r="915" ht="12.75" customHeight="1">
      <c r="A915" s="47"/>
      <c r="B915" s="942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  <c r="AC915" s="47"/>
    </row>
    <row r="916" ht="12.75" customHeight="1">
      <c r="A916" s="47"/>
      <c r="B916" s="942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  <c r="AC916" s="47"/>
    </row>
    <row r="917" ht="12.75" customHeight="1">
      <c r="A917" s="47"/>
      <c r="B917" s="942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  <c r="AC917" s="47"/>
    </row>
    <row r="918" ht="12.75" customHeight="1">
      <c r="A918" s="47"/>
      <c r="B918" s="942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  <c r="AC918" s="47"/>
    </row>
    <row r="919" ht="12.75" customHeight="1">
      <c r="A919" s="47"/>
      <c r="B919" s="942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  <c r="AC919" s="47"/>
    </row>
    <row r="920" ht="12.75" customHeight="1">
      <c r="A920" s="47"/>
      <c r="B920" s="942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  <c r="AC920" s="47"/>
    </row>
    <row r="921" ht="12.75" customHeight="1">
      <c r="A921" s="47"/>
      <c r="B921" s="942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  <c r="AC921" s="47"/>
    </row>
    <row r="922" ht="12.75" customHeight="1">
      <c r="A922" s="47"/>
      <c r="B922" s="942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  <c r="AC922" s="47"/>
    </row>
    <row r="923" ht="12.75" customHeight="1">
      <c r="A923" s="47"/>
      <c r="B923" s="942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  <c r="AC923" s="47"/>
    </row>
    <row r="924" ht="12.75" customHeight="1">
      <c r="A924" s="47"/>
      <c r="B924" s="942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  <c r="AC924" s="47"/>
    </row>
    <row r="925" ht="12.75" customHeight="1">
      <c r="A925" s="47"/>
      <c r="B925" s="942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  <c r="AC925" s="47"/>
    </row>
    <row r="926" ht="12.75" customHeight="1">
      <c r="A926" s="47"/>
      <c r="B926" s="942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  <c r="AC926" s="47"/>
    </row>
    <row r="927" ht="12.75" customHeight="1">
      <c r="A927" s="47"/>
      <c r="B927" s="942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  <c r="AC927" s="47"/>
    </row>
    <row r="928" ht="12.75" customHeight="1">
      <c r="A928" s="47"/>
      <c r="B928" s="942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  <c r="AC928" s="47"/>
    </row>
    <row r="929" ht="12.75" customHeight="1">
      <c r="A929" s="47"/>
      <c r="B929" s="942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  <c r="AC929" s="47"/>
    </row>
    <row r="930" ht="12.75" customHeight="1">
      <c r="A930" s="47"/>
      <c r="B930" s="942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  <c r="AC930" s="47"/>
    </row>
    <row r="931" ht="12.75" customHeight="1">
      <c r="A931" s="47"/>
      <c r="B931" s="942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  <c r="AB931" s="47"/>
      <c r="AC931" s="47"/>
    </row>
    <row r="932" ht="12.75" customHeight="1">
      <c r="A932" s="47"/>
      <c r="B932" s="942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  <c r="AB932" s="47"/>
      <c r="AC932" s="47"/>
    </row>
    <row r="933" ht="12.75" customHeight="1">
      <c r="A933" s="47"/>
      <c r="B933" s="942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  <c r="AC933" s="47"/>
    </row>
    <row r="934" ht="12.75" customHeight="1">
      <c r="A934" s="47"/>
      <c r="B934" s="942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  <c r="AC934" s="47"/>
    </row>
    <row r="935" ht="12.75" customHeight="1">
      <c r="A935" s="47"/>
      <c r="B935" s="942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  <c r="AC935" s="47"/>
    </row>
    <row r="936" ht="12.75" customHeight="1">
      <c r="A936" s="47"/>
      <c r="B936" s="942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  <c r="AC936" s="47"/>
    </row>
    <row r="937" ht="12.75" customHeight="1">
      <c r="A937" s="47"/>
      <c r="B937" s="942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  <c r="AC937" s="47"/>
    </row>
    <row r="938" ht="12.75" customHeight="1">
      <c r="A938" s="47"/>
      <c r="B938" s="942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  <c r="AC938" s="47"/>
    </row>
    <row r="939" ht="12.75" customHeight="1">
      <c r="A939" s="47"/>
      <c r="B939" s="942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  <c r="AC939" s="47"/>
    </row>
    <row r="940" ht="12.75" customHeight="1">
      <c r="A940" s="47"/>
      <c r="B940" s="942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  <c r="AC940" s="47"/>
    </row>
    <row r="941" ht="12.75" customHeight="1">
      <c r="A941" s="47"/>
      <c r="B941" s="942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  <c r="AC941" s="47"/>
    </row>
    <row r="942" ht="12.75" customHeight="1">
      <c r="A942" s="47"/>
      <c r="B942" s="942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  <c r="AC942" s="47"/>
    </row>
    <row r="943" ht="12.75" customHeight="1">
      <c r="A943" s="47"/>
      <c r="B943" s="942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  <c r="AC943" s="47"/>
    </row>
    <row r="944" ht="12.75" customHeight="1">
      <c r="A944" s="47"/>
      <c r="B944" s="942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  <c r="AC944" s="47"/>
    </row>
    <row r="945" ht="12.75" customHeight="1">
      <c r="A945" s="47"/>
      <c r="B945" s="942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  <c r="AC945" s="47"/>
    </row>
    <row r="946" ht="12.75" customHeight="1">
      <c r="A946" s="47"/>
      <c r="B946" s="942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  <c r="AC946" s="47"/>
    </row>
    <row r="947" ht="12.75" customHeight="1">
      <c r="A947" s="47"/>
      <c r="B947" s="942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  <c r="AC947" s="47"/>
    </row>
    <row r="948" ht="12.75" customHeight="1">
      <c r="A948" s="47"/>
      <c r="B948" s="942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  <c r="AC948" s="47"/>
    </row>
    <row r="949" ht="12.75" customHeight="1">
      <c r="A949" s="47"/>
      <c r="B949" s="942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  <c r="AC949" s="47"/>
    </row>
    <row r="950" ht="12.75" customHeight="1">
      <c r="A950" s="47"/>
      <c r="B950" s="942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  <c r="AC950" s="47"/>
    </row>
    <row r="951" ht="12.75" customHeight="1">
      <c r="A951" s="47"/>
      <c r="B951" s="942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  <c r="AC951" s="47"/>
    </row>
    <row r="952" ht="12.75" customHeight="1">
      <c r="A952" s="47"/>
      <c r="B952" s="942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  <c r="AC952" s="47"/>
    </row>
    <row r="953" ht="12.75" customHeight="1">
      <c r="A953" s="47"/>
      <c r="B953" s="942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  <c r="AC953" s="47"/>
    </row>
    <row r="954" ht="12.75" customHeight="1">
      <c r="A954" s="47"/>
      <c r="B954" s="942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  <c r="AC954" s="47"/>
    </row>
    <row r="955" ht="12.75" customHeight="1">
      <c r="A955" s="47"/>
      <c r="B955" s="942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  <c r="AC955" s="47"/>
    </row>
    <row r="956" ht="12.75" customHeight="1">
      <c r="A956" s="47"/>
      <c r="B956" s="942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  <c r="AC956" s="47"/>
    </row>
    <row r="957" ht="12.75" customHeight="1">
      <c r="A957" s="47"/>
      <c r="B957" s="942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  <c r="AC957" s="47"/>
    </row>
    <row r="958" ht="12.75" customHeight="1">
      <c r="A958" s="47"/>
      <c r="B958" s="942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  <c r="AC958" s="47"/>
    </row>
    <row r="959" ht="12.75" customHeight="1">
      <c r="A959" s="47"/>
      <c r="B959" s="942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  <c r="AB959" s="47"/>
      <c r="AC959" s="47"/>
    </row>
    <row r="960" ht="12.75" customHeight="1">
      <c r="A960" s="47"/>
      <c r="B960" s="942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  <c r="AB960" s="47"/>
      <c r="AC960" s="47"/>
    </row>
    <row r="961" ht="12.75" customHeight="1">
      <c r="A961" s="47"/>
      <c r="B961" s="942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  <c r="AB961" s="47"/>
      <c r="AC961" s="47"/>
    </row>
    <row r="962" ht="12.75" customHeight="1">
      <c r="A962" s="47"/>
      <c r="B962" s="942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  <c r="AB962" s="47"/>
      <c r="AC962" s="47"/>
    </row>
    <row r="963" ht="12.75" customHeight="1">
      <c r="A963" s="47"/>
      <c r="B963" s="942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  <c r="AB963" s="47"/>
      <c r="AC963" s="47"/>
    </row>
    <row r="964" ht="12.75" customHeight="1">
      <c r="A964" s="47"/>
      <c r="B964" s="942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  <c r="AB964" s="47"/>
      <c r="AC964" s="47"/>
    </row>
    <row r="965" ht="12.75" customHeight="1">
      <c r="A965" s="47"/>
      <c r="B965" s="942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  <c r="AB965" s="47"/>
      <c r="AC965" s="47"/>
    </row>
    <row r="966" ht="12.75" customHeight="1">
      <c r="A966" s="47"/>
      <c r="B966" s="942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  <c r="AB966" s="47"/>
      <c r="AC966" s="47"/>
    </row>
    <row r="967" ht="12.75" customHeight="1">
      <c r="A967" s="47"/>
      <c r="B967" s="942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  <c r="AB967" s="47"/>
      <c r="AC967" s="47"/>
    </row>
    <row r="968" ht="12.75" customHeight="1">
      <c r="A968" s="47"/>
      <c r="B968" s="942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  <c r="AB968" s="47"/>
      <c r="AC968" s="47"/>
    </row>
    <row r="969" ht="12.75" customHeight="1">
      <c r="A969" s="47"/>
      <c r="B969" s="942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  <c r="AB969" s="47"/>
      <c r="AC969" s="47"/>
    </row>
    <row r="970" ht="12.75" customHeight="1">
      <c r="A970" s="47"/>
      <c r="B970" s="942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  <c r="AB970" s="47"/>
      <c r="AC970" s="47"/>
    </row>
    <row r="971" ht="12.75" customHeight="1">
      <c r="A971" s="47"/>
      <c r="B971" s="942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  <c r="AB971" s="47"/>
      <c r="AC971" s="47"/>
    </row>
    <row r="972" ht="12.75" customHeight="1">
      <c r="A972" s="47"/>
      <c r="B972" s="942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  <c r="AB972" s="47"/>
      <c r="AC972" s="47"/>
    </row>
    <row r="973" ht="12.75" customHeight="1">
      <c r="A973" s="47"/>
      <c r="B973" s="942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  <c r="AB973" s="47"/>
      <c r="AC973" s="47"/>
    </row>
    <row r="974" ht="12.75" customHeight="1">
      <c r="A974" s="47"/>
      <c r="B974" s="942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  <c r="AB974" s="47"/>
      <c r="AC974" s="47"/>
    </row>
    <row r="975" ht="12.75" customHeight="1">
      <c r="A975" s="47"/>
      <c r="B975" s="942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  <c r="AB975" s="47"/>
      <c r="AC975" s="47"/>
    </row>
    <row r="976" ht="12.75" customHeight="1">
      <c r="A976" s="47"/>
      <c r="B976" s="942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  <c r="AB976" s="47"/>
      <c r="AC976" s="47"/>
    </row>
    <row r="977" ht="12.75" customHeight="1">
      <c r="A977" s="47"/>
      <c r="B977" s="942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  <c r="AB977" s="47"/>
      <c r="AC977" s="47"/>
    </row>
    <row r="978" ht="12.75" customHeight="1">
      <c r="A978" s="47"/>
      <c r="B978" s="942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  <c r="AB978" s="47"/>
      <c r="AC978" s="47"/>
    </row>
    <row r="979" ht="12.75" customHeight="1">
      <c r="A979" s="47"/>
      <c r="B979" s="942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  <c r="AB979" s="47"/>
      <c r="AC979" s="47"/>
    </row>
    <row r="980" ht="12.75" customHeight="1">
      <c r="A980" s="47"/>
      <c r="B980" s="942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  <c r="AB980" s="47"/>
      <c r="AC980" s="47"/>
    </row>
    <row r="981" ht="12.75" customHeight="1">
      <c r="A981" s="47"/>
      <c r="B981" s="942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  <c r="AB981" s="47"/>
      <c r="AC981" s="47"/>
    </row>
    <row r="982" ht="12.75" customHeight="1">
      <c r="A982" s="47"/>
      <c r="B982" s="942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  <c r="AB982" s="47"/>
      <c r="AC982" s="47"/>
    </row>
    <row r="983" ht="12.75" customHeight="1">
      <c r="A983" s="47"/>
      <c r="B983" s="942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  <c r="AB983" s="47"/>
      <c r="AC983" s="47"/>
    </row>
    <row r="984" ht="12.75" customHeight="1">
      <c r="A984" s="47"/>
      <c r="B984" s="942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47"/>
      <c r="AB984" s="47"/>
      <c r="AC984" s="47"/>
    </row>
    <row r="985" ht="12.75" customHeight="1">
      <c r="A985" s="47"/>
      <c r="B985" s="942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  <c r="AA985" s="47"/>
      <c r="AB985" s="47"/>
      <c r="AC985" s="47"/>
    </row>
    <row r="986" ht="12.75" customHeight="1">
      <c r="A986" s="47"/>
      <c r="B986" s="942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  <c r="AA986" s="47"/>
      <c r="AB986" s="47"/>
      <c r="AC986" s="47"/>
    </row>
    <row r="987" ht="12.75" customHeight="1">
      <c r="A987" s="47"/>
      <c r="B987" s="942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  <c r="AA987" s="47"/>
      <c r="AB987" s="47"/>
      <c r="AC987" s="47"/>
    </row>
    <row r="988" ht="12.75" customHeight="1">
      <c r="A988" s="47"/>
      <c r="B988" s="942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  <c r="AA988" s="47"/>
      <c r="AB988" s="47"/>
      <c r="AC988" s="47"/>
    </row>
    <row r="989" ht="12.75" customHeight="1">
      <c r="A989" s="47"/>
      <c r="B989" s="942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  <c r="AA989" s="47"/>
      <c r="AB989" s="47"/>
      <c r="AC989" s="47"/>
    </row>
    <row r="990" ht="12.75" customHeight="1">
      <c r="A990" s="47"/>
      <c r="B990" s="942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  <c r="AA990" s="47"/>
      <c r="AB990" s="47"/>
      <c r="AC990" s="47"/>
    </row>
    <row r="991" ht="12.75" customHeight="1">
      <c r="A991" s="47"/>
      <c r="B991" s="942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  <c r="AA991" s="47"/>
      <c r="AB991" s="47"/>
      <c r="AC991" s="47"/>
    </row>
    <row r="992" ht="12.75" customHeight="1">
      <c r="A992" s="47"/>
      <c r="B992" s="942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  <c r="AA992" s="47"/>
      <c r="AB992" s="47"/>
      <c r="AC992" s="47"/>
    </row>
    <row r="993" ht="12.75" customHeight="1">
      <c r="A993" s="47"/>
      <c r="B993" s="942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  <c r="AA993" s="47"/>
      <c r="AB993" s="47"/>
      <c r="AC993" s="47"/>
    </row>
    <row r="994" ht="12.75" customHeight="1">
      <c r="A994" s="47"/>
      <c r="B994" s="942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  <c r="AA994" s="47"/>
      <c r="AB994" s="47"/>
      <c r="AC994" s="47"/>
    </row>
    <row r="995" ht="12.75" customHeight="1">
      <c r="A995" s="47"/>
      <c r="B995" s="942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  <c r="AA995" s="47"/>
      <c r="AB995" s="47"/>
      <c r="AC995" s="47"/>
    </row>
    <row r="996" ht="12.75" customHeight="1">
      <c r="A996" s="47"/>
      <c r="B996" s="942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  <c r="AA996" s="47"/>
      <c r="AB996" s="47"/>
      <c r="AC996" s="47"/>
    </row>
    <row r="997" ht="12.75" customHeight="1">
      <c r="A997" s="47"/>
      <c r="B997" s="942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  <c r="AA997" s="47"/>
      <c r="AB997" s="47"/>
      <c r="AC997" s="47"/>
    </row>
    <row r="998" ht="12.75" customHeight="1">
      <c r="A998" s="47"/>
      <c r="B998" s="942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  <c r="AA998" s="47"/>
      <c r="AB998" s="47"/>
      <c r="AC998" s="47"/>
    </row>
    <row r="999" ht="12.75" customHeight="1">
      <c r="A999" s="47"/>
      <c r="B999" s="942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  <c r="AA999" s="47"/>
      <c r="AB999" s="47"/>
      <c r="AC999" s="47"/>
    </row>
    <row r="1000" ht="12.75" customHeight="1">
      <c r="A1000" s="47"/>
      <c r="B1000" s="942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  <c r="AA1000" s="47"/>
      <c r="AB1000" s="47"/>
      <c r="AC1000" s="47"/>
    </row>
  </sheetData>
  <mergeCells count="12">
    <mergeCell ref="K5:M5"/>
    <mergeCell ref="N5:P5"/>
    <mergeCell ref="S5:T5"/>
    <mergeCell ref="C5:F5"/>
    <mergeCell ref="B13:F13"/>
    <mergeCell ref="A4:Q4"/>
    <mergeCell ref="A5:A6"/>
    <mergeCell ref="B5:B6"/>
    <mergeCell ref="G5:H5"/>
    <mergeCell ref="I5:I6"/>
    <mergeCell ref="J5:J6"/>
    <mergeCell ref="Q5:Q6"/>
  </mergeCells>
  <dataValidations>
    <dataValidation type="list" allowBlank="1" showErrorMessage="1" sqref="K7 M8:M11">
      <formula1>$T$7:$T$13</formula1>
    </dataValidation>
  </dataValidations>
  <printOptions horizontalCentered="1"/>
  <pageMargins bottom="0.3937007874015748" footer="0.0" header="0.0" left="0.3937007874015748" right="0.0" top="0.3937007874015748"/>
  <pageSetup paperSize="9" orientation="portrait"/>
  <headerFooter>
    <oddFooter>&amp;L&amp;F - &amp;A&amp;R&amp;P /</oddFooter>
  </headerFooter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5B3D7"/>
    <pageSetUpPr fitToPage="1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36.88"/>
    <col customWidth="1" min="2" max="4" width="12.13"/>
    <col customWidth="1" min="5" max="5" width="7.38"/>
    <col customWidth="1" min="6" max="6" width="7.63"/>
    <col customWidth="1" min="7" max="10" width="9.25"/>
    <col customWidth="1" min="11" max="11" width="10.88"/>
    <col customWidth="1" min="12" max="12" width="3.25"/>
    <col customWidth="1" min="13" max="14" width="10.63"/>
    <col customWidth="1" min="15" max="15" width="3.25"/>
    <col customWidth="1" min="16" max="16" width="7.63"/>
    <col customWidth="1" min="17" max="22" width="9.13"/>
    <col customWidth="1" min="23" max="26" width="8.63"/>
  </cols>
  <sheetData>
    <row r="1" ht="37.5" customHeight="1">
      <c r="A1" s="945"/>
      <c r="B1" s="945"/>
      <c r="C1" s="945"/>
      <c r="D1" s="945"/>
      <c r="E1" s="945"/>
      <c r="F1" s="945"/>
      <c r="G1" s="945"/>
      <c r="H1" s="945"/>
      <c r="I1" s="945"/>
      <c r="J1" s="945"/>
      <c r="K1" s="945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2"/>
      <c r="X1" s="12"/>
      <c r="Y1" s="12"/>
      <c r="Z1" s="12"/>
    </row>
    <row r="2" ht="13.5" customHeight="1">
      <c r="A2" s="133" t="s">
        <v>1888</v>
      </c>
      <c r="B2" s="26"/>
      <c r="C2" s="26"/>
      <c r="D2" s="26"/>
      <c r="E2" s="26"/>
      <c r="F2" s="26"/>
      <c r="G2" s="26"/>
      <c r="H2" s="132" t="s">
        <v>87</v>
      </c>
      <c r="I2" s="132"/>
      <c r="J2" s="26"/>
      <c r="K2" s="132" t="s">
        <v>1889</v>
      </c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15.0" customHeight="1">
      <c r="A3" s="138" t="str">
        <f>#REF!</f>
        <v>#REF!</v>
      </c>
      <c r="B3" s="26"/>
      <c r="C3" s="26"/>
      <c r="D3" s="26"/>
      <c r="E3" s="26"/>
      <c r="F3" s="26"/>
      <c r="G3" s="26"/>
      <c r="H3" s="138" t="s">
        <v>21</v>
      </c>
      <c r="I3" s="946"/>
      <c r="J3" s="26"/>
      <c r="K3" s="94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15.0" customHeight="1">
      <c r="A4" s="138"/>
      <c r="B4" s="26"/>
      <c r="C4" s="26"/>
      <c r="D4" s="26"/>
      <c r="E4" s="26"/>
      <c r="F4" s="26"/>
      <c r="G4" s="26"/>
      <c r="H4" s="138"/>
      <c r="I4" s="946"/>
      <c r="J4" s="26"/>
      <c r="K4" s="94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19.5" customHeight="1">
      <c r="A5" s="948" t="s">
        <v>1874</v>
      </c>
      <c r="B5" s="949" t="s">
        <v>1890</v>
      </c>
      <c r="C5" s="144"/>
      <c r="D5" s="889"/>
      <c r="E5" s="948" t="s">
        <v>1815</v>
      </c>
      <c r="F5" s="949" t="s">
        <v>1831</v>
      </c>
      <c r="G5" s="144"/>
      <c r="H5" s="145"/>
      <c r="I5" s="950" t="s">
        <v>1891</v>
      </c>
      <c r="J5" s="951"/>
      <c r="K5" s="952"/>
      <c r="L5" s="47"/>
      <c r="M5" s="953" t="s">
        <v>1837</v>
      </c>
      <c r="N5" s="145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ht="24.0" customHeight="1">
      <c r="A6" s="447"/>
      <c r="B6" s="954" t="s">
        <v>1892</v>
      </c>
      <c r="C6" s="954" t="s">
        <v>1893</v>
      </c>
      <c r="D6" s="955" t="s">
        <v>1894</v>
      </c>
      <c r="E6" s="447"/>
      <c r="F6" s="956" t="s">
        <v>1895</v>
      </c>
      <c r="G6" s="956" t="s">
        <v>1883</v>
      </c>
      <c r="H6" s="956" t="s">
        <v>55</v>
      </c>
      <c r="I6" s="954" t="s">
        <v>1883</v>
      </c>
      <c r="J6" s="955" t="s">
        <v>55</v>
      </c>
      <c r="K6" s="956" t="s">
        <v>1884</v>
      </c>
      <c r="L6" s="47"/>
      <c r="M6" s="957" t="s">
        <v>1896</v>
      </c>
      <c r="N6" s="958" t="s">
        <v>1884</v>
      </c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 ht="13.5" customHeight="1">
      <c r="A7" s="899" t="s">
        <v>1818</v>
      </c>
      <c r="B7" s="959"/>
      <c r="C7" s="959"/>
      <c r="D7" s="959"/>
      <c r="E7" s="959"/>
      <c r="F7" s="959"/>
      <c r="G7" s="959"/>
      <c r="H7" s="959"/>
      <c r="I7" s="959"/>
      <c r="J7" s="960"/>
      <c r="K7" s="961"/>
      <c r="L7" s="47"/>
      <c r="M7" s="962">
        <f t="shared" ref="M7:M14" si="1">IF(N7="","",SUMIF($K$7:$K$60,N7,$J$7:$J$60))</f>
        <v>0</v>
      </c>
      <c r="N7" s="963" t="s">
        <v>1897</v>
      </c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 ht="13.5" customHeight="1">
      <c r="A8" s="964"/>
      <c r="B8" s="965"/>
      <c r="C8" s="965"/>
      <c r="D8" s="965"/>
      <c r="E8" s="966"/>
      <c r="F8" s="966">
        <v>4.0</v>
      </c>
      <c r="G8" s="967">
        <f t="shared" ref="G8:G17" si="2">IF(F8=2,C8*2*D8,IF(F8=4,(B8+C8)*2*D8,0))</f>
        <v>0</v>
      </c>
      <c r="H8" s="967">
        <f t="shared" ref="H8:H17" si="3">G8*E8</f>
        <v>0</v>
      </c>
      <c r="I8" s="967">
        <f t="shared" ref="I8:I17" si="4">B8*D8*C8</f>
        <v>0</v>
      </c>
      <c r="J8" s="968">
        <f t="shared" ref="J8:J17" si="5">I8*E8</f>
        <v>0</v>
      </c>
      <c r="K8" s="969" t="s">
        <v>1898</v>
      </c>
      <c r="L8" s="47"/>
      <c r="M8" s="970">
        <f t="shared" si="1"/>
        <v>0</v>
      </c>
      <c r="N8" s="971" t="s">
        <v>1899</v>
      </c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ht="13.5" customHeight="1">
      <c r="A9" s="964"/>
      <c r="B9" s="965"/>
      <c r="C9" s="965"/>
      <c r="D9" s="965"/>
      <c r="E9" s="966"/>
      <c r="F9" s="966">
        <v>4.0</v>
      </c>
      <c r="G9" s="967">
        <f t="shared" si="2"/>
        <v>0</v>
      </c>
      <c r="H9" s="967">
        <f t="shared" si="3"/>
        <v>0</v>
      </c>
      <c r="I9" s="967">
        <f t="shared" si="4"/>
        <v>0</v>
      </c>
      <c r="J9" s="968">
        <f t="shared" si="5"/>
        <v>0</v>
      </c>
      <c r="K9" s="969" t="s">
        <v>1898</v>
      </c>
      <c r="L9" s="47"/>
      <c r="M9" s="970">
        <f t="shared" si="1"/>
        <v>0</v>
      </c>
      <c r="N9" s="971" t="s">
        <v>1900</v>
      </c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 ht="13.5" customHeight="1">
      <c r="A10" s="964"/>
      <c r="B10" s="965"/>
      <c r="C10" s="965"/>
      <c r="D10" s="965"/>
      <c r="E10" s="966"/>
      <c r="F10" s="966">
        <v>4.0</v>
      </c>
      <c r="G10" s="967">
        <f t="shared" si="2"/>
        <v>0</v>
      </c>
      <c r="H10" s="967">
        <f t="shared" si="3"/>
        <v>0</v>
      </c>
      <c r="I10" s="967">
        <f t="shared" si="4"/>
        <v>0</v>
      </c>
      <c r="J10" s="968">
        <f t="shared" si="5"/>
        <v>0</v>
      </c>
      <c r="K10" s="969" t="s">
        <v>1898</v>
      </c>
      <c r="L10" s="47"/>
      <c r="M10" s="970">
        <f t="shared" si="1"/>
        <v>0</v>
      </c>
      <c r="N10" s="971" t="s">
        <v>1901</v>
      </c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 ht="13.5" customHeight="1">
      <c r="A11" s="964"/>
      <c r="B11" s="965"/>
      <c r="C11" s="965"/>
      <c r="D11" s="965"/>
      <c r="E11" s="966"/>
      <c r="F11" s="966">
        <v>4.0</v>
      </c>
      <c r="G11" s="967">
        <f t="shared" si="2"/>
        <v>0</v>
      </c>
      <c r="H11" s="967">
        <f t="shared" si="3"/>
        <v>0</v>
      </c>
      <c r="I11" s="967">
        <f t="shared" si="4"/>
        <v>0</v>
      </c>
      <c r="J11" s="968">
        <f t="shared" si="5"/>
        <v>0</v>
      </c>
      <c r="K11" s="969" t="s">
        <v>1898</v>
      </c>
      <c r="L11" s="47"/>
      <c r="M11" s="970">
        <f t="shared" si="1"/>
        <v>0</v>
      </c>
      <c r="N11" s="971" t="s">
        <v>1898</v>
      </c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 ht="13.5" customHeight="1">
      <c r="A12" s="964"/>
      <c r="B12" s="965"/>
      <c r="C12" s="965"/>
      <c r="D12" s="965"/>
      <c r="E12" s="966"/>
      <c r="F12" s="966">
        <v>4.0</v>
      </c>
      <c r="G12" s="967">
        <f t="shared" si="2"/>
        <v>0</v>
      </c>
      <c r="H12" s="967">
        <f t="shared" si="3"/>
        <v>0</v>
      </c>
      <c r="I12" s="967">
        <f t="shared" si="4"/>
        <v>0</v>
      </c>
      <c r="J12" s="968">
        <f t="shared" si="5"/>
        <v>0</v>
      </c>
      <c r="K12" s="969" t="s">
        <v>1898</v>
      </c>
      <c r="L12" s="47"/>
      <c r="M12" s="970" t="str">
        <f t="shared" si="1"/>
        <v/>
      </c>
      <c r="N12" s="971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 ht="13.5" customHeight="1">
      <c r="A13" s="964"/>
      <c r="B13" s="965"/>
      <c r="C13" s="965"/>
      <c r="D13" s="965"/>
      <c r="E13" s="966"/>
      <c r="F13" s="966">
        <v>4.0</v>
      </c>
      <c r="G13" s="967">
        <f t="shared" si="2"/>
        <v>0</v>
      </c>
      <c r="H13" s="967">
        <f t="shared" si="3"/>
        <v>0</v>
      </c>
      <c r="I13" s="967">
        <f t="shared" si="4"/>
        <v>0</v>
      </c>
      <c r="J13" s="968">
        <f t="shared" si="5"/>
        <v>0</v>
      </c>
      <c r="K13" s="969" t="s">
        <v>1898</v>
      </c>
      <c r="L13" s="47"/>
      <c r="M13" s="970" t="str">
        <f t="shared" si="1"/>
        <v/>
      </c>
      <c r="N13" s="971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 ht="13.5" customHeight="1">
      <c r="A14" s="964"/>
      <c r="B14" s="965"/>
      <c r="C14" s="965"/>
      <c r="D14" s="965"/>
      <c r="E14" s="966"/>
      <c r="F14" s="966">
        <v>4.0</v>
      </c>
      <c r="G14" s="967">
        <f t="shared" si="2"/>
        <v>0</v>
      </c>
      <c r="H14" s="967">
        <f t="shared" si="3"/>
        <v>0</v>
      </c>
      <c r="I14" s="967">
        <f t="shared" si="4"/>
        <v>0</v>
      </c>
      <c r="J14" s="968">
        <f t="shared" si="5"/>
        <v>0</v>
      </c>
      <c r="K14" s="969" t="s">
        <v>1898</v>
      </c>
      <c r="L14" s="47"/>
      <c r="M14" s="972" t="str">
        <f t="shared" si="1"/>
        <v/>
      </c>
      <c r="N14" s="973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ht="13.5" customHeight="1">
      <c r="A15" s="964"/>
      <c r="B15" s="965"/>
      <c r="C15" s="965"/>
      <c r="D15" s="965"/>
      <c r="E15" s="966"/>
      <c r="F15" s="966">
        <v>4.0</v>
      </c>
      <c r="G15" s="967">
        <f t="shared" si="2"/>
        <v>0</v>
      </c>
      <c r="H15" s="967">
        <f t="shared" si="3"/>
        <v>0</v>
      </c>
      <c r="I15" s="967">
        <f t="shared" si="4"/>
        <v>0</v>
      </c>
      <c r="J15" s="968">
        <f t="shared" si="5"/>
        <v>0</v>
      </c>
      <c r="K15" s="969" t="s">
        <v>1898</v>
      </c>
      <c r="L15" s="47"/>
      <c r="M15" s="974">
        <f>SUM(M7:M14)</f>
        <v>0</v>
      </c>
      <c r="N15" s="975" t="str">
        <f>IF(J60=M15,"OK","Conferir")</f>
        <v>OK</v>
      </c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ht="13.5" customHeight="1">
      <c r="A16" s="964"/>
      <c r="B16" s="965"/>
      <c r="C16" s="965"/>
      <c r="D16" s="965"/>
      <c r="E16" s="966"/>
      <c r="F16" s="966">
        <v>4.0</v>
      </c>
      <c r="G16" s="967">
        <f t="shared" si="2"/>
        <v>0</v>
      </c>
      <c r="H16" s="967">
        <f t="shared" si="3"/>
        <v>0</v>
      </c>
      <c r="I16" s="967">
        <f t="shared" si="4"/>
        <v>0</v>
      </c>
      <c r="J16" s="968">
        <f t="shared" si="5"/>
        <v>0</v>
      </c>
      <c r="K16" s="969" t="s">
        <v>1898</v>
      </c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 ht="13.5" customHeight="1">
      <c r="A17" s="976"/>
      <c r="B17" s="977"/>
      <c r="C17" s="977"/>
      <c r="D17" s="977"/>
      <c r="E17" s="978"/>
      <c r="F17" s="978">
        <v>4.0</v>
      </c>
      <c r="G17" s="979">
        <f t="shared" si="2"/>
        <v>0</v>
      </c>
      <c r="H17" s="979">
        <f t="shared" si="3"/>
        <v>0</v>
      </c>
      <c r="I17" s="979">
        <f t="shared" si="4"/>
        <v>0</v>
      </c>
      <c r="J17" s="980">
        <f t="shared" si="5"/>
        <v>0</v>
      </c>
      <c r="K17" s="969" t="s">
        <v>1898</v>
      </c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 ht="13.5" customHeight="1">
      <c r="A18" s="899" t="s">
        <v>1818</v>
      </c>
      <c r="B18" s="959"/>
      <c r="C18" s="959"/>
      <c r="D18" s="959"/>
      <c r="E18" s="959"/>
      <c r="F18" s="959"/>
      <c r="G18" s="959"/>
      <c r="H18" s="959"/>
      <c r="I18" s="959"/>
      <c r="J18" s="960"/>
      <c r="K18" s="961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ht="13.5" customHeight="1">
      <c r="A19" s="964"/>
      <c r="B19" s="965"/>
      <c r="C19" s="965"/>
      <c r="D19" s="965"/>
      <c r="E19" s="966"/>
      <c r="F19" s="966">
        <v>4.0</v>
      </c>
      <c r="G19" s="967">
        <f t="shared" ref="G19:G28" si="6">IF(F19=2,C19*2*D19,IF(F19=4,(B19+C19)*2*D19,0))</f>
        <v>0</v>
      </c>
      <c r="H19" s="967">
        <f t="shared" ref="H19:H28" si="7">G19*E19</f>
        <v>0</v>
      </c>
      <c r="I19" s="967">
        <f t="shared" ref="I19:I28" si="8">B19*D19*C19</f>
        <v>0</v>
      </c>
      <c r="J19" s="968">
        <f t="shared" ref="J19:J28" si="9">I19*E19</f>
        <v>0</v>
      </c>
      <c r="K19" s="969" t="s">
        <v>1898</v>
      </c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ht="13.5" customHeight="1">
      <c r="A20" s="964"/>
      <c r="B20" s="965"/>
      <c r="C20" s="965"/>
      <c r="D20" s="965"/>
      <c r="E20" s="966"/>
      <c r="F20" s="966">
        <v>4.0</v>
      </c>
      <c r="G20" s="967">
        <f t="shared" si="6"/>
        <v>0</v>
      </c>
      <c r="H20" s="967">
        <f t="shared" si="7"/>
        <v>0</v>
      </c>
      <c r="I20" s="967">
        <f t="shared" si="8"/>
        <v>0</v>
      </c>
      <c r="J20" s="968">
        <f t="shared" si="9"/>
        <v>0</v>
      </c>
      <c r="K20" s="969" t="s">
        <v>1898</v>
      </c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ht="13.5" customHeight="1">
      <c r="A21" s="964"/>
      <c r="B21" s="965"/>
      <c r="C21" s="965"/>
      <c r="D21" s="965"/>
      <c r="E21" s="966"/>
      <c r="F21" s="966">
        <v>4.0</v>
      </c>
      <c r="G21" s="967">
        <f t="shared" si="6"/>
        <v>0</v>
      </c>
      <c r="H21" s="967">
        <f t="shared" si="7"/>
        <v>0</v>
      </c>
      <c r="I21" s="967">
        <f t="shared" si="8"/>
        <v>0</v>
      </c>
      <c r="J21" s="968">
        <f t="shared" si="9"/>
        <v>0</v>
      </c>
      <c r="K21" s="969" t="s">
        <v>1898</v>
      </c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ht="13.5" customHeight="1">
      <c r="A22" s="964"/>
      <c r="B22" s="965"/>
      <c r="C22" s="965"/>
      <c r="D22" s="965"/>
      <c r="E22" s="966"/>
      <c r="F22" s="966">
        <v>4.0</v>
      </c>
      <c r="G22" s="967">
        <f t="shared" si="6"/>
        <v>0</v>
      </c>
      <c r="H22" s="967">
        <f t="shared" si="7"/>
        <v>0</v>
      </c>
      <c r="I22" s="967">
        <f t="shared" si="8"/>
        <v>0</v>
      </c>
      <c r="J22" s="968">
        <f t="shared" si="9"/>
        <v>0</v>
      </c>
      <c r="K22" s="969" t="s">
        <v>1898</v>
      </c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ht="13.5" customHeight="1">
      <c r="A23" s="964"/>
      <c r="B23" s="965"/>
      <c r="C23" s="965"/>
      <c r="D23" s="965"/>
      <c r="E23" s="966"/>
      <c r="F23" s="966">
        <v>4.0</v>
      </c>
      <c r="G23" s="967">
        <f t="shared" si="6"/>
        <v>0</v>
      </c>
      <c r="H23" s="967">
        <f t="shared" si="7"/>
        <v>0</v>
      </c>
      <c r="I23" s="967">
        <f t="shared" si="8"/>
        <v>0</v>
      </c>
      <c r="J23" s="968">
        <f t="shared" si="9"/>
        <v>0</v>
      </c>
      <c r="K23" s="969" t="s">
        <v>1898</v>
      </c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ht="13.5" customHeight="1">
      <c r="A24" s="964"/>
      <c r="B24" s="965"/>
      <c r="C24" s="965"/>
      <c r="D24" s="965"/>
      <c r="E24" s="966"/>
      <c r="F24" s="966">
        <v>4.0</v>
      </c>
      <c r="G24" s="967">
        <f t="shared" si="6"/>
        <v>0</v>
      </c>
      <c r="H24" s="967">
        <f t="shared" si="7"/>
        <v>0</v>
      </c>
      <c r="I24" s="967">
        <f t="shared" si="8"/>
        <v>0</v>
      </c>
      <c r="J24" s="968">
        <f t="shared" si="9"/>
        <v>0</v>
      </c>
      <c r="K24" s="969" t="s">
        <v>1898</v>
      </c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ht="13.5" customHeight="1">
      <c r="A25" s="964"/>
      <c r="B25" s="965"/>
      <c r="C25" s="965"/>
      <c r="D25" s="965"/>
      <c r="E25" s="966"/>
      <c r="F25" s="966">
        <v>4.0</v>
      </c>
      <c r="G25" s="967">
        <f t="shared" si="6"/>
        <v>0</v>
      </c>
      <c r="H25" s="967">
        <f t="shared" si="7"/>
        <v>0</v>
      </c>
      <c r="I25" s="967">
        <f t="shared" si="8"/>
        <v>0</v>
      </c>
      <c r="J25" s="968">
        <f t="shared" si="9"/>
        <v>0</v>
      </c>
      <c r="K25" s="969" t="s">
        <v>1898</v>
      </c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ht="13.5" customHeight="1">
      <c r="A26" s="964"/>
      <c r="B26" s="965"/>
      <c r="C26" s="965"/>
      <c r="D26" s="965"/>
      <c r="E26" s="966"/>
      <c r="F26" s="966">
        <v>4.0</v>
      </c>
      <c r="G26" s="967">
        <f t="shared" si="6"/>
        <v>0</v>
      </c>
      <c r="H26" s="967">
        <f t="shared" si="7"/>
        <v>0</v>
      </c>
      <c r="I26" s="967">
        <f t="shared" si="8"/>
        <v>0</v>
      </c>
      <c r="J26" s="968">
        <f t="shared" si="9"/>
        <v>0</v>
      </c>
      <c r="K26" s="969" t="s">
        <v>1898</v>
      </c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ht="13.5" customHeight="1">
      <c r="A27" s="964"/>
      <c r="B27" s="965"/>
      <c r="C27" s="965"/>
      <c r="D27" s="965"/>
      <c r="E27" s="966"/>
      <c r="F27" s="966">
        <v>4.0</v>
      </c>
      <c r="G27" s="967">
        <f t="shared" si="6"/>
        <v>0</v>
      </c>
      <c r="H27" s="967">
        <f t="shared" si="7"/>
        <v>0</v>
      </c>
      <c r="I27" s="967">
        <f t="shared" si="8"/>
        <v>0</v>
      </c>
      <c r="J27" s="968">
        <f t="shared" si="9"/>
        <v>0</v>
      </c>
      <c r="K27" s="969" t="s">
        <v>1898</v>
      </c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ht="13.5" customHeight="1">
      <c r="A28" s="976"/>
      <c r="B28" s="977"/>
      <c r="C28" s="977"/>
      <c r="D28" s="977"/>
      <c r="E28" s="978"/>
      <c r="F28" s="978">
        <v>4.0</v>
      </c>
      <c r="G28" s="979">
        <f t="shared" si="6"/>
        <v>0</v>
      </c>
      <c r="H28" s="979">
        <f t="shared" si="7"/>
        <v>0</v>
      </c>
      <c r="I28" s="979">
        <f t="shared" si="8"/>
        <v>0</v>
      </c>
      <c r="J28" s="980">
        <f t="shared" si="9"/>
        <v>0</v>
      </c>
      <c r="K28" s="969" t="s">
        <v>1898</v>
      </c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ht="13.5" customHeight="1">
      <c r="A29" s="899" t="s">
        <v>1818</v>
      </c>
      <c r="B29" s="959"/>
      <c r="C29" s="959"/>
      <c r="D29" s="959"/>
      <c r="E29" s="959"/>
      <c r="F29" s="959"/>
      <c r="G29" s="959"/>
      <c r="H29" s="959"/>
      <c r="I29" s="959"/>
      <c r="J29" s="960"/>
      <c r="K29" s="961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ht="13.5" customHeight="1">
      <c r="A30" s="964"/>
      <c r="B30" s="965"/>
      <c r="C30" s="965"/>
      <c r="D30" s="965"/>
      <c r="E30" s="966"/>
      <c r="F30" s="966">
        <v>4.0</v>
      </c>
      <c r="G30" s="967">
        <f t="shared" ref="G30:G43" si="10">IF(F30=2,C30*2*D30,IF(F30=4,(B30+C30)*2*D30,0))</f>
        <v>0</v>
      </c>
      <c r="H30" s="967">
        <f t="shared" ref="H30:H43" si="11">G30*E30</f>
        <v>0</v>
      </c>
      <c r="I30" s="967">
        <f t="shared" ref="I30:I43" si="12">B30*D30*C30</f>
        <v>0</v>
      </c>
      <c r="J30" s="968">
        <f t="shared" ref="J30:J43" si="13">I30*E30</f>
        <v>0</v>
      </c>
      <c r="K30" s="969" t="s">
        <v>1898</v>
      </c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ht="13.5" customHeight="1">
      <c r="A31" s="964"/>
      <c r="B31" s="965"/>
      <c r="C31" s="965"/>
      <c r="D31" s="965"/>
      <c r="E31" s="966"/>
      <c r="F31" s="966">
        <v>4.0</v>
      </c>
      <c r="G31" s="967">
        <f t="shared" si="10"/>
        <v>0</v>
      </c>
      <c r="H31" s="967">
        <f t="shared" si="11"/>
        <v>0</v>
      </c>
      <c r="I31" s="967">
        <f t="shared" si="12"/>
        <v>0</v>
      </c>
      <c r="J31" s="968">
        <f t="shared" si="13"/>
        <v>0</v>
      </c>
      <c r="K31" s="969" t="s">
        <v>1898</v>
      </c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ht="13.5" customHeight="1">
      <c r="A32" s="964"/>
      <c r="B32" s="965"/>
      <c r="C32" s="965"/>
      <c r="D32" s="965"/>
      <c r="E32" s="966"/>
      <c r="F32" s="966">
        <v>4.0</v>
      </c>
      <c r="G32" s="967">
        <f t="shared" si="10"/>
        <v>0</v>
      </c>
      <c r="H32" s="967">
        <f t="shared" si="11"/>
        <v>0</v>
      </c>
      <c r="I32" s="967">
        <f t="shared" si="12"/>
        <v>0</v>
      </c>
      <c r="J32" s="968">
        <f t="shared" si="13"/>
        <v>0</v>
      </c>
      <c r="K32" s="969" t="s">
        <v>1898</v>
      </c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ht="13.5" customHeight="1">
      <c r="A33" s="964"/>
      <c r="B33" s="965"/>
      <c r="C33" s="965"/>
      <c r="D33" s="965"/>
      <c r="E33" s="966"/>
      <c r="F33" s="966">
        <v>4.0</v>
      </c>
      <c r="G33" s="967">
        <f t="shared" si="10"/>
        <v>0</v>
      </c>
      <c r="H33" s="967">
        <f t="shared" si="11"/>
        <v>0</v>
      </c>
      <c r="I33" s="967">
        <f t="shared" si="12"/>
        <v>0</v>
      </c>
      <c r="J33" s="968">
        <f t="shared" si="13"/>
        <v>0</v>
      </c>
      <c r="K33" s="969" t="s">
        <v>1898</v>
      </c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ht="13.5" customHeight="1">
      <c r="A34" s="964"/>
      <c r="B34" s="965"/>
      <c r="C34" s="965"/>
      <c r="D34" s="965"/>
      <c r="E34" s="966"/>
      <c r="F34" s="966">
        <v>4.0</v>
      </c>
      <c r="G34" s="967">
        <f t="shared" si="10"/>
        <v>0</v>
      </c>
      <c r="H34" s="967">
        <f t="shared" si="11"/>
        <v>0</v>
      </c>
      <c r="I34" s="967">
        <f t="shared" si="12"/>
        <v>0</v>
      </c>
      <c r="J34" s="968">
        <f t="shared" si="13"/>
        <v>0</v>
      </c>
      <c r="K34" s="969" t="s">
        <v>1898</v>
      </c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ht="13.5" customHeight="1">
      <c r="A35" s="964"/>
      <c r="B35" s="965"/>
      <c r="C35" s="965"/>
      <c r="D35" s="965"/>
      <c r="E35" s="966"/>
      <c r="F35" s="966">
        <v>4.0</v>
      </c>
      <c r="G35" s="967">
        <f t="shared" si="10"/>
        <v>0</v>
      </c>
      <c r="H35" s="967">
        <f t="shared" si="11"/>
        <v>0</v>
      </c>
      <c r="I35" s="967">
        <f t="shared" si="12"/>
        <v>0</v>
      </c>
      <c r="J35" s="968">
        <f t="shared" si="13"/>
        <v>0</v>
      </c>
      <c r="K35" s="969" t="s">
        <v>1898</v>
      </c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ht="13.5" customHeight="1">
      <c r="A36" s="964"/>
      <c r="B36" s="965"/>
      <c r="C36" s="965"/>
      <c r="D36" s="965"/>
      <c r="E36" s="966"/>
      <c r="F36" s="966">
        <v>4.0</v>
      </c>
      <c r="G36" s="967">
        <f t="shared" si="10"/>
        <v>0</v>
      </c>
      <c r="H36" s="967">
        <f t="shared" si="11"/>
        <v>0</v>
      </c>
      <c r="I36" s="967">
        <f t="shared" si="12"/>
        <v>0</v>
      </c>
      <c r="J36" s="968">
        <f t="shared" si="13"/>
        <v>0</v>
      </c>
      <c r="K36" s="969" t="s">
        <v>1898</v>
      </c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ht="13.5" customHeight="1">
      <c r="A37" s="964"/>
      <c r="B37" s="965"/>
      <c r="C37" s="965"/>
      <c r="D37" s="965"/>
      <c r="E37" s="966"/>
      <c r="F37" s="966">
        <v>4.0</v>
      </c>
      <c r="G37" s="967">
        <f t="shared" si="10"/>
        <v>0</v>
      </c>
      <c r="H37" s="967">
        <f t="shared" si="11"/>
        <v>0</v>
      </c>
      <c r="I37" s="967">
        <f t="shared" si="12"/>
        <v>0</v>
      </c>
      <c r="J37" s="968">
        <f t="shared" si="13"/>
        <v>0</v>
      </c>
      <c r="K37" s="969" t="s">
        <v>1898</v>
      </c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ht="13.5" customHeight="1">
      <c r="A38" s="964"/>
      <c r="B38" s="965"/>
      <c r="C38" s="965"/>
      <c r="D38" s="965"/>
      <c r="E38" s="966"/>
      <c r="F38" s="966">
        <v>4.0</v>
      </c>
      <c r="G38" s="967">
        <f t="shared" si="10"/>
        <v>0</v>
      </c>
      <c r="H38" s="967">
        <f t="shared" si="11"/>
        <v>0</v>
      </c>
      <c r="I38" s="967">
        <f t="shared" si="12"/>
        <v>0</v>
      </c>
      <c r="J38" s="968">
        <f t="shared" si="13"/>
        <v>0</v>
      </c>
      <c r="K38" s="969" t="s">
        <v>1898</v>
      </c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ht="13.5" customHeight="1">
      <c r="A39" s="964"/>
      <c r="B39" s="965"/>
      <c r="C39" s="965"/>
      <c r="D39" s="965"/>
      <c r="E39" s="966"/>
      <c r="F39" s="966">
        <v>4.0</v>
      </c>
      <c r="G39" s="967">
        <f t="shared" si="10"/>
        <v>0</v>
      </c>
      <c r="H39" s="967">
        <f t="shared" si="11"/>
        <v>0</v>
      </c>
      <c r="I39" s="967">
        <f t="shared" si="12"/>
        <v>0</v>
      </c>
      <c r="J39" s="968">
        <f t="shared" si="13"/>
        <v>0</v>
      </c>
      <c r="K39" s="969" t="s">
        <v>1898</v>
      </c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ht="13.5" customHeight="1">
      <c r="A40" s="964"/>
      <c r="B40" s="965"/>
      <c r="C40" s="965"/>
      <c r="D40" s="965"/>
      <c r="E40" s="966"/>
      <c r="F40" s="966">
        <v>4.0</v>
      </c>
      <c r="G40" s="967">
        <f t="shared" si="10"/>
        <v>0</v>
      </c>
      <c r="H40" s="967">
        <f t="shared" si="11"/>
        <v>0</v>
      </c>
      <c r="I40" s="967">
        <f t="shared" si="12"/>
        <v>0</v>
      </c>
      <c r="J40" s="968">
        <f t="shared" si="13"/>
        <v>0</v>
      </c>
      <c r="K40" s="969" t="s">
        <v>1898</v>
      </c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ht="13.5" customHeight="1">
      <c r="A41" s="964"/>
      <c r="B41" s="965"/>
      <c r="C41" s="965"/>
      <c r="D41" s="965"/>
      <c r="E41" s="966"/>
      <c r="F41" s="966">
        <v>4.0</v>
      </c>
      <c r="G41" s="967">
        <f t="shared" si="10"/>
        <v>0</v>
      </c>
      <c r="H41" s="967">
        <f t="shared" si="11"/>
        <v>0</v>
      </c>
      <c r="I41" s="967">
        <f t="shared" si="12"/>
        <v>0</v>
      </c>
      <c r="J41" s="968">
        <f t="shared" si="13"/>
        <v>0</v>
      </c>
      <c r="K41" s="969" t="s">
        <v>1898</v>
      </c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ht="13.5" customHeight="1">
      <c r="A42" s="964"/>
      <c r="B42" s="965"/>
      <c r="C42" s="965"/>
      <c r="D42" s="965"/>
      <c r="E42" s="966"/>
      <c r="F42" s="966">
        <v>4.0</v>
      </c>
      <c r="G42" s="967">
        <f t="shared" si="10"/>
        <v>0</v>
      </c>
      <c r="H42" s="967">
        <f t="shared" si="11"/>
        <v>0</v>
      </c>
      <c r="I42" s="967">
        <f t="shared" si="12"/>
        <v>0</v>
      </c>
      <c r="J42" s="968">
        <f t="shared" si="13"/>
        <v>0</v>
      </c>
      <c r="K42" s="969" t="s">
        <v>1898</v>
      </c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 ht="13.5" customHeight="1">
      <c r="A43" s="976"/>
      <c r="B43" s="977"/>
      <c r="C43" s="977"/>
      <c r="D43" s="977"/>
      <c r="E43" s="978"/>
      <c r="F43" s="978">
        <v>4.0</v>
      </c>
      <c r="G43" s="979">
        <f t="shared" si="10"/>
        <v>0</v>
      </c>
      <c r="H43" s="979">
        <f t="shared" si="11"/>
        <v>0</v>
      </c>
      <c r="I43" s="979">
        <f t="shared" si="12"/>
        <v>0</v>
      </c>
      <c r="J43" s="980">
        <f t="shared" si="13"/>
        <v>0</v>
      </c>
      <c r="K43" s="969" t="s">
        <v>1898</v>
      </c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 ht="13.5" customHeight="1">
      <c r="A44" s="899" t="s">
        <v>1818</v>
      </c>
      <c r="B44" s="959"/>
      <c r="C44" s="959"/>
      <c r="D44" s="959"/>
      <c r="E44" s="959"/>
      <c r="F44" s="959"/>
      <c r="G44" s="959"/>
      <c r="H44" s="959"/>
      <c r="I44" s="959"/>
      <c r="J44" s="960"/>
      <c r="K44" s="961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 ht="13.5" customHeight="1">
      <c r="A45" s="964"/>
      <c r="B45" s="965"/>
      <c r="C45" s="965"/>
      <c r="D45" s="965"/>
      <c r="E45" s="966"/>
      <c r="F45" s="966">
        <v>4.0</v>
      </c>
      <c r="G45" s="967">
        <f t="shared" ref="G45:G56" si="14">IF(F45=2,C45*2*D45,IF(F45=4,(B45+C45)*2*D45,0))</f>
        <v>0</v>
      </c>
      <c r="H45" s="967">
        <f t="shared" ref="H45:H56" si="15">G45*E45</f>
        <v>0</v>
      </c>
      <c r="I45" s="967">
        <f t="shared" ref="I45:I56" si="16">B45*D45*C45</f>
        <v>0</v>
      </c>
      <c r="J45" s="968">
        <f t="shared" ref="J45:J56" si="17">I45*E45</f>
        <v>0</v>
      </c>
      <c r="K45" s="969" t="s">
        <v>1898</v>
      </c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ht="13.5" customHeight="1">
      <c r="A46" s="964"/>
      <c r="B46" s="965"/>
      <c r="C46" s="965"/>
      <c r="D46" s="965"/>
      <c r="E46" s="966"/>
      <c r="F46" s="966">
        <v>4.0</v>
      </c>
      <c r="G46" s="967">
        <f t="shared" si="14"/>
        <v>0</v>
      </c>
      <c r="H46" s="967">
        <f t="shared" si="15"/>
        <v>0</v>
      </c>
      <c r="I46" s="967">
        <f t="shared" si="16"/>
        <v>0</v>
      </c>
      <c r="J46" s="968">
        <f t="shared" si="17"/>
        <v>0</v>
      </c>
      <c r="K46" s="969" t="s">
        <v>1898</v>
      </c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ht="13.5" customHeight="1">
      <c r="A47" s="964"/>
      <c r="B47" s="965"/>
      <c r="C47" s="965"/>
      <c r="D47" s="965"/>
      <c r="E47" s="966"/>
      <c r="F47" s="966">
        <v>4.0</v>
      </c>
      <c r="G47" s="967">
        <f t="shared" si="14"/>
        <v>0</v>
      </c>
      <c r="H47" s="967">
        <f t="shared" si="15"/>
        <v>0</v>
      </c>
      <c r="I47" s="967">
        <f t="shared" si="16"/>
        <v>0</v>
      </c>
      <c r="J47" s="968">
        <f t="shared" si="17"/>
        <v>0</v>
      </c>
      <c r="K47" s="969" t="s">
        <v>1898</v>
      </c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 ht="13.5" customHeight="1">
      <c r="A48" s="964"/>
      <c r="B48" s="965"/>
      <c r="C48" s="965"/>
      <c r="D48" s="965"/>
      <c r="E48" s="966"/>
      <c r="F48" s="966">
        <v>4.0</v>
      </c>
      <c r="G48" s="967">
        <f t="shared" si="14"/>
        <v>0</v>
      </c>
      <c r="H48" s="967">
        <f t="shared" si="15"/>
        <v>0</v>
      </c>
      <c r="I48" s="967">
        <f t="shared" si="16"/>
        <v>0</v>
      </c>
      <c r="J48" s="968">
        <f t="shared" si="17"/>
        <v>0</v>
      </c>
      <c r="K48" s="969" t="s">
        <v>1898</v>
      </c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 ht="13.5" customHeight="1">
      <c r="A49" s="964"/>
      <c r="B49" s="965"/>
      <c r="C49" s="965"/>
      <c r="D49" s="965"/>
      <c r="E49" s="966"/>
      <c r="F49" s="966">
        <v>4.0</v>
      </c>
      <c r="G49" s="967">
        <f t="shared" si="14"/>
        <v>0</v>
      </c>
      <c r="H49" s="967">
        <f t="shared" si="15"/>
        <v>0</v>
      </c>
      <c r="I49" s="967">
        <f t="shared" si="16"/>
        <v>0</v>
      </c>
      <c r="J49" s="968">
        <f t="shared" si="17"/>
        <v>0</v>
      </c>
      <c r="K49" s="969" t="s">
        <v>1898</v>
      </c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 ht="13.5" customHeight="1">
      <c r="A50" s="964"/>
      <c r="B50" s="965"/>
      <c r="C50" s="965"/>
      <c r="D50" s="965"/>
      <c r="E50" s="966"/>
      <c r="F50" s="966">
        <v>4.0</v>
      </c>
      <c r="G50" s="967">
        <f t="shared" si="14"/>
        <v>0</v>
      </c>
      <c r="H50" s="967">
        <f t="shared" si="15"/>
        <v>0</v>
      </c>
      <c r="I50" s="967">
        <f t="shared" si="16"/>
        <v>0</v>
      </c>
      <c r="J50" s="968">
        <f t="shared" si="17"/>
        <v>0</v>
      </c>
      <c r="K50" s="969" t="s">
        <v>1898</v>
      </c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 ht="13.5" customHeight="1">
      <c r="A51" s="964"/>
      <c r="B51" s="965"/>
      <c r="C51" s="965"/>
      <c r="D51" s="965"/>
      <c r="E51" s="966"/>
      <c r="F51" s="966">
        <v>4.0</v>
      </c>
      <c r="G51" s="967">
        <f t="shared" si="14"/>
        <v>0</v>
      </c>
      <c r="H51" s="967">
        <f t="shared" si="15"/>
        <v>0</v>
      </c>
      <c r="I51" s="967">
        <f t="shared" si="16"/>
        <v>0</v>
      </c>
      <c r="J51" s="968">
        <f t="shared" si="17"/>
        <v>0</v>
      </c>
      <c r="K51" s="969" t="s">
        <v>1898</v>
      </c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 ht="13.5" customHeight="1">
      <c r="A52" s="964"/>
      <c r="B52" s="965"/>
      <c r="C52" s="965"/>
      <c r="D52" s="965"/>
      <c r="E52" s="966"/>
      <c r="F52" s="966">
        <v>4.0</v>
      </c>
      <c r="G52" s="967">
        <f t="shared" si="14"/>
        <v>0</v>
      </c>
      <c r="H52" s="967">
        <f t="shared" si="15"/>
        <v>0</v>
      </c>
      <c r="I52" s="967">
        <f t="shared" si="16"/>
        <v>0</v>
      </c>
      <c r="J52" s="968">
        <f t="shared" si="17"/>
        <v>0</v>
      </c>
      <c r="K52" s="969" t="s">
        <v>1898</v>
      </c>
      <c r="L52" s="47"/>
      <c r="M52" s="47"/>
      <c r="N52" s="47"/>
      <c r="O52" s="47"/>
      <c r="P52" s="47"/>
      <c r="Q52" s="481"/>
      <c r="R52" s="47"/>
      <c r="S52" s="47"/>
      <c r="T52" s="47"/>
      <c r="U52" s="47"/>
      <c r="V52" s="47"/>
      <c r="W52" s="47"/>
      <c r="X52" s="47"/>
      <c r="Y52" s="47"/>
      <c r="Z52" s="47"/>
    </row>
    <row r="53" ht="13.5" customHeight="1">
      <c r="A53" s="964"/>
      <c r="B53" s="965"/>
      <c r="C53" s="965"/>
      <c r="D53" s="965"/>
      <c r="E53" s="966"/>
      <c r="F53" s="966">
        <v>4.0</v>
      </c>
      <c r="G53" s="967">
        <f t="shared" si="14"/>
        <v>0</v>
      </c>
      <c r="H53" s="967">
        <f t="shared" si="15"/>
        <v>0</v>
      </c>
      <c r="I53" s="967">
        <f t="shared" si="16"/>
        <v>0</v>
      </c>
      <c r="J53" s="968">
        <f t="shared" si="17"/>
        <v>0</v>
      </c>
      <c r="K53" s="969" t="s">
        <v>1898</v>
      </c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 ht="13.5" customHeight="1">
      <c r="A54" s="964"/>
      <c r="B54" s="965"/>
      <c r="C54" s="965"/>
      <c r="D54" s="965"/>
      <c r="E54" s="966"/>
      <c r="F54" s="966">
        <v>4.0</v>
      </c>
      <c r="G54" s="967">
        <f t="shared" si="14"/>
        <v>0</v>
      </c>
      <c r="H54" s="967">
        <f t="shared" si="15"/>
        <v>0</v>
      </c>
      <c r="I54" s="967">
        <f t="shared" si="16"/>
        <v>0</v>
      </c>
      <c r="J54" s="968">
        <f t="shared" si="17"/>
        <v>0</v>
      </c>
      <c r="K54" s="969" t="s">
        <v>1898</v>
      </c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 ht="13.5" customHeight="1">
      <c r="A55" s="964"/>
      <c r="B55" s="965"/>
      <c r="C55" s="965"/>
      <c r="D55" s="965"/>
      <c r="E55" s="966"/>
      <c r="F55" s="966">
        <v>4.0</v>
      </c>
      <c r="G55" s="967">
        <f t="shared" si="14"/>
        <v>0</v>
      </c>
      <c r="H55" s="967">
        <f t="shared" si="15"/>
        <v>0</v>
      </c>
      <c r="I55" s="967">
        <f t="shared" si="16"/>
        <v>0</v>
      </c>
      <c r="J55" s="968">
        <f t="shared" si="17"/>
        <v>0</v>
      </c>
      <c r="K55" s="969" t="s">
        <v>1898</v>
      </c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 ht="13.5" customHeight="1">
      <c r="A56" s="976"/>
      <c r="B56" s="977"/>
      <c r="C56" s="977"/>
      <c r="D56" s="977"/>
      <c r="E56" s="981"/>
      <c r="F56" s="981">
        <v>4.0</v>
      </c>
      <c r="G56" s="967">
        <f t="shared" si="14"/>
        <v>0</v>
      </c>
      <c r="H56" s="967">
        <f t="shared" si="15"/>
        <v>0</v>
      </c>
      <c r="I56" s="967">
        <f t="shared" si="16"/>
        <v>0</v>
      </c>
      <c r="J56" s="968">
        <f t="shared" si="17"/>
        <v>0</v>
      </c>
      <c r="K56" s="969" t="s">
        <v>1898</v>
      </c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 ht="13.5" customHeight="1">
      <c r="A57" s="899" t="s">
        <v>1818</v>
      </c>
      <c r="B57" s="959"/>
      <c r="C57" s="959"/>
      <c r="D57" s="959"/>
      <c r="E57" s="959"/>
      <c r="F57" s="959"/>
      <c r="G57" s="959"/>
      <c r="H57" s="959"/>
      <c r="I57" s="959"/>
      <c r="J57" s="960"/>
      <c r="K57" s="961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 ht="13.5" customHeight="1">
      <c r="A58" s="964"/>
      <c r="B58" s="965"/>
      <c r="C58" s="965"/>
      <c r="D58" s="965"/>
      <c r="E58" s="966"/>
      <c r="F58" s="966">
        <v>4.0</v>
      </c>
      <c r="G58" s="967">
        <f t="shared" ref="G58:G59" si="18">IF(F58=2,C58*2*D58,IF(F58=4,(B58+C58)*2*D58,0))</f>
        <v>0</v>
      </c>
      <c r="H58" s="967">
        <f t="shared" ref="H58:H59" si="19">G58*E58</f>
        <v>0</v>
      </c>
      <c r="I58" s="967">
        <f t="shared" ref="I58:I59" si="20">B58*D58*C58</f>
        <v>0</v>
      </c>
      <c r="J58" s="968">
        <f t="shared" ref="J58:J59" si="21">I58*E58</f>
        <v>0</v>
      </c>
      <c r="K58" s="969" t="s">
        <v>1898</v>
      </c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 ht="13.5" customHeight="1">
      <c r="A59" s="982"/>
      <c r="B59" s="965"/>
      <c r="C59" s="965"/>
      <c r="D59" s="965"/>
      <c r="E59" s="966"/>
      <c r="F59" s="966">
        <v>4.0</v>
      </c>
      <c r="G59" s="967">
        <f t="shared" si="18"/>
        <v>0</v>
      </c>
      <c r="H59" s="967">
        <f t="shared" si="19"/>
        <v>0</v>
      </c>
      <c r="I59" s="967">
        <f t="shared" si="20"/>
        <v>0</v>
      </c>
      <c r="J59" s="968">
        <f t="shared" si="21"/>
        <v>0</v>
      </c>
      <c r="K59" s="969" t="s">
        <v>1898</v>
      </c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 ht="13.5" customHeight="1">
      <c r="A60" s="983" t="s">
        <v>1851</v>
      </c>
      <c r="B60" s="984"/>
      <c r="C60" s="983"/>
      <c r="D60" s="985"/>
      <c r="E60" s="986"/>
      <c r="F60" s="987"/>
      <c r="G60" s="985"/>
      <c r="H60" s="988">
        <f>SUM(H7:H59)</f>
        <v>0</v>
      </c>
      <c r="I60" s="985" t="s">
        <v>730</v>
      </c>
      <c r="J60" s="985">
        <f>SUM(J7:J59)</f>
        <v>0</v>
      </c>
      <c r="K60" s="989" t="s">
        <v>1902</v>
      </c>
      <c r="L60" s="990"/>
      <c r="M60" s="990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 ht="13.5" customHeight="1">
      <c r="A61" s="991"/>
      <c r="B61" s="548"/>
      <c r="C61" s="548"/>
      <c r="D61" s="548"/>
      <c r="E61" s="548"/>
      <c r="F61" s="548"/>
      <c r="G61" s="548"/>
      <c r="H61" s="548"/>
      <c r="I61" s="548"/>
      <c r="J61" s="548"/>
      <c r="K61" s="992"/>
      <c r="L61" s="990"/>
      <c r="M61" s="990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 ht="13.5" customHeight="1">
      <c r="A62" s="993"/>
      <c r="B62" s="983"/>
      <c r="C62" s="983"/>
      <c r="D62" s="985" t="s">
        <v>1903</v>
      </c>
      <c r="E62" s="983"/>
      <c r="F62" s="987"/>
      <c r="G62" s="985"/>
      <c r="H62" s="985">
        <f>SUM(H30:H43)</f>
        <v>0</v>
      </c>
      <c r="I62" s="985" t="s">
        <v>730</v>
      </c>
      <c r="J62" s="985"/>
      <c r="K62" s="994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 ht="13.5" customHeight="1">
      <c r="A63" s="990"/>
      <c r="B63" s="990"/>
      <c r="C63" s="990"/>
      <c r="D63" s="990"/>
      <c r="E63" s="990"/>
      <c r="F63" s="990"/>
      <c r="G63" s="990"/>
      <c r="H63" s="990"/>
      <c r="I63" s="990"/>
      <c r="J63" s="990"/>
      <c r="K63" s="875"/>
      <c r="L63" s="990"/>
      <c r="M63" s="990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 ht="13.5" customHeight="1">
      <c r="A64" s="990"/>
      <c r="B64" s="990"/>
      <c r="C64" s="990"/>
      <c r="D64" s="990"/>
      <c r="E64" s="990"/>
      <c r="F64" s="990"/>
      <c r="G64" s="990"/>
      <c r="H64" s="990"/>
      <c r="I64" s="990"/>
      <c r="J64" s="990"/>
      <c r="K64" s="875"/>
      <c r="L64" s="990"/>
      <c r="M64" s="990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 ht="13.5" customHeight="1">
      <c r="A65" s="990"/>
      <c r="B65" s="990"/>
      <c r="C65" s="990"/>
      <c r="D65" s="990"/>
      <c r="E65" s="990"/>
      <c r="F65" s="990"/>
      <c r="G65" s="990"/>
      <c r="H65" s="990"/>
      <c r="I65" s="990"/>
      <c r="J65" s="990"/>
      <c r="K65" s="875"/>
      <c r="L65" s="990"/>
      <c r="M65" s="990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 ht="13.5" customHeight="1">
      <c r="A66" s="990"/>
      <c r="B66" s="990"/>
      <c r="C66" s="990"/>
      <c r="D66" s="990"/>
      <c r="E66" s="990"/>
      <c r="F66" s="990"/>
      <c r="G66" s="990"/>
      <c r="H66" s="990"/>
      <c r="I66" s="990"/>
      <c r="J66" s="990"/>
      <c r="K66" s="875"/>
      <c r="L66" s="990"/>
      <c r="M66" s="990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 ht="13.5" customHeight="1">
      <c r="A67" s="990"/>
      <c r="B67" s="990"/>
      <c r="C67" s="990"/>
      <c r="D67" s="990"/>
      <c r="E67" s="990"/>
      <c r="F67" s="990"/>
      <c r="G67" s="990"/>
      <c r="H67" s="990"/>
      <c r="I67" s="990"/>
      <c r="J67" s="990"/>
      <c r="K67" s="875"/>
      <c r="L67" s="990"/>
      <c r="M67" s="990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 ht="13.5" customHeight="1">
      <c r="A68" s="990"/>
      <c r="B68" s="990"/>
      <c r="C68" s="990"/>
      <c r="D68" s="990"/>
      <c r="E68" s="990"/>
      <c r="F68" s="990"/>
      <c r="G68" s="990"/>
      <c r="H68" s="990"/>
      <c r="I68" s="990"/>
      <c r="J68" s="990"/>
      <c r="K68" s="875"/>
      <c r="L68" s="990"/>
      <c r="M68" s="990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 ht="13.5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11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 ht="13.5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11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 ht="13.5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 ht="13.5" customHeight="1">
      <c r="A72" s="47"/>
      <c r="B72" s="47"/>
      <c r="C72" s="47"/>
      <c r="D72" s="47"/>
      <c r="E72" s="47"/>
      <c r="F72" s="47"/>
      <c r="G72" s="47"/>
      <c r="H72" s="47"/>
      <c r="I72" s="47"/>
      <c r="J72" s="990"/>
      <c r="K72" s="990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 ht="13.5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 ht="13.5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 ht="13.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 ht="13.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 ht="13.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 ht="13.5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 ht="13.5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 ht="13.5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 ht="13.5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 ht="13.5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ht="13.5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 ht="13.5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 ht="13.5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 ht="13.5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 ht="13.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 ht="13.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 ht="13.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 ht="13.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 ht="13.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 ht="13.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 ht="13.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 ht="13.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 ht="13.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 ht="13.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 ht="13.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 ht="13.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 ht="13.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 ht="13.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 ht="13.5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 ht="13.5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 ht="13.5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 ht="13.5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 ht="13.5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 ht="13.5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 ht="13.5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 ht="13.5" customHeight="1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 ht="13.5" customHeigh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 ht="13.5" customHeight="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 ht="13.5" customHeigh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 ht="13.5" customHeight="1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 ht="13.5" customHeight="1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 ht="13.5" customHeight="1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 ht="13.5" customHeigh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 ht="13.5" customHeight="1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 ht="13.5" customHeight="1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 ht="13.5" customHeigh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 ht="13.5" customHeigh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 ht="13.5" customHeigh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 ht="13.5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 ht="13.5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 ht="13.5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 ht="13.5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 ht="13.5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 ht="13.5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 ht="13.5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 ht="13.5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 ht="13.5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 ht="13.5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 ht="13.5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 ht="13.5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 ht="13.5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 ht="13.5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 ht="13.5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 ht="13.5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 ht="13.5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 ht="13.5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 ht="13.5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 ht="13.5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 ht="13.5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ht="13.5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 ht="13.5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 ht="13.5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 ht="13.5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 ht="13.5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 ht="13.5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 ht="13.5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 ht="13.5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 ht="13.5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 ht="13.5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 ht="13.5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 ht="13.5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 ht="13.5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 ht="13.5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 ht="13.5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 ht="13.5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 ht="13.5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 ht="13.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 ht="13.5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 ht="13.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 ht="13.5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 ht="13.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 ht="13.5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 ht="13.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 ht="13.5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 ht="13.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 ht="13.5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 ht="13.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 ht="13.5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 ht="13.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 ht="13.5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 ht="13.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 ht="13.5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 ht="13.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 ht="13.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 ht="13.5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 ht="13.5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 ht="13.5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 ht="13.5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 ht="13.5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 ht="13.5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 ht="13.5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 ht="13.5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 ht="13.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 ht="13.5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 ht="13.5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 ht="13.5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 ht="13.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 ht="13.5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 ht="13.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 ht="13.5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 ht="13.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 ht="13.5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 ht="13.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 ht="13.5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 ht="13.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 ht="13.5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 ht="13.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 ht="13.5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 ht="13.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 ht="13.5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 ht="13.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 ht="13.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 ht="13.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 ht="13.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 ht="13.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 ht="13.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 ht="13.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 ht="13.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 ht="13.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 ht="13.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 ht="13.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 ht="13.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 ht="13.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 ht="13.5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 ht="13.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 ht="13.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 ht="13.5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 ht="13.5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 ht="13.5" customHeight="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 ht="13.5" customHeight="1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 ht="13.5" customHeight="1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 ht="13.5" customHeight="1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 ht="13.5" customHeight="1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 ht="13.5" customHeight="1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 ht="13.5" customHeight="1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 ht="13.5" customHeight="1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 ht="13.5" customHeight="1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 ht="13.5" customHeight="1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 ht="13.5" customHeight="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 ht="13.5" customHeight="1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 ht="13.5" customHeight="1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 ht="13.5" customHeight="1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 ht="13.5" customHeight="1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 ht="13.5" customHeight="1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 ht="13.5" customHeight="1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 ht="13.5" customHeight="1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 ht="13.5" customHeight="1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 ht="13.5" customHeight="1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 ht="13.5" customHeight="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 ht="13.5" customHeight="1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 ht="13.5" customHeight="1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 ht="13.5" customHeight="1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 ht="13.5" customHeight="1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 ht="13.5" customHeight="1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 ht="13.5" customHeight="1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 ht="13.5" customHeight="1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 ht="13.5" customHeight="1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 ht="13.5" customHeight="1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 ht="13.5" customHeight="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 ht="13.5" customHeight="1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 ht="13.5" customHeight="1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 ht="13.5" customHeight="1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 ht="13.5" customHeight="1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 ht="13.5" customHeight="1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 ht="13.5" customHeight="1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 ht="13.5" customHeight="1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 ht="13.5" customHeight="1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 ht="13.5" customHeight="1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 ht="13.5" customHeight="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 ht="13.5" customHeight="1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 ht="13.5" customHeight="1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 ht="13.5" customHeight="1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 ht="13.5" customHeight="1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 ht="13.5" customHeight="1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 ht="13.5" customHeight="1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 ht="13.5" customHeight="1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 ht="13.5" customHeight="1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 ht="13.5" customHeight="1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 ht="13.5" customHeight="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 ht="13.5" customHeight="1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 ht="13.5" customHeight="1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 ht="13.5" customHeight="1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 ht="13.5" customHeight="1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 ht="13.5" customHeight="1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 ht="13.5" customHeight="1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 ht="13.5" customHeight="1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 ht="13.5" customHeight="1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 ht="13.5" customHeight="1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 ht="13.5" customHeight="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 ht="13.5" customHeight="1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 ht="13.5" customHeight="1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 ht="13.5" customHeight="1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 ht="13.5" customHeight="1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 ht="13.5" customHeight="1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 ht="13.5" customHeight="1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 ht="13.5" customHeight="1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 ht="13.5" customHeight="1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 ht="13.5" customHeight="1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 ht="13.5" customHeight="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 ht="13.5" customHeight="1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 ht="13.5" customHeight="1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 ht="13.5" customHeight="1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 ht="13.5" customHeight="1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 ht="13.5" customHeight="1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 ht="13.5" customHeight="1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 ht="13.5" customHeight="1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 ht="13.5" customHeight="1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 ht="13.5" customHeight="1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 ht="13.5" customHeight="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 ht="13.5" customHeight="1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 ht="13.5" customHeight="1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 ht="13.5" customHeight="1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 ht="13.5" customHeight="1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 ht="13.5" customHeight="1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 ht="13.5" customHeight="1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 ht="13.5" customHeight="1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 ht="13.5" customHeight="1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 ht="13.5" customHeight="1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 ht="13.5" customHeight="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 ht="13.5" customHeight="1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 ht="13.5" customHeight="1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 ht="13.5" customHeight="1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 ht="13.5" customHeight="1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 ht="13.5" customHeight="1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 ht="13.5" customHeight="1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 ht="13.5" customHeight="1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 ht="13.5" customHeight="1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 ht="13.5" customHeight="1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 ht="13.5" customHeight="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 ht="13.5" customHeight="1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 ht="13.5" customHeight="1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 ht="13.5" customHeight="1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 ht="13.5" customHeight="1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 ht="13.5" customHeight="1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 ht="13.5" customHeight="1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 ht="13.5" customHeight="1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 ht="13.5" customHeight="1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 ht="13.5" customHeight="1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 ht="13.5" customHeight="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 ht="13.5" customHeight="1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 ht="13.5" customHeight="1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 ht="13.5" customHeight="1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 ht="13.5" customHeight="1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 ht="13.5" customHeight="1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 ht="13.5" customHeight="1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 ht="13.5" customHeight="1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 ht="13.5" customHeight="1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 ht="13.5" customHeight="1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 ht="13.5" customHeight="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 ht="13.5" customHeight="1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 ht="13.5" customHeight="1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 ht="13.5" customHeight="1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 ht="13.5" customHeight="1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 ht="13.5" customHeight="1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 ht="13.5" customHeight="1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 ht="13.5" customHeight="1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 ht="13.5" customHeight="1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 ht="13.5" customHeight="1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 ht="13.5" customHeight="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 ht="13.5" customHeight="1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 ht="13.5" customHeight="1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 ht="13.5" customHeight="1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 ht="13.5" customHeight="1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 ht="13.5" customHeight="1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 ht="13.5" customHeight="1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 ht="13.5" customHeight="1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 ht="13.5" customHeight="1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 ht="13.5" customHeight="1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 ht="13.5" customHeight="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 ht="13.5" customHeight="1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 ht="13.5" customHeight="1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 ht="13.5" customHeight="1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 ht="13.5" customHeight="1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 ht="13.5" customHeight="1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 ht="13.5" customHeight="1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 ht="13.5" customHeight="1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 ht="13.5" customHeight="1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 ht="13.5" customHeight="1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 ht="13.5" customHeight="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 ht="13.5" customHeight="1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 ht="13.5" customHeight="1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 ht="13.5" customHeight="1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 ht="13.5" customHeight="1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 ht="13.5" customHeight="1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 ht="13.5" customHeight="1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 ht="13.5" customHeight="1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 ht="13.5" customHeight="1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 ht="13.5" customHeight="1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 ht="13.5" customHeight="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 ht="13.5" customHeight="1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 ht="13.5" customHeight="1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 ht="13.5" customHeight="1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 ht="13.5" customHeight="1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 ht="13.5" customHeight="1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 ht="13.5" customHeight="1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 ht="13.5" customHeight="1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 ht="13.5" customHeight="1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 ht="13.5" customHeight="1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 ht="13.5" customHeight="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 ht="13.5" customHeight="1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 ht="13.5" customHeight="1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 ht="13.5" customHeight="1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 ht="13.5" customHeight="1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 ht="13.5" customHeight="1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 ht="13.5" customHeight="1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 ht="13.5" customHeight="1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 ht="13.5" customHeight="1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 ht="13.5" customHeight="1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 ht="13.5" customHeight="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 ht="13.5" customHeight="1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 ht="13.5" customHeight="1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 ht="13.5" customHeight="1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 ht="13.5" customHeight="1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 ht="13.5" customHeight="1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 ht="13.5" customHeight="1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 ht="13.5" customHeight="1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 ht="13.5" customHeight="1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 ht="13.5" customHeight="1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 ht="13.5" customHeight="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 ht="13.5" customHeight="1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 ht="13.5" customHeight="1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 ht="13.5" customHeight="1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 ht="13.5" customHeight="1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 ht="13.5" customHeight="1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 ht="13.5" customHeight="1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 ht="13.5" customHeight="1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 ht="13.5" customHeight="1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 ht="13.5" customHeight="1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 ht="13.5" customHeight="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 ht="13.5" customHeight="1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 ht="13.5" customHeight="1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 ht="13.5" customHeight="1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 ht="13.5" customHeight="1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 ht="13.5" customHeight="1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 ht="13.5" customHeight="1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 ht="13.5" customHeight="1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 ht="13.5" customHeight="1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 ht="13.5" customHeight="1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 ht="13.5" customHeight="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 ht="13.5" customHeight="1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 ht="13.5" customHeight="1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 ht="13.5" customHeight="1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 ht="13.5" customHeight="1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 ht="13.5" customHeight="1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 ht="13.5" customHeight="1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 ht="13.5" customHeight="1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 ht="13.5" customHeight="1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 ht="13.5" customHeight="1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 ht="13.5" customHeight="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 ht="13.5" customHeight="1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 ht="13.5" customHeight="1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 ht="13.5" customHeight="1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 ht="13.5" customHeight="1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 ht="13.5" customHeight="1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 ht="13.5" customHeight="1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 ht="13.5" customHeight="1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 ht="13.5" customHeight="1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 ht="13.5" customHeight="1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 ht="13.5" customHeight="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 ht="13.5" customHeight="1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 ht="13.5" customHeight="1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 ht="13.5" customHeight="1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 ht="13.5" customHeight="1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 ht="13.5" customHeight="1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 ht="13.5" customHeight="1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 ht="13.5" customHeight="1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 ht="13.5" customHeight="1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 ht="13.5" customHeight="1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 ht="13.5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 ht="13.5" customHeight="1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 ht="13.5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 ht="13.5" customHeight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 ht="13.5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 ht="13.5" customHeight="1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 ht="13.5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 ht="13.5" customHeight="1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 ht="13.5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 ht="13.5" customHeight="1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 ht="13.5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 ht="13.5" customHeight="1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 ht="13.5" customHeight="1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 ht="13.5" customHeight="1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 ht="13.5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 ht="13.5" customHeight="1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 ht="13.5" customHeight="1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 ht="13.5" customHeight="1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 ht="13.5" customHeight="1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 ht="13.5" customHeight="1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 ht="13.5" customHeight="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 ht="13.5" customHeight="1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 ht="13.5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 ht="13.5" customHeight="1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 ht="13.5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 ht="13.5" customHeight="1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 ht="13.5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 ht="13.5" customHeight="1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 ht="13.5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 ht="13.5" customHeight="1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 ht="13.5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 ht="13.5" customHeight="1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 ht="13.5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 ht="13.5" customHeight="1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 ht="13.5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 ht="13.5" customHeight="1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 ht="13.5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 ht="13.5" customHeight="1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 ht="13.5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 ht="13.5" customHeight="1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 ht="13.5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 ht="13.5" customHeight="1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 ht="13.5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 ht="13.5" customHeight="1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 ht="13.5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 ht="13.5" customHeight="1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 ht="13.5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 ht="13.5" customHeight="1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 ht="13.5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 ht="13.5" customHeight="1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 ht="13.5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 ht="13.5" customHeight="1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 ht="13.5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 ht="13.5" customHeight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 ht="13.5" customHeight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 ht="13.5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 ht="13.5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 ht="13.5" customHeight="1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 ht="13.5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 ht="13.5" customHeight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 ht="13.5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 ht="13.5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 ht="13.5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 ht="13.5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 ht="13.5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 ht="13.5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 ht="13.5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 ht="13.5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 ht="13.5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 ht="13.5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 ht="13.5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 ht="13.5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 ht="13.5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 ht="13.5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 ht="13.5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 ht="13.5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 ht="13.5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 ht="13.5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 ht="13.5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 ht="13.5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 ht="13.5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 ht="13.5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 ht="13.5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 ht="13.5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 ht="13.5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 ht="13.5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 ht="13.5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 ht="13.5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 ht="13.5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 ht="13.5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 ht="13.5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 ht="13.5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 ht="13.5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 ht="13.5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 ht="13.5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 ht="13.5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 ht="13.5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 ht="13.5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 ht="13.5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 ht="13.5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 ht="13.5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 ht="13.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 ht="13.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 ht="13.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 ht="13.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 ht="13.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 ht="13.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 ht="13.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 ht="13.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 ht="13.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 ht="13.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 ht="13.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 ht="13.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 ht="13.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 ht="13.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 ht="13.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 ht="13.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 ht="13.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 ht="13.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 ht="13.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 ht="13.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 ht="13.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 ht="13.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 ht="13.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 ht="13.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 ht="13.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 ht="13.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 ht="13.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 ht="13.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 ht="13.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 ht="13.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 ht="13.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 ht="13.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 ht="13.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 ht="13.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 ht="13.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 ht="13.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 ht="13.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 ht="13.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 ht="13.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 ht="13.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 ht="13.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 ht="13.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 ht="13.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 ht="13.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 ht="13.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 ht="13.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 ht="13.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 ht="13.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 ht="13.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 ht="13.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 ht="13.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 ht="13.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 ht="13.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 ht="13.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 ht="13.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 ht="13.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 ht="13.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 ht="13.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 ht="13.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 ht="13.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 ht="13.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 ht="13.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 ht="13.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 ht="13.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 ht="13.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 ht="13.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 ht="13.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 ht="13.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 ht="13.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 ht="13.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 ht="13.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 ht="13.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 ht="13.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 ht="13.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 ht="13.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 ht="13.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 ht="13.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 ht="13.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 ht="13.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 ht="13.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 ht="13.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 ht="13.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 ht="13.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 ht="13.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 ht="13.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 ht="13.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 ht="13.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 ht="13.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 ht="13.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 ht="13.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 ht="13.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 ht="13.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 ht="13.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 ht="13.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 ht="13.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 ht="13.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 ht="13.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 ht="13.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 ht="13.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 ht="13.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 ht="13.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 ht="13.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 ht="13.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 ht="13.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 ht="13.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 ht="13.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 ht="13.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 ht="13.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 ht="13.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 ht="13.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 ht="13.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 ht="13.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 ht="13.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 ht="13.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 ht="13.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 ht="13.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 ht="13.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 ht="13.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 ht="13.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 ht="13.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 ht="13.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 ht="13.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 ht="13.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 ht="13.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 ht="13.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 ht="13.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 ht="13.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 ht="13.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 ht="13.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 ht="13.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 ht="13.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 ht="13.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 ht="13.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 ht="13.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 ht="13.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 ht="13.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 ht="13.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 ht="13.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 ht="13.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 ht="13.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 ht="13.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 ht="13.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 ht="13.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 ht="13.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 ht="13.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 ht="13.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 ht="13.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 ht="13.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 ht="13.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 ht="13.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 ht="13.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 ht="13.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 ht="13.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 ht="13.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 ht="13.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 ht="13.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 ht="13.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 ht="13.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 ht="13.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 ht="13.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 ht="13.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 ht="13.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 ht="13.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 ht="13.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 ht="13.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 ht="13.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 ht="13.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 ht="13.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 ht="13.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 ht="13.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 ht="13.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 ht="13.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 ht="13.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 ht="13.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 ht="13.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 ht="13.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 ht="13.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 ht="13.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 ht="13.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 ht="13.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 ht="13.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 ht="13.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 ht="13.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 ht="13.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 ht="13.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 ht="13.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 ht="13.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 ht="13.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 ht="13.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 ht="13.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 ht="13.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 ht="13.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 ht="13.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 ht="13.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 ht="13.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 ht="13.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 ht="13.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 ht="13.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 ht="13.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 ht="13.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 ht="13.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 ht="13.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 ht="13.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 ht="13.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 ht="13.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 ht="13.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 ht="13.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 ht="13.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 ht="13.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 ht="13.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 ht="13.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 ht="13.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 ht="13.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 ht="13.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 ht="13.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 ht="13.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 ht="13.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 ht="13.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 ht="13.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 ht="13.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 ht="13.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 ht="13.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 ht="13.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 ht="13.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 ht="13.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 ht="13.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 ht="13.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 ht="13.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 ht="13.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 ht="13.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 ht="13.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 ht="13.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 ht="13.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 ht="13.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 ht="13.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 ht="13.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 ht="13.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 ht="13.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 ht="13.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 ht="13.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 ht="13.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 ht="13.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 ht="13.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 ht="13.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 ht="13.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 ht="13.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 ht="13.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 ht="13.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 ht="13.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 ht="13.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 ht="13.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 ht="13.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 ht="13.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 ht="13.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 ht="13.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 ht="13.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 ht="13.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 ht="13.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 ht="13.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 ht="13.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 ht="13.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 ht="13.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 ht="13.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 ht="13.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 ht="13.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 ht="13.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 ht="13.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 ht="13.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 ht="13.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 ht="13.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 ht="13.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 ht="13.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 ht="13.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 ht="13.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 ht="13.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 ht="13.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 ht="13.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 ht="13.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 ht="13.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 ht="13.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 ht="13.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 ht="13.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 ht="13.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 ht="13.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 ht="13.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 ht="13.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 ht="13.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 ht="13.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 ht="13.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 ht="13.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 ht="13.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 ht="13.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 ht="13.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 ht="13.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 ht="13.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 ht="13.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 ht="13.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 ht="13.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 ht="13.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 ht="13.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 ht="13.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 ht="13.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 ht="13.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 ht="13.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 ht="13.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 ht="13.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 ht="13.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 ht="13.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 ht="13.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 ht="13.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 ht="13.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 ht="13.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 ht="13.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 ht="13.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 ht="13.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 ht="13.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 ht="13.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 ht="13.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 ht="13.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 ht="13.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 ht="13.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 ht="13.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 ht="13.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 ht="13.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 ht="13.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 ht="13.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 ht="13.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 ht="13.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 ht="13.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 ht="13.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 ht="13.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 ht="13.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 ht="13.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 ht="13.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 ht="13.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 ht="13.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 ht="13.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 ht="13.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 ht="13.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 ht="13.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 ht="13.5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 ht="13.5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 ht="13.5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 ht="13.5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 ht="13.5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 ht="13.5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 ht="13.5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 ht="13.5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 ht="13.5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 ht="13.5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 ht="13.5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 ht="13.5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 ht="13.5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 ht="13.5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 ht="13.5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 ht="13.5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 ht="13.5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 ht="13.5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 ht="13.5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 ht="13.5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 ht="13.5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 ht="13.5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 ht="13.5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 ht="13.5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 ht="13.5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 ht="13.5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 ht="13.5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 ht="13.5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 ht="13.5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 ht="13.5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 ht="13.5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 ht="13.5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 ht="13.5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 ht="13.5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 ht="13.5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 ht="13.5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 ht="13.5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 ht="13.5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 ht="13.5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 ht="13.5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 ht="13.5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 ht="13.5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 ht="13.5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 ht="13.5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 ht="13.5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 ht="13.5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 ht="13.5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 ht="13.5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 ht="13.5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 ht="13.5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 ht="13.5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 ht="13.5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 ht="13.5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 ht="13.5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 ht="13.5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 ht="13.5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 ht="13.5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 ht="13.5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 ht="13.5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 ht="13.5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 ht="13.5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 ht="13.5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 ht="13.5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 ht="13.5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 ht="13.5" customHeight="1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 ht="13.5" customHeight="1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 ht="13.5" customHeight="1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 ht="13.5" customHeight="1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 ht="13.5" customHeight="1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 ht="13.5" customHeight="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 ht="13.5" customHeight="1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 ht="13.5" customHeight="1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 ht="13.5" customHeight="1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 ht="13.5" customHeight="1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 ht="13.5" customHeight="1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 ht="13.5" customHeight="1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 ht="13.5" customHeight="1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 ht="13.5" customHeight="1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 ht="13.5" customHeight="1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 ht="13.5" customHeight="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 ht="13.5" customHeight="1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 ht="13.5" customHeight="1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 ht="13.5" customHeight="1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 ht="13.5" customHeight="1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 ht="13.5" customHeight="1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 ht="13.5" customHeight="1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 ht="13.5" customHeight="1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 ht="13.5" customHeight="1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 ht="13.5" customHeight="1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 ht="13.5" customHeight="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 ht="13.5" customHeight="1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 ht="13.5" customHeight="1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 ht="13.5" customHeight="1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 ht="13.5" customHeight="1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 ht="13.5" customHeight="1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 ht="13.5" customHeight="1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 ht="13.5" customHeight="1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 ht="13.5" customHeight="1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 ht="13.5" customHeight="1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</sheetData>
  <mergeCells count="6">
    <mergeCell ref="A5:A6"/>
    <mergeCell ref="B5:D5"/>
    <mergeCell ref="E5:E6"/>
    <mergeCell ref="F5:H5"/>
    <mergeCell ref="I5:K5"/>
    <mergeCell ref="M5:N5"/>
  </mergeCells>
  <dataValidations>
    <dataValidation type="list" allowBlank="1" showErrorMessage="1" sqref="K7:K59">
      <formula1>$N$7:$N$15</formula1>
    </dataValidation>
  </dataValidations>
  <printOptions/>
  <pageMargins bottom="0.7874015748031497" footer="0.0" header="0.0" left="0.3937007874015748" right="0.0" top="0.7874015748031497"/>
  <pageSetup paperSize="9" orientation="portrait"/>
  <headerFooter>
    <oddFooter>&amp;L&amp;F - &amp;A&amp;R&amp;P /</oddFooter>
  </headerFooter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5B3D7"/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41.0"/>
    <col customWidth="1" min="2" max="3" width="7.75"/>
    <col customWidth="1" min="4" max="4" width="8.88"/>
    <col customWidth="1" min="5" max="5" width="8.38"/>
    <col customWidth="1" min="6" max="6" width="8.25"/>
    <col customWidth="1" min="7" max="7" width="5.88"/>
    <col customWidth="1" min="8" max="8" width="7.75"/>
    <col customWidth="1" min="9" max="9" width="9.13"/>
    <col customWidth="1" min="10" max="10" width="8.13"/>
    <col customWidth="1" min="11" max="11" width="7.75"/>
    <col customWidth="1" min="12" max="12" width="10.75"/>
    <col customWidth="1" min="13" max="13" width="3.88"/>
    <col customWidth="1" min="14" max="14" width="9.75"/>
    <col customWidth="1" min="15" max="15" width="11.25"/>
    <col customWidth="1" min="16" max="22" width="9.13"/>
    <col customWidth="1" min="23" max="26" width="8.63"/>
  </cols>
  <sheetData>
    <row r="1" ht="37.5" customHeight="1">
      <c r="A1" s="945"/>
      <c r="B1" s="945"/>
      <c r="C1" s="945"/>
      <c r="D1" s="945"/>
      <c r="E1" s="945"/>
      <c r="F1" s="945"/>
      <c r="G1" s="945"/>
      <c r="H1" s="945"/>
      <c r="I1" s="945"/>
      <c r="J1" s="945"/>
      <c r="K1" s="945"/>
      <c r="L1" s="945"/>
      <c r="M1" s="11"/>
      <c r="N1" s="11"/>
      <c r="O1" s="11"/>
      <c r="P1" s="11"/>
      <c r="Q1" s="11"/>
      <c r="R1" s="11"/>
      <c r="S1" s="11"/>
      <c r="T1" s="11"/>
      <c r="U1" s="11"/>
      <c r="V1" s="11"/>
      <c r="W1" s="12"/>
      <c r="X1" s="12"/>
      <c r="Y1" s="12"/>
      <c r="Z1" s="12"/>
    </row>
    <row r="2" ht="12.75" customHeight="1">
      <c r="A2" s="133" t="s">
        <v>1888</v>
      </c>
      <c r="B2" s="26"/>
      <c r="C2" s="26"/>
      <c r="D2" s="26"/>
      <c r="E2" s="26"/>
      <c r="F2" s="26"/>
      <c r="G2" s="26"/>
      <c r="H2" s="26"/>
      <c r="I2" s="132" t="s">
        <v>87</v>
      </c>
      <c r="J2" s="132"/>
      <c r="K2" s="26"/>
      <c r="L2" s="132" t="s">
        <v>1889</v>
      </c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15.0" customHeight="1">
      <c r="A3" s="138" t="str">
        <f>#REF!</f>
        <v>#REF!</v>
      </c>
      <c r="B3" s="26"/>
      <c r="C3" s="26"/>
      <c r="D3" s="26"/>
      <c r="E3" s="26"/>
      <c r="F3" s="26"/>
      <c r="G3" s="26"/>
      <c r="H3" s="26"/>
      <c r="I3" s="138" t="s">
        <v>21</v>
      </c>
      <c r="J3" s="946"/>
      <c r="K3" s="26"/>
      <c r="L3" s="94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15.0" customHeight="1">
      <c r="A4" s="995" t="s">
        <v>1874</v>
      </c>
      <c r="B4" s="950" t="s">
        <v>1875</v>
      </c>
      <c r="C4" s="951"/>
      <c r="D4" s="952"/>
      <c r="E4" s="948" t="s">
        <v>1815</v>
      </c>
      <c r="F4" s="953" t="s">
        <v>1831</v>
      </c>
      <c r="G4" s="144"/>
      <c r="H4" s="144"/>
      <c r="I4" s="145"/>
      <c r="J4" s="996" t="s">
        <v>1833</v>
      </c>
      <c r="K4" s="951"/>
      <c r="L4" s="952"/>
      <c r="M4" s="47"/>
      <c r="N4" s="953" t="s">
        <v>1837</v>
      </c>
      <c r="O4" s="145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ht="21.75" customHeight="1">
      <c r="A5" s="997"/>
      <c r="B5" s="954" t="s">
        <v>1838</v>
      </c>
      <c r="C5" s="956" t="s">
        <v>1840</v>
      </c>
      <c r="D5" s="955" t="s">
        <v>1839</v>
      </c>
      <c r="E5" s="447"/>
      <c r="F5" s="998" t="s">
        <v>1904</v>
      </c>
      <c r="G5" s="956" t="s">
        <v>1905</v>
      </c>
      <c r="H5" s="956" t="s">
        <v>1883</v>
      </c>
      <c r="I5" s="956" t="s">
        <v>55</v>
      </c>
      <c r="J5" s="954" t="s">
        <v>1883</v>
      </c>
      <c r="K5" s="955" t="s">
        <v>55</v>
      </c>
      <c r="L5" s="956" t="s">
        <v>1884</v>
      </c>
      <c r="M5" s="47"/>
      <c r="N5" s="999" t="s">
        <v>192</v>
      </c>
      <c r="O5" s="1000" t="s">
        <v>1884</v>
      </c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ht="12.75" customHeight="1">
      <c r="A6" s="899" t="s">
        <v>1818</v>
      </c>
      <c r="B6" s="959"/>
      <c r="C6" s="959"/>
      <c r="D6" s="959"/>
      <c r="E6" s="959"/>
      <c r="F6" s="959"/>
      <c r="G6" s="959"/>
      <c r="H6" s="959"/>
      <c r="I6" s="959"/>
      <c r="J6" s="959"/>
      <c r="K6" s="960"/>
      <c r="L6" s="1001"/>
      <c r="M6" s="47"/>
      <c r="N6" s="962">
        <f t="shared" ref="N6:N12" si="1">IF(O6="","",SUMIF($L$6:$L$32,O6,$K$6:$K$32))</f>
        <v>0</v>
      </c>
      <c r="O6" s="963" t="s">
        <v>1897</v>
      </c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 ht="12.75" customHeight="1">
      <c r="A7" s="1002"/>
      <c r="B7" s="965"/>
      <c r="C7" s="965"/>
      <c r="D7" s="965"/>
      <c r="E7" s="966"/>
      <c r="F7" s="1003" t="s">
        <v>1906</v>
      </c>
      <c r="G7" s="966">
        <v>2.0</v>
      </c>
      <c r="H7" s="967">
        <f t="shared" ref="H7:H11" si="2">IF(F7="s",(B7+(C7*G7))*D7+C7*B7*2,C7*G7*D7+B7*C7*2)</f>
        <v>0</v>
      </c>
      <c r="I7" s="967">
        <f t="shared" ref="I7:I11" si="3">H7*E7</f>
        <v>0</v>
      </c>
      <c r="J7" s="967">
        <f t="shared" ref="J7:J11" si="4">B7*C7*D7</f>
        <v>0</v>
      </c>
      <c r="K7" s="968">
        <f t="shared" ref="K7:K11" si="5">J7*E7</f>
        <v>0</v>
      </c>
      <c r="L7" s="969" t="s">
        <v>1898</v>
      </c>
      <c r="M7" s="47"/>
      <c r="N7" s="970">
        <f t="shared" si="1"/>
        <v>0</v>
      </c>
      <c r="O7" s="971" t="s">
        <v>1899</v>
      </c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 ht="12.75" customHeight="1">
      <c r="A8" s="1002"/>
      <c r="B8" s="965"/>
      <c r="C8" s="965"/>
      <c r="D8" s="965"/>
      <c r="E8" s="966"/>
      <c r="F8" s="1003" t="s">
        <v>1906</v>
      </c>
      <c r="G8" s="966">
        <v>2.0</v>
      </c>
      <c r="H8" s="967">
        <f t="shared" si="2"/>
        <v>0</v>
      </c>
      <c r="I8" s="967">
        <f t="shared" si="3"/>
        <v>0</v>
      </c>
      <c r="J8" s="967">
        <f t="shared" si="4"/>
        <v>0</v>
      </c>
      <c r="K8" s="968">
        <f t="shared" si="5"/>
        <v>0</v>
      </c>
      <c r="L8" s="969" t="s">
        <v>1898</v>
      </c>
      <c r="M8" s="47"/>
      <c r="N8" s="970">
        <f t="shared" si="1"/>
        <v>0</v>
      </c>
      <c r="O8" s="971" t="s">
        <v>1900</v>
      </c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ht="12.75" customHeight="1">
      <c r="A9" s="1004"/>
      <c r="B9" s="965"/>
      <c r="C9" s="965"/>
      <c r="D9" s="965"/>
      <c r="E9" s="966"/>
      <c r="F9" s="1003" t="s">
        <v>1906</v>
      </c>
      <c r="G9" s="966">
        <v>2.0</v>
      </c>
      <c r="H9" s="967">
        <f t="shared" si="2"/>
        <v>0</v>
      </c>
      <c r="I9" s="967">
        <f t="shared" si="3"/>
        <v>0</v>
      </c>
      <c r="J9" s="967">
        <f t="shared" si="4"/>
        <v>0</v>
      </c>
      <c r="K9" s="968">
        <f t="shared" si="5"/>
        <v>0</v>
      </c>
      <c r="L9" s="969" t="s">
        <v>1898</v>
      </c>
      <c r="M9" s="47"/>
      <c r="N9" s="970">
        <f t="shared" si="1"/>
        <v>0</v>
      </c>
      <c r="O9" s="971" t="s">
        <v>1901</v>
      </c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 ht="12.75" customHeight="1">
      <c r="A10" s="1004"/>
      <c r="B10" s="965"/>
      <c r="C10" s="965"/>
      <c r="D10" s="965"/>
      <c r="E10" s="966"/>
      <c r="F10" s="1003" t="s">
        <v>1906</v>
      </c>
      <c r="G10" s="966">
        <v>2.0</v>
      </c>
      <c r="H10" s="967">
        <f t="shared" si="2"/>
        <v>0</v>
      </c>
      <c r="I10" s="979">
        <f t="shared" si="3"/>
        <v>0</v>
      </c>
      <c r="J10" s="979">
        <f t="shared" si="4"/>
        <v>0</v>
      </c>
      <c r="K10" s="980">
        <f t="shared" si="5"/>
        <v>0</v>
      </c>
      <c r="L10" s="969" t="s">
        <v>1898</v>
      </c>
      <c r="M10" s="47"/>
      <c r="N10" s="970">
        <f t="shared" si="1"/>
        <v>0</v>
      </c>
      <c r="O10" s="971" t="s">
        <v>1898</v>
      </c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 ht="12.75" customHeight="1">
      <c r="A11" s="1004"/>
      <c r="B11" s="965"/>
      <c r="C11" s="965"/>
      <c r="D11" s="965"/>
      <c r="E11" s="966"/>
      <c r="F11" s="1003"/>
      <c r="G11" s="966"/>
      <c r="H11" s="967">
        <f t="shared" si="2"/>
        <v>0</v>
      </c>
      <c r="I11" s="979">
        <f t="shared" si="3"/>
        <v>0</v>
      </c>
      <c r="J11" s="979">
        <f t="shared" si="4"/>
        <v>0</v>
      </c>
      <c r="K11" s="980">
        <f t="shared" si="5"/>
        <v>0</v>
      </c>
      <c r="L11" s="969" t="s">
        <v>1898</v>
      </c>
      <c r="M11" s="47"/>
      <c r="N11" s="970" t="str">
        <f t="shared" si="1"/>
        <v/>
      </c>
      <c r="O11" s="1005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 ht="12.75" customHeight="1">
      <c r="A12" s="899" t="s">
        <v>1818</v>
      </c>
      <c r="B12" s="959"/>
      <c r="C12" s="959"/>
      <c r="D12" s="959"/>
      <c r="E12" s="959"/>
      <c r="F12" s="959"/>
      <c r="G12" s="959"/>
      <c r="H12" s="959"/>
      <c r="I12" s="959"/>
      <c r="J12" s="959"/>
      <c r="K12" s="960"/>
      <c r="L12" s="1006"/>
      <c r="M12" s="47"/>
      <c r="N12" s="972" t="str">
        <f t="shared" si="1"/>
        <v/>
      </c>
      <c r="O12" s="100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 ht="12.75" customHeight="1">
      <c r="A13" s="1002"/>
      <c r="B13" s="965"/>
      <c r="C13" s="965"/>
      <c r="D13" s="965"/>
      <c r="E13" s="1008"/>
      <c r="F13" s="1003" t="s">
        <v>1906</v>
      </c>
      <c r="G13" s="966">
        <v>2.0</v>
      </c>
      <c r="H13" s="967">
        <f t="shared" ref="H13:H17" si="6">IF(F13="s",(B13+(C13*G13))*D13+C13*B13*2,C13*G13*D13+B13*C13*2)</f>
        <v>0</v>
      </c>
      <c r="I13" s="1009">
        <f t="shared" ref="I13:I17" si="7">H13*E13</f>
        <v>0</v>
      </c>
      <c r="J13" s="967">
        <f t="shared" ref="J13:J17" si="8">B13*C13*D13</f>
        <v>0</v>
      </c>
      <c r="K13" s="968">
        <f t="shared" ref="K13:K17" si="9">J13*E13</f>
        <v>0</v>
      </c>
      <c r="L13" s="969" t="s">
        <v>1898</v>
      </c>
      <c r="M13" s="47"/>
      <c r="N13" s="974">
        <f>SUM(N6:N12)</f>
        <v>0</v>
      </c>
      <c r="O13" s="975" t="str">
        <f>IF(K33=N13,"OK","Conferir")</f>
        <v>OK</v>
      </c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 ht="12.75" customHeight="1">
      <c r="A14" s="1002"/>
      <c r="B14" s="965"/>
      <c r="C14" s="965"/>
      <c r="D14" s="965"/>
      <c r="E14" s="1008"/>
      <c r="F14" s="1003" t="s">
        <v>1906</v>
      </c>
      <c r="G14" s="966">
        <v>2.0</v>
      </c>
      <c r="H14" s="967">
        <f t="shared" si="6"/>
        <v>0</v>
      </c>
      <c r="I14" s="967">
        <f t="shared" si="7"/>
        <v>0</v>
      </c>
      <c r="J14" s="967">
        <f t="shared" si="8"/>
        <v>0</v>
      </c>
      <c r="K14" s="968">
        <f t="shared" si="9"/>
        <v>0</v>
      </c>
      <c r="L14" s="969" t="s">
        <v>1898</v>
      </c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ht="12.75" customHeight="1">
      <c r="A15" s="1010"/>
      <c r="B15" s="965"/>
      <c r="C15" s="965"/>
      <c r="D15" s="965"/>
      <c r="E15" s="1008"/>
      <c r="F15" s="1003" t="s">
        <v>1906</v>
      </c>
      <c r="G15" s="966">
        <v>2.0</v>
      </c>
      <c r="H15" s="967">
        <f t="shared" si="6"/>
        <v>0</v>
      </c>
      <c r="I15" s="967">
        <f t="shared" si="7"/>
        <v>0</v>
      </c>
      <c r="J15" s="967">
        <f t="shared" si="8"/>
        <v>0</v>
      </c>
      <c r="K15" s="968">
        <f t="shared" si="9"/>
        <v>0</v>
      </c>
      <c r="L15" s="969" t="s">
        <v>1898</v>
      </c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ht="12.75" customHeight="1">
      <c r="A16" s="1010"/>
      <c r="B16" s="965"/>
      <c r="C16" s="965"/>
      <c r="D16" s="965"/>
      <c r="E16" s="1008"/>
      <c r="F16" s="1003" t="s">
        <v>1906</v>
      </c>
      <c r="G16" s="966">
        <v>2.0</v>
      </c>
      <c r="H16" s="967">
        <f t="shared" si="6"/>
        <v>0</v>
      </c>
      <c r="I16" s="967">
        <f t="shared" si="7"/>
        <v>0</v>
      </c>
      <c r="J16" s="967">
        <f t="shared" si="8"/>
        <v>0</v>
      </c>
      <c r="K16" s="968">
        <f t="shared" si="9"/>
        <v>0</v>
      </c>
      <c r="L16" s="969" t="s">
        <v>1898</v>
      </c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 ht="12.75" customHeight="1">
      <c r="A17" s="1010"/>
      <c r="B17" s="965"/>
      <c r="C17" s="965"/>
      <c r="D17" s="965"/>
      <c r="E17" s="1008"/>
      <c r="F17" s="1003" t="s">
        <v>1906</v>
      </c>
      <c r="G17" s="966">
        <v>2.0</v>
      </c>
      <c r="H17" s="967">
        <f t="shared" si="6"/>
        <v>0</v>
      </c>
      <c r="I17" s="967">
        <f t="shared" si="7"/>
        <v>0</v>
      </c>
      <c r="J17" s="967">
        <f t="shared" si="8"/>
        <v>0</v>
      </c>
      <c r="K17" s="968">
        <f t="shared" si="9"/>
        <v>0</v>
      </c>
      <c r="L17" s="969" t="s">
        <v>1898</v>
      </c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 ht="12.75" customHeight="1">
      <c r="A18" s="899" t="s">
        <v>1818</v>
      </c>
      <c r="B18" s="959"/>
      <c r="C18" s="959"/>
      <c r="D18" s="959"/>
      <c r="E18" s="959"/>
      <c r="F18" s="959"/>
      <c r="G18" s="959"/>
      <c r="H18" s="959"/>
      <c r="I18" s="959"/>
      <c r="J18" s="959"/>
      <c r="K18" s="960"/>
      <c r="L18" s="1006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ht="12.75" customHeight="1">
      <c r="A19" s="1002"/>
      <c r="B19" s="965"/>
      <c r="C19" s="965"/>
      <c r="D19" s="965"/>
      <c r="E19" s="966"/>
      <c r="F19" s="1003" t="s">
        <v>1906</v>
      </c>
      <c r="G19" s="966">
        <v>2.0</v>
      </c>
      <c r="H19" s="967">
        <f t="shared" ref="H19:H24" si="10">IF(F19="s",(B19+(C19*G19))*D19+C19*B19*2,C19*G19*D19+B19*C19*2)</f>
        <v>0</v>
      </c>
      <c r="I19" s="967">
        <f t="shared" ref="I19:I24" si="11">H19*E19</f>
        <v>0</v>
      </c>
      <c r="J19" s="967">
        <f t="shared" ref="J19:J24" si="12">B19*C19*D19</f>
        <v>0</v>
      </c>
      <c r="K19" s="968">
        <f t="shared" ref="K19:K24" si="13">J19*E19</f>
        <v>0</v>
      </c>
      <c r="L19" s="969" t="s">
        <v>1899</v>
      </c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ht="12.75" customHeight="1">
      <c r="A20" s="1002"/>
      <c r="B20" s="965"/>
      <c r="C20" s="965"/>
      <c r="D20" s="965"/>
      <c r="E20" s="966"/>
      <c r="F20" s="1003" t="s">
        <v>1906</v>
      </c>
      <c r="G20" s="966">
        <v>2.0</v>
      </c>
      <c r="H20" s="967">
        <f t="shared" si="10"/>
        <v>0</v>
      </c>
      <c r="I20" s="967">
        <f t="shared" si="11"/>
        <v>0</v>
      </c>
      <c r="J20" s="967">
        <f t="shared" si="12"/>
        <v>0</v>
      </c>
      <c r="K20" s="968">
        <f t="shared" si="13"/>
        <v>0</v>
      </c>
      <c r="L20" s="969" t="s">
        <v>1899</v>
      </c>
      <c r="M20" s="481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ht="12.75" customHeight="1">
      <c r="A21" s="1004"/>
      <c r="B21" s="965"/>
      <c r="C21" s="965"/>
      <c r="D21" s="965"/>
      <c r="E21" s="966"/>
      <c r="F21" s="1003" t="s">
        <v>1906</v>
      </c>
      <c r="G21" s="966">
        <v>2.0</v>
      </c>
      <c r="H21" s="967">
        <f t="shared" si="10"/>
        <v>0</v>
      </c>
      <c r="I21" s="967">
        <f t="shared" si="11"/>
        <v>0</v>
      </c>
      <c r="J21" s="967">
        <f t="shared" si="12"/>
        <v>0</v>
      </c>
      <c r="K21" s="968">
        <f t="shared" si="13"/>
        <v>0</v>
      </c>
      <c r="L21" s="969" t="s">
        <v>1899</v>
      </c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ht="12.75" customHeight="1">
      <c r="A22" s="1011"/>
      <c r="B22" s="965"/>
      <c r="C22" s="965"/>
      <c r="D22" s="965"/>
      <c r="E22" s="966"/>
      <c r="F22" s="1003" t="s">
        <v>1906</v>
      </c>
      <c r="G22" s="966">
        <v>2.0</v>
      </c>
      <c r="H22" s="967">
        <f t="shared" si="10"/>
        <v>0</v>
      </c>
      <c r="I22" s="967">
        <f t="shared" si="11"/>
        <v>0</v>
      </c>
      <c r="J22" s="967">
        <f t="shared" si="12"/>
        <v>0</v>
      </c>
      <c r="K22" s="968">
        <f t="shared" si="13"/>
        <v>0</v>
      </c>
      <c r="L22" s="969" t="s">
        <v>1899</v>
      </c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ht="12.75" customHeight="1">
      <c r="A23" s="1011"/>
      <c r="B23" s="965"/>
      <c r="C23" s="965"/>
      <c r="D23" s="965"/>
      <c r="E23" s="966"/>
      <c r="F23" s="1003" t="s">
        <v>1906</v>
      </c>
      <c r="G23" s="966">
        <v>2.0</v>
      </c>
      <c r="H23" s="967">
        <f t="shared" si="10"/>
        <v>0</v>
      </c>
      <c r="I23" s="967">
        <f t="shared" si="11"/>
        <v>0</v>
      </c>
      <c r="J23" s="967">
        <f t="shared" si="12"/>
        <v>0</v>
      </c>
      <c r="K23" s="968">
        <f t="shared" si="13"/>
        <v>0</v>
      </c>
      <c r="L23" s="969" t="s">
        <v>1899</v>
      </c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ht="12.75" customHeight="1">
      <c r="A24" s="1011"/>
      <c r="B24" s="965"/>
      <c r="C24" s="965"/>
      <c r="D24" s="965"/>
      <c r="E24" s="966"/>
      <c r="F24" s="1003" t="s">
        <v>1906</v>
      </c>
      <c r="G24" s="966">
        <v>2.0</v>
      </c>
      <c r="H24" s="967">
        <f t="shared" si="10"/>
        <v>0</v>
      </c>
      <c r="I24" s="1009">
        <f t="shared" si="11"/>
        <v>0</v>
      </c>
      <c r="J24" s="967">
        <f t="shared" si="12"/>
        <v>0</v>
      </c>
      <c r="K24" s="968">
        <f t="shared" si="13"/>
        <v>0</v>
      </c>
      <c r="L24" s="969" t="s">
        <v>1899</v>
      </c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ht="12.75" customHeight="1">
      <c r="A25" s="899" t="s">
        <v>1818</v>
      </c>
      <c r="B25" s="959"/>
      <c r="C25" s="959"/>
      <c r="D25" s="959"/>
      <c r="E25" s="959"/>
      <c r="F25" s="959"/>
      <c r="G25" s="959"/>
      <c r="H25" s="959"/>
      <c r="I25" s="959"/>
      <c r="J25" s="959"/>
      <c r="K25" s="960"/>
      <c r="L25" s="1006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ht="12.75" customHeight="1">
      <c r="A26" s="1002"/>
      <c r="B26" s="965"/>
      <c r="C26" s="965"/>
      <c r="D26" s="965"/>
      <c r="E26" s="966"/>
      <c r="F26" s="1003" t="s">
        <v>1906</v>
      </c>
      <c r="G26" s="966">
        <v>2.0</v>
      </c>
      <c r="H26" s="967">
        <f>IF(F26="s",(B26+(C26*G26))*D26+C26*B26*2,C26*G26*D26+B26*C26*2)</f>
        <v>0</v>
      </c>
      <c r="I26" s="1009">
        <f>H26*E26</f>
        <v>0</v>
      </c>
      <c r="J26" s="967">
        <f>B26*C26*D26</f>
        <v>0</v>
      </c>
      <c r="K26" s="968">
        <f>J26*E26</f>
        <v>0</v>
      </c>
      <c r="L26" s="969" t="s">
        <v>1899</v>
      </c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ht="12.75" customHeight="1">
      <c r="A27" s="1002"/>
      <c r="B27" s="965"/>
      <c r="C27" s="965"/>
      <c r="D27" s="965"/>
      <c r="E27" s="966"/>
      <c r="F27" s="1003"/>
      <c r="G27" s="966"/>
      <c r="H27" s="967"/>
      <c r="I27" s="967"/>
      <c r="J27" s="967"/>
      <c r="K27" s="968"/>
      <c r="L27" s="969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ht="12.75" customHeight="1">
      <c r="A28" s="899" t="s">
        <v>1818</v>
      </c>
      <c r="B28" s="959"/>
      <c r="C28" s="959"/>
      <c r="D28" s="959"/>
      <c r="E28" s="959"/>
      <c r="F28" s="959"/>
      <c r="G28" s="959"/>
      <c r="H28" s="959"/>
      <c r="I28" s="959"/>
      <c r="J28" s="959"/>
      <c r="K28" s="960"/>
      <c r="L28" s="1006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ht="12.75" customHeight="1">
      <c r="A29" s="964"/>
      <c r="B29" s="965"/>
      <c r="C29" s="965"/>
      <c r="D29" s="965"/>
      <c r="E29" s="966"/>
      <c r="F29" s="1003" t="s">
        <v>1906</v>
      </c>
      <c r="G29" s="966">
        <v>2.0</v>
      </c>
      <c r="H29" s="967">
        <f t="shared" ref="H29:H31" si="14">IF(F29="s",(B29+(C29*G29))*D29+C29*B29*2,C29*G29*D29+B29*C29*2)</f>
        <v>0</v>
      </c>
      <c r="I29" s="967">
        <f t="shared" ref="I29:I31" si="15">H29*E29</f>
        <v>0</v>
      </c>
      <c r="J29" s="967">
        <f t="shared" ref="J29:J31" si="16">B29*C29*D29</f>
        <v>0</v>
      </c>
      <c r="K29" s="968">
        <f t="shared" ref="K29:K31" si="17">J29*E29</f>
        <v>0</v>
      </c>
      <c r="L29" s="969" t="s">
        <v>1898</v>
      </c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ht="12.75" customHeight="1">
      <c r="A30" s="964"/>
      <c r="B30" s="965"/>
      <c r="C30" s="965"/>
      <c r="D30" s="965"/>
      <c r="E30" s="966"/>
      <c r="F30" s="1003" t="s">
        <v>1906</v>
      </c>
      <c r="G30" s="966">
        <v>2.0</v>
      </c>
      <c r="H30" s="967">
        <f t="shared" si="14"/>
        <v>0</v>
      </c>
      <c r="I30" s="967">
        <f t="shared" si="15"/>
        <v>0</v>
      </c>
      <c r="J30" s="967">
        <f t="shared" si="16"/>
        <v>0</v>
      </c>
      <c r="K30" s="968">
        <f t="shared" si="17"/>
        <v>0</v>
      </c>
      <c r="L30" s="969" t="s">
        <v>1898</v>
      </c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ht="12.75" customHeight="1">
      <c r="A31" s="964"/>
      <c r="B31" s="965"/>
      <c r="C31" s="965"/>
      <c r="D31" s="965"/>
      <c r="E31" s="966"/>
      <c r="F31" s="1003" t="s">
        <v>1906</v>
      </c>
      <c r="G31" s="966">
        <v>2.0</v>
      </c>
      <c r="H31" s="967">
        <f t="shared" si="14"/>
        <v>0</v>
      </c>
      <c r="I31" s="967">
        <f t="shared" si="15"/>
        <v>0</v>
      </c>
      <c r="J31" s="967">
        <f t="shared" si="16"/>
        <v>0</v>
      </c>
      <c r="K31" s="968">
        <f t="shared" si="17"/>
        <v>0</v>
      </c>
      <c r="L31" s="969" t="s">
        <v>1898</v>
      </c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ht="12.75" customHeight="1">
      <c r="A32" s="1010"/>
      <c r="B32" s="965"/>
      <c r="C32" s="965"/>
      <c r="D32" s="965"/>
      <c r="E32" s="966"/>
      <c r="F32" s="1003"/>
      <c r="G32" s="966"/>
      <c r="H32" s="967"/>
      <c r="I32" s="967"/>
      <c r="J32" s="967"/>
      <c r="K32" s="968"/>
      <c r="L32" s="969"/>
      <c r="M32" s="481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ht="12.75" customHeight="1">
      <c r="A33" s="983" t="s">
        <v>55</v>
      </c>
      <c r="B33" s="983"/>
      <c r="C33" s="983"/>
      <c r="D33" s="983"/>
      <c r="E33" s="985"/>
      <c r="F33" s="985"/>
      <c r="G33" s="985"/>
      <c r="H33" s="985"/>
      <c r="I33" s="988">
        <f>SUM(I6:I32)</f>
        <v>0</v>
      </c>
      <c r="J33" s="988"/>
      <c r="K33" s="988">
        <f>SUM(K6:K32)</f>
        <v>0</v>
      </c>
      <c r="L33" s="1012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ht="12.75" customHeight="1">
      <c r="A34" s="1013"/>
      <c r="B34" s="1013"/>
      <c r="C34" s="1013"/>
      <c r="D34" s="1013"/>
      <c r="E34" s="1013"/>
      <c r="F34" s="1013"/>
      <c r="G34" s="1013"/>
      <c r="H34" s="1013"/>
      <c r="I34" s="1013"/>
      <c r="J34" s="1013"/>
      <c r="K34" s="1013"/>
      <c r="L34" s="1013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ht="12.75" customHeight="1">
      <c r="A35" s="1014"/>
      <c r="B35" s="1015"/>
      <c r="C35" s="1015"/>
      <c r="D35" s="1015"/>
      <c r="E35" s="1016" t="s">
        <v>1903</v>
      </c>
      <c r="F35" s="1016"/>
      <c r="G35" s="1017"/>
      <c r="H35" s="1016"/>
      <c r="I35" s="1018">
        <f>SUM(I13:I17)</f>
        <v>0</v>
      </c>
      <c r="J35" s="1016" t="s">
        <v>730</v>
      </c>
      <c r="K35" s="1016"/>
      <c r="L35" s="1016"/>
      <c r="M35" s="1019"/>
      <c r="N35" s="2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ht="12.75" customHeight="1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ht="12.75" customHeight="1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ht="12.75" customHeight="1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ht="12.75" customHeight="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ht="12.75" customHeight="1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ht="12.75" customHeight="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ht="12.75" customHeight="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 ht="12.75" customHeight="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 ht="12.75" customHeight="1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 ht="12.75" customHeight="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ht="12.75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ht="12.75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 ht="12.75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 ht="12.75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 ht="12.75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 ht="12.75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 ht="12.75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 ht="12.75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 ht="12.75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 ht="12.75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 ht="12.75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 ht="12.75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 ht="12.75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 ht="12.75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 ht="12.75" customHeight="1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 ht="12.75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 ht="12.75" customHeight="1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 ht="12.75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 ht="12.75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 ht="12.75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 ht="12.75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 ht="12.75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 ht="12.75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 ht="12.75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 ht="12.75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 ht="12.75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 ht="12.75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 ht="12.75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 ht="12.75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 ht="12.7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 ht="12.7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 ht="12.7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 ht="12.75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 ht="12.75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 ht="12.75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 ht="12.75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 ht="12.75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ht="12.75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 ht="12.75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 ht="12.75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 ht="12.75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 ht="12.7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 ht="12.7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 ht="12.7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 ht="12.7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 ht="12.7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 ht="12.7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 ht="12.7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 ht="12.7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 ht="12.7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 ht="12.7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 ht="12.7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 ht="12.7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 ht="12.7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 ht="12.7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 ht="12.75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 ht="12.75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 ht="12.75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 ht="12.75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 ht="12.75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 ht="12.75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 ht="12.75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 ht="12.75" customHeight="1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 ht="12.75" customHeigh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 ht="12.75" customHeight="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 ht="12.75" customHeigh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 ht="12.75" customHeight="1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 ht="12.75" customHeight="1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 ht="12.75" customHeight="1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 ht="12.75" customHeigh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 ht="12.75" customHeight="1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 ht="12.75" customHeight="1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 ht="12.75" customHeigh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 ht="12.75" customHeigh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 ht="12.75" customHeigh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 ht="12.75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 ht="12.75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 ht="12.75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 ht="12.75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 ht="12.75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 ht="12.75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 ht="12.75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 ht="12.75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 ht="12.75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 ht="12.75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 ht="12.75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 ht="12.75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 ht="12.75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 ht="12.75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 ht="12.75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 ht="12.75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 ht="12.75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 ht="12.75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 ht="12.75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 ht="12.75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 ht="12.75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ht="12.75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 ht="12.75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 ht="12.75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 ht="12.75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 ht="12.75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 ht="12.75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 ht="12.75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 ht="12.75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 ht="12.75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 ht="12.75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 ht="12.75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 ht="12.75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 ht="12.75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 ht="12.75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 ht="12.75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 ht="12.75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 ht="12.75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 ht="12.7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 ht="12.75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 ht="12.7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 ht="12.75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 ht="12.7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 ht="12.75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 ht="12.7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 ht="12.75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 ht="12.7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 ht="12.75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 ht="12.7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 ht="12.75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 ht="12.7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 ht="12.75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 ht="12.7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 ht="12.75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 ht="12.7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 ht="12.7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 ht="12.75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 ht="12.75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 ht="12.75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 ht="12.75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 ht="12.75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 ht="12.75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 ht="12.75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 ht="12.75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 ht="12.7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 ht="12.75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 ht="12.75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 ht="12.75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 ht="12.7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 ht="12.75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 ht="12.7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 ht="12.75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 ht="12.7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 ht="12.75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 ht="12.7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 ht="12.75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 ht="12.7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 ht="12.75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 ht="12.7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 ht="12.75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 ht="12.7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 ht="12.75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 ht="12.7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 ht="12.7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 ht="12.7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 ht="12.7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 ht="12.7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 ht="12.7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 ht="12.7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 ht="12.7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 ht="12.7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 ht="12.7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 ht="12.7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 ht="12.7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 ht="12.7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 ht="12.75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 ht="12.7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 ht="12.7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 ht="12.75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 ht="12.75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 ht="12.75" customHeight="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 ht="12.75" customHeight="1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 ht="12.75" customHeight="1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 ht="12.75" customHeight="1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 ht="12.75" customHeight="1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 ht="12.75" customHeight="1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 ht="12.75" customHeight="1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 ht="12.75" customHeight="1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 ht="12.75" customHeight="1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 ht="12.75" customHeight="1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 ht="12.75" customHeight="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 ht="12.75" customHeight="1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 ht="12.75" customHeight="1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 ht="12.75" customHeight="1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 ht="12.75" customHeight="1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 ht="12.75" customHeight="1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 ht="12.75" customHeight="1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 ht="12.75" customHeight="1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 ht="12.75" customHeight="1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 ht="12.75" customHeight="1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 ht="12.75" customHeight="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 ht="12.75" customHeight="1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 ht="12.75" customHeight="1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 ht="12.75" customHeight="1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 ht="12.75" customHeight="1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 ht="12.75" customHeight="1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 ht="12.75" customHeight="1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 ht="12.75" customHeight="1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 ht="12.75" customHeight="1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 ht="12.75" customHeight="1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 ht="12.75" customHeight="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 ht="12.75" customHeight="1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 ht="12.75" customHeight="1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 ht="12.75" customHeight="1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 ht="12.75" customHeight="1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 ht="12.75" customHeight="1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 ht="12.75" customHeight="1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 ht="12.75" customHeight="1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 ht="12.75" customHeight="1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 ht="12.75" customHeight="1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 ht="12.75" customHeight="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 ht="12.75" customHeight="1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 ht="12.75" customHeight="1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 ht="12.75" customHeight="1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 ht="12.75" customHeight="1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 ht="12.75" customHeight="1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 ht="12.75" customHeight="1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 ht="12.75" customHeight="1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 ht="12.75" customHeight="1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 ht="12.75" customHeight="1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 ht="12.75" customHeight="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 ht="12.75" customHeight="1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 ht="12.75" customHeight="1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 ht="12.75" customHeight="1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 ht="12.75" customHeight="1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 ht="12.75" customHeight="1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 ht="12.75" customHeight="1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 ht="12.75" customHeight="1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 ht="12.75" customHeight="1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 ht="12.75" customHeight="1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 ht="12.75" customHeight="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 ht="12.75" customHeight="1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 ht="12.75" customHeight="1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 ht="12.75" customHeight="1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 ht="12.75" customHeight="1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 ht="12.75" customHeight="1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 ht="12.75" customHeight="1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 ht="12.75" customHeight="1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 ht="12.75" customHeight="1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 ht="12.75" customHeight="1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 ht="12.75" customHeight="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 ht="12.75" customHeight="1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 ht="12.75" customHeight="1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 ht="12.75" customHeight="1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 ht="12.75" customHeight="1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 ht="12.75" customHeight="1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 ht="12.75" customHeight="1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 ht="12.75" customHeight="1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 ht="12.75" customHeight="1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 ht="12.75" customHeight="1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 ht="12.75" customHeight="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 ht="12.75" customHeight="1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 ht="12.75" customHeight="1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 ht="12.75" customHeight="1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 ht="12.75" customHeight="1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 ht="12.75" customHeight="1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 ht="12.75" customHeight="1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 ht="12.75" customHeight="1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 ht="12.75" customHeight="1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 ht="12.75" customHeight="1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 ht="12.75" customHeight="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 ht="12.75" customHeight="1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 ht="12.75" customHeight="1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 ht="12.75" customHeight="1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 ht="12.75" customHeight="1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 ht="12.75" customHeight="1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 ht="12.75" customHeight="1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 ht="12.75" customHeight="1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 ht="12.75" customHeight="1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 ht="12.75" customHeight="1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 ht="12.75" customHeight="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 ht="12.75" customHeight="1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 ht="12.75" customHeight="1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 ht="12.75" customHeight="1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 ht="12.75" customHeight="1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 ht="12.75" customHeight="1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 ht="12.75" customHeight="1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 ht="12.75" customHeight="1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 ht="12.75" customHeight="1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 ht="12.75" customHeight="1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 ht="12.75" customHeight="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 ht="12.75" customHeight="1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 ht="12.75" customHeight="1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 ht="12.75" customHeight="1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 ht="12.75" customHeight="1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 ht="12.75" customHeight="1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 ht="12.75" customHeight="1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 ht="12.75" customHeight="1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 ht="12.75" customHeight="1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 ht="12.75" customHeight="1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 ht="12.75" customHeight="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 ht="12.75" customHeight="1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 ht="12.75" customHeight="1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 ht="12.75" customHeight="1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 ht="12.75" customHeight="1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 ht="12.75" customHeight="1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 ht="12.75" customHeight="1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 ht="12.75" customHeight="1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 ht="12.75" customHeight="1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 ht="12.75" customHeight="1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 ht="12.75" customHeight="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 ht="12.75" customHeight="1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 ht="12.75" customHeight="1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 ht="12.75" customHeight="1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 ht="12.75" customHeight="1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 ht="12.75" customHeight="1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 ht="12.75" customHeight="1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 ht="12.75" customHeight="1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 ht="12.75" customHeight="1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 ht="12.75" customHeight="1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 ht="12.75" customHeight="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 ht="12.75" customHeight="1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 ht="12.75" customHeight="1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 ht="12.75" customHeight="1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 ht="12.75" customHeight="1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 ht="12.75" customHeight="1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 ht="12.75" customHeight="1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 ht="12.75" customHeight="1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 ht="12.75" customHeight="1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 ht="12.75" customHeight="1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 ht="12.75" customHeight="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 ht="12.75" customHeight="1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 ht="12.75" customHeight="1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 ht="12.75" customHeight="1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 ht="12.75" customHeight="1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 ht="12.75" customHeight="1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 ht="12.75" customHeight="1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 ht="12.75" customHeight="1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 ht="12.75" customHeight="1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 ht="12.75" customHeight="1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 ht="12.75" customHeight="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 ht="12.75" customHeight="1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 ht="12.75" customHeight="1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 ht="12.75" customHeight="1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 ht="12.75" customHeight="1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 ht="12.75" customHeight="1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 ht="12.75" customHeight="1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 ht="12.75" customHeight="1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 ht="12.75" customHeight="1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 ht="12.75" customHeight="1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 ht="12.75" customHeight="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 ht="12.75" customHeight="1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 ht="12.75" customHeight="1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 ht="12.75" customHeight="1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 ht="12.75" customHeight="1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 ht="12.75" customHeight="1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 ht="12.75" customHeight="1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 ht="12.75" customHeight="1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 ht="12.75" customHeight="1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 ht="12.75" customHeight="1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 ht="12.75" customHeight="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 ht="12.75" customHeight="1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 ht="12.75" customHeight="1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 ht="12.75" customHeight="1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 ht="12.75" customHeight="1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 ht="12.75" customHeight="1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 ht="12.75" customHeight="1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 ht="12.75" customHeight="1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 ht="12.75" customHeight="1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 ht="12.75" customHeight="1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 ht="12.75" customHeight="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 ht="12.75" customHeight="1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 ht="12.75" customHeight="1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 ht="12.75" customHeight="1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 ht="12.75" customHeight="1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 ht="12.75" customHeight="1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 ht="12.75" customHeight="1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 ht="12.75" customHeight="1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 ht="12.75" customHeight="1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 ht="12.75" customHeight="1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 ht="12.75" customHeight="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 ht="12.75" customHeight="1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 ht="12.75" customHeight="1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 ht="12.75" customHeight="1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 ht="12.75" customHeight="1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 ht="12.75" customHeight="1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 ht="12.75" customHeight="1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 ht="12.75" customHeight="1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 ht="12.75" customHeight="1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 ht="12.75" customHeight="1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 ht="12.75" customHeight="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 ht="12.75" customHeight="1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 ht="12.75" customHeight="1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 ht="12.75" customHeight="1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 ht="12.75" customHeight="1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 ht="12.75" customHeight="1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 ht="12.75" customHeight="1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 ht="12.75" customHeight="1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 ht="12.75" customHeight="1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 ht="12.75" customHeight="1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 ht="12.75" customHeight="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 ht="12.75" customHeight="1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 ht="12.75" customHeight="1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 ht="12.75" customHeight="1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 ht="12.75" customHeight="1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 ht="12.75" customHeight="1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 ht="12.75" customHeight="1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 ht="12.75" customHeight="1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 ht="12.75" customHeight="1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 ht="12.75" customHeight="1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 ht="12.75" customHeight="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 ht="12.75" customHeight="1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 ht="12.75" customHeight="1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 ht="12.75" customHeight="1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 ht="12.75" customHeight="1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 ht="12.75" customHeight="1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 ht="12.75" customHeight="1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 ht="12.75" customHeight="1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 ht="12.75" customHeight="1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 ht="12.75" customHeight="1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 ht="12.75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 ht="12.75" customHeight="1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 ht="12.75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 ht="12.75" customHeight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 ht="12.75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 ht="12.75" customHeight="1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 ht="12.75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 ht="12.75" customHeight="1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 ht="12.75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 ht="12.75" customHeight="1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 ht="12.75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 ht="12.75" customHeight="1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 ht="12.75" customHeight="1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 ht="12.75" customHeight="1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 ht="12.75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 ht="12.75" customHeight="1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 ht="12.75" customHeight="1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 ht="12.75" customHeight="1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 ht="12.75" customHeight="1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 ht="12.75" customHeight="1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 ht="12.75" customHeight="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 ht="12.75" customHeight="1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 ht="12.75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 ht="12.75" customHeight="1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 ht="12.75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 ht="12.75" customHeight="1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 ht="12.75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 ht="12.75" customHeight="1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 ht="12.75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 ht="12.75" customHeight="1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 ht="12.75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 ht="12.75" customHeight="1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 ht="12.75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 ht="12.75" customHeight="1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 ht="12.75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 ht="12.75" customHeight="1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 ht="12.75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 ht="12.75" customHeight="1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 ht="12.75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 ht="12.75" customHeight="1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 ht="12.75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 ht="12.75" customHeight="1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 ht="12.75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 ht="12.75" customHeight="1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 ht="12.75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 ht="12.75" customHeight="1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 ht="12.75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 ht="12.75" customHeight="1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 ht="12.75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 ht="12.75" customHeight="1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 ht="12.75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 ht="12.75" customHeight="1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 ht="12.75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 ht="12.75" customHeight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 ht="12.75" customHeight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 ht="12.75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 ht="12.75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 ht="12.75" customHeight="1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 ht="12.75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 ht="12.75" customHeight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 ht="12.75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 ht="12.75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 ht="12.75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 ht="12.75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 ht="12.75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 ht="12.75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 ht="12.75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 ht="12.75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 ht="12.75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 ht="12.75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 ht="12.75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 ht="12.75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 ht="12.75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 ht="12.75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 ht="12.75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 ht="12.75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 ht="12.75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 ht="12.75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 ht="12.75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 ht="12.75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 ht="12.75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 ht="12.75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 ht="12.75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 ht="12.75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 ht="12.75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 ht="12.75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 ht="12.75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 ht="12.75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 ht="12.75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 ht="12.75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 ht="12.75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 ht="12.75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 ht="12.75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 ht="12.75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 ht="12.75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 ht="12.75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 ht="12.75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 ht="12.75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 ht="12.75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 ht="12.75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 ht="12.75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 ht="12.7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 ht="12.7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 ht="12.7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 ht="12.7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 ht="12.7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 ht="12.7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 ht="12.7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 ht="12.7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 ht="12.7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 ht="12.7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 ht="12.7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 ht="12.7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 ht="12.7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 ht="12.7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 ht="12.7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 ht="12.7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 ht="12.7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 ht="12.7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 ht="12.7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 ht="12.7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 ht="12.7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 ht="12.7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 ht="12.7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 ht="12.7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 ht="12.7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 ht="12.7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 ht="12.7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 ht="12.7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 ht="12.7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 ht="12.7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 ht="12.7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 ht="12.7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 ht="12.7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 ht="12.7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 ht="12.7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 ht="12.7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 ht="12.7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 ht="12.7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 ht="12.7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 ht="12.7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 ht="12.7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 ht="12.7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 ht="12.7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 ht="12.7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 ht="12.7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 ht="12.7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 ht="12.7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 ht="12.7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 ht="12.7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 ht="12.7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 ht="12.7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 ht="12.7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 ht="12.7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 ht="12.7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 ht="12.7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 ht="12.7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 ht="12.7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 ht="12.7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 ht="12.7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 ht="12.7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 ht="12.7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 ht="12.7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 ht="12.7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 ht="12.7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 ht="12.7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 ht="12.7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 ht="12.7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 ht="12.7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 ht="12.7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 ht="12.7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 ht="12.7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 ht="12.7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 ht="12.7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 ht="12.7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 ht="12.7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 ht="12.7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 ht="12.7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 ht="12.7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 ht="12.7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 ht="12.7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 ht="12.7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 ht="12.7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 ht="12.7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 ht="12.7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 ht="12.7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 ht="12.7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 ht="12.7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 ht="12.7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 ht="12.7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 ht="12.7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 ht="12.7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 ht="12.7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 ht="12.7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 ht="12.7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 ht="12.7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 ht="12.7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 ht="12.7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 ht="12.7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 ht="12.7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 ht="12.7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 ht="12.7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 ht="12.7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 ht="12.7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 ht="12.7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 ht="12.7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 ht="12.7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 ht="12.7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 ht="12.7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 ht="12.7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 ht="12.7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 ht="12.7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 ht="12.7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 ht="12.7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 ht="12.7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 ht="12.7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 ht="12.7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 ht="12.7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 ht="12.7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 ht="12.7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 ht="12.7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 ht="12.7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 ht="12.7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 ht="12.7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 ht="12.7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 ht="12.7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 ht="12.7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 ht="12.7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 ht="12.7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 ht="12.7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 ht="12.7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 ht="12.7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 ht="12.7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 ht="12.7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 ht="12.7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 ht="12.7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 ht="12.7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 ht="12.7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 ht="12.7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 ht="12.7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 ht="12.7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 ht="12.7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 ht="12.7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 ht="12.7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 ht="12.7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 ht="12.7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 ht="12.7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 ht="12.7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 ht="12.7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 ht="12.7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 ht="12.7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 ht="12.7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 ht="12.7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 ht="12.7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 ht="12.7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 ht="12.7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 ht="12.7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 ht="12.7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 ht="12.7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 ht="12.7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 ht="12.7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 ht="12.7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 ht="12.7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 ht="12.7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 ht="12.7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 ht="12.7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 ht="12.7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 ht="12.7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 ht="12.7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 ht="12.7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 ht="12.7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 ht="12.7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 ht="12.7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 ht="12.7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 ht="12.7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 ht="12.7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 ht="12.7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 ht="12.7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 ht="12.7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 ht="12.7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 ht="12.7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 ht="12.7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 ht="12.7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 ht="12.7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 ht="12.7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 ht="12.7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 ht="12.7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 ht="12.7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 ht="12.7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 ht="12.7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 ht="12.7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 ht="12.7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 ht="12.7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 ht="12.7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 ht="12.7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 ht="12.7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 ht="12.7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 ht="12.7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 ht="12.7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 ht="12.7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 ht="12.7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 ht="12.7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 ht="12.7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 ht="12.7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 ht="12.7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 ht="12.7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 ht="12.7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 ht="12.7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 ht="12.7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 ht="12.7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 ht="12.7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 ht="12.7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 ht="12.7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 ht="12.7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 ht="12.7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 ht="12.7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 ht="12.7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 ht="12.7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 ht="12.7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 ht="12.7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 ht="12.7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 ht="12.7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 ht="12.7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 ht="12.7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 ht="12.7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 ht="12.7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 ht="12.7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 ht="12.7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 ht="12.7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 ht="12.7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 ht="12.7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 ht="12.7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 ht="12.7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 ht="12.7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 ht="12.7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 ht="12.7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 ht="12.7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 ht="12.7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 ht="12.7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 ht="12.7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 ht="12.7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 ht="12.7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 ht="12.7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 ht="12.7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 ht="12.7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 ht="12.7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 ht="12.7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 ht="12.7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 ht="12.7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 ht="12.7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 ht="12.7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 ht="12.7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 ht="12.7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 ht="12.7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 ht="12.7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 ht="12.7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 ht="12.7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 ht="12.7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 ht="12.7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 ht="12.7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 ht="12.7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 ht="12.7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 ht="12.7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 ht="12.7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 ht="12.7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 ht="12.7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 ht="12.7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 ht="12.7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 ht="12.7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 ht="12.7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 ht="12.7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 ht="12.7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 ht="12.7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 ht="12.7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 ht="12.7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 ht="12.7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 ht="12.7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 ht="12.7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 ht="12.7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 ht="12.7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 ht="12.7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 ht="12.7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 ht="12.7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 ht="12.7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 ht="12.7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 ht="12.7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 ht="12.7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 ht="12.7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 ht="12.7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 ht="12.7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 ht="12.7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 ht="12.7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 ht="12.7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 ht="12.7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 ht="12.7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 ht="12.7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 ht="12.7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 ht="12.7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 ht="12.7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 ht="12.7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 ht="12.7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 ht="12.7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 ht="12.7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 ht="12.7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 ht="12.7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 ht="12.7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 ht="12.7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 ht="12.7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 ht="12.7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 ht="12.7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 ht="12.7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 ht="12.7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 ht="12.7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 ht="12.7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 ht="12.7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 ht="12.7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 ht="12.7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 ht="12.7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 ht="12.7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 ht="12.7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 ht="12.7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 ht="12.7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 ht="12.7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 ht="12.7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 ht="12.7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 ht="12.7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 ht="12.7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 ht="12.7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 ht="12.7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 ht="12.7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 ht="12.7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 ht="12.7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 ht="12.7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 ht="12.7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 ht="12.7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 ht="12.7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 ht="12.7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 ht="12.7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 ht="12.7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 ht="12.7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 ht="12.7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 ht="12.75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 ht="12.75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 ht="12.75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 ht="12.75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 ht="12.75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 ht="12.75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 ht="12.75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 ht="12.75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 ht="12.75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 ht="12.75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 ht="12.75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 ht="12.75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 ht="12.75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 ht="12.75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 ht="12.75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 ht="12.75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 ht="12.75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 ht="12.75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 ht="12.75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 ht="12.75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 ht="12.75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 ht="12.75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 ht="12.75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 ht="12.75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 ht="12.75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 ht="12.75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 ht="12.75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 ht="12.75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 ht="12.75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 ht="12.75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 ht="12.75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 ht="12.75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 ht="12.75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 ht="12.75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 ht="12.75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 ht="12.75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 ht="12.75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 ht="12.75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 ht="12.75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 ht="12.75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 ht="12.75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 ht="12.75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 ht="12.75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 ht="12.75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 ht="12.75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 ht="12.75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 ht="12.75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 ht="12.75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 ht="12.75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 ht="12.75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 ht="12.75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 ht="12.75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 ht="12.75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 ht="12.75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 ht="12.75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 ht="12.75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 ht="12.75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 ht="12.75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 ht="12.75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 ht="12.75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 ht="12.75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 ht="12.75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 ht="12.75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 ht="12.75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 ht="12.75" customHeight="1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 ht="12.75" customHeight="1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 ht="12.75" customHeight="1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 ht="12.75" customHeight="1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 ht="12.75" customHeight="1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 ht="12.75" customHeight="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 ht="12.75" customHeight="1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 ht="12.75" customHeight="1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 ht="12.75" customHeight="1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 ht="12.75" customHeight="1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 ht="12.75" customHeight="1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 ht="12.75" customHeight="1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 ht="12.75" customHeight="1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 ht="12.75" customHeight="1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 ht="12.75" customHeight="1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 ht="12.75" customHeight="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 ht="12.75" customHeight="1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 ht="12.75" customHeight="1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 ht="12.75" customHeight="1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 ht="12.75" customHeight="1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 ht="12.75" customHeight="1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 ht="12.75" customHeight="1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 ht="12.75" customHeight="1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 ht="12.75" customHeight="1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 ht="12.75" customHeight="1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 ht="12.75" customHeight="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 ht="12.75" customHeight="1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 ht="12.75" customHeight="1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 ht="12.75" customHeight="1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 ht="12.75" customHeight="1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 ht="12.75" customHeight="1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 ht="12.75" customHeight="1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 ht="12.75" customHeight="1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 ht="12.75" customHeight="1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 ht="12.75" customHeight="1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</sheetData>
  <mergeCells count="6">
    <mergeCell ref="A4:A5"/>
    <mergeCell ref="B4:D4"/>
    <mergeCell ref="E4:E5"/>
    <mergeCell ref="F4:I4"/>
    <mergeCell ref="J4:L4"/>
    <mergeCell ref="N4:O4"/>
  </mergeCells>
  <dataValidations>
    <dataValidation type="list" allowBlank="1" showErrorMessage="1" sqref="L6">
      <formula1>$N$6:$N$14</formula1>
    </dataValidation>
    <dataValidation type="list" allowBlank="1" showErrorMessage="1" sqref="L7:L32">
      <formula1>$O$6:$O$12</formula1>
    </dataValidation>
  </dataValidations>
  <printOptions horizontalCentered="1"/>
  <pageMargins bottom="0.7874015748031497" footer="0.0" header="0.0" left="0.3937007874015748" right="0.0" top="0.5905511811023623"/>
  <pageSetup paperSize="9" orientation="portrait"/>
  <headerFooter>
    <oddFooter>&amp;L&amp;F - &amp;A&amp;R&amp;P /</oddFooter>
  </headerFooter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5B8B7"/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23.13"/>
    <col customWidth="1" min="2" max="2" width="7.88"/>
    <col customWidth="1" min="3" max="3" width="8.63"/>
    <col customWidth="1" min="4" max="4" width="9.75"/>
    <col customWidth="1" min="5" max="8" width="7.38"/>
    <col customWidth="1" min="9" max="9" width="9.13"/>
    <col customWidth="1" min="10" max="11" width="7.38"/>
    <col customWidth="1" min="12" max="12" width="10.25"/>
    <col customWidth="1" min="13" max="13" width="14.63"/>
    <col customWidth="1" min="14" max="14" width="7.38"/>
    <col customWidth="1" min="15" max="15" width="8.38"/>
    <col customWidth="1" hidden="1" min="16" max="17" width="7.38"/>
    <col customWidth="1" min="18" max="18" width="17.25"/>
    <col customWidth="1" min="19" max="19" width="3.13"/>
    <col customWidth="1" min="20" max="20" width="9.75"/>
    <col customWidth="1" min="21" max="21" width="11.25"/>
    <col customWidth="1" min="22" max="22" width="9.13"/>
    <col customWidth="1" min="23" max="26" width="8.63"/>
  </cols>
  <sheetData>
    <row r="1" ht="37.5" customHeight="1">
      <c r="A1" s="945"/>
      <c r="B1" s="1020"/>
      <c r="C1" s="945"/>
      <c r="D1" s="945"/>
      <c r="E1" s="945"/>
      <c r="F1" s="945"/>
      <c r="G1" s="945"/>
      <c r="H1" s="945"/>
      <c r="I1" s="945"/>
      <c r="J1" s="945"/>
      <c r="K1" s="945"/>
      <c r="L1" s="1020"/>
      <c r="M1" s="945"/>
      <c r="N1" s="945"/>
      <c r="O1" s="945"/>
      <c r="P1" s="945"/>
      <c r="Q1" s="945"/>
      <c r="R1" s="945"/>
      <c r="S1" s="11"/>
      <c r="T1" s="11"/>
      <c r="U1" s="11"/>
      <c r="V1" s="11"/>
      <c r="W1" s="12"/>
      <c r="X1" s="12"/>
      <c r="Y1" s="12"/>
      <c r="Z1" s="12"/>
    </row>
    <row r="2" ht="12.75" customHeight="1">
      <c r="A2" s="133" t="s">
        <v>1888</v>
      </c>
      <c r="B2" s="883"/>
      <c r="C2" s="26"/>
      <c r="D2" s="26"/>
      <c r="E2" s="26"/>
      <c r="F2" s="26"/>
      <c r="G2" s="26"/>
      <c r="H2" s="26"/>
      <c r="I2" s="26"/>
      <c r="J2" s="26"/>
      <c r="K2" s="26"/>
      <c r="L2" s="883"/>
      <c r="M2" s="26"/>
      <c r="N2" s="132" t="s">
        <v>87</v>
      </c>
      <c r="O2" s="26"/>
      <c r="P2" s="26"/>
      <c r="Q2" s="26"/>
      <c r="R2" s="1021" t="s">
        <v>1889</v>
      </c>
      <c r="S2" s="27"/>
      <c r="T2" s="27"/>
      <c r="U2" s="27"/>
      <c r="V2" s="27"/>
      <c r="W2" s="27"/>
      <c r="X2" s="27"/>
      <c r="Y2" s="27"/>
      <c r="Z2" s="27"/>
    </row>
    <row r="3" ht="15.0" customHeight="1">
      <c r="A3" s="138" t="str">
        <f>#REF!</f>
        <v>#REF!</v>
      </c>
      <c r="B3" s="883"/>
      <c r="C3" s="26"/>
      <c r="D3" s="26"/>
      <c r="E3" s="26"/>
      <c r="F3" s="26"/>
      <c r="G3" s="26"/>
      <c r="H3" s="26"/>
      <c r="I3" s="26"/>
      <c r="J3" s="26"/>
      <c r="K3" s="26"/>
      <c r="L3" s="883"/>
      <c r="M3" s="26"/>
      <c r="N3" s="138" t="s">
        <v>21</v>
      </c>
      <c r="O3" s="26"/>
      <c r="P3" s="26"/>
      <c r="Q3" s="26"/>
      <c r="R3" s="947"/>
      <c r="S3" s="27"/>
      <c r="T3" s="27"/>
      <c r="U3" s="27"/>
      <c r="V3" s="27"/>
      <c r="W3" s="27"/>
      <c r="X3" s="27"/>
      <c r="Y3" s="27"/>
      <c r="Z3" s="27"/>
    </row>
    <row r="4" ht="15.0" customHeight="1">
      <c r="A4" s="948" t="s">
        <v>1873</v>
      </c>
      <c r="B4" s="948" t="s">
        <v>1874</v>
      </c>
      <c r="C4" s="953" t="s">
        <v>1875</v>
      </c>
      <c r="D4" s="144"/>
      <c r="E4" s="144"/>
      <c r="F4" s="145"/>
      <c r="G4" s="953" t="s">
        <v>1831</v>
      </c>
      <c r="H4" s="144"/>
      <c r="I4" s="145"/>
      <c r="J4" s="953" t="s">
        <v>1833</v>
      </c>
      <c r="K4" s="144"/>
      <c r="L4" s="145"/>
      <c r="M4" s="953" t="s">
        <v>1879</v>
      </c>
      <c r="N4" s="144"/>
      <c r="O4" s="145"/>
      <c r="P4" s="949" t="s">
        <v>1907</v>
      </c>
      <c r="Q4" s="889"/>
      <c r="R4" s="1022" t="s">
        <v>1880</v>
      </c>
      <c r="S4" s="47"/>
      <c r="T4" s="953" t="s">
        <v>1837</v>
      </c>
      <c r="U4" s="145"/>
      <c r="V4" s="47"/>
      <c r="W4" s="47"/>
      <c r="X4" s="47"/>
      <c r="Y4" s="47"/>
      <c r="Z4" s="47"/>
    </row>
    <row r="5" ht="20.25" customHeight="1">
      <c r="A5" s="753"/>
      <c r="B5" s="753"/>
      <c r="C5" s="1023" t="s">
        <v>1908</v>
      </c>
      <c r="D5" s="1024" t="s">
        <v>1909</v>
      </c>
      <c r="E5" s="1024" t="s">
        <v>1910</v>
      </c>
      <c r="F5" s="1025" t="s">
        <v>1815</v>
      </c>
      <c r="G5" s="999" t="s">
        <v>1911</v>
      </c>
      <c r="H5" s="1026" t="s">
        <v>1912</v>
      </c>
      <c r="I5" s="1027" t="s">
        <v>1913</v>
      </c>
      <c r="J5" s="1026" t="s">
        <v>1914</v>
      </c>
      <c r="K5" s="1027" t="s">
        <v>1915</v>
      </c>
      <c r="L5" s="999" t="s">
        <v>1884</v>
      </c>
      <c r="M5" s="1000" t="s">
        <v>1700</v>
      </c>
      <c r="N5" s="1026" t="s">
        <v>1912</v>
      </c>
      <c r="O5" s="1027" t="s">
        <v>1913</v>
      </c>
      <c r="P5" s="1000" t="s">
        <v>1916</v>
      </c>
      <c r="Q5" s="1028" t="s">
        <v>55</v>
      </c>
      <c r="R5" s="753"/>
      <c r="S5" s="47"/>
      <c r="T5" s="999" t="s">
        <v>192</v>
      </c>
      <c r="U5" s="1000" t="s">
        <v>1884</v>
      </c>
      <c r="V5" s="47"/>
      <c r="W5" s="47"/>
      <c r="X5" s="47"/>
      <c r="Y5" s="47"/>
      <c r="Z5" s="47"/>
    </row>
    <row r="6" ht="12.75" customHeight="1">
      <c r="A6" s="1029" t="s">
        <v>86</v>
      </c>
      <c r="B6" s="900"/>
      <c r="C6" s="900"/>
      <c r="D6" s="900"/>
      <c r="E6" s="900"/>
      <c r="F6" s="900"/>
      <c r="G6" s="900"/>
      <c r="H6" s="900"/>
      <c r="I6" s="900"/>
      <c r="J6" s="900"/>
      <c r="K6" s="900"/>
      <c r="L6" s="1030"/>
      <c r="M6" s="900"/>
      <c r="N6" s="900"/>
      <c r="O6" s="900"/>
      <c r="P6" s="900"/>
      <c r="Q6" s="900"/>
      <c r="R6" s="903"/>
      <c r="S6" s="26"/>
      <c r="T6" s="1031">
        <f t="shared" ref="T6:T12" si="1">IF(U6="","",SUMIF($L$6:$L$22,U6,$K$6:$K$22))</f>
        <v>0</v>
      </c>
      <c r="U6" s="1032" t="s">
        <v>1897</v>
      </c>
      <c r="V6" s="26"/>
      <c r="W6" s="26"/>
      <c r="X6" s="26"/>
      <c r="Y6" s="26"/>
      <c r="Z6" s="26"/>
    </row>
    <row r="7" ht="12.75" customHeight="1">
      <c r="A7" s="1033" t="s">
        <v>1917</v>
      </c>
      <c r="B7" s="1034" t="s">
        <v>1918</v>
      </c>
      <c r="C7" s="924"/>
      <c r="D7" s="924"/>
      <c r="E7" s="924"/>
      <c r="F7" s="925">
        <v>1.0</v>
      </c>
      <c r="G7" s="924">
        <v>1.0</v>
      </c>
      <c r="H7" s="910" t="str">
        <f t="shared" ref="H7:H22" si="2">IF(C7="","",IF(F7&lt;0,-C7+(D7*(E7+0.02)),C7+(D7*(E7+0.02))))</f>
        <v/>
      </c>
      <c r="I7" s="910" t="str">
        <f t="shared" ref="I7:I22" si="3">IF(C7="","",IF(F7&gt;0,F7*H7,F7*-H7))</f>
        <v/>
      </c>
      <c r="J7" s="910" t="str">
        <f t="shared" ref="J7:J22" si="4">IF(C7="","",IF(F7&lt;0,-C7*E7,C7*E7))</f>
        <v/>
      </c>
      <c r="K7" s="912" t="str">
        <f t="shared" ref="K7:K22" si="5">IF(C7="","",IF(F7&gt;0,J7*F7,-J7*F7))</f>
        <v/>
      </c>
      <c r="L7" s="913" t="s">
        <v>1898</v>
      </c>
      <c r="M7" s="1035" t="s">
        <v>1886</v>
      </c>
      <c r="N7" s="910" t="str">
        <f t="shared" ref="N7:N22" si="6">IF(C7="","",C7)</f>
        <v/>
      </c>
      <c r="O7" s="910" t="str">
        <f t="shared" ref="O7:O22" si="7">IF(C7="","",N7*F7)</f>
        <v/>
      </c>
      <c r="P7" s="1036"/>
      <c r="Q7" s="920">
        <f t="shared" ref="Q7:Q9" si="8">(C7*D7)*P7*F7</f>
        <v>0</v>
      </c>
      <c r="R7" s="1037"/>
      <c r="S7" s="26"/>
      <c r="T7" s="1038">
        <f t="shared" si="1"/>
        <v>0</v>
      </c>
      <c r="U7" s="1039" t="s">
        <v>1899</v>
      </c>
      <c r="V7" s="26"/>
      <c r="W7" s="26"/>
      <c r="X7" s="26"/>
      <c r="Y7" s="26"/>
      <c r="Z7" s="26"/>
    </row>
    <row r="8" ht="12.75" customHeight="1">
      <c r="A8" s="1040" t="s">
        <v>1887</v>
      </c>
      <c r="B8" s="1041" t="s">
        <v>1918</v>
      </c>
      <c r="C8" s="908"/>
      <c r="D8" s="908"/>
      <c r="E8" s="908"/>
      <c r="F8" s="909">
        <v>-1.0</v>
      </c>
      <c r="G8" s="908">
        <v>1.0</v>
      </c>
      <c r="H8" s="911" t="str">
        <f t="shared" si="2"/>
        <v/>
      </c>
      <c r="I8" s="911" t="str">
        <f t="shared" si="3"/>
        <v/>
      </c>
      <c r="J8" s="911" t="str">
        <f t="shared" si="4"/>
        <v/>
      </c>
      <c r="K8" s="920" t="str">
        <f t="shared" si="5"/>
        <v/>
      </c>
      <c r="L8" s="913" t="s">
        <v>1898</v>
      </c>
      <c r="M8" s="1035" t="s">
        <v>1886</v>
      </c>
      <c r="N8" s="911" t="str">
        <f t="shared" si="6"/>
        <v/>
      </c>
      <c r="O8" s="911" t="str">
        <f t="shared" si="7"/>
        <v/>
      </c>
      <c r="P8" s="906"/>
      <c r="Q8" s="920">
        <f t="shared" si="8"/>
        <v>0</v>
      </c>
      <c r="R8" s="1037"/>
      <c r="S8" s="26"/>
      <c r="T8" s="1038">
        <f t="shared" si="1"/>
        <v>0</v>
      </c>
      <c r="U8" s="1039" t="s">
        <v>1900</v>
      </c>
      <c r="V8" s="26"/>
      <c r="W8" s="26"/>
      <c r="X8" s="26"/>
      <c r="Y8" s="26"/>
      <c r="Z8" s="26"/>
    </row>
    <row r="9" ht="12.75" customHeight="1">
      <c r="A9" s="1040"/>
      <c r="B9" s="1041"/>
      <c r="C9" s="908"/>
      <c r="D9" s="908"/>
      <c r="E9" s="908"/>
      <c r="F9" s="909"/>
      <c r="G9" s="908"/>
      <c r="H9" s="1042" t="str">
        <f t="shared" si="2"/>
        <v/>
      </c>
      <c r="I9" s="1042" t="str">
        <f t="shared" si="3"/>
        <v/>
      </c>
      <c r="J9" s="1042" t="str">
        <f t="shared" si="4"/>
        <v/>
      </c>
      <c r="K9" s="1043" t="str">
        <f t="shared" si="5"/>
        <v/>
      </c>
      <c r="L9" s="1044"/>
      <c r="M9" s="1045"/>
      <c r="N9" s="1042" t="str">
        <f t="shared" si="6"/>
        <v/>
      </c>
      <c r="O9" s="1042" t="str">
        <f t="shared" si="7"/>
        <v/>
      </c>
      <c r="P9" s="906"/>
      <c r="Q9" s="920">
        <f t="shared" si="8"/>
        <v>0</v>
      </c>
      <c r="R9" s="1037"/>
      <c r="S9" s="26"/>
      <c r="T9" s="1038">
        <f t="shared" si="1"/>
        <v>0</v>
      </c>
      <c r="U9" s="1039" t="s">
        <v>1901</v>
      </c>
      <c r="V9" s="26"/>
      <c r="W9" s="26"/>
      <c r="X9" s="26"/>
      <c r="Y9" s="26"/>
      <c r="Z9" s="26"/>
    </row>
    <row r="10" ht="12.75" customHeight="1">
      <c r="A10" s="1029" t="s">
        <v>86</v>
      </c>
      <c r="B10" s="900"/>
      <c r="C10" s="900"/>
      <c r="D10" s="900"/>
      <c r="E10" s="900"/>
      <c r="F10" s="900"/>
      <c r="G10" s="900"/>
      <c r="H10" s="900" t="str">
        <f t="shared" si="2"/>
        <v/>
      </c>
      <c r="I10" s="900" t="str">
        <f t="shared" si="3"/>
        <v/>
      </c>
      <c r="J10" s="900" t="str">
        <f t="shared" si="4"/>
        <v/>
      </c>
      <c r="K10" s="900" t="str">
        <f t="shared" si="5"/>
        <v/>
      </c>
      <c r="L10" s="1030"/>
      <c r="M10" s="900"/>
      <c r="N10" s="900" t="str">
        <f t="shared" si="6"/>
        <v/>
      </c>
      <c r="O10" s="900" t="str">
        <f t="shared" si="7"/>
        <v/>
      </c>
      <c r="P10" s="900"/>
      <c r="Q10" s="900"/>
      <c r="R10" s="903"/>
      <c r="S10" s="26"/>
      <c r="T10" s="1038">
        <f t="shared" si="1"/>
        <v>0</v>
      </c>
      <c r="U10" s="1039" t="s">
        <v>1898</v>
      </c>
      <c r="V10" s="26"/>
      <c r="W10" s="26"/>
      <c r="X10" s="26"/>
      <c r="Y10" s="26"/>
      <c r="Z10" s="26"/>
    </row>
    <row r="11" ht="12.75" customHeight="1">
      <c r="A11" s="1040" t="s">
        <v>1919</v>
      </c>
      <c r="B11" s="1041" t="s">
        <v>1918</v>
      </c>
      <c r="C11" s="908"/>
      <c r="D11" s="908"/>
      <c r="E11" s="908"/>
      <c r="F11" s="909">
        <v>20.0</v>
      </c>
      <c r="G11" s="908">
        <v>1.0</v>
      </c>
      <c r="H11" s="911" t="str">
        <f t="shared" si="2"/>
        <v/>
      </c>
      <c r="I11" s="911" t="str">
        <f t="shared" si="3"/>
        <v/>
      </c>
      <c r="J11" s="911" t="str">
        <f t="shared" si="4"/>
        <v/>
      </c>
      <c r="K11" s="920" t="str">
        <f t="shared" si="5"/>
        <v/>
      </c>
      <c r="L11" s="913" t="s">
        <v>1899</v>
      </c>
      <c r="M11" s="1035" t="s">
        <v>1886</v>
      </c>
      <c r="N11" s="911" t="str">
        <f t="shared" si="6"/>
        <v/>
      </c>
      <c r="O11" s="911" t="str">
        <f t="shared" si="7"/>
        <v/>
      </c>
      <c r="P11" s="1046"/>
      <c r="Q11" s="911">
        <f t="shared" ref="Q11:Q13" si="9">(C11*D11)*P11*F11</f>
        <v>0</v>
      </c>
      <c r="R11" s="1037"/>
      <c r="S11" s="26"/>
      <c r="T11" s="1038" t="str">
        <f t="shared" si="1"/>
        <v/>
      </c>
      <c r="U11" s="1032"/>
      <c r="V11" s="26"/>
      <c r="W11" s="26"/>
      <c r="X11" s="26"/>
      <c r="Y11" s="26"/>
      <c r="Z11" s="26"/>
    </row>
    <row r="12" ht="12.75" customHeight="1">
      <c r="A12" s="1040" t="s">
        <v>1887</v>
      </c>
      <c r="B12" s="1041" t="s">
        <v>1918</v>
      </c>
      <c r="C12" s="908"/>
      <c r="D12" s="908"/>
      <c r="E12" s="908"/>
      <c r="F12" s="909">
        <v>-20.0</v>
      </c>
      <c r="G12" s="908">
        <v>1.0</v>
      </c>
      <c r="H12" s="911" t="str">
        <f t="shared" si="2"/>
        <v/>
      </c>
      <c r="I12" s="911" t="str">
        <f t="shared" si="3"/>
        <v/>
      </c>
      <c r="J12" s="911" t="str">
        <f t="shared" si="4"/>
        <v/>
      </c>
      <c r="K12" s="920" t="str">
        <f t="shared" si="5"/>
        <v/>
      </c>
      <c r="L12" s="913" t="s">
        <v>1899</v>
      </c>
      <c r="M12" s="1035" t="s">
        <v>1886</v>
      </c>
      <c r="N12" s="911" t="str">
        <f t="shared" si="6"/>
        <v/>
      </c>
      <c r="O12" s="911" t="str">
        <f t="shared" si="7"/>
        <v/>
      </c>
      <c r="P12" s="1036"/>
      <c r="Q12" s="920">
        <f t="shared" si="9"/>
        <v>0</v>
      </c>
      <c r="R12" s="1037"/>
      <c r="S12" s="26"/>
      <c r="T12" s="1047" t="str">
        <f t="shared" si="1"/>
        <v/>
      </c>
      <c r="U12" s="1039"/>
      <c r="V12" s="26"/>
      <c r="W12" s="26"/>
      <c r="X12" s="26"/>
      <c r="Y12" s="26"/>
      <c r="Z12" s="26"/>
    </row>
    <row r="13" ht="12.75" customHeight="1">
      <c r="A13" s="1048"/>
      <c r="B13" s="1049"/>
      <c r="C13" s="908"/>
      <c r="D13" s="908"/>
      <c r="E13" s="908"/>
      <c r="F13" s="909"/>
      <c r="G13" s="908"/>
      <c r="H13" s="1050" t="str">
        <f t="shared" si="2"/>
        <v/>
      </c>
      <c r="I13" s="1050" t="str">
        <f t="shared" si="3"/>
        <v/>
      </c>
      <c r="J13" s="1050" t="str">
        <f t="shared" si="4"/>
        <v/>
      </c>
      <c r="K13" s="1051" t="str">
        <f t="shared" si="5"/>
        <v/>
      </c>
      <c r="L13" s="1044"/>
      <c r="M13" s="1052"/>
      <c r="N13" s="1050" t="str">
        <f t="shared" si="6"/>
        <v/>
      </c>
      <c r="O13" s="1050" t="str">
        <f t="shared" si="7"/>
        <v/>
      </c>
      <c r="P13" s="1046"/>
      <c r="Q13" s="920">
        <f t="shared" si="9"/>
        <v>0</v>
      </c>
      <c r="R13" s="1037"/>
      <c r="S13" s="26"/>
      <c r="T13" s="1053">
        <f>SUM(T6:T12)</f>
        <v>0</v>
      </c>
      <c r="U13" s="1054" t="str">
        <f>IF(K23=T13,"OK","Conferir")</f>
        <v>OK</v>
      </c>
      <c r="V13" s="26"/>
      <c r="W13" s="26"/>
      <c r="X13" s="26"/>
      <c r="Y13" s="26"/>
      <c r="Z13" s="26"/>
    </row>
    <row r="14" ht="12.75" customHeight="1">
      <c r="A14" s="1029" t="s">
        <v>86</v>
      </c>
      <c r="B14" s="900"/>
      <c r="C14" s="900"/>
      <c r="D14" s="900"/>
      <c r="E14" s="900"/>
      <c r="F14" s="900"/>
      <c r="G14" s="900"/>
      <c r="H14" s="900" t="str">
        <f t="shared" si="2"/>
        <v/>
      </c>
      <c r="I14" s="900" t="str">
        <f t="shared" si="3"/>
        <v/>
      </c>
      <c r="J14" s="900" t="str">
        <f t="shared" si="4"/>
        <v/>
      </c>
      <c r="K14" s="900" t="str">
        <f t="shared" si="5"/>
        <v/>
      </c>
      <c r="L14" s="1030"/>
      <c r="M14" s="900"/>
      <c r="N14" s="900" t="str">
        <f t="shared" si="6"/>
        <v/>
      </c>
      <c r="O14" s="900" t="str">
        <f t="shared" si="7"/>
        <v/>
      </c>
      <c r="P14" s="900"/>
      <c r="Q14" s="900"/>
      <c r="R14" s="903"/>
      <c r="S14" s="26"/>
      <c r="T14" s="26"/>
      <c r="U14" s="26"/>
      <c r="V14" s="26"/>
      <c r="W14" s="26"/>
      <c r="X14" s="26"/>
      <c r="Y14" s="26"/>
      <c r="Z14" s="26"/>
    </row>
    <row r="15" ht="12.75" customHeight="1">
      <c r="A15" s="1040" t="s">
        <v>1920</v>
      </c>
      <c r="B15" s="1041" t="s">
        <v>1918</v>
      </c>
      <c r="C15" s="908"/>
      <c r="D15" s="908"/>
      <c r="E15" s="908"/>
      <c r="F15" s="909">
        <v>1.0</v>
      </c>
      <c r="G15" s="908">
        <v>1.0</v>
      </c>
      <c r="H15" s="911" t="str">
        <f t="shared" si="2"/>
        <v/>
      </c>
      <c r="I15" s="911" t="str">
        <f t="shared" si="3"/>
        <v/>
      </c>
      <c r="J15" s="911" t="str">
        <f t="shared" si="4"/>
        <v/>
      </c>
      <c r="K15" s="920" t="str">
        <f t="shared" si="5"/>
        <v/>
      </c>
      <c r="L15" s="913" t="s">
        <v>1899</v>
      </c>
      <c r="M15" s="1035" t="s">
        <v>1886</v>
      </c>
      <c r="N15" s="911" t="str">
        <f t="shared" si="6"/>
        <v/>
      </c>
      <c r="O15" s="911" t="str">
        <f t="shared" si="7"/>
        <v/>
      </c>
      <c r="P15" s="1036"/>
      <c r="Q15" s="920">
        <f t="shared" ref="Q15:Q18" si="10">(C15*D15)*P15*F15</f>
        <v>0</v>
      </c>
      <c r="R15" s="1037"/>
      <c r="S15" s="26"/>
      <c r="T15" s="26"/>
      <c r="U15" s="26"/>
      <c r="V15" s="26"/>
      <c r="W15" s="26"/>
      <c r="X15" s="26"/>
      <c r="Y15" s="26"/>
      <c r="Z15" s="26"/>
    </row>
    <row r="16" ht="12.75" customHeight="1">
      <c r="A16" s="1040" t="s">
        <v>1920</v>
      </c>
      <c r="B16" s="1041" t="s">
        <v>1921</v>
      </c>
      <c r="C16" s="908"/>
      <c r="D16" s="908"/>
      <c r="E16" s="908"/>
      <c r="F16" s="909">
        <v>1.0</v>
      </c>
      <c r="G16" s="908">
        <v>1.0</v>
      </c>
      <c r="H16" s="911" t="str">
        <f t="shared" si="2"/>
        <v/>
      </c>
      <c r="I16" s="911" t="str">
        <f t="shared" si="3"/>
        <v/>
      </c>
      <c r="J16" s="911" t="str">
        <f t="shared" si="4"/>
        <v/>
      </c>
      <c r="K16" s="920" t="str">
        <f t="shared" si="5"/>
        <v/>
      </c>
      <c r="L16" s="913" t="s">
        <v>1899</v>
      </c>
      <c r="M16" s="1035" t="s">
        <v>1886</v>
      </c>
      <c r="N16" s="911" t="str">
        <f t="shared" si="6"/>
        <v/>
      </c>
      <c r="O16" s="911" t="str">
        <f t="shared" si="7"/>
        <v/>
      </c>
      <c r="P16" s="1036"/>
      <c r="Q16" s="920">
        <f t="shared" si="10"/>
        <v>0</v>
      </c>
      <c r="R16" s="1037"/>
      <c r="S16" s="26"/>
      <c r="T16" s="26"/>
      <c r="U16" s="26"/>
      <c r="V16" s="26"/>
      <c r="W16" s="26"/>
      <c r="X16" s="26"/>
      <c r="Y16" s="26"/>
      <c r="Z16" s="26"/>
    </row>
    <row r="17" ht="12.75" customHeight="1">
      <c r="A17" s="1040" t="s">
        <v>1887</v>
      </c>
      <c r="B17" s="1041" t="s">
        <v>1921</v>
      </c>
      <c r="C17" s="908"/>
      <c r="D17" s="908"/>
      <c r="E17" s="908"/>
      <c r="F17" s="909">
        <v>-1.0</v>
      </c>
      <c r="G17" s="908">
        <v>1.0</v>
      </c>
      <c r="H17" s="911" t="str">
        <f t="shared" si="2"/>
        <v/>
      </c>
      <c r="I17" s="911" t="str">
        <f t="shared" si="3"/>
        <v/>
      </c>
      <c r="J17" s="911" t="str">
        <f t="shared" si="4"/>
        <v/>
      </c>
      <c r="K17" s="920" t="str">
        <f t="shared" si="5"/>
        <v/>
      </c>
      <c r="L17" s="913" t="s">
        <v>1899</v>
      </c>
      <c r="M17" s="1035" t="s">
        <v>1886</v>
      </c>
      <c r="N17" s="911" t="str">
        <f t="shared" si="6"/>
        <v/>
      </c>
      <c r="O17" s="911" t="str">
        <f t="shared" si="7"/>
        <v/>
      </c>
      <c r="P17" s="1036"/>
      <c r="Q17" s="920">
        <f t="shared" si="10"/>
        <v>0</v>
      </c>
      <c r="R17" s="1037"/>
      <c r="S17" s="26"/>
      <c r="T17" s="26"/>
      <c r="U17" s="26"/>
      <c r="V17" s="26"/>
      <c r="W17" s="26"/>
      <c r="X17" s="26"/>
      <c r="Y17" s="26"/>
      <c r="Z17" s="26"/>
    </row>
    <row r="18" ht="12.75" customHeight="1">
      <c r="A18" s="1055"/>
      <c r="B18" s="1056"/>
      <c r="C18" s="1057"/>
      <c r="D18" s="1057"/>
      <c r="E18" s="1057"/>
      <c r="F18" s="1058"/>
      <c r="G18" s="1057"/>
      <c r="H18" s="1042" t="str">
        <f t="shared" si="2"/>
        <v/>
      </c>
      <c r="I18" s="1042" t="str">
        <f t="shared" si="3"/>
        <v/>
      </c>
      <c r="J18" s="1042" t="str">
        <f t="shared" si="4"/>
        <v/>
      </c>
      <c r="K18" s="1043" t="str">
        <f t="shared" si="5"/>
        <v/>
      </c>
      <c r="L18" s="1044"/>
      <c r="M18" s="1045"/>
      <c r="N18" s="1042" t="str">
        <f t="shared" si="6"/>
        <v/>
      </c>
      <c r="O18" s="1042" t="str">
        <f t="shared" si="7"/>
        <v/>
      </c>
      <c r="P18" s="1036"/>
      <c r="Q18" s="920">
        <f t="shared" si="10"/>
        <v>0</v>
      </c>
      <c r="R18" s="1037"/>
      <c r="S18" s="26"/>
      <c r="T18" s="26"/>
      <c r="U18" s="26"/>
      <c r="V18" s="26"/>
      <c r="W18" s="26"/>
      <c r="X18" s="26"/>
      <c r="Y18" s="26"/>
      <c r="Z18" s="26"/>
    </row>
    <row r="19" ht="12.75" customHeight="1">
      <c r="A19" s="1029" t="s">
        <v>86</v>
      </c>
      <c r="B19" s="900"/>
      <c r="C19" s="900"/>
      <c r="D19" s="900"/>
      <c r="E19" s="900"/>
      <c r="F19" s="900"/>
      <c r="G19" s="900"/>
      <c r="H19" s="900" t="str">
        <f t="shared" si="2"/>
        <v/>
      </c>
      <c r="I19" s="900" t="str">
        <f t="shared" si="3"/>
        <v/>
      </c>
      <c r="J19" s="900" t="str">
        <f t="shared" si="4"/>
        <v/>
      </c>
      <c r="K19" s="900" t="str">
        <f t="shared" si="5"/>
        <v/>
      </c>
      <c r="L19" s="1030"/>
      <c r="M19" s="900"/>
      <c r="N19" s="900" t="str">
        <f t="shared" si="6"/>
        <v/>
      </c>
      <c r="O19" s="900" t="str">
        <f t="shared" si="7"/>
        <v/>
      </c>
      <c r="P19" s="900"/>
      <c r="Q19" s="900"/>
      <c r="R19" s="903"/>
      <c r="S19" s="26"/>
      <c r="T19" s="26"/>
      <c r="U19" s="26"/>
      <c r="V19" s="26"/>
      <c r="W19" s="26"/>
      <c r="X19" s="26"/>
      <c r="Y19" s="26"/>
      <c r="Z19" s="26"/>
    </row>
    <row r="20" ht="12.75" customHeight="1">
      <c r="A20" s="1040" t="s">
        <v>1922</v>
      </c>
      <c r="B20" s="1059" t="s">
        <v>1918</v>
      </c>
      <c r="C20" s="908"/>
      <c r="D20" s="908"/>
      <c r="E20" s="908"/>
      <c r="F20" s="909">
        <v>1.0</v>
      </c>
      <c r="G20" s="908">
        <v>1.0</v>
      </c>
      <c r="H20" s="911" t="str">
        <f t="shared" si="2"/>
        <v/>
      </c>
      <c r="I20" s="911" t="str">
        <f t="shared" si="3"/>
        <v/>
      </c>
      <c r="J20" s="911" t="str">
        <f t="shared" si="4"/>
        <v/>
      </c>
      <c r="K20" s="920" t="str">
        <f t="shared" si="5"/>
        <v/>
      </c>
      <c r="L20" s="913" t="s">
        <v>1899</v>
      </c>
      <c r="M20" s="1035" t="s">
        <v>1886</v>
      </c>
      <c r="N20" s="911" t="str">
        <f t="shared" si="6"/>
        <v/>
      </c>
      <c r="O20" s="911" t="str">
        <f t="shared" si="7"/>
        <v/>
      </c>
      <c r="P20" s="1036"/>
      <c r="Q20" s="920">
        <f t="shared" ref="Q20:Q21" si="11">(C20*D20)*P20*F20</f>
        <v>0</v>
      </c>
      <c r="R20" s="1037"/>
      <c r="S20" s="26"/>
      <c r="T20" s="26"/>
      <c r="U20" s="26"/>
      <c r="V20" s="26"/>
      <c r="W20" s="26"/>
      <c r="X20" s="26"/>
      <c r="Y20" s="26"/>
      <c r="Z20" s="26"/>
    </row>
    <row r="21" ht="12.75" customHeight="1">
      <c r="A21" s="1040"/>
      <c r="B21" s="1059" t="s">
        <v>1923</v>
      </c>
      <c r="C21" s="908"/>
      <c r="D21" s="908"/>
      <c r="E21" s="908"/>
      <c r="F21" s="909">
        <v>1.0</v>
      </c>
      <c r="G21" s="908">
        <v>1.0</v>
      </c>
      <c r="H21" s="911" t="str">
        <f t="shared" si="2"/>
        <v/>
      </c>
      <c r="I21" s="911" t="str">
        <f t="shared" si="3"/>
        <v/>
      </c>
      <c r="J21" s="911" t="str">
        <f t="shared" si="4"/>
        <v/>
      </c>
      <c r="K21" s="920" t="str">
        <f t="shared" si="5"/>
        <v/>
      </c>
      <c r="L21" s="913" t="s">
        <v>1899</v>
      </c>
      <c r="M21" s="1035" t="s">
        <v>1886</v>
      </c>
      <c r="N21" s="911" t="str">
        <f t="shared" si="6"/>
        <v/>
      </c>
      <c r="O21" s="911" t="str">
        <f t="shared" si="7"/>
        <v/>
      </c>
      <c r="P21" s="1046"/>
      <c r="Q21" s="920">
        <f t="shared" si="11"/>
        <v>0</v>
      </c>
      <c r="R21" s="1037"/>
      <c r="S21" s="26"/>
      <c r="T21" s="26"/>
      <c r="U21" s="26"/>
      <c r="V21" s="26"/>
      <c r="W21" s="26"/>
      <c r="X21" s="26"/>
      <c r="Y21" s="26"/>
      <c r="Z21" s="26"/>
    </row>
    <row r="22" ht="12.75" customHeight="1">
      <c r="A22" s="1048"/>
      <c r="B22" s="1059"/>
      <c r="C22" s="908"/>
      <c r="D22" s="908"/>
      <c r="E22" s="908"/>
      <c r="F22" s="909"/>
      <c r="G22" s="908"/>
      <c r="H22" s="1060" t="str">
        <f t="shared" si="2"/>
        <v/>
      </c>
      <c r="I22" s="1060" t="str">
        <f t="shared" si="3"/>
        <v/>
      </c>
      <c r="J22" s="1060" t="str">
        <f t="shared" si="4"/>
        <v/>
      </c>
      <c r="K22" s="1061" t="str">
        <f t="shared" si="5"/>
        <v/>
      </c>
      <c r="L22" s="913"/>
      <c r="M22" s="1062"/>
      <c r="N22" s="1060" t="str">
        <f t="shared" si="6"/>
        <v/>
      </c>
      <c r="O22" s="1060" t="str">
        <f t="shared" si="7"/>
        <v/>
      </c>
      <c r="P22" s="1046"/>
      <c r="Q22" s="1061"/>
      <c r="R22" s="1063"/>
      <c r="S22" s="883"/>
      <c r="T22" s="26"/>
      <c r="U22" s="26"/>
      <c r="V22" s="26"/>
      <c r="W22" s="26"/>
      <c r="X22" s="26"/>
      <c r="Y22" s="26"/>
      <c r="Z22" s="26"/>
    </row>
    <row r="23" ht="12.75" customHeight="1">
      <c r="A23" s="1064"/>
      <c r="B23" s="1065" t="s">
        <v>55</v>
      </c>
      <c r="C23" s="547">
        <f>SUMPRODUCT(C6:C22,F6:F22)</f>
        <v>0</v>
      </c>
      <c r="D23" s="547"/>
      <c r="E23" s="547"/>
      <c r="F23" s="547"/>
      <c r="G23" s="547"/>
      <c r="H23" s="547"/>
      <c r="I23" s="547">
        <f>SUM(I6:I22)</f>
        <v>0</v>
      </c>
      <c r="J23" s="547"/>
      <c r="K23" s="547">
        <f>SUM(K6:K22)</f>
        <v>0</v>
      </c>
      <c r="L23" s="778"/>
      <c r="M23" s="547"/>
      <c r="N23" s="547"/>
      <c r="O23" s="547">
        <f>SUM(O6:O22)</f>
        <v>0</v>
      </c>
      <c r="P23" s="547"/>
      <c r="Q23" s="547"/>
      <c r="R23" s="1066"/>
      <c r="S23" s="26"/>
      <c r="T23" s="26"/>
      <c r="U23" s="26"/>
      <c r="V23" s="26"/>
      <c r="W23" s="26"/>
      <c r="X23" s="26"/>
      <c r="Y23" s="26"/>
      <c r="Z23" s="26"/>
    </row>
    <row r="24" ht="12.75" customHeight="1">
      <c r="A24" s="17"/>
      <c r="B24" s="876"/>
      <c r="C24" s="17"/>
      <c r="D24" s="17"/>
      <c r="E24" s="17"/>
      <c r="F24" s="17"/>
      <c r="G24" s="17"/>
      <c r="H24" s="17"/>
      <c r="I24" s="845"/>
      <c r="J24" s="845"/>
      <c r="K24" s="845"/>
      <c r="L24" s="1067"/>
      <c r="M24" s="845"/>
      <c r="N24" s="845"/>
      <c r="O24" s="845"/>
      <c r="P24" s="845"/>
      <c r="Q24" s="845"/>
      <c r="R24" s="845"/>
      <c r="S24" s="26"/>
      <c r="T24" s="26"/>
      <c r="U24" s="26"/>
      <c r="V24" s="26"/>
      <c r="W24" s="26"/>
      <c r="X24" s="26"/>
      <c r="Y24" s="26"/>
      <c r="Z24" s="26"/>
    </row>
    <row r="25" ht="12.75" customHeight="1">
      <c r="A25" s="1068"/>
      <c r="B25" s="1065"/>
      <c r="C25" s="777"/>
      <c r="D25" s="777"/>
      <c r="E25" s="1069" t="s">
        <v>1903</v>
      </c>
      <c r="F25" s="777"/>
      <c r="G25" s="1070"/>
      <c r="H25" s="1069"/>
      <c r="I25" s="547">
        <f>SUM(H11:H12,H20:H21,H7:H8)</f>
        <v>0</v>
      </c>
      <c r="J25" s="1069" t="s">
        <v>730</v>
      </c>
      <c r="K25" s="777"/>
      <c r="L25" s="1065"/>
      <c r="M25" s="1069"/>
      <c r="N25" s="1069"/>
      <c r="O25" s="1069"/>
      <c r="P25" s="1069"/>
      <c r="Q25" s="1069"/>
      <c r="R25" s="1071"/>
      <c r="S25" s="26"/>
      <c r="T25" s="26"/>
      <c r="U25" s="26"/>
      <c r="V25" s="26"/>
      <c r="W25" s="26"/>
      <c r="X25" s="26"/>
      <c r="Y25" s="26"/>
      <c r="Z25" s="26"/>
    </row>
    <row r="26" ht="12.75" customHeight="1">
      <c r="A26" s="47"/>
      <c r="B26" s="117"/>
      <c r="C26" s="47"/>
      <c r="D26" s="1072"/>
      <c r="E26" s="1073"/>
      <c r="F26" s="118"/>
      <c r="G26" s="118"/>
      <c r="H26" s="118"/>
      <c r="I26" s="1074"/>
      <c r="J26" s="1074"/>
      <c r="K26" s="1074"/>
      <c r="L26" s="1075"/>
      <c r="M26" s="1074"/>
      <c r="N26" s="1074"/>
      <c r="O26" s="1074"/>
      <c r="P26" s="1074"/>
      <c r="Q26" s="1074"/>
      <c r="R26" s="1074"/>
      <c r="S26" s="26"/>
      <c r="T26" s="26"/>
      <c r="U26" s="26"/>
      <c r="V26" s="26"/>
      <c r="W26" s="26"/>
      <c r="X26" s="26"/>
      <c r="Y26" s="26"/>
      <c r="Z26" s="26"/>
    </row>
    <row r="27" ht="12.75" customHeight="1">
      <c r="A27" s="47"/>
      <c r="B27" s="117"/>
      <c r="C27" s="47"/>
      <c r="D27" s="1072"/>
      <c r="E27" s="1076"/>
      <c r="F27" s="118"/>
      <c r="G27" s="118"/>
      <c r="H27" s="118"/>
      <c r="I27" s="1074"/>
      <c r="J27" s="1074"/>
      <c r="K27" s="47"/>
      <c r="L27" s="1075"/>
      <c r="M27" s="1074"/>
      <c r="N27" s="1074"/>
      <c r="O27" s="1074"/>
      <c r="P27" s="1074"/>
      <c r="Q27" s="1074"/>
      <c r="R27" s="1074"/>
      <c r="S27" s="883"/>
      <c r="T27" s="26"/>
      <c r="U27" s="26"/>
      <c r="V27" s="26"/>
      <c r="W27" s="26"/>
      <c r="X27" s="26"/>
      <c r="Y27" s="26"/>
      <c r="Z27" s="26"/>
    </row>
    <row r="28" ht="12.75" customHeight="1">
      <c r="A28" s="47"/>
      <c r="B28" s="117"/>
      <c r="C28" s="47"/>
      <c r="D28" s="47"/>
      <c r="E28" s="47"/>
      <c r="F28" s="47"/>
      <c r="G28" s="47"/>
      <c r="H28" s="47"/>
      <c r="I28" s="118"/>
      <c r="J28" s="118"/>
      <c r="K28" s="118"/>
      <c r="L28" s="527"/>
      <c r="M28" s="118"/>
      <c r="N28" s="118"/>
      <c r="O28" s="47"/>
      <c r="P28" s="47"/>
      <c r="Q28" s="47"/>
      <c r="R28" s="47"/>
      <c r="S28" s="26"/>
      <c r="T28" s="26"/>
      <c r="U28" s="26"/>
      <c r="V28" s="26"/>
      <c r="W28" s="26"/>
      <c r="X28" s="26"/>
      <c r="Y28" s="26"/>
      <c r="Z28" s="26"/>
    </row>
    <row r="29" ht="12.75" customHeight="1">
      <c r="A29" s="47"/>
      <c r="B29" s="117"/>
      <c r="C29" s="47"/>
      <c r="D29" s="990"/>
      <c r="E29" s="47"/>
      <c r="F29" s="47"/>
      <c r="G29" s="47"/>
      <c r="H29" s="47"/>
      <c r="I29" s="118"/>
      <c r="J29" s="118"/>
      <c r="K29" s="118"/>
      <c r="L29" s="527"/>
      <c r="M29" s="118"/>
      <c r="N29" s="118"/>
      <c r="O29" s="47"/>
      <c r="P29" s="47"/>
      <c r="Q29" s="47"/>
      <c r="R29" s="1077"/>
      <c r="S29" s="26"/>
      <c r="T29" s="26"/>
      <c r="U29" s="26"/>
      <c r="V29" s="26"/>
      <c r="W29" s="26"/>
      <c r="X29" s="26"/>
      <c r="Y29" s="26"/>
      <c r="Z29" s="26"/>
    </row>
    <row r="30" ht="12.75" customHeight="1">
      <c r="A30" s="990"/>
      <c r="B30" s="47"/>
      <c r="C30" s="47"/>
      <c r="D30" s="47"/>
      <c r="E30" s="47"/>
      <c r="F30" s="47"/>
      <c r="G30" s="175"/>
      <c r="H30" s="118"/>
      <c r="I30" s="944"/>
      <c r="J30" s="1078"/>
      <c r="K30" s="944"/>
      <c r="L30" s="527"/>
      <c r="M30" s="118"/>
      <c r="N30" s="118"/>
      <c r="O30" s="107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ht="15.0" customHeight="1">
      <c r="A31" s="990"/>
      <c r="B31" s="47"/>
      <c r="C31" s="47"/>
      <c r="D31" s="47"/>
      <c r="E31" s="47"/>
      <c r="F31" s="118"/>
      <c r="G31" s="175"/>
      <c r="H31" s="118"/>
      <c r="I31" s="47"/>
      <c r="J31" s="47"/>
      <c r="K31" s="47"/>
      <c r="L31" s="117"/>
      <c r="M31" s="47"/>
      <c r="N31" s="47"/>
      <c r="O31" s="47"/>
      <c r="P31" s="47"/>
      <c r="Q31" s="47"/>
      <c r="R31" s="47"/>
      <c r="S31" s="1074"/>
      <c r="T31" s="47"/>
      <c r="U31" s="47"/>
      <c r="V31" s="47"/>
      <c r="W31" s="47"/>
      <c r="X31" s="47"/>
      <c r="Y31" s="47"/>
      <c r="Z31" s="47"/>
    </row>
    <row r="32" ht="12.75" customHeight="1">
      <c r="A32" s="47"/>
      <c r="B32" s="47"/>
      <c r="C32" s="47"/>
      <c r="D32" s="47"/>
      <c r="E32" s="47"/>
      <c r="F32" s="118"/>
      <c r="G32" s="175"/>
      <c r="H32" s="944"/>
      <c r="I32" s="47"/>
      <c r="J32" s="47"/>
      <c r="K32" s="47"/>
      <c r="L32" s="11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ht="12.75" customHeight="1">
      <c r="A33" s="47"/>
      <c r="B33" s="47"/>
      <c r="C33" s="47"/>
      <c r="D33" s="47"/>
      <c r="E33" s="47"/>
      <c r="F33" s="118"/>
      <c r="G33" s="175"/>
      <c r="H33" s="47"/>
      <c r="I33" s="47"/>
      <c r="J33" s="47"/>
      <c r="K33" s="47"/>
      <c r="L33" s="11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ht="12.75" customHeight="1">
      <c r="A34" s="47"/>
      <c r="B34" s="47"/>
      <c r="C34" s="47"/>
      <c r="D34" s="47"/>
      <c r="E34" s="47"/>
      <c r="F34" s="118"/>
      <c r="G34" s="175"/>
      <c r="H34" s="47"/>
      <c r="I34" s="47"/>
      <c r="J34" s="47"/>
      <c r="K34" s="47"/>
      <c r="L34" s="11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ht="12.75" customHeight="1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11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ht="12.75" customHeight="1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11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ht="12.75" customHeight="1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11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ht="12.75" customHeight="1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11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ht="12.75" customHeight="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11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ht="12.75" customHeight="1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11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ht="12.75" customHeight="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11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ht="12.75" customHeight="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11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 ht="12.75" customHeight="1">
      <c r="A43" s="47"/>
      <c r="B43" s="117"/>
      <c r="C43" s="47"/>
      <c r="D43" s="47"/>
      <c r="E43" s="47"/>
      <c r="F43" s="47"/>
      <c r="G43" s="47"/>
      <c r="H43" s="47"/>
      <c r="I43" s="47"/>
      <c r="J43" s="47"/>
      <c r="K43" s="47"/>
      <c r="L43" s="11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 ht="12.75" customHeight="1">
      <c r="A44" s="47"/>
      <c r="B44" s="117"/>
      <c r="C44" s="47"/>
      <c r="D44" s="47"/>
      <c r="E44" s="47"/>
      <c r="F44" s="47"/>
      <c r="G44" s="47"/>
      <c r="H44" s="47"/>
      <c r="I44" s="47"/>
      <c r="J44" s="47"/>
      <c r="K44" s="47"/>
      <c r="L44" s="11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 ht="12.75" customHeight="1">
      <c r="A45" s="47"/>
      <c r="B45" s="117"/>
      <c r="C45" s="47"/>
      <c r="D45" s="47"/>
      <c r="E45" s="47"/>
      <c r="F45" s="47"/>
      <c r="G45" s="47"/>
      <c r="H45" s="47"/>
      <c r="I45" s="47"/>
      <c r="J45" s="47"/>
      <c r="K45" s="47"/>
      <c r="L45" s="11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ht="12.75" customHeight="1">
      <c r="A46" s="47"/>
      <c r="B46" s="117"/>
      <c r="C46" s="47"/>
      <c r="D46" s="47"/>
      <c r="E46" s="47"/>
      <c r="F46" s="47"/>
      <c r="G46" s="47"/>
      <c r="H46" s="47"/>
      <c r="I46" s="47"/>
      <c r="J46" s="47"/>
      <c r="K46" s="47"/>
      <c r="L46" s="11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ht="12.75" customHeight="1">
      <c r="A47" s="47"/>
      <c r="B47" s="117"/>
      <c r="C47" s="47"/>
      <c r="D47" s="47"/>
      <c r="E47" s="47"/>
      <c r="F47" s="47"/>
      <c r="G47" s="47"/>
      <c r="H47" s="47"/>
      <c r="I47" s="47"/>
      <c r="J47" s="47"/>
      <c r="K47" s="47"/>
      <c r="L47" s="11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 ht="12.75" customHeight="1">
      <c r="A48" s="47"/>
      <c r="B48" s="117"/>
      <c r="C48" s="47"/>
      <c r="D48" s="47"/>
      <c r="E48" s="47"/>
      <c r="F48" s="47"/>
      <c r="G48" s="47"/>
      <c r="H48" s="47"/>
      <c r="I48" s="47"/>
      <c r="J48" s="47"/>
      <c r="K48" s="47"/>
      <c r="L48" s="11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 ht="12.75" customHeight="1">
      <c r="A49" s="47"/>
      <c r="B49" s="117"/>
      <c r="C49" s="47"/>
      <c r="D49" s="47"/>
      <c r="E49" s="47"/>
      <c r="F49" s="47"/>
      <c r="G49" s="47"/>
      <c r="H49" s="47"/>
      <c r="I49" s="47"/>
      <c r="J49" s="47"/>
      <c r="K49" s="47"/>
      <c r="L49" s="11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 ht="12.75" customHeight="1">
      <c r="A50" s="47"/>
      <c r="B50" s="117"/>
      <c r="C50" s="47"/>
      <c r="D50" s="47"/>
      <c r="E50" s="47"/>
      <c r="F50" s="47"/>
      <c r="G50" s="47"/>
      <c r="H50" s="47"/>
      <c r="I50" s="47"/>
      <c r="J50" s="47"/>
      <c r="K50" s="47"/>
      <c r="L50" s="11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 ht="12.75" customHeight="1">
      <c r="A51" s="47"/>
      <c r="B51" s="117"/>
      <c r="C51" s="47"/>
      <c r="D51" s="47"/>
      <c r="E51" s="47"/>
      <c r="F51" s="47"/>
      <c r="G51" s="47"/>
      <c r="H51" s="47"/>
      <c r="I51" s="47"/>
      <c r="J51" s="47"/>
      <c r="K51" s="47"/>
      <c r="L51" s="11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 ht="12.75" customHeight="1">
      <c r="A52" s="47"/>
      <c r="B52" s="117"/>
      <c r="C52" s="47"/>
      <c r="D52" s="47"/>
      <c r="E52" s="47"/>
      <c r="F52" s="47"/>
      <c r="G52" s="47"/>
      <c r="H52" s="47"/>
      <c r="I52" s="47"/>
      <c r="J52" s="47"/>
      <c r="K52" s="47"/>
      <c r="L52" s="11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 ht="12.75" customHeight="1">
      <c r="A53" s="47"/>
      <c r="B53" s="117"/>
      <c r="C53" s="47"/>
      <c r="D53" s="47"/>
      <c r="E53" s="47"/>
      <c r="F53" s="47"/>
      <c r="G53" s="47"/>
      <c r="H53" s="47"/>
      <c r="I53" s="47"/>
      <c r="J53" s="47"/>
      <c r="K53" s="47"/>
      <c r="L53" s="11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 ht="12.75" customHeight="1">
      <c r="A54" s="47"/>
      <c r="B54" s="117"/>
      <c r="C54" s="47"/>
      <c r="D54" s="47"/>
      <c r="E54" s="47"/>
      <c r="F54" s="47"/>
      <c r="G54" s="47"/>
      <c r="H54" s="47"/>
      <c r="I54" s="47"/>
      <c r="J54" s="47"/>
      <c r="K54" s="47"/>
      <c r="L54" s="11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 ht="12.75" customHeight="1">
      <c r="A55" s="47"/>
      <c r="B55" s="117"/>
      <c r="C55" s="47"/>
      <c r="D55" s="47"/>
      <c r="E55" s="47"/>
      <c r="F55" s="47"/>
      <c r="G55" s="47"/>
      <c r="H55" s="47"/>
      <c r="I55" s="47"/>
      <c r="J55" s="47"/>
      <c r="K55" s="47"/>
      <c r="L55" s="11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 ht="12.75" customHeight="1">
      <c r="A56" s="47"/>
      <c r="B56" s="117"/>
      <c r="C56" s="47"/>
      <c r="D56" s="47"/>
      <c r="E56" s="47"/>
      <c r="F56" s="47"/>
      <c r="G56" s="47"/>
      <c r="H56" s="47"/>
      <c r="I56" s="47"/>
      <c r="J56" s="47"/>
      <c r="K56" s="47"/>
      <c r="L56" s="11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 ht="12.75" customHeight="1">
      <c r="A57" s="47"/>
      <c r="B57" s="117"/>
      <c r="C57" s="47"/>
      <c r="D57" s="47"/>
      <c r="E57" s="47"/>
      <c r="F57" s="47"/>
      <c r="G57" s="47"/>
      <c r="H57" s="47"/>
      <c r="I57" s="47"/>
      <c r="J57" s="47"/>
      <c r="K57" s="47"/>
      <c r="L57" s="11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 ht="12.75" customHeight="1">
      <c r="A58" s="47"/>
      <c r="B58" s="117"/>
      <c r="C58" s="47"/>
      <c r="D58" s="47"/>
      <c r="E58" s="47"/>
      <c r="F58" s="47"/>
      <c r="G58" s="47"/>
      <c r="H58" s="47"/>
      <c r="I58" s="47"/>
      <c r="J58" s="47"/>
      <c r="K58" s="47"/>
      <c r="L58" s="11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 ht="12.75" customHeight="1">
      <c r="A59" s="47"/>
      <c r="B59" s="117"/>
      <c r="C59" s="47"/>
      <c r="D59" s="47"/>
      <c r="E59" s="47"/>
      <c r="F59" s="47"/>
      <c r="G59" s="47"/>
      <c r="H59" s="47"/>
      <c r="I59" s="47"/>
      <c r="J59" s="47"/>
      <c r="K59" s="47"/>
      <c r="L59" s="11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 ht="12.75" customHeight="1">
      <c r="A60" s="47"/>
      <c r="B60" s="117"/>
      <c r="C60" s="47"/>
      <c r="D60" s="47"/>
      <c r="E60" s="47"/>
      <c r="F60" s="47"/>
      <c r="G60" s="47"/>
      <c r="H60" s="47"/>
      <c r="I60" s="47"/>
      <c r="J60" s="47"/>
      <c r="K60" s="47"/>
      <c r="L60" s="11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 ht="12.75" customHeight="1">
      <c r="A61" s="47"/>
      <c r="B61" s="117"/>
      <c r="C61" s="47"/>
      <c r="D61" s="47"/>
      <c r="E61" s="47"/>
      <c r="F61" s="47"/>
      <c r="G61" s="47"/>
      <c r="H61" s="47"/>
      <c r="I61" s="47"/>
      <c r="J61" s="47"/>
      <c r="K61" s="47"/>
      <c r="L61" s="11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 ht="12.75" customHeight="1">
      <c r="A62" s="47"/>
      <c r="B62" s="117"/>
      <c r="C62" s="47"/>
      <c r="D62" s="47"/>
      <c r="E62" s="47"/>
      <c r="F62" s="47"/>
      <c r="G62" s="47"/>
      <c r="H62" s="47"/>
      <c r="I62" s="47"/>
      <c r="J62" s="47"/>
      <c r="K62" s="47"/>
      <c r="L62" s="11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 ht="12.75" customHeight="1">
      <c r="A63" s="47"/>
      <c r="B63" s="117"/>
      <c r="C63" s="47"/>
      <c r="D63" s="47"/>
      <c r="E63" s="47"/>
      <c r="F63" s="47"/>
      <c r="G63" s="47"/>
      <c r="H63" s="47"/>
      <c r="I63" s="47"/>
      <c r="J63" s="47"/>
      <c r="K63" s="47"/>
      <c r="L63" s="11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 ht="12.75" customHeight="1">
      <c r="A64" s="47"/>
      <c r="B64" s="117"/>
      <c r="C64" s="47"/>
      <c r="D64" s="47"/>
      <c r="E64" s="47"/>
      <c r="F64" s="47"/>
      <c r="G64" s="47"/>
      <c r="H64" s="47"/>
      <c r="I64" s="47"/>
      <c r="J64" s="47"/>
      <c r="K64" s="47"/>
      <c r="L64" s="11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 ht="12.75" customHeight="1">
      <c r="A65" s="47"/>
      <c r="B65" s="117"/>
      <c r="C65" s="47"/>
      <c r="D65" s="47"/>
      <c r="E65" s="47"/>
      <c r="F65" s="47"/>
      <c r="G65" s="47"/>
      <c r="H65" s="47"/>
      <c r="I65" s="47"/>
      <c r="J65" s="47"/>
      <c r="K65" s="47"/>
      <c r="L65" s="11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 ht="12.75" customHeight="1">
      <c r="A66" s="47"/>
      <c r="B66" s="117"/>
      <c r="C66" s="47"/>
      <c r="D66" s="47"/>
      <c r="E66" s="47"/>
      <c r="F66" s="47"/>
      <c r="G66" s="47"/>
      <c r="H66" s="47"/>
      <c r="I66" s="47"/>
      <c r="J66" s="47"/>
      <c r="K66" s="47"/>
      <c r="L66" s="11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 ht="12.75" customHeight="1">
      <c r="A67" s="47"/>
      <c r="B67" s="117"/>
      <c r="C67" s="47"/>
      <c r="D67" s="47"/>
      <c r="E67" s="47"/>
      <c r="F67" s="47"/>
      <c r="G67" s="47"/>
      <c r="H67" s="47"/>
      <c r="I67" s="47"/>
      <c r="J67" s="47"/>
      <c r="K67" s="47"/>
      <c r="L67" s="11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 ht="12.75" customHeight="1">
      <c r="A68" s="47"/>
      <c r="B68" s="117"/>
      <c r="C68" s="47"/>
      <c r="D68" s="47"/>
      <c r="E68" s="47"/>
      <c r="F68" s="47"/>
      <c r="G68" s="47"/>
      <c r="H68" s="47"/>
      <c r="I68" s="47"/>
      <c r="J68" s="47"/>
      <c r="K68" s="47"/>
      <c r="L68" s="11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 ht="12.75" customHeight="1">
      <c r="A69" s="47"/>
      <c r="B69" s="117"/>
      <c r="C69" s="47"/>
      <c r="D69" s="47"/>
      <c r="E69" s="47"/>
      <c r="F69" s="47"/>
      <c r="G69" s="47"/>
      <c r="H69" s="47"/>
      <c r="I69" s="47"/>
      <c r="J69" s="47"/>
      <c r="K69" s="47"/>
      <c r="L69" s="11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 ht="12.75" customHeight="1">
      <c r="A70" s="47"/>
      <c r="B70" s="117"/>
      <c r="C70" s="47"/>
      <c r="D70" s="47"/>
      <c r="E70" s="47"/>
      <c r="F70" s="47"/>
      <c r="G70" s="47"/>
      <c r="H70" s="47"/>
      <c r="I70" s="47"/>
      <c r="J70" s="47"/>
      <c r="K70" s="47"/>
      <c r="L70" s="11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 ht="12.75" customHeight="1">
      <c r="A71" s="47"/>
      <c r="B71" s="117"/>
      <c r="C71" s="47"/>
      <c r="D71" s="47"/>
      <c r="E71" s="47"/>
      <c r="F71" s="47"/>
      <c r="G71" s="47"/>
      <c r="H71" s="47"/>
      <c r="I71" s="47"/>
      <c r="J71" s="47"/>
      <c r="K71" s="47"/>
      <c r="L71" s="11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 ht="12.75" customHeight="1">
      <c r="A72" s="47"/>
      <c r="B72" s="117"/>
      <c r="C72" s="47"/>
      <c r="D72" s="47"/>
      <c r="E72" s="47"/>
      <c r="F72" s="47"/>
      <c r="G72" s="47"/>
      <c r="H72" s="47"/>
      <c r="I72" s="47"/>
      <c r="J72" s="47"/>
      <c r="K72" s="47"/>
      <c r="L72" s="11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 ht="12.75" customHeight="1">
      <c r="A73" s="47"/>
      <c r="B73" s="117"/>
      <c r="C73" s="47"/>
      <c r="D73" s="47"/>
      <c r="E73" s="47"/>
      <c r="F73" s="47"/>
      <c r="G73" s="47"/>
      <c r="H73" s="47"/>
      <c r="I73" s="47"/>
      <c r="J73" s="47"/>
      <c r="K73" s="47"/>
      <c r="L73" s="11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 ht="12.75" customHeight="1">
      <c r="A74" s="47"/>
      <c r="B74" s="117"/>
      <c r="C74" s="47"/>
      <c r="D74" s="47"/>
      <c r="E74" s="47"/>
      <c r="F74" s="47"/>
      <c r="G74" s="47"/>
      <c r="H74" s="47"/>
      <c r="I74" s="47"/>
      <c r="J74" s="47"/>
      <c r="K74" s="47"/>
      <c r="L74" s="11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 ht="12.75" customHeight="1">
      <c r="A75" s="47"/>
      <c r="B75" s="117"/>
      <c r="C75" s="47"/>
      <c r="D75" s="47"/>
      <c r="E75" s="47"/>
      <c r="F75" s="47"/>
      <c r="G75" s="47"/>
      <c r="H75" s="47"/>
      <c r="I75" s="47"/>
      <c r="J75" s="47"/>
      <c r="K75" s="47"/>
      <c r="L75" s="11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 ht="12.75" customHeight="1">
      <c r="A76" s="47"/>
      <c r="B76" s="117"/>
      <c r="C76" s="47"/>
      <c r="D76" s="47"/>
      <c r="E76" s="47"/>
      <c r="F76" s="47"/>
      <c r="G76" s="47"/>
      <c r="H76" s="47"/>
      <c r="I76" s="47"/>
      <c r="J76" s="47"/>
      <c r="K76" s="47"/>
      <c r="L76" s="11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 ht="12.75" customHeight="1">
      <c r="A77" s="47"/>
      <c r="B77" s="117"/>
      <c r="C77" s="47"/>
      <c r="D77" s="47"/>
      <c r="E77" s="47"/>
      <c r="F77" s="47"/>
      <c r="G77" s="47"/>
      <c r="H77" s="47"/>
      <c r="I77" s="47"/>
      <c r="J77" s="47"/>
      <c r="K77" s="47"/>
      <c r="L77" s="11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 ht="12.75" customHeight="1">
      <c r="A78" s="47"/>
      <c r="B78" s="117"/>
      <c r="C78" s="47"/>
      <c r="D78" s="47"/>
      <c r="E78" s="47"/>
      <c r="F78" s="47"/>
      <c r="G78" s="47"/>
      <c r="H78" s="47"/>
      <c r="I78" s="47"/>
      <c r="J78" s="47"/>
      <c r="K78" s="47"/>
      <c r="L78" s="11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 ht="12.75" customHeight="1">
      <c r="A79" s="47"/>
      <c r="B79" s="117"/>
      <c r="C79" s="47"/>
      <c r="D79" s="47"/>
      <c r="E79" s="47"/>
      <c r="F79" s="47"/>
      <c r="G79" s="47"/>
      <c r="H79" s="47"/>
      <c r="I79" s="47"/>
      <c r="J79" s="47"/>
      <c r="K79" s="47"/>
      <c r="L79" s="11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 ht="12.75" customHeight="1">
      <c r="A80" s="47"/>
      <c r="B80" s="117"/>
      <c r="C80" s="47"/>
      <c r="D80" s="47"/>
      <c r="E80" s="47"/>
      <c r="F80" s="47"/>
      <c r="G80" s="47"/>
      <c r="H80" s="47"/>
      <c r="I80" s="47"/>
      <c r="J80" s="47"/>
      <c r="K80" s="47"/>
      <c r="L80" s="11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 ht="12.75" customHeight="1">
      <c r="A81" s="47"/>
      <c r="B81" s="117"/>
      <c r="C81" s="47"/>
      <c r="D81" s="47"/>
      <c r="E81" s="47"/>
      <c r="F81" s="47"/>
      <c r="G81" s="47"/>
      <c r="H81" s="47"/>
      <c r="I81" s="47"/>
      <c r="J81" s="47"/>
      <c r="K81" s="47"/>
      <c r="L81" s="11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 ht="12.75" customHeight="1">
      <c r="A82" s="47"/>
      <c r="B82" s="117"/>
      <c r="C82" s="47"/>
      <c r="D82" s="47"/>
      <c r="E82" s="47"/>
      <c r="F82" s="47"/>
      <c r="G82" s="47"/>
      <c r="H82" s="47"/>
      <c r="I82" s="47"/>
      <c r="J82" s="47"/>
      <c r="K82" s="47"/>
      <c r="L82" s="11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ht="12.75" customHeight="1">
      <c r="A83" s="47"/>
      <c r="B83" s="117"/>
      <c r="C83" s="47"/>
      <c r="D83" s="47"/>
      <c r="E83" s="47"/>
      <c r="F83" s="47"/>
      <c r="G83" s="47"/>
      <c r="H83" s="47"/>
      <c r="I83" s="47"/>
      <c r="J83" s="47"/>
      <c r="K83" s="47"/>
      <c r="L83" s="11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 ht="12.75" customHeight="1">
      <c r="A84" s="47"/>
      <c r="B84" s="117"/>
      <c r="C84" s="47"/>
      <c r="D84" s="47"/>
      <c r="E84" s="47"/>
      <c r="F84" s="47"/>
      <c r="G84" s="47"/>
      <c r="H84" s="47"/>
      <c r="I84" s="47"/>
      <c r="J84" s="47"/>
      <c r="K84" s="47"/>
      <c r="L84" s="11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 ht="12.75" customHeight="1">
      <c r="A85" s="47"/>
      <c r="B85" s="117"/>
      <c r="C85" s="47"/>
      <c r="D85" s="47"/>
      <c r="E85" s="47"/>
      <c r="F85" s="47"/>
      <c r="G85" s="47"/>
      <c r="H85" s="47"/>
      <c r="I85" s="47"/>
      <c r="J85" s="47"/>
      <c r="K85" s="47"/>
      <c r="L85" s="11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 ht="12.75" customHeight="1">
      <c r="A86" s="47"/>
      <c r="B86" s="117"/>
      <c r="C86" s="47"/>
      <c r="D86" s="47"/>
      <c r="E86" s="47"/>
      <c r="F86" s="47"/>
      <c r="G86" s="47"/>
      <c r="H86" s="47"/>
      <c r="I86" s="47"/>
      <c r="J86" s="47"/>
      <c r="K86" s="47"/>
      <c r="L86" s="11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 ht="12.75" customHeight="1">
      <c r="A87" s="47"/>
      <c r="B87" s="117"/>
      <c r="C87" s="47"/>
      <c r="D87" s="47"/>
      <c r="E87" s="47"/>
      <c r="F87" s="47"/>
      <c r="G87" s="47"/>
      <c r="H87" s="47"/>
      <c r="I87" s="47"/>
      <c r="J87" s="47"/>
      <c r="K87" s="47"/>
      <c r="L87" s="11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 ht="12.75" customHeight="1">
      <c r="A88" s="47"/>
      <c r="B88" s="117"/>
      <c r="C88" s="47"/>
      <c r="D88" s="47"/>
      <c r="E88" s="47"/>
      <c r="F88" s="47"/>
      <c r="G88" s="47"/>
      <c r="H88" s="47"/>
      <c r="I88" s="47"/>
      <c r="J88" s="47"/>
      <c r="K88" s="47"/>
      <c r="L88" s="11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 ht="12.75" customHeight="1">
      <c r="A89" s="47"/>
      <c r="B89" s="117"/>
      <c r="C89" s="47"/>
      <c r="D89" s="47"/>
      <c r="E89" s="47"/>
      <c r="F89" s="47"/>
      <c r="G89" s="47"/>
      <c r="H89" s="47"/>
      <c r="I89" s="47"/>
      <c r="J89" s="47"/>
      <c r="K89" s="47"/>
      <c r="L89" s="11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 ht="12.75" customHeight="1">
      <c r="A90" s="47"/>
      <c r="B90" s="117"/>
      <c r="C90" s="47"/>
      <c r="D90" s="47"/>
      <c r="E90" s="47"/>
      <c r="F90" s="47"/>
      <c r="G90" s="47"/>
      <c r="H90" s="47"/>
      <c r="I90" s="47"/>
      <c r="J90" s="47"/>
      <c r="K90" s="47"/>
      <c r="L90" s="11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 ht="12.75" customHeight="1">
      <c r="A91" s="47"/>
      <c r="B91" s="117"/>
      <c r="C91" s="47"/>
      <c r="D91" s="47"/>
      <c r="E91" s="47"/>
      <c r="F91" s="47"/>
      <c r="G91" s="47"/>
      <c r="H91" s="47"/>
      <c r="I91" s="47"/>
      <c r="J91" s="47"/>
      <c r="K91" s="47"/>
      <c r="L91" s="11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 ht="12.75" customHeight="1">
      <c r="A92" s="47"/>
      <c r="B92" s="117"/>
      <c r="C92" s="47"/>
      <c r="D92" s="47"/>
      <c r="E92" s="47"/>
      <c r="F92" s="47"/>
      <c r="G92" s="47"/>
      <c r="H92" s="47"/>
      <c r="I92" s="47"/>
      <c r="J92" s="47"/>
      <c r="K92" s="47"/>
      <c r="L92" s="11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 ht="12.75" customHeight="1">
      <c r="A93" s="47"/>
      <c r="B93" s="117"/>
      <c r="C93" s="47"/>
      <c r="D93" s="47"/>
      <c r="E93" s="47"/>
      <c r="F93" s="47"/>
      <c r="G93" s="47"/>
      <c r="H93" s="47"/>
      <c r="I93" s="47"/>
      <c r="J93" s="47"/>
      <c r="K93" s="47"/>
      <c r="L93" s="11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 ht="12.75" customHeight="1">
      <c r="A94" s="47"/>
      <c r="B94" s="117"/>
      <c r="C94" s="47"/>
      <c r="D94" s="47"/>
      <c r="E94" s="47"/>
      <c r="F94" s="47"/>
      <c r="G94" s="47"/>
      <c r="H94" s="47"/>
      <c r="I94" s="47"/>
      <c r="J94" s="47"/>
      <c r="K94" s="47"/>
      <c r="L94" s="11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 ht="12.75" customHeight="1">
      <c r="A95" s="47"/>
      <c r="B95" s="117"/>
      <c r="C95" s="47"/>
      <c r="D95" s="47"/>
      <c r="E95" s="47"/>
      <c r="F95" s="47"/>
      <c r="G95" s="47"/>
      <c r="H95" s="47"/>
      <c r="I95" s="47"/>
      <c r="J95" s="47"/>
      <c r="K95" s="47"/>
      <c r="L95" s="11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 ht="12.75" customHeight="1">
      <c r="A96" s="47"/>
      <c r="B96" s="117"/>
      <c r="C96" s="47"/>
      <c r="D96" s="47"/>
      <c r="E96" s="47"/>
      <c r="F96" s="47"/>
      <c r="G96" s="47"/>
      <c r="H96" s="47"/>
      <c r="I96" s="47"/>
      <c r="J96" s="47"/>
      <c r="K96" s="47"/>
      <c r="L96" s="11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 ht="12.75" customHeight="1">
      <c r="A97" s="47"/>
      <c r="B97" s="117"/>
      <c r="C97" s="47"/>
      <c r="D97" s="47"/>
      <c r="E97" s="47"/>
      <c r="F97" s="47"/>
      <c r="G97" s="47"/>
      <c r="H97" s="47"/>
      <c r="I97" s="47"/>
      <c r="J97" s="47"/>
      <c r="K97" s="47"/>
      <c r="L97" s="11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 ht="12.75" customHeight="1">
      <c r="A98" s="47"/>
      <c r="B98" s="117"/>
      <c r="C98" s="47"/>
      <c r="D98" s="47"/>
      <c r="E98" s="47"/>
      <c r="F98" s="47"/>
      <c r="G98" s="47"/>
      <c r="H98" s="47"/>
      <c r="I98" s="47"/>
      <c r="J98" s="47"/>
      <c r="K98" s="47"/>
      <c r="L98" s="11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 ht="12.75" customHeight="1">
      <c r="A99" s="47"/>
      <c r="B99" s="117"/>
      <c r="C99" s="47"/>
      <c r="D99" s="47"/>
      <c r="E99" s="47"/>
      <c r="F99" s="47"/>
      <c r="G99" s="47"/>
      <c r="H99" s="47"/>
      <c r="I99" s="47"/>
      <c r="J99" s="47"/>
      <c r="K99" s="47"/>
      <c r="L99" s="11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 ht="12.75" customHeight="1">
      <c r="A100" s="47"/>
      <c r="B100" s="117"/>
      <c r="C100" s="47"/>
      <c r="D100" s="47"/>
      <c r="E100" s="47"/>
      <c r="F100" s="47"/>
      <c r="G100" s="47"/>
      <c r="H100" s="47"/>
      <c r="I100" s="47"/>
      <c r="J100" s="47"/>
      <c r="K100" s="47"/>
      <c r="L100" s="11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 ht="12.75" customHeight="1">
      <c r="A101" s="47"/>
      <c r="B101" s="117"/>
      <c r="C101" s="47"/>
      <c r="D101" s="47"/>
      <c r="E101" s="47"/>
      <c r="F101" s="47"/>
      <c r="G101" s="47"/>
      <c r="H101" s="47"/>
      <c r="I101" s="47"/>
      <c r="J101" s="47"/>
      <c r="K101" s="47"/>
      <c r="L101" s="11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 ht="12.75" customHeight="1">
      <c r="A102" s="47"/>
      <c r="B102" s="117"/>
      <c r="C102" s="47"/>
      <c r="D102" s="47"/>
      <c r="E102" s="47"/>
      <c r="F102" s="47"/>
      <c r="G102" s="47"/>
      <c r="H102" s="47"/>
      <c r="I102" s="47"/>
      <c r="J102" s="47"/>
      <c r="K102" s="47"/>
      <c r="L102" s="11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 ht="12.75" customHeight="1">
      <c r="A103" s="47"/>
      <c r="B103" s="117"/>
      <c r="C103" s="47"/>
      <c r="D103" s="47"/>
      <c r="E103" s="47"/>
      <c r="F103" s="47"/>
      <c r="G103" s="47"/>
      <c r="H103" s="47"/>
      <c r="I103" s="47"/>
      <c r="J103" s="47"/>
      <c r="K103" s="47"/>
      <c r="L103" s="11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 ht="12.75" customHeight="1">
      <c r="A104" s="47"/>
      <c r="B104" s="117"/>
      <c r="C104" s="47"/>
      <c r="D104" s="47"/>
      <c r="E104" s="47"/>
      <c r="F104" s="47"/>
      <c r="G104" s="47"/>
      <c r="H104" s="47"/>
      <c r="I104" s="47"/>
      <c r="J104" s="47"/>
      <c r="K104" s="47"/>
      <c r="L104" s="11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 ht="12.75" customHeight="1">
      <c r="A105" s="47"/>
      <c r="B105" s="117"/>
      <c r="C105" s="47"/>
      <c r="D105" s="47"/>
      <c r="E105" s="47"/>
      <c r="F105" s="47"/>
      <c r="G105" s="47"/>
      <c r="H105" s="47"/>
      <c r="I105" s="47"/>
      <c r="J105" s="47"/>
      <c r="K105" s="47"/>
      <c r="L105" s="11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 ht="12.75" customHeight="1">
      <c r="A106" s="47"/>
      <c r="B106" s="117"/>
      <c r="C106" s="47"/>
      <c r="D106" s="47"/>
      <c r="E106" s="47"/>
      <c r="F106" s="47"/>
      <c r="G106" s="47"/>
      <c r="H106" s="47"/>
      <c r="I106" s="47"/>
      <c r="J106" s="47"/>
      <c r="K106" s="47"/>
      <c r="L106" s="11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 ht="12.75" customHeight="1">
      <c r="A107" s="47"/>
      <c r="B107" s="117"/>
      <c r="C107" s="47"/>
      <c r="D107" s="47"/>
      <c r="E107" s="47"/>
      <c r="F107" s="47"/>
      <c r="G107" s="47"/>
      <c r="H107" s="47"/>
      <c r="I107" s="47"/>
      <c r="J107" s="47"/>
      <c r="K107" s="47"/>
      <c r="L107" s="11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 ht="12.75" customHeight="1">
      <c r="A108" s="47"/>
      <c r="B108" s="117"/>
      <c r="C108" s="47"/>
      <c r="D108" s="47"/>
      <c r="E108" s="47"/>
      <c r="F108" s="47"/>
      <c r="G108" s="47"/>
      <c r="H108" s="47"/>
      <c r="I108" s="47"/>
      <c r="J108" s="47"/>
      <c r="K108" s="47"/>
      <c r="L108" s="11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 ht="12.75" customHeight="1">
      <c r="A109" s="47"/>
      <c r="B109" s="117"/>
      <c r="C109" s="47"/>
      <c r="D109" s="47"/>
      <c r="E109" s="47"/>
      <c r="F109" s="47"/>
      <c r="G109" s="47"/>
      <c r="H109" s="47"/>
      <c r="I109" s="47"/>
      <c r="J109" s="47"/>
      <c r="K109" s="47"/>
      <c r="L109" s="11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 ht="12.75" customHeight="1">
      <c r="A110" s="47"/>
      <c r="B110" s="117"/>
      <c r="C110" s="47"/>
      <c r="D110" s="47"/>
      <c r="E110" s="47"/>
      <c r="F110" s="47"/>
      <c r="G110" s="47"/>
      <c r="H110" s="47"/>
      <c r="I110" s="47"/>
      <c r="J110" s="47"/>
      <c r="K110" s="47"/>
      <c r="L110" s="11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 ht="12.75" customHeight="1">
      <c r="A111" s="47"/>
      <c r="B111" s="117"/>
      <c r="C111" s="47"/>
      <c r="D111" s="47"/>
      <c r="E111" s="47"/>
      <c r="F111" s="47"/>
      <c r="G111" s="47"/>
      <c r="H111" s="47"/>
      <c r="I111" s="47"/>
      <c r="J111" s="47"/>
      <c r="K111" s="47"/>
      <c r="L111" s="11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 ht="12.75" customHeight="1">
      <c r="A112" s="47"/>
      <c r="B112" s="117"/>
      <c r="C112" s="47"/>
      <c r="D112" s="47"/>
      <c r="E112" s="47"/>
      <c r="F112" s="47"/>
      <c r="G112" s="47"/>
      <c r="H112" s="47"/>
      <c r="I112" s="47"/>
      <c r="J112" s="47"/>
      <c r="K112" s="47"/>
      <c r="L112" s="11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 ht="12.75" customHeight="1">
      <c r="A113" s="47"/>
      <c r="B113" s="117"/>
      <c r="C113" s="47"/>
      <c r="D113" s="47"/>
      <c r="E113" s="47"/>
      <c r="F113" s="47"/>
      <c r="G113" s="47"/>
      <c r="H113" s="47"/>
      <c r="I113" s="47"/>
      <c r="J113" s="47"/>
      <c r="K113" s="47"/>
      <c r="L113" s="11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 ht="12.75" customHeight="1">
      <c r="A114" s="47"/>
      <c r="B114" s="117"/>
      <c r="C114" s="47"/>
      <c r="D114" s="47"/>
      <c r="E114" s="47"/>
      <c r="F114" s="47"/>
      <c r="G114" s="47"/>
      <c r="H114" s="47"/>
      <c r="I114" s="47"/>
      <c r="J114" s="47"/>
      <c r="K114" s="47"/>
      <c r="L114" s="11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 ht="12.75" customHeight="1">
      <c r="A115" s="47"/>
      <c r="B115" s="117"/>
      <c r="C115" s="47"/>
      <c r="D115" s="47"/>
      <c r="E115" s="47"/>
      <c r="F115" s="47"/>
      <c r="G115" s="47"/>
      <c r="H115" s="47"/>
      <c r="I115" s="47"/>
      <c r="J115" s="47"/>
      <c r="K115" s="47"/>
      <c r="L115" s="11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 ht="12.75" customHeight="1">
      <c r="A116" s="47"/>
      <c r="B116" s="117"/>
      <c r="C116" s="47"/>
      <c r="D116" s="47"/>
      <c r="E116" s="47"/>
      <c r="F116" s="47"/>
      <c r="G116" s="47"/>
      <c r="H116" s="47"/>
      <c r="I116" s="47"/>
      <c r="J116" s="47"/>
      <c r="K116" s="47"/>
      <c r="L116" s="11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 ht="12.75" customHeight="1">
      <c r="A117" s="47"/>
      <c r="B117" s="117"/>
      <c r="C117" s="47"/>
      <c r="D117" s="47"/>
      <c r="E117" s="47"/>
      <c r="F117" s="47"/>
      <c r="G117" s="47"/>
      <c r="H117" s="47"/>
      <c r="I117" s="47"/>
      <c r="J117" s="47"/>
      <c r="K117" s="47"/>
      <c r="L117" s="11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 ht="12.75" customHeight="1">
      <c r="A118" s="47"/>
      <c r="B118" s="117"/>
      <c r="C118" s="47"/>
      <c r="D118" s="47"/>
      <c r="E118" s="47"/>
      <c r="F118" s="47"/>
      <c r="G118" s="47"/>
      <c r="H118" s="47"/>
      <c r="I118" s="47"/>
      <c r="J118" s="47"/>
      <c r="K118" s="47"/>
      <c r="L118" s="11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 ht="12.75" customHeight="1">
      <c r="A119" s="47"/>
      <c r="B119" s="117"/>
      <c r="C119" s="47"/>
      <c r="D119" s="47"/>
      <c r="E119" s="47"/>
      <c r="F119" s="47"/>
      <c r="G119" s="47"/>
      <c r="H119" s="47"/>
      <c r="I119" s="47"/>
      <c r="J119" s="47"/>
      <c r="K119" s="47"/>
      <c r="L119" s="11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 ht="12.75" customHeight="1">
      <c r="A120" s="47"/>
      <c r="B120" s="117"/>
      <c r="C120" s="47"/>
      <c r="D120" s="47"/>
      <c r="E120" s="47"/>
      <c r="F120" s="47"/>
      <c r="G120" s="47"/>
      <c r="H120" s="47"/>
      <c r="I120" s="47"/>
      <c r="J120" s="47"/>
      <c r="K120" s="47"/>
      <c r="L120" s="11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 ht="12.75" customHeight="1">
      <c r="A121" s="47"/>
      <c r="B121" s="117"/>
      <c r="C121" s="47"/>
      <c r="D121" s="47"/>
      <c r="E121" s="47"/>
      <c r="F121" s="47"/>
      <c r="G121" s="47"/>
      <c r="H121" s="47"/>
      <c r="I121" s="47"/>
      <c r="J121" s="47"/>
      <c r="K121" s="47"/>
      <c r="L121" s="11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 ht="12.75" customHeight="1">
      <c r="A122" s="47"/>
      <c r="B122" s="117"/>
      <c r="C122" s="47"/>
      <c r="D122" s="47"/>
      <c r="E122" s="47"/>
      <c r="F122" s="47"/>
      <c r="G122" s="47"/>
      <c r="H122" s="47"/>
      <c r="I122" s="47"/>
      <c r="J122" s="47"/>
      <c r="K122" s="47"/>
      <c r="L122" s="11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 ht="12.75" customHeight="1">
      <c r="A123" s="47"/>
      <c r="B123" s="117"/>
      <c r="C123" s="47"/>
      <c r="D123" s="47"/>
      <c r="E123" s="47"/>
      <c r="F123" s="47"/>
      <c r="G123" s="47"/>
      <c r="H123" s="47"/>
      <c r="I123" s="47"/>
      <c r="J123" s="47"/>
      <c r="K123" s="47"/>
      <c r="L123" s="11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 ht="12.75" customHeight="1">
      <c r="A124" s="47"/>
      <c r="B124" s="117"/>
      <c r="C124" s="47"/>
      <c r="D124" s="47"/>
      <c r="E124" s="47"/>
      <c r="F124" s="47"/>
      <c r="G124" s="47"/>
      <c r="H124" s="47"/>
      <c r="I124" s="47"/>
      <c r="J124" s="47"/>
      <c r="K124" s="47"/>
      <c r="L124" s="11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 ht="12.75" customHeight="1">
      <c r="A125" s="47"/>
      <c r="B125" s="117"/>
      <c r="C125" s="47"/>
      <c r="D125" s="47"/>
      <c r="E125" s="47"/>
      <c r="F125" s="47"/>
      <c r="G125" s="47"/>
      <c r="H125" s="47"/>
      <c r="I125" s="47"/>
      <c r="J125" s="47"/>
      <c r="K125" s="47"/>
      <c r="L125" s="11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 ht="12.75" customHeight="1">
      <c r="A126" s="47"/>
      <c r="B126" s="117"/>
      <c r="C126" s="47"/>
      <c r="D126" s="47"/>
      <c r="E126" s="47"/>
      <c r="F126" s="47"/>
      <c r="G126" s="47"/>
      <c r="H126" s="47"/>
      <c r="I126" s="47"/>
      <c r="J126" s="47"/>
      <c r="K126" s="47"/>
      <c r="L126" s="11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 ht="12.75" customHeight="1">
      <c r="A127" s="47"/>
      <c r="B127" s="117"/>
      <c r="C127" s="47"/>
      <c r="D127" s="47"/>
      <c r="E127" s="47"/>
      <c r="F127" s="47"/>
      <c r="G127" s="47"/>
      <c r="H127" s="47"/>
      <c r="I127" s="47"/>
      <c r="J127" s="47"/>
      <c r="K127" s="47"/>
      <c r="L127" s="11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 ht="12.75" customHeight="1">
      <c r="A128" s="47"/>
      <c r="B128" s="117"/>
      <c r="C128" s="47"/>
      <c r="D128" s="47"/>
      <c r="E128" s="47"/>
      <c r="F128" s="47"/>
      <c r="G128" s="47"/>
      <c r="H128" s="47"/>
      <c r="I128" s="47"/>
      <c r="J128" s="47"/>
      <c r="K128" s="47"/>
      <c r="L128" s="11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 ht="12.75" customHeight="1">
      <c r="A129" s="47"/>
      <c r="B129" s="117"/>
      <c r="C129" s="47"/>
      <c r="D129" s="47"/>
      <c r="E129" s="47"/>
      <c r="F129" s="47"/>
      <c r="G129" s="47"/>
      <c r="H129" s="47"/>
      <c r="I129" s="47"/>
      <c r="J129" s="47"/>
      <c r="K129" s="47"/>
      <c r="L129" s="11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 ht="12.75" customHeight="1">
      <c r="A130" s="47"/>
      <c r="B130" s="117"/>
      <c r="C130" s="47"/>
      <c r="D130" s="47"/>
      <c r="E130" s="47"/>
      <c r="F130" s="47"/>
      <c r="G130" s="47"/>
      <c r="H130" s="47"/>
      <c r="I130" s="47"/>
      <c r="J130" s="47"/>
      <c r="K130" s="47"/>
      <c r="L130" s="11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 ht="12.75" customHeight="1">
      <c r="A131" s="47"/>
      <c r="B131" s="117"/>
      <c r="C131" s="47"/>
      <c r="D131" s="47"/>
      <c r="E131" s="47"/>
      <c r="F131" s="47"/>
      <c r="G131" s="47"/>
      <c r="H131" s="47"/>
      <c r="I131" s="47"/>
      <c r="J131" s="47"/>
      <c r="K131" s="47"/>
      <c r="L131" s="11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 ht="12.75" customHeight="1">
      <c r="A132" s="47"/>
      <c r="B132" s="117"/>
      <c r="C132" s="47"/>
      <c r="D132" s="47"/>
      <c r="E132" s="47"/>
      <c r="F132" s="47"/>
      <c r="G132" s="47"/>
      <c r="H132" s="47"/>
      <c r="I132" s="47"/>
      <c r="J132" s="47"/>
      <c r="K132" s="47"/>
      <c r="L132" s="11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 ht="12.75" customHeight="1">
      <c r="A133" s="47"/>
      <c r="B133" s="117"/>
      <c r="C133" s="47"/>
      <c r="D133" s="47"/>
      <c r="E133" s="47"/>
      <c r="F133" s="47"/>
      <c r="G133" s="47"/>
      <c r="H133" s="47"/>
      <c r="I133" s="47"/>
      <c r="J133" s="47"/>
      <c r="K133" s="47"/>
      <c r="L133" s="11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 ht="12.75" customHeight="1">
      <c r="A134" s="47"/>
      <c r="B134" s="117"/>
      <c r="C134" s="47"/>
      <c r="D134" s="47"/>
      <c r="E134" s="47"/>
      <c r="F134" s="47"/>
      <c r="G134" s="47"/>
      <c r="H134" s="47"/>
      <c r="I134" s="47"/>
      <c r="J134" s="47"/>
      <c r="K134" s="47"/>
      <c r="L134" s="11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 ht="12.75" customHeight="1">
      <c r="A135" s="47"/>
      <c r="B135" s="117"/>
      <c r="C135" s="47"/>
      <c r="D135" s="47"/>
      <c r="E135" s="47"/>
      <c r="F135" s="47"/>
      <c r="G135" s="47"/>
      <c r="H135" s="47"/>
      <c r="I135" s="47"/>
      <c r="J135" s="47"/>
      <c r="K135" s="47"/>
      <c r="L135" s="11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 ht="12.75" customHeight="1">
      <c r="A136" s="47"/>
      <c r="B136" s="117"/>
      <c r="C136" s="47"/>
      <c r="D136" s="47"/>
      <c r="E136" s="47"/>
      <c r="F136" s="47"/>
      <c r="G136" s="47"/>
      <c r="H136" s="47"/>
      <c r="I136" s="47"/>
      <c r="J136" s="47"/>
      <c r="K136" s="47"/>
      <c r="L136" s="11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 ht="12.75" customHeight="1">
      <c r="A137" s="47"/>
      <c r="B137" s="117"/>
      <c r="C137" s="47"/>
      <c r="D137" s="47"/>
      <c r="E137" s="47"/>
      <c r="F137" s="47"/>
      <c r="G137" s="47"/>
      <c r="H137" s="47"/>
      <c r="I137" s="47"/>
      <c r="J137" s="47"/>
      <c r="K137" s="47"/>
      <c r="L137" s="11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 ht="12.75" customHeight="1">
      <c r="A138" s="47"/>
      <c r="B138" s="117"/>
      <c r="C138" s="47"/>
      <c r="D138" s="47"/>
      <c r="E138" s="47"/>
      <c r="F138" s="47"/>
      <c r="G138" s="47"/>
      <c r="H138" s="47"/>
      <c r="I138" s="47"/>
      <c r="J138" s="47"/>
      <c r="K138" s="47"/>
      <c r="L138" s="11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 ht="12.75" customHeight="1">
      <c r="A139" s="47"/>
      <c r="B139" s="117"/>
      <c r="C139" s="47"/>
      <c r="D139" s="47"/>
      <c r="E139" s="47"/>
      <c r="F139" s="47"/>
      <c r="G139" s="47"/>
      <c r="H139" s="47"/>
      <c r="I139" s="47"/>
      <c r="J139" s="47"/>
      <c r="K139" s="47"/>
      <c r="L139" s="11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 ht="12.75" customHeight="1">
      <c r="A140" s="47"/>
      <c r="B140" s="117"/>
      <c r="C140" s="47"/>
      <c r="D140" s="47"/>
      <c r="E140" s="47"/>
      <c r="F140" s="47"/>
      <c r="G140" s="47"/>
      <c r="H140" s="47"/>
      <c r="I140" s="47"/>
      <c r="J140" s="47"/>
      <c r="K140" s="47"/>
      <c r="L140" s="11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 ht="12.75" customHeight="1">
      <c r="A141" s="47"/>
      <c r="B141" s="117"/>
      <c r="C141" s="47"/>
      <c r="D141" s="47"/>
      <c r="E141" s="47"/>
      <c r="F141" s="47"/>
      <c r="G141" s="47"/>
      <c r="H141" s="47"/>
      <c r="I141" s="47"/>
      <c r="J141" s="47"/>
      <c r="K141" s="47"/>
      <c r="L141" s="11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ht="12.75" customHeight="1">
      <c r="A142" s="47"/>
      <c r="B142" s="117"/>
      <c r="C142" s="47"/>
      <c r="D142" s="47"/>
      <c r="E142" s="47"/>
      <c r="F142" s="47"/>
      <c r="G142" s="47"/>
      <c r="H142" s="47"/>
      <c r="I142" s="47"/>
      <c r="J142" s="47"/>
      <c r="K142" s="47"/>
      <c r="L142" s="11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 ht="12.75" customHeight="1">
      <c r="A143" s="47"/>
      <c r="B143" s="117"/>
      <c r="C143" s="47"/>
      <c r="D143" s="47"/>
      <c r="E143" s="47"/>
      <c r="F143" s="47"/>
      <c r="G143" s="47"/>
      <c r="H143" s="47"/>
      <c r="I143" s="47"/>
      <c r="J143" s="47"/>
      <c r="K143" s="47"/>
      <c r="L143" s="11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 ht="12.75" customHeight="1">
      <c r="A144" s="47"/>
      <c r="B144" s="117"/>
      <c r="C144" s="47"/>
      <c r="D144" s="47"/>
      <c r="E144" s="47"/>
      <c r="F144" s="47"/>
      <c r="G144" s="47"/>
      <c r="H144" s="47"/>
      <c r="I144" s="47"/>
      <c r="J144" s="47"/>
      <c r="K144" s="47"/>
      <c r="L144" s="11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 ht="12.75" customHeight="1">
      <c r="A145" s="47"/>
      <c r="B145" s="117"/>
      <c r="C145" s="47"/>
      <c r="D145" s="47"/>
      <c r="E145" s="47"/>
      <c r="F145" s="47"/>
      <c r="G145" s="47"/>
      <c r="H145" s="47"/>
      <c r="I145" s="47"/>
      <c r="J145" s="47"/>
      <c r="K145" s="47"/>
      <c r="L145" s="11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 ht="12.75" customHeight="1">
      <c r="A146" s="47"/>
      <c r="B146" s="117"/>
      <c r="C146" s="47"/>
      <c r="D146" s="47"/>
      <c r="E146" s="47"/>
      <c r="F146" s="47"/>
      <c r="G146" s="47"/>
      <c r="H146" s="47"/>
      <c r="I146" s="47"/>
      <c r="J146" s="47"/>
      <c r="K146" s="47"/>
      <c r="L146" s="11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 ht="12.75" customHeight="1">
      <c r="A147" s="47"/>
      <c r="B147" s="117"/>
      <c r="C147" s="47"/>
      <c r="D147" s="47"/>
      <c r="E147" s="47"/>
      <c r="F147" s="47"/>
      <c r="G147" s="47"/>
      <c r="H147" s="47"/>
      <c r="I147" s="47"/>
      <c r="J147" s="47"/>
      <c r="K147" s="47"/>
      <c r="L147" s="11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 ht="12.75" customHeight="1">
      <c r="A148" s="47"/>
      <c r="B148" s="117"/>
      <c r="C148" s="47"/>
      <c r="D148" s="47"/>
      <c r="E148" s="47"/>
      <c r="F148" s="47"/>
      <c r="G148" s="47"/>
      <c r="H148" s="47"/>
      <c r="I148" s="47"/>
      <c r="J148" s="47"/>
      <c r="K148" s="47"/>
      <c r="L148" s="11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 ht="12.75" customHeight="1">
      <c r="A149" s="47"/>
      <c r="B149" s="117"/>
      <c r="C149" s="47"/>
      <c r="D149" s="47"/>
      <c r="E149" s="47"/>
      <c r="F149" s="47"/>
      <c r="G149" s="47"/>
      <c r="H149" s="47"/>
      <c r="I149" s="47"/>
      <c r="J149" s="47"/>
      <c r="K149" s="47"/>
      <c r="L149" s="11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 ht="12.75" customHeight="1">
      <c r="A150" s="47"/>
      <c r="B150" s="117"/>
      <c r="C150" s="47"/>
      <c r="D150" s="47"/>
      <c r="E150" s="47"/>
      <c r="F150" s="47"/>
      <c r="G150" s="47"/>
      <c r="H150" s="47"/>
      <c r="I150" s="47"/>
      <c r="J150" s="47"/>
      <c r="K150" s="47"/>
      <c r="L150" s="11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 ht="12.75" customHeight="1">
      <c r="A151" s="47"/>
      <c r="B151" s="117"/>
      <c r="C151" s="47"/>
      <c r="D151" s="47"/>
      <c r="E151" s="47"/>
      <c r="F151" s="47"/>
      <c r="G151" s="47"/>
      <c r="H151" s="47"/>
      <c r="I151" s="47"/>
      <c r="J151" s="47"/>
      <c r="K151" s="47"/>
      <c r="L151" s="11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 ht="12.75" customHeight="1">
      <c r="A152" s="47"/>
      <c r="B152" s="117"/>
      <c r="C152" s="47"/>
      <c r="D152" s="47"/>
      <c r="E152" s="47"/>
      <c r="F152" s="47"/>
      <c r="G152" s="47"/>
      <c r="H152" s="47"/>
      <c r="I152" s="47"/>
      <c r="J152" s="47"/>
      <c r="K152" s="47"/>
      <c r="L152" s="11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 ht="12.75" customHeight="1">
      <c r="A153" s="47"/>
      <c r="B153" s="117"/>
      <c r="C153" s="47"/>
      <c r="D153" s="47"/>
      <c r="E153" s="47"/>
      <c r="F153" s="47"/>
      <c r="G153" s="47"/>
      <c r="H153" s="47"/>
      <c r="I153" s="47"/>
      <c r="J153" s="47"/>
      <c r="K153" s="47"/>
      <c r="L153" s="11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 ht="12.75" customHeight="1">
      <c r="A154" s="47"/>
      <c r="B154" s="117"/>
      <c r="C154" s="47"/>
      <c r="D154" s="47"/>
      <c r="E154" s="47"/>
      <c r="F154" s="47"/>
      <c r="G154" s="47"/>
      <c r="H154" s="47"/>
      <c r="I154" s="47"/>
      <c r="J154" s="47"/>
      <c r="K154" s="47"/>
      <c r="L154" s="11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 ht="12.75" customHeight="1">
      <c r="A155" s="47"/>
      <c r="B155" s="117"/>
      <c r="C155" s="47"/>
      <c r="D155" s="47"/>
      <c r="E155" s="47"/>
      <c r="F155" s="47"/>
      <c r="G155" s="47"/>
      <c r="H155" s="47"/>
      <c r="I155" s="47"/>
      <c r="J155" s="47"/>
      <c r="K155" s="47"/>
      <c r="L155" s="11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 ht="12.75" customHeight="1">
      <c r="A156" s="47"/>
      <c r="B156" s="117"/>
      <c r="C156" s="47"/>
      <c r="D156" s="47"/>
      <c r="E156" s="47"/>
      <c r="F156" s="47"/>
      <c r="G156" s="47"/>
      <c r="H156" s="47"/>
      <c r="I156" s="47"/>
      <c r="J156" s="47"/>
      <c r="K156" s="47"/>
      <c r="L156" s="11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 ht="12.75" customHeight="1">
      <c r="A157" s="47"/>
      <c r="B157" s="117"/>
      <c r="C157" s="47"/>
      <c r="D157" s="47"/>
      <c r="E157" s="47"/>
      <c r="F157" s="47"/>
      <c r="G157" s="47"/>
      <c r="H157" s="47"/>
      <c r="I157" s="47"/>
      <c r="J157" s="47"/>
      <c r="K157" s="47"/>
      <c r="L157" s="11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 ht="12.75" customHeight="1">
      <c r="A158" s="47"/>
      <c r="B158" s="117"/>
      <c r="C158" s="47"/>
      <c r="D158" s="47"/>
      <c r="E158" s="47"/>
      <c r="F158" s="47"/>
      <c r="G158" s="47"/>
      <c r="H158" s="47"/>
      <c r="I158" s="47"/>
      <c r="J158" s="47"/>
      <c r="K158" s="47"/>
      <c r="L158" s="11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 ht="12.75" customHeight="1">
      <c r="A159" s="47"/>
      <c r="B159" s="117"/>
      <c r="C159" s="47"/>
      <c r="D159" s="47"/>
      <c r="E159" s="47"/>
      <c r="F159" s="47"/>
      <c r="G159" s="47"/>
      <c r="H159" s="47"/>
      <c r="I159" s="47"/>
      <c r="J159" s="47"/>
      <c r="K159" s="47"/>
      <c r="L159" s="11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 ht="12.75" customHeight="1">
      <c r="A160" s="47"/>
      <c r="B160" s="117"/>
      <c r="C160" s="47"/>
      <c r="D160" s="47"/>
      <c r="E160" s="47"/>
      <c r="F160" s="47"/>
      <c r="G160" s="47"/>
      <c r="H160" s="47"/>
      <c r="I160" s="47"/>
      <c r="J160" s="47"/>
      <c r="K160" s="47"/>
      <c r="L160" s="11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 ht="12.75" customHeight="1">
      <c r="A161" s="47"/>
      <c r="B161" s="117"/>
      <c r="C161" s="47"/>
      <c r="D161" s="47"/>
      <c r="E161" s="47"/>
      <c r="F161" s="47"/>
      <c r="G161" s="47"/>
      <c r="H161" s="47"/>
      <c r="I161" s="47"/>
      <c r="J161" s="47"/>
      <c r="K161" s="47"/>
      <c r="L161" s="11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 ht="12.75" customHeight="1">
      <c r="A162" s="47"/>
      <c r="B162" s="117"/>
      <c r="C162" s="47"/>
      <c r="D162" s="47"/>
      <c r="E162" s="47"/>
      <c r="F162" s="47"/>
      <c r="G162" s="47"/>
      <c r="H162" s="47"/>
      <c r="I162" s="47"/>
      <c r="J162" s="47"/>
      <c r="K162" s="47"/>
      <c r="L162" s="11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 ht="12.75" customHeight="1">
      <c r="A163" s="47"/>
      <c r="B163" s="117"/>
      <c r="C163" s="47"/>
      <c r="D163" s="47"/>
      <c r="E163" s="47"/>
      <c r="F163" s="47"/>
      <c r="G163" s="47"/>
      <c r="H163" s="47"/>
      <c r="I163" s="47"/>
      <c r="J163" s="47"/>
      <c r="K163" s="47"/>
      <c r="L163" s="11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 ht="12.75" customHeight="1">
      <c r="A164" s="47"/>
      <c r="B164" s="117"/>
      <c r="C164" s="47"/>
      <c r="D164" s="47"/>
      <c r="E164" s="47"/>
      <c r="F164" s="47"/>
      <c r="G164" s="47"/>
      <c r="H164" s="47"/>
      <c r="I164" s="47"/>
      <c r="J164" s="47"/>
      <c r="K164" s="47"/>
      <c r="L164" s="11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 ht="12.75" customHeight="1">
      <c r="A165" s="47"/>
      <c r="B165" s="117"/>
      <c r="C165" s="47"/>
      <c r="D165" s="47"/>
      <c r="E165" s="47"/>
      <c r="F165" s="47"/>
      <c r="G165" s="47"/>
      <c r="H165" s="47"/>
      <c r="I165" s="47"/>
      <c r="J165" s="47"/>
      <c r="K165" s="47"/>
      <c r="L165" s="11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 ht="12.75" customHeight="1">
      <c r="A166" s="47"/>
      <c r="B166" s="117"/>
      <c r="C166" s="47"/>
      <c r="D166" s="47"/>
      <c r="E166" s="47"/>
      <c r="F166" s="47"/>
      <c r="G166" s="47"/>
      <c r="H166" s="47"/>
      <c r="I166" s="47"/>
      <c r="J166" s="47"/>
      <c r="K166" s="47"/>
      <c r="L166" s="11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 ht="12.75" customHeight="1">
      <c r="A167" s="47"/>
      <c r="B167" s="117"/>
      <c r="C167" s="47"/>
      <c r="D167" s="47"/>
      <c r="E167" s="47"/>
      <c r="F167" s="47"/>
      <c r="G167" s="47"/>
      <c r="H167" s="47"/>
      <c r="I167" s="47"/>
      <c r="J167" s="47"/>
      <c r="K167" s="47"/>
      <c r="L167" s="11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 ht="12.75" customHeight="1">
      <c r="A168" s="47"/>
      <c r="B168" s="117"/>
      <c r="C168" s="47"/>
      <c r="D168" s="47"/>
      <c r="E168" s="47"/>
      <c r="F168" s="47"/>
      <c r="G168" s="47"/>
      <c r="H168" s="47"/>
      <c r="I168" s="47"/>
      <c r="J168" s="47"/>
      <c r="K168" s="47"/>
      <c r="L168" s="11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 ht="12.75" customHeight="1">
      <c r="A169" s="47"/>
      <c r="B169" s="117"/>
      <c r="C169" s="47"/>
      <c r="D169" s="47"/>
      <c r="E169" s="47"/>
      <c r="F169" s="47"/>
      <c r="G169" s="47"/>
      <c r="H169" s="47"/>
      <c r="I169" s="47"/>
      <c r="J169" s="47"/>
      <c r="K169" s="47"/>
      <c r="L169" s="11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 ht="12.75" customHeight="1">
      <c r="A170" s="47"/>
      <c r="B170" s="117"/>
      <c r="C170" s="47"/>
      <c r="D170" s="47"/>
      <c r="E170" s="47"/>
      <c r="F170" s="47"/>
      <c r="G170" s="47"/>
      <c r="H170" s="47"/>
      <c r="I170" s="47"/>
      <c r="J170" s="47"/>
      <c r="K170" s="47"/>
      <c r="L170" s="11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 ht="12.75" customHeight="1">
      <c r="A171" s="47"/>
      <c r="B171" s="117"/>
      <c r="C171" s="47"/>
      <c r="D171" s="47"/>
      <c r="E171" s="47"/>
      <c r="F171" s="47"/>
      <c r="G171" s="47"/>
      <c r="H171" s="47"/>
      <c r="I171" s="47"/>
      <c r="J171" s="47"/>
      <c r="K171" s="47"/>
      <c r="L171" s="11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 ht="12.75" customHeight="1">
      <c r="A172" s="47"/>
      <c r="B172" s="117"/>
      <c r="C172" s="47"/>
      <c r="D172" s="47"/>
      <c r="E172" s="47"/>
      <c r="F172" s="47"/>
      <c r="G172" s="47"/>
      <c r="H172" s="47"/>
      <c r="I172" s="47"/>
      <c r="J172" s="47"/>
      <c r="K172" s="47"/>
      <c r="L172" s="11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 ht="12.75" customHeight="1">
      <c r="A173" s="47"/>
      <c r="B173" s="117"/>
      <c r="C173" s="47"/>
      <c r="D173" s="47"/>
      <c r="E173" s="47"/>
      <c r="F173" s="47"/>
      <c r="G173" s="47"/>
      <c r="H173" s="47"/>
      <c r="I173" s="47"/>
      <c r="J173" s="47"/>
      <c r="K173" s="47"/>
      <c r="L173" s="11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 ht="12.75" customHeight="1">
      <c r="A174" s="47"/>
      <c r="B174" s="117"/>
      <c r="C174" s="47"/>
      <c r="D174" s="47"/>
      <c r="E174" s="47"/>
      <c r="F174" s="47"/>
      <c r="G174" s="47"/>
      <c r="H174" s="47"/>
      <c r="I174" s="47"/>
      <c r="J174" s="47"/>
      <c r="K174" s="47"/>
      <c r="L174" s="11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 ht="12.75" customHeight="1">
      <c r="A175" s="47"/>
      <c r="B175" s="117"/>
      <c r="C175" s="47"/>
      <c r="D175" s="47"/>
      <c r="E175" s="47"/>
      <c r="F175" s="47"/>
      <c r="G175" s="47"/>
      <c r="H175" s="47"/>
      <c r="I175" s="47"/>
      <c r="J175" s="47"/>
      <c r="K175" s="47"/>
      <c r="L175" s="11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 ht="12.75" customHeight="1">
      <c r="A176" s="47"/>
      <c r="B176" s="117"/>
      <c r="C176" s="47"/>
      <c r="D176" s="47"/>
      <c r="E176" s="47"/>
      <c r="F176" s="47"/>
      <c r="G176" s="47"/>
      <c r="H176" s="47"/>
      <c r="I176" s="47"/>
      <c r="J176" s="47"/>
      <c r="K176" s="47"/>
      <c r="L176" s="11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 ht="12.75" customHeight="1">
      <c r="A177" s="47"/>
      <c r="B177" s="117"/>
      <c r="C177" s="47"/>
      <c r="D177" s="47"/>
      <c r="E177" s="47"/>
      <c r="F177" s="47"/>
      <c r="G177" s="47"/>
      <c r="H177" s="47"/>
      <c r="I177" s="47"/>
      <c r="J177" s="47"/>
      <c r="K177" s="47"/>
      <c r="L177" s="11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 ht="12.75" customHeight="1">
      <c r="A178" s="47"/>
      <c r="B178" s="117"/>
      <c r="C178" s="47"/>
      <c r="D178" s="47"/>
      <c r="E178" s="47"/>
      <c r="F178" s="47"/>
      <c r="G178" s="47"/>
      <c r="H178" s="47"/>
      <c r="I178" s="47"/>
      <c r="J178" s="47"/>
      <c r="K178" s="47"/>
      <c r="L178" s="11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 ht="12.75" customHeight="1">
      <c r="A179" s="47"/>
      <c r="B179" s="117"/>
      <c r="C179" s="47"/>
      <c r="D179" s="47"/>
      <c r="E179" s="47"/>
      <c r="F179" s="47"/>
      <c r="G179" s="47"/>
      <c r="H179" s="47"/>
      <c r="I179" s="47"/>
      <c r="J179" s="47"/>
      <c r="K179" s="47"/>
      <c r="L179" s="11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 ht="12.75" customHeight="1">
      <c r="A180" s="47"/>
      <c r="B180" s="117"/>
      <c r="C180" s="47"/>
      <c r="D180" s="47"/>
      <c r="E180" s="47"/>
      <c r="F180" s="47"/>
      <c r="G180" s="47"/>
      <c r="H180" s="47"/>
      <c r="I180" s="47"/>
      <c r="J180" s="47"/>
      <c r="K180" s="47"/>
      <c r="L180" s="11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 ht="12.75" customHeight="1">
      <c r="A181" s="47"/>
      <c r="B181" s="117"/>
      <c r="C181" s="47"/>
      <c r="D181" s="47"/>
      <c r="E181" s="47"/>
      <c r="F181" s="47"/>
      <c r="G181" s="47"/>
      <c r="H181" s="47"/>
      <c r="I181" s="47"/>
      <c r="J181" s="47"/>
      <c r="K181" s="47"/>
      <c r="L181" s="11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 ht="12.75" customHeight="1">
      <c r="A182" s="47"/>
      <c r="B182" s="117"/>
      <c r="C182" s="47"/>
      <c r="D182" s="47"/>
      <c r="E182" s="47"/>
      <c r="F182" s="47"/>
      <c r="G182" s="47"/>
      <c r="H182" s="47"/>
      <c r="I182" s="47"/>
      <c r="J182" s="47"/>
      <c r="K182" s="47"/>
      <c r="L182" s="11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 ht="12.75" customHeight="1">
      <c r="A183" s="47"/>
      <c r="B183" s="117"/>
      <c r="C183" s="47"/>
      <c r="D183" s="47"/>
      <c r="E183" s="47"/>
      <c r="F183" s="47"/>
      <c r="G183" s="47"/>
      <c r="H183" s="47"/>
      <c r="I183" s="47"/>
      <c r="J183" s="47"/>
      <c r="K183" s="47"/>
      <c r="L183" s="11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 ht="12.75" customHeight="1">
      <c r="A184" s="47"/>
      <c r="B184" s="117"/>
      <c r="C184" s="47"/>
      <c r="D184" s="47"/>
      <c r="E184" s="47"/>
      <c r="F184" s="47"/>
      <c r="G184" s="47"/>
      <c r="H184" s="47"/>
      <c r="I184" s="47"/>
      <c r="J184" s="47"/>
      <c r="K184" s="47"/>
      <c r="L184" s="11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 ht="12.75" customHeight="1">
      <c r="A185" s="47"/>
      <c r="B185" s="117"/>
      <c r="C185" s="47"/>
      <c r="D185" s="47"/>
      <c r="E185" s="47"/>
      <c r="F185" s="47"/>
      <c r="G185" s="47"/>
      <c r="H185" s="47"/>
      <c r="I185" s="47"/>
      <c r="J185" s="47"/>
      <c r="K185" s="47"/>
      <c r="L185" s="11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 ht="12.75" customHeight="1">
      <c r="A186" s="47"/>
      <c r="B186" s="117"/>
      <c r="C186" s="47"/>
      <c r="D186" s="47"/>
      <c r="E186" s="47"/>
      <c r="F186" s="47"/>
      <c r="G186" s="47"/>
      <c r="H186" s="47"/>
      <c r="I186" s="47"/>
      <c r="J186" s="47"/>
      <c r="K186" s="47"/>
      <c r="L186" s="11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 ht="12.75" customHeight="1">
      <c r="A187" s="47"/>
      <c r="B187" s="117"/>
      <c r="C187" s="47"/>
      <c r="D187" s="47"/>
      <c r="E187" s="47"/>
      <c r="F187" s="47"/>
      <c r="G187" s="47"/>
      <c r="H187" s="47"/>
      <c r="I187" s="47"/>
      <c r="J187" s="47"/>
      <c r="K187" s="47"/>
      <c r="L187" s="11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 ht="12.75" customHeight="1">
      <c r="A188" s="47"/>
      <c r="B188" s="117"/>
      <c r="C188" s="47"/>
      <c r="D188" s="47"/>
      <c r="E188" s="47"/>
      <c r="F188" s="47"/>
      <c r="G188" s="47"/>
      <c r="H188" s="47"/>
      <c r="I188" s="47"/>
      <c r="J188" s="47"/>
      <c r="K188" s="47"/>
      <c r="L188" s="11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 ht="12.75" customHeight="1">
      <c r="A189" s="47"/>
      <c r="B189" s="117"/>
      <c r="C189" s="47"/>
      <c r="D189" s="47"/>
      <c r="E189" s="47"/>
      <c r="F189" s="47"/>
      <c r="G189" s="47"/>
      <c r="H189" s="47"/>
      <c r="I189" s="47"/>
      <c r="J189" s="47"/>
      <c r="K189" s="47"/>
      <c r="L189" s="11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 ht="12.75" customHeight="1">
      <c r="A190" s="47"/>
      <c r="B190" s="117"/>
      <c r="C190" s="47"/>
      <c r="D190" s="47"/>
      <c r="E190" s="47"/>
      <c r="F190" s="47"/>
      <c r="G190" s="47"/>
      <c r="H190" s="47"/>
      <c r="I190" s="47"/>
      <c r="J190" s="47"/>
      <c r="K190" s="47"/>
      <c r="L190" s="11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 ht="12.75" customHeight="1">
      <c r="A191" s="47"/>
      <c r="B191" s="117"/>
      <c r="C191" s="47"/>
      <c r="D191" s="47"/>
      <c r="E191" s="47"/>
      <c r="F191" s="47"/>
      <c r="G191" s="47"/>
      <c r="H191" s="47"/>
      <c r="I191" s="47"/>
      <c r="J191" s="47"/>
      <c r="K191" s="47"/>
      <c r="L191" s="11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 ht="12.75" customHeight="1">
      <c r="A192" s="47"/>
      <c r="B192" s="117"/>
      <c r="C192" s="47"/>
      <c r="D192" s="47"/>
      <c r="E192" s="47"/>
      <c r="F192" s="47"/>
      <c r="G192" s="47"/>
      <c r="H192" s="47"/>
      <c r="I192" s="47"/>
      <c r="J192" s="47"/>
      <c r="K192" s="47"/>
      <c r="L192" s="11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 ht="12.75" customHeight="1">
      <c r="A193" s="47"/>
      <c r="B193" s="117"/>
      <c r="C193" s="47"/>
      <c r="D193" s="47"/>
      <c r="E193" s="47"/>
      <c r="F193" s="47"/>
      <c r="G193" s="47"/>
      <c r="H193" s="47"/>
      <c r="I193" s="47"/>
      <c r="J193" s="47"/>
      <c r="K193" s="47"/>
      <c r="L193" s="11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 ht="12.75" customHeight="1">
      <c r="A194" s="47"/>
      <c r="B194" s="117"/>
      <c r="C194" s="47"/>
      <c r="D194" s="47"/>
      <c r="E194" s="47"/>
      <c r="F194" s="47"/>
      <c r="G194" s="47"/>
      <c r="H194" s="47"/>
      <c r="I194" s="47"/>
      <c r="J194" s="47"/>
      <c r="K194" s="47"/>
      <c r="L194" s="11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 ht="12.75" customHeight="1">
      <c r="A195" s="47"/>
      <c r="B195" s="117"/>
      <c r="C195" s="47"/>
      <c r="D195" s="47"/>
      <c r="E195" s="47"/>
      <c r="F195" s="47"/>
      <c r="G195" s="47"/>
      <c r="H195" s="47"/>
      <c r="I195" s="47"/>
      <c r="J195" s="47"/>
      <c r="K195" s="47"/>
      <c r="L195" s="11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 ht="12.75" customHeight="1">
      <c r="A196" s="47"/>
      <c r="B196" s="117"/>
      <c r="C196" s="47"/>
      <c r="D196" s="47"/>
      <c r="E196" s="47"/>
      <c r="F196" s="47"/>
      <c r="G196" s="47"/>
      <c r="H196" s="47"/>
      <c r="I196" s="47"/>
      <c r="J196" s="47"/>
      <c r="K196" s="47"/>
      <c r="L196" s="11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 ht="12.75" customHeight="1">
      <c r="A197" s="47"/>
      <c r="B197" s="117"/>
      <c r="C197" s="47"/>
      <c r="D197" s="47"/>
      <c r="E197" s="47"/>
      <c r="F197" s="47"/>
      <c r="G197" s="47"/>
      <c r="H197" s="47"/>
      <c r="I197" s="47"/>
      <c r="J197" s="47"/>
      <c r="K197" s="47"/>
      <c r="L197" s="11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 ht="12.75" customHeight="1">
      <c r="A198" s="47"/>
      <c r="B198" s="117"/>
      <c r="C198" s="47"/>
      <c r="D198" s="47"/>
      <c r="E198" s="47"/>
      <c r="F198" s="47"/>
      <c r="G198" s="47"/>
      <c r="H198" s="47"/>
      <c r="I198" s="47"/>
      <c r="J198" s="47"/>
      <c r="K198" s="47"/>
      <c r="L198" s="11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 ht="12.75" customHeight="1">
      <c r="A199" s="47"/>
      <c r="B199" s="117"/>
      <c r="C199" s="47"/>
      <c r="D199" s="47"/>
      <c r="E199" s="47"/>
      <c r="F199" s="47"/>
      <c r="G199" s="47"/>
      <c r="H199" s="47"/>
      <c r="I199" s="47"/>
      <c r="J199" s="47"/>
      <c r="K199" s="47"/>
      <c r="L199" s="11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 ht="12.75" customHeight="1">
      <c r="A200" s="47"/>
      <c r="B200" s="117"/>
      <c r="C200" s="47"/>
      <c r="D200" s="47"/>
      <c r="E200" s="47"/>
      <c r="F200" s="47"/>
      <c r="G200" s="47"/>
      <c r="H200" s="47"/>
      <c r="I200" s="47"/>
      <c r="J200" s="47"/>
      <c r="K200" s="47"/>
      <c r="L200" s="11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 ht="12.75" customHeight="1">
      <c r="A201" s="47"/>
      <c r="B201" s="117"/>
      <c r="C201" s="47"/>
      <c r="D201" s="47"/>
      <c r="E201" s="47"/>
      <c r="F201" s="47"/>
      <c r="G201" s="47"/>
      <c r="H201" s="47"/>
      <c r="I201" s="47"/>
      <c r="J201" s="47"/>
      <c r="K201" s="47"/>
      <c r="L201" s="11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 ht="12.75" customHeight="1">
      <c r="A202" s="47"/>
      <c r="B202" s="117"/>
      <c r="C202" s="47"/>
      <c r="D202" s="47"/>
      <c r="E202" s="47"/>
      <c r="F202" s="47"/>
      <c r="G202" s="47"/>
      <c r="H202" s="47"/>
      <c r="I202" s="47"/>
      <c r="J202" s="47"/>
      <c r="K202" s="47"/>
      <c r="L202" s="11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 ht="12.75" customHeight="1">
      <c r="A203" s="47"/>
      <c r="B203" s="117"/>
      <c r="C203" s="47"/>
      <c r="D203" s="47"/>
      <c r="E203" s="47"/>
      <c r="F203" s="47"/>
      <c r="G203" s="47"/>
      <c r="H203" s="47"/>
      <c r="I203" s="47"/>
      <c r="J203" s="47"/>
      <c r="K203" s="47"/>
      <c r="L203" s="11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 ht="12.75" customHeight="1">
      <c r="A204" s="47"/>
      <c r="B204" s="117"/>
      <c r="C204" s="47"/>
      <c r="D204" s="47"/>
      <c r="E204" s="47"/>
      <c r="F204" s="47"/>
      <c r="G204" s="47"/>
      <c r="H204" s="47"/>
      <c r="I204" s="47"/>
      <c r="J204" s="47"/>
      <c r="K204" s="47"/>
      <c r="L204" s="11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 ht="12.75" customHeight="1">
      <c r="A205" s="47"/>
      <c r="B205" s="117"/>
      <c r="C205" s="47"/>
      <c r="D205" s="47"/>
      <c r="E205" s="47"/>
      <c r="F205" s="47"/>
      <c r="G205" s="47"/>
      <c r="H205" s="47"/>
      <c r="I205" s="47"/>
      <c r="J205" s="47"/>
      <c r="K205" s="47"/>
      <c r="L205" s="11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 ht="12.75" customHeight="1">
      <c r="A206" s="47"/>
      <c r="B206" s="117"/>
      <c r="C206" s="47"/>
      <c r="D206" s="47"/>
      <c r="E206" s="47"/>
      <c r="F206" s="47"/>
      <c r="G206" s="47"/>
      <c r="H206" s="47"/>
      <c r="I206" s="47"/>
      <c r="J206" s="47"/>
      <c r="K206" s="47"/>
      <c r="L206" s="11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 ht="12.75" customHeight="1">
      <c r="A207" s="47"/>
      <c r="B207" s="117"/>
      <c r="C207" s="47"/>
      <c r="D207" s="47"/>
      <c r="E207" s="47"/>
      <c r="F207" s="47"/>
      <c r="G207" s="47"/>
      <c r="H207" s="47"/>
      <c r="I207" s="47"/>
      <c r="J207" s="47"/>
      <c r="K207" s="47"/>
      <c r="L207" s="11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 ht="12.75" customHeight="1">
      <c r="A208" s="47"/>
      <c r="B208" s="117"/>
      <c r="C208" s="47"/>
      <c r="D208" s="47"/>
      <c r="E208" s="47"/>
      <c r="F208" s="47"/>
      <c r="G208" s="47"/>
      <c r="H208" s="47"/>
      <c r="I208" s="47"/>
      <c r="J208" s="47"/>
      <c r="K208" s="47"/>
      <c r="L208" s="11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 ht="12.75" customHeight="1">
      <c r="A209" s="47"/>
      <c r="B209" s="117"/>
      <c r="C209" s="47"/>
      <c r="D209" s="47"/>
      <c r="E209" s="47"/>
      <c r="F209" s="47"/>
      <c r="G209" s="47"/>
      <c r="H209" s="47"/>
      <c r="I209" s="47"/>
      <c r="J209" s="47"/>
      <c r="K209" s="47"/>
      <c r="L209" s="11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 ht="12.75" customHeight="1">
      <c r="A210" s="47"/>
      <c r="B210" s="117"/>
      <c r="C210" s="47"/>
      <c r="D210" s="47"/>
      <c r="E210" s="47"/>
      <c r="F210" s="47"/>
      <c r="G210" s="47"/>
      <c r="H210" s="47"/>
      <c r="I210" s="47"/>
      <c r="J210" s="47"/>
      <c r="K210" s="47"/>
      <c r="L210" s="11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 ht="12.75" customHeight="1">
      <c r="A211" s="47"/>
      <c r="B211" s="117"/>
      <c r="C211" s="47"/>
      <c r="D211" s="47"/>
      <c r="E211" s="47"/>
      <c r="F211" s="47"/>
      <c r="G211" s="47"/>
      <c r="H211" s="47"/>
      <c r="I211" s="47"/>
      <c r="J211" s="47"/>
      <c r="K211" s="47"/>
      <c r="L211" s="11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 ht="12.75" customHeight="1">
      <c r="A212" s="47"/>
      <c r="B212" s="117"/>
      <c r="C212" s="47"/>
      <c r="D212" s="47"/>
      <c r="E212" s="47"/>
      <c r="F212" s="47"/>
      <c r="G212" s="47"/>
      <c r="H212" s="47"/>
      <c r="I212" s="47"/>
      <c r="J212" s="47"/>
      <c r="K212" s="47"/>
      <c r="L212" s="11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 ht="12.75" customHeight="1">
      <c r="A213" s="47"/>
      <c r="B213" s="117"/>
      <c r="C213" s="47"/>
      <c r="D213" s="47"/>
      <c r="E213" s="47"/>
      <c r="F213" s="47"/>
      <c r="G213" s="47"/>
      <c r="H213" s="47"/>
      <c r="I213" s="47"/>
      <c r="J213" s="47"/>
      <c r="K213" s="47"/>
      <c r="L213" s="11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 ht="12.75" customHeight="1">
      <c r="A214" s="47"/>
      <c r="B214" s="117"/>
      <c r="C214" s="47"/>
      <c r="D214" s="47"/>
      <c r="E214" s="47"/>
      <c r="F214" s="47"/>
      <c r="G214" s="47"/>
      <c r="H214" s="47"/>
      <c r="I214" s="47"/>
      <c r="J214" s="47"/>
      <c r="K214" s="47"/>
      <c r="L214" s="11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 ht="12.75" customHeight="1">
      <c r="A215" s="47"/>
      <c r="B215" s="117"/>
      <c r="C215" s="47"/>
      <c r="D215" s="47"/>
      <c r="E215" s="47"/>
      <c r="F215" s="47"/>
      <c r="G215" s="47"/>
      <c r="H215" s="47"/>
      <c r="I215" s="47"/>
      <c r="J215" s="47"/>
      <c r="K215" s="47"/>
      <c r="L215" s="11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 ht="12.75" customHeight="1">
      <c r="A216" s="47"/>
      <c r="B216" s="117"/>
      <c r="C216" s="47"/>
      <c r="D216" s="47"/>
      <c r="E216" s="47"/>
      <c r="F216" s="47"/>
      <c r="G216" s="47"/>
      <c r="H216" s="47"/>
      <c r="I216" s="47"/>
      <c r="J216" s="47"/>
      <c r="K216" s="47"/>
      <c r="L216" s="11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 ht="12.75" customHeight="1">
      <c r="A217" s="47"/>
      <c r="B217" s="117"/>
      <c r="C217" s="47"/>
      <c r="D217" s="47"/>
      <c r="E217" s="47"/>
      <c r="F217" s="47"/>
      <c r="G217" s="47"/>
      <c r="H217" s="47"/>
      <c r="I217" s="47"/>
      <c r="J217" s="47"/>
      <c r="K217" s="47"/>
      <c r="L217" s="11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 ht="12.75" customHeight="1">
      <c r="A218" s="47"/>
      <c r="B218" s="117"/>
      <c r="C218" s="47"/>
      <c r="D218" s="47"/>
      <c r="E218" s="47"/>
      <c r="F218" s="47"/>
      <c r="G218" s="47"/>
      <c r="H218" s="47"/>
      <c r="I218" s="47"/>
      <c r="J218" s="47"/>
      <c r="K218" s="47"/>
      <c r="L218" s="11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 ht="12.75" customHeight="1">
      <c r="A219" s="47"/>
      <c r="B219" s="117"/>
      <c r="C219" s="47"/>
      <c r="D219" s="47"/>
      <c r="E219" s="47"/>
      <c r="F219" s="47"/>
      <c r="G219" s="47"/>
      <c r="H219" s="47"/>
      <c r="I219" s="47"/>
      <c r="J219" s="47"/>
      <c r="K219" s="47"/>
      <c r="L219" s="11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 ht="12.75" customHeight="1">
      <c r="A220" s="47"/>
      <c r="B220" s="117"/>
      <c r="C220" s="47"/>
      <c r="D220" s="47"/>
      <c r="E220" s="47"/>
      <c r="F220" s="47"/>
      <c r="G220" s="47"/>
      <c r="H220" s="47"/>
      <c r="I220" s="47"/>
      <c r="J220" s="47"/>
      <c r="K220" s="47"/>
      <c r="L220" s="11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 ht="12.75" customHeight="1">
      <c r="A221" s="47"/>
      <c r="B221" s="117"/>
      <c r="C221" s="47"/>
      <c r="D221" s="47"/>
      <c r="E221" s="47"/>
      <c r="F221" s="47"/>
      <c r="G221" s="47"/>
      <c r="H221" s="47"/>
      <c r="I221" s="47"/>
      <c r="J221" s="47"/>
      <c r="K221" s="47"/>
      <c r="L221" s="11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 ht="12.75" customHeight="1">
      <c r="A222" s="47"/>
      <c r="B222" s="117"/>
      <c r="C222" s="47"/>
      <c r="D222" s="47"/>
      <c r="E222" s="47"/>
      <c r="F222" s="47"/>
      <c r="G222" s="47"/>
      <c r="H222" s="47"/>
      <c r="I222" s="47"/>
      <c r="J222" s="47"/>
      <c r="K222" s="47"/>
      <c r="L222" s="11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 ht="12.75" customHeight="1">
      <c r="A223" s="47"/>
      <c r="B223" s="117"/>
      <c r="C223" s="47"/>
      <c r="D223" s="47"/>
      <c r="E223" s="47"/>
      <c r="F223" s="47"/>
      <c r="G223" s="47"/>
      <c r="H223" s="47"/>
      <c r="I223" s="47"/>
      <c r="J223" s="47"/>
      <c r="K223" s="47"/>
      <c r="L223" s="11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 ht="12.75" customHeight="1">
      <c r="A224" s="47"/>
      <c r="B224" s="117"/>
      <c r="C224" s="47"/>
      <c r="D224" s="47"/>
      <c r="E224" s="47"/>
      <c r="F224" s="47"/>
      <c r="G224" s="47"/>
      <c r="H224" s="47"/>
      <c r="I224" s="47"/>
      <c r="J224" s="47"/>
      <c r="K224" s="47"/>
      <c r="L224" s="11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 ht="12.75" customHeight="1">
      <c r="A225" s="47"/>
      <c r="B225" s="117"/>
      <c r="C225" s="47"/>
      <c r="D225" s="47"/>
      <c r="E225" s="47"/>
      <c r="F225" s="47"/>
      <c r="G225" s="47"/>
      <c r="H225" s="47"/>
      <c r="I225" s="47"/>
      <c r="J225" s="47"/>
      <c r="K225" s="47"/>
      <c r="L225" s="11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 ht="12.75" customHeight="1">
      <c r="A226" s="47"/>
      <c r="B226" s="117"/>
      <c r="C226" s="47"/>
      <c r="D226" s="47"/>
      <c r="E226" s="47"/>
      <c r="F226" s="47"/>
      <c r="G226" s="47"/>
      <c r="H226" s="47"/>
      <c r="I226" s="47"/>
      <c r="J226" s="47"/>
      <c r="K226" s="47"/>
      <c r="L226" s="11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 ht="12.75" customHeight="1">
      <c r="A227" s="47"/>
      <c r="B227" s="117"/>
      <c r="C227" s="47"/>
      <c r="D227" s="47"/>
      <c r="E227" s="47"/>
      <c r="F227" s="47"/>
      <c r="G227" s="47"/>
      <c r="H227" s="47"/>
      <c r="I227" s="47"/>
      <c r="J227" s="47"/>
      <c r="K227" s="47"/>
      <c r="L227" s="11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 ht="12.75" customHeight="1">
      <c r="A228" s="47"/>
      <c r="B228" s="117"/>
      <c r="C228" s="47"/>
      <c r="D228" s="47"/>
      <c r="E228" s="47"/>
      <c r="F228" s="47"/>
      <c r="G228" s="47"/>
      <c r="H228" s="47"/>
      <c r="I228" s="47"/>
      <c r="J228" s="47"/>
      <c r="K228" s="47"/>
      <c r="L228" s="11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 ht="12.75" customHeight="1">
      <c r="A229" s="47"/>
      <c r="B229" s="117"/>
      <c r="C229" s="47"/>
      <c r="D229" s="47"/>
      <c r="E229" s="47"/>
      <c r="F229" s="47"/>
      <c r="G229" s="47"/>
      <c r="H229" s="47"/>
      <c r="I229" s="47"/>
      <c r="J229" s="47"/>
      <c r="K229" s="47"/>
      <c r="L229" s="11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 ht="12.75" customHeight="1">
      <c r="A230" s="47"/>
      <c r="B230" s="117"/>
      <c r="C230" s="47"/>
      <c r="D230" s="47"/>
      <c r="E230" s="47"/>
      <c r="F230" s="47"/>
      <c r="G230" s="47"/>
      <c r="H230" s="47"/>
      <c r="I230" s="47"/>
      <c r="J230" s="47"/>
      <c r="K230" s="47"/>
      <c r="L230" s="11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 ht="12.75" customHeight="1">
      <c r="A231" s="47"/>
      <c r="B231" s="117"/>
      <c r="C231" s="47"/>
      <c r="D231" s="47"/>
      <c r="E231" s="47"/>
      <c r="F231" s="47"/>
      <c r="G231" s="47"/>
      <c r="H231" s="47"/>
      <c r="I231" s="47"/>
      <c r="J231" s="47"/>
      <c r="K231" s="47"/>
      <c r="L231" s="11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 ht="12.75" customHeight="1">
      <c r="A232" s="47"/>
      <c r="B232" s="117"/>
      <c r="C232" s="47"/>
      <c r="D232" s="47"/>
      <c r="E232" s="47"/>
      <c r="F232" s="47"/>
      <c r="G232" s="47"/>
      <c r="H232" s="47"/>
      <c r="I232" s="47"/>
      <c r="J232" s="47"/>
      <c r="K232" s="47"/>
      <c r="L232" s="11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 ht="12.75" customHeight="1">
      <c r="A233" s="47"/>
      <c r="B233" s="117"/>
      <c r="C233" s="47"/>
      <c r="D233" s="47"/>
      <c r="E233" s="47"/>
      <c r="F233" s="47"/>
      <c r="G233" s="47"/>
      <c r="H233" s="47"/>
      <c r="I233" s="47"/>
      <c r="J233" s="47"/>
      <c r="K233" s="47"/>
      <c r="L233" s="11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 ht="12.75" customHeight="1">
      <c r="A234" s="47"/>
      <c r="B234" s="117"/>
      <c r="C234" s="47"/>
      <c r="D234" s="47"/>
      <c r="E234" s="47"/>
      <c r="F234" s="47"/>
      <c r="G234" s="47"/>
      <c r="H234" s="47"/>
      <c r="I234" s="47"/>
      <c r="J234" s="47"/>
      <c r="K234" s="47"/>
      <c r="L234" s="11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 ht="12.75" customHeight="1">
      <c r="A235" s="47"/>
      <c r="B235" s="117"/>
      <c r="C235" s="47"/>
      <c r="D235" s="47"/>
      <c r="E235" s="47"/>
      <c r="F235" s="47"/>
      <c r="G235" s="47"/>
      <c r="H235" s="47"/>
      <c r="I235" s="47"/>
      <c r="J235" s="47"/>
      <c r="K235" s="47"/>
      <c r="L235" s="11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 ht="12.75" customHeight="1">
      <c r="A236" s="47"/>
      <c r="B236" s="117"/>
      <c r="C236" s="47"/>
      <c r="D236" s="47"/>
      <c r="E236" s="47"/>
      <c r="F236" s="47"/>
      <c r="G236" s="47"/>
      <c r="H236" s="47"/>
      <c r="I236" s="47"/>
      <c r="J236" s="47"/>
      <c r="K236" s="47"/>
      <c r="L236" s="11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 ht="12.75" customHeight="1">
      <c r="A237" s="47"/>
      <c r="B237" s="117"/>
      <c r="C237" s="47"/>
      <c r="D237" s="47"/>
      <c r="E237" s="47"/>
      <c r="F237" s="47"/>
      <c r="G237" s="47"/>
      <c r="H237" s="47"/>
      <c r="I237" s="47"/>
      <c r="J237" s="47"/>
      <c r="K237" s="47"/>
      <c r="L237" s="11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 ht="12.75" customHeight="1">
      <c r="A238" s="47"/>
      <c r="B238" s="117"/>
      <c r="C238" s="47"/>
      <c r="D238" s="47"/>
      <c r="E238" s="47"/>
      <c r="F238" s="47"/>
      <c r="G238" s="47"/>
      <c r="H238" s="47"/>
      <c r="I238" s="47"/>
      <c r="J238" s="47"/>
      <c r="K238" s="47"/>
      <c r="L238" s="11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 ht="12.75" customHeight="1">
      <c r="A239" s="47"/>
      <c r="B239" s="117"/>
      <c r="C239" s="47"/>
      <c r="D239" s="47"/>
      <c r="E239" s="47"/>
      <c r="F239" s="47"/>
      <c r="G239" s="47"/>
      <c r="H239" s="47"/>
      <c r="I239" s="47"/>
      <c r="J239" s="47"/>
      <c r="K239" s="47"/>
      <c r="L239" s="11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 ht="12.75" customHeight="1">
      <c r="A240" s="47"/>
      <c r="B240" s="117"/>
      <c r="C240" s="47"/>
      <c r="D240" s="47"/>
      <c r="E240" s="47"/>
      <c r="F240" s="47"/>
      <c r="G240" s="47"/>
      <c r="H240" s="47"/>
      <c r="I240" s="47"/>
      <c r="J240" s="47"/>
      <c r="K240" s="47"/>
      <c r="L240" s="11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 ht="12.75" customHeight="1">
      <c r="A241" s="47"/>
      <c r="B241" s="117"/>
      <c r="C241" s="47"/>
      <c r="D241" s="47"/>
      <c r="E241" s="47"/>
      <c r="F241" s="47"/>
      <c r="G241" s="47"/>
      <c r="H241" s="47"/>
      <c r="I241" s="47"/>
      <c r="J241" s="47"/>
      <c r="K241" s="47"/>
      <c r="L241" s="11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 ht="12.75" customHeight="1">
      <c r="A242" s="47"/>
      <c r="B242" s="117"/>
      <c r="C242" s="47"/>
      <c r="D242" s="47"/>
      <c r="E242" s="47"/>
      <c r="F242" s="47"/>
      <c r="G242" s="47"/>
      <c r="H242" s="47"/>
      <c r="I242" s="47"/>
      <c r="J242" s="47"/>
      <c r="K242" s="47"/>
      <c r="L242" s="11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 ht="12.75" customHeight="1">
      <c r="A243" s="47"/>
      <c r="B243" s="117"/>
      <c r="C243" s="47"/>
      <c r="D243" s="47"/>
      <c r="E243" s="47"/>
      <c r="F243" s="47"/>
      <c r="G243" s="47"/>
      <c r="H243" s="47"/>
      <c r="I243" s="47"/>
      <c r="J243" s="47"/>
      <c r="K243" s="47"/>
      <c r="L243" s="11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 ht="12.75" customHeight="1">
      <c r="A244" s="47"/>
      <c r="B244" s="117"/>
      <c r="C244" s="47"/>
      <c r="D244" s="47"/>
      <c r="E244" s="47"/>
      <c r="F244" s="47"/>
      <c r="G244" s="47"/>
      <c r="H244" s="47"/>
      <c r="I244" s="47"/>
      <c r="J244" s="47"/>
      <c r="K244" s="47"/>
      <c r="L244" s="11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 ht="12.75" customHeight="1">
      <c r="A245" s="47"/>
      <c r="B245" s="117"/>
      <c r="C245" s="47"/>
      <c r="D245" s="47"/>
      <c r="E245" s="47"/>
      <c r="F245" s="47"/>
      <c r="G245" s="47"/>
      <c r="H245" s="47"/>
      <c r="I245" s="47"/>
      <c r="J245" s="47"/>
      <c r="K245" s="47"/>
      <c r="L245" s="11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 ht="12.75" customHeight="1">
      <c r="A246" s="47"/>
      <c r="B246" s="117"/>
      <c r="C246" s="47"/>
      <c r="D246" s="47"/>
      <c r="E246" s="47"/>
      <c r="F246" s="47"/>
      <c r="G246" s="47"/>
      <c r="H246" s="47"/>
      <c r="I246" s="47"/>
      <c r="J246" s="47"/>
      <c r="K246" s="47"/>
      <c r="L246" s="11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 ht="12.75" customHeight="1">
      <c r="A247" s="47"/>
      <c r="B247" s="117"/>
      <c r="C247" s="47"/>
      <c r="D247" s="47"/>
      <c r="E247" s="47"/>
      <c r="F247" s="47"/>
      <c r="G247" s="47"/>
      <c r="H247" s="47"/>
      <c r="I247" s="47"/>
      <c r="J247" s="47"/>
      <c r="K247" s="47"/>
      <c r="L247" s="11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 ht="12.75" customHeight="1">
      <c r="A248" s="47"/>
      <c r="B248" s="117"/>
      <c r="C248" s="47"/>
      <c r="D248" s="47"/>
      <c r="E248" s="47"/>
      <c r="F248" s="47"/>
      <c r="G248" s="47"/>
      <c r="H248" s="47"/>
      <c r="I248" s="47"/>
      <c r="J248" s="47"/>
      <c r="K248" s="47"/>
      <c r="L248" s="11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 ht="12.75" customHeight="1">
      <c r="A249" s="47"/>
      <c r="B249" s="117"/>
      <c r="C249" s="47"/>
      <c r="D249" s="47"/>
      <c r="E249" s="47"/>
      <c r="F249" s="47"/>
      <c r="G249" s="47"/>
      <c r="H249" s="47"/>
      <c r="I249" s="47"/>
      <c r="J249" s="47"/>
      <c r="K249" s="47"/>
      <c r="L249" s="11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 ht="12.75" customHeight="1">
      <c r="A250" s="47"/>
      <c r="B250" s="117"/>
      <c r="C250" s="47"/>
      <c r="D250" s="47"/>
      <c r="E250" s="47"/>
      <c r="F250" s="47"/>
      <c r="G250" s="47"/>
      <c r="H250" s="47"/>
      <c r="I250" s="47"/>
      <c r="J250" s="47"/>
      <c r="K250" s="47"/>
      <c r="L250" s="11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 ht="12.75" customHeight="1">
      <c r="A251" s="47"/>
      <c r="B251" s="117"/>
      <c r="C251" s="47"/>
      <c r="D251" s="47"/>
      <c r="E251" s="47"/>
      <c r="F251" s="47"/>
      <c r="G251" s="47"/>
      <c r="H251" s="47"/>
      <c r="I251" s="47"/>
      <c r="J251" s="47"/>
      <c r="K251" s="47"/>
      <c r="L251" s="11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 ht="12.75" customHeight="1">
      <c r="A252" s="47"/>
      <c r="B252" s="117"/>
      <c r="C252" s="47"/>
      <c r="D252" s="47"/>
      <c r="E252" s="47"/>
      <c r="F252" s="47"/>
      <c r="G252" s="47"/>
      <c r="H252" s="47"/>
      <c r="I252" s="47"/>
      <c r="J252" s="47"/>
      <c r="K252" s="47"/>
      <c r="L252" s="11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 ht="12.75" customHeight="1">
      <c r="A253" s="47"/>
      <c r="B253" s="117"/>
      <c r="C253" s="47"/>
      <c r="D253" s="47"/>
      <c r="E253" s="47"/>
      <c r="F253" s="47"/>
      <c r="G253" s="47"/>
      <c r="H253" s="47"/>
      <c r="I253" s="47"/>
      <c r="J253" s="47"/>
      <c r="K253" s="47"/>
      <c r="L253" s="11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 ht="12.75" customHeight="1">
      <c r="A254" s="47"/>
      <c r="B254" s="117"/>
      <c r="C254" s="47"/>
      <c r="D254" s="47"/>
      <c r="E254" s="47"/>
      <c r="F254" s="47"/>
      <c r="G254" s="47"/>
      <c r="H254" s="47"/>
      <c r="I254" s="47"/>
      <c r="J254" s="47"/>
      <c r="K254" s="47"/>
      <c r="L254" s="11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 ht="12.75" customHeight="1">
      <c r="A255" s="47"/>
      <c r="B255" s="117"/>
      <c r="C255" s="47"/>
      <c r="D255" s="47"/>
      <c r="E255" s="47"/>
      <c r="F255" s="47"/>
      <c r="G255" s="47"/>
      <c r="H255" s="47"/>
      <c r="I255" s="47"/>
      <c r="J255" s="47"/>
      <c r="K255" s="47"/>
      <c r="L255" s="11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 ht="12.75" customHeight="1">
      <c r="A256" s="47"/>
      <c r="B256" s="117"/>
      <c r="C256" s="47"/>
      <c r="D256" s="47"/>
      <c r="E256" s="47"/>
      <c r="F256" s="47"/>
      <c r="G256" s="47"/>
      <c r="H256" s="47"/>
      <c r="I256" s="47"/>
      <c r="J256" s="47"/>
      <c r="K256" s="47"/>
      <c r="L256" s="11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 ht="12.75" customHeight="1">
      <c r="A257" s="47"/>
      <c r="B257" s="117"/>
      <c r="C257" s="47"/>
      <c r="D257" s="47"/>
      <c r="E257" s="47"/>
      <c r="F257" s="47"/>
      <c r="G257" s="47"/>
      <c r="H257" s="47"/>
      <c r="I257" s="47"/>
      <c r="J257" s="47"/>
      <c r="K257" s="47"/>
      <c r="L257" s="11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 ht="12.75" customHeight="1">
      <c r="A258" s="47"/>
      <c r="B258" s="117"/>
      <c r="C258" s="47"/>
      <c r="D258" s="47"/>
      <c r="E258" s="47"/>
      <c r="F258" s="47"/>
      <c r="G258" s="47"/>
      <c r="H258" s="47"/>
      <c r="I258" s="47"/>
      <c r="J258" s="47"/>
      <c r="K258" s="47"/>
      <c r="L258" s="11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 ht="12.75" customHeight="1">
      <c r="A259" s="47"/>
      <c r="B259" s="117"/>
      <c r="C259" s="47"/>
      <c r="D259" s="47"/>
      <c r="E259" s="47"/>
      <c r="F259" s="47"/>
      <c r="G259" s="47"/>
      <c r="H259" s="47"/>
      <c r="I259" s="47"/>
      <c r="J259" s="47"/>
      <c r="K259" s="47"/>
      <c r="L259" s="11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 ht="12.75" customHeight="1">
      <c r="A260" s="47"/>
      <c r="B260" s="117"/>
      <c r="C260" s="47"/>
      <c r="D260" s="47"/>
      <c r="E260" s="47"/>
      <c r="F260" s="47"/>
      <c r="G260" s="47"/>
      <c r="H260" s="47"/>
      <c r="I260" s="47"/>
      <c r="J260" s="47"/>
      <c r="K260" s="47"/>
      <c r="L260" s="11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 ht="12.75" customHeight="1">
      <c r="A261" s="47"/>
      <c r="B261" s="117"/>
      <c r="C261" s="47"/>
      <c r="D261" s="47"/>
      <c r="E261" s="47"/>
      <c r="F261" s="47"/>
      <c r="G261" s="47"/>
      <c r="H261" s="47"/>
      <c r="I261" s="47"/>
      <c r="J261" s="47"/>
      <c r="K261" s="47"/>
      <c r="L261" s="11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 ht="12.75" customHeight="1">
      <c r="A262" s="47"/>
      <c r="B262" s="117"/>
      <c r="C262" s="47"/>
      <c r="D262" s="47"/>
      <c r="E262" s="47"/>
      <c r="F262" s="47"/>
      <c r="G262" s="47"/>
      <c r="H262" s="47"/>
      <c r="I262" s="47"/>
      <c r="J262" s="47"/>
      <c r="K262" s="47"/>
      <c r="L262" s="11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 ht="12.75" customHeight="1">
      <c r="A263" s="47"/>
      <c r="B263" s="117"/>
      <c r="C263" s="47"/>
      <c r="D263" s="47"/>
      <c r="E263" s="47"/>
      <c r="F263" s="47"/>
      <c r="G263" s="47"/>
      <c r="H263" s="47"/>
      <c r="I263" s="47"/>
      <c r="J263" s="47"/>
      <c r="K263" s="47"/>
      <c r="L263" s="11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 ht="12.75" customHeight="1">
      <c r="A264" s="47"/>
      <c r="B264" s="117"/>
      <c r="C264" s="47"/>
      <c r="D264" s="47"/>
      <c r="E264" s="47"/>
      <c r="F264" s="47"/>
      <c r="G264" s="47"/>
      <c r="H264" s="47"/>
      <c r="I264" s="47"/>
      <c r="J264" s="47"/>
      <c r="K264" s="47"/>
      <c r="L264" s="11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 ht="12.75" customHeight="1">
      <c r="A265" s="47"/>
      <c r="B265" s="117"/>
      <c r="C265" s="47"/>
      <c r="D265" s="47"/>
      <c r="E265" s="47"/>
      <c r="F265" s="47"/>
      <c r="G265" s="47"/>
      <c r="H265" s="47"/>
      <c r="I265" s="47"/>
      <c r="J265" s="47"/>
      <c r="K265" s="47"/>
      <c r="L265" s="11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 ht="12.75" customHeight="1">
      <c r="A266" s="47"/>
      <c r="B266" s="117"/>
      <c r="C266" s="47"/>
      <c r="D266" s="47"/>
      <c r="E266" s="47"/>
      <c r="F266" s="47"/>
      <c r="G266" s="47"/>
      <c r="H266" s="47"/>
      <c r="I266" s="47"/>
      <c r="J266" s="47"/>
      <c r="K266" s="47"/>
      <c r="L266" s="11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 ht="12.75" customHeight="1">
      <c r="A267" s="47"/>
      <c r="B267" s="117"/>
      <c r="C267" s="47"/>
      <c r="D267" s="47"/>
      <c r="E267" s="47"/>
      <c r="F267" s="47"/>
      <c r="G267" s="47"/>
      <c r="H267" s="47"/>
      <c r="I267" s="47"/>
      <c r="J267" s="47"/>
      <c r="K267" s="47"/>
      <c r="L267" s="11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 ht="12.75" customHeight="1">
      <c r="A268" s="47"/>
      <c r="B268" s="117"/>
      <c r="C268" s="47"/>
      <c r="D268" s="47"/>
      <c r="E268" s="47"/>
      <c r="F268" s="47"/>
      <c r="G268" s="47"/>
      <c r="H268" s="47"/>
      <c r="I268" s="47"/>
      <c r="J268" s="47"/>
      <c r="K268" s="47"/>
      <c r="L268" s="11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 ht="12.75" customHeight="1">
      <c r="A269" s="47"/>
      <c r="B269" s="117"/>
      <c r="C269" s="47"/>
      <c r="D269" s="47"/>
      <c r="E269" s="47"/>
      <c r="F269" s="47"/>
      <c r="G269" s="47"/>
      <c r="H269" s="47"/>
      <c r="I269" s="47"/>
      <c r="J269" s="47"/>
      <c r="K269" s="47"/>
      <c r="L269" s="11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 ht="12.75" customHeight="1">
      <c r="A270" s="47"/>
      <c r="B270" s="117"/>
      <c r="C270" s="47"/>
      <c r="D270" s="47"/>
      <c r="E270" s="47"/>
      <c r="F270" s="47"/>
      <c r="G270" s="47"/>
      <c r="H270" s="47"/>
      <c r="I270" s="47"/>
      <c r="J270" s="47"/>
      <c r="K270" s="47"/>
      <c r="L270" s="11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 ht="12.75" customHeight="1">
      <c r="A271" s="47"/>
      <c r="B271" s="117"/>
      <c r="C271" s="47"/>
      <c r="D271" s="47"/>
      <c r="E271" s="47"/>
      <c r="F271" s="47"/>
      <c r="G271" s="47"/>
      <c r="H271" s="47"/>
      <c r="I271" s="47"/>
      <c r="J271" s="47"/>
      <c r="K271" s="47"/>
      <c r="L271" s="11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 ht="12.75" customHeight="1">
      <c r="A272" s="47"/>
      <c r="B272" s="117"/>
      <c r="C272" s="47"/>
      <c r="D272" s="47"/>
      <c r="E272" s="47"/>
      <c r="F272" s="47"/>
      <c r="G272" s="47"/>
      <c r="H272" s="47"/>
      <c r="I272" s="47"/>
      <c r="J272" s="47"/>
      <c r="K272" s="47"/>
      <c r="L272" s="11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 ht="12.75" customHeight="1">
      <c r="A273" s="47"/>
      <c r="B273" s="117"/>
      <c r="C273" s="47"/>
      <c r="D273" s="47"/>
      <c r="E273" s="47"/>
      <c r="F273" s="47"/>
      <c r="G273" s="47"/>
      <c r="H273" s="47"/>
      <c r="I273" s="47"/>
      <c r="J273" s="47"/>
      <c r="K273" s="47"/>
      <c r="L273" s="11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 ht="12.75" customHeight="1">
      <c r="A274" s="47"/>
      <c r="B274" s="117"/>
      <c r="C274" s="47"/>
      <c r="D274" s="47"/>
      <c r="E274" s="47"/>
      <c r="F274" s="47"/>
      <c r="G274" s="47"/>
      <c r="H274" s="47"/>
      <c r="I274" s="47"/>
      <c r="J274" s="47"/>
      <c r="K274" s="47"/>
      <c r="L274" s="11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 ht="12.75" customHeight="1">
      <c r="A275" s="47"/>
      <c r="B275" s="117"/>
      <c r="C275" s="47"/>
      <c r="D275" s="47"/>
      <c r="E275" s="47"/>
      <c r="F275" s="47"/>
      <c r="G275" s="47"/>
      <c r="H275" s="47"/>
      <c r="I275" s="47"/>
      <c r="J275" s="47"/>
      <c r="K275" s="47"/>
      <c r="L275" s="11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 ht="12.75" customHeight="1">
      <c r="A276" s="47"/>
      <c r="B276" s="117"/>
      <c r="C276" s="47"/>
      <c r="D276" s="47"/>
      <c r="E276" s="47"/>
      <c r="F276" s="47"/>
      <c r="G276" s="47"/>
      <c r="H276" s="47"/>
      <c r="I276" s="47"/>
      <c r="J276" s="47"/>
      <c r="K276" s="47"/>
      <c r="L276" s="11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 ht="12.75" customHeight="1">
      <c r="A277" s="47"/>
      <c r="B277" s="117"/>
      <c r="C277" s="47"/>
      <c r="D277" s="47"/>
      <c r="E277" s="47"/>
      <c r="F277" s="47"/>
      <c r="G277" s="47"/>
      <c r="H277" s="47"/>
      <c r="I277" s="47"/>
      <c r="J277" s="47"/>
      <c r="K277" s="47"/>
      <c r="L277" s="11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 ht="12.75" customHeight="1">
      <c r="A278" s="47"/>
      <c r="B278" s="117"/>
      <c r="C278" s="47"/>
      <c r="D278" s="47"/>
      <c r="E278" s="47"/>
      <c r="F278" s="47"/>
      <c r="G278" s="47"/>
      <c r="H278" s="47"/>
      <c r="I278" s="47"/>
      <c r="J278" s="47"/>
      <c r="K278" s="47"/>
      <c r="L278" s="11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 ht="12.75" customHeight="1">
      <c r="A279" s="47"/>
      <c r="B279" s="117"/>
      <c r="C279" s="47"/>
      <c r="D279" s="47"/>
      <c r="E279" s="47"/>
      <c r="F279" s="47"/>
      <c r="G279" s="47"/>
      <c r="H279" s="47"/>
      <c r="I279" s="47"/>
      <c r="J279" s="47"/>
      <c r="K279" s="47"/>
      <c r="L279" s="11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 ht="12.75" customHeight="1">
      <c r="A280" s="47"/>
      <c r="B280" s="117"/>
      <c r="C280" s="47"/>
      <c r="D280" s="47"/>
      <c r="E280" s="47"/>
      <c r="F280" s="47"/>
      <c r="G280" s="47"/>
      <c r="H280" s="47"/>
      <c r="I280" s="47"/>
      <c r="J280" s="47"/>
      <c r="K280" s="47"/>
      <c r="L280" s="11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 ht="12.75" customHeight="1">
      <c r="A281" s="47"/>
      <c r="B281" s="117"/>
      <c r="C281" s="47"/>
      <c r="D281" s="47"/>
      <c r="E281" s="47"/>
      <c r="F281" s="47"/>
      <c r="G281" s="47"/>
      <c r="H281" s="47"/>
      <c r="I281" s="47"/>
      <c r="J281" s="47"/>
      <c r="K281" s="47"/>
      <c r="L281" s="11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 ht="12.75" customHeight="1">
      <c r="A282" s="47"/>
      <c r="B282" s="117"/>
      <c r="C282" s="47"/>
      <c r="D282" s="47"/>
      <c r="E282" s="47"/>
      <c r="F282" s="47"/>
      <c r="G282" s="47"/>
      <c r="H282" s="47"/>
      <c r="I282" s="47"/>
      <c r="J282" s="47"/>
      <c r="K282" s="47"/>
      <c r="L282" s="11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 ht="12.75" customHeight="1">
      <c r="A283" s="47"/>
      <c r="B283" s="117"/>
      <c r="C283" s="47"/>
      <c r="D283" s="47"/>
      <c r="E283" s="47"/>
      <c r="F283" s="47"/>
      <c r="G283" s="47"/>
      <c r="H283" s="47"/>
      <c r="I283" s="47"/>
      <c r="J283" s="47"/>
      <c r="K283" s="47"/>
      <c r="L283" s="11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 ht="12.75" customHeight="1">
      <c r="A284" s="47"/>
      <c r="B284" s="117"/>
      <c r="C284" s="47"/>
      <c r="D284" s="47"/>
      <c r="E284" s="47"/>
      <c r="F284" s="47"/>
      <c r="G284" s="47"/>
      <c r="H284" s="47"/>
      <c r="I284" s="47"/>
      <c r="J284" s="47"/>
      <c r="K284" s="47"/>
      <c r="L284" s="11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 ht="12.75" customHeight="1">
      <c r="A285" s="47"/>
      <c r="B285" s="117"/>
      <c r="C285" s="47"/>
      <c r="D285" s="47"/>
      <c r="E285" s="47"/>
      <c r="F285" s="47"/>
      <c r="G285" s="47"/>
      <c r="H285" s="47"/>
      <c r="I285" s="47"/>
      <c r="J285" s="47"/>
      <c r="K285" s="47"/>
      <c r="L285" s="11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 ht="12.75" customHeight="1">
      <c r="A286" s="47"/>
      <c r="B286" s="117"/>
      <c r="C286" s="47"/>
      <c r="D286" s="47"/>
      <c r="E286" s="47"/>
      <c r="F286" s="47"/>
      <c r="G286" s="47"/>
      <c r="H286" s="47"/>
      <c r="I286" s="47"/>
      <c r="J286" s="47"/>
      <c r="K286" s="47"/>
      <c r="L286" s="11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 ht="12.75" customHeight="1">
      <c r="A287" s="47"/>
      <c r="B287" s="117"/>
      <c r="C287" s="47"/>
      <c r="D287" s="47"/>
      <c r="E287" s="47"/>
      <c r="F287" s="47"/>
      <c r="G287" s="47"/>
      <c r="H287" s="47"/>
      <c r="I287" s="47"/>
      <c r="J287" s="47"/>
      <c r="K287" s="47"/>
      <c r="L287" s="11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 ht="12.75" customHeight="1">
      <c r="A288" s="47"/>
      <c r="B288" s="117"/>
      <c r="C288" s="47"/>
      <c r="D288" s="47"/>
      <c r="E288" s="47"/>
      <c r="F288" s="47"/>
      <c r="G288" s="47"/>
      <c r="H288" s="47"/>
      <c r="I288" s="47"/>
      <c r="J288" s="47"/>
      <c r="K288" s="47"/>
      <c r="L288" s="11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 ht="12.75" customHeight="1">
      <c r="A289" s="47"/>
      <c r="B289" s="117"/>
      <c r="C289" s="47"/>
      <c r="D289" s="47"/>
      <c r="E289" s="47"/>
      <c r="F289" s="47"/>
      <c r="G289" s="47"/>
      <c r="H289" s="47"/>
      <c r="I289" s="47"/>
      <c r="J289" s="47"/>
      <c r="K289" s="47"/>
      <c r="L289" s="11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 ht="12.75" customHeight="1">
      <c r="A290" s="47"/>
      <c r="B290" s="117"/>
      <c r="C290" s="47"/>
      <c r="D290" s="47"/>
      <c r="E290" s="47"/>
      <c r="F290" s="47"/>
      <c r="G290" s="47"/>
      <c r="H290" s="47"/>
      <c r="I290" s="47"/>
      <c r="J290" s="47"/>
      <c r="K290" s="47"/>
      <c r="L290" s="11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 ht="12.75" customHeight="1">
      <c r="A291" s="47"/>
      <c r="B291" s="117"/>
      <c r="C291" s="47"/>
      <c r="D291" s="47"/>
      <c r="E291" s="47"/>
      <c r="F291" s="47"/>
      <c r="G291" s="47"/>
      <c r="H291" s="47"/>
      <c r="I291" s="47"/>
      <c r="J291" s="47"/>
      <c r="K291" s="47"/>
      <c r="L291" s="11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 ht="12.75" customHeight="1">
      <c r="A292" s="47"/>
      <c r="B292" s="117"/>
      <c r="C292" s="47"/>
      <c r="D292" s="47"/>
      <c r="E292" s="47"/>
      <c r="F292" s="47"/>
      <c r="G292" s="47"/>
      <c r="H292" s="47"/>
      <c r="I292" s="47"/>
      <c r="J292" s="47"/>
      <c r="K292" s="47"/>
      <c r="L292" s="11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 ht="12.75" customHeight="1">
      <c r="A293" s="47"/>
      <c r="B293" s="117"/>
      <c r="C293" s="47"/>
      <c r="D293" s="47"/>
      <c r="E293" s="47"/>
      <c r="F293" s="47"/>
      <c r="G293" s="47"/>
      <c r="H293" s="47"/>
      <c r="I293" s="47"/>
      <c r="J293" s="47"/>
      <c r="K293" s="47"/>
      <c r="L293" s="11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 ht="12.75" customHeight="1">
      <c r="A294" s="47"/>
      <c r="B294" s="117"/>
      <c r="C294" s="47"/>
      <c r="D294" s="47"/>
      <c r="E294" s="47"/>
      <c r="F294" s="47"/>
      <c r="G294" s="47"/>
      <c r="H294" s="47"/>
      <c r="I294" s="47"/>
      <c r="J294" s="47"/>
      <c r="K294" s="47"/>
      <c r="L294" s="11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 ht="12.75" customHeight="1">
      <c r="A295" s="47"/>
      <c r="B295" s="117"/>
      <c r="C295" s="47"/>
      <c r="D295" s="47"/>
      <c r="E295" s="47"/>
      <c r="F295" s="47"/>
      <c r="G295" s="47"/>
      <c r="H295" s="47"/>
      <c r="I295" s="47"/>
      <c r="J295" s="47"/>
      <c r="K295" s="47"/>
      <c r="L295" s="11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 ht="12.75" customHeight="1">
      <c r="A296" s="47"/>
      <c r="B296" s="117"/>
      <c r="C296" s="47"/>
      <c r="D296" s="47"/>
      <c r="E296" s="47"/>
      <c r="F296" s="47"/>
      <c r="G296" s="47"/>
      <c r="H296" s="47"/>
      <c r="I296" s="47"/>
      <c r="J296" s="47"/>
      <c r="K296" s="47"/>
      <c r="L296" s="11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 ht="12.75" customHeight="1">
      <c r="A297" s="47"/>
      <c r="B297" s="117"/>
      <c r="C297" s="47"/>
      <c r="D297" s="47"/>
      <c r="E297" s="47"/>
      <c r="F297" s="47"/>
      <c r="G297" s="47"/>
      <c r="H297" s="47"/>
      <c r="I297" s="47"/>
      <c r="J297" s="47"/>
      <c r="K297" s="47"/>
      <c r="L297" s="11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 ht="12.75" customHeight="1">
      <c r="A298" s="47"/>
      <c r="B298" s="117"/>
      <c r="C298" s="47"/>
      <c r="D298" s="47"/>
      <c r="E298" s="47"/>
      <c r="F298" s="47"/>
      <c r="G298" s="47"/>
      <c r="H298" s="47"/>
      <c r="I298" s="47"/>
      <c r="J298" s="47"/>
      <c r="K298" s="47"/>
      <c r="L298" s="11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 ht="12.75" customHeight="1">
      <c r="A299" s="47"/>
      <c r="B299" s="117"/>
      <c r="C299" s="47"/>
      <c r="D299" s="47"/>
      <c r="E299" s="47"/>
      <c r="F299" s="47"/>
      <c r="G299" s="47"/>
      <c r="H299" s="47"/>
      <c r="I299" s="47"/>
      <c r="J299" s="47"/>
      <c r="K299" s="47"/>
      <c r="L299" s="11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 ht="12.75" customHeight="1">
      <c r="A300" s="47"/>
      <c r="B300" s="117"/>
      <c r="C300" s="47"/>
      <c r="D300" s="47"/>
      <c r="E300" s="47"/>
      <c r="F300" s="47"/>
      <c r="G300" s="47"/>
      <c r="H300" s="47"/>
      <c r="I300" s="47"/>
      <c r="J300" s="47"/>
      <c r="K300" s="47"/>
      <c r="L300" s="11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 ht="12.75" customHeight="1">
      <c r="A301" s="47"/>
      <c r="B301" s="117"/>
      <c r="C301" s="47"/>
      <c r="D301" s="47"/>
      <c r="E301" s="47"/>
      <c r="F301" s="47"/>
      <c r="G301" s="47"/>
      <c r="H301" s="47"/>
      <c r="I301" s="47"/>
      <c r="J301" s="47"/>
      <c r="K301" s="47"/>
      <c r="L301" s="11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 ht="12.75" customHeight="1">
      <c r="A302" s="47"/>
      <c r="B302" s="117"/>
      <c r="C302" s="47"/>
      <c r="D302" s="47"/>
      <c r="E302" s="47"/>
      <c r="F302" s="47"/>
      <c r="G302" s="47"/>
      <c r="H302" s="47"/>
      <c r="I302" s="47"/>
      <c r="J302" s="47"/>
      <c r="K302" s="47"/>
      <c r="L302" s="11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 ht="12.75" customHeight="1">
      <c r="A303" s="47"/>
      <c r="B303" s="117"/>
      <c r="C303" s="47"/>
      <c r="D303" s="47"/>
      <c r="E303" s="47"/>
      <c r="F303" s="47"/>
      <c r="G303" s="47"/>
      <c r="H303" s="47"/>
      <c r="I303" s="47"/>
      <c r="J303" s="47"/>
      <c r="K303" s="47"/>
      <c r="L303" s="11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 ht="12.75" customHeight="1">
      <c r="A304" s="47"/>
      <c r="B304" s="117"/>
      <c r="C304" s="47"/>
      <c r="D304" s="47"/>
      <c r="E304" s="47"/>
      <c r="F304" s="47"/>
      <c r="G304" s="47"/>
      <c r="H304" s="47"/>
      <c r="I304" s="47"/>
      <c r="J304" s="47"/>
      <c r="K304" s="47"/>
      <c r="L304" s="11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 ht="12.75" customHeight="1">
      <c r="A305" s="47"/>
      <c r="B305" s="117"/>
      <c r="C305" s="47"/>
      <c r="D305" s="47"/>
      <c r="E305" s="47"/>
      <c r="F305" s="47"/>
      <c r="G305" s="47"/>
      <c r="H305" s="47"/>
      <c r="I305" s="47"/>
      <c r="J305" s="47"/>
      <c r="K305" s="47"/>
      <c r="L305" s="11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 ht="12.75" customHeight="1">
      <c r="A306" s="47"/>
      <c r="B306" s="117"/>
      <c r="C306" s="47"/>
      <c r="D306" s="47"/>
      <c r="E306" s="47"/>
      <c r="F306" s="47"/>
      <c r="G306" s="47"/>
      <c r="H306" s="47"/>
      <c r="I306" s="47"/>
      <c r="J306" s="47"/>
      <c r="K306" s="47"/>
      <c r="L306" s="11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 ht="12.75" customHeight="1">
      <c r="A307" s="47"/>
      <c r="B307" s="117"/>
      <c r="C307" s="47"/>
      <c r="D307" s="47"/>
      <c r="E307" s="47"/>
      <c r="F307" s="47"/>
      <c r="G307" s="47"/>
      <c r="H307" s="47"/>
      <c r="I307" s="47"/>
      <c r="J307" s="47"/>
      <c r="K307" s="47"/>
      <c r="L307" s="11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 ht="12.75" customHeight="1">
      <c r="A308" s="47"/>
      <c r="B308" s="117"/>
      <c r="C308" s="47"/>
      <c r="D308" s="47"/>
      <c r="E308" s="47"/>
      <c r="F308" s="47"/>
      <c r="G308" s="47"/>
      <c r="H308" s="47"/>
      <c r="I308" s="47"/>
      <c r="J308" s="47"/>
      <c r="K308" s="47"/>
      <c r="L308" s="11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 ht="12.75" customHeight="1">
      <c r="A309" s="47"/>
      <c r="B309" s="117"/>
      <c r="C309" s="47"/>
      <c r="D309" s="47"/>
      <c r="E309" s="47"/>
      <c r="F309" s="47"/>
      <c r="G309" s="47"/>
      <c r="H309" s="47"/>
      <c r="I309" s="47"/>
      <c r="J309" s="47"/>
      <c r="K309" s="47"/>
      <c r="L309" s="11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 ht="12.75" customHeight="1">
      <c r="A310" s="47"/>
      <c r="B310" s="117"/>
      <c r="C310" s="47"/>
      <c r="D310" s="47"/>
      <c r="E310" s="47"/>
      <c r="F310" s="47"/>
      <c r="G310" s="47"/>
      <c r="H310" s="47"/>
      <c r="I310" s="47"/>
      <c r="J310" s="47"/>
      <c r="K310" s="47"/>
      <c r="L310" s="11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 ht="12.75" customHeight="1">
      <c r="A311" s="47"/>
      <c r="B311" s="117"/>
      <c r="C311" s="47"/>
      <c r="D311" s="47"/>
      <c r="E311" s="47"/>
      <c r="F311" s="47"/>
      <c r="G311" s="47"/>
      <c r="H311" s="47"/>
      <c r="I311" s="47"/>
      <c r="J311" s="47"/>
      <c r="K311" s="47"/>
      <c r="L311" s="11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 ht="12.75" customHeight="1">
      <c r="A312" s="47"/>
      <c r="B312" s="117"/>
      <c r="C312" s="47"/>
      <c r="D312" s="47"/>
      <c r="E312" s="47"/>
      <c r="F312" s="47"/>
      <c r="G312" s="47"/>
      <c r="H312" s="47"/>
      <c r="I312" s="47"/>
      <c r="J312" s="47"/>
      <c r="K312" s="47"/>
      <c r="L312" s="11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 ht="12.75" customHeight="1">
      <c r="A313" s="47"/>
      <c r="B313" s="117"/>
      <c r="C313" s="47"/>
      <c r="D313" s="47"/>
      <c r="E313" s="47"/>
      <c r="F313" s="47"/>
      <c r="G313" s="47"/>
      <c r="H313" s="47"/>
      <c r="I313" s="47"/>
      <c r="J313" s="47"/>
      <c r="K313" s="47"/>
      <c r="L313" s="11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 ht="12.75" customHeight="1">
      <c r="A314" s="47"/>
      <c r="B314" s="117"/>
      <c r="C314" s="47"/>
      <c r="D314" s="47"/>
      <c r="E314" s="47"/>
      <c r="F314" s="47"/>
      <c r="G314" s="47"/>
      <c r="H314" s="47"/>
      <c r="I314" s="47"/>
      <c r="J314" s="47"/>
      <c r="K314" s="47"/>
      <c r="L314" s="11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 ht="12.75" customHeight="1">
      <c r="A315" s="47"/>
      <c r="B315" s="117"/>
      <c r="C315" s="47"/>
      <c r="D315" s="47"/>
      <c r="E315" s="47"/>
      <c r="F315" s="47"/>
      <c r="G315" s="47"/>
      <c r="H315" s="47"/>
      <c r="I315" s="47"/>
      <c r="J315" s="47"/>
      <c r="K315" s="47"/>
      <c r="L315" s="11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 ht="12.75" customHeight="1">
      <c r="A316" s="47"/>
      <c r="B316" s="117"/>
      <c r="C316" s="47"/>
      <c r="D316" s="47"/>
      <c r="E316" s="47"/>
      <c r="F316" s="47"/>
      <c r="G316" s="47"/>
      <c r="H316" s="47"/>
      <c r="I316" s="47"/>
      <c r="J316" s="47"/>
      <c r="K316" s="47"/>
      <c r="L316" s="11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 ht="12.75" customHeight="1">
      <c r="A317" s="47"/>
      <c r="B317" s="117"/>
      <c r="C317" s="47"/>
      <c r="D317" s="47"/>
      <c r="E317" s="47"/>
      <c r="F317" s="47"/>
      <c r="G317" s="47"/>
      <c r="H317" s="47"/>
      <c r="I317" s="47"/>
      <c r="J317" s="47"/>
      <c r="K317" s="47"/>
      <c r="L317" s="11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 ht="12.75" customHeight="1">
      <c r="A318" s="47"/>
      <c r="B318" s="117"/>
      <c r="C318" s="47"/>
      <c r="D318" s="47"/>
      <c r="E318" s="47"/>
      <c r="F318" s="47"/>
      <c r="G318" s="47"/>
      <c r="H318" s="47"/>
      <c r="I318" s="47"/>
      <c r="J318" s="47"/>
      <c r="K318" s="47"/>
      <c r="L318" s="11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 ht="12.75" customHeight="1">
      <c r="A319" s="47"/>
      <c r="B319" s="117"/>
      <c r="C319" s="47"/>
      <c r="D319" s="47"/>
      <c r="E319" s="47"/>
      <c r="F319" s="47"/>
      <c r="G319" s="47"/>
      <c r="H319" s="47"/>
      <c r="I319" s="47"/>
      <c r="J319" s="47"/>
      <c r="K319" s="47"/>
      <c r="L319" s="11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 ht="12.75" customHeight="1">
      <c r="A320" s="47"/>
      <c r="B320" s="117"/>
      <c r="C320" s="47"/>
      <c r="D320" s="47"/>
      <c r="E320" s="47"/>
      <c r="F320" s="47"/>
      <c r="G320" s="47"/>
      <c r="H320" s="47"/>
      <c r="I320" s="47"/>
      <c r="J320" s="47"/>
      <c r="K320" s="47"/>
      <c r="L320" s="11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 ht="12.75" customHeight="1">
      <c r="A321" s="47"/>
      <c r="B321" s="117"/>
      <c r="C321" s="47"/>
      <c r="D321" s="47"/>
      <c r="E321" s="47"/>
      <c r="F321" s="47"/>
      <c r="G321" s="47"/>
      <c r="H321" s="47"/>
      <c r="I321" s="47"/>
      <c r="J321" s="47"/>
      <c r="K321" s="47"/>
      <c r="L321" s="11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 ht="12.75" customHeight="1">
      <c r="A322" s="47"/>
      <c r="B322" s="117"/>
      <c r="C322" s="47"/>
      <c r="D322" s="47"/>
      <c r="E322" s="47"/>
      <c r="F322" s="47"/>
      <c r="G322" s="47"/>
      <c r="H322" s="47"/>
      <c r="I322" s="47"/>
      <c r="J322" s="47"/>
      <c r="K322" s="47"/>
      <c r="L322" s="11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 ht="12.75" customHeight="1">
      <c r="A323" s="47"/>
      <c r="B323" s="117"/>
      <c r="C323" s="47"/>
      <c r="D323" s="47"/>
      <c r="E323" s="47"/>
      <c r="F323" s="47"/>
      <c r="G323" s="47"/>
      <c r="H323" s="47"/>
      <c r="I323" s="47"/>
      <c r="J323" s="47"/>
      <c r="K323" s="47"/>
      <c r="L323" s="11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 ht="12.75" customHeight="1">
      <c r="A324" s="47"/>
      <c r="B324" s="117"/>
      <c r="C324" s="47"/>
      <c r="D324" s="47"/>
      <c r="E324" s="47"/>
      <c r="F324" s="47"/>
      <c r="G324" s="47"/>
      <c r="H324" s="47"/>
      <c r="I324" s="47"/>
      <c r="J324" s="47"/>
      <c r="K324" s="47"/>
      <c r="L324" s="11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 ht="12.75" customHeight="1">
      <c r="A325" s="47"/>
      <c r="B325" s="117"/>
      <c r="C325" s="47"/>
      <c r="D325" s="47"/>
      <c r="E325" s="47"/>
      <c r="F325" s="47"/>
      <c r="G325" s="47"/>
      <c r="H325" s="47"/>
      <c r="I325" s="47"/>
      <c r="J325" s="47"/>
      <c r="K325" s="47"/>
      <c r="L325" s="11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 ht="12.75" customHeight="1">
      <c r="A326" s="47"/>
      <c r="B326" s="117"/>
      <c r="C326" s="47"/>
      <c r="D326" s="47"/>
      <c r="E326" s="47"/>
      <c r="F326" s="47"/>
      <c r="G326" s="47"/>
      <c r="H326" s="47"/>
      <c r="I326" s="47"/>
      <c r="J326" s="47"/>
      <c r="K326" s="47"/>
      <c r="L326" s="11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 ht="12.75" customHeight="1">
      <c r="A327" s="47"/>
      <c r="B327" s="117"/>
      <c r="C327" s="47"/>
      <c r="D327" s="47"/>
      <c r="E327" s="47"/>
      <c r="F327" s="47"/>
      <c r="G327" s="47"/>
      <c r="H327" s="47"/>
      <c r="I327" s="47"/>
      <c r="J327" s="47"/>
      <c r="K327" s="47"/>
      <c r="L327" s="11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 ht="12.75" customHeight="1">
      <c r="A328" s="47"/>
      <c r="B328" s="117"/>
      <c r="C328" s="47"/>
      <c r="D328" s="47"/>
      <c r="E328" s="47"/>
      <c r="F328" s="47"/>
      <c r="G328" s="47"/>
      <c r="H328" s="47"/>
      <c r="I328" s="47"/>
      <c r="J328" s="47"/>
      <c r="K328" s="47"/>
      <c r="L328" s="11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 ht="12.75" customHeight="1">
      <c r="A329" s="47"/>
      <c r="B329" s="117"/>
      <c r="C329" s="47"/>
      <c r="D329" s="47"/>
      <c r="E329" s="47"/>
      <c r="F329" s="47"/>
      <c r="G329" s="47"/>
      <c r="H329" s="47"/>
      <c r="I329" s="47"/>
      <c r="J329" s="47"/>
      <c r="K329" s="47"/>
      <c r="L329" s="11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 ht="12.75" customHeight="1">
      <c r="A330" s="47"/>
      <c r="B330" s="117"/>
      <c r="C330" s="47"/>
      <c r="D330" s="47"/>
      <c r="E330" s="47"/>
      <c r="F330" s="47"/>
      <c r="G330" s="47"/>
      <c r="H330" s="47"/>
      <c r="I330" s="47"/>
      <c r="J330" s="47"/>
      <c r="K330" s="47"/>
      <c r="L330" s="11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 ht="12.75" customHeight="1">
      <c r="A331" s="47"/>
      <c r="B331" s="117"/>
      <c r="C331" s="47"/>
      <c r="D331" s="47"/>
      <c r="E331" s="47"/>
      <c r="F331" s="47"/>
      <c r="G331" s="47"/>
      <c r="H331" s="47"/>
      <c r="I331" s="47"/>
      <c r="J331" s="47"/>
      <c r="K331" s="47"/>
      <c r="L331" s="11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 ht="12.75" customHeight="1">
      <c r="A332" s="47"/>
      <c r="B332" s="117"/>
      <c r="C332" s="47"/>
      <c r="D332" s="47"/>
      <c r="E332" s="47"/>
      <c r="F332" s="47"/>
      <c r="G332" s="47"/>
      <c r="H332" s="47"/>
      <c r="I332" s="47"/>
      <c r="J332" s="47"/>
      <c r="K332" s="47"/>
      <c r="L332" s="11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 ht="12.75" customHeight="1">
      <c r="A333" s="47"/>
      <c r="B333" s="117"/>
      <c r="C333" s="47"/>
      <c r="D333" s="47"/>
      <c r="E333" s="47"/>
      <c r="F333" s="47"/>
      <c r="G333" s="47"/>
      <c r="H333" s="47"/>
      <c r="I333" s="47"/>
      <c r="J333" s="47"/>
      <c r="K333" s="47"/>
      <c r="L333" s="11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 ht="12.75" customHeight="1">
      <c r="A334" s="47"/>
      <c r="B334" s="117"/>
      <c r="C334" s="47"/>
      <c r="D334" s="47"/>
      <c r="E334" s="47"/>
      <c r="F334" s="47"/>
      <c r="G334" s="47"/>
      <c r="H334" s="47"/>
      <c r="I334" s="47"/>
      <c r="J334" s="47"/>
      <c r="K334" s="47"/>
      <c r="L334" s="11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 ht="12.75" customHeight="1">
      <c r="A335" s="47"/>
      <c r="B335" s="117"/>
      <c r="C335" s="47"/>
      <c r="D335" s="47"/>
      <c r="E335" s="47"/>
      <c r="F335" s="47"/>
      <c r="G335" s="47"/>
      <c r="H335" s="47"/>
      <c r="I335" s="47"/>
      <c r="J335" s="47"/>
      <c r="K335" s="47"/>
      <c r="L335" s="11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 ht="12.75" customHeight="1">
      <c r="A336" s="47"/>
      <c r="B336" s="117"/>
      <c r="C336" s="47"/>
      <c r="D336" s="47"/>
      <c r="E336" s="47"/>
      <c r="F336" s="47"/>
      <c r="G336" s="47"/>
      <c r="H336" s="47"/>
      <c r="I336" s="47"/>
      <c r="J336" s="47"/>
      <c r="K336" s="47"/>
      <c r="L336" s="11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 ht="12.75" customHeight="1">
      <c r="A337" s="47"/>
      <c r="B337" s="117"/>
      <c r="C337" s="47"/>
      <c r="D337" s="47"/>
      <c r="E337" s="47"/>
      <c r="F337" s="47"/>
      <c r="G337" s="47"/>
      <c r="H337" s="47"/>
      <c r="I337" s="47"/>
      <c r="J337" s="47"/>
      <c r="K337" s="47"/>
      <c r="L337" s="11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 ht="12.75" customHeight="1">
      <c r="A338" s="47"/>
      <c r="B338" s="117"/>
      <c r="C338" s="47"/>
      <c r="D338" s="47"/>
      <c r="E338" s="47"/>
      <c r="F338" s="47"/>
      <c r="G338" s="47"/>
      <c r="H338" s="47"/>
      <c r="I338" s="47"/>
      <c r="J338" s="47"/>
      <c r="K338" s="47"/>
      <c r="L338" s="11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 ht="12.75" customHeight="1">
      <c r="A339" s="47"/>
      <c r="B339" s="117"/>
      <c r="C339" s="47"/>
      <c r="D339" s="47"/>
      <c r="E339" s="47"/>
      <c r="F339" s="47"/>
      <c r="G339" s="47"/>
      <c r="H339" s="47"/>
      <c r="I339" s="47"/>
      <c r="J339" s="47"/>
      <c r="K339" s="47"/>
      <c r="L339" s="11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 ht="12.75" customHeight="1">
      <c r="A340" s="47"/>
      <c r="B340" s="117"/>
      <c r="C340" s="47"/>
      <c r="D340" s="47"/>
      <c r="E340" s="47"/>
      <c r="F340" s="47"/>
      <c r="G340" s="47"/>
      <c r="H340" s="47"/>
      <c r="I340" s="47"/>
      <c r="J340" s="47"/>
      <c r="K340" s="47"/>
      <c r="L340" s="11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 ht="12.75" customHeight="1">
      <c r="A341" s="47"/>
      <c r="B341" s="117"/>
      <c r="C341" s="47"/>
      <c r="D341" s="47"/>
      <c r="E341" s="47"/>
      <c r="F341" s="47"/>
      <c r="G341" s="47"/>
      <c r="H341" s="47"/>
      <c r="I341" s="47"/>
      <c r="J341" s="47"/>
      <c r="K341" s="47"/>
      <c r="L341" s="11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 ht="12.75" customHeight="1">
      <c r="A342" s="47"/>
      <c r="B342" s="117"/>
      <c r="C342" s="47"/>
      <c r="D342" s="47"/>
      <c r="E342" s="47"/>
      <c r="F342" s="47"/>
      <c r="G342" s="47"/>
      <c r="H342" s="47"/>
      <c r="I342" s="47"/>
      <c r="J342" s="47"/>
      <c r="K342" s="47"/>
      <c r="L342" s="11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 ht="12.75" customHeight="1">
      <c r="A343" s="47"/>
      <c r="B343" s="117"/>
      <c r="C343" s="47"/>
      <c r="D343" s="47"/>
      <c r="E343" s="47"/>
      <c r="F343" s="47"/>
      <c r="G343" s="47"/>
      <c r="H343" s="47"/>
      <c r="I343" s="47"/>
      <c r="J343" s="47"/>
      <c r="K343" s="47"/>
      <c r="L343" s="11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 ht="12.75" customHeight="1">
      <c r="A344" s="47"/>
      <c r="B344" s="117"/>
      <c r="C344" s="47"/>
      <c r="D344" s="47"/>
      <c r="E344" s="47"/>
      <c r="F344" s="47"/>
      <c r="G344" s="47"/>
      <c r="H344" s="47"/>
      <c r="I344" s="47"/>
      <c r="J344" s="47"/>
      <c r="K344" s="47"/>
      <c r="L344" s="11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 ht="12.75" customHeight="1">
      <c r="A345" s="47"/>
      <c r="B345" s="117"/>
      <c r="C345" s="47"/>
      <c r="D345" s="47"/>
      <c r="E345" s="47"/>
      <c r="F345" s="47"/>
      <c r="G345" s="47"/>
      <c r="H345" s="47"/>
      <c r="I345" s="47"/>
      <c r="J345" s="47"/>
      <c r="K345" s="47"/>
      <c r="L345" s="11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 ht="12.75" customHeight="1">
      <c r="A346" s="47"/>
      <c r="B346" s="117"/>
      <c r="C346" s="47"/>
      <c r="D346" s="47"/>
      <c r="E346" s="47"/>
      <c r="F346" s="47"/>
      <c r="G346" s="47"/>
      <c r="H346" s="47"/>
      <c r="I346" s="47"/>
      <c r="J346" s="47"/>
      <c r="K346" s="47"/>
      <c r="L346" s="11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 ht="12.75" customHeight="1">
      <c r="A347" s="47"/>
      <c r="B347" s="117"/>
      <c r="C347" s="47"/>
      <c r="D347" s="47"/>
      <c r="E347" s="47"/>
      <c r="F347" s="47"/>
      <c r="G347" s="47"/>
      <c r="H347" s="47"/>
      <c r="I347" s="47"/>
      <c r="J347" s="47"/>
      <c r="K347" s="47"/>
      <c r="L347" s="11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 ht="12.75" customHeight="1">
      <c r="A348" s="47"/>
      <c r="B348" s="117"/>
      <c r="C348" s="47"/>
      <c r="D348" s="47"/>
      <c r="E348" s="47"/>
      <c r="F348" s="47"/>
      <c r="G348" s="47"/>
      <c r="H348" s="47"/>
      <c r="I348" s="47"/>
      <c r="J348" s="47"/>
      <c r="K348" s="47"/>
      <c r="L348" s="11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 ht="12.75" customHeight="1">
      <c r="A349" s="47"/>
      <c r="B349" s="117"/>
      <c r="C349" s="47"/>
      <c r="D349" s="47"/>
      <c r="E349" s="47"/>
      <c r="F349" s="47"/>
      <c r="G349" s="47"/>
      <c r="H349" s="47"/>
      <c r="I349" s="47"/>
      <c r="J349" s="47"/>
      <c r="K349" s="47"/>
      <c r="L349" s="11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 ht="12.75" customHeight="1">
      <c r="A350" s="47"/>
      <c r="B350" s="117"/>
      <c r="C350" s="47"/>
      <c r="D350" s="47"/>
      <c r="E350" s="47"/>
      <c r="F350" s="47"/>
      <c r="G350" s="47"/>
      <c r="H350" s="47"/>
      <c r="I350" s="47"/>
      <c r="J350" s="47"/>
      <c r="K350" s="47"/>
      <c r="L350" s="11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 ht="12.75" customHeight="1">
      <c r="A351" s="47"/>
      <c r="B351" s="117"/>
      <c r="C351" s="47"/>
      <c r="D351" s="47"/>
      <c r="E351" s="47"/>
      <c r="F351" s="47"/>
      <c r="G351" s="47"/>
      <c r="H351" s="47"/>
      <c r="I351" s="47"/>
      <c r="J351" s="47"/>
      <c r="K351" s="47"/>
      <c r="L351" s="11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 ht="12.75" customHeight="1">
      <c r="A352" s="47"/>
      <c r="B352" s="117"/>
      <c r="C352" s="47"/>
      <c r="D352" s="47"/>
      <c r="E352" s="47"/>
      <c r="F352" s="47"/>
      <c r="G352" s="47"/>
      <c r="H352" s="47"/>
      <c r="I352" s="47"/>
      <c r="J352" s="47"/>
      <c r="K352" s="47"/>
      <c r="L352" s="11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 ht="12.75" customHeight="1">
      <c r="A353" s="47"/>
      <c r="B353" s="117"/>
      <c r="C353" s="47"/>
      <c r="D353" s="47"/>
      <c r="E353" s="47"/>
      <c r="F353" s="47"/>
      <c r="G353" s="47"/>
      <c r="H353" s="47"/>
      <c r="I353" s="47"/>
      <c r="J353" s="47"/>
      <c r="K353" s="47"/>
      <c r="L353" s="11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 ht="12.75" customHeight="1">
      <c r="A354" s="47"/>
      <c r="B354" s="117"/>
      <c r="C354" s="47"/>
      <c r="D354" s="47"/>
      <c r="E354" s="47"/>
      <c r="F354" s="47"/>
      <c r="G354" s="47"/>
      <c r="H354" s="47"/>
      <c r="I354" s="47"/>
      <c r="J354" s="47"/>
      <c r="K354" s="47"/>
      <c r="L354" s="11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 ht="12.75" customHeight="1">
      <c r="A355" s="47"/>
      <c r="B355" s="117"/>
      <c r="C355" s="47"/>
      <c r="D355" s="47"/>
      <c r="E355" s="47"/>
      <c r="F355" s="47"/>
      <c r="G355" s="47"/>
      <c r="H355" s="47"/>
      <c r="I355" s="47"/>
      <c r="J355" s="47"/>
      <c r="K355" s="47"/>
      <c r="L355" s="11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 ht="12.75" customHeight="1">
      <c r="A356" s="47"/>
      <c r="B356" s="117"/>
      <c r="C356" s="47"/>
      <c r="D356" s="47"/>
      <c r="E356" s="47"/>
      <c r="F356" s="47"/>
      <c r="G356" s="47"/>
      <c r="H356" s="47"/>
      <c r="I356" s="47"/>
      <c r="J356" s="47"/>
      <c r="K356" s="47"/>
      <c r="L356" s="11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 ht="12.75" customHeight="1">
      <c r="A357" s="47"/>
      <c r="B357" s="117"/>
      <c r="C357" s="47"/>
      <c r="D357" s="47"/>
      <c r="E357" s="47"/>
      <c r="F357" s="47"/>
      <c r="G357" s="47"/>
      <c r="H357" s="47"/>
      <c r="I357" s="47"/>
      <c r="J357" s="47"/>
      <c r="K357" s="47"/>
      <c r="L357" s="11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 ht="12.75" customHeight="1">
      <c r="A358" s="47"/>
      <c r="B358" s="117"/>
      <c r="C358" s="47"/>
      <c r="D358" s="47"/>
      <c r="E358" s="47"/>
      <c r="F358" s="47"/>
      <c r="G358" s="47"/>
      <c r="H358" s="47"/>
      <c r="I358" s="47"/>
      <c r="J358" s="47"/>
      <c r="K358" s="47"/>
      <c r="L358" s="11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 ht="12.75" customHeight="1">
      <c r="A359" s="47"/>
      <c r="B359" s="117"/>
      <c r="C359" s="47"/>
      <c r="D359" s="47"/>
      <c r="E359" s="47"/>
      <c r="F359" s="47"/>
      <c r="G359" s="47"/>
      <c r="H359" s="47"/>
      <c r="I359" s="47"/>
      <c r="J359" s="47"/>
      <c r="K359" s="47"/>
      <c r="L359" s="11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 ht="12.75" customHeight="1">
      <c r="A360" s="47"/>
      <c r="B360" s="117"/>
      <c r="C360" s="47"/>
      <c r="D360" s="47"/>
      <c r="E360" s="47"/>
      <c r="F360" s="47"/>
      <c r="G360" s="47"/>
      <c r="H360" s="47"/>
      <c r="I360" s="47"/>
      <c r="J360" s="47"/>
      <c r="K360" s="47"/>
      <c r="L360" s="11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 ht="12.75" customHeight="1">
      <c r="A361" s="47"/>
      <c r="B361" s="117"/>
      <c r="C361" s="47"/>
      <c r="D361" s="47"/>
      <c r="E361" s="47"/>
      <c r="F361" s="47"/>
      <c r="G361" s="47"/>
      <c r="H361" s="47"/>
      <c r="I361" s="47"/>
      <c r="J361" s="47"/>
      <c r="K361" s="47"/>
      <c r="L361" s="11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 ht="12.75" customHeight="1">
      <c r="A362" s="47"/>
      <c r="B362" s="117"/>
      <c r="C362" s="47"/>
      <c r="D362" s="47"/>
      <c r="E362" s="47"/>
      <c r="F362" s="47"/>
      <c r="G362" s="47"/>
      <c r="H362" s="47"/>
      <c r="I362" s="47"/>
      <c r="J362" s="47"/>
      <c r="K362" s="47"/>
      <c r="L362" s="11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 ht="12.75" customHeight="1">
      <c r="A363" s="47"/>
      <c r="B363" s="117"/>
      <c r="C363" s="47"/>
      <c r="D363" s="47"/>
      <c r="E363" s="47"/>
      <c r="F363" s="47"/>
      <c r="G363" s="47"/>
      <c r="H363" s="47"/>
      <c r="I363" s="47"/>
      <c r="J363" s="47"/>
      <c r="K363" s="47"/>
      <c r="L363" s="11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 ht="12.75" customHeight="1">
      <c r="A364" s="47"/>
      <c r="B364" s="117"/>
      <c r="C364" s="47"/>
      <c r="D364" s="47"/>
      <c r="E364" s="47"/>
      <c r="F364" s="47"/>
      <c r="G364" s="47"/>
      <c r="H364" s="47"/>
      <c r="I364" s="47"/>
      <c r="J364" s="47"/>
      <c r="K364" s="47"/>
      <c r="L364" s="11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 ht="12.75" customHeight="1">
      <c r="A365" s="47"/>
      <c r="B365" s="117"/>
      <c r="C365" s="47"/>
      <c r="D365" s="47"/>
      <c r="E365" s="47"/>
      <c r="F365" s="47"/>
      <c r="G365" s="47"/>
      <c r="H365" s="47"/>
      <c r="I365" s="47"/>
      <c r="J365" s="47"/>
      <c r="K365" s="47"/>
      <c r="L365" s="11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 ht="12.75" customHeight="1">
      <c r="A366" s="47"/>
      <c r="B366" s="117"/>
      <c r="C366" s="47"/>
      <c r="D366" s="47"/>
      <c r="E366" s="47"/>
      <c r="F366" s="47"/>
      <c r="G366" s="47"/>
      <c r="H366" s="47"/>
      <c r="I366" s="47"/>
      <c r="J366" s="47"/>
      <c r="K366" s="47"/>
      <c r="L366" s="11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 ht="12.75" customHeight="1">
      <c r="A367" s="47"/>
      <c r="B367" s="117"/>
      <c r="C367" s="47"/>
      <c r="D367" s="47"/>
      <c r="E367" s="47"/>
      <c r="F367" s="47"/>
      <c r="G367" s="47"/>
      <c r="H367" s="47"/>
      <c r="I367" s="47"/>
      <c r="J367" s="47"/>
      <c r="K367" s="47"/>
      <c r="L367" s="11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 ht="12.75" customHeight="1">
      <c r="A368" s="47"/>
      <c r="B368" s="117"/>
      <c r="C368" s="47"/>
      <c r="D368" s="47"/>
      <c r="E368" s="47"/>
      <c r="F368" s="47"/>
      <c r="G368" s="47"/>
      <c r="H368" s="47"/>
      <c r="I368" s="47"/>
      <c r="J368" s="47"/>
      <c r="K368" s="47"/>
      <c r="L368" s="11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 ht="12.75" customHeight="1">
      <c r="A369" s="47"/>
      <c r="B369" s="117"/>
      <c r="C369" s="47"/>
      <c r="D369" s="47"/>
      <c r="E369" s="47"/>
      <c r="F369" s="47"/>
      <c r="G369" s="47"/>
      <c r="H369" s="47"/>
      <c r="I369" s="47"/>
      <c r="J369" s="47"/>
      <c r="K369" s="47"/>
      <c r="L369" s="11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 ht="12.75" customHeight="1">
      <c r="A370" s="47"/>
      <c r="B370" s="117"/>
      <c r="C370" s="47"/>
      <c r="D370" s="47"/>
      <c r="E370" s="47"/>
      <c r="F370" s="47"/>
      <c r="G370" s="47"/>
      <c r="H370" s="47"/>
      <c r="I370" s="47"/>
      <c r="J370" s="47"/>
      <c r="K370" s="47"/>
      <c r="L370" s="11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 ht="12.75" customHeight="1">
      <c r="A371" s="47"/>
      <c r="B371" s="117"/>
      <c r="C371" s="47"/>
      <c r="D371" s="47"/>
      <c r="E371" s="47"/>
      <c r="F371" s="47"/>
      <c r="G371" s="47"/>
      <c r="H371" s="47"/>
      <c r="I371" s="47"/>
      <c r="J371" s="47"/>
      <c r="K371" s="47"/>
      <c r="L371" s="11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 ht="12.75" customHeight="1">
      <c r="A372" s="47"/>
      <c r="B372" s="117"/>
      <c r="C372" s="47"/>
      <c r="D372" s="47"/>
      <c r="E372" s="47"/>
      <c r="F372" s="47"/>
      <c r="G372" s="47"/>
      <c r="H372" s="47"/>
      <c r="I372" s="47"/>
      <c r="J372" s="47"/>
      <c r="K372" s="47"/>
      <c r="L372" s="11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 ht="12.75" customHeight="1">
      <c r="A373" s="47"/>
      <c r="B373" s="117"/>
      <c r="C373" s="47"/>
      <c r="D373" s="47"/>
      <c r="E373" s="47"/>
      <c r="F373" s="47"/>
      <c r="G373" s="47"/>
      <c r="H373" s="47"/>
      <c r="I373" s="47"/>
      <c r="J373" s="47"/>
      <c r="K373" s="47"/>
      <c r="L373" s="11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 ht="12.75" customHeight="1">
      <c r="A374" s="47"/>
      <c r="B374" s="117"/>
      <c r="C374" s="47"/>
      <c r="D374" s="47"/>
      <c r="E374" s="47"/>
      <c r="F374" s="47"/>
      <c r="G374" s="47"/>
      <c r="H374" s="47"/>
      <c r="I374" s="47"/>
      <c r="J374" s="47"/>
      <c r="K374" s="47"/>
      <c r="L374" s="11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 ht="12.75" customHeight="1">
      <c r="A375" s="47"/>
      <c r="B375" s="117"/>
      <c r="C375" s="47"/>
      <c r="D375" s="47"/>
      <c r="E375" s="47"/>
      <c r="F375" s="47"/>
      <c r="G375" s="47"/>
      <c r="H375" s="47"/>
      <c r="I375" s="47"/>
      <c r="J375" s="47"/>
      <c r="K375" s="47"/>
      <c r="L375" s="11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 ht="12.75" customHeight="1">
      <c r="A376" s="47"/>
      <c r="B376" s="117"/>
      <c r="C376" s="47"/>
      <c r="D376" s="47"/>
      <c r="E376" s="47"/>
      <c r="F376" s="47"/>
      <c r="G376" s="47"/>
      <c r="H376" s="47"/>
      <c r="I376" s="47"/>
      <c r="J376" s="47"/>
      <c r="K376" s="47"/>
      <c r="L376" s="11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 ht="12.75" customHeight="1">
      <c r="A377" s="47"/>
      <c r="B377" s="117"/>
      <c r="C377" s="47"/>
      <c r="D377" s="47"/>
      <c r="E377" s="47"/>
      <c r="F377" s="47"/>
      <c r="G377" s="47"/>
      <c r="H377" s="47"/>
      <c r="I377" s="47"/>
      <c r="J377" s="47"/>
      <c r="K377" s="47"/>
      <c r="L377" s="11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 ht="12.75" customHeight="1">
      <c r="A378" s="47"/>
      <c r="B378" s="117"/>
      <c r="C378" s="47"/>
      <c r="D378" s="47"/>
      <c r="E378" s="47"/>
      <c r="F378" s="47"/>
      <c r="G378" s="47"/>
      <c r="H378" s="47"/>
      <c r="I378" s="47"/>
      <c r="J378" s="47"/>
      <c r="K378" s="47"/>
      <c r="L378" s="11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 ht="12.75" customHeight="1">
      <c r="A379" s="47"/>
      <c r="B379" s="117"/>
      <c r="C379" s="47"/>
      <c r="D379" s="47"/>
      <c r="E379" s="47"/>
      <c r="F379" s="47"/>
      <c r="G379" s="47"/>
      <c r="H379" s="47"/>
      <c r="I379" s="47"/>
      <c r="J379" s="47"/>
      <c r="K379" s="47"/>
      <c r="L379" s="11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 ht="12.75" customHeight="1">
      <c r="A380" s="47"/>
      <c r="B380" s="117"/>
      <c r="C380" s="47"/>
      <c r="D380" s="47"/>
      <c r="E380" s="47"/>
      <c r="F380" s="47"/>
      <c r="G380" s="47"/>
      <c r="H380" s="47"/>
      <c r="I380" s="47"/>
      <c r="J380" s="47"/>
      <c r="K380" s="47"/>
      <c r="L380" s="11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 ht="12.75" customHeight="1">
      <c r="A381" s="47"/>
      <c r="B381" s="117"/>
      <c r="C381" s="47"/>
      <c r="D381" s="47"/>
      <c r="E381" s="47"/>
      <c r="F381" s="47"/>
      <c r="G381" s="47"/>
      <c r="H381" s="47"/>
      <c r="I381" s="47"/>
      <c r="J381" s="47"/>
      <c r="K381" s="47"/>
      <c r="L381" s="11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 ht="12.75" customHeight="1">
      <c r="A382" s="47"/>
      <c r="B382" s="117"/>
      <c r="C382" s="47"/>
      <c r="D382" s="47"/>
      <c r="E382" s="47"/>
      <c r="F382" s="47"/>
      <c r="G382" s="47"/>
      <c r="H382" s="47"/>
      <c r="I382" s="47"/>
      <c r="J382" s="47"/>
      <c r="K382" s="47"/>
      <c r="L382" s="11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 ht="12.75" customHeight="1">
      <c r="A383" s="47"/>
      <c r="B383" s="117"/>
      <c r="C383" s="47"/>
      <c r="D383" s="47"/>
      <c r="E383" s="47"/>
      <c r="F383" s="47"/>
      <c r="G383" s="47"/>
      <c r="H383" s="47"/>
      <c r="I383" s="47"/>
      <c r="J383" s="47"/>
      <c r="K383" s="47"/>
      <c r="L383" s="11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 ht="12.75" customHeight="1">
      <c r="A384" s="47"/>
      <c r="B384" s="117"/>
      <c r="C384" s="47"/>
      <c r="D384" s="47"/>
      <c r="E384" s="47"/>
      <c r="F384" s="47"/>
      <c r="G384" s="47"/>
      <c r="H384" s="47"/>
      <c r="I384" s="47"/>
      <c r="J384" s="47"/>
      <c r="K384" s="47"/>
      <c r="L384" s="11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 ht="12.75" customHeight="1">
      <c r="A385" s="47"/>
      <c r="B385" s="117"/>
      <c r="C385" s="47"/>
      <c r="D385" s="47"/>
      <c r="E385" s="47"/>
      <c r="F385" s="47"/>
      <c r="G385" s="47"/>
      <c r="H385" s="47"/>
      <c r="I385" s="47"/>
      <c r="J385" s="47"/>
      <c r="K385" s="47"/>
      <c r="L385" s="11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 ht="12.75" customHeight="1">
      <c r="A386" s="47"/>
      <c r="B386" s="117"/>
      <c r="C386" s="47"/>
      <c r="D386" s="47"/>
      <c r="E386" s="47"/>
      <c r="F386" s="47"/>
      <c r="G386" s="47"/>
      <c r="H386" s="47"/>
      <c r="I386" s="47"/>
      <c r="J386" s="47"/>
      <c r="K386" s="47"/>
      <c r="L386" s="11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 ht="12.75" customHeight="1">
      <c r="A387" s="47"/>
      <c r="B387" s="117"/>
      <c r="C387" s="47"/>
      <c r="D387" s="47"/>
      <c r="E387" s="47"/>
      <c r="F387" s="47"/>
      <c r="G387" s="47"/>
      <c r="H387" s="47"/>
      <c r="I387" s="47"/>
      <c r="J387" s="47"/>
      <c r="K387" s="47"/>
      <c r="L387" s="11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 ht="12.75" customHeight="1">
      <c r="A388" s="47"/>
      <c r="B388" s="117"/>
      <c r="C388" s="47"/>
      <c r="D388" s="47"/>
      <c r="E388" s="47"/>
      <c r="F388" s="47"/>
      <c r="G388" s="47"/>
      <c r="H388" s="47"/>
      <c r="I388" s="47"/>
      <c r="J388" s="47"/>
      <c r="K388" s="47"/>
      <c r="L388" s="11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 ht="12.75" customHeight="1">
      <c r="A389" s="47"/>
      <c r="B389" s="117"/>
      <c r="C389" s="47"/>
      <c r="D389" s="47"/>
      <c r="E389" s="47"/>
      <c r="F389" s="47"/>
      <c r="G389" s="47"/>
      <c r="H389" s="47"/>
      <c r="I389" s="47"/>
      <c r="J389" s="47"/>
      <c r="K389" s="47"/>
      <c r="L389" s="11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 ht="12.75" customHeight="1">
      <c r="A390" s="47"/>
      <c r="B390" s="117"/>
      <c r="C390" s="47"/>
      <c r="D390" s="47"/>
      <c r="E390" s="47"/>
      <c r="F390" s="47"/>
      <c r="G390" s="47"/>
      <c r="H390" s="47"/>
      <c r="I390" s="47"/>
      <c r="J390" s="47"/>
      <c r="K390" s="47"/>
      <c r="L390" s="11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 ht="12.75" customHeight="1">
      <c r="A391" s="47"/>
      <c r="B391" s="117"/>
      <c r="C391" s="47"/>
      <c r="D391" s="47"/>
      <c r="E391" s="47"/>
      <c r="F391" s="47"/>
      <c r="G391" s="47"/>
      <c r="H391" s="47"/>
      <c r="I391" s="47"/>
      <c r="J391" s="47"/>
      <c r="K391" s="47"/>
      <c r="L391" s="11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 ht="12.75" customHeight="1">
      <c r="A392" s="47"/>
      <c r="B392" s="117"/>
      <c r="C392" s="47"/>
      <c r="D392" s="47"/>
      <c r="E392" s="47"/>
      <c r="F392" s="47"/>
      <c r="G392" s="47"/>
      <c r="H392" s="47"/>
      <c r="I392" s="47"/>
      <c r="J392" s="47"/>
      <c r="K392" s="47"/>
      <c r="L392" s="11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 ht="12.75" customHeight="1">
      <c r="A393" s="47"/>
      <c r="B393" s="117"/>
      <c r="C393" s="47"/>
      <c r="D393" s="47"/>
      <c r="E393" s="47"/>
      <c r="F393" s="47"/>
      <c r="G393" s="47"/>
      <c r="H393" s="47"/>
      <c r="I393" s="47"/>
      <c r="J393" s="47"/>
      <c r="K393" s="47"/>
      <c r="L393" s="11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 ht="12.75" customHeight="1">
      <c r="A394" s="47"/>
      <c r="B394" s="117"/>
      <c r="C394" s="47"/>
      <c r="D394" s="47"/>
      <c r="E394" s="47"/>
      <c r="F394" s="47"/>
      <c r="G394" s="47"/>
      <c r="H394" s="47"/>
      <c r="I394" s="47"/>
      <c r="J394" s="47"/>
      <c r="K394" s="47"/>
      <c r="L394" s="11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 ht="12.75" customHeight="1">
      <c r="A395" s="47"/>
      <c r="B395" s="117"/>
      <c r="C395" s="47"/>
      <c r="D395" s="47"/>
      <c r="E395" s="47"/>
      <c r="F395" s="47"/>
      <c r="G395" s="47"/>
      <c r="H395" s="47"/>
      <c r="I395" s="47"/>
      <c r="J395" s="47"/>
      <c r="K395" s="47"/>
      <c r="L395" s="11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 ht="12.75" customHeight="1">
      <c r="A396" s="47"/>
      <c r="B396" s="117"/>
      <c r="C396" s="47"/>
      <c r="D396" s="47"/>
      <c r="E396" s="47"/>
      <c r="F396" s="47"/>
      <c r="G396" s="47"/>
      <c r="H396" s="47"/>
      <c r="I396" s="47"/>
      <c r="J396" s="47"/>
      <c r="K396" s="47"/>
      <c r="L396" s="11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 ht="12.75" customHeight="1">
      <c r="A397" s="47"/>
      <c r="B397" s="117"/>
      <c r="C397" s="47"/>
      <c r="D397" s="47"/>
      <c r="E397" s="47"/>
      <c r="F397" s="47"/>
      <c r="G397" s="47"/>
      <c r="H397" s="47"/>
      <c r="I397" s="47"/>
      <c r="J397" s="47"/>
      <c r="K397" s="47"/>
      <c r="L397" s="11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 ht="12.75" customHeight="1">
      <c r="A398" s="47"/>
      <c r="B398" s="117"/>
      <c r="C398" s="47"/>
      <c r="D398" s="47"/>
      <c r="E398" s="47"/>
      <c r="F398" s="47"/>
      <c r="G398" s="47"/>
      <c r="H398" s="47"/>
      <c r="I398" s="47"/>
      <c r="J398" s="47"/>
      <c r="K398" s="47"/>
      <c r="L398" s="11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 ht="12.75" customHeight="1">
      <c r="A399" s="47"/>
      <c r="B399" s="117"/>
      <c r="C399" s="47"/>
      <c r="D399" s="47"/>
      <c r="E399" s="47"/>
      <c r="F399" s="47"/>
      <c r="G399" s="47"/>
      <c r="H399" s="47"/>
      <c r="I399" s="47"/>
      <c r="J399" s="47"/>
      <c r="K399" s="47"/>
      <c r="L399" s="11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 ht="12.75" customHeight="1">
      <c r="A400" s="47"/>
      <c r="B400" s="117"/>
      <c r="C400" s="47"/>
      <c r="D400" s="47"/>
      <c r="E400" s="47"/>
      <c r="F400" s="47"/>
      <c r="G400" s="47"/>
      <c r="H400" s="47"/>
      <c r="I400" s="47"/>
      <c r="J400" s="47"/>
      <c r="K400" s="47"/>
      <c r="L400" s="11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 ht="12.75" customHeight="1">
      <c r="A401" s="47"/>
      <c r="B401" s="117"/>
      <c r="C401" s="47"/>
      <c r="D401" s="47"/>
      <c r="E401" s="47"/>
      <c r="F401" s="47"/>
      <c r="G401" s="47"/>
      <c r="H401" s="47"/>
      <c r="I401" s="47"/>
      <c r="J401" s="47"/>
      <c r="K401" s="47"/>
      <c r="L401" s="11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 ht="12.75" customHeight="1">
      <c r="A402" s="47"/>
      <c r="B402" s="117"/>
      <c r="C402" s="47"/>
      <c r="D402" s="47"/>
      <c r="E402" s="47"/>
      <c r="F402" s="47"/>
      <c r="G402" s="47"/>
      <c r="H402" s="47"/>
      <c r="I402" s="47"/>
      <c r="J402" s="47"/>
      <c r="K402" s="47"/>
      <c r="L402" s="11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 ht="12.75" customHeight="1">
      <c r="A403" s="47"/>
      <c r="B403" s="117"/>
      <c r="C403" s="47"/>
      <c r="D403" s="47"/>
      <c r="E403" s="47"/>
      <c r="F403" s="47"/>
      <c r="G403" s="47"/>
      <c r="H403" s="47"/>
      <c r="I403" s="47"/>
      <c r="J403" s="47"/>
      <c r="K403" s="47"/>
      <c r="L403" s="11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 ht="12.75" customHeight="1">
      <c r="A404" s="47"/>
      <c r="B404" s="117"/>
      <c r="C404" s="47"/>
      <c r="D404" s="47"/>
      <c r="E404" s="47"/>
      <c r="F404" s="47"/>
      <c r="G404" s="47"/>
      <c r="H404" s="47"/>
      <c r="I404" s="47"/>
      <c r="J404" s="47"/>
      <c r="K404" s="47"/>
      <c r="L404" s="11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 ht="12.75" customHeight="1">
      <c r="A405" s="47"/>
      <c r="B405" s="117"/>
      <c r="C405" s="47"/>
      <c r="D405" s="47"/>
      <c r="E405" s="47"/>
      <c r="F405" s="47"/>
      <c r="G405" s="47"/>
      <c r="H405" s="47"/>
      <c r="I405" s="47"/>
      <c r="J405" s="47"/>
      <c r="K405" s="47"/>
      <c r="L405" s="11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 ht="12.75" customHeight="1">
      <c r="A406" s="47"/>
      <c r="B406" s="117"/>
      <c r="C406" s="47"/>
      <c r="D406" s="47"/>
      <c r="E406" s="47"/>
      <c r="F406" s="47"/>
      <c r="G406" s="47"/>
      <c r="H406" s="47"/>
      <c r="I406" s="47"/>
      <c r="J406" s="47"/>
      <c r="K406" s="47"/>
      <c r="L406" s="11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 ht="12.75" customHeight="1">
      <c r="A407" s="47"/>
      <c r="B407" s="117"/>
      <c r="C407" s="47"/>
      <c r="D407" s="47"/>
      <c r="E407" s="47"/>
      <c r="F407" s="47"/>
      <c r="G407" s="47"/>
      <c r="H407" s="47"/>
      <c r="I407" s="47"/>
      <c r="J407" s="47"/>
      <c r="K407" s="47"/>
      <c r="L407" s="11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 ht="12.75" customHeight="1">
      <c r="A408" s="47"/>
      <c r="B408" s="117"/>
      <c r="C408" s="47"/>
      <c r="D408" s="47"/>
      <c r="E408" s="47"/>
      <c r="F408" s="47"/>
      <c r="G408" s="47"/>
      <c r="H408" s="47"/>
      <c r="I408" s="47"/>
      <c r="J408" s="47"/>
      <c r="K408" s="47"/>
      <c r="L408" s="11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 ht="12.75" customHeight="1">
      <c r="A409" s="47"/>
      <c r="B409" s="117"/>
      <c r="C409" s="47"/>
      <c r="D409" s="47"/>
      <c r="E409" s="47"/>
      <c r="F409" s="47"/>
      <c r="G409" s="47"/>
      <c r="H409" s="47"/>
      <c r="I409" s="47"/>
      <c r="J409" s="47"/>
      <c r="K409" s="47"/>
      <c r="L409" s="11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 ht="12.75" customHeight="1">
      <c r="A410" s="47"/>
      <c r="B410" s="117"/>
      <c r="C410" s="47"/>
      <c r="D410" s="47"/>
      <c r="E410" s="47"/>
      <c r="F410" s="47"/>
      <c r="G410" s="47"/>
      <c r="H410" s="47"/>
      <c r="I410" s="47"/>
      <c r="J410" s="47"/>
      <c r="K410" s="47"/>
      <c r="L410" s="11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 ht="12.75" customHeight="1">
      <c r="A411" s="47"/>
      <c r="B411" s="117"/>
      <c r="C411" s="47"/>
      <c r="D411" s="47"/>
      <c r="E411" s="47"/>
      <c r="F411" s="47"/>
      <c r="G411" s="47"/>
      <c r="H411" s="47"/>
      <c r="I411" s="47"/>
      <c r="J411" s="47"/>
      <c r="K411" s="47"/>
      <c r="L411" s="11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 ht="12.75" customHeight="1">
      <c r="A412" s="47"/>
      <c r="B412" s="117"/>
      <c r="C412" s="47"/>
      <c r="D412" s="47"/>
      <c r="E412" s="47"/>
      <c r="F412" s="47"/>
      <c r="G412" s="47"/>
      <c r="H412" s="47"/>
      <c r="I412" s="47"/>
      <c r="J412" s="47"/>
      <c r="K412" s="47"/>
      <c r="L412" s="11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 ht="12.75" customHeight="1">
      <c r="A413" s="47"/>
      <c r="B413" s="117"/>
      <c r="C413" s="47"/>
      <c r="D413" s="47"/>
      <c r="E413" s="47"/>
      <c r="F413" s="47"/>
      <c r="G413" s="47"/>
      <c r="H413" s="47"/>
      <c r="I413" s="47"/>
      <c r="J413" s="47"/>
      <c r="K413" s="47"/>
      <c r="L413" s="11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 ht="12.75" customHeight="1">
      <c r="A414" s="47"/>
      <c r="B414" s="117"/>
      <c r="C414" s="47"/>
      <c r="D414" s="47"/>
      <c r="E414" s="47"/>
      <c r="F414" s="47"/>
      <c r="G414" s="47"/>
      <c r="H414" s="47"/>
      <c r="I414" s="47"/>
      <c r="J414" s="47"/>
      <c r="K414" s="47"/>
      <c r="L414" s="11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 ht="12.75" customHeight="1">
      <c r="A415" s="47"/>
      <c r="B415" s="117"/>
      <c r="C415" s="47"/>
      <c r="D415" s="47"/>
      <c r="E415" s="47"/>
      <c r="F415" s="47"/>
      <c r="G415" s="47"/>
      <c r="H415" s="47"/>
      <c r="I415" s="47"/>
      <c r="J415" s="47"/>
      <c r="K415" s="47"/>
      <c r="L415" s="11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 ht="12.75" customHeight="1">
      <c r="A416" s="47"/>
      <c r="B416" s="117"/>
      <c r="C416" s="47"/>
      <c r="D416" s="47"/>
      <c r="E416" s="47"/>
      <c r="F416" s="47"/>
      <c r="G416" s="47"/>
      <c r="H416" s="47"/>
      <c r="I416" s="47"/>
      <c r="J416" s="47"/>
      <c r="K416" s="47"/>
      <c r="L416" s="11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 ht="12.75" customHeight="1">
      <c r="A417" s="47"/>
      <c r="B417" s="117"/>
      <c r="C417" s="47"/>
      <c r="D417" s="47"/>
      <c r="E417" s="47"/>
      <c r="F417" s="47"/>
      <c r="G417" s="47"/>
      <c r="H417" s="47"/>
      <c r="I417" s="47"/>
      <c r="J417" s="47"/>
      <c r="K417" s="47"/>
      <c r="L417" s="11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 ht="12.75" customHeight="1">
      <c r="A418" s="47"/>
      <c r="B418" s="117"/>
      <c r="C418" s="47"/>
      <c r="D418" s="47"/>
      <c r="E418" s="47"/>
      <c r="F418" s="47"/>
      <c r="G418" s="47"/>
      <c r="H418" s="47"/>
      <c r="I418" s="47"/>
      <c r="J418" s="47"/>
      <c r="K418" s="47"/>
      <c r="L418" s="11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 ht="12.75" customHeight="1">
      <c r="A419" s="47"/>
      <c r="B419" s="117"/>
      <c r="C419" s="47"/>
      <c r="D419" s="47"/>
      <c r="E419" s="47"/>
      <c r="F419" s="47"/>
      <c r="G419" s="47"/>
      <c r="H419" s="47"/>
      <c r="I419" s="47"/>
      <c r="J419" s="47"/>
      <c r="K419" s="47"/>
      <c r="L419" s="11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 ht="12.75" customHeight="1">
      <c r="A420" s="47"/>
      <c r="B420" s="117"/>
      <c r="C420" s="47"/>
      <c r="D420" s="47"/>
      <c r="E420" s="47"/>
      <c r="F420" s="47"/>
      <c r="G420" s="47"/>
      <c r="H420" s="47"/>
      <c r="I420" s="47"/>
      <c r="J420" s="47"/>
      <c r="K420" s="47"/>
      <c r="L420" s="11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 ht="12.75" customHeight="1">
      <c r="A421" s="47"/>
      <c r="B421" s="117"/>
      <c r="C421" s="47"/>
      <c r="D421" s="47"/>
      <c r="E421" s="47"/>
      <c r="F421" s="47"/>
      <c r="G421" s="47"/>
      <c r="H421" s="47"/>
      <c r="I421" s="47"/>
      <c r="J421" s="47"/>
      <c r="K421" s="47"/>
      <c r="L421" s="11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 ht="12.75" customHeight="1">
      <c r="A422" s="47"/>
      <c r="B422" s="117"/>
      <c r="C422" s="47"/>
      <c r="D422" s="47"/>
      <c r="E422" s="47"/>
      <c r="F422" s="47"/>
      <c r="G422" s="47"/>
      <c r="H422" s="47"/>
      <c r="I422" s="47"/>
      <c r="J422" s="47"/>
      <c r="K422" s="47"/>
      <c r="L422" s="11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 ht="12.75" customHeight="1">
      <c r="A423" s="47"/>
      <c r="B423" s="117"/>
      <c r="C423" s="47"/>
      <c r="D423" s="47"/>
      <c r="E423" s="47"/>
      <c r="F423" s="47"/>
      <c r="G423" s="47"/>
      <c r="H423" s="47"/>
      <c r="I423" s="47"/>
      <c r="J423" s="47"/>
      <c r="K423" s="47"/>
      <c r="L423" s="11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 ht="12.75" customHeight="1">
      <c r="A424" s="47"/>
      <c r="B424" s="117"/>
      <c r="C424" s="47"/>
      <c r="D424" s="47"/>
      <c r="E424" s="47"/>
      <c r="F424" s="47"/>
      <c r="G424" s="47"/>
      <c r="H424" s="47"/>
      <c r="I424" s="47"/>
      <c r="J424" s="47"/>
      <c r="K424" s="47"/>
      <c r="L424" s="11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 ht="12.75" customHeight="1">
      <c r="A425" s="47"/>
      <c r="B425" s="117"/>
      <c r="C425" s="47"/>
      <c r="D425" s="47"/>
      <c r="E425" s="47"/>
      <c r="F425" s="47"/>
      <c r="G425" s="47"/>
      <c r="H425" s="47"/>
      <c r="I425" s="47"/>
      <c r="J425" s="47"/>
      <c r="K425" s="47"/>
      <c r="L425" s="11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 ht="12.75" customHeight="1">
      <c r="A426" s="47"/>
      <c r="B426" s="117"/>
      <c r="C426" s="47"/>
      <c r="D426" s="47"/>
      <c r="E426" s="47"/>
      <c r="F426" s="47"/>
      <c r="G426" s="47"/>
      <c r="H426" s="47"/>
      <c r="I426" s="47"/>
      <c r="J426" s="47"/>
      <c r="K426" s="47"/>
      <c r="L426" s="11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 ht="12.75" customHeight="1">
      <c r="A427" s="47"/>
      <c r="B427" s="117"/>
      <c r="C427" s="47"/>
      <c r="D427" s="47"/>
      <c r="E427" s="47"/>
      <c r="F427" s="47"/>
      <c r="G427" s="47"/>
      <c r="H427" s="47"/>
      <c r="I427" s="47"/>
      <c r="J427" s="47"/>
      <c r="K427" s="47"/>
      <c r="L427" s="11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 ht="12.75" customHeight="1">
      <c r="A428" s="47"/>
      <c r="B428" s="117"/>
      <c r="C428" s="47"/>
      <c r="D428" s="47"/>
      <c r="E428" s="47"/>
      <c r="F428" s="47"/>
      <c r="G428" s="47"/>
      <c r="H428" s="47"/>
      <c r="I428" s="47"/>
      <c r="J428" s="47"/>
      <c r="K428" s="47"/>
      <c r="L428" s="11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 ht="12.75" customHeight="1">
      <c r="A429" s="47"/>
      <c r="B429" s="117"/>
      <c r="C429" s="47"/>
      <c r="D429" s="47"/>
      <c r="E429" s="47"/>
      <c r="F429" s="47"/>
      <c r="G429" s="47"/>
      <c r="H429" s="47"/>
      <c r="I429" s="47"/>
      <c r="J429" s="47"/>
      <c r="K429" s="47"/>
      <c r="L429" s="11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 ht="12.75" customHeight="1">
      <c r="A430" s="47"/>
      <c r="B430" s="117"/>
      <c r="C430" s="47"/>
      <c r="D430" s="47"/>
      <c r="E430" s="47"/>
      <c r="F430" s="47"/>
      <c r="G430" s="47"/>
      <c r="H430" s="47"/>
      <c r="I430" s="47"/>
      <c r="J430" s="47"/>
      <c r="K430" s="47"/>
      <c r="L430" s="11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 ht="12.75" customHeight="1">
      <c r="A431" s="47"/>
      <c r="B431" s="117"/>
      <c r="C431" s="47"/>
      <c r="D431" s="47"/>
      <c r="E431" s="47"/>
      <c r="F431" s="47"/>
      <c r="G431" s="47"/>
      <c r="H431" s="47"/>
      <c r="I431" s="47"/>
      <c r="J431" s="47"/>
      <c r="K431" s="47"/>
      <c r="L431" s="11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 ht="12.75" customHeight="1">
      <c r="A432" s="47"/>
      <c r="B432" s="117"/>
      <c r="C432" s="47"/>
      <c r="D432" s="47"/>
      <c r="E432" s="47"/>
      <c r="F432" s="47"/>
      <c r="G432" s="47"/>
      <c r="H432" s="47"/>
      <c r="I432" s="47"/>
      <c r="J432" s="47"/>
      <c r="K432" s="47"/>
      <c r="L432" s="11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 ht="12.75" customHeight="1">
      <c r="A433" s="47"/>
      <c r="B433" s="117"/>
      <c r="C433" s="47"/>
      <c r="D433" s="47"/>
      <c r="E433" s="47"/>
      <c r="F433" s="47"/>
      <c r="G433" s="47"/>
      <c r="H433" s="47"/>
      <c r="I433" s="47"/>
      <c r="J433" s="47"/>
      <c r="K433" s="47"/>
      <c r="L433" s="11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 ht="12.75" customHeight="1">
      <c r="A434" s="47"/>
      <c r="B434" s="117"/>
      <c r="C434" s="47"/>
      <c r="D434" s="47"/>
      <c r="E434" s="47"/>
      <c r="F434" s="47"/>
      <c r="G434" s="47"/>
      <c r="H434" s="47"/>
      <c r="I434" s="47"/>
      <c r="J434" s="47"/>
      <c r="K434" s="47"/>
      <c r="L434" s="11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 ht="12.75" customHeight="1">
      <c r="A435" s="47"/>
      <c r="B435" s="117"/>
      <c r="C435" s="47"/>
      <c r="D435" s="47"/>
      <c r="E435" s="47"/>
      <c r="F435" s="47"/>
      <c r="G435" s="47"/>
      <c r="H435" s="47"/>
      <c r="I435" s="47"/>
      <c r="J435" s="47"/>
      <c r="K435" s="47"/>
      <c r="L435" s="11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 ht="12.75" customHeight="1">
      <c r="A436" s="47"/>
      <c r="B436" s="117"/>
      <c r="C436" s="47"/>
      <c r="D436" s="47"/>
      <c r="E436" s="47"/>
      <c r="F436" s="47"/>
      <c r="G436" s="47"/>
      <c r="H436" s="47"/>
      <c r="I436" s="47"/>
      <c r="J436" s="47"/>
      <c r="K436" s="47"/>
      <c r="L436" s="11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 ht="12.75" customHeight="1">
      <c r="A437" s="47"/>
      <c r="B437" s="117"/>
      <c r="C437" s="47"/>
      <c r="D437" s="47"/>
      <c r="E437" s="47"/>
      <c r="F437" s="47"/>
      <c r="G437" s="47"/>
      <c r="H437" s="47"/>
      <c r="I437" s="47"/>
      <c r="J437" s="47"/>
      <c r="K437" s="47"/>
      <c r="L437" s="11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 ht="12.75" customHeight="1">
      <c r="A438" s="47"/>
      <c r="B438" s="117"/>
      <c r="C438" s="47"/>
      <c r="D438" s="47"/>
      <c r="E438" s="47"/>
      <c r="F438" s="47"/>
      <c r="G438" s="47"/>
      <c r="H438" s="47"/>
      <c r="I438" s="47"/>
      <c r="J438" s="47"/>
      <c r="K438" s="47"/>
      <c r="L438" s="11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 ht="12.75" customHeight="1">
      <c r="A439" s="47"/>
      <c r="B439" s="117"/>
      <c r="C439" s="47"/>
      <c r="D439" s="47"/>
      <c r="E439" s="47"/>
      <c r="F439" s="47"/>
      <c r="G439" s="47"/>
      <c r="H439" s="47"/>
      <c r="I439" s="47"/>
      <c r="J439" s="47"/>
      <c r="K439" s="47"/>
      <c r="L439" s="11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 ht="12.75" customHeight="1">
      <c r="A440" s="47"/>
      <c r="B440" s="117"/>
      <c r="C440" s="47"/>
      <c r="D440" s="47"/>
      <c r="E440" s="47"/>
      <c r="F440" s="47"/>
      <c r="G440" s="47"/>
      <c r="H440" s="47"/>
      <c r="I440" s="47"/>
      <c r="J440" s="47"/>
      <c r="K440" s="47"/>
      <c r="L440" s="11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 ht="12.75" customHeight="1">
      <c r="A441" s="47"/>
      <c r="B441" s="117"/>
      <c r="C441" s="47"/>
      <c r="D441" s="47"/>
      <c r="E441" s="47"/>
      <c r="F441" s="47"/>
      <c r="G441" s="47"/>
      <c r="H441" s="47"/>
      <c r="I441" s="47"/>
      <c r="J441" s="47"/>
      <c r="K441" s="47"/>
      <c r="L441" s="11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 ht="12.75" customHeight="1">
      <c r="A442" s="47"/>
      <c r="B442" s="117"/>
      <c r="C442" s="47"/>
      <c r="D442" s="47"/>
      <c r="E442" s="47"/>
      <c r="F442" s="47"/>
      <c r="G442" s="47"/>
      <c r="H442" s="47"/>
      <c r="I442" s="47"/>
      <c r="J442" s="47"/>
      <c r="K442" s="47"/>
      <c r="L442" s="11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 ht="12.75" customHeight="1">
      <c r="A443" s="47"/>
      <c r="B443" s="117"/>
      <c r="C443" s="47"/>
      <c r="D443" s="47"/>
      <c r="E443" s="47"/>
      <c r="F443" s="47"/>
      <c r="G443" s="47"/>
      <c r="H443" s="47"/>
      <c r="I443" s="47"/>
      <c r="J443" s="47"/>
      <c r="K443" s="47"/>
      <c r="L443" s="11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 ht="12.75" customHeight="1">
      <c r="A444" s="47"/>
      <c r="B444" s="117"/>
      <c r="C444" s="47"/>
      <c r="D444" s="47"/>
      <c r="E444" s="47"/>
      <c r="F444" s="47"/>
      <c r="G444" s="47"/>
      <c r="H444" s="47"/>
      <c r="I444" s="47"/>
      <c r="J444" s="47"/>
      <c r="K444" s="47"/>
      <c r="L444" s="11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 ht="12.75" customHeight="1">
      <c r="A445" s="47"/>
      <c r="B445" s="117"/>
      <c r="C445" s="47"/>
      <c r="D445" s="47"/>
      <c r="E445" s="47"/>
      <c r="F445" s="47"/>
      <c r="G445" s="47"/>
      <c r="H445" s="47"/>
      <c r="I445" s="47"/>
      <c r="J445" s="47"/>
      <c r="K445" s="47"/>
      <c r="L445" s="11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 ht="12.75" customHeight="1">
      <c r="A446" s="47"/>
      <c r="B446" s="117"/>
      <c r="C446" s="47"/>
      <c r="D446" s="47"/>
      <c r="E446" s="47"/>
      <c r="F446" s="47"/>
      <c r="G446" s="47"/>
      <c r="H446" s="47"/>
      <c r="I446" s="47"/>
      <c r="J446" s="47"/>
      <c r="K446" s="47"/>
      <c r="L446" s="11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 ht="12.75" customHeight="1">
      <c r="A447" s="47"/>
      <c r="B447" s="117"/>
      <c r="C447" s="47"/>
      <c r="D447" s="47"/>
      <c r="E447" s="47"/>
      <c r="F447" s="47"/>
      <c r="G447" s="47"/>
      <c r="H447" s="47"/>
      <c r="I447" s="47"/>
      <c r="J447" s="47"/>
      <c r="K447" s="47"/>
      <c r="L447" s="11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 ht="12.75" customHeight="1">
      <c r="A448" s="47"/>
      <c r="B448" s="117"/>
      <c r="C448" s="47"/>
      <c r="D448" s="47"/>
      <c r="E448" s="47"/>
      <c r="F448" s="47"/>
      <c r="G448" s="47"/>
      <c r="H448" s="47"/>
      <c r="I448" s="47"/>
      <c r="J448" s="47"/>
      <c r="K448" s="47"/>
      <c r="L448" s="11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 ht="12.75" customHeight="1">
      <c r="A449" s="47"/>
      <c r="B449" s="117"/>
      <c r="C449" s="47"/>
      <c r="D449" s="47"/>
      <c r="E449" s="47"/>
      <c r="F449" s="47"/>
      <c r="G449" s="47"/>
      <c r="H449" s="47"/>
      <c r="I449" s="47"/>
      <c r="J449" s="47"/>
      <c r="K449" s="47"/>
      <c r="L449" s="11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 ht="12.75" customHeight="1">
      <c r="A450" s="47"/>
      <c r="B450" s="117"/>
      <c r="C450" s="47"/>
      <c r="D450" s="47"/>
      <c r="E450" s="47"/>
      <c r="F450" s="47"/>
      <c r="G450" s="47"/>
      <c r="H450" s="47"/>
      <c r="I450" s="47"/>
      <c r="J450" s="47"/>
      <c r="K450" s="47"/>
      <c r="L450" s="11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 ht="12.75" customHeight="1">
      <c r="A451" s="47"/>
      <c r="B451" s="117"/>
      <c r="C451" s="47"/>
      <c r="D451" s="47"/>
      <c r="E451" s="47"/>
      <c r="F451" s="47"/>
      <c r="G451" s="47"/>
      <c r="H451" s="47"/>
      <c r="I451" s="47"/>
      <c r="J451" s="47"/>
      <c r="K451" s="47"/>
      <c r="L451" s="11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 ht="12.75" customHeight="1">
      <c r="A452" s="47"/>
      <c r="B452" s="117"/>
      <c r="C452" s="47"/>
      <c r="D452" s="47"/>
      <c r="E452" s="47"/>
      <c r="F452" s="47"/>
      <c r="G452" s="47"/>
      <c r="H452" s="47"/>
      <c r="I452" s="47"/>
      <c r="J452" s="47"/>
      <c r="K452" s="47"/>
      <c r="L452" s="11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 ht="12.75" customHeight="1">
      <c r="A453" s="47"/>
      <c r="B453" s="117"/>
      <c r="C453" s="47"/>
      <c r="D453" s="47"/>
      <c r="E453" s="47"/>
      <c r="F453" s="47"/>
      <c r="G453" s="47"/>
      <c r="H453" s="47"/>
      <c r="I453" s="47"/>
      <c r="J453" s="47"/>
      <c r="K453" s="47"/>
      <c r="L453" s="11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 ht="12.75" customHeight="1">
      <c r="A454" s="47"/>
      <c r="B454" s="117"/>
      <c r="C454" s="47"/>
      <c r="D454" s="47"/>
      <c r="E454" s="47"/>
      <c r="F454" s="47"/>
      <c r="G454" s="47"/>
      <c r="H454" s="47"/>
      <c r="I454" s="47"/>
      <c r="J454" s="47"/>
      <c r="K454" s="47"/>
      <c r="L454" s="11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 ht="12.75" customHeight="1">
      <c r="A455" s="47"/>
      <c r="B455" s="117"/>
      <c r="C455" s="47"/>
      <c r="D455" s="47"/>
      <c r="E455" s="47"/>
      <c r="F455" s="47"/>
      <c r="G455" s="47"/>
      <c r="H455" s="47"/>
      <c r="I455" s="47"/>
      <c r="J455" s="47"/>
      <c r="K455" s="47"/>
      <c r="L455" s="11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 ht="12.75" customHeight="1">
      <c r="A456" s="47"/>
      <c r="B456" s="117"/>
      <c r="C456" s="47"/>
      <c r="D456" s="47"/>
      <c r="E456" s="47"/>
      <c r="F456" s="47"/>
      <c r="G456" s="47"/>
      <c r="H456" s="47"/>
      <c r="I456" s="47"/>
      <c r="J456" s="47"/>
      <c r="K456" s="47"/>
      <c r="L456" s="11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 ht="12.75" customHeight="1">
      <c r="A457" s="47"/>
      <c r="B457" s="117"/>
      <c r="C457" s="47"/>
      <c r="D457" s="47"/>
      <c r="E457" s="47"/>
      <c r="F457" s="47"/>
      <c r="G457" s="47"/>
      <c r="H457" s="47"/>
      <c r="I457" s="47"/>
      <c r="J457" s="47"/>
      <c r="K457" s="47"/>
      <c r="L457" s="11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 ht="12.75" customHeight="1">
      <c r="A458" s="47"/>
      <c r="B458" s="117"/>
      <c r="C458" s="47"/>
      <c r="D458" s="47"/>
      <c r="E458" s="47"/>
      <c r="F458" s="47"/>
      <c r="G458" s="47"/>
      <c r="H458" s="47"/>
      <c r="I458" s="47"/>
      <c r="J458" s="47"/>
      <c r="K458" s="47"/>
      <c r="L458" s="11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 ht="12.75" customHeight="1">
      <c r="A459" s="47"/>
      <c r="B459" s="117"/>
      <c r="C459" s="47"/>
      <c r="D459" s="47"/>
      <c r="E459" s="47"/>
      <c r="F459" s="47"/>
      <c r="G459" s="47"/>
      <c r="H459" s="47"/>
      <c r="I459" s="47"/>
      <c r="J459" s="47"/>
      <c r="K459" s="47"/>
      <c r="L459" s="11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 ht="12.75" customHeight="1">
      <c r="A460" s="47"/>
      <c r="B460" s="117"/>
      <c r="C460" s="47"/>
      <c r="D460" s="47"/>
      <c r="E460" s="47"/>
      <c r="F460" s="47"/>
      <c r="G460" s="47"/>
      <c r="H460" s="47"/>
      <c r="I460" s="47"/>
      <c r="J460" s="47"/>
      <c r="K460" s="47"/>
      <c r="L460" s="11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 ht="12.75" customHeight="1">
      <c r="A461" s="47"/>
      <c r="B461" s="117"/>
      <c r="C461" s="47"/>
      <c r="D461" s="47"/>
      <c r="E461" s="47"/>
      <c r="F461" s="47"/>
      <c r="G461" s="47"/>
      <c r="H461" s="47"/>
      <c r="I461" s="47"/>
      <c r="J461" s="47"/>
      <c r="K461" s="47"/>
      <c r="L461" s="11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 ht="12.75" customHeight="1">
      <c r="A462" s="47"/>
      <c r="B462" s="117"/>
      <c r="C462" s="47"/>
      <c r="D462" s="47"/>
      <c r="E462" s="47"/>
      <c r="F462" s="47"/>
      <c r="G462" s="47"/>
      <c r="H462" s="47"/>
      <c r="I462" s="47"/>
      <c r="J462" s="47"/>
      <c r="K462" s="47"/>
      <c r="L462" s="11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 ht="12.75" customHeight="1">
      <c r="A463" s="47"/>
      <c r="B463" s="117"/>
      <c r="C463" s="47"/>
      <c r="D463" s="47"/>
      <c r="E463" s="47"/>
      <c r="F463" s="47"/>
      <c r="G463" s="47"/>
      <c r="H463" s="47"/>
      <c r="I463" s="47"/>
      <c r="J463" s="47"/>
      <c r="K463" s="47"/>
      <c r="L463" s="11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 ht="12.75" customHeight="1">
      <c r="A464" s="47"/>
      <c r="B464" s="117"/>
      <c r="C464" s="47"/>
      <c r="D464" s="47"/>
      <c r="E464" s="47"/>
      <c r="F464" s="47"/>
      <c r="G464" s="47"/>
      <c r="H464" s="47"/>
      <c r="I464" s="47"/>
      <c r="J464" s="47"/>
      <c r="K464" s="47"/>
      <c r="L464" s="11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 ht="12.75" customHeight="1">
      <c r="A465" s="47"/>
      <c r="B465" s="117"/>
      <c r="C465" s="47"/>
      <c r="D465" s="47"/>
      <c r="E465" s="47"/>
      <c r="F465" s="47"/>
      <c r="G465" s="47"/>
      <c r="H465" s="47"/>
      <c r="I465" s="47"/>
      <c r="J465" s="47"/>
      <c r="K465" s="47"/>
      <c r="L465" s="11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 ht="12.75" customHeight="1">
      <c r="A466" s="47"/>
      <c r="B466" s="117"/>
      <c r="C466" s="47"/>
      <c r="D466" s="47"/>
      <c r="E466" s="47"/>
      <c r="F466" s="47"/>
      <c r="G466" s="47"/>
      <c r="H466" s="47"/>
      <c r="I466" s="47"/>
      <c r="J466" s="47"/>
      <c r="K466" s="47"/>
      <c r="L466" s="11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 ht="12.75" customHeight="1">
      <c r="A467" s="47"/>
      <c r="B467" s="117"/>
      <c r="C467" s="47"/>
      <c r="D467" s="47"/>
      <c r="E467" s="47"/>
      <c r="F467" s="47"/>
      <c r="G467" s="47"/>
      <c r="H467" s="47"/>
      <c r="I467" s="47"/>
      <c r="J467" s="47"/>
      <c r="K467" s="47"/>
      <c r="L467" s="11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 ht="12.75" customHeight="1">
      <c r="A468" s="47"/>
      <c r="B468" s="117"/>
      <c r="C468" s="47"/>
      <c r="D468" s="47"/>
      <c r="E468" s="47"/>
      <c r="F468" s="47"/>
      <c r="G468" s="47"/>
      <c r="H468" s="47"/>
      <c r="I468" s="47"/>
      <c r="J468" s="47"/>
      <c r="K468" s="47"/>
      <c r="L468" s="11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 ht="12.75" customHeight="1">
      <c r="A469" s="47"/>
      <c r="B469" s="117"/>
      <c r="C469" s="47"/>
      <c r="D469" s="47"/>
      <c r="E469" s="47"/>
      <c r="F469" s="47"/>
      <c r="G469" s="47"/>
      <c r="H469" s="47"/>
      <c r="I469" s="47"/>
      <c r="J469" s="47"/>
      <c r="K469" s="47"/>
      <c r="L469" s="11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 ht="12.75" customHeight="1">
      <c r="A470" s="47"/>
      <c r="B470" s="117"/>
      <c r="C470" s="47"/>
      <c r="D470" s="47"/>
      <c r="E470" s="47"/>
      <c r="F470" s="47"/>
      <c r="G470" s="47"/>
      <c r="H470" s="47"/>
      <c r="I470" s="47"/>
      <c r="J470" s="47"/>
      <c r="K470" s="47"/>
      <c r="L470" s="11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 ht="12.75" customHeight="1">
      <c r="A471" s="47"/>
      <c r="B471" s="117"/>
      <c r="C471" s="47"/>
      <c r="D471" s="47"/>
      <c r="E471" s="47"/>
      <c r="F471" s="47"/>
      <c r="G471" s="47"/>
      <c r="H471" s="47"/>
      <c r="I471" s="47"/>
      <c r="J471" s="47"/>
      <c r="K471" s="47"/>
      <c r="L471" s="11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 ht="12.75" customHeight="1">
      <c r="A472" s="47"/>
      <c r="B472" s="117"/>
      <c r="C472" s="47"/>
      <c r="D472" s="47"/>
      <c r="E472" s="47"/>
      <c r="F472" s="47"/>
      <c r="G472" s="47"/>
      <c r="H472" s="47"/>
      <c r="I472" s="47"/>
      <c r="J472" s="47"/>
      <c r="K472" s="47"/>
      <c r="L472" s="11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 ht="12.75" customHeight="1">
      <c r="A473" s="47"/>
      <c r="B473" s="117"/>
      <c r="C473" s="47"/>
      <c r="D473" s="47"/>
      <c r="E473" s="47"/>
      <c r="F473" s="47"/>
      <c r="G473" s="47"/>
      <c r="H473" s="47"/>
      <c r="I473" s="47"/>
      <c r="J473" s="47"/>
      <c r="K473" s="47"/>
      <c r="L473" s="11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 ht="12.75" customHeight="1">
      <c r="A474" s="47"/>
      <c r="B474" s="117"/>
      <c r="C474" s="47"/>
      <c r="D474" s="47"/>
      <c r="E474" s="47"/>
      <c r="F474" s="47"/>
      <c r="G474" s="47"/>
      <c r="H474" s="47"/>
      <c r="I474" s="47"/>
      <c r="J474" s="47"/>
      <c r="K474" s="47"/>
      <c r="L474" s="11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 ht="12.75" customHeight="1">
      <c r="A475" s="47"/>
      <c r="B475" s="117"/>
      <c r="C475" s="47"/>
      <c r="D475" s="47"/>
      <c r="E475" s="47"/>
      <c r="F475" s="47"/>
      <c r="G475" s="47"/>
      <c r="H475" s="47"/>
      <c r="I475" s="47"/>
      <c r="J475" s="47"/>
      <c r="K475" s="47"/>
      <c r="L475" s="11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 ht="12.75" customHeight="1">
      <c r="A476" s="47"/>
      <c r="B476" s="117"/>
      <c r="C476" s="47"/>
      <c r="D476" s="47"/>
      <c r="E476" s="47"/>
      <c r="F476" s="47"/>
      <c r="G476" s="47"/>
      <c r="H476" s="47"/>
      <c r="I476" s="47"/>
      <c r="J476" s="47"/>
      <c r="K476" s="47"/>
      <c r="L476" s="11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 ht="12.75" customHeight="1">
      <c r="A477" s="47"/>
      <c r="B477" s="117"/>
      <c r="C477" s="47"/>
      <c r="D477" s="47"/>
      <c r="E477" s="47"/>
      <c r="F477" s="47"/>
      <c r="G477" s="47"/>
      <c r="H477" s="47"/>
      <c r="I477" s="47"/>
      <c r="J477" s="47"/>
      <c r="K477" s="47"/>
      <c r="L477" s="11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 ht="12.75" customHeight="1">
      <c r="A478" s="47"/>
      <c r="B478" s="117"/>
      <c r="C478" s="47"/>
      <c r="D478" s="47"/>
      <c r="E478" s="47"/>
      <c r="F478" s="47"/>
      <c r="G478" s="47"/>
      <c r="H478" s="47"/>
      <c r="I478" s="47"/>
      <c r="J478" s="47"/>
      <c r="K478" s="47"/>
      <c r="L478" s="11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 ht="12.75" customHeight="1">
      <c r="A479" s="47"/>
      <c r="B479" s="117"/>
      <c r="C479" s="47"/>
      <c r="D479" s="47"/>
      <c r="E479" s="47"/>
      <c r="F479" s="47"/>
      <c r="G479" s="47"/>
      <c r="H479" s="47"/>
      <c r="I479" s="47"/>
      <c r="J479" s="47"/>
      <c r="K479" s="47"/>
      <c r="L479" s="11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 ht="12.75" customHeight="1">
      <c r="A480" s="47"/>
      <c r="B480" s="117"/>
      <c r="C480" s="47"/>
      <c r="D480" s="47"/>
      <c r="E480" s="47"/>
      <c r="F480" s="47"/>
      <c r="G480" s="47"/>
      <c r="H480" s="47"/>
      <c r="I480" s="47"/>
      <c r="J480" s="47"/>
      <c r="K480" s="47"/>
      <c r="L480" s="11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 ht="12.75" customHeight="1">
      <c r="A481" s="47"/>
      <c r="B481" s="117"/>
      <c r="C481" s="47"/>
      <c r="D481" s="47"/>
      <c r="E481" s="47"/>
      <c r="F481" s="47"/>
      <c r="G481" s="47"/>
      <c r="H481" s="47"/>
      <c r="I481" s="47"/>
      <c r="J481" s="47"/>
      <c r="K481" s="47"/>
      <c r="L481" s="11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 ht="12.75" customHeight="1">
      <c r="A482" s="47"/>
      <c r="B482" s="117"/>
      <c r="C482" s="47"/>
      <c r="D482" s="47"/>
      <c r="E482" s="47"/>
      <c r="F482" s="47"/>
      <c r="G482" s="47"/>
      <c r="H482" s="47"/>
      <c r="I482" s="47"/>
      <c r="J482" s="47"/>
      <c r="K482" s="47"/>
      <c r="L482" s="11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 ht="12.75" customHeight="1">
      <c r="A483" s="47"/>
      <c r="B483" s="117"/>
      <c r="C483" s="47"/>
      <c r="D483" s="47"/>
      <c r="E483" s="47"/>
      <c r="F483" s="47"/>
      <c r="G483" s="47"/>
      <c r="H483" s="47"/>
      <c r="I483" s="47"/>
      <c r="J483" s="47"/>
      <c r="K483" s="47"/>
      <c r="L483" s="11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 ht="12.75" customHeight="1">
      <c r="A484" s="47"/>
      <c r="B484" s="117"/>
      <c r="C484" s="47"/>
      <c r="D484" s="47"/>
      <c r="E484" s="47"/>
      <c r="F484" s="47"/>
      <c r="G484" s="47"/>
      <c r="H484" s="47"/>
      <c r="I484" s="47"/>
      <c r="J484" s="47"/>
      <c r="K484" s="47"/>
      <c r="L484" s="11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 ht="12.75" customHeight="1">
      <c r="A485" s="47"/>
      <c r="B485" s="117"/>
      <c r="C485" s="47"/>
      <c r="D485" s="47"/>
      <c r="E485" s="47"/>
      <c r="F485" s="47"/>
      <c r="G485" s="47"/>
      <c r="H485" s="47"/>
      <c r="I485" s="47"/>
      <c r="J485" s="47"/>
      <c r="K485" s="47"/>
      <c r="L485" s="11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 ht="12.75" customHeight="1">
      <c r="A486" s="47"/>
      <c r="B486" s="117"/>
      <c r="C486" s="47"/>
      <c r="D486" s="47"/>
      <c r="E486" s="47"/>
      <c r="F486" s="47"/>
      <c r="G486" s="47"/>
      <c r="H486" s="47"/>
      <c r="I486" s="47"/>
      <c r="J486" s="47"/>
      <c r="K486" s="47"/>
      <c r="L486" s="11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 ht="12.75" customHeight="1">
      <c r="A487" s="47"/>
      <c r="B487" s="117"/>
      <c r="C487" s="47"/>
      <c r="D487" s="47"/>
      <c r="E487" s="47"/>
      <c r="F487" s="47"/>
      <c r="G487" s="47"/>
      <c r="H487" s="47"/>
      <c r="I487" s="47"/>
      <c r="J487" s="47"/>
      <c r="K487" s="47"/>
      <c r="L487" s="11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 ht="12.75" customHeight="1">
      <c r="A488" s="47"/>
      <c r="B488" s="117"/>
      <c r="C488" s="47"/>
      <c r="D488" s="47"/>
      <c r="E488" s="47"/>
      <c r="F488" s="47"/>
      <c r="G488" s="47"/>
      <c r="H488" s="47"/>
      <c r="I488" s="47"/>
      <c r="J488" s="47"/>
      <c r="K488" s="47"/>
      <c r="L488" s="11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 ht="12.75" customHeight="1">
      <c r="A489" s="47"/>
      <c r="B489" s="117"/>
      <c r="C489" s="47"/>
      <c r="D489" s="47"/>
      <c r="E489" s="47"/>
      <c r="F489" s="47"/>
      <c r="G489" s="47"/>
      <c r="H489" s="47"/>
      <c r="I489" s="47"/>
      <c r="J489" s="47"/>
      <c r="K489" s="47"/>
      <c r="L489" s="11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 ht="12.75" customHeight="1">
      <c r="A490" s="47"/>
      <c r="B490" s="117"/>
      <c r="C490" s="47"/>
      <c r="D490" s="47"/>
      <c r="E490" s="47"/>
      <c r="F490" s="47"/>
      <c r="G490" s="47"/>
      <c r="H490" s="47"/>
      <c r="I490" s="47"/>
      <c r="J490" s="47"/>
      <c r="K490" s="47"/>
      <c r="L490" s="11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 ht="12.75" customHeight="1">
      <c r="A491" s="47"/>
      <c r="B491" s="117"/>
      <c r="C491" s="47"/>
      <c r="D491" s="47"/>
      <c r="E491" s="47"/>
      <c r="F491" s="47"/>
      <c r="G491" s="47"/>
      <c r="H491" s="47"/>
      <c r="I491" s="47"/>
      <c r="J491" s="47"/>
      <c r="K491" s="47"/>
      <c r="L491" s="11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 ht="12.75" customHeight="1">
      <c r="A492" s="47"/>
      <c r="B492" s="117"/>
      <c r="C492" s="47"/>
      <c r="D492" s="47"/>
      <c r="E492" s="47"/>
      <c r="F492" s="47"/>
      <c r="G492" s="47"/>
      <c r="H492" s="47"/>
      <c r="I492" s="47"/>
      <c r="J492" s="47"/>
      <c r="K492" s="47"/>
      <c r="L492" s="11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 ht="12.75" customHeight="1">
      <c r="A493" s="47"/>
      <c r="B493" s="117"/>
      <c r="C493" s="47"/>
      <c r="D493" s="47"/>
      <c r="E493" s="47"/>
      <c r="F493" s="47"/>
      <c r="G493" s="47"/>
      <c r="H493" s="47"/>
      <c r="I493" s="47"/>
      <c r="J493" s="47"/>
      <c r="K493" s="47"/>
      <c r="L493" s="11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 ht="12.75" customHeight="1">
      <c r="A494" s="47"/>
      <c r="B494" s="117"/>
      <c r="C494" s="47"/>
      <c r="D494" s="47"/>
      <c r="E494" s="47"/>
      <c r="F494" s="47"/>
      <c r="G494" s="47"/>
      <c r="H494" s="47"/>
      <c r="I494" s="47"/>
      <c r="J494" s="47"/>
      <c r="K494" s="47"/>
      <c r="L494" s="11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 ht="12.75" customHeight="1">
      <c r="A495" s="47"/>
      <c r="B495" s="117"/>
      <c r="C495" s="47"/>
      <c r="D495" s="47"/>
      <c r="E495" s="47"/>
      <c r="F495" s="47"/>
      <c r="G495" s="47"/>
      <c r="H495" s="47"/>
      <c r="I495" s="47"/>
      <c r="J495" s="47"/>
      <c r="K495" s="47"/>
      <c r="L495" s="11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 ht="12.75" customHeight="1">
      <c r="A496" s="47"/>
      <c r="B496" s="117"/>
      <c r="C496" s="47"/>
      <c r="D496" s="47"/>
      <c r="E496" s="47"/>
      <c r="F496" s="47"/>
      <c r="G496" s="47"/>
      <c r="H496" s="47"/>
      <c r="I496" s="47"/>
      <c r="J496" s="47"/>
      <c r="K496" s="47"/>
      <c r="L496" s="11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 ht="12.75" customHeight="1">
      <c r="A497" s="47"/>
      <c r="B497" s="117"/>
      <c r="C497" s="47"/>
      <c r="D497" s="47"/>
      <c r="E497" s="47"/>
      <c r="F497" s="47"/>
      <c r="G497" s="47"/>
      <c r="H497" s="47"/>
      <c r="I497" s="47"/>
      <c r="J497" s="47"/>
      <c r="K497" s="47"/>
      <c r="L497" s="11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 ht="12.75" customHeight="1">
      <c r="A498" s="47"/>
      <c r="B498" s="117"/>
      <c r="C498" s="47"/>
      <c r="D498" s="47"/>
      <c r="E498" s="47"/>
      <c r="F498" s="47"/>
      <c r="G498" s="47"/>
      <c r="H498" s="47"/>
      <c r="I498" s="47"/>
      <c r="J498" s="47"/>
      <c r="K498" s="47"/>
      <c r="L498" s="11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 ht="12.75" customHeight="1">
      <c r="A499" s="47"/>
      <c r="B499" s="117"/>
      <c r="C499" s="47"/>
      <c r="D499" s="47"/>
      <c r="E499" s="47"/>
      <c r="F499" s="47"/>
      <c r="G499" s="47"/>
      <c r="H499" s="47"/>
      <c r="I499" s="47"/>
      <c r="J499" s="47"/>
      <c r="K499" s="47"/>
      <c r="L499" s="11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 ht="12.75" customHeight="1">
      <c r="A500" s="47"/>
      <c r="B500" s="117"/>
      <c r="C500" s="47"/>
      <c r="D500" s="47"/>
      <c r="E500" s="47"/>
      <c r="F500" s="47"/>
      <c r="G500" s="47"/>
      <c r="H500" s="47"/>
      <c r="I500" s="47"/>
      <c r="J500" s="47"/>
      <c r="K500" s="47"/>
      <c r="L500" s="11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 ht="12.75" customHeight="1">
      <c r="A501" s="47"/>
      <c r="B501" s="117"/>
      <c r="C501" s="47"/>
      <c r="D501" s="47"/>
      <c r="E501" s="47"/>
      <c r="F501" s="47"/>
      <c r="G501" s="47"/>
      <c r="H501" s="47"/>
      <c r="I501" s="47"/>
      <c r="J501" s="47"/>
      <c r="K501" s="47"/>
      <c r="L501" s="11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 ht="12.75" customHeight="1">
      <c r="A502" s="47"/>
      <c r="B502" s="117"/>
      <c r="C502" s="47"/>
      <c r="D502" s="47"/>
      <c r="E502" s="47"/>
      <c r="F502" s="47"/>
      <c r="G502" s="47"/>
      <c r="H502" s="47"/>
      <c r="I502" s="47"/>
      <c r="J502" s="47"/>
      <c r="K502" s="47"/>
      <c r="L502" s="11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 ht="12.75" customHeight="1">
      <c r="A503" s="47"/>
      <c r="B503" s="117"/>
      <c r="C503" s="47"/>
      <c r="D503" s="47"/>
      <c r="E503" s="47"/>
      <c r="F503" s="47"/>
      <c r="G503" s="47"/>
      <c r="H503" s="47"/>
      <c r="I503" s="47"/>
      <c r="J503" s="47"/>
      <c r="K503" s="47"/>
      <c r="L503" s="11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 ht="12.75" customHeight="1">
      <c r="A504" s="47"/>
      <c r="B504" s="117"/>
      <c r="C504" s="47"/>
      <c r="D504" s="47"/>
      <c r="E504" s="47"/>
      <c r="F504" s="47"/>
      <c r="G504" s="47"/>
      <c r="H504" s="47"/>
      <c r="I504" s="47"/>
      <c r="J504" s="47"/>
      <c r="K504" s="47"/>
      <c r="L504" s="11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 ht="12.75" customHeight="1">
      <c r="A505" s="47"/>
      <c r="B505" s="117"/>
      <c r="C505" s="47"/>
      <c r="D505" s="47"/>
      <c r="E505" s="47"/>
      <c r="F505" s="47"/>
      <c r="G505" s="47"/>
      <c r="H505" s="47"/>
      <c r="I505" s="47"/>
      <c r="J505" s="47"/>
      <c r="K505" s="47"/>
      <c r="L505" s="11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 ht="12.75" customHeight="1">
      <c r="A506" s="47"/>
      <c r="B506" s="117"/>
      <c r="C506" s="47"/>
      <c r="D506" s="47"/>
      <c r="E506" s="47"/>
      <c r="F506" s="47"/>
      <c r="G506" s="47"/>
      <c r="H506" s="47"/>
      <c r="I506" s="47"/>
      <c r="J506" s="47"/>
      <c r="K506" s="47"/>
      <c r="L506" s="11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 ht="12.75" customHeight="1">
      <c r="A507" s="47"/>
      <c r="B507" s="117"/>
      <c r="C507" s="47"/>
      <c r="D507" s="47"/>
      <c r="E507" s="47"/>
      <c r="F507" s="47"/>
      <c r="G507" s="47"/>
      <c r="H507" s="47"/>
      <c r="I507" s="47"/>
      <c r="J507" s="47"/>
      <c r="K507" s="47"/>
      <c r="L507" s="11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 ht="12.75" customHeight="1">
      <c r="A508" s="47"/>
      <c r="B508" s="117"/>
      <c r="C508" s="47"/>
      <c r="D508" s="47"/>
      <c r="E508" s="47"/>
      <c r="F508" s="47"/>
      <c r="G508" s="47"/>
      <c r="H508" s="47"/>
      <c r="I508" s="47"/>
      <c r="J508" s="47"/>
      <c r="K508" s="47"/>
      <c r="L508" s="11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 ht="12.75" customHeight="1">
      <c r="A509" s="47"/>
      <c r="B509" s="117"/>
      <c r="C509" s="47"/>
      <c r="D509" s="47"/>
      <c r="E509" s="47"/>
      <c r="F509" s="47"/>
      <c r="G509" s="47"/>
      <c r="H509" s="47"/>
      <c r="I509" s="47"/>
      <c r="J509" s="47"/>
      <c r="K509" s="47"/>
      <c r="L509" s="11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 ht="12.75" customHeight="1">
      <c r="A510" s="47"/>
      <c r="B510" s="117"/>
      <c r="C510" s="47"/>
      <c r="D510" s="47"/>
      <c r="E510" s="47"/>
      <c r="F510" s="47"/>
      <c r="G510" s="47"/>
      <c r="H510" s="47"/>
      <c r="I510" s="47"/>
      <c r="J510" s="47"/>
      <c r="K510" s="47"/>
      <c r="L510" s="11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 ht="12.75" customHeight="1">
      <c r="A511" s="47"/>
      <c r="B511" s="117"/>
      <c r="C511" s="47"/>
      <c r="D511" s="47"/>
      <c r="E511" s="47"/>
      <c r="F511" s="47"/>
      <c r="G511" s="47"/>
      <c r="H511" s="47"/>
      <c r="I511" s="47"/>
      <c r="J511" s="47"/>
      <c r="K511" s="47"/>
      <c r="L511" s="11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 ht="12.75" customHeight="1">
      <c r="A512" s="47"/>
      <c r="B512" s="117"/>
      <c r="C512" s="47"/>
      <c r="D512" s="47"/>
      <c r="E512" s="47"/>
      <c r="F512" s="47"/>
      <c r="G512" s="47"/>
      <c r="H512" s="47"/>
      <c r="I512" s="47"/>
      <c r="J512" s="47"/>
      <c r="K512" s="47"/>
      <c r="L512" s="11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 ht="12.75" customHeight="1">
      <c r="A513" s="47"/>
      <c r="B513" s="117"/>
      <c r="C513" s="47"/>
      <c r="D513" s="47"/>
      <c r="E513" s="47"/>
      <c r="F513" s="47"/>
      <c r="G513" s="47"/>
      <c r="H513" s="47"/>
      <c r="I513" s="47"/>
      <c r="J513" s="47"/>
      <c r="K513" s="47"/>
      <c r="L513" s="11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 ht="12.75" customHeight="1">
      <c r="A514" s="47"/>
      <c r="B514" s="117"/>
      <c r="C514" s="47"/>
      <c r="D514" s="47"/>
      <c r="E514" s="47"/>
      <c r="F514" s="47"/>
      <c r="G514" s="47"/>
      <c r="H514" s="47"/>
      <c r="I514" s="47"/>
      <c r="J514" s="47"/>
      <c r="K514" s="47"/>
      <c r="L514" s="11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 ht="12.75" customHeight="1">
      <c r="A515" s="47"/>
      <c r="B515" s="117"/>
      <c r="C515" s="47"/>
      <c r="D515" s="47"/>
      <c r="E515" s="47"/>
      <c r="F515" s="47"/>
      <c r="G515" s="47"/>
      <c r="H515" s="47"/>
      <c r="I515" s="47"/>
      <c r="J515" s="47"/>
      <c r="K515" s="47"/>
      <c r="L515" s="11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 ht="12.75" customHeight="1">
      <c r="A516" s="47"/>
      <c r="B516" s="117"/>
      <c r="C516" s="47"/>
      <c r="D516" s="47"/>
      <c r="E516" s="47"/>
      <c r="F516" s="47"/>
      <c r="G516" s="47"/>
      <c r="H516" s="47"/>
      <c r="I516" s="47"/>
      <c r="J516" s="47"/>
      <c r="K516" s="47"/>
      <c r="L516" s="11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 ht="12.75" customHeight="1">
      <c r="A517" s="47"/>
      <c r="B517" s="117"/>
      <c r="C517" s="47"/>
      <c r="D517" s="47"/>
      <c r="E517" s="47"/>
      <c r="F517" s="47"/>
      <c r="G517" s="47"/>
      <c r="H517" s="47"/>
      <c r="I517" s="47"/>
      <c r="J517" s="47"/>
      <c r="K517" s="47"/>
      <c r="L517" s="11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 ht="12.75" customHeight="1">
      <c r="A518" s="47"/>
      <c r="B518" s="117"/>
      <c r="C518" s="47"/>
      <c r="D518" s="47"/>
      <c r="E518" s="47"/>
      <c r="F518" s="47"/>
      <c r="G518" s="47"/>
      <c r="H518" s="47"/>
      <c r="I518" s="47"/>
      <c r="J518" s="47"/>
      <c r="K518" s="47"/>
      <c r="L518" s="11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 ht="12.75" customHeight="1">
      <c r="A519" s="47"/>
      <c r="B519" s="117"/>
      <c r="C519" s="47"/>
      <c r="D519" s="47"/>
      <c r="E519" s="47"/>
      <c r="F519" s="47"/>
      <c r="G519" s="47"/>
      <c r="H519" s="47"/>
      <c r="I519" s="47"/>
      <c r="J519" s="47"/>
      <c r="K519" s="47"/>
      <c r="L519" s="11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 ht="12.75" customHeight="1">
      <c r="A520" s="47"/>
      <c r="B520" s="117"/>
      <c r="C520" s="47"/>
      <c r="D520" s="47"/>
      <c r="E520" s="47"/>
      <c r="F520" s="47"/>
      <c r="G520" s="47"/>
      <c r="H520" s="47"/>
      <c r="I520" s="47"/>
      <c r="J520" s="47"/>
      <c r="K520" s="47"/>
      <c r="L520" s="11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 ht="12.75" customHeight="1">
      <c r="A521" s="47"/>
      <c r="B521" s="117"/>
      <c r="C521" s="47"/>
      <c r="D521" s="47"/>
      <c r="E521" s="47"/>
      <c r="F521" s="47"/>
      <c r="G521" s="47"/>
      <c r="H521" s="47"/>
      <c r="I521" s="47"/>
      <c r="J521" s="47"/>
      <c r="K521" s="47"/>
      <c r="L521" s="11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 ht="12.75" customHeight="1">
      <c r="A522" s="47"/>
      <c r="B522" s="117"/>
      <c r="C522" s="47"/>
      <c r="D522" s="47"/>
      <c r="E522" s="47"/>
      <c r="F522" s="47"/>
      <c r="G522" s="47"/>
      <c r="H522" s="47"/>
      <c r="I522" s="47"/>
      <c r="J522" s="47"/>
      <c r="K522" s="47"/>
      <c r="L522" s="11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 ht="12.75" customHeight="1">
      <c r="A523" s="47"/>
      <c r="B523" s="117"/>
      <c r="C523" s="47"/>
      <c r="D523" s="47"/>
      <c r="E523" s="47"/>
      <c r="F523" s="47"/>
      <c r="G523" s="47"/>
      <c r="H523" s="47"/>
      <c r="I523" s="47"/>
      <c r="J523" s="47"/>
      <c r="K523" s="47"/>
      <c r="L523" s="11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 ht="12.75" customHeight="1">
      <c r="A524" s="47"/>
      <c r="B524" s="117"/>
      <c r="C524" s="47"/>
      <c r="D524" s="47"/>
      <c r="E524" s="47"/>
      <c r="F524" s="47"/>
      <c r="G524" s="47"/>
      <c r="H524" s="47"/>
      <c r="I524" s="47"/>
      <c r="J524" s="47"/>
      <c r="K524" s="47"/>
      <c r="L524" s="11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 ht="12.75" customHeight="1">
      <c r="A525" s="47"/>
      <c r="B525" s="117"/>
      <c r="C525" s="47"/>
      <c r="D525" s="47"/>
      <c r="E525" s="47"/>
      <c r="F525" s="47"/>
      <c r="G525" s="47"/>
      <c r="H525" s="47"/>
      <c r="I525" s="47"/>
      <c r="J525" s="47"/>
      <c r="K525" s="47"/>
      <c r="L525" s="11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 ht="12.75" customHeight="1">
      <c r="A526" s="47"/>
      <c r="B526" s="117"/>
      <c r="C526" s="47"/>
      <c r="D526" s="47"/>
      <c r="E526" s="47"/>
      <c r="F526" s="47"/>
      <c r="G526" s="47"/>
      <c r="H526" s="47"/>
      <c r="I526" s="47"/>
      <c r="J526" s="47"/>
      <c r="K526" s="47"/>
      <c r="L526" s="11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 ht="12.75" customHeight="1">
      <c r="A527" s="47"/>
      <c r="B527" s="117"/>
      <c r="C527" s="47"/>
      <c r="D527" s="47"/>
      <c r="E527" s="47"/>
      <c r="F527" s="47"/>
      <c r="G527" s="47"/>
      <c r="H527" s="47"/>
      <c r="I527" s="47"/>
      <c r="J527" s="47"/>
      <c r="K527" s="47"/>
      <c r="L527" s="11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 ht="12.75" customHeight="1">
      <c r="A528" s="47"/>
      <c r="B528" s="117"/>
      <c r="C528" s="47"/>
      <c r="D528" s="47"/>
      <c r="E528" s="47"/>
      <c r="F528" s="47"/>
      <c r="G528" s="47"/>
      <c r="H528" s="47"/>
      <c r="I528" s="47"/>
      <c r="J528" s="47"/>
      <c r="K528" s="47"/>
      <c r="L528" s="11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 ht="12.75" customHeight="1">
      <c r="A529" s="47"/>
      <c r="B529" s="117"/>
      <c r="C529" s="47"/>
      <c r="D529" s="47"/>
      <c r="E529" s="47"/>
      <c r="F529" s="47"/>
      <c r="G529" s="47"/>
      <c r="H529" s="47"/>
      <c r="I529" s="47"/>
      <c r="J529" s="47"/>
      <c r="K529" s="47"/>
      <c r="L529" s="11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 ht="12.75" customHeight="1">
      <c r="A530" s="47"/>
      <c r="B530" s="117"/>
      <c r="C530" s="47"/>
      <c r="D530" s="47"/>
      <c r="E530" s="47"/>
      <c r="F530" s="47"/>
      <c r="G530" s="47"/>
      <c r="H530" s="47"/>
      <c r="I530" s="47"/>
      <c r="J530" s="47"/>
      <c r="K530" s="47"/>
      <c r="L530" s="11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 ht="12.75" customHeight="1">
      <c r="A531" s="47"/>
      <c r="B531" s="117"/>
      <c r="C531" s="47"/>
      <c r="D531" s="47"/>
      <c r="E531" s="47"/>
      <c r="F531" s="47"/>
      <c r="G531" s="47"/>
      <c r="H531" s="47"/>
      <c r="I531" s="47"/>
      <c r="J531" s="47"/>
      <c r="K531" s="47"/>
      <c r="L531" s="11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 ht="12.75" customHeight="1">
      <c r="A532" s="47"/>
      <c r="B532" s="117"/>
      <c r="C532" s="47"/>
      <c r="D532" s="47"/>
      <c r="E532" s="47"/>
      <c r="F532" s="47"/>
      <c r="G532" s="47"/>
      <c r="H532" s="47"/>
      <c r="I532" s="47"/>
      <c r="J532" s="47"/>
      <c r="K532" s="47"/>
      <c r="L532" s="11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 ht="12.75" customHeight="1">
      <c r="A533" s="47"/>
      <c r="B533" s="117"/>
      <c r="C533" s="47"/>
      <c r="D533" s="47"/>
      <c r="E533" s="47"/>
      <c r="F533" s="47"/>
      <c r="G533" s="47"/>
      <c r="H533" s="47"/>
      <c r="I533" s="47"/>
      <c r="J533" s="47"/>
      <c r="K533" s="47"/>
      <c r="L533" s="11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 ht="12.75" customHeight="1">
      <c r="A534" s="47"/>
      <c r="B534" s="117"/>
      <c r="C534" s="47"/>
      <c r="D534" s="47"/>
      <c r="E534" s="47"/>
      <c r="F534" s="47"/>
      <c r="G534" s="47"/>
      <c r="H534" s="47"/>
      <c r="I534" s="47"/>
      <c r="J534" s="47"/>
      <c r="K534" s="47"/>
      <c r="L534" s="11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 ht="12.75" customHeight="1">
      <c r="A535" s="47"/>
      <c r="B535" s="117"/>
      <c r="C535" s="47"/>
      <c r="D535" s="47"/>
      <c r="E535" s="47"/>
      <c r="F535" s="47"/>
      <c r="G535" s="47"/>
      <c r="H535" s="47"/>
      <c r="I535" s="47"/>
      <c r="J535" s="47"/>
      <c r="K535" s="47"/>
      <c r="L535" s="11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 ht="12.75" customHeight="1">
      <c r="A536" s="47"/>
      <c r="B536" s="117"/>
      <c r="C536" s="47"/>
      <c r="D536" s="47"/>
      <c r="E536" s="47"/>
      <c r="F536" s="47"/>
      <c r="G536" s="47"/>
      <c r="H536" s="47"/>
      <c r="I536" s="47"/>
      <c r="J536" s="47"/>
      <c r="K536" s="47"/>
      <c r="L536" s="11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 ht="12.75" customHeight="1">
      <c r="A537" s="47"/>
      <c r="B537" s="117"/>
      <c r="C537" s="47"/>
      <c r="D537" s="47"/>
      <c r="E537" s="47"/>
      <c r="F537" s="47"/>
      <c r="G537" s="47"/>
      <c r="H537" s="47"/>
      <c r="I537" s="47"/>
      <c r="J537" s="47"/>
      <c r="K537" s="47"/>
      <c r="L537" s="11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 ht="12.75" customHeight="1">
      <c r="A538" s="47"/>
      <c r="B538" s="117"/>
      <c r="C538" s="47"/>
      <c r="D538" s="47"/>
      <c r="E538" s="47"/>
      <c r="F538" s="47"/>
      <c r="G538" s="47"/>
      <c r="H538" s="47"/>
      <c r="I538" s="47"/>
      <c r="J538" s="47"/>
      <c r="K538" s="47"/>
      <c r="L538" s="11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 ht="12.75" customHeight="1">
      <c r="A539" s="47"/>
      <c r="B539" s="117"/>
      <c r="C539" s="47"/>
      <c r="D539" s="47"/>
      <c r="E539" s="47"/>
      <c r="F539" s="47"/>
      <c r="G539" s="47"/>
      <c r="H539" s="47"/>
      <c r="I539" s="47"/>
      <c r="J539" s="47"/>
      <c r="K539" s="47"/>
      <c r="L539" s="11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 ht="12.75" customHeight="1">
      <c r="A540" s="47"/>
      <c r="B540" s="117"/>
      <c r="C540" s="47"/>
      <c r="D540" s="47"/>
      <c r="E540" s="47"/>
      <c r="F540" s="47"/>
      <c r="G540" s="47"/>
      <c r="H540" s="47"/>
      <c r="I540" s="47"/>
      <c r="J540" s="47"/>
      <c r="K540" s="47"/>
      <c r="L540" s="11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 ht="12.75" customHeight="1">
      <c r="A541" s="47"/>
      <c r="B541" s="117"/>
      <c r="C541" s="47"/>
      <c r="D541" s="47"/>
      <c r="E541" s="47"/>
      <c r="F541" s="47"/>
      <c r="G541" s="47"/>
      <c r="H541" s="47"/>
      <c r="I541" s="47"/>
      <c r="J541" s="47"/>
      <c r="K541" s="47"/>
      <c r="L541" s="11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 ht="12.75" customHeight="1">
      <c r="A542" s="47"/>
      <c r="B542" s="117"/>
      <c r="C542" s="47"/>
      <c r="D542" s="47"/>
      <c r="E542" s="47"/>
      <c r="F542" s="47"/>
      <c r="G542" s="47"/>
      <c r="H542" s="47"/>
      <c r="I542" s="47"/>
      <c r="J542" s="47"/>
      <c r="K542" s="47"/>
      <c r="L542" s="11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 ht="12.75" customHeight="1">
      <c r="A543" s="47"/>
      <c r="B543" s="117"/>
      <c r="C543" s="47"/>
      <c r="D543" s="47"/>
      <c r="E543" s="47"/>
      <c r="F543" s="47"/>
      <c r="G543" s="47"/>
      <c r="H543" s="47"/>
      <c r="I543" s="47"/>
      <c r="J543" s="47"/>
      <c r="K543" s="47"/>
      <c r="L543" s="11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 ht="12.75" customHeight="1">
      <c r="A544" s="47"/>
      <c r="B544" s="117"/>
      <c r="C544" s="47"/>
      <c r="D544" s="47"/>
      <c r="E544" s="47"/>
      <c r="F544" s="47"/>
      <c r="G544" s="47"/>
      <c r="H544" s="47"/>
      <c r="I544" s="47"/>
      <c r="J544" s="47"/>
      <c r="K544" s="47"/>
      <c r="L544" s="11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 ht="12.75" customHeight="1">
      <c r="A545" s="47"/>
      <c r="B545" s="117"/>
      <c r="C545" s="47"/>
      <c r="D545" s="47"/>
      <c r="E545" s="47"/>
      <c r="F545" s="47"/>
      <c r="G545" s="47"/>
      <c r="H545" s="47"/>
      <c r="I545" s="47"/>
      <c r="J545" s="47"/>
      <c r="K545" s="47"/>
      <c r="L545" s="11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 ht="12.75" customHeight="1">
      <c r="A546" s="47"/>
      <c r="B546" s="117"/>
      <c r="C546" s="47"/>
      <c r="D546" s="47"/>
      <c r="E546" s="47"/>
      <c r="F546" s="47"/>
      <c r="G546" s="47"/>
      <c r="H546" s="47"/>
      <c r="I546" s="47"/>
      <c r="J546" s="47"/>
      <c r="K546" s="47"/>
      <c r="L546" s="11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 ht="12.75" customHeight="1">
      <c r="A547" s="47"/>
      <c r="B547" s="117"/>
      <c r="C547" s="47"/>
      <c r="D547" s="47"/>
      <c r="E547" s="47"/>
      <c r="F547" s="47"/>
      <c r="G547" s="47"/>
      <c r="H547" s="47"/>
      <c r="I547" s="47"/>
      <c r="J547" s="47"/>
      <c r="K547" s="47"/>
      <c r="L547" s="11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 ht="12.75" customHeight="1">
      <c r="A548" s="47"/>
      <c r="B548" s="117"/>
      <c r="C548" s="47"/>
      <c r="D548" s="47"/>
      <c r="E548" s="47"/>
      <c r="F548" s="47"/>
      <c r="G548" s="47"/>
      <c r="H548" s="47"/>
      <c r="I548" s="47"/>
      <c r="J548" s="47"/>
      <c r="K548" s="47"/>
      <c r="L548" s="11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 ht="12.75" customHeight="1">
      <c r="A549" s="47"/>
      <c r="B549" s="117"/>
      <c r="C549" s="47"/>
      <c r="D549" s="47"/>
      <c r="E549" s="47"/>
      <c r="F549" s="47"/>
      <c r="G549" s="47"/>
      <c r="H549" s="47"/>
      <c r="I549" s="47"/>
      <c r="J549" s="47"/>
      <c r="K549" s="47"/>
      <c r="L549" s="11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 ht="12.75" customHeight="1">
      <c r="A550" s="47"/>
      <c r="B550" s="117"/>
      <c r="C550" s="47"/>
      <c r="D550" s="47"/>
      <c r="E550" s="47"/>
      <c r="F550" s="47"/>
      <c r="G550" s="47"/>
      <c r="H550" s="47"/>
      <c r="I550" s="47"/>
      <c r="J550" s="47"/>
      <c r="K550" s="47"/>
      <c r="L550" s="11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 ht="12.75" customHeight="1">
      <c r="A551" s="47"/>
      <c r="B551" s="117"/>
      <c r="C551" s="47"/>
      <c r="D551" s="47"/>
      <c r="E551" s="47"/>
      <c r="F551" s="47"/>
      <c r="G551" s="47"/>
      <c r="H551" s="47"/>
      <c r="I551" s="47"/>
      <c r="J551" s="47"/>
      <c r="K551" s="47"/>
      <c r="L551" s="11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 ht="12.75" customHeight="1">
      <c r="A552" s="47"/>
      <c r="B552" s="117"/>
      <c r="C552" s="47"/>
      <c r="D552" s="47"/>
      <c r="E552" s="47"/>
      <c r="F552" s="47"/>
      <c r="G552" s="47"/>
      <c r="H552" s="47"/>
      <c r="I552" s="47"/>
      <c r="J552" s="47"/>
      <c r="K552" s="47"/>
      <c r="L552" s="11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 ht="12.75" customHeight="1">
      <c r="A553" s="47"/>
      <c r="B553" s="117"/>
      <c r="C553" s="47"/>
      <c r="D553" s="47"/>
      <c r="E553" s="47"/>
      <c r="F553" s="47"/>
      <c r="G553" s="47"/>
      <c r="H553" s="47"/>
      <c r="I553" s="47"/>
      <c r="J553" s="47"/>
      <c r="K553" s="47"/>
      <c r="L553" s="11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 ht="12.75" customHeight="1">
      <c r="A554" s="47"/>
      <c r="B554" s="117"/>
      <c r="C554" s="47"/>
      <c r="D554" s="47"/>
      <c r="E554" s="47"/>
      <c r="F554" s="47"/>
      <c r="G554" s="47"/>
      <c r="H554" s="47"/>
      <c r="I554" s="47"/>
      <c r="J554" s="47"/>
      <c r="K554" s="47"/>
      <c r="L554" s="11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 ht="12.75" customHeight="1">
      <c r="A555" s="47"/>
      <c r="B555" s="117"/>
      <c r="C555" s="47"/>
      <c r="D555" s="47"/>
      <c r="E555" s="47"/>
      <c r="F555" s="47"/>
      <c r="G555" s="47"/>
      <c r="H555" s="47"/>
      <c r="I555" s="47"/>
      <c r="J555" s="47"/>
      <c r="K555" s="47"/>
      <c r="L555" s="11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 ht="12.75" customHeight="1">
      <c r="A556" s="47"/>
      <c r="B556" s="117"/>
      <c r="C556" s="47"/>
      <c r="D556" s="47"/>
      <c r="E556" s="47"/>
      <c r="F556" s="47"/>
      <c r="G556" s="47"/>
      <c r="H556" s="47"/>
      <c r="I556" s="47"/>
      <c r="J556" s="47"/>
      <c r="K556" s="47"/>
      <c r="L556" s="11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 ht="12.75" customHeight="1">
      <c r="A557" s="47"/>
      <c r="B557" s="117"/>
      <c r="C557" s="47"/>
      <c r="D557" s="47"/>
      <c r="E557" s="47"/>
      <c r="F557" s="47"/>
      <c r="G557" s="47"/>
      <c r="H557" s="47"/>
      <c r="I557" s="47"/>
      <c r="J557" s="47"/>
      <c r="K557" s="47"/>
      <c r="L557" s="11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 ht="12.75" customHeight="1">
      <c r="A558" s="47"/>
      <c r="B558" s="117"/>
      <c r="C558" s="47"/>
      <c r="D558" s="47"/>
      <c r="E558" s="47"/>
      <c r="F558" s="47"/>
      <c r="G558" s="47"/>
      <c r="H558" s="47"/>
      <c r="I558" s="47"/>
      <c r="J558" s="47"/>
      <c r="K558" s="47"/>
      <c r="L558" s="11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 ht="12.75" customHeight="1">
      <c r="A559" s="47"/>
      <c r="B559" s="117"/>
      <c r="C559" s="47"/>
      <c r="D559" s="47"/>
      <c r="E559" s="47"/>
      <c r="F559" s="47"/>
      <c r="G559" s="47"/>
      <c r="H559" s="47"/>
      <c r="I559" s="47"/>
      <c r="J559" s="47"/>
      <c r="K559" s="47"/>
      <c r="L559" s="11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 ht="12.75" customHeight="1">
      <c r="A560" s="47"/>
      <c r="B560" s="117"/>
      <c r="C560" s="47"/>
      <c r="D560" s="47"/>
      <c r="E560" s="47"/>
      <c r="F560" s="47"/>
      <c r="G560" s="47"/>
      <c r="H560" s="47"/>
      <c r="I560" s="47"/>
      <c r="J560" s="47"/>
      <c r="K560" s="47"/>
      <c r="L560" s="11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 ht="12.75" customHeight="1">
      <c r="A561" s="47"/>
      <c r="B561" s="117"/>
      <c r="C561" s="47"/>
      <c r="D561" s="47"/>
      <c r="E561" s="47"/>
      <c r="F561" s="47"/>
      <c r="G561" s="47"/>
      <c r="H561" s="47"/>
      <c r="I561" s="47"/>
      <c r="J561" s="47"/>
      <c r="K561" s="47"/>
      <c r="L561" s="11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 ht="12.75" customHeight="1">
      <c r="A562" s="47"/>
      <c r="B562" s="117"/>
      <c r="C562" s="47"/>
      <c r="D562" s="47"/>
      <c r="E562" s="47"/>
      <c r="F562" s="47"/>
      <c r="G562" s="47"/>
      <c r="H562" s="47"/>
      <c r="I562" s="47"/>
      <c r="J562" s="47"/>
      <c r="K562" s="47"/>
      <c r="L562" s="11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 ht="12.75" customHeight="1">
      <c r="A563" s="47"/>
      <c r="B563" s="117"/>
      <c r="C563" s="47"/>
      <c r="D563" s="47"/>
      <c r="E563" s="47"/>
      <c r="F563" s="47"/>
      <c r="G563" s="47"/>
      <c r="H563" s="47"/>
      <c r="I563" s="47"/>
      <c r="J563" s="47"/>
      <c r="K563" s="47"/>
      <c r="L563" s="11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 ht="12.75" customHeight="1">
      <c r="A564" s="47"/>
      <c r="B564" s="117"/>
      <c r="C564" s="47"/>
      <c r="D564" s="47"/>
      <c r="E564" s="47"/>
      <c r="F564" s="47"/>
      <c r="G564" s="47"/>
      <c r="H564" s="47"/>
      <c r="I564" s="47"/>
      <c r="J564" s="47"/>
      <c r="K564" s="47"/>
      <c r="L564" s="11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 ht="12.75" customHeight="1">
      <c r="A565" s="47"/>
      <c r="B565" s="117"/>
      <c r="C565" s="47"/>
      <c r="D565" s="47"/>
      <c r="E565" s="47"/>
      <c r="F565" s="47"/>
      <c r="G565" s="47"/>
      <c r="H565" s="47"/>
      <c r="I565" s="47"/>
      <c r="J565" s="47"/>
      <c r="K565" s="47"/>
      <c r="L565" s="11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 ht="12.75" customHeight="1">
      <c r="A566" s="47"/>
      <c r="B566" s="117"/>
      <c r="C566" s="47"/>
      <c r="D566" s="47"/>
      <c r="E566" s="47"/>
      <c r="F566" s="47"/>
      <c r="G566" s="47"/>
      <c r="H566" s="47"/>
      <c r="I566" s="47"/>
      <c r="J566" s="47"/>
      <c r="K566" s="47"/>
      <c r="L566" s="11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 ht="12.75" customHeight="1">
      <c r="A567" s="47"/>
      <c r="B567" s="117"/>
      <c r="C567" s="47"/>
      <c r="D567" s="47"/>
      <c r="E567" s="47"/>
      <c r="F567" s="47"/>
      <c r="G567" s="47"/>
      <c r="H567" s="47"/>
      <c r="I567" s="47"/>
      <c r="J567" s="47"/>
      <c r="K567" s="47"/>
      <c r="L567" s="11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 ht="12.75" customHeight="1">
      <c r="A568" s="47"/>
      <c r="B568" s="117"/>
      <c r="C568" s="47"/>
      <c r="D568" s="47"/>
      <c r="E568" s="47"/>
      <c r="F568" s="47"/>
      <c r="G568" s="47"/>
      <c r="H568" s="47"/>
      <c r="I568" s="47"/>
      <c r="J568" s="47"/>
      <c r="K568" s="47"/>
      <c r="L568" s="11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 ht="12.75" customHeight="1">
      <c r="A569" s="47"/>
      <c r="B569" s="117"/>
      <c r="C569" s="47"/>
      <c r="D569" s="47"/>
      <c r="E569" s="47"/>
      <c r="F569" s="47"/>
      <c r="G569" s="47"/>
      <c r="H569" s="47"/>
      <c r="I569" s="47"/>
      <c r="J569" s="47"/>
      <c r="K569" s="47"/>
      <c r="L569" s="11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 ht="12.75" customHeight="1">
      <c r="A570" s="47"/>
      <c r="B570" s="117"/>
      <c r="C570" s="47"/>
      <c r="D570" s="47"/>
      <c r="E570" s="47"/>
      <c r="F570" s="47"/>
      <c r="G570" s="47"/>
      <c r="H570" s="47"/>
      <c r="I570" s="47"/>
      <c r="J570" s="47"/>
      <c r="K570" s="47"/>
      <c r="L570" s="11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 ht="12.75" customHeight="1">
      <c r="A571" s="47"/>
      <c r="B571" s="117"/>
      <c r="C571" s="47"/>
      <c r="D571" s="47"/>
      <c r="E571" s="47"/>
      <c r="F571" s="47"/>
      <c r="G571" s="47"/>
      <c r="H571" s="47"/>
      <c r="I571" s="47"/>
      <c r="J571" s="47"/>
      <c r="K571" s="47"/>
      <c r="L571" s="11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 ht="12.75" customHeight="1">
      <c r="A572" s="47"/>
      <c r="B572" s="117"/>
      <c r="C572" s="47"/>
      <c r="D572" s="47"/>
      <c r="E572" s="47"/>
      <c r="F572" s="47"/>
      <c r="G572" s="47"/>
      <c r="H572" s="47"/>
      <c r="I572" s="47"/>
      <c r="J572" s="47"/>
      <c r="K572" s="47"/>
      <c r="L572" s="11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 ht="12.75" customHeight="1">
      <c r="A573" s="47"/>
      <c r="B573" s="117"/>
      <c r="C573" s="47"/>
      <c r="D573" s="47"/>
      <c r="E573" s="47"/>
      <c r="F573" s="47"/>
      <c r="G573" s="47"/>
      <c r="H573" s="47"/>
      <c r="I573" s="47"/>
      <c r="J573" s="47"/>
      <c r="K573" s="47"/>
      <c r="L573" s="11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 ht="12.75" customHeight="1">
      <c r="A574" s="47"/>
      <c r="B574" s="117"/>
      <c r="C574" s="47"/>
      <c r="D574" s="47"/>
      <c r="E574" s="47"/>
      <c r="F574" s="47"/>
      <c r="G574" s="47"/>
      <c r="H574" s="47"/>
      <c r="I574" s="47"/>
      <c r="J574" s="47"/>
      <c r="K574" s="47"/>
      <c r="L574" s="11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 ht="12.75" customHeight="1">
      <c r="A575" s="47"/>
      <c r="B575" s="117"/>
      <c r="C575" s="47"/>
      <c r="D575" s="47"/>
      <c r="E575" s="47"/>
      <c r="F575" s="47"/>
      <c r="G575" s="47"/>
      <c r="H575" s="47"/>
      <c r="I575" s="47"/>
      <c r="J575" s="47"/>
      <c r="K575" s="47"/>
      <c r="L575" s="11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 ht="12.75" customHeight="1">
      <c r="A576" s="47"/>
      <c r="B576" s="117"/>
      <c r="C576" s="47"/>
      <c r="D576" s="47"/>
      <c r="E576" s="47"/>
      <c r="F576" s="47"/>
      <c r="G576" s="47"/>
      <c r="H576" s="47"/>
      <c r="I576" s="47"/>
      <c r="J576" s="47"/>
      <c r="K576" s="47"/>
      <c r="L576" s="11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 ht="12.75" customHeight="1">
      <c r="A577" s="47"/>
      <c r="B577" s="117"/>
      <c r="C577" s="47"/>
      <c r="D577" s="47"/>
      <c r="E577" s="47"/>
      <c r="F577" s="47"/>
      <c r="G577" s="47"/>
      <c r="H577" s="47"/>
      <c r="I577" s="47"/>
      <c r="J577" s="47"/>
      <c r="K577" s="47"/>
      <c r="L577" s="11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 ht="12.75" customHeight="1">
      <c r="A578" s="47"/>
      <c r="B578" s="117"/>
      <c r="C578" s="47"/>
      <c r="D578" s="47"/>
      <c r="E578" s="47"/>
      <c r="F578" s="47"/>
      <c r="G578" s="47"/>
      <c r="H578" s="47"/>
      <c r="I578" s="47"/>
      <c r="J578" s="47"/>
      <c r="K578" s="47"/>
      <c r="L578" s="11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 ht="12.75" customHeight="1">
      <c r="A579" s="47"/>
      <c r="B579" s="117"/>
      <c r="C579" s="47"/>
      <c r="D579" s="47"/>
      <c r="E579" s="47"/>
      <c r="F579" s="47"/>
      <c r="G579" s="47"/>
      <c r="H579" s="47"/>
      <c r="I579" s="47"/>
      <c r="J579" s="47"/>
      <c r="K579" s="47"/>
      <c r="L579" s="11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 ht="12.75" customHeight="1">
      <c r="A580" s="47"/>
      <c r="B580" s="117"/>
      <c r="C580" s="47"/>
      <c r="D580" s="47"/>
      <c r="E580" s="47"/>
      <c r="F580" s="47"/>
      <c r="G580" s="47"/>
      <c r="H580" s="47"/>
      <c r="I580" s="47"/>
      <c r="J580" s="47"/>
      <c r="K580" s="47"/>
      <c r="L580" s="11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 ht="12.75" customHeight="1">
      <c r="A581" s="47"/>
      <c r="B581" s="117"/>
      <c r="C581" s="47"/>
      <c r="D581" s="47"/>
      <c r="E581" s="47"/>
      <c r="F581" s="47"/>
      <c r="G581" s="47"/>
      <c r="H581" s="47"/>
      <c r="I581" s="47"/>
      <c r="J581" s="47"/>
      <c r="K581" s="47"/>
      <c r="L581" s="11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 ht="12.75" customHeight="1">
      <c r="A582" s="47"/>
      <c r="B582" s="117"/>
      <c r="C582" s="47"/>
      <c r="D582" s="47"/>
      <c r="E582" s="47"/>
      <c r="F582" s="47"/>
      <c r="G582" s="47"/>
      <c r="H582" s="47"/>
      <c r="I582" s="47"/>
      <c r="J582" s="47"/>
      <c r="K582" s="47"/>
      <c r="L582" s="11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 ht="12.75" customHeight="1">
      <c r="A583" s="47"/>
      <c r="B583" s="117"/>
      <c r="C583" s="47"/>
      <c r="D583" s="47"/>
      <c r="E583" s="47"/>
      <c r="F583" s="47"/>
      <c r="G583" s="47"/>
      <c r="H583" s="47"/>
      <c r="I583" s="47"/>
      <c r="J583" s="47"/>
      <c r="K583" s="47"/>
      <c r="L583" s="11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 ht="12.75" customHeight="1">
      <c r="A584" s="47"/>
      <c r="B584" s="117"/>
      <c r="C584" s="47"/>
      <c r="D584" s="47"/>
      <c r="E584" s="47"/>
      <c r="F584" s="47"/>
      <c r="G584" s="47"/>
      <c r="H584" s="47"/>
      <c r="I584" s="47"/>
      <c r="J584" s="47"/>
      <c r="K584" s="47"/>
      <c r="L584" s="11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 ht="12.75" customHeight="1">
      <c r="A585" s="47"/>
      <c r="B585" s="117"/>
      <c r="C585" s="47"/>
      <c r="D585" s="47"/>
      <c r="E585" s="47"/>
      <c r="F585" s="47"/>
      <c r="G585" s="47"/>
      <c r="H585" s="47"/>
      <c r="I585" s="47"/>
      <c r="J585" s="47"/>
      <c r="K585" s="47"/>
      <c r="L585" s="11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 ht="12.75" customHeight="1">
      <c r="A586" s="47"/>
      <c r="B586" s="117"/>
      <c r="C586" s="47"/>
      <c r="D586" s="47"/>
      <c r="E586" s="47"/>
      <c r="F586" s="47"/>
      <c r="G586" s="47"/>
      <c r="H586" s="47"/>
      <c r="I586" s="47"/>
      <c r="J586" s="47"/>
      <c r="K586" s="47"/>
      <c r="L586" s="11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 ht="12.75" customHeight="1">
      <c r="A587" s="47"/>
      <c r="B587" s="117"/>
      <c r="C587" s="47"/>
      <c r="D587" s="47"/>
      <c r="E587" s="47"/>
      <c r="F587" s="47"/>
      <c r="G587" s="47"/>
      <c r="H587" s="47"/>
      <c r="I587" s="47"/>
      <c r="J587" s="47"/>
      <c r="K587" s="47"/>
      <c r="L587" s="11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 ht="12.75" customHeight="1">
      <c r="A588" s="47"/>
      <c r="B588" s="117"/>
      <c r="C588" s="47"/>
      <c r="D588" s="47"/>
      <c r="E588" s="47"/>
      <c r="F588" s="47"/>
      <c r="G588" s="47"/>
      <c r="H588" s="47"/>
      <c r="I588" s="47"/>
      <c r="J588" s="47"/>
      <c r="K588" s="47"/>
      <c r="L588" s="11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 ht="12.75" customHeight="1">
      <c r="A589" s="47"/>
      <c r="B589" s="117"/>
      <c r="C589" s="47"/>
      <c r="D589" s="47"/>
      <c r="E589" s="47"/>
      <c r="F589" s="47"/>
      <c r="G589" s="47"/>
      <c r="H589" s="47"/>
      <c r="I589" s="47"/>
      <c r="J589" s="47"/>
      <c r="K589" s="47"/>
      <c r="L589" s="11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 ht="12.75" customHeight="1">
      <c r="A590" s="47"/>
      <c r="B590" s="117"/>
      <c r="C590" s="47"/>
      <c r="D590" s="47"/>
      <c r="E590" s="47"/>
      <c r="F590" s="47"/>
      <c r="G590" s="47"/>
      <c r="H590" s="47"/>
      <c r="I590" s="47"/>
      <c r="J590" s="47"/>
      <c r="K590" s="47"/>
      <c r="L590" s="11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 ht="12.75" customHeight="1">
      <c r="A591" s="47"/>
      <c r="B591" s="117"/>
      <c r="C591" s="47"/>
      <c r="D591" s="47"/>
      <c r="E591" s="47"/>
      <c r="F591" s="47"/>
      <c r="G591" s="47"/>
      <c r="H591" s="47"/>
      <c r="I591" s="47"/>
      <c r="J591" s="47"/>
      <c r="K591" s="47"/>
      <c r="L591" s="11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 ht="12.75" customHeight="1">
      <c r="A592" s="47"/>
      <c r="B592" s="117"/>
      <c r="C592" s="47"/>
      <c r="D592" s="47"/>
      <c r="E592" s="47"/>
      <c r="F592" s="47"/>
      <c r="G592" s="47"/>
      <c r="H592" s="47"/>
      <c r="I592" s="47"/>
      <c r="J592" s="47"/>
      <c r="K592" s="47"/>
      <c r="L592" s="11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 ht="12.75" customHeight="1">
      <c r="A593" s="47"/>
      <c r="B593" s="117"/>
      <c r="C593" s="47"/>
      <c r="D593" s="47"/>
      <c r="E593" s="47"/>
      <c r="F593" s="47"/>
      <c r="G593" s="47"/>
      <c r="H593" s="47"/>
      <c r="I593" s="47"/>
      <c r="J593" s="47"/>
      <c r="K593" s="47"/>
      <c r="L593" s="11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 ht="12.75" customHeight="1">
      <c r="A594" s="47"/>
      <c r="B594" s="117"/>
      <c r="C594" s="47"/>
      <c r="D594" s="47"/>
      <c r="E594" s="47"/>
      <c r="F594" s="47"/>
      <c r="G594" s="47"/>
      <c r="H594" s="47"/>
      <c r="I594" s="47"/>
      <c r="J594" s="47"/>
      <c r="K594" s="47"/>
      <c r="L594" s="11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 ht="12.75" customHeight="1">
      <c r="A595" s="47"/>
      <c r="B595" s="117"/>
      <c r="C595" s="47"/>
      <c r="D595" s="47"/>
      <c r="E595" s="47"/>
      <c r="F595" s="47"/>
      <c r="G595" s="47"/>
      <c r="H595" s="47"/>
      <c r="I595" s="47"/>
      <c r="J595" s="47"/>
      <c r="K595" s="47"/>
      <c r="L595" s="11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 ht="12.75" customHeight="1">
      <c r="A596" s="47"/>
      <c r="B596" s="117"/>
      <c r="C596" s="47"/>
      <c r="D596" s="47"/>
      <c r="E596" s="47"/>
      <c r="F596" s="47"/>
      <c r="G596" s="47"/>
      <c r="H596" s="47"/>
      <c r="I596" s="47"/>
      <c r="J596" s="47"/>
      <c r="K596" s="47"/>
      <c r="L596" s="11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 ht="12.75" customHeight="1">
      <c r="A597" s="47"/>
      <c r="B597" s="117"/>
      <c r="C597" s="47"/>
      <c r="D597" s="47"/>
      <c r="E597" s="47"/>
      <c r="F597" s="47"/>
      <c r="G597" s="47"/>
      <c r="H597" s="47"/>
      <c r="I597" s="47"/>
      <c r="J597" s="47"/>
      <c r="K597" s="47"/>
      <c r="L597" s="11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 ht="12.75" customHeight="1">
      <c r="A598" s="47"/>
      <c r="B598" s="117"/>
      <c r="C598" s="47"/>
      <c r="D598" s="47"/>
      <c r="E598" s="47"/>
      <c r="F598" s="47"/>
      <c r="G598" s="47"/>
      <c r="H598" s="47"/>
      <c r="I598" s="47"/>
      <c r="J598" s="47"/>
      <c r="K598" s="47"/>
      <c r="L598" s="11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 ht="12.75" customHeight="1">
      <c r="A599" s="47"/>
      <c r="B599" s="117"/>
      <c r="C599" s="47"/>
      <c r="D599" s="47"/>
      <c r="E599" s="47"/>
      <c r="F599" s="47"/>
      <c r="G599" s="47"/>
      <c r="H599" s="47"/>
      <c r="I599" s="47"/>
      <c r="J599" s="47"/>
      <c r="K599" s="47"/>
      <c r="L599" s="11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 ht="12.75" customHeight="1">
      <c r="A600" s="47"/>
      <c r="B600" s="117"/>
      <c r="C600" s="47"/>
      <c r="D600" s="47"/>
      <c r="E600" s="47"/>
      <c r="F600" s="47"/>
      <c r="G600" s="47"/>
      <c r="H600" s="47"/>
      <c r="I600" s="47"/>
      <c r="J600" s="47"/>
      <c r="K600" s="47"/>
      <c r="L600" s="11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 ht="12.75" customHeight="1">
      <c r="A601" s="47"/>
      <c r="B601" s="117"/>
      <c r="C601" s="47"/>
      <c r="D601" s="47"/>
      <c r="E601" s="47"/>
      <c r="F601" s="47"/>
      <c r="G601" s="47"/>
      <c r="H601" s="47"/>
      <c r="I601" s="47"/>
      <c r="J601" s="47"/>
      <c r="K601" s="47"/>
      <c r="L601" s="11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 ht="12.75" customHeight="1">
      <c r="A602" s="47"/>
      <c r="B602" s="117"/>
      <c r="C602" s="47"/>
      <c r="D602" s="47"/>
      <c r="E602" s="47"/>
      <c r="F602" s="47"/>
      <c r="G602" s="47"/>
      <c r="H602" s="47"/>
      <c r="I602" s="47"/>
      <c r="J602" s="47"/>
      <c r="K602" s="47"/>
      <c r="L602" s="11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 ht="12.75" customHeight="1">
      <c r="A603" s="47"/>
      <c r="B603" s="117"/>
      <c r="C603" s="47"/>
      <c r="D603" s="47"/>
      <c r="E603" s="47"/>
      <c r="F603" s="47"/>
      <c r="G603" s="47"/>
      <c r="H603" s="47"/>
      <c r="I603" s="47"/>
      <c r="J603" s="47"/>
      <c r="K603" s="47"/>
      <c r="L603" s="11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 ht="12.75" customHeight="1">
      <c r="A604" s="47"/>
      <c r="B604" s="117"/>
      <c r="C604" s="47"/>
      <c r="D604" s="47"/>
      <c r="E604" s="47"/>
      <c r="F604" s="47"/>
      <c r="G604" s="47"/>
      <c r="H604" s="47"/>
      <c r="I604" s="47"/>
      <c r="J604" s="47"/>
      <c r="K604" s="47"/>
      <c r="L604" s="11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 ht="12.75" customHeight="1">
      <c r="A605" s="47"/>
      <c r="B605" s="117"/>
      <c r="C605" s="47"/>
      <c r="D605" s="47"/>
      <c r="E605" s="47"/>
      <c r="F605" s="47"/>
      <c r="G605" s="47"/>
      <c r="H605" s="47"/>
      <c r="I605" s="47"/>
      <c r="J605" s="47"/>
      <c r="K605" s="47"/>
      <c r="L605" s="11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 ht="12.75" customHeight="1">
      <c r="A606" s="47"/>
      <c r="B606" s="117"/>
      <c r="C606" s="47"/>
      <c r="D606" s="47"/>
      <c r="E606" s="47"/>
      <c r="F606" s="47"/>
      <c r="G606" s="47"/>
      <c r="H606" s="47"/>
      <c r="I606" s="47"/>
      <c r="J606" s="47"/>
      <c r="K606" s="47"/>
      <c r="L606" s="11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 ht="12.75" customHeight="1">
      <c r="A607" s="47"/>
      <c r="B607" s="117"/>
      <c r="C607" s="47"/>
      <c r="D607" s="47"/>
      <c r="E607" s="47"/>
      <c r="F607" s="47"/>
      <c r="G607" s="47"/>
      <c r="H607" s="47"/>
      <c r="I607" s="47"/>
      <c r="J607" s="47"/>
      <c r="K607" s="47"/>
      <c r="L607" s="11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 ht="12.75" customHeight="1">
      <c r="A608" s="47"/>
      <c r="B608" s="117"/>
      <c r="C608" s="47"/>
      <c r="D608" s="47"/>
      <c r="E608" s="47"/>
      <c r="F608" s="47"/>
      <c r="G608" s="47"/>
      <c r="H608" s="47"/>
      <c r="I608" s="47"/>
      <c r="J608" s="47"/>
      <c r="K608" s="47"/>
      <c r="L608" s="11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 ht="12.75" customHeight="1">
      <c r="A609" s="47"/>
      <c r="B609" s="117"/>
      <c r="C609" s="47"/>
      <c r="D609" s="47"/>
      <c r="E609" s="47"/>
      <c r="F609" s="47"/>
      <c r="G609" s="47"/>
      <c r="H609" s="47"/>
      <c r="I609" s="47"/>
      <c r="J609" s="47"/>
      <c r="K609" s="47"/>
      <c r="L609" s="11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 ht="12.75" customHeight="1">
      <c r="A610" s="47"/>
      <c r="B610" s="117"/>
      <c r="C610" s="47"/>
      <c r="D610" s="47"/>
      <c r="E610" s="47"/>
      <c r="F610" s="47"/>
      <c r="G610" s="47"/>
      <c r="H610" s="47"/>
      <c r="I610" s="47"/>
      <c r="J610" s="47"/>
      <c r="K610" s="47"/>
      <c r="L610" s="11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 ht="12.75" customHeight="1">
      <c r="A611" s="47"/>
      <c r="B611" s="117"/>
      <c r="C611" s="47"/>
      <c r="D611" s="47"/>
      <c r="E611" s="47"/>
      <c r="F611" s="47"/>
      <c r="G611" s="47"/>
      <c r="H611" s="47"/>
      <c r="I611" s="47"/>
      <c r="J611" s="47"/>
      <c r="K611" s="47"/>
      <c r="L611" s="11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 ht="12.75" customHeight="1">
      <c r="A612" s="47"/>
      <c r="B612" s="117"/>
      <c r="C612" s="47"/>
      <c r="D612" s="47"/>
      <c r="E612" s="47"/>
      <c r="F612" s="47"/>
      <c r="G612" s="47"/>
      <c r="H612" s="47"/>
      <c r="I612" s="47"/>
      <c r="J612" s="47"/>
      <c r="K612" s="47"/>
      <c r="L612" s="11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 ht="12.75" customHeight="1">
      <c r="A613" s="47"/>
      <c r="B613" s="117"/>
      <c r="C613" s="47"/>
      <c r="D613" s="47"/>
      <c r="E613" s="47"/>
      <c r="F613" s="47"/>
      <c r="G613" s="47"/>
      <c r="H613" s="47"/>
      <c r="I613" s="47"/>
      <c r="J613" s="47"/>
      <c r="K613" s="47"/>
      <c r="L613" s="11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 ht="12.75" customHeight="1">
      <c r="A614" s="47"/>
      <c r="B614" s="117"/>
      <c r="C614" s="47"/>
      <c r="D614" s="47"/>
      <c r="E614" s="47"/>
      <c r="F614" s="47"/>
      <c r="G614" s="47"/>
      <c r="H614" s="47"/>
      <c r="I614" s="47"/>
      <c r="J614" s="47"/>
      <c r="K614" s="47"/>
      <c r="L614" s="11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 ht="12.75" customHeight="1">
      <c r="A615" s="47"/>
      <c r="B615" s="117"/>
      <c r="C615" s="47"/>
      <c r="D615" s="47"/>
      <c r="E615" s="47"/>
      <c r="F615" s="47"/>
      <c r="G615" s="47"/>
      <c r="H615" s="47"/>
      <c r="I615" s="47"/>
      <c r="J615" s="47"/>
      <c r="K615" s="47"/>
      <c r="L615" s="11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 ht="12.75" customHeight="1">
      <c r="A616" s="47"/>
      <c r="B616" s="117"/>
      <c r="C616" s="47"/>
      <c r="D616" s="47"/>
      <c r="E616" s="47"/>
      <c r="F616" s="47"/>
      <c r="G616" s="47"/>
      <c r="H616" s="47"/>
      <c r="I616" s="47"/>
      <c r="J616" s="47"/>
      <c r="K616" s="47"/>
      <c r="L616" s="11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 ht="12.75" customHeight="1">
      <c r="A617" s="47"/>
      <c r="B617" s="117"/>
      <c r="C617" s="47"/>
      <c r="D617" s="47"/>
      <c r="E617" s="47"/>
      <c r="F617" s="47"/>
      <c r="G617" s="47"/>
      <c r="H617" s="47"/>
      <c r="I617" s="47"/>
      <c r="J617" s="47"/>
      <c r="K617" s="47"/>
      <c r="L617" s="11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 ht="12.75" customHeight="1">
      <c r="A618" s="47"/>
      <c r="B618" s="117"/>
      <c r="C618" s="47"/>
      <c r="D618" s="47"/>
      <c r="E618" s="47"/>
      <c r="F618" s="47"/>
      <c r="G618" s="47"/>
      <c r="H618" s="47"/>
      <c r="I618" s="47"/>
      <c r="J618" s="47"/>
      <c r="K618" s="47"/>
      <c r="L618" s="11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 ht="12.75" customHeight="1">
      <c r="A619" s="47"/>
      <c r="B619" s="117"/>
      <c r="C619" s="47"/>
      <c r="D619" s="47"/>
      <c r="E619" s="47"/>
      <c r="F619" s="47"/>
      <c r="G619" s="47"/>
      <c r="H619" s="47"/>
      <c r="I619" s="47"/>
      <c r="J619" s="47"/>
      <c r="K619" s="47"/>
      <c r="L619" s="11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 ht="12.75" customHeight="1">
      <c r="A620" s="47"/>
      <c r="B620" s="117"/>
      <c r="C620" s="47"/>
      <c r="D620" s="47"/>
      <c r="E620" s="47"/>
      <c r="F620" s="47"/>
      <c r="G620" s="47"/>
      <c r="H620" s="47"/>
      <c r="I620" s="47"/>
      <c r="J620" s="47"/>
      <c r="K620" s="47"/>
      <c r="L620" s="11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 ht="12.75" customHeight="1">
      <c r="A621" s="47"/>
      <c r="B621" s="117"/>
      <c r="C621" s="47"/>
      <c r="D621" s="47"/>
      <c r="E621" s="47"/>
      <c r="F621" s="47"/>
      <c r="G621" s="47"/>
      <c r="H621" s="47"/>
      <c r="I621" s="47"/>
      <c r="J621" s="47"/>
      <c r="K621" s="47"/>
      <c r="L621" s="11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 ht="12.75" customHeight="1">
      <c r="A622" s="47"/>
      <c r="B622" s="117"/>
      <c r="C622" s="47"/>
      <c r="D622" s="47"/>
      <c r="E622" s="47"/>
      <c r="F622" s="47"/>
      <c r="G622" s="47"/>
      <c r="H622" s="47"/>
      <c r="I622" s="47"/>
      <c r="J622" s="47"/>
      <c r="K622" s="47"/>
      <c r="L622" s="11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 ht="12.75" customHeight="1">
      <c r="A623" s="47"/>
      <c r="B623" s="117"/>
      <c r="C623" s="47"/>
      <c r="D623" s="47"/>
      <c r="E623" s="47"/>
      <c r="F623" s="47"/>
      <c r="G623" s="47"/>
      <c r="H623" s="47"/>
      <c r="I623" s="47"/>
      <c r="J623" s="47"/>
      <c r="K623" s="47"/>
      <c r="L623" s="11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 ht="12.75" customHeight="1">
      <c r="A624" s="47"/>
      <c r="B624" s="117"/>
      <c r="C624" s="47"/>
      <c r="D624" s="47"/>
      <c r="E624" s="47"/>
      <c r="F624" s="47"/>
      <c r="G624" s="47"/>
      <c r="H624" s="47"/>
      <c r="I624" s="47"/>
      <c r="J624" s="47"/>
      <c r="K624" s="47"/>
      <c r="L624" s="11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 ht="12.75" customHeight="1">
      <c r="A625" s="47"/>
      <c r="B625" s="117"/>
      <c r="C625" s="47"/>
      <c r="D625" s="47"/>
      <c r="E625" s="47"/>
      <c r="F625" s="47"/>
      <c r="G625" s="47"/>
      <c r="H625" s="47"/>
      <c r="I625" s="47"/>
      <c r="J625" s="47"/>
      <c r="K625" s="47"/>
      <c r="L625" s="11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 ht="12.75" customHeight="1">
      <c r="A626" s="47"/>
      <c r="B626" s="117"/>
      <c r="C626" s="47"/>
      <c r="D626" s="47"/>
      <c r="E626" s="47"/>
      <c r="F626" s="47"/>
      <c r="G626" s="47"/>
      <c r="H626" s="47"/>
      <c r="I626" s="47"/>
      <c r="J626" s="47"/>
      <c r="K626" s="47"/>
      <c r="L626" s="11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 ht="12.75" customHeight="1">
      <c r="A627" s="47"/>
      <c r="B627" s="117"/>
      <c r="C627" s="47"/>
      <c r="D627" s="47"/>
      <c r="E627" s="47"/>
      <c r="F627" s="47"/>
      <c r="G627" s="47"/>
      <c r="H627" s="47"/>
      <c r="I627" s="47"/>
      <c r="J627" s="47"/>
      <c r="K627" s="47"/>
      <c r="L627" s="11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 ht="12.75" customHeight="1">
      <c r="A628" s="47"/>
      <c r="B628" s="117"/>
      <c r="C628" s="47"/>
      <c r="D628" s="47"/>
      <c r="E628" s="47"/>
      <c r="F628" s="47"/>
      <c r="G628" s="47"/>
      <c r="H628" s="47"/>
      <c r="I628" s="47"/>
      <c r="J628" s="47"/>
      <c r="K628" s="47"/>
      <c r="L628" s="11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 ht="12.75" customHeight="1">
      <c r="A629" s="47"/>
      <c r="B629" s="117"/>
      <c r="C629" s="47"/>
      <c r="D629" s="47"/>
      <c r="E629" s="47"/>
      <c r="F629" s="47"/>
      <c r="G629" s="47"/>
      <c r="H629" s="47"/>
      <c r="I629" s="47"/>
      <c r="J629" s="47"/>
      <c r="K629" s="47"/>
      <c r="L629" s="11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 ht="12.75" customHeight="1">
      <c r="A630" s="47"/>
      <c r="B630" s="117"/>
      <c r="C630" s="47"/>
      <c r="D630" s="47"/>
      <c r="E630" s="47"/>
      <c r="F630" s="47"/>
      <c r="G630" s="47"/>
      <c r="H630" s="47"/>
      <c r="I630" s="47"/>
      <c r="J630" s="47"/>
      <c r="K630" s="47"/>
      <c r="L630" s="11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 ht="12.75" customHeight="1">
      <c r="A631" s="47"/>
      <c r="B631" s="117"/>
      <c r="C631" s="47"/>
      <c r="D631" s="47"/>
      <c r="E631" s="47"/>
      <c r="F631" s="47"/>
      <c r="G631" s="47"/>
      <c r="H631" s="47"/>
      <c r="I631" s="47"/>
      <c r="J631" s="47"/>
      <c r="K631" s="47"/>
      <c r="L631" s="11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 ht="12.75" customHeight="1">
      <c r="A632" s="47"/>
      <c r="B632" s="117"/>
      <c r="C632" s="47"/>
      <c r="D632" s="47"/>
      <c r="E632" s="47"/>
      <c r="F632" s="47"/>
      <c r="G632" s="47"/>
      <c r="H632" s="47"/>
      <c r="I632" s="47"/>
      <c r="J632" s="47"/>
      <c r="K632" s="47"/>
      <c r="L632" s="11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 ht="12.75" customHeight="1">
      <c r="A633" s="47"/>
      <c r="B633" s="117"/>
      <c r="C633" s="47"/>
      <c r="D633" s="47"/>
      <c r="E633" s="47"/>
      <c r="F633" s="47"/>
      <c r="G633" s="47"/>
      <c r="H633" s="47"/>
      <c r="I633" s="47"/>
      <c r="J633" s="47"/>
      <c r="K633" s="47"/>
      <c r="L633" s="11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 ht="12.75" customHeight="1">
      <c r="A634" s="47"/>
      <c r="B634" s="117"/>
      <c r="C634" s="47"/>
      <c r="D634" s="47"/>
      <c r="E634" s="47"/>
      <c r="F634" s="47"/>
      <c r="G634" s="47"/>
      <c r="H634" s="47"/>
      <c r="I634" s="47"/>
      <c r="J634" s="47"/>
      <c r="K634" s="47"/>
      <c r="L634" s="11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 ht="12.75" customHeight="1">
      <c r="A635" s="47"/>
      <c r="B635" s="117"/>
      <c r="C635" s="47"/>
      <c r="D635" s="47"/>
      <c r="E635" s="47"/>
      <c r="F635" s="47"/>
      <c r="G635" s="47"/>
      <c r="H635" s="47"/>
      <c r="I635" s="47"/>
      <c r="J635" s="47"/>
      <c r="K635" s="47"/>
      <c r="L635" s="11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 ht="12.75" customHeight="1">
      <c r="A636" s="47"/>
      <c r="B636" s="117"/>
      <c r="C636" s="47"/>
      <c r="D636" s="47"/>
      <c r="E636" s="47"/>
      <c r="F636" s="47"/>
      <c r="G636" s="47"/>
      <c r="H636" s="47"/>
      <c r="I636" s="47"/>
      <c r="J636" s="47"/>
      <c r="K636" s="47"/>
      <c r="L636" s="11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 ht="12.75" customHeight="1">
      <c r="A637" s="47"/>
      <c r="B637" s="117"/>
      <c r="C637" s="47"/>
      <c r="D637" s="47"/>
      <c r="E637" s="47"/>
      <c r="F637" s="47"/>
      <c r="G637" s="47"/>
      <c r="H637" s="47"/>
      <c r="I637" s="47"/>
      <c r="J637" s="47"/>
      <c r="K637" s="47"/>
      <c r="L637" s="11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 ht="12.75" customHeight="1">
      <c r="A638" s="47"/>
      <c r="B638" s="117"/>
      <c r="C638" s="47"/>
      <c r="D638" s="47"/>
      <c r="E638" s="47"/>
      <c r="F638" s="47"/>
      <c r="G638" s="47"/>
      <c r="H638" s="47"/>
      <c r="I638" s="47"/>
      <c r="J638" s="47"/>
      <c r="K638" s="47"/>
      <c r="L638" s="11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 ht="12.75" customHeight="1">
      <c r="A639" s="47"/>
      <c r="B639" s="117"/>
      <c r="C639" s="47"/>
      <c r="D639" s="47"/>
      <c r="E639" s="47"/>
      <c r="F639" s="47"/>
      <c r="G639" s="47"/>
      <c r="H639" s="47"/>
      <c r="I639" s="47"/>
      <c r="J639" s="47"/>
      <c r="K639" s="47"/>
      <c r="L639" s="11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 ht="12.75" customHeight="1">
      <c r="A640" s="47"/>
      <c r="B640" s="117"/>
      <c r="C640" s="47"/>
      <c r="D640" s="47"/>
      <c r="E640" s="47"/>
      <c r="F640" s="47"/>
      <c r="G640" s="47"/>
      <c r="H640" s="47"/>
      <c r="I640" s="47"/>
      <c r="J640" s="47"/>
      <c r="K640" s="47"/>
      <c r="L640" s="11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 ht="12.75" customHeight="1">
      <c r="A641" s="47"/>
      <c r="B641" s="117"/>
      <c r="C641" s="47"/>
      <c r="D641" s="47"/>
      <c r="E641" s="47"/>
      <c r="F641" s="47"/>
      <c r="G641" s="47"/>
      <c r="H641" s="47"/>
      <c r="I641" s="47"/>
      <c r="J641" s="47"/>
      <c r="K641" s="47"/>
      <c r="L641" s="11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 ht="12.75" customHeight="1">
      <c r="A642" s="47"/>
      <c r="B642" s="117"/>
      <c r="C642" s="47"/>
      <c r="D642" s="47"/>
      <c r="E642" s="47"/>
      <c r="F642" s="47"/>
      <c r="G642" s="47"/>
      <c r="H642" s="47"/>
      <c r="I642" s="47"/>
      <c r="J642" s="47"/>
      <c r="K642" s="47"/>
      <c r="L642" s="11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 ht="12.75" customHeight="1">
      <c r="A643" s="47"/>
      <c r="B643" s="117"/>
      <c r="C643" s="47"/>
      <c r="D643" s="47"/>
      <c r="E643" s="47"/>
      <c r="F643" s="47"/>
      <c r="G643" s="47"/>
      <c r="H643" s="47"/>
      <c r="I643" s="47"/>
      <c r="J643" s="47"/>
      <c r="K643" s="47"/>
      <c r="L643" s="11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 ht="12.75" customHeight="1">
      <c r="A644" s="47"/>
      <c r="B644" s="117"/>
      <c r="C644" s="47"/>
      <c r="D644" s="47"/>
      <c r="E644" s="47"/>
      <c r="F644" s="47"/>
      <c r="G644" s="47"/>
      <c r="H644" s="47"/>
      <c r="I644" s="47"/>
      <c r="J644" s="47"/>
      <c r="K644" s="47"/>
      <c r="L644" s="11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 ht="12.75" customHeight="1">
      <c r="A645" s="47"/>
      <c r="B645" s="117"/>
      <c r="C645" s="47"/>
      <c r="D645" s="47"/>
      <c r="E645" s="47"/>
      <c r="F645" s="47"/>
      <c r="G645" s="47"/>
      <c r="H645" s="47"/>
      <c r="I645" s="47"/>
      <c r="J645" s="47"/>
      <c r="K645" s="47"/>
      <c r="L645" s="11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 ht="12.75" customHeight="1">
      <c r="A646" s="47"/>
      <c r="B646" s="117"/>
      <c r="C646" s="47"/>
      <c r="D646" s="47"/>
      <c r="E646" s="47"/>
      <c r="F646" s="47"/>
      <c r="G646" s="47"/>
      <c r="H646" s="47"/>
      <c r="I646" s="47"/>
      <c r="J646" s="47"/>
      <c r="K646" s="47"/>
      <c r="L646" s="11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 ht="12.75" customHeight="1">
      <c r="A647" s="47"/>
      <c r="B647" s="117"/>
      <c r="C647" s="47"/>
      <c r="D647" s="47"/>
      <c r="E647" s="47"/>
      <c r="F647" s="47"/>
      <c r="G647" s="47"/>
      <c r="H647" s="47"/>
      <c r="I647" s="47"/>
      <c r="J647" s="47"/>
      <c r="K647" s="47"/>
      <c r="L647" s="11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 ht="12.75" customHeight="1">
      <c r="A648" s="47"/>
      <c r="B648" s="117"/>
      <c r="C648" s="47"/>
      <c r="D648" s="47"/>
      <c r="E648" s="47"/>
      <c r="F648" s="47"/>
      <c r="G648" s="47"/>
      <c r="H648" s="47"/>
      <c r="I648" s="47"/>
      <c r="J648" s="47"/>
      <c r="K648" s="47"/>
      <c r="L648" s="11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 ht="12.75" customHeight="1">
      <c r="A649" s="47"/>
      <c r="B649" s="117"/>
      <c r="C649" s="47"/>
      <c r="D649" s="47"/>
      <c r="E649" s="47"/>
      <c r="F649" s="47"/>
      <c r="G649" s="47"/>
      <c r="H649" s="47"/>
      <c r="I649" s="47"/>
      <c r="J649" s="47"/>
      <c r="K649" s="47"/>
      <c r="L649" s="11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 ht="12.75" customHeight="1">
      <c r="A650" s="47"/>
      <c r="B650" s="117"/>
      <c r="C650" s="47"/>
      <c r="D650" s="47"/>
      <c r="E650" s="47"/>
      <c r="F650" s="47"/>
      <c r="G650" s="47"/>
      <c r="H650" s="47"/>
      <c r="I650" s="47"/>
      <c r="J650" s="47"/>
      <c r="K650" s="47"/>
      <c r="L650" s="11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 ht="12.75" customHeight="1">
      <c r="A651" s="47"/>
      <c r="B651" s="117"/>
      <c r="C651" s="47"/>
      <c r="D651" s="47"/>
      <c r="E651" s="47"/>
      <c r="F651" s="47"/>
      <c r="G651" s="47"/>
      <c r="H651" s="47"/>
      <c r="I651" s="47"/>
      <c r="J651" s="47"/>
      <c r="K651" s="47"/>
      <c r="L651" s="11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 ht="12.75" customHeight="1">
      <c r="A652" s="47"/>
      <c r="B652" s="117"/>
      <c r="C652" s="47"/>
      <c r="D652" s="47"/>
      <c r="E652" s="47"/>
      <c r="F652" s="47"/>
      <c r="G652" s="47"/>
      <c r="H652" s="47"/>
      <c r="I652" s="47"/>
      <c r="J652" s="47"/>
      <c r="K652" s="47"/>
      <c r="L652" s="11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 ht="12.75" customHeight="1">
      <c r="A653" s="47"/>
      <c r="B653" s="117"/>
      <c r="C653" s="47"/>
      <c r="D653" s="47"/>
      <c r="E653" s="47"/>
      <c r="F653" s="47"/>
      <c r="G653" s="47"/>
      <c r="H653" s="47"/>
      <c r="I653" s="47"/>
      <c r="J653" s="47"/>
      <c r="K653" s="47"/>
      <c r="L653" s="11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 ht="12.75" customHeight="1">
      <c r="A654" s="47"/>
      <c r="B654" s="117"/>
      <c r="C654" s="47"/>
      <c r="D654" s="47"/>
      <c r="E654" s="47"/>
      <c r="F654" s="47"/>
      <c r="G654" s="47"/>
      <c r="H654" s="47"/>
      <c r="I654" s="47"/>
      <c r="J654" s="47"/>
      <c r="K654" s="47"/>
      <c r="L654" s="11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 ht="12.75" customHeight="1">
      <c r="A655" s="47"/>
      <c r="B655" s="117"/>
      <c r="C655" s="47"/>
      <c r="D655" s="47"/>
      <c r="E655" s="47"/>
      <c r="F655" s="47"/>
      <c r="G655" s="47"/>
      <c r="H655" s="47"/>
      <c r="I655" s="47"/>
      <c r="J655" s="47"/>
      <c r="K655" s="47"/>
      <c r="L655" s="11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 ht="12.75" customHeight="1">
      <c r="A656" s="47"/>
      <c r="B656" s="117"/>
      <c r="C656" s="47"/>
      <c r="D656" s="47"/>
      <c r="E656" s="47"/>
      <c r="F656" s="47"/>
      <c r="G656" s="47"/>
      <c r="H656" s="47"/>
      <c r="I656" s="47"/>
      <c r="J656" s="47"/>
      <c r="K656" s="47"/>
      <c r="L656" s="11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 ht="12.75" customHeight="1">
      <c r="A657" s="47"/>
      <c r="B657" s="117"/>
      <c r="C657" s="47"/>
      <c r="D657" s="47"/>
      <c r="E657" s="47"/>
      <c r="F657" s="47"/>
      <c r="G657" s="47"/>
      <c r="H657" s="47"/>
      <c r="I657" s="47"/>
      <c r="J657" s="47"/>
      <c r="K657" s="47"/>
      <c r="L657" s="11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 ht="12.75" customHeight="1">
      <c r="A658" s="47"/>
      <c r="B658" s="117"/>
      <c r="C658" s="47"/>
      <c r="D658" s="47"/>
      <c r="E658" s="47"/>
      <c r="F658" s="47"/>
      <c r="G658" s="47"/>
      <c r="H658" s="47"/>
      <c r="I658" s="47"/>
      <c r="J658" s="47"/>
      <c r="K658" s="47"/>
      <c r="L658" s="11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 ht="12.75" customHeight="1">
      <c r="A659" s="47"/>
      <c r="B659" s="117"/>
      <c r="C659" s="47"/>
      <c r="D659" s="47"/>
      <c r="E659" s="47"/>
      <c r="F659" s="47"/>
      <c r="G659" s="47"/>
      <c r="H659" s="47"/>
      <c r="I659" s="47"/>
      <c r="J659" s="47"/>
      <c r="K659" s="47"/>
      <c r="L659" s="11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 ht="12.75" customHeight="1">
      <c r="A660" s="47"/>
      <c r="B660" s="117"/>
      <c r="C660" s="47"/>
      <c r="D660" s="47"/>
      <c r="E660" s="47"/>
      <c r="F660" s="47"/>
      <c r="G660" s="47"/>
      <c r="H660" s="47"/>
      <c r="I660" s="47"/>
      <c r="J660" s="47"/>
      <c r="K660" s="47"/>
      <c r="L660" s="11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 ht="12.75" customHeight="1">
      <c r="A661" s="47"/>
      <c r="B661" s="117"/>
      <c r="C661" s="47"/>
      <c r="D661" s="47"/>
      <c r="E661" s="47"/>
      <c r="F661" s="47"/>
      <c r="G661" s="47"/>
      <c r="H661" s="47"/>
      <c r="I661" s="47"/>
      <c r="J661" s="47"/>
      <c r="K661" s="47"/>
      <c r="L661" s="11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 ht="12.75" customHeight="1">
      <c r="A662" s="47"/>
      <c r="B662" s="117"/>
      <c r="C662" s="47"/>
      <c r="D662" s="47"/>
      <c r="E662" s="47"/>
      <c r="F662" s="47"/>
      <c r="G662" s="47"/>
      <c r="H662" s="47"/>
      <c r="I662" s="47"/>
      <c r="J662" s="47"/>
      <c r="K662" s="47"/>
      <c r="L662" s="11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 ht="12.75" customHeight="1">
      <c r="A663" s="47"/>
      <c r="B663" s="117"/>
      <c r="C663" s="47"/>
      <c r="D663" s="47"/>
      <c r="E663" s="47"/>
      <c r="F663" s="47"/>
      <c r="G663" s="47"/>
      <c r="H663" s="47"/>
      <c r="I663" s="47"/>
      <c r="J663" s="47"/>
      <c r="K663" s="47"/>
      <c r="L663" s="11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 ht="12.75" customHeight="1">
      <c r="A664" s="47"/>
      <c r="B664" s="117"/>
      <c r="C664" s="47"/>
      <c r="D664" s="47"/>
      <c r="E664" s="47"/>
      <c r="F664" s="47"/>
      <c r="G664" s="47"/>
      <c r="H664" s="47"/>
      <c r="I664" s="47"/>
      <c r="J664" s="47"/>
      <c r="K664" s="47"/>
      <c r="L664" s="11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 ht="12.75" customHeight="1">
      <c r="A665" s="47"/>
      <c r="B665" s="117"/>
      <c r="C665" s="47"/>
      <c r="D665" s="47"/>
      <c r="E665" s="47"/>
      <c r="F665" s="47"/>
      <c r="G665" s="47"/>
      <c r="H665" s="47"/>
      <c r="I665" s="47"/>
      <c r="J665" s="47"/>
      <c r="K665" s="47"/>
      <c r="L665" s="11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 ht="12.75" customHeight="1">
      <c r="A666" s="47"/>
      <c r="B666" s="117"/>
      <c r="C666" s="47"/>
      <c r="D666" s="47"/>
      <c r="E666" s="47"/>
      <c r="F666" s="47"/>
      <c r="G666" s="47"/>
      <c r="H666" s="47"/>
      <c r="I666" s="47"/>
      <c r="J666" s="47"/>
      <c r="K666" s="47"/>
      <c r="L666" s="11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 ht="12.75" customHeight="1">
      <c r="A667" s="47"/>
      <c r="B667" s="117"/>
      <c r="C667" s="47"/>
      <c r="D667" s="47"/>
      <c r="E667" s="47"/>
      <c r="F667" s="47"/>
      <c r="G667" s="47"/>
      <c r="H667" s="47"/>
      <c r="I667" s="47"/>
      <c r="J667" s="47"/>
      <c r="K667" s="47"/>
      <c r="L667" s="11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 ht="12.75" customHeight="1">
      <c r="A668" s="47"/>
      <c r="B668" s="117"/>
      <c r="C668" s="47"/>
      <c r="D668" s="47"/>
      <c r="E668" s="47"/>
      <c r="F668" s="47"/>
      <c r="G668" s="47"/>
      <c r="H668" s="47"/>
      <c r="I668" s="47"/>
      <c r="J668" s="47"/>
      <c r="K668" s="47"/>
      <c r="L668" s="11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 ht="12.75" customHeight="1">
      <c r="A669" s="47"/>
      <c r="B669" s="117"/>
      <c r="C669" s="47"/>
      <c r="D669" s="47"/>
      <c r="E669" s="47"/>
      <c r="F669" s="47"/>
      <c r="G669" s="47"/>
      <c r="H669" s="47"/>
      <c r="I669" s="47"/>
      <c r="J669" s="47"/>
      <c r="K669" s="47"/>
      <c r="L669" s="11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 ht="12.75" customHeight="1">
      <c r="A670" s="47"/>
      <c r="B670" s="117"/>
      <c r="C670" s="47"/>
      <c r="D670" s="47"/>
      <c r="E670" s="47"/>
      <c r="F670" s="47"/>
      <c r="G670" s="47"/>
      <c r="H670" s="47"/>
      <c r="I670" s="47"/>
      <c r="J670" s="47"/>
      <c r="K670" s="47"/>
      <c r="L670" s="11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 ht="12.75" customHeight="1">
      <c r="A671" s="47"/>
      <c r="B671" s="117"/>
      <c r="C671" s="47"/>
      <c r="D671" s="47"/>
      <c r="E671" s="47"/>
      <c r="F671" s="47"/>
      <c r="G671" s="47"/>
      <c r="H671" s="47"/>
      <c r="I671" s="47"/>
      <c r="J671" s="47"/>
      <c r="K671" s="47"/>
      <c r="L671" s="11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 ht="12.75" customHeight="1">
      <c r="A672" s="47"/>
      <c r="B672" s="117"/>
      <c r="C672" s="47"/>
      <c r="D672" s="47"/>
      <c r="E672" s="47"/>
      <c r="F672" s="47"/>
      <c r="G672" s="47"/>
      <c r="H672" s="47"/>
      <c r="I672" s="47"/>
      <c r="J672" s="47"/>
      <c r="K672" s="47"/>
      <c r="L672" s="11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 ht="12.75" customHeight="1">
      <c r="A673" s="47"/>
      <c r="B673" s="117"/>
      <c r="C673" s="47"/>
      <c r="D673" s="47"/>
      <c r="E673" s="47"/>
      <c r="F673" s="47"/>
      <c r="G673" s="47"/>
      <c r="H673" s="47"/>
      <c r="I673" s="47"/>
      <c r="J673" s="47"/>
      <c r="K673" s="47"/>
      <c r="L673" s="11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 ht="12.75" customHeight="1">
      <c r="A674" s="47"/>
      <c r="B674" s="117"/>
      <c r="C674" s="47"/>
      <c r="D674" s="47"/>
      <c r="E674" s="47"/>
      <c r="F674" s="47"/>
      <c r="G674" s="47"/>
      <c r="H674" s="47"/>
      <c r="I674" s="47"/>
      <c r="J674" s="47"/>
      <c r="K674" s="47"/>
      <c r="L674" s="11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 ht="12.75" customHeight="1">
      <c r="A675" s="47"/>
      <c r="B675" s="117"/>
      <c r="C675" s="47"/>
      <c r="D675" s="47"/>
      <c r="E675" s="47"/>
      <c r="F675" s="47"/>
      <c r="G675" s="47"/>
      <c r="H675" s="47"/>
      <c r="I675" s="47"/>
      <c r="J675" s="47"/>
      <c r="K675" s="47"/>
      <c r="L675" s="11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 ht="12.75" customHeight="1">
      <c r="A676" s="47"/>
      <c r="B676" s="117"/>
      <c r="C676" s="47"/>
      <c r="D676" s="47"/>
      <c r="E676" s="47"/>
      <c r="F676" s="47"/>
      <c r="G676" s="47"/>
      <c r="H676" s="47"/>
      <c r="I676" s="47"/>
      <c r="J676" s="47"/>
      <c r="K676" s="47"/>
      <c r="L676" s="11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 ht="12.75" customHeight="1">
      <c r="A677" s="47"/>
      <c r="B677" s="117"/>
      <c r="C677" s="47"/>
      <c r="D677" s="47"/>
      <c r="E677" s="47"/>
      <c r="F677" s="47"/>
      <c r="G677" s="47"/>
      <c r="H677" s="47"/>
      <c r="I677" s="47"/>
      <c r="J677" s="47"/>
      <c r="K677" s="47"/>
      <c r="L677" s="11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 ht="12.75" customHeight="1">
      <c r="A678" s="47"/>
      <c r="B678" s="117"/>
      <c r="C678" s="47"/>
      <c r="D678" s="47"/>
      <c r="E678" s="47"/>
      <c r="F678" s="47"/>
      <c r="G678" s="47"/>
      <c r="H678" s="47"/>
      <c r="I678" s="47"/>
      <c r="J678" s="47"/>
      <c r="K678" s="47"/>
      <c r="L678" s="11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 ht="12.75" customHeight="1">
      <c r="A679" s="47"/>
      <c r="B679" s="117"/>
      <c r="C679" s="47"/>
      <c r="D679" s="47"/>
      <c r="E679" s="47"/>
      <c r="F679" s="47"/>
      <c r="G679" s="47"/>
      <c r="H679" s="47"/>
      <c r="I679" s="47"/>
      <c r="J679" s="47"/>
      <c r="K679" s="47"/>
      <c r="L679" s="11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 ht="12.75" customHeight="1">
      <c r="A680" s="47"/>
      <c r="B680" s="117"/>
      <c r="C680" s="47"/>
      <c r="D680" s="47"/>
      <c r="E680" s="47"/>
      <c r="F680" s="47"/>
      <c r="G680" s="47"/>
      <c r="H680" s="47"/>
      <c r="I680" s="47"/>
      <c r="J680" s="47"/>
      <c r="K680" s="47"/>
      <c r="L680" s="11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 ht="12.75" customHeight="1">
      <c r="A681" s="47"/>
      <c r="B681" s="117"/>
      <c r="C681" s="47"/>
      <c r="D681" s="47"/>
      <c r="E681" s="47"/>
      <c r="F681" s="47"/>
      <c r="G681" s="47"/>
      <c r="H681" s="47"/>
      <c r="I681" s="47"/>
      <c r="J681" s="47"/>
      <c r="K681" s="47"/>
      <c r="L681" s="11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 ht="12.75" customHeight="1">
      <c r="A682" s="47"/>
      <c r="B682" s="117"/>
      <c r="C682" s="47"/>
      <c r="D682" s="47"/>
      <c r="E682" s="47"/>
      <c r="F682" s="47"/>
      <c r="G682" s="47"/>
      <c r="H682" s="47"/>
      <c r="I682" s="47"/>
      <c r="J682" s="47"/>
      <c r="K682" s="47"/>
      <c r="L682" s="11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 ht="12.75" customHeight="1">
      <c r="A683" s="47"/>
      <c r="B683" s="117"/>
      <c r="C683" s="47"/>
      <c r="D683" s="47"/>
      <c r="E683" s="47"/>
      <c r="F683" s="47"/>
      <c r="G683" s="47"/>
      <c r="H683" s="47"/>
      <c r="I683" s="47"/>
      <c r="J683" s="47"/>
      <c r="K683" s="47"/>
      <c r="L683" s="11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 ht="12.75" customHeight="1">
      <c r="A684" s="47"/>
      <c r="B684" s="117"/>
      <c r="C684" s="47"/>
      <c r="D684" s="47"/>
      <c r="E684" s="47"/>
      <c r="F684" s="47"/>
      <c r="G684" s="47"/>
      <c r="H684" s="47"/>
      <c r="I684" s="47"/>
      <c r="J684" s="47"/>
      <c r="K684" s="47"/>
      <c r="L684" s="11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 ht="12.75" customHeight="1">
      <c r="A685" s="47"/>
      <c r="B685" s="117"/>
      <c r="C685" s="47"/>
      <c r="D685" s="47"/>
      <c r="E685" s="47"/>
      <c r="F685" s="47"/>
      <c r="G685" s="47"/>
      <c r="H685" s="47"/>
      <c r="I685" s="47"/>
      <c r="J685" s="47"/>
      <c r="K685" s="47"/>
      <c r="L685" s="11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 ht="12.75" customHeight="1">
      <c r="A686" s="47"/>
      <c r="B686" s="117"/>
      <c r="C686" s="47"/>
      <c r="D686" s="47"/>
      <c r="E686" s="47"/>
      <c r="F686" s="47"/>
      <c r="G686" s="47"/>
      <c r="H686" s="47"/>
      <c r="I686" s="47"/>
      <c r="J686" s="47"/>
      <c r="K686" s="47"/>
      <c r="L686" s="11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 ht="12.75" customHeight="1">
      <c r="A687" s="47"/>
      <c r="B687" s="117"/>
      <c r="C687" s="47"/>
      <c r="D687" s="47"/>
      <c r="E687" s="47"/>
      <c r="F687" s="47"/>
      <c r="G687" s="47"/>
      <c r="H687" s="47"/>
      <c r="I687" s="47"/>
      <c r="J687" s="47"/>
      <c r="K687" s="47"/>
      <c r="L687" s="11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 ht="12.75" customHeight="1">
      <c r="A688" s="47"/>
      <c r="B688" s="117"/>
      <c r="C688" s="47"/>
      <c r="D688" s="47"/>
      <c r="E688" s="47"/>
      <c r="F688" s="47"/>
      <c r="G688" s="47"/>
      <c r="H688" s="47"/>
      <c r="I688" s="47"/>
      <c r="J688" s="47"/>
      <c r="K688" s="47"/>
      <c r="L688" s="11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 ht="12.75" customHeight="1">
      <c r="A689" s="47"/>
      <c r="B689" s="117"/>
      <c r="C689" s="47"/>
      <c r="D689" s="47"/>
      <c r="E689" s="47"/>
      <c r="F689" s="47"/>
      <c r="G689" s="47"/>
      <c r="H689" s="47"/>
      <c r="I689" s="47"/>
      <c r="J689" s="47"/>
      <c r="K689" s="47"/>
      <c r="L689" s="11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 ht="12.75" customHeight="1">
      <c r="A690" s="47"/>
      <c r="B690" s="117"/>
      <c r="C690" s="47"/>
      <c r="D690" s="47"/>
      <c r="E690" s="47"/>
      <c r="F690" s="47"/>
      <c r="G690" s="47"/>
      <c r="H690" s="47"/>
      <c r="I690" s="47"/>
      <c r="J690" s="47"/>
      <c r="K690" s="47"/>
      <c r="L690" s="11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 ht="12.75" customHeight="1">
      <c r="A691" s="47"/>
      <c r="B691" s="117"/>
      <c r="C691" s="47"/>
      <c r="D691" s="47"/>
      <c r="E691" s="47"/>
      <c r="F691" s="47"/>
      <c r="G691" s="47"/>
      <c r="H691" s="47"/>
      <c r="I691" s="47"/>
      <c r="J691" s="47"/>
      <c r="K691" s="47"/>
      <c r="L691" s="11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 ht="12.75" customHeight="1">
      <c r="A692" s="47"/>
      <c r="B692" s="117"/>
      <c r="C692" s="47"/>
      <c r="D692" s="47"/>
      <c r="E692" s="47"/>
      <c r="F692" s="47"/>
      <c r="G692" s="47"/>
      <c r="H692" s="47"/>
      <c r="I692" s="47"/>
      <c r="J692" s="47"/>
      <c r="K692" s="47"/>
      <c r="L692" s="11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 ht="12.75" customHeight="1">
      <c r="A693" s="47"/>
      <c r="B693" s="117"/>
      <c r="C693" s="47"/>
      <c r="D693" s="47"/>
      <c r="E693" s="47"/>
      <c r="F693" s="47"/>
      <c r="G693" s="47"/>
      <c r="H693" s="47"/>
      <c r="I693" s="47"/>
      <c r="J693" s="47"/>
      <c r="K693" s="47"/>
      <c r="L693" s="11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 ht="12.75" customHeight="1">
      <c r="A694" s="47"/>
      <c r="B694" s="117"/>
      <c r="C694" s="47"/>
      <c r="D694" s="47"/>
      <c r="E694" s="47"/>
      <c r="F694" s="47"/>
      <c r="G694" s="47"/>
      <c r="H694" s="47"/>
      <c r="I694" s="47"/>
      <c r="J694" s="47"/>
      <c r="K694" s="47"/>
      <c r="L694" s="11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 ht="12.75" customHeight="1">
      <c r="A695" s="47"/>
      <c r="B695" s="117"/>
      <c r="C695" s="47"/>
      <c r="D695" s="47"/>
      <c r="E695" s="47"/>
      <c r="F695" s="47"/>
      <c r="G695" s="47"/>
      <c r="H695" s="47"/>
      <c r="I695" s="47"/>
      <c r="J695" s="47"/>
      <c r="K695" s="47"/>
      <c r="L695" s="11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 ht="12.75" customHeight="1">
      <c r="A696" s="47"/>
      <c r="B696" s="117"/>
      <c r="C696" s="47"/>
      <c r="D696" s="47"/>
      <c r="E696" s="47"/>
      <c r="F696" s="47"/>
      <c r="G696" s="47"/>
      <c r="H696" s="47"/>
      <c r="I696" s="47"/>
      <c r="J696" s="47"/>
      <c r="K696" s="47"/>
      <c r="L696" s="11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 ht="12.75" customHeight="1">
      <c r="A697" s="47"/>
      <c r="B697" s="117"/>
      <c r="C697" s="47"/>
      <c r="D697" s="47"/>
      <c r="E697" s="47"/>
      <c r="F697" s="47"/>
      <c r="G697" s="47"/>
      <c r="H697" s="47"/>
      <c r="I697" s="47"/>
      <c r="J697" s="47"/>
      <c r="K697" s="47"/>
      <c r="L697" s="11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 ht="12.75" customHeight="1">
      <c r="A698" s="47"/>
      <c r="B698" s="117"/>
      <c r="C698" s="47"/>
      <c r="D698" s="47"/>
      <c r="E698" s="47"/>
      <c r="F698" s="47"/>
      <c r="G698" s="47"/>
      <c r="H698" s="47"/>
      <c r="I698" s="47"/>
      <c r="J698" s="47"/>
      <c r="K698" s="47"/>
      <c r="L698" s="11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 ht="12.75" customHeight="1">
      <c r="A699" s="47"/>
      <c r="B699" s="117"/>
      <c r="C699" s="47"/>
      <c r="D699" s="47"/>
      <c r="E699" s="47"/>
      <c r="F699" s="47"/>
      <c r="G699" s="47"/>
      <c r="H699" s="47"/>
      <c r="I699" s="47"/>
      <c r="J699" s="47"/>
      <c r="K699" s="47"/>
      <c r="L699" s="11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 ht="12.75" customHeight="1">
      <c r="A700" s="47"/>
      <c r="B700" s="117"/>
      <c r="C700" s="47"/>
      <c r="D700" s="47"/>
      <c r="E700" s="47"/>
      <c r="F700" s="47"/>
      <c r="G700" s="47"/>
      <c r="H700" s="47"/>
      <c r="I700" s="47"/>
      <c r="J700" s="47"/>
      <c r="K700" s="47"/>
      <c r="L700" s="11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 ht="12.75" customHeight="1">
      <c r="A701" s="47"/>
      <c r="B701" s="117"/>
      <c r="C701" s="47"/>
      <c r="D701" s="47"/>
      <c r="E701" s="47"/>
      <c r="F701" s="47"/>
      <c r="G701" s="47"/>
      <c r="H701" s="47"/>
      <c r="I701" s="47"/>
      <c r="J701" s="47"/>
      <c r="K701" s="47"/>
      <c r="L701" s="11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 ht="12.75" customHeight="1">
      <c r="A702" s="47"/>
      <c r="B702" s="117"/>
      <c r="C702" s="47"/>
      <c r="D702" s="47"/>
      <c r="E702" s="47"/>
      <c r="F702" s="47"/>
      <c r="G702" s="47"/>
      <c r="H702" s="47"/>
      <c r="I702" s="47"/>
      <c r="J702" s="47"/>
      <c r="K702" s="47"/>
      <c r="L702" s="11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 ht="12.75" customHeight="1">
      <c r="A703" s="47"/>
      <c r="B703" s="117"/>
      <c r="C703" s="47"/>
      <c r="D703" s="47"/>
      <c r="E703" s="47"/>
      <c r="F703" s="47"/>
      <c r="G703" s="47"/>
      <c r="H703" s="47"/>
      <c r="I703" s="47"/>
      <c r="J703" s="47"/>
      <c r="K703" s="47"/>
      <c r="L703" s="11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 ht="12.75" customHeight="1">
      <c r="A704" s="47"/>
      <c r="B704" s="117"/>
      <c r="C704" s="47"/>
      <c r="D704" s="47"/>
      <c r="E704" s="47"/>
      <c r="F704" s="47"/>
      <c r="G704" s="47"/>
      <c r="H704" s="47"/>
      <c r="I704" s="47"/>
      <c r="J704" s="47"/>
      <c r="K704" s="47"/>
      <c r="L704" s="11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 ht="12.75" customHeight="1">
      <c r="A705" s="47"/>
      <c r="B705" s="117"/>
      <c r="C705" s="47"/>
      <c r="D705" s="47"/>
      <c r="E705" s="47"/>
      <c r="F705" s="47"/>
      <c r="G705" s="47"/>
      <c r="H705" s="47"/>
      <c r="I705" s="47"/>
      <c r="J705" s="47"/>
      <c r="K705" s="47"/>
      <c r="L705" s="11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 ht="12.75" customHeight="1">
      <c r="A706" s="47"/>
      <c r="B706" s="117"/>
      <c r="C706" s="47"/>
      <c r="D706" s="47"/>
      <c r="E706" s="47"/>
      <c r="F706" s="47"/>
      <c r="G706" s="47"/>
      <c r="H706" s="47"/>
      <c r="I706" s="47"/>
      <c r="J706" s="47"/>
      <c r="K706" s="47"/>
      <c r="L706" s="11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 ht="12.75" customHeight="1">
      <c r="A707" s="47"/>
      <c r="B707" s="117"/>
      <c r="C707" s="47"/>
      <c r="D707" s="47"/>
      <c r="E707" s="47"/>
      <c r="F707" s="47"/>
      <c r="G707" s="47"/>
      <c r="H707" s="47"/>
      <c r="I707" s="47"/>
      <c r="J707" s="47"/>
      <c r="K707" s="47"/>
      <c r="L707" s="11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 ht="12.75" customHeight="1">
      <c r="A708" s="47"/>
      <c r="B708" s="117"/>
      <c r="C708" s="47"/>
      <c r="D708" s="47"/>
      <c r="E708" s="47"/>
      <c r="F708" s="47"/>
      <c r="G708" s="47"/>
      <c r="H708" s="47"/>
      <c r="I708" s="47"/>
      <c r="J708" s="47"/>
      <c r="K708" s="47"/>
      <c r="L708" s="11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 ht="12.75" customHeight="1">
      <c r="A709" s="47"/>
      <c r="B709" s="117"/>
      <c r="C709" s="47"/>
      <c r="D709" s="47"/>
      <c r="E709" s="47"/>
      <c r="F709" s="47"/>
      <c r="G709" s="47"/>
      <c r="H709" s="47"/>
      <c r="I709" s="47"/>
      <c r="J709" s="47"/>
      <c r="K709" s="47"/>
      <c r="L709" s="11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 ht="12.75" customHeight="1">
      <c r="A710" s="47"/>
      <c r="B710" s="117"/>
      <c r="C710" s="47"/>
      <c r="D710" s="47"/>
      <c r="E710" s="47"/>
      <c r="F710" s="47"/>
      <c r="G710" s="47"/>
      <c r="H710" s="47"/>
      <c r="I710" s="47"/>
      <c r="J710" s="47"/>
      <c r="K710" s="47"/>
      <c r="L710" s="11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 ht="12.75" customHeight="1">
      <c r="A711" s="47"/>
      <c r="B711" s="117"/>
      <c r="C711" s="47"/>
      <c r="D711" s="47"/>
      <c r="E711" s="47"/>
      <c r="F711" s="47"/>
      <c r="G711" s="47"/>
      <c r="H711" s="47"/>
      <c r="I711" s="47"/>
      <c r="J711" s="47"/>
      <c r="K711" s="47"/>
      <c r="L711" s="11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 ht="12.75" customHeight="1">
      <c r="A712" s="47"/>
      <c r="B712" s="117"/>
      <c r="C712" s="47"/>
      <c r="D712" s="47"/>
      <c r="E712" s="47"/>
      <c r="F712" s="47"/>
      <c r="G712" s="47"/>
      <c r="H712" s="47"/>
      <c r="I712" s="47"/>
      <c r="J712" s="47"/>
      <c r="K712" s="47"/>
      <c r="L712" s="11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 ht="12.75" customHeight="1">
      <c r="A713" s="47"/>
      <c r="B713" s="117"/>
      <c r="C713" s="47"/>
      <c r="D713" s="47"/>
      <c r="E713" s="47"/>
      <c r="F713" s="47"/>
      <c r="G713" s="47"/>
      <c r="H713" s="47"/>
      <c r="I713" s="47"/>
      <c r="J713" s="47"/>
      <c r="K713" s="47"/>
      <c r="L713" s="11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 ht="12.75" customHeight="1">
      <c r="A714" s="47"/>
      <c r="B714" s="117"/>
      <c r="C714" s="47"/>
      <c r="D714" s="47"/>
      <c r="E714" s="47"/>
      <c r="F714" s="47"/>
      <c r="G714" s="47"/>
      <c r="H714" s="47"/>
      <c r="I714" s="47"/>
      <c r="J714" s="47"/>
      <c r="K714" s="47"/>
      <c r="L714" s="11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 ht="12.75" customHeight="1">
      <c r="A715" s="47"/>
      <c r="B715" s="117"/>
      <c r="C715" s="47"/>
      <c r="D715" s="47"/>
      <c r="E715" s="47"/>
      <c r="F715" s="47"/>
      <c r="G715" s="47"/>
      <c r="H715" s="47"/>
      <c r="I715" s="47"/>
      <c r="J715" s="47"/>
      <c r="K715" s="47"/>
      <c r="L715" s="11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 ht="12.75" customHeight="1">
      <c r="A716" s="47"/>
      <c r="B716" s="117"/>
      <c r="C716" s="47"/>
      <c r="D716" s="47"/>
      <c r="E716" s="47"/>
      <c r="F716" s="47"/>
      <c r="G716" s="47"/>
      <c r="H716" s="47"/>
      <c r="I716" s="47"/>
      <c r="J716" s="47"/>
      <c r="K716" s="47"/>
      <c r="L716" s="11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 ht="12.75" customHeight="1">
      <c r="A717" s="47"/>
      <c r="B717" s="117"/>
      <c r="C717" s="47"/>
      <c r="D717" s="47"/>
      <c r="E717" s="47"/>
      <c r="F717" s="47"/>
      <c r="G717" s="47"/>
      <c r="H717" s="47"/>
      <c r="I717" s="47"/>
      <c r="J717" s="47"/>
      <c r="K717" s="47"/>
      <c r="L717" s="11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 ht="12.75" customHeight="1">
      <c r="A718" s="47"/>
      <c r="B718" s="117"/>
      <c r="C718" s="47"/>
      <c r="D718" s="47"/>
      <c r="E718" s="47"/>
      <c r="F718" s="47"/>
      <c r="G718" s="47"/>
      <c r="H718" s="47"/>
      <c r="I718" s="47"/>
      <c r="J718" s="47"/>
      <c r="K718" s="47"/>
      <c r="L718" s="11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 ht="12.75" customHeight="1">
      <c r="A719" s="47"/>
      <c r="B719" s="117"/>
      <c r="C719" s="47"/>
      <c r="D719" s="47"/>
      <c r="E719" s="47"/>
      <c r="F719" s="47"/>
      <c r="G719" s="47"/>
      <c r="H719" s="47"/>
      <c r="I719" s="47"/>
      <c r="J719" s="47"/>
      <c r="K719" s="47"/>
      <c r="L719" s="11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 ht="12.75" customHeight="1">
      <c r="A720" s="47"/>
      <c r="B720" s="117"/>
      <c r="C720" s="47"/>
      <c r="D720" s="47"/>
      <c r="E720" s="47"/>
      <c r="F720" s="47"/>
      <c r="G720" s="47"/>
      <c r="H720" s="47"/>
      <c r="I720" s="47"/>
      <c r="J720" s="47"/>
      <c r="K720" s="47"/>
      <c r="L720" s="11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 ht="12.75" customHeight="1">
      <c r="A721" s="47"/>
      <c r="B721" s="117"/>
      <c r="C721" s="47"/>
      <c r="D721" s="47"/>
      <c r="E721" s="47"/>
      <c r="F721" s="47"/>
      <c r="G721" s="47"/>
      <c r="H721" s="47"/>
      <c r="I721" s="47"/>
      <c r="J721" s="47"/>
      <c r="K721" s="47"/>
      <c r="L721" s="11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 ht="12.75" customHeight="1">
      <c r="A722" s="47"/>
      <c r="B722" s="117"/>
      <c r="C722" s="47"/>
      <c r="D722" s="47"/>
      <c r="E722" s="47"/>
      <c r="F722" s="47"/>
      <c r="G722" s="47"/>
      <c r="H722" s="47"/>
      <c r="I722" s="47"/>
      <c r="J722" s="47"/>
      <c r="K722" s="47"/>
      <c r="L722" s="11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 ht="12.75" customHeight="1">
      <c r="A723" s="47"/>
      <c r="B723" s="117"/>
      <c r="C723" s="47"/>
      <c r="D723" s="47"/>
      <c r="E723" s="47"/>
      <c r="F723" s="47"/>
      <c r="G723" s="47"/>
      <c r="H723" s="47"/>
      <c r="I723" s="47"/>
      <c r="J723" s="47"/>
      <c r="K723" s="47"/>
      <c r="L723" s="11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 ht="12.75" customHeight="1">
      <c r="A724" s="47"/>
      <c r="B724" s="117"/>
      <c r="C724" s="47"/>
      <c r="D724" s="47"/>
      <c r="E724" s="47"/>
      <c r="F724" s="47"/>
      <c r="G724" s="47"/>
      <c r="H724" s="47"/>
      <c r="I724" s="47"/>
      <c r="J724" s="47"/>
      <c r="K724" s="47"/>
      <c r="L724" s="11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 ht="12.75" customHeight="1">
      <c r="A725" s="47"/>
      <c r="B725" s="117"/>
      <c r="C725" s="47"/>
      <c r="D725" s="47"/>
      <c r="E725" s="47"/>
      <c r="F725" s="47"/>
      <c r="G725" s="47"/>
      <c r="H725" s="47"/>
      <c r="I725" s="47"/>
      <c r="J725" s="47"/>
      <c r="K725" s="47"/>
      <c r="L725" s="11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 ht="12.75" customHeight="1">
      <c r="A726" s="47"/>
      <c r="B726" s="117"/>
      <c r="C726" s="47"/>
      <c r="D726" s="47"/>
      <c r="E726" s="47"/>
      <c r="F726" s="47"/>
      <c r="G726" s="47"/>
      <c r="H726" s="47"/>
      <c r="I726" s="47"/>
      <c r="J726" s="47"/>
      <c r="K726" s="47"/>
      <c r="L726" s="11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 ht="12.75" customHeight="1">
      <c r="A727" s="47"/>
      <c r="B727" s="117"/>
      <c r="C727" s="47"/>
      <c r="D727" s="47"/>
      <c r="E727" s="47"/>
      <c r="F727" s="47"/>
      <c r="G727" s="47"/>
      <c r="H727" s="47"/>
      <c r="I727" s="47"/>
      <c r="J727" s="47"/>
      <c r="K727" s="47"/>
      <c r="L727" s="11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 ht="12.75" customHeight="1">
      <c r="A728" s="47"/>
      <c r="B728" s="117"/>
      <c r="C728" s="47"/>
      <c r="D728" s="47"/>
      <c r="E728" s="47"/>
      <c r="F728" s="47"/>
      <c r="G728" s="47"/>
      <c r="H728" s="47"/>
      <c r="I728" s="47"/>
      <c r="J728" s="47"/>
      <c r="K728" s="47"/>
      <c r="L728" s="11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 ht="12.75" customHeight="1">
      <c r="A729" s="47"/>
      <c r="B729" s="117"/>
      <c r="C729" s="47"/>
      <c r="D729" s="47"/>
      <c r="E729" s="47"/>
      <c r="F729" s="47"/>
      <c r="G729" s="47"/>
      <c r="H729" s="47"/>
      <c r="I729" s="47"/>
      <c r="J729" s="47"/>
      <c r="K729" s="47"/>
      <c r="L729" s="11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 ht="12.75" customHeight="1">
      <c r="A730" s="47"/>
      <c r="B730" s="117"/>
      <c r="C730" s="47"/>
      <c r="D730" s="47"/>
      <c r="E730" s="47"/>
      <c r="F730" s="47"/>
      <c r="G730" s="47"/>
      <c r="H730" s="47"/>
      <c r="I730" s="47"/>
      <c r="J730" s="47"/>
      <c r="K730" s="47"/>
      <c r="L730" s="11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 ht="12.75" customHeight="1">
      <c r="A731" s="47"/>
      <c r="B731" s="117"/>
      <c r="C731" s="47"/>
      <c r="D731" s="47"/>
      <c r="E731" s="47"/>
      <c r="F731" s="47"/>
      <c r="G731" s="47"/>
      <c r="H731" s="47"/>
      <c r="I731" s="47"/>
      <c r="J731" s="47"/>
      <c r="K731" s="47"/>
      <c r="L731" s="11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 ht="12.75" customHeight="1">
      <c r="A732" s="47"/>
      <c r="B732" s="117"/>
      <c r="C732" s="47"/>
      <c r="D732" s="47"/>
      <c r="E732" s="47"/>
      <c r="F732" s="47"/>
      <c r="G732" s="47"/>
      <c r="H732" s="47"/>
      <c r="I732" s="47"/>
      <c r="J732" s="47"/>
      <c r="K732" s="47"/>
      <c r="L732" s="11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 ht="12.75" customHeight="1">
      <c r="A733" s="47"/>
      <c r="B733" s="117"/>
      <c r="C733" s="47"/>
      <c r="D733" s="47"/>
      <c r="E733" s="47"/>
      <c r="F733" s="47"/>
      <c r="G733" s="47"/>
      <c r="H733" s="47"/>
      <c r="I733" s="47"/>
      <c r="J733" s="47"/>
      <c r="K733" s="47"/>
      <c r="L733" s="11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 ht="12.75" customHeight="1">
      <c r="A734" s="47"/>
      <c r="B734" s="117"/>
      <c r="C734" s="47"/>
      <c r="D734" s="47"/>
      <c r="E734" s="47"/>
      <c r="F734" s="47"/>
      <c r="G734" s="47"/>
      <c r="H734" s="47"/>
      <c r="I734" s="47"/>
      <c r="J734" s="47"/>
      <c r="K734" s="47"/>
      <c r="L734" s="11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 ht="12.75" customHeight="1">
      <c r="A735" s="47"/>
      <c r="B735" s="117"/>
      <c r="C735" s="47"/>
      <c r="D735" s="47"/>
      <c r="E735" s="47"/>
      <c r="F735" s="47"/>
      <c r="G735" s="47"/>
      <c r="H735" s="47"/>
      <c r="I735" s="47"/>
      <c r="J735" s="47"/>
      <c r="K735" s="47"/>
      <c r="L735" s="11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 ht="12.75" customHeight="1">
      <c r="A736" s="47"/>
      <c r="B736" s="117"/>
      <c r="C736" s="47"/>
      <c r="D736" s="47"/>
      <c r="E736" s="47"/>
      <c r="F736" s="47"/>
      <c r="G736" s="47"/>
      <c r="H736" s="47"/>
      <c r="I736" s="47"/>
      <c r="J736" s="47"/>
      <c r="K736" s="47"/>
      <c r="L736" s="11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 ht="12.75" customHeight="1">
      <c r="A737" s="47"/>
      <c r="B737" s="117"/>
      <c r="C737" s="47"/>
      <c r="D737" s="47"/>
      <c r="E737" s="47"/>
      <c r="F737" s="47"/>
      <c r="G737" s="47"/>
      <c r="H737" s="47"/>
      <c r="I737" s="47"/>
      <c r="J737" s="47"/>
      <c r="K737" s="47"/>
      <c r="L737" s="11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 ht="12.75" customHeight="1">
      <c r="A738" s="47"/>
      <c r="B738" s="117"/>
      <c r="C738" s="47"/>
      <c r="D738" s="47"/>
      <c r="E738" s="47"/>
      <c r="F738" s="47"/>
      <c r="G738" s="47"/>
      <c r="H738" s="47"/>
      <c r="I738" s="47"/>
      <c r="J738" s="47"/>
      <c r="K738" s="47"/>
      <c r="L738" s="11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 ht="12.75" customHeight="1">
      <c r="A739" s="47"/>
      <c r="B739" s="117"/>
      <c r="C739" s="47"/>
      <c r="D739" s="47"/>
      <c r="E739" s="47"/>
      <c r="F739" s="47"/>
      <c r="G739" s="47"/>
      <c r="H739" s="47"/>
      <c r="I739" s="47"/>
      <c r="J739" s="47"/>
      <c r="K739" s="47"/>
      <c r="L739" s="11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 ht="12.75" customHeight="1">
      <c r="A740" s="47"/>
      <c r="B740" s="117"/>
      <c r="C740" s="47"/>
      <c r="D740" s="47"/>
      <c r="E740" s="47"/>
      <c r="F740" s="47"/>
      <c r="G740" s="47"/>
      <c r="H740" s="47"/>
      <c r="I740" s="47"/>
      <c r="J740" s="47"/>
      <c r="K740" s="47"/>
      <c r="L740" s="11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 ht="12.75" customHeight="1">
      <c r="A741" s="47"/>
      <c r="B741" s="117"/>
      <c r="C741" s="47"/>
      <c r="D741" s="47"/>
      <c r="E741" s="47"/>
      <c r="F741" s="47"/>
      <c r="G741" s="47"/>
      <c r="H741" s="47"/>
      <c r="I741" s="47"/>
      <c r="J741" s="47"/>
      <c r="K741" s="47"/>
      <c r="L741" s="11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 ht="12.75" customHeight="1">
      <c r="A742" s="47"/>
      <c r="B742" s="117"/>
      <c r="C742" s="47"/>
      <c r="D742" s="47"/>
      <c r="E742" s="47"/>
      <c r="F742" s="47"/>
      <c r="G742" s="47"/>
      <c r="H742" s="47"/>
      <c r="I742" s="47"/>
      <c r="J742" s="47"/>
      <c r="K742" s="47"/>
      <c r="L742" s="11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 ht="12.75" customHeight="1">
      <c r="A743" s="47"/>
      <c r="B743" s="117"/>
      <c r="C743" s="47"/>
      <c r="D743" s="47"/>
      <c r="E743" s="47"/>
      <c r="F743" s="47"/>
      <c r="G743" s="47"/>
      <c r="H743" s="47"/>
      <c r="I743" s="47"/>
      <c r="J743" s="47"/>
      <c r="K743" s="47"/>
      <c r="L743" s="11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 ht="12.75" customHeight="1">
      <c r="A744" s="47"/>
      <c r="B744" s="117"/>
      <c r="C744" s="47"/>
      <c r="D744" s="47"/>
      <c r="E744" s="47"/>
      <c r="F744" s="47"/>
      <c r="G744" s="47"/>
      <c r="H744" s="47"/>
      <c r="I744" s="47"/>
      <c r="J744" s="47"/>
      <c r="K744" s="47"/>
      <c r="L744" s="11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 ht="12.75" customHeight="1">
      <c r="A745" s="47"/>
      <c r="B745" s="117"/>
      <c r="C745" s="47"/>
      <c r="D745" s="47"/>
      <c r="E745" s="47"/>
      <c r="F745" s="47"/>
      <c r="G745" s="47"/>
      <c r="H745" s="47"/>
      <c r="I745" s="47"/>
      <c r="J745" s="47"/>
      <c r="K745" s="47"/>
      <c r="L745" s="11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 ht="12.75" customHeight="1">
      <c r="A746" s="47"/>
      <c r="B746" s="117"/>
      <c r="C746" s="47"/>
      <c r="D746" s="47"/>
      <c r="E746" s="47"/>
      <c r="F746" s="47"/>
      <c r="G746" s="47"/>
      <c r="H746" s="47"/>
      <c r="I746" s="47"/>
      <c r="J746" s="47"/>
      <c r="K746" s="47"/>
      <c r="L746" s="11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 ht="12.75" customHeight="1">
      <c r="A747" s="47"/>
      <c r="B747" s="117"/>
      <c r="C747" s="47"/>
      <c r="D747" s="47"/>
      <c r="E747" s="47"/>
      <c r="F747" s="47"/>
      <c r="G747" s="47"/>
      <c r="H747" s="47"/>
      <c r="I747" s="47"/>
      <c r="J747" s="47"/>
      <c r="K747" s="47"/>
      <c r="L747" s="11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 ht="12.75" customHeight="1">
      <c r="A748" s="47"/>
      <c r="B748" s="117"/>
      <c r="C748" s="47"/>
      <c r="D748" s="47"/>
      <c r="E748" s="47"/>
      <c r="F748" s="47"/>
      <c r="G748" s="47"/>
      <c r="H748" s="47"/>
      <c r="I748" s="47"/>
      <c r="J748" s="47"/>
      <c r="K748" s="47"/>
      <c r="L748" s="11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 ht="12.75" customHeight="1">
      <c r="A749" s="47"/>
      <c r="B749" s="117"/>
      <c r="C749" s="47"/>
      <c r="D749" s="47"/>
      <c r="E749" s="47"/>
      <c r="F749" s="47"/>
      <c r="G749" s="47"/>
      <c r="H749" s="47"/>
      <c r="I749" s="47"/>
      <c r="J749" s="47"/>
      <c r="K749" s="47"/>
      <c r="L749" s="11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 ht="12.75" customHeight="1">
      <c r="A750" s="47"/>
      <c r="B750" s="117"/>
      <c r="C750" s="47"/>
      <c r="D750" s="47"/>
      <c r="E750" s="47"/>
      <c r="F750" s="47"/>
      <c r="G750" s="47"/>
      <c r="H750" s="47"/>
      <c r="I750" s="47"/>
      <c r="J750" s="47"/>
      <c r="K750" s="47"/>
      <c r="L750" s="11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 ht="12.75" customHeight="1">
      <c r="A751" s="47"/>
      <c r="B751" s="117"/>
      <c r="C751" s="47"/>
      <c r="D751" s="47"/>
      <c r="E751" s="47"/>
      <c r="F751" s="47"/>
      <c r="G751" s="47"/>
      <c r="H751" s="47"/>
      <c r="I751" s="47"/>
      <c r="J751" s="47"/>
      <c r="K751" s="47"/>
      <c r="L751" s="11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 ht="12.75" customHeight="1">
      <c r="A752" s="47"/>
      <c r="B752" s="117"/>
      <c r="C752" s="47"/>
      <c r="D752" s="47"/>
      <c r="E752" s="47"/>
      <c r="F752" s="47"/>
      <c r="G752" s="47"/>
      <c r="H752" s="47"/>
      <c r="I752" s="47"/>
      <c r="J752" s="47"/>
      <c r="K752" s="47"/>
      <c r="L752" s="11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 ht="12.75" customHeight="1">
      <c r="A753" s="47"/>
      <c r="B753" s="117"/>
      <c r="C753" s="47"/>
      <c r="D753" s="47"/>
      <c r="E753" s="47"/>
      <c r="F753" s="47"/>
      <c r="G753" s="47"/>
      <c r="H753" s="47"/>
      <c r="I753" s="47"/>
      <c r="J753" s="47"/>
      <c r="K753" s="47"/>
      <c r="L753" s="11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 ht="12.75" customHeight="1">
      <c r="A754" s="47"/>
      <c r="B754" s="117"/>
      <c r="C754" s="47"/>
      <c r="D754" s="47"/>
      <c r="E754" s="47"/>
      <c r="F754" s="47"/>
      <c r="G754" s="47"/>
      <c r="H754" s="47"/>
      <c r="I754" s="47"/>
      <c r="J754" s="47"/>
      <c r="K754" s="47"/>
      <c r="L754" s="11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 ht="12.75" customHeight="1">
      <c r="A755" s="47"/>
      <c r="B755" s="117"/>
      <c r="C755" s="47"/>
      <c r="D755" s="47"/>
      <c r="E755" s="47"/>
      <c r="F755" s="47"/>
      <c r="G755" s="47"/>
      <c r="H755" s="47"/>
      <c r="I755" s="47"/>
      <c r="J755" s="47"/>
      <c r="K755" s="47"/>
      <c r="L755" s="11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 ht="12.75" customHeight="1">
      <c r="A756" s="47"/>
      <c r="B756" s="117"/>
      <c r="C756" s="47"/>
      <c r="D756" s="47"/>
      <c r="E756" s="47"/>
      <c r="F756" s="47"/>
      <c r="G756" s="47"/>
      <c r="H756" s="47"/>
      <c r="I756" s="47"/>
      <c r="J756" s="47"/>
      <c r="K756" s="47"/>
      <c r="L756" s="11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 ht="12.75" customHeight="1">
      <c r="A757" s="47"/>
      <c r="B757" s="117"/>
      <c r="C757" s="47"/>
      <c r="D757" s="47"/>
      <c r="E757" s="47"/>
      <c r="F757" s="47"/>
      <c r="G757" s="47"/>
      <c r="H757" s="47"/>
      <c r="I757" s="47"/>
      <c r="J757" s="47"/>
      <c r="K757" s="47"/>
      <c r="L757" s="11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 ht="12.75" customHeight="1">
      <c r="A758" s="47"/>
      <c r="B758" s="117"/>
      <c r="C758" s="47"/>
      <c r="D758" s="47"/>
      <c r="E758" s="47"/>
      <c r="F758" s="47"/>
      <c r="G758" s="47"/>
      <c r="H758" s="47"/>
      <c r="I758" s="47"/>
      <c r="J758" s="47"/>
      <c r="K758" s="47"/>
      <c r="L758" s="11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 ht="12.75" customHeight="1">
      <c r="A759" s="47"/>
      <c r="B759" s="117"/>
      <c r="C759" s="47"/>
      <c r="D759" s="47"/>
      <c r="E759" s="47"/>
      <c r="F759" s="47"/>
      <c r="G759" s="47"/>
      <c r="H759" s="47"/>
      <c r="I759" s="47"/>
      <c r="J759" s="47"/>
      <c r="K759" s="47"/>
      <c r="L759" s="11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 ht="12.75" customHeight="1">
      <c r="A760" s="47"/>
      <c r="B760" s="117"/>
      <c r="C760" s="47"/>
      <c r="D760" s="47"/>
      <c r="E760" s="47"/>
      <c r="F760" s="47"/>
      <c r="G760" s="47"/>
      <c r="H760" s="47"/>
      <c r="I760" s="47"/>
      <c r="J760" s="47"/>
      <c r="K760" s="47"/>
      <c r="L760" s="11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 ht="12.75" customHeight="1">
      <c r="A761" s="47"/>
      <c r="B761" s="117"/>
      <c r="C761" s="47"/>
      <c r="D761" s="47"/>
      <c r="E761" s="47"/>
      <c r="F761" s="47"/>
      <c r="G761" s="47"/>
      <c r="H761" s="47"/>
      <c r="I761" s="47"/>
      <c r="J761" s="47"/>
      <c r="K761" s="47"/>
      <c r="L761" s="11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 ht="12.75" customHeight="1">
      <c r="A762" s="47"/>
      <c r="B762" s="117"/>
      <c r="C762" s="47"/>
      <c r="D762" s="47"/>
      <c r="E762" s="47"/>
      <c r="F762" s="47"/>
      <c r="G762" s="47"/>
      <c r="H762" s="47"/>
      <c r="I762" s="47"/>
      <c r="J762" s="47"/>
      <c r="K762" s="47"/>
      <c r="L762" s="11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 ht="12.75" customHeight="1">
      <c r="A763" s="47"/>
      <c r="B763" s="117"/>
      <c r="C763" s="47"/>
      <c r="D763" s="47"/>
      <c r="E763" s="47"/>
      <c r="F763" s="47"/>
      <c r="G763" s="47"/>
      <c r="H763" s="47"/>
      <c r="I763" s="47"/>
      <c r="J763" s="47"/>
      <c r="K763" s="47"/>
      <c r="L763" s="11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 ht="12.75" customHeight="1">
      <c r="A764" s="47"/>
      <c r="B764" s="117"/>
      <c r="C764" s="47"/>
      <c r="D764" s="47"/>
      <c r="E764" s="47"/>
      <c r="F764" s="47"/>
      <c r="G764" s="47"/>
      <c r="H764" s="47"/>
      <c r="I764" s="47"/>
      <c r="J764" s="47"/>
      <c r="K764" s="47"/>
      <c r="L764" s="11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 ht="12.75" customHeight="1">
      <c r="A765" s="47"/>
      <c r="B765" s="117"/>
      <c r="C765" s="47"/>
      <c r="D765" s="47"/>
      <c r="E765" s="47"/>
      <c r="F765" s="47"/>
      <c r="G765" s="47"/>
      <c r="H765" s="47"/>
      <c r="I765" s="47"/>
      <c r="J765" s="47"/>
      <c r="K765" s="47"/>
      <c r="L765" s="11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 ht="12.75" customHeight="1">
      <c r="A766" s="47"/>
      <c r="B766" s="117"/>
      <c r="C766" s="47"/>
      <c r="D766" s="47"/>
      <c r="E766" s="47"/>
      <c r="F766" s="47"/>
      <c r="G766" s="47"/>
      <c r="H766" s="47"/>
      <c r="I766" s="47"/>
      <c r="J766" s="47"/>
      <c r="K766" s="47"/>
      <c r="L766" s="11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 ht="12.75" customHeight="1">
      <c r="A767" s="47"/>
      <c r="B767" s="117"/>
      <c r="C767" s="47"/>
      <c r="D767" s="47"/>
      <c r="E767" s="47"/>
      <c r="F767" s="47"/>
      <c r="G767" s="47"/>
      <c r="H767" s="47"/>
      <c r="I767" s="47"/>
      <c r="J767" s="47"/>
      <c r="K767" s="47"/>
      <c r="L767" s="11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 ht="12.75" customHeight="1">
      <c r="A768" s="47"/>
      <c r="B768" s="117"/>
      <c r="C768" s="47"/>
      <c r="D768" s="47"/>
      <c r="E768" s="47"/>
      <c r="F768" s="47"/>
      <c r="G768" s="47"/>
      <c r="H768" s="47"/>
      <c r="I768" s="47"/>
      <c r="J768" s="47"/>
      <c r="K768" s="47"/>
      <c r="L768" s="11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 ht="12.75" customHeight="1">
      <c r="A769" s="47"/>
      <c r="B769" s="117"/>
      <c r="C769" s="47"/>
      <c r="D769" s="47"/>
      <c r="E769" s="47"/>
      <c r="F769" s="47"/>
      <c r="G769" s="47"/>
      <c r="H769" s="47"/>
      <c r="I769" s="47"/>
      <c r="J769" s="47"/>
      <c r="K769" s="47"/>
      <c r="L769" s="11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 ht="12.75" customHeight="1">
      <c r="A770" s="47"/>
      <c r="B770" s="117"/>
      <c r="C770" s="47"/>
      <c r="D770" s="47"/>
      <c r="E770" s="47"/>
      <c r="F770" s="47"/>
      <c r="G770" s="47"/>
      <c r="H770" s="47"/>
      <c r="I770" s="47"/>
      <c r="J770" s="47"/>
      <c r="K770" s="47"/>
      <c r="L770" s="11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 ht="12.75" customHeight="1">
      <c r="A771" s="47"/>
      <c r="B771" s="117"/>
      <c r="C771" s="47"/>
      <c r="D771" s="47"/>
      <c r="E771" s="47"/>
      <c r="F771" s="47"/>
      <c r="G771" s="47"/>
      <c r="H771" s="47"/>
      <c r="I771" s="47"/>
      <c r="J771" s="47"/>
      <c r="K771" s="47"/>
      <c r="L771" s="11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 ht="12.75" customHeight="1">
      <c r="A772" s="47"/>
      <c r="B772" s="117"/>
      <c r="C772" s="47"/>
      <c r="D772" s="47"/>
      <c r="E772" s="47"/>
      <c r="F772" s="47"/>
      <c r="G772" s="47"/>
      <c r="H772" s="47"/>
      <c r="I772" s="47"/>
      <c r="J772" s="47"/>
      <c r="K772" s="47"/>
      <c r="L772" s="11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 ht="12.75" customHeight="1">
      <c r="A773" s="47"/>
      <c r="B773" s="117"/>
      <c r="C773" s="47"/>
      <c r="D773" s="47"/>
      <c r="E773" s="47"/>
      <c r="F773" s="47"/>
      <c r="G773" s="47"/>
      <c r="H773" s="47"/>
      <c r="I773" s="47"/>
      <c r="J773" s="47"/>
      <c r="K773" s="47"/>
      <c r="L773" s="11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 ht="12.75" customHeight="1">
      <c r="A774" s="47"/>
      <c r="B774" s="117"/>
      <c r="C774" s="47"/>
      <c r="D774" s="47"/>
      <c r="E774" s="47"/>
      <c r="F774" s="47"/>
      <c r="G774" s="47"/>
      <c r="H774" s="47"/>
      <c r="I774" s="47"/>
      <c r="J774" s="47"/>
      <c r="K774" s="47"/>
      <c r="L774" s="11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 ht="12.75" customHeight="1">
      <c r="A775" s="47"/>
      <c r="B775" s="117"/>
      <c r="C775" s="47"/>
      <c r="D775" s="47"/>
      <c r="E775" s="47"/>
      <c r="F775" s="47"/>
      <c r="G775" s="47"/>
      <c r="H775" s="47"/>
      <c r="I775" s="47"/>
      <c r="J775" s="47"/>
      <c r="K775" s="47"/>
      <c r="L775" s="11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 ht="12.75" customHeight="1">
      <c r="A776" s="47"/>
      <c r="B776" s="117"/>
      <c r="C776" s="47"/>
      <c r="D776" s="47"/>
      <c r="E776" s="47"/>
      <c r="F776" s="47"/>
      <c r="G776" s="47"/>
      <c r="H776" s="47"/>
      <c r="I776" s="47"/>
      <c r="J776" s="47"/>
      <c r="K776" s="47"/>
      <c r="L776" s="11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 ht="12.75" customHeight="1">
      <c r="A777" s="47"/>
      <c r="B777" s="117"/>
      <c r="C777" s="47"/>
      <c r="D777" s="47"/>
      <c r="E777" s="47"/>
      <c r="F777" s="47"/>
      <c r="G777" s="47"/>
      <c r="H777" s="47"/>
      <c r="I777" s="47"/>
      <c r="J777" s="47"/>
      <c r="K777" s="47"/>
      <c r="L777" s="11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 ht="12.75" customHeight="1">
      <c r="A778" s="47"/>
      <c r="B778" s="117"/>
      <c r="C778" s="47"/>
      <c r="D778" s="47"/>
      <c r="E778" s="47"/>
      <c r="F778" s="47"/>
      <c r="G778" s="47"/>
      <c r="H778" s="47"/>
      <c r="I778" s="47"/>
      <c r="J778" s="47"/>
      <c r="K778" s="47"/>
      <c r="L778" s="11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 ht="12.75" customHeight="1">
      <c r="A779" s="47"/>
      <c r="B779" s="117"/>
      <c r="C779" s="47"/>
      <c r="D779" s="47"/>
      <c r="E779" s="47"/>
      <c r="F779" s="47"/>
      <c r="G779" s="47"/>
      <c r="H779" s="47"/>
      <c r="I779" s="47"/>
      <c r="J779" s="47"/>
      <c r="K779" s="47"/>
      <c r="L779" s="11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 ht="12.75" customHeight="1">
      <c r="A780" s="47"/>
      <c r="B780" s="117"/>
      <c r="C780" s="47"/>
      <c r="D780" s="47"/>
      <c r="E780" s="47"/>
      <c r="F780" s="47"/>
      <c r="G780" s="47"/>
      <c r="H780" s="47"/>
      <c r="I780" s="47"/>
      <c r="J780" s="47"/>
      <c r="K780" s="47"/>
      <c r="L780" s="11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 ht="12.75" customHeight="1">
      <c r="A781" s="47"/>
      <c r="B781" s="117"/>
      <c r="C781" s="47"/>
      <c r="D781" s="47"/>
      <c r="E781" s="47"/>
      <c r="F781" s="47"/>
      <c r="G781" s="47"/>
      <c r="H781" s="47"/>
      <c r="I781" s="47"/>
      <c r="J781" s="47"/>
      <c r="K781" s="47"/>
      <c r="L781" s="11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 ht="12.75" customHeight="1">
      <c r="A782" s="47"/>
      <c r="B782" s="117"/>
      <c r="C782" s="47"/>
      <c r="D782" s="47"/>
      <c r="E782" s="47"/>
      <c r="F782" s="47"/>
      <c r="G782" s="47"/>
      <c r="H782" s="47"/>
      <c r="I782" s="47"/>
      <c r="J782" s="47"/>
      <c r="K782" s="47"/>
      <c r="L782" s="11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 ht="12.75" customHeight="1">
      <c r="A783" s="47"/>
      <c r="B783" s="117"/>
      <c r="C783" s="47"/>
      <c r="D783" s="47"/>
      <c r="E783" s="47"/>
      <c r="F783" s="47"/>
      <c r="G783" s="47"/>
      <c r="H783" s="47"/>
      <c r="I783" s="47"/>
      <c r="J783" s="47"/>
      <c r="K783" s="47"/>
      <c r="L783" s="11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 ht="12.75" customHeight="1">
      <c r="A784" s="47"/>
      <c r="B784" s="117"/>
      <c r="C784" s="47"/>
      <c r="D784" s="47"/>
      <c r="E784" s="47"/>
      <c r="F784" s="47"/>
      <c r="G784" s="47"/>
      <c r="H784" s="47"/>
      <c r="I784" s="47"/>
      <c r="J784" s="47"/>
      <c r="K784" s="47"/>
      <c r="L784" s="11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 ht="12.75" customHeight="1">
      <c r="A785" s="47"/>
      <c r="B785" s="117"/>
      <c r="C785" s="47"/>
      <c r="D785" s="47"/>
      <c r="E785" s="47"/>
      <c r="F785" s="47"/>
      <c r="G785" s="47"/>
      <c r="H785" s="47"/>
      <c r="I785" s="47"/>
      <c r="J785" s="47"/>
      <c r="K785" s="47"/>
      <c r="L785" s="11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 ht="12.75" customHeight="1">
      <c r="A786" s="47"/>
      <c r="B786" s="117"/>
      <c r="C786" s="47"/>
      <c r="D786" s="47"/>
      <c r="E786" s="47"/>
      <c r="F786" s="47"/>
      <c r="G786" s="47"/>
      <c r="H786" s="47"/>
      <c r="I786" s="47"/>
      <c r="J786" s="47"/>
      <c r="K786" s="47"/>
      <c r="L786" s="11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 ht="12.75" customHeight="1">
      <c r="A787" s="47"/>
      <c r="B787" s="117"/>
      <c r="C787" s="47"/>
      <c r="D787" s="47"/>
      <c r="E787" s="47"/>
      <c r="F787" s="47"/>
      <c r="G787" s="47"/>
      <c r="H787" s="47"/>
      <c r="I787" s="47"/>
      <c r="J787" s="47"/>
      <c r="K787" s="47"/>
      <c r="L787" s="11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 ht="12.75" customHeight="1">
      <c r="A788" s="47"/>
      <c r="B788" s="117"/>
      <c r="C788" s="47"/>
      <c r="D788" s="47"/>
      <c r="E788" s="47"/>
      <c r="F788" s="47"/>
      <c r="G788" s="47"/>
      <c r="H788" s="47"/>
      <c r="I788" s="47"/>
      <c r="J788" s="47"/>
      <c r="K788" s="47"/>
      <c r="L788" s="11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 ht="12.75" customHeight="1">
      <c r="A789" s="47"/>
      <c r="B789" s="117"/>
      <c r="C789" s="47"/>
      <c r="D789" s="47"/>
      <c r="E789" s="47"/>
      <c r="F789" s="47"/>
      <c r="G789" s="47"/>
      <c r="H789" s="47"/>
      <c r="I789" s="47"/>
      <c r="J789" s="47"/>
      <c r="K789" s="47"/>
      <c r="L789" s="11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 ht="12.75" customHeight="1">
      <c r="A790" s="47"/>
      <c r="B790" s="117"/>
      <c r="C790" s="47"/>
      <c r="D790" s="47"/>
      <c r="E790" s="47"/>
      <c r="F790" s="47"/>
      <c r="G790" s="47"/>
      <c r="H790" s="47"/>
      <c r="I790" s="47"/>
      <c r="J790" s="47"/>
      <c r="K790" s="47"/>
      <c r="L790" s="11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 ht="12.75" customHeight="1">
      <c r="A791" s="47"/>
      <c r="B791" s="117"/>
      <c r="C791" s="47"/>
      <c r="D791" s="47"/>
      <c r="E791" s="47"/>
      <c r="F791" s="47"/>
      <c r="G791" s="47"/>
      <c r="H791" s="47"/>
      <c r="I791" s="47"/>
      <c r="J791" s="47"/>
      <c r="K791" s="47"/>
      <c r="L791" s="11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 ht="12.75" customHeight="1">
      <c r="A792" s="47"/>
      <c r="B792" s="117"/>
      <c r="C792" s="47"/>
      <c r="D792" s="47"/>
      <c r="E792" s="47"/>
      <c r="F792" s="47"/>
      <c r="G792" s="47"/>
      <c r="H792" s="47"/>
      <c r="I792" s="47"/>
      <c r="J792" s="47"/>
      <c r="K792" s="47"/>
      <c r="L792" s="11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 ht="12.75" customHeight="1">
      <c r="A793" s="47"/>
      <c r="B793" s="117"/>
      <c r="C793" s="47"/>
      <c r="D793" s="47"/>
      <c r="E793" s="47"/>
      <c r="F793" s="47"/>
      <c r="G793" s="47"/>
      <c r="H793" s="47"/>
      <c r="I793" s="47"/>
      <c r="J793" s="47"/>
      <c r="K793" s="47"/>
      <c r="L793" s="11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 ht="12.75" customHeight="1">
      <c r="A794" s="47"/>
      <c r="B794" s="117"/>
      <c r="C794" s="47"/>
      <c r="D794" s="47"/>
      <c r="E794" s="47"/>
      <c r="F794" s="47"/>
      <c r="G794" s="47"/>
      <c r="H794" s="47"/>
      <c r="I794" s="47"/>
      <c r="J794" s="47"/>
      <c r="K794" s="47"/>
      <c r="L794" s="11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 ht="12.75" customHeight="1">
      <c r="A795" s="47"/>
      <c r="B795" s="117"/>
      <c r="C795" s="47"/>
      <c r="D795" s="47"/>
      <c r="E795" s="47"/>
      <c r="F795" s="47"/>
      <c r="G795" s="47"/>
      <c r="H795" s="47"/>
      <c r="I795" s="47"/>
      <c r="J795" s="47"/>
      <c r="K795" s="47"/>
      <c r="L795" s="11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 ht="12.75" customHeight="1">
      <c r="A796" s="47"/>
      <c r="B796" s="117"/>
      <c r="C796" s="47"/>
      <c r="D796" s="47"/>
      <c r="E796" s="47"/>
      <c r="F796" s="47"/>
      <c r="G796" s="47"/>
      <c r="H796" s="47"/>
      <c r="I796" s="47"/>
      <c r="J796" s="47"/>
      <c r="K796" s="47"/>
      <c r="L796" s="11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 ht="12.75" customHeight="1">
      <c r="A797" s="47"/>
      <c r="B797" s="117"/>
      <c r="C797" s="47"/>
      <c r="D797" s="47"/>
      <c r="E797" s="47"/>
      <c r="F797" s="47"/>
      <c r="G797" s="47"/>
      <c r="H797" s="47"/>
      <c r="I797" s="47"/>
      <c r="J797" s="47"/>
      <c r="K797" s="47"/>
      <c r="L797" s="11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 ht="12.75" customHeight="1">
      <c r="A798" s="47"/>
      <c r="B798" s="117"/>
      <c r="C798" s="47"/>
      <c r="D798" s="47"/>
      <c r="E798" s="47"/>
      <c r="F798" s="47"/>
      <c r="G798" s="47"/>
      <c r="H798" s="47"/>
      <c r="I798" s="47"/>
      <c r="J798" s="47"/>
      <c r="K798" s="47"/>
      <c r="L798" s="11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 ht="12.75" customHeight="1">
      <c r="A799" s="47"/>
      <c r="B799" s="117"/>
      <c r="C799" s="47"/>
      <c r="D799" s="47"/>
      <c r="E799" s="47"/>
      <c r="F799" s="47"/>
      <c r="G799" s="47"/>
      <c r="H799" s="47"/>
      <c r="I799" s="47"/>
      <c r="J799" s="47"/>
      <c r="K799" s="47"/>
      <c r="L799" s="11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 ht="12.75" customHeight="1">
      <c r="A800" s="47"/>
      <c r="B800" s="117"/>
      <c r="C800" s="47"/>
      <c r="D800" s="47"/>
      <c r="E800" s="47"/>
      <c r="F800" s="47"/>
      <c r="G800" s="47"/>
      <c r="H800" s="47"/>
      <c r="I800" s="47"/>
      <c r="J800" s="47"/>
      <c r="K800" s="47"/>
      <c r="L800" s="11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 ht="12.75" customHeight="1">
      <c r="A801" s="47"/>
      <c r="B801" s="117"/>
      <c r="C801" s="47"/>
      <c r="D801" s="47"/>
      <c r="E801" s="47"/>
      <c r="F801" s="47"/>
      <c r="G801" s="47"/>
      <c r="H801" s="47"/>
      <c r="I801" s="47"/>
      <c r="J801" s="47"/>
      <c r="K801" s="47"/>
      <c r="L801" s="11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 ht="12.75" customHeight="1">
      <c r="A802" s="47"/>
      <c r="B802" s="117"/>
      <c r="C802" s="47"/>
      <c r="D802" s="47"/>
      <c r="E802" s="47"/>
      <c r="F802" s="47"/>
      <c r="G802" s="47"/>
      <c r="H802" s="47"/>
      <c r="I802" s="47"/>
      <c r="J802" s="47"/>
      <c r="K802" s="47"/>
      <c r="L802" s="11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 ht="12.75" customHeight="1">
      <c r="A803" s="47"/>
      <c r="B803" s="117"/>
      <c r="C803" s="47"/>
      <c r="D803" s="47"/>
      <c r="E803" s="47"/>
      <c r="F803" s="47"/>
      <c r="G803" s="47"/>
      <c r="H803" s="47"/>
      <c r="I803" s="47"/>
      <c r="J803" s="47"/>
      <c r="K803" s="47"/>
      <c r="L803" s="11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 ht="12.75" customHeight="1">
      <c r="A804" s="47"/>
      <c r="B804" s="117"/>
      <c r="C804" s="47"/>
      <c r="D804" s="47"/>
      <c r="E804" s="47"/>
      <c r="F804" s="47"/>
      <c r="G804" s="47"/>
      <c r="H804" s="47"/>
      <c r="I804" s="47"/>
      <c r="J804" s="47"/>
      <c r="K804" s="47"/>
      <c r="L804" s="11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 ht="12.75" customHeight="1">
      <c r="A805" s="47"/>
      <c r="B805" s="117"/>
      <c r="C805" s="47"/>
      <c r="D805" s="47"/>
      <c r="E805" s="47"/>
      <c r="F805" s="47"/>
      <c r="G805" s="47"/>
      <c r="H805" s="47"/>
      <c r="I805" s="47"/>
      <c r="J805" s="47"/>
      <c r="K805" s="47"/>
      <c r="L805" s="11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 ht="12.75" customHeight="1">
      <c r="A806" s="47"/>
      <c r="B806" s="117"/>
      <c r="C806" s="47"/>
      <c r="D806" s="47"/>
      <c r="E806" s="47"/>
      <c r="F806" s="47"/>
      <c r="G806" s="47"/>
      <c r="H806" s="47"/>
      <c r="I806" s="47"/>
      <c r="J806" s="47"/>
      <c r="K806" s="47"/>
      <c r="L806" s="11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 ht="12.75" customHeight="1">
      <c r="A807" s="47"/>
      <c r="B807" s="117"/>
      <c r="C807" s="47"/>
      <c r="D807" s="47"/>
      <c r="E807" s="47"/>
      <c r="F807" s="47"/>
      <c r="G807" s="47"/>
      <c r="H807" s="47"/>
      <c r="I807" s="47"/>
      <c r="J807" s="47"/>
      <c r="K807" s="47"/>
      <c r="L807" s="11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 ht="12.75" customHeight="1">
      <c r="A808" s="47"/>
      <c r="B808" s="117"/>
      <c r="C808" s="47"/>
      <c r="D808" s="47"/>
      <c r="E808" s="47"/>
      <c r="F808" s="47"/>
      <c r="G808" s="47"/>
      <c r="H808" s="47"/>
      <c r="I808" s="47"/>
      <c r="J808" s="47"/>
      <c r="K808" s="47"/>
      <c r="L808" s="11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 ht="12.75" customHeight="1">
      <c r="A809" s="47"/>
      <c r="B809" s="117"/>
      <c r="C809" s="47"/>
      <c r="D809" s="47"/>
      <c r="E809" s="47"/>
      <c r="F809" s="47"/>
      <c r="G809" s="47"/>
      <c r="H809" s="47"/>
      <c r="I809" s="47"/>
      <c r="J809" s="47"/>
      <c r="K809" s="47"/>
      <c r="L809" s="11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 ht="12.75" customHeight="1">
      <c r="A810" s="47"/>
      <c r="B810" s="117"/>
      <c r="C810" s="47"/>
      <c r="D810" s="47"/>
      <c r="E810" s="47"/>
      <c r="F810" s="47"/>
      <c r="G810" s="47"/>
      <c r="H810" s="47"/>
      <c r="I810" s="47"/>
      <c r="J810" s="47"/>
      <c r="K810" s="47"/>
      <c r="L810" s="11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 ht="12.75" customHeight="1">
      <c r="A811" s="47"/>
      <c r="B811" s="117"/>
      <c r="C811" s="47"/>
      <c r="D811" s="47"/>
      <c r="E811" s="47"/>
      <c r="F811" s="47"/>
      <c r="G811" s="47"/>
      <c r="H811" s="47"/>
      <c r="I811" s="47"/>
      <c r="J811" s="47"/>
      <c r="K811" s="47"/>
      <c r="L811" s="11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 ht="12.75" customHeight="1">
      <c r="A812" s="47"/>
      <c r="B812" s="117"/>
      <c r="C812" s="47"/>
      <c r="D812" s="47"/>
      <c r="E812" s="47"/>
      <c r="F812" s="47"/>
      <c r="G812" s="47"/>
      <c r="H812" s="47"/>
      <c r="I812" s="47"/>
      <c r="J812" s="47"/>
      <c r="K812" s="47"/>
      <c r="L812" s="11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 ht="12.75" customHeight="1">
      <c r="A813" s="47"/>
      <c r="B813" s="117"/>
      <c r="C813" s="47"/>
      <c r="D813" s="47"/>
      <c r="E813" s="47"/>
      <c r="F813" s="47"/>
      <c r="G813" s="47"/>
      <c r="H813" s="47"/>
      <c r="I813" s="47"/>
      <c r="J813" s="47"/>
      <c r="K813" s="47"/>
      <c r="L813" s="11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 ht="12.75" customHeight="1">
      <c r="A814" s="47"/>
      <c r="B814" s="117"/>
      <c r="C814" s="47"/>
      <c r="D814" s="47"/>
      <c r="E814" s="47"/>
      <c r="F814" s="47"/>
      <c r="G814" s="47"/>
      <c r="H814" s="47"/>
      <c r="I814" s="47"/>
      <c r="J814" s="47"/>
      <c r="K814" s="47"/>
      <c r="L814" s="11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 ht="12.75" customHeight="1">
      <c r="A815" s="47"/>
      <c r="B815" s="117"/>
      <c r="C815" s="47"/>
      <c r="D815" s="47"/>
      <c r="E815" s="47"/>
      <c r="F815" s="47"/>
      <c r="G815" s="47"/>
      <c r="H815" s="47"/>
      <c r="I815" s="47"/>
      <c r="J815" s="47"/>
      <c r="K815" s="47"/>
      <c r="L815" s="11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 ht="12.75" customHeight="1">
      <c r="A816" s="47"/>
      <c r="B816" s="117"/>
      <c r="C816" s="47"/>
      <c r="D816" s="47"/>
      <c r="E816" s="47"/>
      <c r="F816" s="47"/>
      <c r="G816" s="47"/>
      <c r="H816" s="47"/>
      <c r="I816" s="47"/>
      <c r="J816" s="47"/>
      <c r="K816" s="47"/>
      <c r="L816" s="11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 ht="12.75" customHeight="1">
      <c r="A817" s="47"/>
      <c r="B817" s="117"/>
      <c r="C817" s="47"/>
      <c r="D817" s="47"/>
      <c r="E817" s="47"/>
      <c r="F817" s="47"/>
      <c r="G817" s="47"/>
      <c r="H817" s="47"/>
      <c r="I817" s="47"/>
      <c r="J817" s="47"/>
      <c r="K817" s="47"/>
      <c r="L817" s="11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 ht="12.75" customHeight="1">
      <c r="A818" s="47"/>
      <c r="B818" s="117"/>
      <c r="C818" s="47"/>
      <c r="D818" s="47"/>
      <c r="E818" s="47"/>
      <c r="F818" s="47"/>
      <c r="G818" s="47"/>
      <c r="H818" s="47"/>
      <c r="I818" s="47"/>
      <c r="J818" s="47"/>
      <c r="K818" s="47"/>
      <c r="L818" s="11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 ht="12.75" customHeight="1">
      <c r="A819" s="47"/>
      <c r="B819" s="117"/>
      <c r="C819" s="47"/>
      <c r="D819" s="47"/>
      <c r="E819" s="47"/>
      <c r="F819" s="47"/>
      <c r="G819" s="47"/>
      <c r="H819" s="47"/>
      <c r="I819" s="47"/>
      <c r="J819" s="47"/>
      <c r="K819" s="47"/>
      <c r="L819" s="11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 ht="12.75" customHeight="1">
      <c r="A820" s="47"/>
      <c r="B820" s="117"/>
      <c r="C820" s="47"/>
      <c r="D820" s="47"/>
      <c r="E820" s="47"/>
      <c r="F820" s="47"/>
      <c r="G820" s="47"/>
      <c r="H820" s="47"/>
      <c r="I820" s="47"/>
      <c r="J820" s="47"/>
      <c r="K820" s="47"/>
      <c r="L820" s="11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 ht="12.75" customHeight="1">
      <c r="A821" s="47"/>
      <c r="B821" s="117"/>
      <c r="C821" s="47"/>
      <c r="D821" s="47"/>
      <c r="E821" s="47"/>
      <c r="F821" s="47"/>
      <c r="G821" s="47"/>
      <c r="H821" s="47"/>
      <c r="I821" s="47"/>
      <c r="J821" s="47"/>
      <c r="K821" s="47"/>
      <c r="L821" s="11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 ht="12.75" customHeight="1">
      <c r="A822" s="47"/>
      <c r="B822" s="117"/>
      <c r="C822" s="47"/>
      <c r="D822" s="47"/>
      <c r="E822" s="47"/>
      <c r="F822" s="47"/>
      <c r="G822" s="47"/>
      <c r="H822" s="47"/>
      <c r="I822" s="47"/>
      <c r="J822" s="47"/>
      <c r="K822" s="47"/>
      <c r="L822" s="11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 ht="12.75" customHeight="1">
      <c r="A823" s="47"/>
      <c r="B823" s="117"/>
      <c r="C823" s="47"/>
      <c r="D823" s="47"/>
      <c r="E823" s="47"/>
      <c r="F823" s="47"/>
      <c r="G823" s="47"/>
      <c r="H823" s="47"/>
      <c r="I823" s="47"/>
      <c r="J823" s="47"/>
      <c r="K823" s="47"/>
      <c r="L823" s="11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 ht="12.75" customHeight="1">
      <c r="A824" s="47"/>
      <c r="B824" s="117"/>
      <c r="C824" s="47"/>
      <c r="D824" s="47"/>
      <c r="E824" s="47"/>
      <c r="F824" s="47"/>
      <c r="G824" s="47"/>
      <c r="H824" s="47"/>
      <c r="I824" s="47"/>
      <c r="J824" s="47"/>
      <c r="K824" s="47"/>
      <c r="L824" s="11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 ht="12.75" customHeight="1">
      <c r="A825" s="47"/>
      <c r="B825" s="117"/>
      <c r="C825" s="47"/>
      <c r="D825" s="47"/>
      <c r="E825" s="47"/>
      <c r="F825" s="47"/>
      <c r="G825" s="47"/>
      <c r="H825" s="47"/>
      <c r="I825" s="47"/>
      <c r="J825" s="47"/>
      <c r="K825" s="47"/>
      <c r="L825" s="11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 ht="12.75" customHeight="1">
      <c r="A826" s="47"/>
      <c r="B826" s="117"/>
      <c r="C826" s="47"/>
      <c r="D826" s="47"/>
      <c r="E826" s="47"/>
      <c r="F826" s="47"/>
      <c r="G826" s="47"/>
      <c r="H826" s="47"/>
      <c r="I826" s="47"/>
      <c r="J826" s="47"/>
      <c r="K826" s="47"/>
      <c r="L826" s="11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 ht="12.75" customHeight="1">
      <c r="A827" s="47"/>
      <c r="B827" s="117"/>
      <c r="C827" s="47"/>
      <c r="D827" s="47"/>
      <c r="E827" s="47"/>
      <c r="F827" s="47"/>
      <c r="G827" s="47"/>
      <c r="H827" s="47"/>
      <c r="I827" s="47"/>
      <c r="J827" s="47"/>
      <c r="K827" s="47"/>
      <c r="L827" s="11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 ht="12.75" customHeight="1">
      <c r="A828" s="47"/>
      <c r="B828" s="117"/>
      <c r="C828" s="47"/>
      <c r="D828" s="47"/>
      <c r="E828" s="47"/>
      <c r="F828" s="47"/>
      <c r="G828" s="47"/>
      <c r="H828" s="47"/>
      <c r="I828" s="47"/>
      <c r="J828" s="47"/>
      <c r="K828" s="47"/>
      <c r="L828" s="11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 ht="12.75" customHeight="1">
      <c r="A829" s="47"/>
      <c r="B829" s="117"/>
      <c r="C829" s="47"/>
      <c r="D829" s="47"/>
      <c r="E829" s="47"/>
      <c r="F829" s="47"/>
      <c r="G829" s="47"/>
      <c r="H829" s="47"/>
      <c r="I829" s="47"/>
      <c r="J829" s="47"/>
      <c r="K829" s="47"/>
      <c r="L829" s="11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 ht="12.75" customHeight="1">
      <c r="A830" s="47"/>
      <c r="B830" s="117"/>
      <c r="C830" s="47"/>
      <c r="D830" s="47"/>
      <c r="E830" s="47"/>
      <c r="F830" s="47"/>
      <c r="G830" s="47"/>
      <c r="H830" s="47"/>
      <c r="I830" s="47"/>
      <c r="J830" s="47"/>
      <c r="K830" s="47"/>
      <c r="L830" s="11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 ht="12.75" customHeight="1">
      <c r="A831" s="47"/>
      <c r="B831" s="117"/>
      <c r="C831" s="47"/>
      <c r="D831" s="47"/>
      <c r="E831" s="47"/>
      <c r="F831" s="47"/>
      <c r="G831" s="47"/>
      <c r="H831" s="47"/>
      <c r="I831" s="47"/>
      <c r="J831" s="47"/>
      <c r="K831" s="47"/>
      <c r="L831" s="11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 ht="12.75" customHeight="1">
      <c r="A832" s="47"/>
      <c r="B832" s="117"/>
      <c r="C832" s="47"/>
      <c r="D832" s="47"/>
      <c r="E832" s="47"/>
      <c r="F832" s="47"/>
      <c r="G832" s="47"/>
      <c r="H832" s="47"/>
      <c r="I832" s="47"/>
      <c r="J832" s="47"/>
      <c r="K832" s="47"/>
      <c r="L832" s="11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 ht="12.75" customHeight="1">
      <c r="A833" s="47"/>
      <c r="B833" s="117"/>
      <c r="C833" s="47"/>
      <c r="D833" s="47"/>
      <c r="E833" s="47"/>
      <c r="F833" s="47"/>
      <c r="G833" s="47"/>
      <c r="H833" s="47"/>
      <c r="I833" s="47"/>
      <c r="J833" s="47"/>
      <c r="K833" s="47"/>
      <c r="L833" s="11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 ht="12.75" customHeight="1">
      <c r="A834" s="47"/>
      <c r="B834" s="117"/>
      <c r="C834" s="47"/>
      <c r="D834" s="47"/>
      <c r="E834" s="47"/>
      <c r="F834" s="47"/>
      <c r="G834" s="47"/>
      <c r="H834" s="47"/>
      <c r="I834" s="47"/>
      <c r="J834" s="47"/>
      <c r="K834" s="47"/>
      <c r="L834" s="11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 ht="12.75" customHeight="1">
      <c r="A835" s="47"/>
      <c r="B835" s="117"/>
      <c r="C835" s="47"/>
      <c r="D835" s="47"/>
      <c r="E835" s="47"/>
      <c r="F835" s="47"/>
      <c r="G835" s="47"/>
      <c r="H835" s="47"/>
      <c r="I835" s="47"/>
      <c r="J835" s="47"/>
      <c r="K835" s="47"/>
      <c r="L835" s="11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 ht="12.75" customHeight="1">
      <c r="A836" s="47"/>
      <c r="B836" s="117"/>
      <c r="C836" s="47"/>
      <c r="D836" s="47"/>
      <c r="E836" s="47"/>
      <c r="F836" s="47"/>
      <c r="G836" s="47"/>
      <c r="H836" s="47"/>
      <c r="I836" s="47"/>
      <c r="J836" s="47"/>
      <c r="K836" s="47"/>
      <c r="L836" s="11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 ht="12.75" customHeight="1">
      <c r="A837" s="47"/>
      <c r="B837" s="117"/>
      <c r="C837" s="47"/>
      <c r="D837" s="47"/>
      <c r="E837" s="47"/>
      <c r="F837" s="47"/>
      <c r="G837" s="47"/>
      <c r="H837" s="47"/>
      <c r="I837" s="47"/>
      <c r="J837" s="47"/>
      <c r="K837" s="47"/>
      <c r="L837" s="11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 ht="12.75" customHeight="1">
      <c r="A838" s="47"/>
      <c r="B838" s="117"/>
      <c r="C838" s="47"/>
      <c r="D838" s="47"/>
      <c r="E838" s="47"/>
      <c r="F838" s="47"/>
      <c r="G838" s="47"/>
      <c r="H838" s="47"/>
      <c r="I838" s="47"/>
      <c r="J838" s="47"/>
      <c r="K838" s="47"/>
      <c r="L838" s="11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 ht="12.75" customHeight="1">
      <c r="A839" s="47"/>
      <c r="B839" s="117"/>
      <c r="C839" s="47"/>
      <c r="D839" s="47"/>
      <c r="E839" s="47"/>
      <c r="F839" s="47"/>
      <c r="G839" s="47"/>
      <c r="H839" s="47"/>
      <c r="I839" s="47"/>
      <c r="J839" s="47"/>
      <c r="K839" s="47"/>
      <c r="L839" s="11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 ht="12.75" customHeight="1">
      <c r="A840" s="47"/>
      <c r="B840" s="117"/>
      <c r="C840" s="47"/>
      <c r="D840" s="47"/>
      <c r="E840" s="47"/>
      <c r="F840" s="47"/>
      <c r="G840" s="47"/>
      <c r="H840" s="47"/>
      <c r="I840" s="47"/>
      <c r="J840" s="47"/>
      <c r="K840" s="47"/>
      <c r="L840" s="11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 ht="12.75" customHeight="1">
      <c r="A841" s="47"/>
      <c r="B841" s="117"/>
      <c r="C841" s="47"/>
      <c r="D841" s="47"/>
      <c r="E841" s="47"/>
      <c r="F841" s="47"/>
      <c r="G841" s="47"/>
      <c r="H841" s="47"/>
      <c r="I841" s="47"/>
      <c r="J841" s="47"/>
      <c r="K841" s="47"/>
      <c r="L841" s="11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 ht="12.75" customHeight="1">
      <c r="A842" s="47"/>
      <c r="B842" s="117"/>
      <c r="C842" s="47"/>
      <c r="D842" s="47"/>
      <c r="E842" s="47"/>
      <c r="F842" s="47"/>
      <c r="G842" s="47"/>
      <c r="H842" s="47"/>
      <c r="I842" s="47"/>
      <c r="J842" s="47"/>
      <c r="K842" s="47"/>
      <c r="L842" s="11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 ht="12.75" customHeight="1">
      <c r="A843" s="47"/>
      <c r="B843" s="117"/>
      <c r="C843" s="47"/>
      <c r="D843" s="47"/>
      <c r="E843" s="47"/>
      <c r="F843" s="47"/>
      <c r="G843" s="47"/>
      <c r="H843" s="47"/>
      <c r="I843" s="47"/>
      <c r="J843" s="47"/>
      <c r="K843" s="47"/>
      <c r="L843" s="11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 ht="12.75" customHeight="1">
      <c r="A844" s="47"/>
      <c r="B844" s="117"/>
      <c r="C844" s="47"/>
      <c r="D844" s="47"/>
      <c r="E844" s="47"/>
      <c r="F844" s="47"/>
      <c r="G844" s="47"/>
      <c r="H844" s="47"/>
      <c r="I844" s="47"/>
      <c r="J844" s="47"/>
      <c r="K844" s="47"/>
      <c r="L844" s="11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 ht="12.75" customHeight="1">
      <c r="A845" s="47"/>
      <c r="B845" s="117"/>
      <c r="C845" s="47"/>
      <c r="D845" s="47"/>
      <c r="E845" s="47"/>
      <c r="F845" s="47"/>
      <c r="G845" s="47"/>
      <c r="H845" s="47"/>
      <c r="I845" s="47"/>
      <c r="J845" s="47"/>
      <c r="K845" s="47"/>
      <c r="L845" s="11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 ht="12.75" customHeight="1">
      <c r="A846" s="47"/>
      <c r="B846" s="117"/>
      <c r="C846" s="47"/>
      <c r="D846" s="47"/>
      <c r="E846" s="47"/>
      <c r="F846" s="47"/>
      <c r="G846" s="47"/>
      <c r="H846" s="47"/>
      <c r="I846" s="47"/>
      <c r="J846" s="47"/>
      <c r="K846" s="47"/>
      <c r="L846" s="11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 ht="12.75" customHeight="1">
      <c r="A847" s="47"/>
      <c r="B847" s="117"/>
      <c r="C847" s="47"/>
      <c r="D847" s="47"/>
      <c r="E847" s="47"/>
      <c r="F847" s="47"/>
      <c r="G847" s="47"/>
      <c r="H847" s="47"/>
      <c r="I847" s="47"/>
      <c r="J847" s="47"/>
      <c r="K847" s="47"/>
      <c r="L847" s="11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 ht="12.75" customHeight="1">
      <c r="A848" s="47"/>
      <c r="B848" s="117"/>
      <c r="C848" s="47"/>
      <c r="D848" s="47"/>
      <c r="E848" s="47"/>
      <c r="F848" s="47"/>
      <c r="G848" s="47"/>
      <c r="H848" s="47"/>
      <c r="I848" s="47"/>
      <c r="J848" s="47"/>
      <c r="K848" s="47"/>
      <c r="L848" s="11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 ht="12.75" customHeight="1">
      <c r="A849" s="47"/>
      <c r="B849" s="117"/>
      <c r="C849" s="47"/>
      <c r="D849" s="47"/>
      <c r="E849" s="47"/>
      <c r="F849" s="47"/>
      <c r="G849" s="47"/>
      <c r="H849" s="47"/>
      <c r="I849" s="47"/>
      <c r="J849" s="47"/>
      <c r="K849" s="47"/>
      <c r="L849" s="11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 ht="12.75" customHeight="1">
      <c r="A850" s="47"/>
      <c r="B850" s="117"/>
      <c r="C850" s="47"/>
      <c r="D850" s="47"/>
      <c r="E850" s="47"/>
      <c r="F850" s="47"/>
      <c r="G850" s="47"/>
      <c r="H850" s="47"/>
      <c r="I850" s="47"/>
      <c r="J850" s="47"/>
      <c r="K850" s="47"/>
      <c r="L850" s="11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 ht="12.75" customHeight="1">
      <c r="A851" s="47"/>
      <c r="B851" s="117"/>
      <c r="C851" s="47"/>
      <c r="D851" s="47"/>
      <c r="E851" s="47"/>
      <c r="F851" s="47"/>
      <c r="G851" s="47"/>
      <c r="H851" s="47"/>
      <c r="I851" s="47"/>
      <c r="J851" s="47"/>
      <c r="K851" s="47"/>
      <c r="L851" s="11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 ht="12.75" customHeight="1">
      <c r="A852" s="47"/>
      <c r="B852" s="117"/>
      <c r="C852" s="47"/>
      <c r="D852" s="47"/>
      <c r="E852" s="47"/>
      <c r="F852" s="47"/>
      <c r="G852" s="47"/>
      <c r="H852" s="47"/>
      <c r="I852" s="47"/>
      <c r="J852" s="47"/>
      <c r="K852" s="47"/>
      <c r="L852" s="11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 ht="12.75" customHeight="1">
      <c r="A853" s="47"/>
      <c r="B853" s="117"/>
      <c r="C853" s="47"/>
      <c r="D853" s="47"/>
      <c r="E853" s="47"/>
      <c r="F853" s="47"/>
      <c r="G853" s="47"/>
      <c r="H853" s="47"/>
      <c r="I853" s="47"/>
      <c r="J853" s="47"/>
      <c r="K853" s="47"/>
      <c r="L853" s="11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 ht="12.75" customHeight="1">
      <c r="A854" s="47"/>
      <c r="B854" s="117"/>
      <c r="C854" s="47"/>
      <c r="D854" s="47"/>
      <c r="E854" s="47"/>
      <c r="F854" s="47"/>
      <c r="G854" s="47"/>
      <c r="H854" s="47"/>
      <c r="I854" s="47"/>
      <c r="J854" s="47"/>
      <c r="K854" s="47"/>
      <c r="L854" s="11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 ht="12.75" customHeight="1">
      <c r="A855" s="47"/>
      <c r="B855" s="117"/>
      <c r="C855" s="47"/>
      <c r="D855" s="47"/>
      <c r="E855" s="47"/>
      <c r="F855" s="47"/>
      <c r="G855" s="47"/>
      <c r="H855" s="47"/>
      <c r="I855" s="47"/>
      <c r="J855" s="47"/>
      <c r="K855" s="47"/>
      <c r="L855" s="11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 ht="12.75" customHeight="1">
      <c r="A856" s="47"/>
      <c r="B856" s="117"/>
      <c r="C856" s="47"/>
      <c r="D856" s="47"/>
      <c r="E856" s="47"/>
      <c r="F856" s="47"/>
      <c r="G856" s="47"/>
      <c r="H856" s="47"/>
      <c r="I856" s="47"/>
      <c r="J856" s="47"/>
      <c r="K856" s="47"/>
      <c r="L856" s="11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 ht="12.75" customHeight="1">
      <c r="A857" s="47"/>
      <c r="B857" s="117"/>
      <c r="C857" s="47"/>
      <c r="D857" s="47"/>
      <c r="E857" s="47"/>
      <c r="F857" s="47"/>
      <c r="G857" s="47"/>
      <c r="H857" s="47"/>
      <c r="I857" s="47"/>
      <c r="J857" s="47"/>
      <c r="K857" s="47"/>
      <c r="L857" s="11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 ht="12.75" customHeight="1">
      <c r="A858" s="47"/>
      <c r="B858" s="117"/>
      <c r="C858" s="47"/>
      <c r="D858" s="47"/>
      <c r="E858" s="47"/>
      <c r="F858" s="47"/>
      <c r="G858" s="47"/>
      <c r="H858" s="47"/>
      <c r="I858" s="47"/>
      <c r="J858" s="47"/>
      <c r="K858" s="47"/>
      <c r="L858" s="11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 ht="12.75" customHeight="1">
      <c r="A859" s="47"/>
      <c r="B859" s="117"/>
      <c r="C859" s="47"/>
      <c r="D859" s="47"/>
      <c r="E859" s="47"/>
      <c r="F859" s="47"/>
      <c r="G859" s="47"/>
      <c r="H859" s="47"/>
      <c r="I859" s="47"/>
      <c r="J859" s="47"/>
      <c r="K859" s="47"/>
      <c r="L859" s="11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 ht="12.75" customHeight="1">
      <c r="A860" s="47"/>
      <c r="B860" s="117"/>
      <c r="C860" s="47"/>
      <c r="D860" s="47"/>
      <c r="E860" s="47"/>
      <c r="F860" s="47"/>
      <c r="G860" s="47"/>
      <c r="H860" s="47"/>
      <c r="I860" s="47"/>
      <c r="J860" s="47"/>
      <c r="K860" s="47"/>
      <c r="L860" s="11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 ht="12.75" customHeight="1">
      <c r="A861" s="47"/>
      <c r="B861" s="117"/>
      <c r="C861" s="47"/>
      <c r="D861" s="47"/>
      <c r="E861" s="47"/>
      <c r="F861" s="47"/>
      <c r="G861" s="47"/>
      <c r="H861" s="47"/>
      <c r="I861" s="47"/>
      <c r="J861" s="47"/>
      <c r="K861" s="47"/>
      <c r="L861" s="11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 ht="12.75" customHeight="1">
      <c r="A862" s="47"/>
      <c r="B862" s="117"/>
      <c r="C862" s="47"/>
      <c r="D862" s="47"/>
      <c r="E862" s="47"/>
      <c r="F862" s="47"/>
      <c r="G862" s="47"/>
      <c r="H862" s="47"/>
      <c r="I862" s="47"/>
      <c r="J862" s="47"/>
      <c r="K862" s="47"/>
      <c r="L862" s="11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 ht="12.75" customHeight="1">
      <c r="A863" s="47"/>
      <c r="B863" s="117"/>
      <c r="C863" s="47"/>
      <c r="D863" s="47"/>
      <c r="E863" s="47"/>
      <c r="F863" s="47"/>
      <c r="G863" s="47"/>
      <c r="H863" s="47"/>
      <c r="I863" s="47"/>
      <c r="J863" s="47"/>
      <c r="K863" s="47"/>
      <c r="L863" s="11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 ht="12.75" customHeight="1">
      <c r="A864" s="47"/>
      <c r="B864" s="117"/>
      <c r="C864" s="47"/>
      <c r="D864" s="47"/>
      <c r="E864" s="47"/>
      <c r="F864" s="47"/>
      <c r="G864" s="47"/>
      <c r="H864" s="47"/>
      <c r="I864" s="47"/>
      <c r="J864" s="47"/>
      <c r="K864" s="47"/>
      <c r="L864" s="11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 ht="12.75" customHeight="1">
      <c r="A865" s="47"/>
      <c r="B865" s="117"/>
      <c r="C865" s="47"/>
      <c r="D865" s="47"/>
      <c r="E865" s="47"/>
      <c r="F865" s="47"/>
      <c r="G865" s="47"/>
      <c r="H865" s="47"/>
      <c r="I865" s="47"/>
      <c r="J865" s="47"/>
      <c r="K865" s="47"/>
      <c r="L865" s="11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 ht="12.75" customHeight="1">
      <c r="A866" s="47"/>
      <c r="B866" s="117"/>
      <c r="C866" s="47"/>
      <c r="D866" s="47"/>
      <c r="E866" s="47"/>
      <c r="F866" s="47"/>
      <c r="G866" s="47"/>
      <c r="H866" s="47"/>
      <c r="I866" s="47"/>
      <c r="J866" s="47"/>
      <c r="K866" s="47"/>
      <c r="L866" s="11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 ht="12.75" customHeight="1">
      <c r="A867" s="47"/>
      <c r="B867" s="117"/>
      <c r="C867" s="47"/>
      <c r="D867" s="47"/>
      <c r="E867" s="47"/>
      <c r="F867" s="47"/>
      <c r="G867" s="47"/>
      <c r="H867" s="47"/>
      <c r="I867" s="47"/>
      <c r="J867" s="47"/>
      <c r="K867" s="47"/>
      <c r="L867" s="11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 ht="12.75" customHeight="1">
      <c r="A868" s="47"/>
      <c r="B868" s="117"/>
      <c r="C868" s="47"/>
      <c r="D868" s="47"/>
      <c r="E868" s="47"/>
      <c r="F868" s="47"/>
      <c r="G868" s="47"/>
      <c r="H868" s="47"/>
      <c r="I868" s="47"/>
      <c r="J868" s="47"/>
      <c r="K868" s="47"/>
      <c r="L868" s="11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 ht="12.75" customHeight="1">
      <c r="A869" s="47"/>
      <c r="B869" s="117"/>
      <c r="C869" s="47"/>
      <c r="D869" s="47"/>
      <c r="E869" s="47"/>
      <c r="F869" s="47"/>
      <c r="G869" s="47"/>
      <c r="H869" s="47"/>
      <c r="I869" s="47"/>
      <c r="J869" s="47"/>
      <c r="K869" s="47"/>
      <c r="L869" s="11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 ht="12.75" customHeight="1">
      <c r="A870" s="47"/>
      <c r="B870" s="117"/>
      <c r="C870" s="47"/>
      <c r="D870" s="47"/>
      <c r="E870" s="47"/>
      <c r="F870" s="47"/>
      <c r="G870" s="47"/>
      <c r="H870" s="47"/>
      <c r="I870" s="47"/>
      <c r="J870" s="47"/>
      <c r="K870" s="47"/>
      <c r="L870" s="11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 ht="12.75" customHeight="1">
      <c r="A871" s="47"/>
      <c r="B871" s="117"/>
      <c r="C871" s="47"/>
      <c r="D871" s="47"/>
      <c r="E871" s="47"/>
      <c r="F871" s="47"/>
      <c r="G871" s="47"/>
      <c r="H871" s="47"/>
      <c r="I871" s="47"/>
      <c r="J871" s="47"/>
      <c r="K871" s="47"/>
      <c r="L871" s="11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 ht="12.75" customHeight="1">
      <c r="A872" s="47"/>
      <c r="B872" s="117"/>
      <c r="C872" s="47"/>
      <c r="D872" s="47"/>
      <c r="E872" s="47"/>
      <c r="F872" s="47"/>
      <c r="G872" s="47"/>
      <c r="H872" s="47"/>
      <c r="I872" s="47"/>
      <c r="J872" s="47"/>
      <c r="K872" s="47"/>
      <c r="L872" s="11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 ht="12.75" customHeight="1">
      <c r="A873" s="47"/>
      <c r="B873" s="117"/>
      <c r="C873" s="47"/>
      <c r="D873" s="47"/>
      <c r="E873" s="47"/>
      <c r="F873" s="47"/>
      <c r="G873" s="47"/>
      <c r="H873" s="47"/>
      <c r="I873" s="47"/>
      <c r="J873" s="47"/>
      <c r="K873" s="47"/>
      <c r="L873" s="11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 ht="12.75" customHeight="1">
      <c r="A874" s="47"/>
      <c r="B874" s="117"/>
      <c r="C874" s="47"/>
      <c r="D874" s="47"/>
      <c r="E874" s="47"/>
      <c r="F874" s="47"/>
      <c r="G874" s="47"/>
      <c r="H874" s="47"/>
      <c r="I874" s="47"/>
      <c r="J874" s="47"/>
      <c r="K874" s="47"/>
      <c r="L874" s="11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 ht="12.75" customHeight="1">
      <c r="A875" s="47"/>
      <c r="B875" s="117"/>
      <c r="C875" s="47"/>
      <c r="D875" s="47"/>
      <c r="E875" s="47"/>
      <c r="F875" s="47"/>
      <c r="G875" s="47"/>
      <c r="H875" s="47"/>
      <c r="I875" s="47"/>
      <c r="J875" s="47"/>
      <c r="K875" s="47"/>
      <c r="L875" s="11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 ht="12.75" customHeight="1">
      <c r="A876" s="47"/>
      <c r="B876" s="117"/>
      <c r="C876" s="47"/>
      <c r="D876" s="47"/>
      <c r="E876" s="47"/>
      <c r="F876" s="47"/>
      <c r="G876" s="47"/>
      <c r="H876" s="47"/>
      <c r="I876" s="47"/>
      <c r="J876" s="47"/>
      <c r="K876" s="47"/>
      <c r="L876" s="11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 ht="12.75" customHeight="1">
      <c r="A877" s="47"/>
      <c r="B877" s="117"/>
      <c r="C877" s="47"/>
      <c r="D877" s="47"/>
      <c r="E877" s="47"/>
      <c r="F877" s="47"/>
      <c r="G877" s="47"/>
      <c r="H877" s="47"/>
      <c r="I877" s="47"/>
      <c r="J877" s="47"/>
      <c r="K877" s="47"/>
      <c r="L877" s="11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 ht="12.75" customHeight="1">
      <c r="A878" s="47"/>
      <c r="B878" s="117"/>
      <c r="C878" s="47"/>
      <c r="D878" s="47"/>
      <c r="E878" s="47"/>
      <c r="F878" s="47"/>
      <c r="G878" s="47"/>
      <c r="H878" s="47"/>
      <c r="I878" s="47"/>
      <c r="J878" s="47"/>
      <c r="K878" s="47"/>
      <c r="L878" s="11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 ht="12.75" customHeight="1">
      <c r="A879" s="47"/>
      <c r="B879" s="117"/>
      <c r="C879" s="47"/>
      <c r="D879" s="47"/>
      <c r="E879" s="47"/>
      <c r="F879" s="47"/>
      <c r="G879" s="47"/>
      <c r="H879" s="47"/>
      <c r="I879" s="47"/>
      <c r="J879" s="47"/>
      <c r="K879" s="47"/>
      <c r="L879" s="11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 ht="12.75" customHeight="1">
      <c r="A880" s="47"/>
      <c r="B880" s="117"/>
      <c r="C880" s="47"/>
      <c r="D880" s="47"/>
      <c r="E880" s="47"/>
      <c r="F880" s="47"/>
      <c r="G880" s="47"/>
      <c r="H880" s="47"/>
      <c r="I880" s="47"/>
      <c r="J880" s="47"/>
      <c r="K880" s="47"/>
      <c r="L880" s="11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 ht="12.75" customHeight="1">
      <c r="A881" s="47"/>
      <c r="B881" s="117"/>
      <c r="C881" s="47"/>
      <c r="D881" s="47"/>
      <c r="E881" s="47"/>
      <c r="F881" s="47"/>
      <c r="G881" s="47"/>
      <c r="H881" s="47"/>
      <c r="I881" s="47"/>
      <c r="J881" s="47"/>
      <c r="K881" s="47"/>
      <c r="L881" s="11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 ht="12.75" customHeight="1">
      <c r="A882" s="47"/>
      <c r="B882" s="117"/>
      <c r="C882" s="47"/>
      <c r="D882" s="47"/>
      <c r="E882" s="47"/>
      <c r="F882" s="47"/>
      <c r="G882" s="47"/>
      <c r="H882" s="47"/>
      <c r="I882" s="47"/>
      <c r="J882" s="47"/>
      <c r="K882" s="47"/>
      <c r="L882" s="11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 ht="12.75" customHeight="1">
      <c r="A883" s="47"/>
      <c r="B883" s="117"/>
      <c r="C883" s="47"/>
      <c r="D883" s="47"/>
      <c r="E883" s="47"/>
      <c r="F883" s="47"/>
      <c r="G883" s="47"/>
      <c r="H883" s="47"/>
      <c r="I883" s="47"/>
      <c r="J883" s="47"/>
      <c r="K883" s="47"/>
      <c r="L883" s="11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 ht="12.75" customHeight="1">
      <c r="A884" s="47"/>
      <c r="B884" s="117"/>
      <c r="C884" s="47"/>
      <c r="D884" s="47"/>
      <c r="E884" s="47"/>
      <c r="F884" s="47"/>
      <c r="G884" s="47"/>
      <c r="H884" s="47"/>
      <c r="I884" s="47"/>
      <c r="J884" s="47"/>
      <c r="K884" s="47"/>
      <c r="L884" s="11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 ht="12.75" customHeight="1">
      <c r="A885" s="47"/>
      <c r="B885" s="117"/>
      <c r="C885" s="47"/>
      <c r="D885" s="47"/>
      <c r="E885" s="47"/>
      <c r="F885" s="47"/>
      <c r="G885" s="47"/>
      <c r="H885" s="47"/>
      <c r="I885" s="47"/>
      <c r="J885" s="47"/>
      <c r="K885" s="47"/>
      <c r="L885" s="11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 ht="12.75" customHeight="1">
      <c r="A886" s="47"/>
      <c r="B886" s="117"/>
      <c r="C886" s="47"/>
      <c r="D886" s="47"/>
      <c r="E886" s="47"/>
      <c r="F886" s="47"/>
      <c r="G886" s="47"/>
      <c r="H886" s="47"/>
      <c r="I886" s="47"/>
      <c r="J886" s="47"/>
      <c r="K886" s="47"/>
      <c r="L886" s="11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 ht="12.75" customHeight="1">
      <c r="A887" s="47"/>
      <c r="B887" s="117"/>
      <c r="C887" s="47"/>
      <c r="D887" s="47"/>
      <c r="E887" s="47"/>
      <c r="F887" s="47"/>
      <c r="G887" s="47"/>
      <c r="H887" s="47"/>
      <c r="I887" s="47"/>
      <c r="J887" s="47"/>
      <c r="K887" s="47"/>
      <c r="L887" s="11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 ht="12.75" customHeight="1">
      <c r="A888" s="47"/>
      <c r="B888" s="117"/>
      <c r="C888" s="47"/>
      <c r="D888" s="47"/>
      <c r="E888" s="47"/>
      <c r="F888" s="47"/>
      <c r="G888" s="47"/>
      <c r="H888" s="47"/>
      <c r="I888" s="47"/>
      <c r="J888" s="47"/>
      <c r="K888" s="47"/>
      <c r="L888" s="11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 ht="12.75" customHeight="1">
      <c r="A889" s="47"/>
      <c r="B889" s="117"/>
      <c r="C889" s="47"/>
      <c r="D889" s="47"/>
      <c r="E889" s="47"/>
      <c r="F889" s="47"/>
      <c r="G889" s="47"/>
      <c r="H889" s="47"/>
      <c r="I889" s="47"/>
      <c r="J889" s="47"/>
      <c r="K889" s="47"/>
      <c r="L889" s="11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 ht="12.75" customHeight="1">
      <c r="A890" s="47"/>
      <c r="B890" s="117"/>
      <c r="C890" s="47"/>
      <c r="D890" s="47"/>
      <c r="E890" s="47"/>
      <c r="F890" s="47"/>
      <c r="G890" s="47"/>
      <c r="H890" s="47"/>
      <c r="I890" s="47"/>
      <c r="J890" s="47"/>
      <c r="K890" s="47"/>
      <c r="L890" s="11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 ht="12.75" customHeight="1">
      <c r="A891" s="47"/>
      <c r="B891" s="117"/>
      <c r="C891" s="47"/>
      <c r="D891" s="47"/>
      <c r="E891" s="47"/>
      <c r="F891" s="47"/>
      <c r="G891" s="47"/>
      <c r="H891" s="47"/>
      <c r="I891" s="47"/>
      <c r="J891" s="47"/>
      <c r="K891" s="47"/>
      <c r="L891" s="11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 ht="12.75" customHeight="1">
      <c r="A892" s="47"/>
      <c r="B892" s="117"/>
      <c r="C892" s="47"/>
      <c r="D892" s="47"/>
      <c r="E892" s="47"/>
      <c r="F892" s="47"/>
      <c r="G892" s="47"/>
      <c r="H892" s="47"/>
      <c r="I892" s="47"/>
      <c r="J892" s="47"/>
      <c r="K892" s="47"/>
      <c r="L892" s="11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 ht="12.75" customHeight="1">
      <c r="A893" s="47"/>
      <c r="B893" s="117"/>
      <c r="C893" s="47"/>
      <c r="D893" s="47"/>
      <c r="E893" s="47"/>
      <c r="F893" s="47"/>
      <c r="G893" s="47"/>
      <c r="H893" s="47"/>
      <c r="I893" s="47"/>
      <c r="J893" s="47"/>
      <c r="K893" s="47"/>
      <c r="L893" s="11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 ht="12.75" customHeight="1">
      <c r="A894" s="47"/>
      <c r="B894" s="117"/>
      <c r="C894" s="47"/>
      <c r="D894" s="47"/>
      <c r="E894" s="47"/>
      <c r="F894" s="47"/>
      <c r="G894" s="47"/>
      <c r="H894" s="47"/>
      <c r="I894" s="47"/>
      <c r="J894" s="47"/>
      <c r="K894" s="47"/>
      <c r="L894" s="11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 ht="12.75" customHeight="1">
      <c r="A895" s="47"/>
      <c r="B895" s="117"/>
      <c r="C895" s="47"/>
      <c r="D895" s="47"/>
      <c r="E895" s="47"/>
      <c r="F895" s="47"/>
      <c r="G895" s="47"/>
      <c r="H895" s="47"/>
      <c r="I895" s="47"/>
      <c r="J895" s="47"/>
      <c r="K895" s="47"/>
      <c r="L895" s="11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 ht="12.75" customHeight="1">
      <c r="A896" s="47"/>
      <c r="B896" s="117"/>
      <c r="C896" s="47"/>
      <c r="D896" s="47"/>
      <c r="E896" s="47"/>
      <c r="F896" s="47"/>
      <c r="G896" s="47"/>
      <c r="H896" s="47"/>
      <c r="I896" s="47"/>
      <c r="J896" s="47"/>
      <c r="K896" s="47"/>
      <c r="L896" s="11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 ht="12.75" customHeight="1">
      <c r="A897" s="47"/>
      <c r="B897" s="117"/>
      <c r="C897" s="47"/>
      <c r="D897" s="47"/>
      <c r="E897" s="47"/>
      <c r="F897" s="47"/>
      <c r="G897" s="47"/>
      <c r="H897" s="47"/>
      <c r="I897" s="47"/>
      <c r="J897" s="47"/>
      <c r="K897" s="47"/>
      <c r="L897" s="11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 ht="12.75" customHeight="1">
      <c r="A898" s="47"/>
      <c r="B898" s="117"/>
      <c r="C898" s="47"/>
      <c r="D898" s="47"/>
      <c r="E898" s="47"/>
      <c r="F898" s="47"/>
      <c r="G898" s="47"/>
      <c r="H898" s="47"/>
      <c r="I898" s="47"/>
      <c r="J898" s="47"/>
      <c r="K898" s="47"/>
      <c r="L898" s="11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 ht="12.75" customHeight="1">
      <c r="A899" s="47"/>
      <c r="B899" s="117"/>
      <c r="C899" s="47"/>
      <c r="D899" s="47"/>
      <c r="E899" s="47"/>
      <c r="F899" s="47"/>
      <c r="G899" s="47"/>
      <c r="H899" s="47"/>
      <c r="I899" s="47"/>
      <c r="J899" s="47"/>
      <c r="K899" s="47"/>
      <c r="L899" s="11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 ht="12.75" customHeight="1">
      <c r="A900" s="47"/>
      <c r="B900" s="117"/>
      <c r="C900" s="47"/>
      <c r="D900" s="47"/>
      <c r="E900" s="47"/>
      <c r="F900" s="47"/>
      <c r="G900" s="47"/>
      <c r="H900" s="47"/>
      <c r="I900" s="47"/>
      <c r="J900" s="47"/>
      <c r="K900" s="47"/>
      <c r="L900" s="11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 ht="12.75" customHeight="1">
      <c r="A901" s="47"/>
      <c r="B901" s="117"/>
      <c r="C901" s="47"/>
      <c r="D901" s="47"/>
      <c r="E901" s="47"/>
      <c r="F901" s="47"/>
      <c r="G901" s="47"/>
      <c r="H901" s="47"/>
      <c r="I901" s="47"/>
      <c r="J901" s="47"/>
      <c r="K901" s="47"/>
      <c r="L901" s="11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 ht="12.75" customHeight="1">
      <c r="A902" s="47"/>
      <c r="B902" s="117"/>
      <c r="C902" s="47"/>
      <c r="D902" s="47"/>
      <c r="E902" s="47"/>
      <c r="F902" s="47"/>
      <c r="G902" s="47"/>
      <c r="H902" s="47"/>
      <c r="I902" s="47"/>
      <c r="J902" s="47"/>
      <c r="K902" s="47"/>
      <c r="L902" s="11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 ht="12.75" customHeight="1">
      <c r="A903" s="47"/>
      <c r="B903" s="117"/>
      <c r="C903" s="47"/>
      <c r="D903" s="47"/>
      <c r="E903" s="47"/>
      <c r="F903" s="47"/>
      <c r="G903" s="47"/>
      <c r="H903" s="47"/>
      <c r="I903" s="47"/>
      <c r="J903" s="47"/>
      <c r="K903" s="47"/>
      <c r="L903" s="11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 ht="12.75" customHeight="1">
      <c r="A904" s="47"/>
      <c r="B904" s="117"/>
      <c r="C904" s="47"/>
      <c r="D904" s="47"/>
      <c r="E904" s="47"/>
      <c r="F904" s="47"/>
      <c r="G904" s="47"/>
      <c r="H904" s="47"/>
      <c r="I904" s="47"/>
      <c r="J904" s="47"/>
      <c r="K904" s="47"/>
      <c r="L904" s="11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 ht="12.75" customHeight="1">
      <c r="A905" s="47"/>
      <c r="B905" s="117"/>
      <c r="C905" s="47"/>
      <c r="D905" s="47"/>
      <c r="E905" s="47"/>
      <c r="F905" s="47"/>
      <c r="G905" s="47"/>
      <c r="H905" s="47"/>
      <c r="I905" s="47"/>
      <c r="J905" s="47"/>
      <c r="K905" s="47"/>
      <c r="L905" s="11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 ht="12.75" customHeight="1">
      <c r="A906" s="47"/>
      <c r="B906" s="117"/>
      <c r="C906" s="47"/>
      <c r="D906" s="47"/>
      <c r="E906" s="47"/>
      <c r="F906" s="47"/>
      <c r="G906" s="47"/>
      <c r="H906" s="47"/>
      <c r="I906" s="47"/>
      <c r="J906" s="47"/>
      <c r="K906" s="47"/>
      <c r="L906" s="11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 ht="12.75" customHeight="1">
      <c r="A907" s="47"/>
      <c r="B907" s="117"/>
      <c r="C907" s="47"/>
      <c r="D907" s="47"/>
      <c r="E907" s="47"/>
      <c r="F907" s="47"/>
      <c r="G907" s="47"/>
      <c r="H907" s="47"/>
      <c r="I907" s="47"/>
      <c r="J907" s="47"/>
      <c r="K907" s="47"/>
      <c r="L907" s="11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 ht="12.75" customHeight="1">
      <c r="A908" s="47"/>
      <c r="B908" s="117"/>
      <c r="C908" s="47"/>
      <c r="D908" s="47"/>
      <c r="E908" s="47"/>
      <c r="F908" s="47"/>
      <c r="G908" s="47"/>
      <c r="H908" s="47"/>
      <c r="I908" s="47"/>
      <c r="J908" s="47"/>
      <c r="K908" s="47"/>
      <c r="L908" s="11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 ht="12.75" customHeight="1">
      <c r="A909" s="47"/>
      <c r="B909" s="117"/>
      <c r="C909" s="47"/>
      <c r="D909" s="47"/>
      <c r="E909" s="47"/>
      <c r="F909" s="47"/>
      <c r="G909" s="47"/>
      <c r="H909" s="47"/>
      <c r="I909" s="47"/>
      <c r="J909" s="47"/>
      <c r="K909" s="47"/>
      <c r="L909" s="11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 ht="12.75" customHeight="1">
      <c r="A910" s="47"/>
      <c r="B910" s="117"/>
      <c r="C910" s="47"/>
      <c r="D910" s="47"/>
      <c r="E910" s="47"/>
      <c r="F910" s="47"/>
      <c r="G910" s="47"/>
      <c r="H910" s="47"/>
      <c r="I910" s="47"/>
      <c r="J910" s="47"/>
      <c r="K910" s="47"/>
      <c r="L910" s="11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 ht="12.75" customHeight="1">
      <c r="A911" s="47"/>
      <c r="B911" s="117"/>
      <c r="C911" s="47"/>
      <c r="D911" s="47"/>
      <c r="E911" s="47"/>
      <c r="F911" s="47"/>
      <c r="G911" s="47"/>
      <c r="H911" s="47"/>
      <c r="I911" s="47"/>
      <c r="J911" s="47"/>
      <c r="K911" s="47"/>
      <c r="L911" s="11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 ht="12.75" customHeight="1">
      <c r="A912" s="47"/>
      <c r="B912" s="117"/>
      <c r="C912" s="47"/>
      <c r="D912" s="47"/>
      <c r="E912" s="47"/>
      <c r="F912" s="47"/>
      <c r="G912" s="47"/>
      <c r="H912" s="47"/>
      <c r="I912" s="47"/>
      <c r="J912" s="47"/>
      <c r="K912" s="47"/>
      <c r="L912" s="11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 ht="12.75" customHeight="1">
      <c r="A913" s="47"/>
      <c r="B913" s="117"/>
      <c r="C913" s="47"/>
      <c r="D913" s="47"/>
      <c r="E913" s="47"/>
      <c r="F913" s="47"/>
      <c r="G913" s="47"/>
      <c r="H913" s="47"/>
      <c r="I913" s="47"/>
      <c r="J913" s="47"/>
      <c r="K913" s="47"/>
      <c r="L913" s="11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 ht="12.75" customHeight="1">
      <c r="A914" s="47"/>
      <c r="B914" s="117"/>
      <c r="C914" s="47"/>
      <c r="D914" s="47"/>
      <c r="E914" s="47"/>
      <c r="F914" s="47"/>
      <c r="G914" s="47"/>
      <c r="H914" s="47"/>
      <c r="I914" s="47"/>
      <c r="J914" s="47"/>
      <c r="K914" s="47"/>
      <c r="L914" s="11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 ht="12.75" customHeight="1">
      <c r="A915" s="47"/>
      <c r="B915" s="117"/>
      <c r="C915" s="47"/>
      <c r="D915" s="47"/>
      <c r="E915" s="47"/>
      <c r="F915" s="47"/>
      <c r="G915" s="47"/>
      <c r="H915" s="47"/>
      <c r="I915" s="47"/>
      <c r="J915" s="47"/>
      <c r="K915" s="47"/>
      <c r="L915" s="11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 ht="12.75" customHeight="1">
      <c r="A916" s="47"/>
      <c r="B916" s="117"/>
      <c r="C916" s="47"/>
      <c r="D916" s="47"/>
      <c r="E916" s="47"/>
      <c r="F916" s="47"/>
      <c r="G916" s="47"/>
      <c r="H916" s="47"/>
      <c r="I916" s="47"/>
      <c r="J916" s="47"/>
      <c r="K916" s="47"/>
      <c r="L916" s="11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 ht="12.75" customHeight="1">
      <c r="A917" s="47"/>
      <c r="B917" s="117"/>
      <c r="C917" s="47"/>
      <c r="D917" s="47"/>
      <c r="E917" s="47"/>
      <c r="F917" s="47"/>
      <c r="G917" s="47"/>
      <c r="H917" s="47"/>
      <c r="I917" s="47"/>
      <c r="J917" s="47"/>
      <c r="K917" s="47"/>
      <c r="L917" s="11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 ht="12.75" customHeight="1">
      <c r="A918" s="47"/>
      <c r="B918" s="117"/>
      <c r="C918" s="47"/>
      <c r="D918" s="47"/>
      <c r="E918" s="47"/>
      <c r="F918" s="47"/>
      <c r="G918" s="47"/>
      <c r="H918" s="47"/>
      <c r="I918" s="47"/>
      <c r="J918" s="47"/>
      <c r="K918" s="47"/>
      <c r="L918" s="11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 ht="12.75" customHeight="1">
      <c r="A919" s="47"/>
      <c r="B919" s="117"/>
      <c r="C919" s="47"/>
      <c r="D919" s="47"/>
      <c r="E919" s="47"/>
      <c r="F919" s="47"/>
      <c r="G919" s="47"/>
      <c r="H919" s="47"/>
      <c r="I919" s="47"/>
      <c r="J919" s="47"/>
      <c r="K919" s="47"/>
      <c r="L919" s="11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 ht="12.75" customHeight="1">
      <c r="A920" s="47"/>
      <c r="B920" s="117"/>
      <c r="C920" s="47"/>
      <c r="D920" s="47"/>
      <c r="E920" s="47"/>
      <c r="F920" s="47"/>
      <c r="G920" s="47"/>
      <c r="H920" s="47"/>
      <c r="I920" s="47"/>
      <c r="J920" s="47"/>
      <c r="K920" s="47"/>
      <c r="L920" s="11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 ht="12.75" customHeight="1">
      <c r="A921" s="47"/>
      <c r="B921" s="117"/>
      <c r="C921" s="47"/>
      <c r="D921" s="47"/>
      <c r="E921" s="47"/>
      <c r="F921" s="47"/>
      <c r="G921" s="47"/>
      <c r="H921" s="47"/>
      <c r="I921" s="47"/>
      <c r="J921" s="47"/>
      <c r="K921" s="47"/>
      <c r="L921" s="11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 ht="12.75" customHeight="1">
      <c r="A922" s="47"/>
      <c r="B922" s="117"/>
      <c r="C922" s="47"/>
      <c r="D922" s="47"/>
      <c r="E922" s="47"/>
      <c r="F922" s="47"/>
      <c r="G922" s="47"/>
      <c r="H922" s="47"/>
      <c r="I922" s="47"/>
      <c r="J922" s="47"/>
      <c r="K922" s="47"/>
      <c r="L922" s="11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 ht="12.75" customHeight="1">
      <c r="A923" s="47"/>
      <c r="B923" s="117"/>
      <c r="C923" s="47"/>
      <c r="D923" s="47"/>
      <c r="E923" s="47"/>
      <c r="F923" s="47"/>
      <c r="G923" s="47"/>
      <c r="H923" s="47"/>
      <c r="I923" s="47"/>
      <c r="J923" s="47"/>
      <c r="K923" s="47"/>
      <c r="L923" s="11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 ht="12.75" customHeight="1">
      <c r="A924" s="47"/>
      <c r="B924" s="117"/>
      <c r="C924" s="47"/>
      <c r="D924" s="47"/>
      <c r="E924" s="47"/>
      <c r="F924" s="47"/>
      <c r="G924" s="47"/>
      <c r="H924" s="47"/>
      <c r="I924" s="47"/>
      <c r="J924" s="47"/>
      <c r="K924" s="47"/>
      <c r="L924" s="11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 ht="12.75" customHeight="1">
      <c r="A925" s="47"/>
      <c r="B925" s="117"/>
      <c r="C925" s="47"/>
      <c r="D925" s="47"/>
      <c r="E925" s="47"/>
      <c r="F925" s="47"/>
      <c r="G925" s="47"/>
      <c r="H925" s="47"/>
      <c r="I925" s="47"/>
      <c r="J925" s="47"/>
      <c r="K925" s="47"/>
      <c r="L925" s="11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 ht="12.75" customHeight="1">
      <c r="A926" s="47"/>
      <c r="B926" s="117"/>
      <c r="C926" s="47"/>
      <c r="D926" s="47"/>
      <c r="E926" s="47"/>
      <c r="F926" s="47"/>
      <c r="G926" s="47"/>
      <c r="H926" s="47"/>
      <c r="I926" s="47"/>
      <c r="J926" s="47"/>
      <c r="K926" s="47"/>
      <c r="L926" s="11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 ht="12.75" customHeight="1">
      <c r="A927" s="47"/>
      <c r="B927" s="117"/>
      <c r="C927" s="47"/>
      <c r="D927" s="47"/>
      <c r="E927" s="47"/>
      <c r="F927" s="47"/>
      <c r="G927" s="47"/>
      <c r="H927" s="47"/>
      <c r="I927" s="47"/>
      <c r="J927" s="47"/>
      <c r="K927" s="47"/>
      <c r="L927" s="11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 ht="12.75" customHeight="1">
      <c r="A928" s="47"/>
      <c r="B928" s="117"/>
      <c r="C928" s="47"/>
      <c r="D928" s="47"/>
      <c r="E928" s="47"/>
      <c r="F928" s="47"/>
      <c r="G928" s="47"/>
      <c r="H928" s="47"/>
      <c r="I928" s="47"/>
      <c r="J928" s="47"/>
      <c r="K928" s="47"/>
      <c r="L928" s="11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 ht="12.75" customHeight="1">
      <c r="A929" s="47"/>
      <c r="B929" s="117"/>
      <c r="C929" s="47"/>
      <c r="D929" s="47"/>
      <c r="E929" s="47"/>
      <c r="F929" s="47"/>
      <c r="G929" s="47"/>
      <c r="H929" s="47"/>
      <c r="I929" s="47"/>
      <c r="J929" s="47"/>
      <c r="K929" s="47"/>
      <c r="L929" s="11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 ht="12.75" customHeight="1">
      <c r="A930" s="47"/>
      <c r="B930" s="117"/>
      <c r="C930" s="47"/>
      <c r="D930" s="47"/>
      <c r="E930" s="47"/>
      <c r="F930" s="47"/>
      <c r="G930" s="47"/>
      <c r="H930" s="47"/>
      <c r="I930" s="47"/>
      <c r="J930" s="47"/>
      <c r="K930" s="47"/>
      <c r="L930" s="11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 ht="12.75" customHeight="1">
      <c r="A931" s="47"/>
      <c r="B931" s="117"/>
      <c r="C931" s="47"/>
      <c r="D931" s="47"/>
      <c r="E931" s="47"/>
      <c r="F931" s="47"/>
      <c r="G931" s="47"/>
      <c r="H931" s="47"/>
      <c r="I931" s="47"/>
      <c r="J931" s="47"/>
      <c r="K931" s="47"/>
      <c r="L931" s="11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 ht="12.75" customHeight="1">
      <c r="A932" s="47"/>
      <c r="B932" s="117"/>
      <c r="C932" s="47"/>
      <c r="D932" s="47"/>
      <c r="E932" s="47"/>
      <c r="F932" s="47"/>
      <c r="G932" s="47"/>
      <c r="H932" s="47"/>
      <c r="I932" s="47"/>
      <c r="J932" s="47"/>
      <c r="K932" s="47"/>
      <c r="L932" s="11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 ht="12.75" customHeight="1">
      <c r="A933" s="47"/>
      <c r="B933" s="117"/>
      <c r="C933" s="47"/>
      <c r="D933" s="47"/>
      <c r="E933" s="47"/>
      <c r="F933" s="47"/>
      <c r="G933" s="47"/>
      <c r="H933" s="47"/>
      <c r="I933" s="47"/>
      <c r="J933" s="47"/>
      <c r="K933" s="47"/>
      <c r="L933" s="11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 ht="12.75" customHeight="1">
      <c r="A934" s="47"/>
      <c r="B934" s="117"/>
      <c r="C934" s="47"/>
      <c r="D934" s="47"/>
      <c r="E934" s="47"/>
      <c r="F934" s="47"/>
      <c r="G934" s="47"/>
      <c r="H934" s="47"/>
      <c r="I934" s="47"/>
      <c r="J934" s="47"/>
      <c r="K934" s="47"/>
      <c r="L934" s="11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 ht="12.75" customHeight="1">
      <c r="A935" s="47"/>
      <c r="B935" s="117"/>
      <c r="C935" s="47"/>
      <c r="D935" s="47"/>
      <c r="E935" s="47"/>
      <c r="F935" s="47"/>
      <c r="G935" s="47"/>
      <c r="H935" s="47"/>
      <c r="I935" s="47"/>
      <c r="J935" s="47"/>
      <c r="K935" s="47"/>
      <c r="L935" s="11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 ht="12.75" customHeight="1">
      <c r="A936" s="47"/>
      <c r="B936" s="117"/>
      <c r="C936" s="47"/>
      <c r="D936" s="47"/>
      <c r="E936" s="47"/>
      <c r="F936" s="47"/>
      <c r="G936" s="47"/>
      <c r="H936" s="47"/>
      <c r="I936" s="47"/>
      <c r="J936" s="47"/>
      <c r="K936" s="47"/>
      <c r="L936" s="11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 ht="12.75" customHeight="1">
      <c r="A937" s="47"/>
      <c r="B937" s="117"/>
      <c r="C937" s="47"/>
      <c r="D937" s="47"/>
      <c r="E937" s="47"/>
      <c r="F937" s="47"/>
      <c r="G937" s="47"/>
      <c r="H937" s="47"/>
      <c r="I937" s="47"/>
      <c r="J937" s="47"/>
      <c r="K937" s="47"/>
      <c r="L937" s="11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 ht="12.75" customHeight="1">
      <c r="A938" s="47"/>
      <c r="B938" s="117"/>
      <c r="C938" s="47"/>
      <c r="D938" s="47"/>
      <c r="E938" s="47"/>
      <c r="F938" s="47"/>
      <c r="G938" s="47"/>
      <c r="H938" s="47"/>
      <c r="I938" s="47"/>
      <c r="J938" s="47"/>
      <c r="K938" s="47"/>
      <c r="L938" s="11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 ht="12.75" customHeight="1">
      <c r="A939" s="47"/>
      <c r="B939" s="117"/>
      <c r="C939" s="47"/>
      <c r="D939" s="47"/>
      <c r="E939" s="47"/>
      <c r="F939" s="47"/>
      <c r="G939" s="47"/>
      <c r="H939" s="47"/>
      <c r="I939" s="47"/>
      <c r="J939" s="47"/>
      <c r="K939" s="47"/>
      <c r="L939" s="11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 ht="12.75" customHeight="1">
      <c r="A940" s="47"/>
      <c r="B940" s="117"/>
      <c r="C940" s="47"/>
      <c r="D940" s="47"/>
      <c r="E940" s="47"/>
      <c r="F940" s="47"/>
      <c r="G940" s="47"/>
      <c r="H940" s="47"/>
      <c r="I940" s="47"/>
      <c r="J940" s="47"/>
      <c r="K940" s="47"/>
      <c r="L940" s="11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 ht="12.75" customHeight="1">
      <c r="A941" s="47"/>
      <c r="B941" s="117"/>
      <c r="C941" s="47"/>
      <c r="D941" s="47"/>
      <c r="E941" s="47"/>
      <c r="F941" s="47"/>
      <c r="G941" s="47"/>
      <c r="H941" s="47"/>
      <c r="I941" s="47"/>
      <c r="J941" s="47"/>
      <c r="K941" s="47"/>
      <c r="L941" s="11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 ht="12.75" customHeight="1">
      <c r="A942" s="47"/>
      <c r="B942" s="117"/>
      <c r="C942" s="47"/>
      <c r="D942" s="47"/>
      <c r="E942" s="47"/>
      <c r="F942" s="47"/>
      <c r="G942" s="47"/>
      <c r="H942" s="47"/>
      <c r="I942" s="47"/>
      <c r="J942" s="47"/>
      <c r="K942" s="47"/>
      <c r="L942" s="11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 ht="12.75" customHeight="1">
      <c r="A943" s="47"/>
      <c r="B943" s="117"/>
      <c r="C943" s="47"/>
      <c r="D943" s="47"/>
      <c r="E943" s="47"/>
      <c r="F943" s="47"/>
      <c r="G943" s="47"/>
      <c r="H943" s="47"/>
      <c r="I943" s="47"/>
      <c r="J943" s="47"/>
      <c r="K943" s="47"/>
      <c r="L943" s="11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 ht="12.75" customHeight="1">
      <c r="A944" s="47"/>
      <c r="B944" s="117"/>
      <c r="C944" s="47"/>
      <c r="D944" s="47"/>
      <c r="E944" s="47"/>
      <c r="F944" s="47"/>
      <c r="G944" s="47"/>
      <c r="H944" s="47"/>
      <c r="I944" s="47"/>
      <c r="J944" s="47"/>
      <c r="K944" s="47"/>
      <c r="L944" s="11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 ht="12.75" customHeight="1">
      <c r="A945" s="47"/>
      <c r="B945" s="117"/>
      <c r="C945" s="47"/>
      <c r="D945" s="47"/>
      <c r="E945" s="47"/>
      <c r="F945" s="47"/>
      <c r="G945" s="47"/>
      <c r="H945" s="47"/>
      <c r="I945" s="47"/>
      <c r="J945" s="47"/>
      <c r="K945" s="47"/>
      <c r="L945" s="11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 ht="12.75" customHeight="1">
      <c r="A946" s="47"/>
      <c r="B946" s="117"/>
      <c r="C946" s="47"/>
      <c r="D946" s="47"/>
      <c r="E946" s="47"/>
      <c r="F946" s="47"/>
      <c r="G946" s="47"/>
      <c r="H946" s="47"/>
      <c r="I946" s="47"/>
      <c r="J946" s="47"/>
      <c r="K946" s="47"/>
      <c r="L946" s="11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 ht="12.75" customHeight="1">
      <c r="A947" s="47"/>
      <c r="B947" s="117"/>
      <c r="C947" s="47"/>
      <c r="D947" s="47"/>
      <c r="E947" s="47"/>
      <c r="F947" s="47"/>
      <c r="G947" s="47"/>
      <c r="H947" s="47"/>
      <c r="I947" s="47"/>
      <c r="J947" s="47"/>
      <c r="K947" s="47"/>
      <c r="L947" s="11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 ht="12.75" customHeight="1">
      <c r="A948" s="47"/>
      <c r="B948" s="117"/>
      <c r="C948" s="47"/>
      <c r="D948" s="47"/>
      <c r="E948" s="47"/>
      <c r="F948" s="47"/>
      <c r="G948" s="47"/>
      <c r="H948" s="47"/>
      <c r="I948" s="47"/>
      <c r="J948" s="47"/>
      <c r="K948" s="47"/>
      <c r="L948" s="11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 ht="12.75" customHeight="1">
      <c r="A949" s="47"/>
      <c r="B949" s="117"/>
      <c r="C949" s="47"/>
      <c r="D949" s="47"/>
      <c r="E949" s="47"/>
      <c r="F949" s="47"/>
      <c r="G949" s="47"/>
      <c r="H949" s="47"/>
      <c r="I949" s="47"/>
      <c r="J949" s="47"/>
      <c r="K949" s="47"/>
      <c r="L949" s="11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 ht="12.75" customHeight="1">
      <c r="A950" s="47"/>
      <c r="B950" s="117"/>
      <c r="C950" s="47"/>
      <c r="D950" s="47"/>
      <c r="E950" s="47"/>
      <c r="F950" s="47"/>
      <c r="G950" s="47"/>
      <c r="H950" s="47"/>
      <c r="I950" s="47"/>
      <c r="J950" s="47"/>
      <c r="K950" s="47"/>
      <c r="L950" s="11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 ht="12.75" customHeight="1">
      <c r="A951" s="47"/>
      <c r="B951" s="117"/>
      <c r="C951" s="47"/>
      <c r="D951" s="47"/>
      <c r="E951" s="47"/>
      <c r="F951" s="47"/>
      <c r="G951" s="47"/>
      <c r="H951" s="47"/>
      <c r="I951" s="47"/>
      <c r="J951" s="47"/>
      <c r="K951" s="47"/>
      <c r="L951" s="11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 ht="12.75" customHeight="1">
      <c r="A952" s="47"/>
      <c r="B952" s="117"/>
      <c r="C952" s="47"/>
      <c r="D952" s="47"/>
      <c r="E952" s="47"/>
      <c r="F952" s="47"/>
      <c r="G952" s="47"/>
      <c r="H952" s="47"/>
      <c r="I952" s="47"/>
      <c r="J952" s="47"/>
      <c r="K952" s="47"/>
      <c r="L952" s="11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 ht="12.75" customHeight="1">
      <c r="A953" s="47"/>
      <c r="B953" s="117"/>
      <c r="C953" s="47"/>
      <c r="D953" s="47"/>
      <c r="E953" s="47"/>
      <c r="F953" s="47"/>
      <c r="G953" s="47"/>
      <c r="H953" s="47"/>
      <c r="I953" s="47"/>
      <c r="J953" s="47"/>
      <c r="K953" s="47"/>
      <c r="L953" s="11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 ht="12.75" customHeight="1">
      <c r="A954" s="47"/>
      <c r="B954" s="117"/>
      <c r="C954" s="47"/>
      <c r="D954" s="47"/>
      <c r="E954" s="47"/>
      <c r="F954" s="47"/>
      <c r="G954" s="47"/>
      <c r="H954" s="47"/>
      <c r="I954" s="47"/>
      <c r="J954" s="47"/>
      <c r="K954" s="47"/>
      <c r="L954" s="11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 ht="12.75" customHeight="1">
      <c r="A955" s="47"/>
      <c r="B955" s="117"/>
      <c r="C955" s="47"/>
      <c r="D955" s="47"/>
      <c r="E955" s="47"/>
      <c r="F955" s="47"/>
      <c r="G955" s="47"/>
      <c r="H955" s="47"/>
      <c r="I955" s="47"/>
      <c r="J955" s="47"/>
      <c r="K955" s="47"/>
      <c r="L955" s="11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 ht="12.75" customHeight="1">
      <c r="A956" s="47"/>
      <c r="B956" s="117"/>
      <c r="C956" s="47"/>
      <c r="D956" s="47"/>
      <c r="E956" s="47"/>
      <c r="F956" s="47"/>
      <c r="G956" s="47"/>
      <c r="H956" s="47"/>
      <c r="I956" s="47"/>
      <c r="J956" s="47"/>
      <c r="K956" s="47"/>
      <c r="L956" s="11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 ht="12.75" customHeight="1">
      <c r="A957" s="47"/>
      <c r="B957" s="117"/>
      <c r="C957" s="47"/>
      <c r="D957" s="47"/>
      <c r="E957" s="47"/>
      <c r="F957" s="47"/>
      <c r="G957" s="47"/>
      <c r="H957" s="47"/>
      <c r="I957" s="47"/>
      <c r="J957" s="47"/>
      <c r="K957" s="47"/>
      <c r="L957" s="11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 ht="12.75" customHeight="1">
      <c r="A958" s="47"/>
      <c r="B958" s="117"/>
      <c r="C958" s="47"/>
      <c r="D958" s="47"/>
      <c r="E958" s="47"/>
      <c r="F958" s="47"/>
      <c r="G958" s="47"/>
      <c r="H958" s="47"/>
      <c r="I958" s="47"/>
      <c r="J958" s="47"/>
      <c r="K958" s="47"/>
      <c r="L958" s="11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 ht="12.75" customHeight="1">
      <c r="A959" s="47"/>
      <c r="B959" s="117"/>
      <c r="C959" s="47"/>
      <c r="D959" s="47"/>
      <c r="E959" s="47"/>
      <c r="F959" s="47"/>
      <c r="G959" s="47"/>
      <c r="H959" s="47"/>
      <c r="I959" s="47"/>
      <c r="J959" s="47"/>
      <c r="K959" s="47"/>
      <c r="L959" s="11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 ht="12.75" customHeight="1">
      <c r="A960" s="47"/>
      <c r="B960" s="117"/>
      <c r="C960" s="47"/>
      <c r="D960" s="47"/>
      <c r="E960" s="47"/>
      <c r="F960" s="47"/>
      <c r="G960" s="47"/>
      <c r="H960" s="47"/>
      <c r="I960" s="47"/>
      <c r="J960" s="47"/>
      <c r="K960" s="47"/>
      <c r="L960" s="11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 ht="12.75" customHeight="1">
      <c r="A961" s="47"/>
      <c r="B961" s="117"/>
      <c r="C961" s="47"/>
      <c r="D961" s="47"/>
      <c r="E961" s="47"/>
      <c r="F961" s="47"/>
      <c r="G961" s="47"/>
      <c r="H961" s="47"/>
      <c r="I961" s="47"/>
      <c r="J961" s="47"/>
      <c r="K961" s="47"/>
      <c r="L961" s="11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 ht="12.75" customHeight="1">
      <c r="A962" s="47"/>
      <c r="B962" s="117"/>
      <c r="C962" s="47"/>
      <c r="D962" s="47"/>
      <c r="E962" s="47"/>
      <c r="F962" s="47"/>
      <c r="G962" s="47"/>
      <c r="H962" s="47"/>
      <c r="I962" s="47"/>
      <c r="J962" s="47"/>
      <c r="K962" s="47"/>
      <c r="L962" s="11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 ht="12.75" customHeight="1">
      <c r="A963" s="47"/>
      <c r="B963" s="117"/>
      <c r="C963" s="47"/>
      <c r="D963" s="47"/>
      <c r="E963" s="47"/>
      <c r="F963" s="47"/>
      <c r="G963" s="47"/>
      <c r="H963" s="47"/>
      <c r="I963" s="47"/>
      <c r="J963" s="47"/>
      <c r="K963" s="47"/>
      <c r="L963" s="11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 ht="12.75" customHeight="1">
      <c r="A964" s="47"/>
      <c r="B964" s="117"/>
      <c r="C964" s="47"/>
      <c r="D964" s="47"/>
      <c r="E964" s="47"/>
      <c r="F964" s="47"/>
      <c r="G964" s="47"/>
      <c r="H964" s="47"/>
      <c r="I964" s="47"/>
      <c r="J964" s="47"/>
      <c r="K964" s="47"/>
      <c r="L964" s="11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 ht="12.75" customHeight="1">
      <c r="A965" s="47"/>
      <c r="B965" s="117"/>
      <c r="C965" s="47"/>
      <c r="D965" s="47"/>
      <c r="E965" s="47"/>
      <c r="F965" s="47"/>
      <c r="G965" s="47"/>
      <c r="H965" s="47"/>
      <c r="I965" s="47"/>
      <c r="J965" s="47"/>
      <c r="K965" s="47"/>
      <c r="L965" s="11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 ht="12.75" customHeight="1">
      <c r="A966" s="47"/>
      <c r="B966" s="117"/>
      <c r="C966" s="47"/>
      <c r="D966" s="47"/>
      <c r="E966" s="47"/>
      <c r="F966" s="47"/>
      <c r="G966" s="47"/>
      <c r="H966" s="47"/>
      <c r="I966" s="47"/>
      <c r="J966" s="47"/>
      <c r="K966" s="47"/>
      <c r="L966" s="11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 ht="12.75" customHeight="1">
      <c r="A967" s="47"/>
      <c r="B967" s="117"/>
      <c r="C967" s="47"/>
      <c r="D967" s="47"/>
      <c r="E967" s="47"/>
      <c r="F967" s="47"/>
      <c r="G967" s="47"/>
      <c r="H967" s="47"/>
      <c r="I967" s="47"/>
      <c r="J967" s="47"/>
      <c r="K967" s="47"/>
      <c r="L967" s="11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 ht="12.75" customHeight="1">
      <c r="A968" s="47"/>
      <c r="B968" s="117"/>
      <c r="C968" s="47"/>
      <c r="D968" s="47"/>
      <c r="E968" s="47"/>
      <c r="F968" s="47"/>
      <c r="G968" s="47"/>
      <c r="H968" s="47"/>
      <c r="I968" s="47"/>
      <c r="J968" s="47"/>
      <c r="K968" s="47"/>
      <c r="L968" s="11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 ht="12.75" customHeight="1">
      <c r="A969" s="47"/>
      <c r="B969" s="117"/>
      <c r="C969" s="47"/>
      <c r="D969" s="47"/>
      <c r="E969" s="47"/>
      <c r="F969" s="47"/>
      <c r="G969" s="47"/>
      <c r="H969" s="47"/>
      <c r="I969" s="47"/>
      <c r="J969" s="47"/>
      <c r="K969" s="47"/>
      <c r="L969" s="11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 ht="12.75" customHeight="1">
      <c r="A970" s="47"/>
      <c r="B970" s="117"/>
      <c r="C970" s="47"/>
      <c r="D970" s="47"/>
      <c r="E970" s="47"/>
      <c r="F970" s="47"/>
      <c r="G970" s="47"/>
      <c r="H970" s="47"/>
      <c r="I970" s="47"/>
      <c r="J970" s="47"/>
      <c r="K970" s="47"/>
      <c r="L970" s="11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 ht="12.75" customHeight="1">
      <c r="A971" s="47"/>
      <c r="B971" s="117"/>
      <c r="C971" s="47"/>
      <c r="D971" s="47"/>
      <c r="E971" s="47"/>
      <c r="F971" s="47"/>
      <c r="G971" s="47"/>
      <c r="H971" s="47"/>
      <c r="I971" s="47"/>
      <c r="J971" s="47"/>
      <c r="K971" s="47"/>
      <c r="L971" s="11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 ht="12.75" customHeight="1">
      <c r="A972" s="47"/>
      <c r="B972" s="117"/>
      <c r="C972" s="47"/>
      <c r="D972" s="47"/>
      <c r="E972" s="47"/>
      <c r="F972" s="47"/>
      <c r="G972" s="47"/>
      <c r="H972" s="47"/>
      <c r="I972" s="47"/>
      <c r="J972" s="47"/>
      <c r="K972" s="47"/>
      <c r="L972" s="11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 ht="12.75" customHeight="1">
      <c r="A973" s="47"/>
      <c r="B973" s="117"/>
      <c r="C973" s="47"/>
      <c r="D973" s="47"/>
      <c r="E973" s="47"/>
      <c r="F973" s="47"/>
      <c r="G973" s="47"/>
      <c r="H973" s="47"/>
      <c r="I973" s="47"/>
      <c r="J973" s="47"/>
      <c r="K973" s="47"/>
      <c r="L973" s="11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 ht="12.75" customHeight="1">
      <c r="A974" s="47"/>
      <c r="B974" s="117"/>
      <c r="C974" s="47"/>
      <c r="D974" s="47"/>
      <c r="E974" s="47"/>
      <c r="F974" s="47"/>
      <c r="G974" s="47"/>
      <c r="H974" s="47"/>
      <c r="I974" s="47"/>
      <c r="J974" s="47"/>
      <c r="K974" s="47"/>
      <c r="L974" s="11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 ht="12.75" customHeight="1">
      <c r="A975" s="47"/>
      <c r="B975" s="117"/>
      <c r="C975" s="47"/>
      <c r="D975" s="47"/>
      <c r="E975" s="47"/>
      <c r="F975" s="47"/>
      <c r="G975" s="47"/>
      <c r="H975" s="47"/>
      <c r="I975" s="47"/>
      <c r="J975" s="47"/>
      <c r="K975" s="47"/>
      <c r="L975" s="11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 ht="12.75" customHeight="1">
      <c r="A976" s="47"/>
      <c r="B976" s="117"/>
      <c r="C976" s="47"/>
      <c r="D976" s="47"/>
      <c r="E976" s="47"/>
      <c r="F976" s="47"/>
      <c r="G976" s="47"/>
      <c r="H976" s="47"/>
      <c r="I976" s="47"/>
      <c r="J976" s="47"/>
      <c r="K976" s="47"/>
      <c r="L976" s="11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 ht="12.75" customHeight="1">
      <c r="A977" s="47"/>
      <c r="B977" s="117"/>
      <c r="C977" s="47"/>
      <c r="D977" s="47"/>
      <c r="E977" s="47"/>
      <c r="F977" s="47"/>
      <c r="G977" s="47"/>
      <c r="H977" s="47"/>
      <c r="I977" s="47"/>
      <c r="J977" s="47"/>
      <c r="K977" s="47"/>
      <c r="L977" s="11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 ht="12.75" customHeight="1">
      <c r="A978" s="47"/>
      <c r="B978" s="117"/>
      <c r="C978" s="47"/>
      <c r="D978" s="47"/>
      <c r="E978" s="47"/>
      <c r="F978" s="47"/>
      <c r="G978" s="47"/>
      <c r="H978" s="47"/>
      <c r="I978" s="47"/>
      <c r="J978" s="47"/>
      <c r="K978" s="47"/>
      <c r="L978" s="11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 ht="12.75" customHeight="1">
      <c r="A979" s="47"/>
      <c r="B979" s="117"/>
      <c r="C979" s="47"/>
      <c r="D979" s="47"/>
      <c r="E979" s="47"/>
      <c r="F979" s="47"/>
      <c r="G979" s="47"/>
      <c r="H979" s="47"/>
      <c r="I979" s="47"/>
      <c r="J979" s="47"/>
      <c r="K979" s="47"/>
      <c r="L979" s="11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 ht="12.75" customHeight="1">
      <c r="A980" s="47"/>
      <c r="B980" s="117"/>
      <c r="C980" s="47"/>
      <c r="D980" s="47"/>
      <c r="E980" s="47"/>
      <c r="F980" s="47"/>
      <c r="G980" s="47"/>
      <c r="H980" s="47"/>
      <c r="I980" s="47"/>
      <c r="J980" s="47"/>
      <c r="K980" s="47"/>
      <c r="L980" s="11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 ht="12.75" customHeight="1">
      <c r="A981" s="47"/>
      <c r="B981" s="117"/>
      <c r="C981" s="47"/>
      <c r="D981" s="47"/>
      <c r="E981" s="47"/>
      <c r="F981" s="47"/>
      <c r="G981" s="47"/>
      <c r="H981" s="47"/>
      <c r="I981" s="47"/>
      <c r="J981" s="47"/>
      <c r="K981" s="47"/>
      <c r="L981" s="11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 ht="12.75" customHeight="1">
      <c r="A982" s="47"/>
      <c r="B982" s="117"/>
      <c r="C982" s="47"/>
      <c r="D982" s="47"/>
      <c r="E982" s="47"/>
      <c r="F982" s="47"/>
      <c r="G982" s="47"/>
      <c r="H982" s="47"/>
      <c r="I982" s="47"/>
      <c r="J982" s="47"/>
      <c r="K982" s="47"/>
      <c r="L982" s="11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 ht="12.75" customHeight="1">
      <c r="A983" s="47"/>
      <c r="B983" s="117"/>
      <c r="C983" s="47"/>
      <c r="D983" s="47"/>
      <c r="E983" s="47"/>
      <c r="F983" s="47"/>
      <c r="G983" s="47"/>
      <c r="H983" s="47"/>
      <c r="I983" s="47"/>
      <c r="J983" s="47"/>
      <c r="K983" s="47"/>
      <c r="L983" s="11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 ht="12.75" customHeight="1">
      <c r="A984" s="47"/>
      <c r="B984" s="117"/>
      <c r="C984" s="47"/>
      <c r="D984" s="47"/>
      <c r="E984" s="47"/>
      <c r="F984" s="47"/>
      <c r="G984" s="47"/>
      <c r="H984" s="47"/>
      <c r="I984" s="47"/>
      <c r="J984" s="47"/>
      <c r="K984" s="47"/>
      <c r="L984" s="11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 ht="12.75" customHeight="1">
      <c r="A985" s="47"/>
      <c r="B985" s="117"/>
      <c r="C985" s="47"/>
      <c r="D985" s="47"/>
      <c r="E985" s="47"/>
      <c r="F985" s="47"/>
      <c r="G985" s="47"/>
      <c r="H985" s="47"/>
      <c r="I985" s="47"/>
      <c r="J985" s="47"/>
      <c r="K985" s="47"/>
      <c r="L985" s="11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 ht="12.75" customHeight="1">
      <c r="A986" s="47"/>
      <c r="B986" s="117"/>
      <c r="C986" s="47"/>
      <c r="D986" s="47"/>
      <c r="E986" s="47"/>
      <c r="F986" s="47"/>
      <c r="G986" s="47"/>
      <c r="H986" s="47"/>
      <c r="I986" s="47"/>
      <c r="J986" s="47"/>
      <c r="K986" s="47"/>
      <c r="L986" s="11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 ht="12.75" customHeight="1">
      <c r="A987" s="47"/>
      <c r="B987" s="117"/>
      <c r="C987" s="47"/>
      <c r="D987" s="47"/>
      <c r="E987" s="47"/>
      <c r="F987" s="47"/>
      <c r="G987" s="47"/>
      <c r="H987" s="47"/>
      <c r="I987" s="47"/>
      <c r="J987" s="47"/>
      <c r="K987" s="47"/>
      <c r="L987" s="11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 ht="12.75" customHeight="1">
      <c r="A988" s="47"/>
      <c r="B988" s="117"/>
      <c r="C988" s="47"/>
      <c r="D988" s="47"/>
      <c r="E988" s="47"/>
      <c r="F988" s="47"/>
      <c r="G988" s="47"/>
      <c r="H988" s="47"/>
      <c r="I988" s="47"/>
      <c r="J988" s="47"/>
      <c r="K988" s="47"/>
      <c r="L988" s="11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 ht="12.75" customHeight="1">
      <c r="A989" s="47"/>
      <c r="B989" s="117"/>
      <c r="C989" s="47"/>
      <c r="D989" s="47"/>
      <c r="E989" s="47"/>
      <c r="F989" s="47"/>
      <c r="G989" s="47"/>
      <c r="H989" s="47"/>
      <c r="I989" s="47"/>
      <c r="J989" s="47"/>
      <c r="K989" s="47"/>
      <c r="L989" s="11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 ht="12.75" customHeight="1">
      <c r="A990" s="47"/>
      <c r="B990" s="117"/>
      <c r="C990" s="47"/>
      <c r="D990" s="47"/>
      <c r="E990" s="47"/>
      <c r="F990" s="47"/>
      <c r="G990" s="47"/>
      <c r="H990" s="47"/>
      <c r="I990" s="47"/>
      <c r="J990" s="47"/>
      <c r="K990" s="47"/>
      <c r="L990" s="11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 ht="12.75" customHeight="1">
      <c r="A991" s="47"/>
      <c r="B991" s="117"/>
      <c r="C991" s="47"/>
      <c r="D991" s="47"/>
      <c r="E991" s="47"/>
      <c r="F991" s="47"/>
      <c r="G991" s="47"/>
      <c r="H991" s="47"/>
      <c r="I991" s="47"/>
      <c r="J991" s="47"/>
      <c r="K991" s="47"/>
      <c r="L991" s="11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 ht="12.75" customHeight="1">
      <c r="A992" s="47"/>
      <c r="B992" s="117"/>
      <c r="C992" s="47"/>
      <c r="D992" s="47"/>
      <c r="E992" s="47"/>
      <c r="F992" s="47"/>
      <c r="G992" s="47"/>
      <c r="H992" s="47"/>
      <c r="I992" s="47"/>
      <c r="J992" s="47"/>
      <c r="K992" s="47"/>
      <c r="L992" s="11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 ht="12.75" customHeight="1">
      <c r="A993" s="47"/>
      <c r="B993" s="117"/>
      <c r="C993" s="47"/>
      <c r="D993" s="47"/>
      <c r="E993" s="47"/>
      <c r="F993" s="47"/>
      <c r="G993" s="47"/>
      <c r="H993" s="47"/>
      <c r="I993" s="47"/>
      <c r="J993" s="47"/>
      <c r="K993" s="47"/>
      <c r="L993" s="11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 ht="12.75" customHeight="1">
      <c r="A994" s="47"/>
      <c r="B994" s="117"/>
      <c r="C994" s="47"/>
      <c r="D994" s="47"/>
      <c r="E994" s="47"/>
      <c r="F994" s="47"/>
      <c r="G994" s="47"/>
      <c r="H994" s="47"/>
      <c r="I994" s="47"/>
      <c r="J994" s="47"/>
      <c r="K994" s="47"/>
      <c r="L994" s="11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 ht="12.75" customHeight="1">
      <c r="A995" s="47"/>
      <c r="B995" s="117"/>
      <c r="C995" s="47"/>
      <c r="D995" s="47"/>
      <c r="E995" s="47"/>
      <c r="F995" s="47"/>
      <c r="G995" s="47"/>
      <c r="H995" s="47"/>
      <c r="I995" s="47"/>
      <c r="J995" s="47"/>
      <c r="K995" s="47"/>
      <c r="L995" s="11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 ht="12.75" customHeight="1">
      <c r="A996" s="47"/>
      <c r="B996" s="117"/>
      <c r="C996" s="47"/>
      <c r="D996" s="47"/>
      <c r="E996" s="47"/>
      <c r="F996" s="47"/>
      <c r="G996" s="47"/>
      <c r="H996" s="47"/>
      <c r="I996" s="47"/>
      <c r="J996" s="47"/>
      <c r="K996" s="47"/>
      <c r="L996" s="11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 ht="12.75" customHeight="1">
      <c r="A997" s="47"/>
      <c r="B997" s="117"/>
      <c r="C997" s="47"/>
      <c r="D997" s="47"/>
      <c r="E997" s="47"/>
      <c r="F997" s="47"/>
      <c r="G997" s="47"/>
      <c r="H997" s="47"/>
      <c r="I997" s="47"/>
      <c r="J997" s="47"/>
      <c r="K997" s="47"/>
      <c r="L997" s="11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 ht="12.75" customHeight="1">
      <c r="A998" s="47"/>
      <c r="B998" s="117"/>
      <c r="C998" s="47"/>
      <c r="D998" s="47"/>
      <c r="E998" s="47"/>
      <c r="F998" s="47"/>
      <c r="G998" s="47"/>
      <c r="H998" s="47"/>
      <c r="I998" s="47"/>
      <c r="J998" s="47"/>
      <c r="K998" s="47"/>
      <c r="L998" s="11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 ht="12.75" customHeight="1">
      <c r="A999" s="47"/>
      <c r="B999" s="117"/>
      <c r="C999" s="47"/>
      <c r="D999" s="47"/>
      <c r="E999" s="47"/>
      <c r="F999" s="47"/>
      <c r="G999" s="47"/>
      <c r="H999" s="47"/>
      <c r="I999" s="47"/>
      <c r="J999" s="47"/>
      <c r="K999" s="47"/>
      <c r="L999" s="11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 ht="12.75" customHeight="1">
      <c r="A1000" s="47"/>
      <c r="B1000" s="117"/>
      <c r="C1000" s="47"/>
      <c r="D1000" s="47"/>
      <c r="E1000" s="47"/>
      <c r="F1000" s="47"/>
      <c r="G1000" s="47"/>
      <c r="H1000" s="47"/>
      <c r="I1000" s="47"/>
      <c r="J1000" s="47"/>
      <c r="K1000" s="47"/>
      <c r="L1000" s="11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</sheetData>
  <mergeCells count="10">
    <mergeCell ref="P4:Q4"/>
    <mergeCell ref="T4:U4"/>
    <mergeCell ref="A4:A5"/>
    <mergeCell ref="B4:B5"/>
    <mergeCell ref="C4:F4"/>
    <mergeCell ref="G4:I4"/>
    <mergeCell ref="J4:L4"/>
    <mergeCell ref="M4:O4"/>
    <mergeCell ref="R4:R5"/>
    <mergeCell ref="E26:E27"/>
  </mergeCells>
  <dataValidations>
    <dataValidation type="list" allowBlank="1" showErrorMessage="1" sqref="L6:L22">
      <formula1>$U$6:$U$12</formula1>
    </dataValidation>
  </dataValidations>
  <printOptions horizontalCentered="1"/>
  <pageMargins bottom="0.3937007874015748" footer="0.0" header="0.0" left="0.3937007874015748" right="0.0" top="0.3937007874015748"/>
  <pageSetup paperSize="9" orientation="portrait"/>
  <headerFooter>
    <oddFooter>&amp;L&amp;F - &amp;A&amp;R&amp;P /</oddFooter>
  </headerFooter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5B8B7"/>
    <pageSetUpPr fitToPage="1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17.75"/>
    <col customWidth="1" min="2" max="2" width="15.0"/>
    <col customWidth="1" min="3" max="11" width="7.13"/>
    <col customWidth="1" min="12" max="17" width="9.75"/>
    <col customWidth="1" min="18" max="18" width="11.0"/>
    <col customWidth="1" min="19" max="19" width="3.0"/>
    <col customWidth="1" min="20" max="20" width="7.75"/>
    <col customWidth="1" min="21" max="21" width="11.13"/>
    <col customWidth="1" min="22" max="26" width="9.13"/>
  </cols>
  <sheetData>
    <row r="1" ht="37.5" customHeight="1">
      <c r="A1" s="945"/>
      <c r="B1" s="945"/>
      <c r="C1" s="945"/>
      <c r="D1" s="945"/>
      <c r="E1" s="945"/>
      <c r="F1" s="945"/>
      <c r="G1" s="945"/>
      <c r="H1" s="945"/>
      <c r="I1" s="945"/>
      <c r="J1" s="945"/>
      <c r="K1" s="945"/>
      <c r="L1" s="945"/>
      <c r="M1" s="945"/>
      <c r="N1" s="945"/>
      <c r="O1" s="945"/>
      <c r="P1" s="945"/>
      <c r="Q1" s="945"/>
      <c r="R1" s="1020"/>
      <c r="S1" s="11"/>
      <c r="T1" s="11"/>
      <c r="U1" s="11"/>
      <c r="V1" s="11"/>
      <c r="W1" s="12"/>
      <c r="X1" s="12"/>
      <c r="Y1" s="12"/>
      <c r="Z1" s="12"/>
    </row>
    <row r="2" ht="12.75" customHeight="1">
      <c r="A2" s="1079" t="s">
        <v>1888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1080" t="s">
        <v>87</v>
      </c>
      <c r="Q2" s="27"/>
      <c r="R2" s="1081" t="s">
        <v>1889</v>
      </c>
      <c r="S2" s="27"/>
      <c r="T2" s="27"/>
      <c r="U2" s="27"/>
      <c r="V2" s="27"/>
      <c r="W2" s="27"/>
      <c r="X2" s="27"/>
      <c r="Y2" s="27"/>
      <c r="Z2" s="27"/>
    </row>
    <row r="3" ht="15.0" customHeight="1">
      <c r="A3" s="138" t="str">
        <f>#REF!</f>
        <v>#REF!</v>
      </c>
      <c r="B3" s="26"/>
      <c r="C3" s="26"/>
      <c r="D3" s="26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138" t="s">
        <v>21</v>
      </c>
      <c r="Q3" s="27"/>
      <c r="R3" s="947"/>
      <c r="S3" s="27"/>
      <c r="T3" s="27"/>
      <c r="U3" s="27"/>
      <c r="V3" s="27"/>
      <c r="W3" s="27"/>
      <c r="X3" s="27"/>
      <c r="Y3" s="27"/>
      <c r="Z3" s="27"/>
    </row>
    <row r="4" ht="12.0" customHeight="1">
      <c r="A4" s="948" t="s">
        <v>1873</v>
      </c>
      <c r="B4" s="948" t="s">
        <v>1874</v>
      </c>
      <c r="C4" s="1082" t="s">
        <v>1924</v>
      </c>
      <c r="D4" s="303"/>
      <c r="E4" s="303"/>
      <c r="F4" s="304"/>
      <c r="G4" s="953" t="s">
        <v>1925</v>
      </c>
      <c r="H4" s="144"/>
      <c r="I4" s="144"/>
      <c r="J4" s="889"/>
      <c r="K4" s="948" t="s">
        <v>1815</v>
      </c>
      <c r="L4" s="953" t="s">
        <v>1831</v>
      </c>
      <c r="M4" s="144"/>
      <c r="N4" s="145"/>
      <c r="O4" s="953" t="s">
        <v>1833</v>
      </c>
      <c r="P4" s="144"/>
      <c r="Q4" s="144"/>
      <c r="R4" s="145"/>
      <c r="S4" s="47"/>
      <c r="T4" s="1083" t="s">
        <v>1837</v>
      </c>
      <c r="U4" s="747"/>
      <c r="V4" s="47"/>
      <c r="W4" s="47"/>
      <c r="X4" s="47"/>
      <c r="Y4" s="47"/>
      <c r="Z4" s="47"/>
    </row>
    <row r="5" ht="12.0" customHeight="1">
      <c r="A5" s="1084"/>
      <c r="B5" s="1084"/>
      <c r="C5" s="1000" t="s">
        <v>1838</v>
      </c>
      <c r="D5" s="1028" t="s">
        <v>1926</v>
      </c>
      <c r="E5" s="999" t="s">
        <v>1927</v>
      </c>
      <c r="F5" s="999" t="s">
        <v>1815</v>
      </c>
      <c r="G5" s="1028" t="s">
        <v>1838</v>
      </c>
      <c r="H5" s="999" t="s">
        <v>1840</v>
      </c>
      <c r="I5" s="1028" t="s">
        <v>1928</v>
      </c>
      <c r="J5" s="1028" t="s">
        <v>1815</v>
      </c>
      <c r="K5" s="1084"/>
      <c r="L5" s="956" t="s">
        <v>1924</v>
      </c>
      <c r="M5" s="956" t="s">
        <v>1929</v>
      </c>
      <c r="N5" s="956" t="s">
        <v>55</v>
      </c>
      <c r="O5" s="956" t="s">
        <v>1924</v>
      </c>
      <c r="P5" s="956" t="s">
        <v>1929</v>
      </c>
      <c r="Q5" s="956" t="s">
        <v>55</v>
      </c>
      <c r="R5" s="948" t="s">
        <v>1884</v>
      </c>
      <c r="S5" s="47"/>
      <c r="T5" s="802"/>
      <c r="U5" s="803"/>
      <c r="V5" s="47"/>
      <c r="W5" s="47"/>
      <c r="X5" s="47"/>
      <c r="Y5" s="47"/>
      <c r="Z5" s="47"/>
    </row>
    <row r="6" ht="12.0" customHeight="1">
      <c r="A6" s="447"/>
      <c r="B6" s="447"/>
      <c r="C6" s="1085" t="s">
        <v>1841</v>
      </c>
      <c r="D6" s="1086" t="s">
        <v>1843</v>
      </c>
      <c r="E6" s="1087" t="s">
        <v>1842</v>
      </c>
      <c r="F6" s="1087" t="s">
        <v>1930</v>
      </c>
      <c r="G6" s="1086" t="s">
        <v>1931</v>
      </c>
      <c r="H6" s="1087" t="s">
        <v>1932</v>
      </c>
      <c r="I6" s="1086" t="s">
        <v>1933</v>
      </c>
      <c r="J6" s="1086" t="s">
        <v>1934</v>
      </c>
      <c r="K6" s="447"/>
      <c r="L6" s="956" t="s">
        <v>145</v>
      </c>
      <c r="M6" s="956" t="s">
        <v>145</v>
      </c>
      <c r="N6" s="956" t="s">
        <v>145</v>
      </c>
      <c r="O6" s="956" t="s">
        <v>192</v>
      </c>
      <c r="P6" s="956" t="s">
        <v>192</v>
      </c>
      <c r="Q6" s="956" t="s">
        <v>192</v>
      </c>
      <c r="R6" s="447"/>
      <c r="S6" s="47"/>
      <c r="T6" s="956" t="s">
        <v>192</v>
      </c>
      <c r="U6" s="954" t="s">
        <v>1884</v>
      </c>
      <c r="V6" s="47"/>
      <c r="W6" s="47"/>
      <c r="X6" s="47"/>
      <c r="Y6" s="47"/>
      <c r="Z6" s="47"/>
    </row>
    <row r="7" ht="12.75" customHeight="1">
      <c r="A7" s="1088" t="s">
        <v>1935</v>
      </c>
      <c r="B7" s="1089"/>
      <c r="C7" s="1088"/>
      <c r="D7" s="1088"/>
      <c r="E7" s="1089"/>
      <c r="F7" s="1088"/>
      <c r="G7" s="1088"/>
      <c r="H7" s="1089"/>
      <c r="I7" s="1088"/>
      <c r="J7" s="1088"/>
      <c r="K7" s="1089"/>
      <c r="L7" s="1088"/>
      <c r="M7" s="1088"/>
      <c r="N7" s="1089"/>
      <c r="O7" s="1089"/>
      <c r="P7" s="1089"/>
      <c r="Q7" s="1089"/>
      <c r="R7" s="1090"/>
      <c r="S7" s="47"/>
      <c r="T7" s="1091">
        <f t="shared" ref="T7:T13" si="1">IF(U7="","",SUMIF($R$7:$R$20,U7,$Q$7:$Q$20))</f>
        <v>0</v>
      </c>
      <c r="U7" s="963" t="s">
        <v>1897</v>
      </c>
      <c r="V7" s="47"/>
      <c r="W7" s="47"/>
      <c r="X7" s="47"/>
      <c r="Y7" s="47"/>
      <c r="Z7" s="47"/>
    </row>
    <row r="8" ht="12.75" customHeight="1">
      <c r="A8" s="1092" t="s">
        <v>1936</v>
      </c>
      <c r="B8" s="1093" t="s">
        <v>1937</v>
      </c>
      <c r="C8" s="908">
        <v>1.26</v>
      </c>
      <c r="D8" s="908">
        <v>1.147</v>
      </c>
      <c r="E8" s="1094">
        <v>0.14</v>
      </c>
      <c r="F8" s="908">
        <v>1.0</v>
      </c>
      <c r="G8" s="908">
        <v>0.28</v>
      </c>
      <c r="H8" s="1035">
        <v>0.18</v>
      </c>
      <c r="I8" s="911">
        <f t="shared" ref="I8:I12" si="2">SQRT((G8^2)+(H8^2))</f>
        <v>0.3328663395</v>
      </c>
      <c r="J8" s="908">
        <v>3.0</v>
      </c>
      <c r="K8" s="1035">
        <v>1.0</v>
      </c>
      <c r="L8" s="911">
        <f t="shared" ref="L8:L12" si="3">(((C8*D8)+(((C8+D8)*2)*E8))*F8)*K8</f>
        <v>2.11918</v>
      </c>
      <c r="M8" s="911">
        <f t="shared" ref="M8:M12" si="4">(((H8*C8)+(((G8*H8)/2)*2))*J8)*K8</f>
        <v>0.8316</v>
      </c>
      <c r="N8" s="911">
        <f t="shared" ref="N8:N12" si="5">SUM(L8:M8)</f>
        <v>2.95078</v>
      </c>
      <c r="O8" s="911">
        <f t="shared" ref="O8:O12" si="6">(((C8*D8)*E8)*F8)*K8</f>
        <v>0.2023308</v>
      </c>
      <c r="P8" s="911">
        <f t="shared" ref="P8:P12" si="7">((((G8*H8)/2)*C8)*J8)*K8</f>
        <v>0.095256</v>
      </c>
      <c r="Q8" s="911">
        <f t="shared" ref="Q8:Q12" si="8">SUM(O8:P8)</f>
        <v>0.2975868</v>
      </c>
      <c r="R8" s="1095" t="s">
        <v>1898</v>
      </c>
      <c r="S8" s="47"/>
      <c r="T8" s="1091">
        <f t="shared" si="1"/>
        <v>28.0854945</v>
      </c>
      <c r="U8" s="971" t="s">
        <v>1899</v>
      </c>
      <c r="V8" s="47"/>
      <c r="W8" s="47"/>
      <c r="X8" s="47"/>
      <c r="Y8" s="47"/>
      <c r="Z8" s="47"/>
    </row>
    <row r="9" ht="12.75" customHeight="1">
      <c r="A9" s="1092"/>
      <c r="B9" s="1093" t="s">
        <v>1938</v>
      </c>
      <c r="C9" s="908">
        <v>1.35</v>
      </c>
      <c r="D9" s="908">
        <v>1.31</v>
      </c>
      <c r="E9" s="1094">
        <v>0.14</v>
      </c>
      <c r="F9" s="908">
        <v>1.0</v>
      </c>
      <c r="G9" s="908"/>
      <c r="H9" s="1035"/>
      <c r="I9" s="911">
        <f t="shared" si="2"/>
        <v>0</v>
      </c>
      <c r="J9" s="908"/>
      <c r="K9" s="1035">
        <v>1.0</v>
      </c>
      <c r="L9" s="911">
        <f t="shared" si="3"/>
        <v>2.5133</v>
      </c>
      <c r="M9" s="911">
        <f t="shared" si="4"/>
        <v>0</v>
      </c>
      <c r="N9" s="911">
        <f t="shared" si="5"/>
        <v>2.5133</v>
      </c>
      <c r="O9" s="911">
        <f t="shared" si="6"/>
        <v>0.24759</v>
      </c>
      <c r="P9" s="911">
        <f t="shared" si="7"/>
        <v>0</v>
      </c>
      <c r="Q9" s="911">
        <f t="shared" si="8"/>
        <v>0.24759</v>
      </c>
      <c r="R9" s="1095" t="s">
        <v>1898</v>
      </c>
      <c r="S9" s="47"/>
      <c r="T9" s="1091">
        <f t="shared" si="1"/>
        <v>0</v>
      </c>
      <c r="U9" s="971" t="s">
        <v>1900</v>
      </c>
      <c r="V9" s="47"/>
      <c r="W9" s="47"/>
      <c r="X9" s="47"/>
      <c r="Y9" s="47"/>
      <c r="Z9" s="47"/>
    </row>
    <row r="10" ht="12.75" customHeight="1">
      <c r="A10" s="1092"/>
      <c r="B10" s="1093" t="s">
        <v>1939</v>
      </c>
      <c r="C10" s="908">
        <v>1.26</v>
      </c>
      <c r="D10" s="908">
        <v>3.66</v>
      </c>
      <c r="E10" s="1094">
        <v>0.14</v>
      </c>
      <c r="F10" s="908">
        <v>1.0</v>
      </c>
      <c r="G10" s="908">
        <v>0.28</v>
      </c>
      <c r="H10" s="1035">
        <v>0.18</v>
      </c>
      <c r="I10" s="911">
        <f t="shared" si="2"/>
        <v>0.3328663395</v>
      </c>
      <c r="J10" s="908">
        <v>10.0</v>
      </c>
      <c r="K10" s="1035">
        <v>1.0</v>
      </c>
      <c r="L10" s="1042">
        <f t="shared" si="3"/>
        <v>5.9892</v>
      </c>
      <c r="M10" s="1042">
        <f t="shared" si="4"/>
        <v>2.772</v>
      </c>
      <c r="N10" s="1042">
        <f t="shared" si="5"/>
        <v>8.7612</v>
      </c>
      <c r="O10" s="1042">
        <f t="shared" si="6"/>
        <v>0.645624</v>
      </c>
      <c r="P10" s="1042">
        <f t="shared" si="7"/>
        <v>0.31752</v>
      </c>
      <c r="Q10" s="911">
        <f t="shared" si="8"/>
        <v>0.963144</v>
      </c>
      <c r="R10" s="1095" t="s">
        <v>1898</v>
      </c>
      <c r="S10" s="47"/>
      <c r="T10" s="1091">
        <f t="shared" si="1"/>
        <v>0</v>
      </c>
      <c r="U10" s="971" t="s">
        <v>1901</v>
      </c>
      <c r="V10" s="47"/>
      <c r="W10" s="47"/>
      <c r="X10" s="47"/>
      <c r="Y10" s="47"/>
      <c r="Z10" s="47"/>
    </row>
    <row r="11" ht="12.75" customHeight="1">
      <c r="A11" s="1092"/>
      <c r="B11" s="1093" t="s">
        <v>1938</v>
      </c>
      <c r="C11" s="908">
        <v>2.66</v>
      </c>
      <c r="D11" s="908">
        <v>1.26</v>
      </c>
      <c r="E11" s="1094">
        <v>0.14</v>
      </c>
      <c r="F11" s="908">
        <v>1.0</v>
      </c>
      <c r="G11" s="908"/>
      <c r="H11" s="1035"/>
      <c r="I11" s="911">
        <f t="shared" si="2"/>
        <v>0</v>
      </c>
      <c r="J11" s="908"/>
      <c r="K11" s="1035">
        <v>1.0</v>
      </c>
      <c r="L11" s="1042">
        <f t="shared" si="3"/>
        <v>4.4492</v>
      </c>
      <c r="M11" s="1042">
        <f t="shared" si="4"/>
        <v>0</v>
      </c>
      <c r="N11" s="1042">
        <f t="shared" si="5"/>
        <v>4.4492</v>
      </c>
      <c r="O11" s="1042">
        <f t="shared" si="6"/>
        <v>0.469224</v>
      </c>
      <c r="P11" s="1042">
        <f t="shared" si="7"/>
        <v>0</v>
      </c>
      <c r="Q11" s="911">
        <f t="shared" si="8"/>
        <v>0.469224</v>
      </c>
      <c r="R11" s="1095" t="s">
        <v>1898</v>
      </c>
      <c r="S11" s="47"/>
      <c r="T11" s="1091">
        <f t="shared" si="1"/>
        <v>2.6231688</v>
      </c>
      <c r="U11" s="971" t="s">
        <v>1898</v>
      </c>
      <c r="V11" s="47"/>
      <c r="W11" s="47"/>
      <c r="X11" s="47"/>
      <c r="Y11" s="47"/>
      <c r="Z11" s="47"/>
    </row>
    <row r="12" ht="12.75" customHeight="1">
      <c r="A12" s="1096"/>
      <c r="B12" s="1097" t="s">
        <v>1940</v>
      </c>
      <c r="C12" s="1098">
        <v>1.26</v>
      </c>
      <c r="D12" s="1098">
        <v>2.4</v>
      </c>
      <c r="E12" s="1099">
        <v>0.14</v>
      </c>
      <c r="F12" s="1098">
        <v>1.0</v>
      </c>
      <c r="G12" s="1098">
        <v>0.28</v>
      </c>
      <c r="H12" s="1045">
        <v>0.18</v>
      </c>
      <c r="I12" s="1042">
        <f t="shared" si="2"/>
        <v>0.3328663395</v>
      </c>
      <c r="J12" s="1098">
        <v>7.0</v>
      </c>
      <c r="K12" s="1045">
        <v>1.0</v>
      </c>
      <c r="L12" s="1042">
        <f t="shared" si="3"/>
        <v>4.0488</v>
      </c>
      <c r="M12" s="1042">
        <f t="shared" si="4"/>
        <v>1.9404</v>
      </c>
      <c r="N12" s="1042">
        <f t="shared" si="5"/>
        <v>5.9892</v>
      </c>
      <c r="O12" s="1042">
        <f t="shared" si="6"/>
        <v>0.42336</v>
      </c>
      <c r="P12" s="1042">
        <f t="shared" si="7"/>
        <v>0.222264</v>
      </c>
      <c r="Q12" s="911">
        <f t="shared" si="8"/>
        <v>0.645624</v>
      </c>
      <c r="R12" s="1095" t="s">
        <v>1898</v>
      </c>
      <c r="S12" s="47"/>
      <c r="T12" s="1091" t="str">
        <f t="shared" si="1"/>
        <v/>
      </c>
      <c r="U12" s="963"/>
      <c r="V12" s="47"/>
      <c r="W12" s="47"/>
      <c r="X12" s="47"/>
      <c r="Y12" s="47"/>
      <c r="Z12" s="47"/>
    </row>
    <row r="13" ht="12.75" customHeight="1">
      <c r="A13" s="1088" t="s">
        <v>1941</v>
      </c>
      <c r="B13" s="1089"/>
      <c r="C13" s="1088"/>
      <c r="D13" s="1088"/>
      <c r="E13" s="1089"/>
      <c r="F13" s="1088"/>
      <c r="G13" s="1088"/>
      <c r="H13" s="1089"/>
      <c r="I13" s="1088"/>
      <c r="J13" s="1088"/>
      <c r="K13" s="1089"/>
      <c r="L13" s="1088"/>
      <c r="M13" s="1088"/>
      <c r="N13" s="1089"/>
      <c r="O13" s="1089"/>
      <c r="P13" s="1089"/>
      <c r="Q13" s="1089"/>
      <c r="R13" s="1100"/>
      <c r="S13" s="47"/>
      <c r="T13" s="1091" t="str">
        <f t="shared" si="1"/>
        <v/>
      </c>
      <c r="U13" s="971"/>
      <c r="V13" s="47"/>
      <c r="W13" s="47"/>
      <c r="X13" s="47"/>
      <c r="Y13" s="47"/>
      <c r="Z13" s="47"/>
    </row>
    <row r="14" ht="12.75" customHeight="1">
      <c r="A14" s="1092" t="s">
        <v>1942</v>
      </c>
      <c r="B14" s="1093" t="s">
        <v>1937</v>
      </c>
      <c r="C14" s="908">
        <v>1.26</v>
      </c>
      <c r="D14" s="908">
        <v>2.663</v>
      </c>
      <c r="E14" s="1094">
        <v>0.1</v>
      </c>
      <c r="F14" s="908">
        <v>1.0</v>
      </c>
      <c r="G14" s="908">
        <v>0.28</v>
      </c>
      <c r="H14" s="1035">
        <v>0.18</v>
      </c>
      <c r="I14" s="911">
        <f t="shared" ref="I14:I16" si="9">SQRT((G14^2)+(H14^2))</f>
        <v>0.3328663395</v>
      </c>
      <c r="J14" s="908">
        <v>7.0</v>
      </c>
      <c r="K14" s="1035">
        <v>1.0</v>
      </c>
      <c r="L14" s="911">
        <f t="shared" ref="L14:L16" si="10">(((C14*D14)+(((C14+D14)*2)*E14))*F14)*K14</f>
        <v>4.13998</v>
      </c>
      <c r="M14" s="911">
        <f t="shared" ref="M14:M16" si="11">(((H14*C14)+(((G14*H14)/2)*2))*J14)*K14</f>
        <v>1.9404</v>
      </c>
      <c r="N14" s="911">
        <f t="shared" ref="N14:N16" si="12">SUM(L14:M14)</f>
        <v>6.08038</v>
      </c>
      <c r="O14" s="911">
        <f t="shared" ref="O14:O16" si="13">(((C14*D14)*E14)*F14)*K14</f>
        <v>0.335538</v>
      </c>
      <c r="P14" s="911">
        <f t="shared" ref="P14:P16" si="14">((((G14*H14)/2)*C14)*J14)*K14</f>
        <v>0.222264</v>
      </c>
      <c r="Q14" s="911">
        <f t="shared" ref="Q14:Q16" si="15">SUM(O14:P14)</f>
        <v>0.557802</v>
      </c>
      <c r="R14" s="1095" t="s">
        <v>1899</v>
      </c>
      <c r="S14" s="47"/>
      <c r="T14" s="1101">
        <f>SUM(T7:T13)</f>
        <v>30.7086633</v>
      </c>
      <c r="U14" s="1102" t="str">
        <f>IF(Q21=T14,"OK","Conferir")</f>
        <v>OK</v>
      </c>
      <c r="V14" s="47"/>
      <c r="W14" s="47"/>
      <c r="X14" s="47"/>
      <c r="Y14" s="47"/>
      <c r="Z14" s="47"/>
    </row>
    <row r="15" ht="12.75" customHeight="1">
      <c r="A15" s="1092"/>
      <c r="B15" s="1093" t="s">
        <v>1938</v>
      </c>
      <c r="C15" s="908">
        <v>2.66</v>
      </c>
      <c r="D15" s="908">
        <v>1.26</v>
      </c>
      <c r="E15" s="1094">
        <v>0.1</v>
      </c>
      <c r="F15" s="908">
        <v>1.0</v>
      </c>
      <c r="G15" s="908"/>
      <c r="H15" s="1035"/>
      <c r="I15" s="911">
        <f t="shared" si="9"/>
        <v>0</v>
      </c>
      <c r="J15" s="908"/>
      <c r="K15" s="1035">
        <v>1.0</v>
      </c>
      <c r="L15" s="911">
        <f t="shared" si="10"/>
        <v>4.1356</v>
      </c>
      <c r="M15" s="911">
        <f t="shared" si="11"/>
        <v>0</v>
      </c>
      <c r="N15" s="911">
        <f t="shared" si="12"/>
        <v>4.1356</v>
      </c>
      <c r="O15" s="911">
        <f t="shared" si="13"/>
        <v>0.33516</v>
      </c>
      <c r="P15" s="911">
        <f t="shared" si="14"/>
        <v>0</v>
      </c>
      <c r="Q15" s="911">
        <f t="shared" si="15"/>
        <v>0.33516</v>
      </c>
      <c r="R15" s="1095" t="s">
        <v>1899</v>
      </c>
      <c r="S15" s="47"/>
      <c r="T15" s="990"/>
      <c r="U15" s="990"/>
      <c r="V15" s="47"/>
      <c r="W15" s="47"/>
      <c r="X15" s="47"/>
      <c r="Y15" s="47"/>
      <c r="Z15" s="47"/>
    </row>
    <row r="16" ht="12.75" customHeight="1">
      <c r="A16" s="1092"/>
      <c r="B16" s="1093" t="s">
        <v>1939</v>
      </c>
      <c r="C16" s="908">
        <v>1.26</v>
      </c>
      <c r="D16" s="908">
        <v>2.33</v>
      </c>
      <c r="E16" s="1094">
        <v>0.1</v>
      </c>
      <c r="F16" s="908">
        <v>1.0</v>
      </c>
      <c r="G16" s="908">
        <v>0.28</v>
      </c>
      <c r="H16" s="1035">
        <v>0.18125</v>
      </c>
      <c r="I16" s="911">
        <f t="shared" si="9"/>
        <v>0.3335439439</v>
      </c>
      <c r="J16" s="908">
        <v>7.0</v>
      </c>
      <c r="K16" s="1035">
        <v>1.0</v>
      </c>
      <c r="L16" s="911">
        <f t="shared" si="10"/>
        <v>3.6538</v>
      </c>
      <c r="M16" s="911">
        <f t="shared" si="11"/>
        <v>1.953875</v>
      </c>
      <c r="N16" s="911">
        <f t="shared" si="12"/>
        <v>5.607675</v>
      </c>
      <c r="O16" s="911">
        <f t="shared" si="13"/>
        <v>0.29358</v>
      </c>
      <c r="P16" s="911">
        <f t="shared" si="14"/>
        <v>0.2238075</v>
      </c>
      <c r="Q16" s="911">
        <f t="shared" si="15"/>
        <v>0.5173875</v>
      </c>
      <c r="R16" s="1095" t="s">
        <v>1899</v>
      </c>
      <c r="S16" s="47"/>
      <c r="T16" s="47"/>
      <c r="U16" s="47"/>
      <c r="V16" s="47"/>
      <c r="W16" s="47"/>
      <c r="X16" s="47"/>
      <c r="Y16" s="47"/>
      <c r="Z16" s="47"/>
    </row>
    <row r="17" ht="12.75" customHeight="1">
      <c r="A17" s="1088" t="s">
        <v>1943</v>
      </c>
      <c r="B17" s="1089"/>
      <c r="C17" s="1088"/>
      <c r="D17" s="1088"/>
      <c r="E17" s="1089"/>
      <c r="F17" s="1089"/>
      <c r="G17" s="1089"/>
      <c r="H17" s="1089"/>
      <c r="I17" s="1088"/>
      <c r="J17" s="1088"/>
      <c r="K17" s="1089"/>
      <c r="L17" s="1088"/>
      <c r="M17" s="1088"/>
      <c r="N17" s="1088"/>
      <c r="O17" s="1088"/>
      <c r="P17" s="1088"/>
      <c r="Q17" s="1088"/>
      <c r="R17" s="1100"/>
      <c r="S17" s="47"/>
      <c r="T17" s="47"/>
      <c r="U17" s="47"/>
      <c r="V17" s="47"/>
      <c r="W17" s="47"/>
      <c r="X17" s="47"/>
      <c r="Y17" s="47"/>
      <c r="Z17" s="47"/>
    </row>
    <row r="18" ht="12.75" customHeight="1">
      <c r="A18" s="1092" t="s">
        <v>1944</v>
      </c>
      <c r="B18" s="1093" t="s">
        <v>1937</v>
      </c>
      <c r="C18" s="908">
        <v>1.26</v>
      </c>
      <c r="D18" s="908">
        <v>2.663</v>
      </c>
      <c r="E18" s="1094">
        <v>0.1</v>
      </c>
      <c r="F18" s="908">
        <v>1.0</v>
      </c>
      <c r="G18" s="908">
        <v>0.28</v>
      </c>
      <c r="H18" s="1035">
        <v>0.18</v>
      </c>
      <c r="I18" s="911">
        <f t="shared" ref="I18:I20" si="16">SQRT((G18^2)+(H18^2))</f>
        <v>0.3328663395</v>
      </c>
      <c r="J18" s="908">
        <v>7.0</v>
      </c>
      <c r="K18" s="1035">
        <v>19.0</v>
      </c>
      <c r="L18" s="911">
        <f t="shared" ref="L18:L20" si="17">(((C18*D18)+(((C18+D18)*2)*E18))*F18)*K18</f>
        <v>78.65962</v>
      </c>
      <c r="M18" s="911">
        <f t="shared" ref="M18:M20" si="18">(((H18*C18)+(((G18*H18)/2)*2))*J18)*K18</f>
        <v>36.8676</v>
      </c>
      <c r="N18" s="911">
        <f t="shared" ref="N18:N20" si="19">SUM(L18:M18)</f>
        <v>115.52722</v>
      </c>
      <c r="O18" s="911">
        <f t="shared" ref="O18:O20" si="20">(((C18*D18)*E18)*F18)*K18</f>
        <v>6.375222</v>
      </c>
      <c r="P18" s="911">
        <f t="shared" ref="P18:P20" si="21">((((G18*H18)/2)*C18)*J18)*K18</f>
        <v>4.223016</v>
      </c>
      <c r="Q18" s="911">
        <f t="shared" ref="Q18:Q20" si="22">SUM(O18:P18)</f>
        <v>10.598238</v>
      </c>
      <c r="R18" s="1095" t="s">
        <v>1899</v>
      </c>
      <c r="S18" s="47"/>
      <c r="T18" s="47"/>
      <c r="U18" s="47"/>
      <c r="V18" s="47"/>
      <c r="W18" s="47"/>
      <c r="X18" s="47"/>
      <c r="Y18" s="47"/>
      <c r="Z18" s="47"/>
    </row>
    <row r="19" ht="12.75" customHeight="1">
      <c r="A19" s="1092"/>
      <c r="B19" s="1093" t="s">
        <v>1938</v>
      </c>
      <c r="C19" s="908">
        <v>2.66</v>
      </c>
      <c r="D19" s="908">
        <v>1.26</v>
      </c>
      <c r="E19" s="1094">
        <v>0.1</v>
      </c>
      <c r="F19" s="908">
        <v>1.0</v>
      </c>
      <c r="G19" s="908"/>
      <c r="H19" s="1035"/>
      <c r="I19" s="911">
        <f t="shared" si="16"/>
        <v>0</v>
      </c>
      <c r="J19" s="908"/>
      <c r="K19" s="1035">
        <v>19.0</v>
      </c>
      <c r="L19" s="911">
        <f t="shared" si="17"/>
        <v>78.5764</v>
      </c>
      <c r="M19" s="911">
        <f t="shared" si="18"/>
        <v>0</v>
      </c>
      <c r="N19" s="911">
        <f t="shared" si="19"/>
        <v>78.5764</v>
      </c>
      <c r="O19" s="911">
        <f t="shared" si="20"/>
        <v>6.36804</v>
      </c>
      <c r="P19" s="911">
        <f t="shared" si="21"/>
        <v>0</v>
      </c>
      <c r="Q19" s="911">
        <f t="shared" si="22"/>
        <v>6.36804</v>
      </c>
      <c r="R19" s="1095" t="s">
        <v>1899</v>
      </c>
      <c r="S19" s="47"/>
      <c r="T19" s="47"/>
      <c r="U19" s="47"/>
      <c r="V19" s="47"/>
      <c r="W19" s="47"/>
      <c r="X19" s="47"/>
      <c r="Y19" s="47"/>
      <c r="Z19" s="47"/>
    </row>
    <row r="20" ht="12.75" customHeight="1">
      <c r="A20" s="1092"/>
      <c r="B20" s="1093" t="s">
        <v>1939</v>
      </c>
      <c r="C20" s="908">
        <v>1.26</v>
      </c>
      <c r="D20" s="908">
        <v>2.33</v>
      </c>
      <c r="E20" s="1094">
        <v>0.1</v>
      </c>
      <c r="F20" s="908">
        <v>1.0</v>
      </c>
      <c r="G20" s="908">
        <v>0.29</v>
      </c>
      <c r="H20" s="1035">
        <v>0.17</v>
      </c>
      <c r="I20" s="911">
        <f t="shared" si="16"/>
        <v>0.3361547263</v>
      </c>
      <c r="J20" s="908">
        <v>7.0</v>
      </c>
      <c r="K20" s="1035">
        <v>19.0</v>
      </c>
      <c r="L20" s="911">
        <f t="shared" si="17"/>
        <v>69.4222</v>
      </c>
      <c r="M20" s="911">
        <f t="shared" si="18"/>
        <v>35.0455</v>
      </c>
      <c r="N20" s="911">
        <f t="shared" si="19"/>
        <v>104.4677</v>
      </c>
      <c r="O20" s="911">
        <f t="shared" si="20"/>
        <v>5.57802</v>
      </c>
      <c r="P20" s="911">
        <f t="shared" si="21"/>
        <v>4.130847</v>
      </c>
      <c r="Q20" s="911">
        <f t="shared" si="22"/>
        <v>9.708867</v>
      </c>
      <c r="R20" s="1103" t="s">
        <v>1899</v>
      </c>
      <c r="S20" s="47"/>
      <c r="T20" s="47"/>
      <c r="U20" s="47"/>
      <c r="V20" s="47"/>
      <c r="W20" s="47"/>
      <c r="X20" s="47"/>
      <c r="Y20" s="47"/>
      <c r="Z20" s="47"/>
    </row>
    <row r="21" ht="12.75" customHeight="1">
      <c r="A21" s="1104"/>
      <c r="B21" s="1104" t="s">
        <v>1945</v>
      </c>
      <c r="C21" s="1104"/>
      <c r="D21" s="1104"/>
      <c r="E21" s="1104"/>
      <c r="F21" s="1104"/>
      <c r="G21" s="1104"/>
      <c r="H21" s="1104"/>
      <c r="I21" s="1104"/>
      <c r="J21" s="1104"/>
      <c r="K21" s="1104"/>
      <c r="L21" s="1104"/>
      <c r="M21" s="1104"/>
      <c r="N21" s="1105">
        <f>SUM(N7:N20)</f>
        <v>339.058655</v>
      </c>
      <c r="O21" s="1105"/>
      <c r="P21" s="1105"/>
      <c r="Q21" s="1105">
        <f>SUM(Q7:Q20)</f>
        <v>30.7086633</v>
      </c>
      <c r="R21" s="1106"/>
      <c r="S21" s="47"/>
      <c r="T21" s="47"/>
      <c r="U21" s="47"/>
      <c r="V21" s="47"/>
      <c r="W21" s="47"/>
      <c r="X21" s="47"/>
      <c r="Y21" s="47"/>
      <c r="Z21" s="47"/>
    </row>
    <row r="22" ht="12.75" customHeight="1">
      <c r="A22" s="777"/>
      <c r="B22" s="777" t="s">
        <v>1946</v>
      </c>
      <c r="C22" s="777"/>
      <c r="D22" s="777"/>
      <c r="E22" s="777"/>
      <c r="F22" s="777"/>
      <c r="G22" s="777"/>
      <c r="H22" s="777"/>
      <c r="I22" s="777"/>
      <c r="J22" s="777"/>
      <c r="K22" s="777"/>
      <c r="L22" s="777"/>
      <c r="M22" s="777"/>
      <c r="N22" s="1069"/>
      <c r="O22" s="777"/>
      <c r="P22" s="777"/>
      <c r="Q22" s="1069"/>
      <c r="R22" s="1107"/>
      <c r="S22" s="47"/>
      <c r="T22" s="47"/>
      <c r="U22" s="47"/>
      <c r="V22" s="47"/>
      <c r="W22" s="47"/>
      <c r="X22" s="47"/>
      <c r="Y22" s="47"/>
      <c r="Z22" s="47"/>
    </row>
    <row r="23" ht="12.75" customHeight="1">
      <c r="A23" s="1108"/>
      <c r="B23" s="1108"/>
      <c r="C23" s="1108"/>
      <c r="D23" s="1108"/>
      <c r="E23" s="1108"/>
      <c r="F23" s="1108"/>
      <c r="G23" s="1108"/>
      <c r="H23" s="1108"/>
      <c r="I23" s="1108"/>
      <c r="J23" s="1108"/>
      <c r="K23" s="1108"/>
      <c r="L23" s="1108"/>
      <c r="M23" s="1108"/>
      <c r="N23" s="1109"/>
      <c r="O23" s="1108"/>
      <c r="P23" s="1108"/>
      <c r="Q23" s="1109"/>
      <c r="R23" s="1110"/>
      <c r="S23" s="47"/>
      <c r="T23" s="47"/>
      <c r="U23" s="47"/>
      <c r="V23" s="47"/>
      <c r="W23" s="47"/>
      <c r="X23" s="47"/>
      <c r="Y23" s="47"/>
      <c r="Z23" s="47"/>
    </row>
    <row r="24" ht="12.75" customHeight="1">
      <c r="A24" s="1068"/>
      <c r="B24" s="777"/>
      <c r="C24" s="777"/>
      <c r="D24" s="777"/>
      <c r="E24" s="777"/>
      <c r="F24" s="777"/>
      <c r="G24" s="777"/>
      <c r="H24" s="777"/>
      <c r="I24" s="777"/>
      <c r="J24" s="1069" t="s">
        <v>1903</v>
      </c>
      <c r="K24" s="777"/>
      <c r="L24" s="1070"/>
      <c r="M24" s="1069"/>
      <c r="N24" s="1069">
        <f>SUM(N8:N12)</f>
        <v>24.66368</v>
      </c>
      <c r="O24" s="777" t="s">
        <v>730</v>
      </c>
      <c r="P24" s="777"/>
      <c r="Q24" s="777"/>
      <c r="R24" s="1107"/>
      <c r="S24" s="47"/>
      <c r="T24" s="47"/>
      <c r="U24" s="47"/>
      <c r="V24" s="47"/>
      <c r="W24" s="47"/>
      <c r="X24" s="47"/>
      <c r="Y24" s="47"/>
      <c r="Z24" s="47"/>
    </row>
    <row r="25" ht="12.75" customHeight="1">
      <c r="A25" s="1111"/>
      <c r="B25" s="1111"/>
      <c r="C25" s="1111"/>
      <c r="D25" s="1111"/>
      <c r="E25" s="1111"/>
      <c r="F25" s="1111"/>
      <c r="G25" s="1111"/>
      <c r="H25" s="1111"/>
      <c r="I25" s="1111"/>
      <c r="J25" s="1111"/>
      <c r="K25" s="1111"/>
      <c r="L25" s="1111"/>
      <c r="M25" s="1111"/>
      <c r="N25" s="1112"/>
      <c r="O25" s="177"/>
      <c r="P25" s="177"/>
      <c r="Q25" s="1112"/>
      <c r="R25" s="1113"/>
      <c r="S25" s="47"/>
      <c r="T25" s="47"/>
      <c r="U25" s="47"/>
      <c r="V25" s="47"/>
      <c r="W25" s="47"/>
      <c r="X25" s="47"/>
      <c r="Y25" s="47"/>
      <c r="Z25" s="47"/>
    </row>
    <row r="26" ht="12.75" customHeight="1">
      <c r="A26" s="47"/>
      <c r="B26" s="1114" t="s">
        <v>1947</v>
      </c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81"/>
      <c r="O26" s="47"/>
      <c r="P26" s="481"/>
      <c r="Q26" s="47"/>
      <c r="R26" s="117"/>
      <c r="S26" s="47"/>
      <c r="T26" s="47"/>
      <c r="U26" s="47"/>
      <c r="V26" s="47"/>
      <c r="W26" s="47"/>
      <c r="X26" s="47"/>
      <c r="Y26" s="47"/>
      <c r="Z26" s="47"/>
    </row>
    <row r="27" ht="13.5" customHeight="1">
      <c r="A27" s="47"/>
      <c r="B27" s="1114"/>
      <c r="C27" s="47"/>
      <c r="D27" s="47"/>
      <c r="E27" s="47"/>
      <c r="F27" s="47"/>
      <c r="G27" s="47"/>
      <c r="H27" s="47"/>
      <c r="I27" s="47"/>
      <c r="J27" s="47"/>
      <c r="K27" s="47"/>
      <c r="L27" s="1115"/>
      <c r="N27" s="47"/>
      <c r="O27" s="47"/>
      <c r="P27" s="47"/>
      <c r="Q27" s="47"/>
      <c r="R27" s="117"/>
      <c r="S27" s="47"/>
      <c r="T27" s="47"/>
      <c r="U27" s="47"/>
      <c r="V27" s="47"/>
      <c r="W27" s="47"/>
      <c r="X27" s="47"/>
      <c r="Y27" s="47"/>
      <c r="Z27" s="47"/>
    </row>
    <row r="28" ht="13.5" customHeight="1">
      <c r="A28" s="1116"/>
      <c r="B28" s="1116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81"/>
      <c r="O28" s="47"/>
      <c r="P28" s="47"/>
      <c r="Q28" s="47"/>
      <c r="R28" s="117"/>
      <c r="S28" s="47"/>
      <c r="T28" s="47"/>
      <c r="U28" s="47"/>
      <c r="V28" s="47"/>
      <c r="W28" s="47"/>
      <c r="X28" s="47"/>
      <c r="Y28" s="47"/>
      <c r="Z28" s="47"/>
    </row>
    <row r="29" ht="13.5" customHeight="1">
      <c r="A29" s="1116"/>
      <c r="B29" s="47"/>
      <c r="C29" s="47"/>
      <c r="D29" s="47"/>
      <c r="E29" s="392" t="s">
        <v>1931</v>
      </c>
      <c r="F29" s="47"/>
      <c r="G29" s="47"/>
      <c r="H29" s="117" t="s">
        <v>1842</v>
      </c>
      <c r="I29" s="47"/>
      <c r="J29" s="47"/>
      <c r="K29" s="47"/>
      <c r="L29" s="47"/>
      <c r="M29" s="47"/>
      <c r="N29" s="47"/>
      <c r="O29" s="47"/>
      <c r="P29" s="47"/>
      <c r="Q29" s="47"/>
      <c r="R29" s="117"/>
      <c r="S29" s="47"/>
      <c r="T29" s="47"/>
      <c r="U29" s="47"/>
      <c r="V29" s="47"/>
      <c r="W29" s="47"/>
      <c r="X29" s="47"/>
      <c r="Y29" s="47"/>
      <c r="Z29" s="47"/>
    </row>
    <row r="30" ht="13.5" customHeight="1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117"/>
      <c r="S30" s="47"/>
      <c r="T30" s="47"/>
      <c r="U30" s="47"/>
      <c r="V30" s="47"/>
      <c r="W30" s="47"/>
      <c r="X30" s="47"/>
      <c r="Y30" s="47"/>
      <c r="Z30" s="47"/>
    </row>
    <row r="31" ht="13.5" customHeight="1">
      <c r="A31" s="47"/>
      <c r="B31" s="47"/>
      <c r="C31" s="47"/>
      <c r="D31" s="47"/>
      <c r="E31" s="47"/>
      <c r="F31" s="1117"/>
      <c r="G31" s="1117"/>
      <c r="H31" s="1117"/>
      <c r="I31" s="47"/>
      <c r="J31" s="47"/>
      <c r="K31" s="47"/>
      <c r="L31" s="47"/>
      <c r="M31" s="47"/>
      <c r="N31" s="47"/>
      <c r="O31" s="47"/>
      <c r="P31" s="47"/>
      <c r="Q31" s="47"/>
      <c r="R31" s="117"/>
      <c r="S31" s="47"/>
      <c r="T31" s="47"/>
      <c r="U31" s="47"/>
      <c r="V31" s="47"/>
      <c r="W31" s="47"/>
      <c r="X31" s="47"/>
      <c r="Y31" s="47"/>
      <c r="Z31" s="47"/>
    </row>
    <row r="32" ht="12.75" customHeight="1">
      <c r="A32" s="47"/>
      <c r="B32" s="47"/>
      <c r="C32" s="47"/>
      <c r="D32" s="47"/>
      <c r="E32" s="1118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117"/>
      <c r="S32" s="47"/>
      <c r="T32" s="47"/>
      <c r="U32" s="47"/>
      <c r="V32" s="47"/>
      <c r="W32" s="47"/>
      <c r="X32" s="47"/>
      <c r="Y32" s="47"/>
      <c r="Z32" s="47"/>
    </row>
    <row r="33" ht="12.75" customHeight="1">
      <c r="A33" s="47"/>
      <c r="B33" s="47"/>
      <c r="C33" s="47"/>
      <c r="D33" s="47"/>
      <c r="E33" s="1119"/>
      <c r="F33" s="47"/>
      <c r="G33" s="1117"/>
      <c r="H33" s="1117"/>
      <c r="I33" s="47"/>
      <c r="J33" s="47"/>
      <c r="K33" s="47"/>
      <c r="L33" s="47"/>
      <c r="M33" s="47"/>
      <c r="N33" s="47"/>
      <c r="O33" s="47"/>
      <c r="P33" s="47"/>
      <c r="Q33" s="47"/>
      <c r="R33" s="117"/>
      <c r="S33" s="47"/>
      <c r="T33" s="47"/>
      <c r="U33" s="47"/>
      <c r="V33" s="47"/>
      <c r="W33" s="47"/>
      <c r="X33" s="47"/>
      <c r="Y33" s="47"/>
      <c r="Z33" s="47"/>
    </row>
    <row r="34" ht="12.75" customHeight="1">
      <c r="A34" s="47"/>
      <c r="B34" s="47"/>
      <c r="C34" s="1120" t="s">
        <v>1932</v>
      </c>
      <c r="D34" s="1118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117"/>
      <c r="S34" s="47"/>
      <c r="T34" s="47"/>
      <c r="U34" s="47"/>
      <c r="V34" s="47"/>
      <c r="W34" s="47"/>
      <c r="X34" s="47"/>
      <c r="Y34" s="47"/>
      <c r="Z34" s="47"/>
    </row>
    <row r="35" ht="12.75" customHeight="1">
      <c r="A35" s="47"/>
      <c r="B35" s="47"/>
      <c r="C35" s="860"/>
      <c r="D35" s="1119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117"/>
      <c r="S35" s="47"/>
      <c r="T35" s="47"/>
      <c r="U35" s="47"/>
      <c r="V35" s="47"/>
      <c r="W35" s="47"/>
      <c r="X35" s="47"/>
      <c r="Y35" s="47"/>
      <c r="Z35" s="47"/>
    </row>
    <row r="36" ht="19.5" customHeight="1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117"/>
      <c r="S36" s="47"/>
      <c r="T36" s="47"/>
      <c r="U36" s="47"/>
      <c r="V36" s="47"/>
      <c r="W36" s="47"/>
      <c r="X36" s="47"/>
      <c r="Y36" s="47"/>
      <c r="Z36" s="47"/>
    </row>
    <row r="37" ht="19.5" customHeight="1">
      <c r="A37" s="47"/>
      <c r="B37" s="47"/>
      <c r="C37" s="1117"/>
      <c r="D37" s="1117"/>
      <c r="E37" s="47"/>
      <c r="F37" s="392" t="s">
        <v>1843</v>
      </c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117"/>
      <c r="S37" s="47"/>
      <c r="T37" s="47"/>
      <c r="U37" s="47"/>
      <c r="V37" s="47"/>
      <c r="W37" s="47"/>
      <c r="X37" s="47"/>
      <c r="Y37" s="47"/>
      <c r="Z37" s="47"/>
    </row>
    <row r="38" ht="12.75" customHeight="1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117"/>
      <c r="S38" s="47"/>
      <c r="T38" s="47"/>
      <c r="U38" s="47"/>
      <c r="V38" s="47"/>
      <c r="W38" s="47"/>
      <c r="X38" s="47"/>
      <c r="Y38" s="47"/>
      <c r="Z38" s="47"/>
    </row>
    <row r="39" ht="12.75" customHeight="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117"/>
      <c r="S39" s="47"/>
      <c r="T39" s="47"/>
      <c r="U39" s="47"/>
      <c r="V39" s="47"/>
      <c r="W39" s="47"/>
      <c r="X39" s="47"/>
      <c r="Y39" s="47"/>
      <c r="Z39" s="47"/>
    </row>
    <row r="40" ht="12.75" customHeight="1">
      <c r="A40" s="1121"/>
      <c r="B40" s="1121"/>
      <c r="C40" s="1121"/>
      <c r="D40" s="1121"/>
      <c r="E40" s="1121"/>
      <c r="F40" s="1121"/>
      <c r="G40" s="1121"/>
      <c r="H40" s="1121"/>
      <c r="I40" s="1121"/>
      <c r="J40" s="1121"/>
      <c r="K40" s="1121"/>
      <c r="L40" s="1121"/>
      <c r="M40" s="1121"/>
      <c r="N40" s="1121"/>
      <c r="O40" s="1121"/>
      <c r="P40" s="1121"/>
      <c r="Q40" s="1121"/>
      <c r="R40" s="1122"/>
      <c r="S40" s="47"/>
      <c r="T40" s="47"/>
      <c r="U40" s="47"/>
      <c r="V40" s="47"/>
      <c r="W40" s="47"/>
      <c r="X40" s="47"/>
      <c r="Y40" s="47"/>
      <c r="Z40" s="47"/>
    </row>
    <row r="41" ht="12.75" customHeight="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117"/>
      <c r="S41" s="47"/>
      <c r="T41" s="47"/>
      <c r="U41" s="47"/>
      <c r="V41" s="47"/>
      <c r="W41" s="47"/>
      <c r="X41" s="47"/>
      <c r="Y41" s="47"/>
      <c r="Z41" s="47"/>
    </row>
    <row r="42" ht="12.75" customHeight="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117"/>
      <c r="S42" s="47"/>
      <c r="T42" s="47"/>
      <c r="U42" s="47"/>
      <c r="V42" s="47"/>
      <c r="W42" s="47"/>
      <c r="X42" s="47"/>
      <c r="Y42" s="47"/>
      <c r="Z42" s="47"/>
    </row>
    <row r="43" ht="12.75" customHeight="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81"/>
      <c r="M43" s="47"/>
      <c r="N43" s="47"/>
      <c r="O43" s="47"/>
      <c r="P43" s="47"/>
      <c r="Q43" s="47"/>
      <c r="R43" s="117"/>
      <c r="S43" s="47"/>
      <c r="T43" s="47"/>
      <c r="U43" s="47"/>
      <c r="V43" s="47"/>
      <c r="W43" s="47"/>
      <c r="X43" s="47"/>
      <c r="Y43" s="47"/>
      <c r="Z43" s="47"/>
    </row>
    <row r="44" ht="12.75" customHeight="1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117"/>
      <c r="S44" s="47"/>
      <c r="T44" s="47"/>
      <c r="U44" s="47"/>
      <c r="V44" s="47"/>
      <c r="W44" s="47"/>
      <c r="X44" s="47"/>
      <c r="Y44" s="47"/>
      <c r="Z44" s="47"/>
    </row>
    <row r="45" ht="12.75" customHeight="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117"/>
      <c r="S45" s="47"/>
      <c r="T45" s="47"/>
      <c r="U45" s="47"/>
      <c r="V45" s="47"/>
      <c r="W45" s="47"/>
      <c r="X45" s="47"/>
      <c r="Y45" s="47"/>
      <c r="Z45" s="47"/>
    </row>
    <row r="46" ht="12.75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117"/>
      <c r="S46" s="47"/>
      <c r="T46" s="47"/>
      <c r="U46" s="47"/>
      <c r="V46" s="47"/>
      <c r="W46" s="47"/>
      <c r="X46" s="47"/>
      <c r="Y46" s="47"/>
      <c r="Z46" s="47"/>
    </row>
    <row r="47" ht="12.75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117"/>
      <c r="S47" s="47"/>
      <c r="T47" s="47"/>
      <c r="U47" s="47"/>
      <c r="V47" s="47"/>
      <c r="W47" s="47"/>
      <c r="X47" s="47"/>
      <c r="Y47" s="47"/>
      <c r="Z47" s="47"/>
    </row>
    <row r="48" ht="12.75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117"/>
      <c r="S48" s="47"/>
      <c r="T48" s="47"/>
      <c r="U48" s="47"/>
      <c r="V48" s="47"/>
      <c r="W48" s="47"/>
      <c r="X48" s="47"/>
      <c r="Y48" s="47"/>
      <c r="Z48" s="47"/>
    </row>
    <row r="49" ht="12.75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117"/>
      <c r="S49" s="47"/>
      <c r="T49" s="47"/>
      <c r="U49" s="47"/>
      <c r="V49" s="47"/>
      <c r="W49" s="47"/>
      <c r="X49" s="47"/>
      <c r="Y49" s="47"/>
      <c r="Z49" s="47"/>
    </row>
    <row r="50" ht="12.75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117"/>
      <c r="S50" s="47"/>
      <c r="T50" s="47"/>
      <c r="U50" s="47"/>
      <c r="V50" s="47"/>
      <c r="W50" s="47"/>
      <c r="X50" s="47"/>
      <c r="Y50" s="47"/>
      <c r="Z50" s="47"/>
    </row>
    <row r="51" ht="12.75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117"/>
      <c r="S51" s="47"/>
      <c r="T51" s="47"/>
      <c r="U51" s="47"/>
      <c r="V51" s="47"/>
      <c r="W51" s="47"/>
      <c r="X51" s="47"/>
      <c r="Y51" s="47"/>
      <c r="Z51" s="47"/>
    </row>
    <row r="52" ht="12.75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117"/>
      <c r="S52" s="47"/>
      <c r="T52" s="47"/>
      <c r="U52" s="47"/>
      <c r="V52" s="47"/>
      <c r="W52" s="47"/>
      <c r="X52" s="47"/>
      <c r="Y52" s="47"/>
      <c r="Z52" s="47"/>
    </row>
    <row r="53" ht="12.75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117"/>
      <c r="S53" s="47"/>
      <c r="T53" s="47"/>
      <c r="U53" s="47"/>
      <c r="V53" s="47"/>
      <c r="W53" s="47"/>
      <c r="X53" s="47"/>
      <c r="Y53" s="47"/>
      <c r="Z53" s="47"/>
    </row>
    <row r="54" ht="12.75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117"/>
      <c r="S54" s="47"/>
      <c r="T54" s="47"/>
      <c r="U54" s="47"/>
      <c r="V54" s="47"/>
      <c r="W54" s="47"/>
      <c r="X54" s="47"/>
      <c r="Y54" s="47"/>
      <c r="Z54" s="47"/>
    </row>
    <row r="55" ht="12.75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117"/>
      <c r="S55" s="47"/>
      <c r="T55" s="47"/>
      <c r="U55" s="47"/>
      <c r="V55" s="47"/>
      <c r="W55" s="47"/>
      <c r="X55" s="47"/>
      <c r="Y55" s="47"/>
      <c r="Z55" s="47"/>
    </row>
    <row r="56" ht="12.75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117"/>
      <c r="S56" s="47"/>
      <c r="T56" s="47"/>
      <c r="U56" s="47"/>
      <c r="V56" s="47"/>
      <c r="W56" s="47"/>
      <c r="X56" s="47"/>
      <c r="Y56" s="47"/>
      <c r="Z56" s="47"/>
    </row>
    <row r="57" ht="12.75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117"/>
      <c r="S57" s="47"/>
      <c r="T57" s="47"/>
      <c r="U57" s="47"/>
      <c r="V57" s="47"/>
      <c r="W57" s="47"/>
      <c r="X57" s="47"/>
      <c r="Y57" s="47"/>
      <c r="Z57" s="47"/>
    </row>
    <row r="58" ht="12.75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117"/>
      <c r="S58" s="47"/>
      <c r="T58" s="47"/>
      <c r="U58" s="47"/>
      <c r="V58" s="47"/>
      <c r="W58" s="47"/>
      <c r="X58" s="47"/>
      <c r="Y58" s="47"/>
      <c r="Z58" s="47"/>
    </row>
    <row r="59" ht="12.75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117"/>
      <c r="S59" s="47"/>
      <c r="T59" s="47"/>
      <c r="U59" s="47"/>
      <c r="V59" s="47"/>
      <c r="W59" s="47"/>
      <c r="X59" s="47"/>
      <c r="Y59" s="47"/>
      <c r="Z59" s="47"/>
    </row>
    <row r="60" ht="12.75" customHeight="1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117"/>
      <c r="S60" s="47"/>
      <c r="T60" s="47"/>
      <c r="U60" s="47"/>
      <c r="V60" s="47"/>
      <c r="W60" s="47"/>
      <c r="X60" s="47"/>
      <c r="Y60" s="47"/>
      <c r="Z60" s="47"/>
    </row>
    <row r="61" ht="12.75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117"/>
      <c r="S61" s="47"/>
      <c r="T61" s="47"/>
      <c r="U61" s="47"/>
      <c r="V61" s="47"/>
      <c r="W61" s="47"/>
      <c r="X61" s="47"/>
      <c r="Y61" s="47"/>
      <c r="Z61" s="47"/>
    </row>
    <row r="62" ht="12.75" customHeight="1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117"/>
      <c r="S62" s="47"/>
      <c r="T62" s="47"/>
      <c r="U62" s="47"/>
      <c r="V62" s="47"/>
      <c r="W62" s="47"/>
      <c r="X62" s="47"/>
      <c r="Y62" s="47"/>
      <c r="Z62" s="47"/>
    </row>
    <row r="63" ht="12.75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117"/>
      <c r="S63" s="47"/>
      <c r="T63" s="47"/>
      <c r="U63" s="47"/>
      <c r="V63" s="47"/>
      <c r="W63" s="47"/>
      <c r="X63" s="47"/>
      <c r="Y63" s="47"/>
      <c r="Z63" s="47"/>
    </row>
    <row r="64" ht="12.75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117"/>
      <c r="S64" s="47"/>
      <c r="T64" s="47"/>
      <c r="U64" s="47"/>
      <c r="V64" s="47"/>
      <c r="W64" s="47"/>
      <c r="X64" s="47"/>
      <c r="Y64" s="47"/>
      <c r="Z64" s="47"/>
    </row>
    <row r="65" ht="12.75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117"/>
      <c r="S65" s="47"/>
      <c r="T65" s="47"/>
      <c r="U65" s="47"/>
      <c r="V65" s="47"/>
      <c r="W65" s="47"/>
      <c r="X65" s="47"/>
      <c r="Y65" s="47"/>
      <c r="Z65" s="47"/>
    </row>
    <row r="66" ht="12.75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117"/>
      <c r="S66" s="47"/>
      <c r="T66" s="47"/>
      <c r="U66" s="47"/>
      <c r="V66" s="47"/>
      <c r="W66" s="47"/>
      <c r="X66" s="47"/>
      <c r="Y66" s="47"/>
      <c r="Z66" s="47"/>
    </row>
    <row r="67" ht="12.75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117"/>
      <c r="S67" s="47"/>
      <c r="T67" s="47"/>
      <c r="U67" s="47"/>
      <c r="V67" s="47"/>
      <c r="W67" s="47"/>
      <c r="X67" s="47"/>
      <c r="Y67" s="47"/>
      <c r="Z67" s="47"/>
    </row>
    <row r="68" ht="12.75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117"/>
      <c r="S68" s="47"/>
      <c r="T68" s="47"/>
      <c r="U68" s="47"/>
      <c r="V68" s="47"/>
      <c r="W68" s="47"/>
      <c r="X68" s="47"/>
      <c r="Y68" s="47"/>
      <c r="Z68" s="47"/>
    </row>
    <row r="69" ht="12.75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117"/>
      <c r="S69" s="47"/>
      <c r="T69" s="47"/>
      <c r="U69" s="47"/>
      <c r="V69" s="47"/>
      <c r="W69" s="47"/>
      <c r="X69" s="47"/>
      <c r="Y69" s="47"/>
      <c r="Z69" s="47"/>
    </row>
    <row r="70" ht="12.75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117"/>
      <c r="S70" s="47"/>
      <c r="T70" s="47"/>
      <c r="U70" s="47"/>
      <c r="V70" s="47"/>
      <c r="W70" s="47"/>
      <c r="X70" s="47"/>
      <c r="Y70" s="47"/>
      <c r="Z70" s="47"/>
    </row>
    <row r="71" ht="12.75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117"/>
      <c r="S71" s="47"/>
      <c r="T71" s="47"/>
      <c r="U71" s="47"/>
      <c r="V71" s="47"/>
      <c r="W71" s="47"/>
      <c r="X71" s="47"/>
      <c r="Y71" s="47"/>
      <c r="Z71" s="47"/>
    </row>
    <row r="72" ht="12.75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117"/>
      <c r="S72" s="47"/>
      <c r="T72" s="47"/>
      <c r="U72" s="47"/>
      <c r="V72" s="47"/>
      <c r="W72" s="47"/>
      <c r="X72" s="47"/>
      <c r="Y72" s="47"/>
      <c r="Z72" s="47"/>
    </row>
    <row r="73" ht="12.75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117"/>
      <c r="S73" s="47"/>
      <c r="T73" s="47"/>
      <c r="U73" s="47"/>
      <c r="V73" s="47"/>
      <c r="W73" s="47"/>
      <c r="X73" s="47"/>
      <c r="Y73" s="47"/>
      <c r="Z73" s="47"/>
    </row>
    <row r="74" ht="12.75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117"/>
      <c r="S74" s="47"/>
      <c r="T74" s="47"/>
      <c r="U74" s="47"/>
      <c r="V74" s="47"/>
      <c r="W74" s="47"/>
      <c r="X74" s="47"/>
      <c r="Y74" s="47"/>
      <c r="Z74" s="47"/>
    </row>
    <row r="75" ht="12.7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117"/>
      <c r="S75" s="47"/>
      <c r="T75" s="47"/>
      <c r="U75" s="47"/>
      <c r="V75" s="47"/>
      <c r="W75" s="47"/>
      <c r="X75" s="47"/>
      <c r="Y75" s="47"/>
      <c r="Z75" s="47"/>
    </row>
    <row r="76" ht="12.7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117"/>
      <c r="S76" s="47"/>
      <c r="T76" s="47"/>
      <c r="U76" s="47"/>
      <c r="V76" s="47"/>
      <c r="W76" s="47"/>
      <c r="X76" s="47"/>
      <c r="Y76" s="47"/>
      <c r="Z76" s="47"/>
    </row>
    <row r="77" ht="12.7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117"/>
      <c r="S77" s="47"/>
      <c r="T77" s="47"/>
      <c r="U77" s="47"/>
      <c r="V77" s="47"/>
      <c r="W77" s="47"/>
      <c r="X77" s="47"/>
      <c r="Y77" s="47"/>
      <c r="Z77" s="47"/>
    </row>
    <row r="78" ht="12.75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117"/>
      <c r="S78" s="47"/>
      <c r="T78" s="47"/>
      <c r="U78" s="47"/>
      <c r="V78" s="47"/>
      <c r="W78" s="47"/>
      <c r="X78" s="47"/>
      <c r="Y78" s="47"/>
      <c r="Z78" s="47"/>
    </row>
    <row r="79" ht="12.75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117"/>
      <c r="S79" s="47"/>
      <c r="T79" s="47"/>
      <c r="U79" s="47"/>
      <c r="V79" s="47"/>
      <c r="W79" s="47"/>
      <c r="X79" s="47"/>
      <c r="Y79" s="47"/>
      <c r="Z79" s="47"/>
    </row>
    <row r="80" ht="12.75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117"/>
      <c r="S80" s="47"/>
      <c r="T80" s="47"/>
      <c r="U80" s="47"/>
      <c r="V80" s="47"/>
      <c r="W80" s="47"/>
      <c r="X80" s="47"/>
      <c r="Y80" s="47"/>
      <c r="Z80" s="47"/>
    </row>
    <row r="81" ht="12.75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117"/>
      <c r="S81" s="47"/>
      <c r="T81" s="47"/>
      <c r="U81" s="47"/>
      <c r="V81" s="47"/>
      <c r="W81" s="47"/>
      <c r="X81" s="47"/>
      <c r="Y81" s="47"/>
      <c r="Z81" s="47"/>
    </row>
    <row r="82" ht="12.75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117"/>
      <c r="S82" s="47"/>
      <c r="T82" s="47"/>
      <c r="U82" s="47"/>
      <c r="V82" s="47"/>
      <c r="W82" s="47"/>
      <c r="X82" s="47"/>
      <c r="Y82" s="47"/>
      <c r="Z82" s="47"/>
    </row>
    <row r="83" ht="12.75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117"/>
      <c r="S83" s="47"/>
      <c r="T83" s="47"/>
      <c r="U83" s="47"/>
      <c r="V83" s="47"/>
      <c r="W83" s="47"/>
      <c r="X83" s="47"/>
      <c r="Y83" s="47"/>
      <c r="Z83" s="47"/>
    </row>
    <row r="84" ht="12.75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117"/>
      <c r="S84" s="47"/>
      <c r="T84" s="47"/>
      <c r="U84" s="47"/>
      <c r="V84" s="47"/>
      <c r="W84" s="47"/>
      <c r="X84" s="47"/>
      <c r="Y84" s="47"/>
      <c r="Z84" s="47"/>
    </row>
    <row r="85" ht="12.75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117"/>
      <c r="S85" s="47"/>
      <c r="T85" s="47"/>
      <c r="U85" s="47"/>
      <c r="V85" s="47"/>
      <c r="W85" s="47"/>
      <c r="X85" s="47"/>
      <c r="Y85" s="47"/>
      <c r="Z85" s="47"/>
    </row>
    <row r="86" ht="12.75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117"/>
      <c r="S86" s="47"/>
      <c r="T86" s="47"/>
      <c r="U86" s="47"/>
      <c r="V86" s="47"/>
      <c r="W86" s="47"/>
      <c r="X86" s="47"/>
      <c r="Y86" s="47"/>
      <c r="Z86" s="47"/>
    </row>
    <row r="87" ht="12.7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117"/>
      <c r="S87" s="47"/>
      <c r="T87" s="47"/>
      <c r="U87" s="47"/>
      <c r="V87" s="47"/>
      <c r="W87" s="47"/>
      <c r="X87" s="47"/>
      <c r="Y87" s="47"/>
      <c r="Z87" s="47"/>
    </row>
    <row r="88" ht="12.7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117"/>
      <c r="S88" s="47"/>
      <c r="T88" s="47"/>
      <c r="U88" s="47"/>
      <c r="V88" s="47"/>
      <c r="W88" s="47"/>
      <c r="X88" s="47"/>
      <c r="Y88" s="47"/>
      <c r="Z88" s="47"/>
    </row>
    <row r="89" ht="12.7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117"/>
      <c r="S89" s="47"/>
      <c r="T89" s="47"/>
      <c r="U89" s="47"/>
      <c r="V89" s="47"/>
      <c r="W89" s="47"/>
      <c r="X89" s="47"/>
      <c r="Y89" s="47"/>
      <c r="Z89" s="47"/>
    </row>
    <row r="90" ht="12.7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117"/>
      <c r="S90" s="47"/>
      <c r="T90" s="47"/>
      <c r="U90" s="47"/>
      <c r="V90" s="47"/>
      <c r="W90" s="47"/>
      <c r="X90" s="47"/>
      <c r="Y90" s="47"/>
      <c r="Z90" s="47"/>
    </row>
    <row r="91" ht="12.7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117"/>
      <c r="S91" s="47"/>
      <c r="T91" s="47"/>
      <c r="U91" s="47"/>
      <c r="V91" s="47"/>
      <c r="W91" s="47"/>
      <c r="X91" s="47"/>
      <c r="Y91" s="47"/>
      <c r="Z91" s="47"/>
    </row>
    <row r="92" ht="12.7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117"/>
      <c r="S92" s="47"/>
      <c r="T92" s="47"/>
      <c r="U92" s="47"/>
      <c r="V92" s="47"/>
      <c r="W92" s="47"/>
      <c r="X92" s="47"/>
      <c r="Y92" s="47"/>
      <c r="Z92" s="47"/>
    </row>
    <row r="93" ht="12.7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117"/>
      <c r="S93" s="47"/>
      <c r="T93" s="47"/>
      <c r="U93" s="47"/>
      <c r="V93" s="47"/>
      <c r="W93" s="47"/>
      <c r="X93" s="47"/>
      <c r="Y93" s="47"/>
      <c r="Z93" s="47"/>
    </row>
    <row r="94" ht="12.7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117"/>
      <c r="S94" s="47"/>
      <c r="T94" s="47"/>
      <c r="U94" s="47"/>
      <c r="V94" s="47"/>
      <c r="W94" s="47"/>
      <c r="X94" s="47"/>
      <c r="Y94" s="47"/>
      <c r="Z94" s="47"/>
    </row>
    <row r="95" ht="12.7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117"/>
      <c r="S95" s="47"/>
      <c r="T95" s="47"/>
      <c r="U95" s="47"/>
      <c r="V95" s="47"/>
      <c r="W95" s="47"/>
      <c r="X95" s="47"/>
      <c r="Y95" s="47"/>
      <c r="Z95" s="47"/>
    </row>
    <row r="96" ht="12.7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117"/>
      <c r="S96" s="47"/>
      <c r="T96" s="47"/>
      <c r="U96" s="47"/>
      <c r="V96" s="47"/>
      <c r="W96" s="47"/>
      <c r="X96" s="47"/>
      <c r="Y96" s="47"/>
      <c r="Z96" s="47"/>
    </row>
    <row r="97" ht="12.7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117"/>
      <c r="S97" s="47"/>
      <c r="T97" s="47"/>
      <c r="U97" s="47"/>
      <c r="V97" s="47"/>
      <c r="W97" s="47"/>
      <c r="X97" s="47"/>
      <c r="Y97" s="47"/>
      <c r="Z97" s="47"/>
    </row>
    <row r="98" ht="12.7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117"/>
      <c r="S98" s="47"/>
      <c r="T98" s="47"/>
      <c r="U98" s="47"/>
      <c r="V98" s="47"/>
      <c r="W98" s="47"/>
      <c r="X98" s="47"/>
      <c r="Y98" s="47"/>
      <c r="Z98" s="47"/>
    </row>
    <row r="99" ht="12.7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117"/>
      <c r="S99" s="47"/>
      <c r="T99" s="47"/>
      <c r="U99" s="47"/>
      <c r="V99" s="47"/>
      <c r="W99" s="47"/>
      <c r="X99" s="47"/>
      <c r="Y99" s="47"/>
      <c r="Z99" s="47"/>
    </row>
    <row r="100" ht="12.7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117"/>
      <c r="S100" s="47"/>
      <c r="T100" s="47"/>
      <c r="U100" s="47"/>
      <c r="V100" s="47"/>
      <c r="W100" s="47"/>
      <c r="X100" s="47"/>
      <c r="Y100" s="47"/>
      <c r="Z100" s="47"/>
    </row>
    <row r="101" ht="12.75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117"/>
      <c r="S101" s="47"/>
      <c r="T101" s="47"/>
      <c r="U101" s="47"/>
      <c r="V101" s="47"/>
      <c r="W101" s="47"/>
      <c r="X101" s="47"/>
      <c r="Y101" s="47"/>
      <c r="Z101" s="47"/>
    </row>
    <row r="102" ht="12.75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117"/>
      <c r="S102" s="47"/>
      <c r="T102" s="47"/>
      <c r="U102" s="47"/>
      <c r="V102" s="47"/>
      <c r="W102" s="47"/>
      <c r="X102" s="47"/>
      <c r="Y102" s="47"/>
      <c r="Z102" s="47"/>
    </row>
    <row r="103" ht="12.75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117"/>
      <c r="S103" s="47"/>
      <c r="T103" s="47"/>
      <c r="U103" s="47"/>
      <c r="V103" s="47"/>
      <c r="W103" s="47"/>
      <c r="X103" s="47"/>
      <c r="Y103" s="47"/>
      <c r="Z103" s="47"/>
    </row>
    <row r="104" ht="12.75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117"/>
      <c r="S104" s="47"/>
      <c r="T104" s="47"/>
      <c r="U104" s="47"/>
      <c r="V104" s="47"/>
      <c r="W104" s="47"/>
      <c r="X104" s="47"/>
      <c r="Y104" s="47"/>
      <c r="Z104" s="47"/>
    </row>
    <row r="105" ht="12.75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117"/>
      <c r="S105" s="47"/>
      <c r="T105" s="47"/>
      <c r="U105" s="47"/>
      <c r="V105" s="47"/>
      <c r="W105" s="47"/>
      <c r="X105" s="47"/>
      <c r="Y105" s="47"/>
      <c r="Z105" s="47"/>
    </row>
    <row r="106" ht="12.75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117"/>
      <c r="S106" s="47"/>
      <c r="T106" s="47"/>
      <c r="U106" s="47"/>
      <c r="V106" s="47"/>
      <c r="W106" s="47"/>
      <c r="X106" s="47"/>
      <c r="Y106" s="47"/>
      <c r="Z106" s="47"/>
    </row>
    <row r="107" ht="12.75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117"/>
      <c r="S107" s="47"/>
      <c r="T107" s="47"/>
      <c r="U107" s="47"/>
      <c r="V107" s="47"/>
      <c r="W107" s="47"/>
      <c r="X107" s="47"/>
      <c r="Y107" s="47"/>
      <c r="Z107" s="47"/>
    </row>
    <row r="108" ht="12.75" customHeight="1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117"/>
      <c r="S108" s="47"/>
      <c r="T108" s="47"/>
      <c r="U108" s="47"/>
      <c r="V108" s="47"/>
      <c r="W108" s="47"/>
      <c r="X108" s="47"/>
      <c r="Y108" s="47"/>
      <c r="Z108" s="47"/>
    </row>
    <row r="109" ht="12.75" customHeigh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117"/>
      <c r="S109" s="47"/>
      <c r="T109" s="47"/>
      <c r="U109" s="47"/>
      <c r="V109" s="47"/>
      <c r="W109" s="47"/>
      <c r="X109" s="47"/>
      <c r="Y109" s="47"/>
      <c r="Z109" s="47"/>
    </row>
    <row r="110" ht="12.75" customHeight="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117"/>
      <c r="S110" s="47"/>
      <c r="T110" s="47"/>
      <c r="U110" s="47"/>
      <c r="V110" s="47"/>
      <c r="W110" s="47"/>
      <c r="X110" s="47"/>
      <c r="Y110" s="47"/>
      <c r="Z110" s="47"/>
    </row>
    <row r="111" ht="12.75" customHeigh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117"/>
      <c r="S111" s="47"/>
      <c r="T111" s="47"/>
      <c r="U111" s="47"/>
      <c r="V111" s="47"/>
      <c r="W111" s="47"/>
      <c r="X111" s="47"/>
      <c r="Y111" s="47"/>
      <c r="Z111" s="47"/>
    </row>
    <row r="112" ht="12.75" customHeight="1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117"/>
      <c r="S112" s="47"/>
      <c r="T112" s="47"/>
      <c r="U112" s="47"/>
      <c r="V112" s="47"/>
      <c r="W112" s="47"/>
      <c r="X112" s="47"/>
      <c r="Y112" s="47"/>
      <c r="Z112" s="47"/>
    </row>
    <row r="113" ht="12.75" customHeight="1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117"/>
      <c r="S113" s="47"/>
      <c r="T113" s="47"/>
      <c r="U113" s="47"/>
      <c r="V113" s="47"/>
      <c r="W113" s="47"/>
      <c r="X113" s="47"/>
      <c r="Y113" s="47"/>
      <c r="Z113" s="47"/>
    </row>
    <row r="114" ht="12.75" customHeight="1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117"/>
      <c r="S114" s="47"/>
      <c r="T114" s="47"/>
      <c r="U114" s="47"/>
      <c r="V114" s="47"/>
      <c r="W114" s="47"/>
      <c r="X114" s="47"/>
      <c r="Y114" s="47"/>
      <c r="Z114" s="47"/>
    </row>
    <row r="115" ht="12.75" customHeigh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117"/>
      <c r="S115" s="47"/>
      <c r="T115" s="47"/>
      <c r="U115" s="47"/>
      <c r="V115" s="47"/>
      <c r="W115" s="47"/>
      <c r="X115" s="47"/>
      <c r="Y115" s="47"/>
      <c r="Z115" s="47"/>
    </row>
    <row r="116" ht="12.75" customHeight="1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117"/>
      <c r="S116" s="47"/>
      <c r="T116" s="47"/>
      <c r="U116" s="47"/>
      <c r="V116" s="47"/>
      <c r="W116" s="47"/>
      <c r="X116" s="47"/>
      <c r="Y116" s="47"/>
      <c r="Z116" s="47"/>
    </row>
    <row r="117" ht="12.75" customHeight="1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117"/>
      <c r="S117" s="47"/>
      <c r="T117" s="47"/>
      <c r="U117" s="47"/>
      <c r="V117" s="47"/>
      <c r="W117" s="47"/>
      <c r="X117" s="47"/>
      <c r="Y117" s="47"/>
      <c r="Z117" s="47"/>
    </row>
    <row r="118" ht="12.75" customHeigh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117"/>
      <c r="S118" s="47"/>
      <c r="T118" s="47"/>
      <c r="U118" s="47"/>
      <c r="V118" s="47"/>
      <c r="W118" s="47"/>
      <c r="X118" s="47"/>
      <c r="Y118" s="47"/>
      <c r="Z118" s="47"/>
    </row>
    <row r="119" ht="12.75" customHeigh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117"/>
      <c r="S119" s="47"/>
      <c r="T119" s="47"/>
      <c r="U119" s="47"/>
      <c r="V119" s="47"/>
      <c r="W119" s="47"/>
      <c r="X119" s="47"/>
      <c r="Y119" s="47"/>
      <c r="Z119" s="47"/>
    </row>
    <row r="120" ht="12.75" customHeigh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117"/>
      <c r="S120" s="47"/>
      <c r="T120" s="47"/>
      <c r="U120" s="47"/>
      <c r="V120" s="47"/>
      <c r="W120" s="47"/>
      <c r="X120" s="47"/>
      <c r="Y120" s="47"/>
      <c r="Z120" s="47"/>
    </row>
    <row r="121" ht="12.75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117"/>
      <c r="S121" s="47"/>
      <c r="T121" s="47"/>
      <c r="U121" s="47"/>
      <c r="V121" s="47"/>
      <c r="W121" s="47"/>
      <c r="X121" s="47"/>
      <c r="Y121" s="47"/>
      <c r="Z121" s="47"/>
    </row>
    <row r="122" ht="12.75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117"/>
      <c r="S122" s="47"/>
      <c r="T122" s="47"/>
      <c r="U122" s="47"/>
      <c r="V122" s="47"/>
      <c r="W122" s="47"/>
      <c r="X122" s="47"/>
      <c r="Y122" s="47"/>
      <c r="Z122" s="47"/>
    </row>
    <row r="123" ht="12.75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117"/>
      <c r="S123" s="47"/>
      <c r="T123" s="47"/>
      <c r="U123" s="47"/>
      <c r="V123" s="47"/>
      <c r="W123" s="47"/>
      <c r="X123" s="47"/>
      <c r="Y123" s="47"/>
      <c r="Z123" s="47"/>
    </row>
    <row r="124" ht="12.75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117"/>
      <c r="S124" s="47"/>
      <c r="T124" s="47"/>
      <c r="U124" s="47"/>
      <c r="V124" s="47"/>
      <c r="W124" s="47"/>
      <c r="X124" s="47"/>
      <c r="Y124" s="47"/>
      <c r="Z124" s="47"/>
    </row>
    <row r="125" ht="12.75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117"/>
      <c r="S125" s="47"/>
      <c r="T125" s="47"/>
      <c r="U125" s="47"/>
      <c r="V125" s="47"/>
      <c r="W125" s="47"/>
      <c r="X125" s="47"/>
      <c r="Y125" s="47"/>
      <c r="Z125" s="47"/>
    </row>
    <row r="126" ht="12.75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117"/>
      <c r="S126" s="47"/>
      <c r="T126" s="47"/>
      <c r="U126" s="47"/>
      <c r="V126" s="47"/>
      <c r="W126" s="47"/>
      <c r="X126" s="47"/>
      <c r="Y126" s="47"/>
      <c r="Z126" s="47"/>
    </row>
    <row r="127" ht="12.75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117"/>
      <c r="S127" s="47"/>
      <c r="T127" s="47"/>
      <c r="U127" s="47"/>
      <c r="V127" s="47"/>
      <c r="W127" s="47"/>
      <c r="X127" s="47"/>
      <c r="Y127" s="47"/>
      <c r="Z127" s="47"/>
    </row>
    <row r="128" ht="12.75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117"/>
      <c r="S128" s="47"/>
      <c r="T128" s="47"/>
      <c r="U128" s="47"/>
      <c r="V128" s="47"/>
      <c r="W128" s="47"/>
      <c r="X128" s="47"/>
      <c r="Y128" s="47"/>
      <c r="Z128" s="47"/>
    </row>
    <row r="129" ht="12.75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117"/>
      <c r="S129" s="47"/>
      <c r="T129" s="47"/>
      <c r="U129" s="47"/>
      <c r="V129" s="47"/>
      <c r="W129" s="47"/>
      <c r="X129" s="47"/>
      <c r="Y129" s="47"/>
      <c r="Z129" s="47"/>
    </row>
    <row r="130" ht="12.75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117"/>
      <c r="S130" s="47"/>
      <c r="T130" s="47"/>
      <c r="U130" s="47"/>
      <c r="V130" s="47"/>
      <c r="W130" s="47"/>
      <c r="X130" s="47"/>
      <c r="Y130" s="47"/>
      <c r="Z130" s="47"/>
    </row>
    <row r="131" ht="12.75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117"/>
      <c r="S131" s="47"/>
      <c r="T131" s="47"/>
      <c r="U131" s="47"/>
      <c r="V131" s="47"/>
      <c r="W131" s="47"/>
      <c r="X131" s="47"/>
      <c r="Y131" s="47"/>
      <c r="Z131" s="47"/>
    </row>
    <row r="132" ht="12.75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117"/>
      <c r="S132" s="47"/>
      <c r="T132" s="47"/>
      <c r="U132" s="47"/>
      <c r="V132" s="47"/>
      <c r="W132" s="47"/>
      <c r="X132" s="47"/>
      <c r="Y132" s="47"/>
      <c r="Z132" s="47"/>
    </row>
    <row r="133" ht="12.75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117"/>
      <c r="S133" s="47"/>
      <c r="T133" s="47"/>
      <c r="U133" s="47"/>
      <c r="V133" s="47"/>
      <c r="W133" s="47"/>
      <c r="X133" s="47"/>
      <c r="Y133" s="47"/>
      <c r="Z133" s="47"/>
    </row>
    <row r="134" ht="12.75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117"/>
      <c r="S134" s="47"/>
      <c r="T134" s="47"/>
      <c r="U134" s="47"/>
      <c r="V134" s="47"/>
      <c r="W134" s="47"/>
      <c r="X134" s="47"/>
      <c r="Y134" s="47"/>
      <c r="Z134" s="47"/>
    </row>
    <row r="135" ht="12.75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117"/>
      <c r="S135" s="47"/>
      <c r="T135" s="47"/>
      <c r="U135" s="47"/>
      <c r="V135" s="47"/>
      <c r="W135" s="47"/>
      <c r="X135" s="47"/>
      <c r="Y135" s="47"/>
      <c r="Z135" s="47"/>
    </row>
    <row r="136" ht="12.75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117"/>
      <c r="S136" s="47"/>
      <c r="T136" s="47"/>
      <c r="U136" s="47"/>
      <c r="V136" s="47"/>
      <c r="W136" s="47"/>
      <c r="X136" s="47"/>
      <c r="Y136" s="47"/>
      <c r="Z136" s="47"/>
    </row>
    <row r="137" ht="12.75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117"/>
      <c r="S137" s="47"/>
      <c r="T137" s="47"/>
      <c r="U137" s="47"/>
      <c r="V137" s="47"/>
      <c r="W137" s="47"/>
      <c r="X137" s="47"/>
      <c r="Y137" s="47"/>
      <c r="Z137" s="47"/>
    </row>
    <row r="138" ht="12.75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117"/>
      <c r="S138" s="47"/>
      <c r="T138" s="47"/>
      <c r="U138" s="47"/>
      <c r="V138" s="47"/>
      <c r="W138" s="47"/>
      <c r="X138" s="47"/>
      <c r="Y138" s="47"/>
      <c r="Z138" s="47"/>
    </row>
    <row r="139" ht="12.75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117"/>
      <c r="S139" s="47"/>
      <c r="T139" s="47"/>
      <c r="U139" s="47"/>
      <c r="V139" s="47"/>
      <c r="W139" s="47"/>
      <c r="X139" s="47"/>
      <c r="Y139" s="47"/>
      <c r="Z139" s="47"/>
    </row>
    <row r="140" ht="12.75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117"/>
      <c r="S140" s="47"/>
      <c r="T140" s="47"/>
      <c r="U140" s="47"/>
      <c r="V140" s="47"/>
      <c r="W140" s="47"/>
      <c r="X140" s="47"/>
      <c r="Y140" s="47"/>
      <c r="Z140" s="47"/>
    </row>
    <row r="141" ht="12.75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117"/>
      <c r="S141" s="47"/>
      <c r="T141" s="47"/>
      <c r="U141" s="47"/>
      <c r="V141" s="47"/>
      <c r="W141" s="47"/>
      <c r="X141" s="47"/>
      <c r="Y141" s="47"/>
      <c r="Z141" s="47"/>
    </row>
    <row r="142" ht="12.75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117"/>
      <c r="S142" s="47"/>
      <c r="T142" s="47"/>
      <c r="U142" s="47"/>
      <c r="V142" s="47"/>
      <c r="W142" s="47"/>
      <c r="X142" s="47"/>
      <c r="Y142" s="47"/>
      <c r="Z142" s="47"/>
    </row>
    <row r="143" ht="12.75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117"/>
      <c r="S143" s="47"/>
      <c r="T143" s="47"/>
      <c r="U143" s="47"/>
      <c r="V143" s="47"/>
      <c r="W143" s="47"/>
      <c r="X143" s="47"/>
      <c r="Y143" s="47"/>
      <c r="Z143" s="47"/>
    </row>
    <row r="144" ht="12.75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117"/>
      <c r="S144" s="47"/>
      <c r="T144" s="47"/>
      <c r="U144" s="47"/>
      <c r="V144" s="47"/>
      <c r="W144" s="47"/>
      <c r="X144" s="47"/>
      <c r="Y144" s="47"/>
      <c r="Z144" s="47"/>
    </row>
    <row r="145" ht="12.75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117"/>
      <c r="S145" s="47"/>
      <c r="T145" s="47"/>
      <c r="U145" s="47"/>
      <c r="V145" s="47"/>
      <c r="W145" s="47"/>
      <c r="X145" s="47"/>
      <c r="Y145" s="47"/>
      <c r="Z145" s="47"/>
    </row>
    <row r="146" ht="12.75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117"/>
      <c r="S146" s="47"/>
      <c r="T146" s="47"/>
      <c r="U146" s="47"/>
      <c r="V146" s="47"/>
      <c r="W146" s="47"/>
      <c r="X146" s="47"/>
      <c r="Y146" s="47"/>
      <c r="Z146" s="47"/>
    </row>
    <row r="147" ht="12.75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117"/>
      <c r="S147" s="47"/>
      <c r="T147" s="47"/>
      <c r="U147" s="47"/>
      <c r="V147" s="47"/>
      <c r="W147" s="47"/>
      <c r="X147" s="47"/>
      <c r="Y147" s="47"/>
      <c r="Z147" s="47"/>
    </row>
    <row r="148" ht="12.75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117"/>
      <c r="S148" s="47"/>
      <c r="T148" s="47"/>
      <c r="U148" s="47"/>
      <c r="V148" s="47"/>
      <c r="W148" s="47"/>
      <c r="X148" s="47"/>
      <c r="Y148" s="47"/>
      <c r="Z148" s="47"/>
    </row>
    <row r="149" ht="12.75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117"/>
      <c r="S149" s="47"/>
      <c r="T149" s="47"/>
      <c r="U149" s="47"/>
      <c r="V149" s="47"/>
      <c r="W149" s="47"/>
      <c r="X149" s="47"/>
      <c r="Y149" s="47"/>
      <c r="Z149" s="47"/>
    </row>
    <row r="150" ht="12.75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117"/>
      <c r="S150" s="47"/>
      <c r="T150" s="47"/>
      <c r="U150" s="47"/>
      <c r="V150" s="47"/>
      <c r="W150" s="47"/>
      <c r="X150" s="47"/>
      <c r="Y150" s="47"/>
      <c r="Z150" s="47"/>
    </row>
    <row r="151" ht="12.75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117"/>
      <c r="S151" s="47"/>
      <c r="T151" s="47"/>
      <c r="U151" s="47"/>
      <c r="V151" s="47"/>
      <c r="W151" s="47"/>
      <c r="X151" s="47"/>
      <c r="Y151" s="47"/>
      <c r="Z151" s="47"/>
    </row>
    <row r="152" ht="12.75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117"/>
      <c r="S152" s="47"/>
      <c r="T152" s="47"/>
      <c r="U152" s="47"/>
      <c r="V152" s="47"/>
      <c r="W152" s="47"/>
      <c r="X152" s="47"/>
      <c r="Y152" s="47"/>
      <c r="Z152" s="47"/>
    </row>
    <row r="153" ht="12.75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117"/>
      <c r="S153" s="47"/>
      <c r="T153" s="47"/>
      <c r="U153" s="47"/>
      <c r="V153" s="47"/>
      <c r="W153" s="47"/>
      <c r="X153" s="47"/>
      <c r="Y153" s="47"/>
      <c r="Z153" s="47"/>
    </row>
    <row r="154" ht="12.75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117"/>
      <c r="S154" s="47"/>
      <c r="T154" s="47"/>
      <c r="U154" s="47"/>
      <c r="V154" s="47"/>
      <c r="W154" s="47"/>
      <c r="X154" s="47"/>
      <c r="Y154" s="47"/>
      <c r="Z154" s="47"/>
    </row>
    <row r="155" ht="12.75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117"/>
      <c r="S155" s="47"/>
      <c r="T155" s="47"/>
      <c r="U155" s="47"/>
      <c r="V155" s="47"/>
      <c r="W155" s="47"/>
      <c r="X155" s="47"/>
      <c r="Y155" s="47"/>
      <c r="Z155" s="47"/>
    </row>
    <row r="156" ht="12.75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117"/>
      <c r="S156" s="47"/>
      <c r="T156" s="47"/>
      <c r="U156" s="47"/>
      <c r="V156" s="47"/>
      <c r="W156" s="47"/>
      <c r="X156" s="47"/>
      <c r="Y156" s="47"/>
      <c r="Z156" s="47"/>
    </row>
    <row r="157" ht="12.75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117"/>
      <c r="S157" s="47"/>
      <c r="T157" s="47"/>
      <c r="U157" s="47"/>
      <c r="V157" s="47"/>
      <c r="W157" s="47"/>
      <c r="X157" s="47"/>
      <c r="Y157" s="47"/>
      <c r="Z157" s="47"/>
    </row>
    <row r="158" ht="12.75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117"/>
      <c r="S158" s="47"/>
      <c r="T158" s="47"/>
      <c r="U158" s="47"/>
      <c r="V158" s="47"/>
      <c r="W158" s="47"/>
      <c r="X158" s="47"/>
      <c r="Y158" s="47"/>
      <c r="Z158" s="47"/>
    </row>
    <row r="159" ht="12.7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117"/>
      <c r="S159" s="47"/>
      <c r="T159" s="47"/>
      <c r="U159" s="47"/>
      <c r="V159" s="47"/>
      <c r="W159" s="47"/>
      <c r="X159" s="47"/>
      <c r="Y159" s="47"/>
      <c r="Z159" s="47"/>
    </row>
    <row r="160" ht="12.75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117"/>
      <c r="S160" s="47"/>
      <c r="T160" s="47"/>
      <c r="U160" s="47"/>
      <c r="V160" s="47"/>
      <c r="W160" s="47"/>
      <c r="X160" s="47"/>
      <c r="Y160" s="47"/>
      <c r="Z160" s="47"/>
    </row>
    <row r="161" ht="12.7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117"/>
      <c r="S161" s="47"/>
      <c r="T161" s="47"/>
      <c r="U161" s="47"/>
      <c r="V161" s="47"/>
      <c r="W161" s="47"/>
      <c r="X161" s="47"/>
      <c r="Y161" s="47"/>
      <c r="Z161" s="47"/>
    </row>
    <row r="162" ht="12.75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117"/>
      <c r="S162" s="47"/>
      <c r="T162" s="47"/>
      <c r="U162" s="47"/>
      <c r="V162" s="47"/>
      <c r="W162" s="47"/>
      <c r="X162" s="47"/>
      <c r="Y162" s="47"/>
      <c r="Z162" s="47"/>
    </row>
    <row r="163" ht="12.7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117"/>
      <c r="S163" s="47"/>
      <c r="T163" s="47"/>
      <c r="U163" s="47"/>
      <c r="V163" s="47"/>
      <c r="W163" s="47"/>
      <c r="X163" s="47"/>
      <c r="Y163" s="47"/>
      <c r="Z163" s="47"/>
    </row>
    <row r="164" ht="12.75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117"/>
      <c r="S164" s="47"/>
      <c r="T164" s="47"/>
      <c r="U164" s="47"/>
      <c r="V164" s="47"/>
      <c r="W164" s="47"/>
      <c r="X164" s="47"/>
      <c r="Y164" s="47"/>
      <c r="Z164" s="47"/>
    </row>
    <row r="165" ht="12.7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117"/>
      <c r="S165" s="47"/>
      <c r="T165" s="47"/>
      <c r="U165" s="47"/>
      <c r="V165" s="47"/>
      <c r="W165" s="47"/>
      <c r="X165" s="47"/>
      <c r="Y165" s="47"/>
      <c r="Z165" s="47"/>
    </row>
    <row r="166" ht="12.75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117"/>
      <c r="S166" s="47"/>
      <c r="T166" s="47"/>
      <c r="U166" s="47"/>
      <c r="V166" s="47"/>
      <c r="W166" s="47"/>
      <c r="X166" s="47"/>
      <c r="Y166" s="47"/>
      <c r="Z166" s="47"/>
    </row>
    <row r="167" ht="12.7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117"/>
      <c r="S167" s="47"/>
      <c r="T167" s="47"/>
      <c r="U167" s="47"/>
      <c r="V167" s="47"/>
      <c r="W167" s="47"/>
      <c r="X167" s="47"/>
      <c r="Y167" s="47"/>
      <c r="Z167" s="47"/>
    </row>
    <row r="168" ht="12.75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117"/>
      <c r="S168" s="47"/>
      <c r="T168" s="47"/>
      <c r="U168" s="47"/>
      <c r="V168" s="47"/>
      <c r="W168" s="47"/>
      <c r="X168" s="47"/>
      <c r="Y168" s="47"/>
      <c r="Z168" s="47"/>
    </row>
    <row r="169" ht="12.7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117"/>
      <c r="S169" s="47"/>
      <c r="T169" s="47"/>
      <c r="U169" s="47"/>
      <c r="V169" s="47"/>
      <c r="W169" s="47"/>
      <c r="X169" s="47"/>
      <c r="Y169" s="47"/>
      <c r="Z169" s="47"/>
    </row>
    <row r="170" ht="12.75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117"/>
      <c r="S170" s="47"/>
      <c r="T170" s="47"/>
      <c r="U170" s="47"/>
      <c r="V170" s="47"/>
      <c r="W170" s="47"/>
      <c r="X170" s="47"/>
      <c r="Y170" s="47"/>
      <c r="Z170" s="47"/>
    </row>
    <row r="171" ht="12.7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117"/>
      <c r="S171" s="47"/>
      <c r="T171" s="47"/>
      <c r="U171" s="47"/>
      <c r="V171" s="47"/>
      <c r="W171" s="47"/>
      <c r="X171" s="47"/>
      <c r="Y171" s="47"/>
      <c r="Z171" s="47"/>
    </row>
    <row r="172" ht="12.75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117"/>
      <c r="S172" s="47"/>
      <c r="T172" s="47"/>
      <c r="U172" s="47"/>
      <c r="V172" s="47"/>
      <c r="W172" s="47"/>
      <c r="X172" s="47"/>
      <c r="Y172" s="47"/>
      <c r="Z172" s="47"/>
    </row>
    <row r="173" ht="12.7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117"/>
      <c r="S173" s="47"/>
      <c r="T173" s="47"/>
      <c r="U173" s="47"/>
      <c r="V173" s="47"/>
      <c r="W173" s="47"/>
      <c r="X173" s="47"/>
      <c r="Y173" s="47"/>
      <c r="Z173" s="47"/>
    </row>
    <row r="174" ht="12.75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117"/>
      <c r="S174" s="47"/>
      <c r="T174" s="47"/>
      <c r="U174" s="47"/>
      <c r="V174" s="47"/>
      <c r="W174" s="47"/>
      <c r="X174" s="47"/>
      <c r="Y174" s="47"/>
      <c r="Z174" s="47"/>
    </row>
    <row r="175" ht="12.7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117"/>
      <c r="S175" s="47"/>
      <c r="T175" s="47"/>
      <c r="U175" s="47"/>
      <c r="V175" s="47"/>
      <c r="W175" s="47"/>
      <c r="X175" s="47"/>
      <c r="Y175" s="47"/>
      <c r="Z175" s="47"/>
    </row>
    <row r="176" ht="12.7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117"/>
      <c r="S176" s="47"/>
      <c r="T176" s="47"/>
      <c r="U176" s="47"/>
      <c r="V176" s="47"/>
      <c r="W176" s="47"/>
      <c r="X176" s="47"/>
      <c r="Y176" s="47"/>
      <c r="Z176" s="47"/>
    </row>
    <row r="177" ht="12.75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117"/>
      <c r="S177" s="47"/>
      <c r="T177" s="47"/>
      <c r="U177" s="47"/>
      <c r="V177" s="47"/>
      <c r="W177" s="47"/>
      <c r="X177" s="47"/>
      <c r="Y177" s="47"/>
      <c r="Z177" s="47"/>
    </row>
    <row r="178" ht="12.75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117"/>
      <c r="S178" s="47"/>
      <c r="T178" s="47"/>
      <c r="U178" s="47"/>
      <c r="V178" s="47"/>
      <c r="W178" s="47"/>
      <c r="X178" s="47"/>
      <c r="Y178" s="47"/>
      <c r="Z178" s="47"/>
    </row>
    <row r="179" ht="12.75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117"/>
      <c r="S179" s="47"/>
      <c r="T179" s="47"/>
      <c r="U179" s="47"/>
      <c r="V179" s="47"/>
      <c r="W179" s="47"/>
      <c r="X179" s="47"/>
      <c r="Y179" s="47"/>
      <c r="Z179" s="47"/>
    </row>
    <row r="180" ht="12.75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117"/>
      <c r="S180" s="47"/>
      <c r="T180" s="47"/>
      <c r="U180" s="47"/>
      <c r="V180" s="47"/>
      <c r="W180" s="47"/>
      <c r="X180" s="47"/>
      <c r="Y180" s="47"/>
      <c r="Z180" s="47"/>
    </row>
    <row r="181" ht="12.75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117"/>
      <c r="S181" s="47"/>
      <c r="T181" s="47"/>
      <c r="U181" s="47"/>
      <c r="V181" s="47"/>
      <c r="W181" s="47"/>
      <c r="X181" s="47"/>
      <c r="Y181" s="47"/>
      <c r="Z181" s="47"/>
    </row>
    <row r="182" ht="12.75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117"/>
      <c r="S182" s="47"/>
      <c r="T182" s="47"/>
      <c r="U182" s="47"/>
      <c r="V182" s="47"/>
      <c r="W182" s="47"/>
      <c r="X182" s="47"/>
      <c r="Y182" s="47"/>
      <c r="Z182" s="47"/>
    </row>
    <row r="183" ht="12.75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117"/>
      <c r="S183" s="47"/>
      <c r="T183" s="47"/>
      <c r="U183" s="47"/>
      <c r="V183" s="47"/>
      <c r="W183" s="47"/>
      <c r="X183" s="47"/>
      <c r="Y183" s="47"/>
      <c r="Z183" s="47"/>
    </row>
    <row r="184" ht="12.75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117"/>
      <c r="S184" s="47"/>
      <c r="T184" s="47"/>
      <c r="U184" s="47"/>
      <c r="V184" s="47"/>
      <c r="W184" s="47"/>
      <c r="X184" s="47"/>
      <c r="Y184" s="47"/>
      <c r="Z184" s="47"/>
    </row>
    <row r="185" ht="12.7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117"/>
      <c r="S185" s="47"/>
      <c r="T185" s="47"/>
      <c r="U185" s="47"/>
      <c r="V185" s="47"/>
      <c r="W185" s="47"/>
      <c r="X185" s="47"/>
      <c r="Y185" s="47"/>
      <c r="Z185" s="47"/>
    </row>
    <row r="186" ht="12.75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117"/>
      <c r="S186" s="47"/>
      <c r="T186" s="47"/>
      <c r="U186" s="47"/>
      <c r="V186" s="47"/>
      <c r="W186" s="47"/>
      <c r="X186" s="47"/>
      <c r="Y186" s="47"/>
      <c r="Z186" s="47"/>
    </row>
    <row r="187" ht="12.75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117"/>
      <c r="S187" s="47"/>
      <c r="T187" s="47"/>
      <c r="U187" s="47"/>
      <c r="V187" s="47"/>
      <c r="W187" s="47"/>
      <c r="X187" s="47"/>
      <c r="Y187" s="47"/>
      <c r="Z187" s="47"/>
    </row>
    <row r="188" ht="12.75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117"/>
      <c r="S188" s="47"/>
      <c r="T188" s="47"/>
      <c r="U188" s="47"/>
      <c r="V188" s="47"/>
      <c r="W188" s="47"/>
      <c r="X188" s="47"/>
      <c r="Y188" s="47"/>
      <c r="Z188" s="47"/>
    </row>
    <row r="189" ht="12.7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117"/>
      <c r="S189" s="47"/>
      <c r="T189" s="47"/>
      <c r="U189" s="47"/>
      <c r="V189" s="47"/>
      <c r="W189" s="47"/>
      <c r="X189" s="47"/>
      <c r="Y189" s="47"/>
      <c r="Z189" s="47"/>
    </row>
    <row r="190" ht="12.75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117"/>
      <c r="S190" s="47"/>
      <c r="T190" s="47"/>
      <c r="U190" s="47"/>
      <c r="V190" s="47"/>
      <c r="W190" s="47"/>
      <c r="X190" s="47"/>
      <c r="Y190" s="47"/>
      <c r="Z190" s="47"/>
    </row>
    <row r="191" ht="12.7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117"/>
      <c r="S191" s="47"/>
      <c r="T191" s="47"/>
      <c r="U191" s="47"/>
      <c r="V191" s="47"/>
      <c r="W191" s="47"/>
      <c r="X191" s="47"/>
      <c r="Y191" s="47"/>
      <c r="Z191" s="47"/>
    </row>
    <row r="192" ht="12.75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117"/>
      <c r="S192" s="47"/>
      <c r="T192" s="47"/>
      <c r="U192" s="47"/>
      <c r="V192" s="47"/>
      <c r="W192" s="47"/>
      <c r="X192" s="47"/>
      <c r="Y192" s="47"/>
      <c r="Z192" s="47"/>
    </row>
    <row r="193" ht="12.7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117"/>
      <c r="S193" s="47"/>
      <c r="T193" s="47"/>
      <c r="U193" s="47"/>
      <c r="V193" s="47"/>
      <c r="W193" s="47"/>
      <c r="X193" s="47"/>
      <c r="Y193" s="47"/>
      <c r="Z193" s="47"/>
    </row>
    <row r="194" ht="12.75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117"/>
      <c r="S194" s="47"/>
      <c r="T194" s="47"/>
      <c r="U194" s="47"/>
      <c r="V194" s="47"/>
      <c r="W194" s="47"/>
      <c r="X194" s="47"/>
      <c r="Y194" s="47"/>
      <c r="Z194" s="47"/>
    </row>
    <row r="195" ht="12.7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117"/>
      <c r="S195" s="47"/>
      <c r="T195" s="47"/>
      <c r="U195" s="47"/>
      <c r="V195" s="47"/>
      <c r="W195" s="47"/>
      <c r="X195" s="47"/>
      <c r="Y195" s="47"/>
      <c r="Z195" s="47"/>
    </row>
    <row r="196" ht="12.75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117"/>
      <c r="S196" s="47"/>
      <c r="T196" s="47"/>
      <c r="U196" s="47"/>
      <c r="V196" s="47"/>
      <c r="W196" s="47"/>
      <c r="X196" s="47"/>
      <c r="Y196" s="47"/>
      <c r="Z196" s="47"/>
    </row>
    <row r="197" ht="12.7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117"/>
      <c r="S197" s="47"/>
      <c r="T197" s="47"/>
      <c r="U197" s="47"/>
      <c r="V197" s="47"/>
      <c r="W197" s="47"/>
      <c r="X197" s="47"/>
      <c r="Y197" s="47"/>
      <c r="Z197" s="47"/>
    </row>
    <row r="198" ht="12.75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117"/>
      <c r="S198" s="47"/>
      <c r="T198" s="47"/>
      <c r="U198" s="47"/>
      <c r="V198" s="47"/>
      <c r="W198" s="47"/>
      <c r="X198" s="47"/>
      <c r="Y198" s="47"/>
      <c r="Z198" s="47"/>
    </row>
    <row r="199" ht="12.7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117"/>
      <c r="S199" s="47"/>
      <c r="T199" s="47"/>
      <c r="U199" s="47"/>
      <c r="V199" s="47"/>
      <c r="W199" s="47"/>
      <c r="X199" s="47"/>
      <c r="Y199" s="47"/>
      <c r="Z199" s="47"/>
    </row>
    <row r="200" ht="12.75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117"/>
      <c r="S200" s="47"/>
      <c r="T200" s="47"/>
      <c r="U200" s="47"/>
      <c r="V200" s="47"/>
      <c r="W200" s="47"/>
      <c r="X200" s="47"/>
      <c r="Y200" s="47"/>
      <c r="Z200" s="47"/>
    </row>
    <row r="201" ht="12.7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117"/>
      <c r="S201" s="47"/>
      <c r="T201" s="47"/>
      <c r="U201" s="47"/>
      <c r="V201" s="47"/>
      <c r="W201" s="47"/>
      <c r="X201" s="47"/>
      <c r="Y201" s="47"/>
      <c r="Z201" s="47"/>
    </row>
    <row r="202" ht="12.75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117"/>
      <c r="S202" s="47"/>
      <c r="T202" s="47"/>
      <c r="U202" s="47"/>
      <c r="V202" s="47"/>
      <c r="W202" s="47"/>
      <c r="X202" s="47"/>
      <c r="Y202" s="47"/>
      <c r="Z202" s="47"/>
    </row>
    <row r="203" ht="12.7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117"/>
      <c r="S203" s="47"/>
      <c r="T203" s="47"/>
      <c r="U203" s="47"/>
      <c r="V203" s="47"/>
      <c r="W203" s="47"/>
      <c r="X203" s="47"/>
      <c r="Y203" s="47"/>
      <c r="Z203" s="47"/>
    </row>
    <row r="204" ht="12.7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117"/>
      <c r="S204" s="47"/>
      <c r="T204" s="47"/>
      <c r="U204" s="47"/>
      <c r="V204" s="47"/>
      <c r="W204" s="47"/>
      <c r="X204" s="47"/>
      <c r="Y204" s="47"/>
      <c r="Z204" s="47"/>
    </row>
    <row r="205" ht="12.7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117"/>
      <c r="S205" s="47"/>
      <c r="T205" s="47"/>
      <c r="U205" s="47"/>
      <c r="V205" s="47"/>
      <c r="W205" s="47"/>
      <c r="X205" s="47"/>
      <c r="Y205" s="47"/>
      <c r="Z205" s="47"/>
    </row>
    <row r="206" ht="12.7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117"/>
      <c r="S206" s="47"/>
      <c r="T206" s="47"/>
      <c r="U206" s="47"/>
      <c r="V206" s="47"/>
      <c r="W206" s="47"/>
      <c r="X206" s="47"/>
      <c r="Y206" s="47"/>
      <c r="Z206" s="47"/>
    </row>
    <row r="207" ht="12.7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117"/>
      <c r="S207" s="47"/>
      <c r="T207" s="47"/>
      <c r="U207" s="47"/>
      <c r="V207" s="47"/>
      <c r="W207" s="47"/>
      <c r="X207" s="47"/>
      <c r="Y207" s="47"/>
      <c r="Z207" s="47"/>
    </row>
    <row r="208" ht="12.7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117"/>
      <c r="S208" s="47"/>
      <c r="T208" s="47"/>
      <c r="U208" s="47"/>
      <c r="V208" s="47"/>
      <c r="W208" s="47"/>
      <c r="X208" s="47"/>
      <c r="Y208" s="47"/>
      <c r="Z208" s="47"/>
    </row>
    <row r="209" ht="12.7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117"/>
      <c r="S209" s="47"/>
      <c r="T209" s="47"/>
      <c r="U209" s="47"/>
      <c r="V209" s="47"/>
      <c r="W209" s="47"/>
      <c r="X209" s="47"/>
      <c r="Y209" s="47"/>
      <c r="Z209" s="47"/>
    </row>
    <row r="210" ht="12.7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117"/>
      <c r="S210" s="47"/>
      <c r="T210" s="47"/>
      <c r="U210" s="47"/>
      <c r="V210" s="47"/>
      <c r="W210" s="47"/>
      <c r="X210" s="47"/>
      <c r="Y210" s="47"/>
      <c r="Z210" s="47"/>
    </row>
    <row r="211" ht="12.7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117"/>
      <c r="S211" s="47"/>
      <c r="T211" s="47"/>
      <c r="U211" s="47"/>
      <c r="V211" s="47"/>
      <c r="W211" s="47"/>
      <c r="X211" s="47"/>
      <c r="Y211" s="47"/>
      <c r="Z211" s="47"/>
    </row>
    <row r="212" ht="12.7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117"/>
      <c r="S212" s="47"/>
      <c r="T212" s="47"/>
      <c r="U212" s="47"/>
      <c r="V212" s="47"/>
      <c r="W212" s="47"/>
      <c r="X212" s="47"/>
      <c r="Y212" s="47"/>
      <c r="Z212" s="47"/>
    </row>
    <row r="213" ht="12.7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117"/>
      <c r="S213" s="47"/>
      <c r="T213" s="47"/>
      <c r="U213" s="47"/>
      <c r="V213" s="47"/>
      <c r="W213" s="47"/>
      <c r="X213" s="47"/>
      <c r="Y213" s="47"/>
      <c r="Z213" s="47"/>
    </row>
    <row r="214" ht="12.7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117"/>
      <c r="S214" s="47"/>
      <c r="T214" s="47"/>
      <c r="U214" s="47"/>
      <c r="V214" s="47"/>
      <c r="W214" s="47"/>
      <c r="X214" s="47"/>
      <c r="Y214" s="47"/>
      <c r="Z214" s="47"/>
    </row>
    <row r="215" ht="12.7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117"/>
      <c r="S215" s="47"/>
      <c r="T215" s="47"/>
      <c r="U215" s="47"/>
      <c r="V215" s="47"/>
      <c r="W215" s="47"/>
      <c r="X215" s="47"/>
      <c r="Y215" s="47"/>
      <c r="Z215" s="47"/>
    </row>
    <row r="216" ht="12.75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117"/>
      <c r="S216" s="47"/>
      <c r="T216" s="47"/>
      <c r="U216" s="47"/>
      <c r="V216" s="47"/>
      <c r="W216" s="47"/>
      <c r="X216" s="47"/>
      <c r="Y216" s="47"/>
      <c r="Z216" s="47"/>
    </row>
    <row r="217" ht="12.7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117"/>
      <c r="S217" s="47"/>
      <c r="T217" s="47"/>
      <c r="U217" s="47"/>
      <c r="V217" s="47"/>
      <c r="W217" s="47"/>
      <c r="X217" s="47"/>
      <c r="Y217" s="47"/>
      <c r="Z217" s="47"/>
    </row>
    <row r="218" ht="12.7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117"/>
      <c r="S218" s="47"/>
      <c r="T218" s="47"/>
      <c r="U218" s="47"/>
      <c r="V218" s="47"/>
      <c r="W218" s="47"/>
      <c r="X218" s="47"/>
      <c r="Y218" s="47"/>
      <c r="Z218" s="47"/>
    </row>
    <row r="219" ht="12.75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117"/>
      <c r="S219" s="47"/>
      <c r="T219" s="47"/>
      <c r="U219" s="47"/>
      <c r="V219" s="47"/>
      <c r="W219" s="47"/>
      <c r="X219" s="47"/>
      <c r="Y219" s="47"/>
      <c r="Z219" s="47"/>
    </row>
    <row r="220" ht="12.75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117"/>
      <c r="S220" s="47"/>
      <c r="T220" s="47"/>
      <c r="U220" s="47"/>
      <c r="V220" s="47"/>
      <c r="W220" s="47"/>
      <c r="X220" s="47"/>
      <c r="Y220" s="47"/>
      <c r="Z220" s="47"/>
    </row>
    <row r="221" ht="12.75" customHeight="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117"/>
      <c r="S221" s="47"/>
      <c r="T221" s="47"/>
      <c r="U221" s="47"/>
      <c r="V221" s="47"/>
      <c r="W221" s="47"/>
      <c r="X221" s="47"/>
      <c r="Y221" s="47"/>
      <c r="Z221" s="47"/>
    </row>
    <row r="222" ht="12.75" customHeight="1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117"/>
      <c r="S222" s="47"/>
      <c r="T222" s="47"/>
      <c r="U222" s="47"/>
      <c r="V222" s="47"/>
      <c r="W222" s="47"/>
      <c r="X222" s="47"/>
      <c r="Y222" s="47"/>
      <c r="Z222" s="47"/>
    </row>
    <row r="223" ht="12.75" customHeight="1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117"/>
      <c r="S223" s="47"/>
      <c r="T223" s="47"/>
      <c r="U223" s="47"/>
      <c r="V223" s="47"/>
      <c r="W223" s="47"/>
      <c r="X223" s="47"/>
      <c r="Y223" s="47"/>
      <c r="Z223" s="47"/>
    </row>
    <row r="224" ht="12.75" customHeight="1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117"/>
      <c r="S224" s="47"/>
      <c r="T224" s="47"/>
      <c r="U224" s="47"/>
      <c r="V224" s="47"/>
      <c r="W224" s="47"/>
      <c r="X224" s="47"/>
      <c r="Y224" s="47"/>
      <c r="Z224" s="47"/>
    </row>
    <row r="225" ht="12.75" customHeight="1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117"/>
      <c r="S225" s="47"/>
      <c r="T225" s="47"/>
      <c r="U225" s="47"/>
      <c r="V225" s="47"/>
      <c r="W225" s="47"/>
      <c r="X225" s="47"/>
      <c r="Y225" s="47"/>
      <c r="Z225" s="47"/>
    </row>
    <row r="226" ht="12.75" customHeight="1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117"/>
      <c r="S226" s="47"/>
      <c r="T226" s="47"/>
      <c r="U226" s="47"/>
      <c r="V226" s="47"/>
      <c r="W226" s="47"/>
      <c r="X226" s="47"/>
      <c r="Y226" s="47"/>
      <c r="Z226" s="47"/>
    </row>
    <row r="227" ht="12.75" customHeight="1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117"/>
      <c r="S227" s="47"/>
      <c r="T227" s="47"/>
      <c r="U227" s="47"/>
      <c r="V227" s="47"/>
      <c r="W227" s="47"/>
      <c r="X227" s="47"/>
      <c r="Y227" s="47"/>
      <c r="Z227" s="47"/>
    </row>
    <row r="228" ht="12.75" customHeight="1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117"/>
      <c r="S228" s="47"/>
      <c r="T228" s="47"/>
      <c r="U228" s="47"/>
      <c r="V228" s="47"/>
      <c r="W228" s="47"/>
      <c r="X228" s="47"/>
      <c r="Y228" s="47"/>
      <c r="Z228" s="47"/>
    </row>
    <row r="229" ht="12.75" customHeight="1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117"/>
      <c r="S229" s="47"/>
      <c r="T229" s="47"/>
      <c r="U229" s="47"/>
      <c r="V229" s="47"/>
      <c r="W229" s="47"/>
      <c r="X229" s="47"/>
      <c r="Y229" s="47"/>
      <c r="Z229" s="47"/>
    </row>
    <row r="230" ht="12.75" customHeight="1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117"/>
      <c r="S230" s="47"/>
      <c r="T230" s="47"/>
      <c r="U230" s="47"/>
      <c r="V230" s="47"/>
      <c r="W230" s="47"/>
      <c r="X230" s="47"/>
      <c r="Y230" s="47"/>
      <c r="Z230" s="47"/>
    </row>
    <row r="231" ht="12.75" customHeight="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117"/>
      <c r="S231" s="47"/>
      <c r="T231" s="47"/>
      <c r="U231" s="47"/>
      <c r="V231" s="47"/>
      <c r="W231" s="47"/>
      <c r="X231" s="47"/>
      <c r="Y231" s="47"/>
      <c r="Z231" s="47"/>
    </row>
    <row r="232" ht="12.75" customHeight="1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117"/>
      <c r="S232" s="47"/>
      <c r="T232" s="47"/>
      <c r="U232" s="47"/>
      <c r="V232" s="47"/>
      <c r="W232" s="47"/>
      <c r="X232" s="47"/>
      <c r="Y232" s="47"/>
      <c r="Z232" s="47"/>
    </row>
    <row r="233" ht="12.75" customHeight="1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117"/>
      <c r="S233" s="47"/>
      <c r="T233" s="47"/>
      <c r="U233" s="47"/>
      <c r="V233" s="47"/>
      <c r="W233" s="47"/>
      <c r="X233" s="47"/>
      <c r="Y233" s="47"/>
      <c r="Z233" s="47"/>
    </row>
    <row r="234" ht="12.75" customHeight="1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117"/>
      <c r="S234" s="47"/>
      <c r="T234" s="47"/>
      <c r="U234" s="47"/>
      <c r="V234" s="47"/>
      <c r="W234" s="47"/>
      <c r="X234" s="47"/>
      <c r="Y234" s="47"/>
      <c r="Z234" s="47"/>
    </row>
    <row r="235" ht="12.75" customHeight="1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117"/>
      <c r="S235" s="47"/>
      <c r="T235" s="47"/>
      <c r="U235" s="47"/>
      <c r="V235" s="47"/>
      <c r="W235" s="47"/>
      <c r="X235" s="47"/>
      <c r="Y235" s="47"/>
      <c r="Z235" s="47"/>
    </row>
    <row r="236" ht="12.75" customHeight="1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117"/>
      <c r="S236" s="47"/>
      <c r="T236" s="47"/>
      <c r="U236" s="47"/>
      <c r="V236" s="47"/>
      <c r="W236" s="47"/>
      <c r="X236" s="47"/>
      <c r="Y236" s="47"/>
      <c r="Z236" s="47"/>
    </row>
    <row r="237" ht="12.75" customHeight="1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117"/>
      <c r="S237" s="47"/>
      <c r="T237" s="47"/>
      <c r="U237" s="47"/>
      <c r="V237" s="47"/>
      <c r="W237" s="47"/>
      <c r="X237" s="47"/>
      <c r="Y237" s="47"/>
      <c r="Z237" s="47"/>
    </row>
    <row r="238" ht="12.75" customHeight="1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117"/>
      <c r="S238" s="47"/>
      <c r="T238" s="47"/>
      <c r="U238" s="47"/>
      <c r="V238" s="47"/>
      <c r="W238" s="47"/>
      <c r="X238" s="47"/>
      <c r="Y238" s="47"/>
      <c r="Z238" s="47"/>
    </row>
    <row r="239" ht="12.75" customHeight="1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117"/>
      <c r="S239" s="47"/>
      <c r="T239" s="47"/>
      <c r="U239" s="47"/>
      <c r="V239" s="47"/>
      <c r="W239" s="47"/>
      <c r="X239" s="47"/>
      <c r="Y239" s="47"/>
      <c r="Z239" s="47"/>
    </row>
    <row r="240" ht="12.75" customHeight="1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117"/>
      <c r="S240" s="47"/>
      <c r="T240" s="47"/>
      <c r="U240" s="47"/>
      <c r="V240" s="47"/>
      <c r="W240" s="47"/>
      <c r="X240" s="47"/>
      <c r="Y240" s="47"/>
      <c r="Z240" s="47"/>
    </row>
    <row r="241" ht="12.75" customHeight="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117"/>
      <c r="S241" s="47"/>
      <c r="T241" s="47"/>
      <c r="U241" s="47"/>
      <c r="V241" s="47"/>
      <c r="W241" s="47"/>
      <c r="X241" s="47"/>
      <c r="Y241" s="47"/>
      <c r="Z241" s="47"/>
    </row>
    <row r="242" ht="12.75" customHeight="1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117"/>
      <c r="S242" s="47"/>
      <c r="T242" s="47"/>
      <c r="U242" s="47"/>
      <c r="V242" s="47"/>
      <c r="W242" s="47"/>
      <c r="X242" s="47"/>
      <c r="Y242" s="47"/>
      <c r="Z242" s="47"/>
    </row>
    <row r="243" ht="12.75" customHeight="1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117"/>
      <c r="S243" s="47"/>
      <c r="T243" s="47"/>
      <c r="U243" s="47"/>
      <c r="V243" s="47"/>
      <c r="W243" s="47"/>
      <c r="X243" s="47"/>
      <c r="Y243" s="47"/>
      <c r="Z243" s="47"/>
    </row>
    <row r="244" ht="12.75" customHeight="1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117"/>
      <c r="S244" s="47"/>
      <c r="T244" s="47"/>
      <c r="U244" s="47"/>
      <c r="V244" s="47"/>
      <c r="W244" s="47"/>
      <c r="X244" s="47"/>
      <c r="Y244" s="47"/>
      <c r="Z244" s="47"/>
    </row>
    <row r="245" ht="12.75" customHeight="1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117"/>
      <c r="S245" s="47"/>
      <c r="T245" s="47"/>
      <c r="U245" s="47"/>
      <c r="V245" s="47"/>
      <c r="W245" s="47"/>
      <c r="X245" s="47"/>
      <c r="Y245" s="47"/>
      <c r="Z245" s="47"/>
    </row>
    <row r="246" ht="12.75" customHeight="1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117"/>
      <c r="S246" s="47"/>
      <c r="T246" s="47"/>
      <c r="U246" s="47"/>
      <c r="V246" s="47"/>
      <c r="W246" s="47"/>
      <c r="X246" s="47"/>
      <c r="Y246" s="47"/>
      <c r="Z246" s="47"/>
    </row>
    <row r="247" ht="12.75" customHeight="1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117"/>
      <c r="S247" s="47"/>
      <c r="T247" s="47"/>
      <c r="U247" s="47"/>
      <c r="V247" s="47"/>
      <c r="W247" s="47"/>
      <c r="X247" s="47"/>
      <c r="Y247" s="47"/>
      <c r="Z247" s="47"/>
    </row>
    <row r="248" ht="12.75" customHeight="1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117"/>
      <c r="S248" s="47"/>
      <c r="T248" s="47"/>
      <c r="U248" s="47"/>
      <c r="V248" s="47"/>
      <c r="W248" s="47"/>
      <c r="X248" s="47"/>
      <c r="Y248" s="47"/>
      <c r="Z248" s="47"/>
    </row>
    <row r="249" ht="12.75" customHeight="1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117"/>
      <c r="S249" s="47"/>
      <c r="T249" s="47"/>
      <c r="U249" s="47"/>
      <c r="V249" s="47"/>
      <c r="W249" s="47"/>
      <c r="X249" s="47"/>
      <c r="Y249" s="47"/>
      <c r="Z249" s="47"/>
    </row>
    <row r="250" ht="12.75" customHeight="1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117"/>
      <c r="S250" s="47"/>
      <c r="T250" s="47"/>
      <c r="U250" s="47"/>
      <c r="V250" s="47"/>
      <c r="W250" s="47"/>
      <c r="X250" s="47"/>
      <c r="Y250" s="47"/>
      <c r="Z250" s="47"/>
    </row>
    <row r="251" ht="12.75" customHeight="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117"/>
      <c r="S251" s="47"/>
      <c r="T251" s="47"/>
      <c r="U251" s="47"/>
      <c r="V251" s="47"/>
      <c r="W251" s="47"/>
      <c r="X251" s="47"/>
      <c r="Y251" s="47"/>
      <c r="Z251" s="47"/>
    </row>
    <row r="252" ht="12.75" customHeight="1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117"/>
      <c r="S252" s="47"/>
      <c r="T252" s="47"/>
      <c r="U252" s="47"/>
      <c r="V252" s="47"/>
      <c r="W252" s="47"/>
      <c r="X252" s="47"/>
      <c r="Y252" s="47"/>
      <c r="Z252" s="47"/>
    </row>
    <row r="253" ht="12.75" customHeight="1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117"/>
      <c r="S253" s="47"/>
      <c r="T253" s="47"/>
      <c r="U253" s="47"/>
      <c r="V253" s="47"/>
      <c r="W253" s="47"/>
      <c r="X253" s="47"/>
      <c r="Y253" s="47"/>
      <c r="Z253" s="47"/>
    </row>
    <row r="254" ht="12.75" customHeight="1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117"/>
      <c r="S254" s="47"/>
      <c r="T254" s="47"/>
      <c r="U254" s="47"/>
      <c r="V254" s="47"/>
      <c r="W254" s="47"/>
      <c r="X254" s="47"/>
      <c r="Y254" s="47"/>
      <c r="Z254" s="47"/>
    </row>
    <row r="255" ht="12.75" customHeight="1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117"/>
      <c r="S255" s="47"/>
      <c r="T255" s="47"/>
      <c r="U255" s="47"/>
      <c r="V255" s="47"/>
      <c r="W255" s="47"/>
      <c r="X255" s="47"/>
      <c r="Y255" s="47"/>
      <c r="Z255" s="47"/>
    </row>
    <row r="256" ht="12.75" customHeight="1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117"/>
      <c r="S256" s="47"/>
      <c r="T256" s="47"/>
      <c r="U256" s="47"/>
      <c r="V256" s="47"/>
      <c r="W256" s="47"/>
      <c r="X256" s="47"/>
      <c r="Y256" s="47"/>
      <c r="Z256" s="47"/>
    </row>
    <row r="257" ht="12.75" customHeight="1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117"/>
      <c r="S257" s="47"/>
      <c r="T257" s="47"/>
      <c r="U257" s="47"/>
      <c r="V257" s="47"/>
      <c r="W257" s="47"/>
      <c r="X257" s="47"/>
      <c r="Y257" s="47"/>
      <c r="Z257" s="47"/>
    </row>
    <row r="258" ht="12.75" customHeight="1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117"/>
      <c r="S258" s="47"/>
      <c r="T258" s="47"/>
      <c r="U258" s="47"/>
      <c r="V258" s="47"/>
      <c r="W258" s="47"/>
      <c r="X258" s="47"/>
      <c r="Y258" s="47"/>
      <c r="Z258" s="47"/>
    </row>
    <row r="259" ht="12.75" customHeight="1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117"/>
      <c r="S259" s="47"/>
      <c r="T259" s="47"/>
      <c r="U259" s="47"/>
      <c r="V259" s="47"/>
      <c r="W259" s="47"/>
      <c r="X259" s="47"/>
      <c r="Y259" s="47"/>
      <c r="Z259" s="47"/>
    </row>
    <row r="260" ht="12.75" customHeight="1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117"/>
      <c r="S260" s="47"/>
      <c r="T260" s="47"/>
      <c r="U260" s="47"/>
      <c r="V260" s="47"/>
      <c r="W260" s="47"/>
      <c r="X260" s="47"/>
      <c r="Y260" s="47"/>
      <c r="Z260" s="47"/>
    </row>
    <row r="261" ht="12.75" customHeight="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117"/>
      <c r="S261" s="47"/>
      <c r="T261" s="47"/>
      <c r="U261" s="47"/>
      <c r="V261" s="47"/>
      <c r="W261" s="47"/>
      <c r="X261" s="47"/>
      <c r="Y261" s="47"/>
      <c r="Z261" s="47"/>
    </row>
    <row r="262" ht="12.75" customHeight="1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117"/>
      <c r="S262" s="47"/>
      <c r="T262" s="47"/>
      <c r="U262" s="47"/>
      <c r="V262" s="47"/>
      <c r="W262" s="47"/>
      <c r="X262" s="47"/>
      <c r="Y262" s="47"/>
      <c r="Z262" s="47"/>
    </row>
    <row r="263" ht="12.75" customHeight="1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117"/>
      <c r="S263" s="47"/>
      <c r="T263" s="47"/>
      <c r="U263" s="47"/>
      <c r="V263" s="47"/>
      <c r="W263" s="47"/>
      <c r="X263" s="47"/>
      <c r="Y263" s="47"/>
      <c r="Z263" s="47"/>
    </row>
    <row r="264" ht="12.75" customHeight="1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117"/>
      <c r="S264" s="47"/>
      <c r="T264" s="47"/>
      <c r="U264" s="47"/>
      <c r="V264" s="47"/>
      <c r="W264" s="47"/>
      <c r="X264" s="47"/>
      <c r="Y264" s="47"/>
      <c r="Z264" s="47"/>
    </row>
    <row r="265" ht="12.75" customHeight="1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117"/>
      <c r="S265" s="47"/>
      <c r="T265" s="47"/>
      <c r="U265" s="47"/>
      <c r="V265" s="47"/>
      <c r="W265" s="47"/>
      <c r="X265" s="47"/>
      <c r="Y265" s="47"/>
      <c r="Z265" s="47"/>
    </row>
    <row r="266" ht="12.75" customHeight="1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117"/>
      <c r="S266" s="47"/>
      <c r="T266" s="47"/>
      <c r="U266" s="47"/>
      <c r="V266" s="47"/>
      <c r="W266" s="47"/>
      <c r="X266" s="47"/>
      <c r="Y266" s="47"/>
      <c r="Z266" s="47"/>
    </row>
    <row r="267" ht="12.75" customHeight="1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117"/>
      <c r="S267" s="47"/>
      <c r="T267" s="47"/>
      <c r="U267" s="47"/>
      <c r="V267" s="47"/>
      <c r="W267" s="47"/>
      <c r="X267" s="47"/>
      <c r="Y267" s="47"/>
      <c r="Z267" s="47"/>
    </row>
    <row r="268" ht="12.75" customHeight="1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117"/>
      <c r="S268" s="47"/>
      <c r="T268" s="47"/>
      <c r="U268" s="47"/>
      <c r="V268" s="47"/>
      <c r="W268" s="47"/>
      <c r="X268" s="47"/>
      <c r="Y268" s="47"/>
      <c r="Z268" s="47"/>
    </row>
    <row r="269" ht="12.75" customHeight="1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117"/>
      <c r="S269" s="47"/>
      <c r="T269" s="47"/>
      <c r="U269" s="47"/>
      <c r="V269" s="47"/>
      <c r="W269" s="47"/>
      <c r="X269" s="47"/>
      <c r="Y269" s="47"/>
      <c r="Z269" s="47"/>
    </row>
    <row r="270" ht="12.75" customHeight="1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117"/>
      <c r="S270" s="47"/>
      <c r="T270" s="47"/>
      <c r="U270" s="47"/>
      <c r="V270" s="47"/>
      <c r="W270" s="47"/>
      <c r="X270" s="47"/>
      <c r="Y270" s="47"/>
      <c r="Z270" s="47"/>
    </row>
    <row r="271" ht="12.75" customHeight="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117"/>
      <c r="S271" s="47"/>
      <c r="T271" s="47"/>
      <c r="U271" s="47"/>
      <c r="V271" s="47"/>
      <c r="W271" s="47"/>
      <c r="X271" s="47"/>
      <c r="Y271" s="47"/>
      <c r="Z271" s="47"/>
    </row>
    <row r="272" ht="12.75" customHeight="1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117"/>
      <c r="S272" s="47"/>
      <c r="T272" s="47"/>
      <c r="U272" s="47"/>
      <c r="V272" s="47"/>
      <c r="W272" s="47"/>
      <c r="X272" s="47"/>
      <c r="Y272" s="47"/>
      <c r="Z272" s="47"/>
    </row>
    <row r="273" ht="12.75" customHeight="1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117"/>
      <c r="S273" s="47"/>
      <c r="T273" s="47"/>
      <c r="U273" s="47"/>
      <c r="V273" s="47"/>
      <c r="W273" s="47"/>
      <c r="X273" s="47"/>
      <c r="Y273" s="47"/>
      <c r="Z273" s="47"/>
    </row>
    <row r="274" ht="12.75" customHeight="1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117"/>
      <c r="S274" s="47"/>
      <c r="T274" s="47"/>
      <c r="U274" s="47"/>
      <c r="V274" s="47"/>
      <c r="W274" s="47"/>
      <c r="X274" s="47"/>
      <c r="Y274" s="47"/>
      <c r="Z274" s="47"/>
    </row>
    <row r="275" ht="12.75" customHeight="1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117"/>
      <c r="S275" s="47"/>
      <c r="T275" s="47"/>
      <c r="U275" s="47"/>
      <c r="V275" s="47"/>
      <c r="W275" s="47"/>
      <c r="X275" s="47"/>
      <c r="Y275" s="47"/>
      <c r="Z275" s="47"/>
    </row>
    <row r="276" ht="12.75" customHeight="1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117"/>
      <c r="S276" s="47"/>
      <c r="T276" s="47"/>
      <c r="U276" s="47"/>
      <c r="V276" s="47"/>
      <c r="W276" s="47"/>
      <c r="X276" s="47"/>
      <c r="Y276" s="47"/>
      <c r="Z276" s="47"/>
    </row>
    <row r="277" ht="12.75" customHeight="1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117"/>
      <c r="S277" s="47"/>
      <c r="T277" s="47"/>
      <c r="U277" s="47"/>
      <c r="V277" s="47"/>
      <c r="W277" s="47"/>
      <c r="X277" s="47"/>
      <c r="Y277" s="47"/>
      <c r="Z277" s="47"/>
    </row>
    <row r="278" ht="12.75" customHeight="1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117"/>
      <c r="S278" s="47"/>
      <c r="T278" s="47"/>
      <c r="U278" s="47"/>
      <c r="V278" s="47"/>
      <c r="W278" s="47"/>
      <c r="X278" s="47"/>
      <c r="Y278" s="47"/>
      <c r="Z278" s="47"/>
    </row>
    <row r="279" ht="12.75" customHeight="1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117"/>
      <c r="S279" s="47"/>
      <c r="T279" s="47"/>
      <c r="U279" s="47"/>
      <c r="V279" s="47"/>
      <c r="W279" s="47"/>
      <c r="X279" s="47"/>
      <c r="Y279" s="47"/>
      <c r="Z279" s="47"/>
    </row>
    <row r="280" ht="12.75" customHeight="1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117"/>
      <c r="S280" s="47"/>
      <c r="T280" s="47"/>
      <c r="U280" s="47"/>
      <c r="V280" s="47"/>
      <c r="W280" s="47"/>
      <c r="X280" s="47"/>
      <c r="Y280" s="47"/>
      <c r="Z280" s="47"/>
    </row>
    <row r="281" ht="12.75" customHeight="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117"/>
      <c r="S281" s="47"/>
      <c r="T281" s="47"/>
      <c r="U281" s="47"/>
      <c r="V281" s="47"/>
      <c r="W281" s="47"/>
      <c r="X281" s="47"/>
      <c r="Y281" s="47"/>
      <c r="Z281" s="47"/>
    </row>
    <row r="282" ht="12.75" customHeight="1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117"/>
      <c r="S282" s="47"/>
      <c r="T282" s="47"/>
      <c r="U282" s="47"/>
      <c r="V282" s="47"/>
      <c r="W282" s="47"/>
      <c r="X282" s="47"/>
      <c r="Y282" s="47"/>
      <c r="Z282" s="47"/>
    </row>
    <row r="283" ht="12.75" customHeight="1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117"/>
      <c r="S283" s="47"/>
      <c r="T283" s="47"/>
      <c r="U283" s="47"/>
      <c r="V283" s="47"/>
      <c r="W283" s="47"/>
      <c r="X283" s="47"/>
      <c r="Y283" s="47"/>
      <c r="Z283" s="47"/>
    </row>
    <row r="284" ht="12.75" customHeight="1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117"/>
      <c r="S284" s="47"/>
      <c r="T284" s="47"/>
      <c r="U284" s="47"/>
      <c r="V284" s="47"/>
      <c r="W284" s="47"/>
      <c r="X284" s="47"/>
      <c r="Y284" s="47"/>
      <c r="Z284" s="47"/>
    </row>
    <row r="285" ht="12.75" customHeight="1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117"/>
      <c r="S285" s="47"/>
      <c r="T285" s="47"/>
      <c r="U285" s="47"/>
      <c r="V285" s="47"/>
      <c r="W285" s="47"/>
      <c r="X285" s="47"/>
      <c r="Y285" s="47"/>
      <c r="Z285" s="47"/>
    </row>
    <row r="286" ht="12.75" customHeight="1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117"/>
      <c r="S286" s="47"/>
      <c r="T286" s="47"/>
      <c r="U286" s="47"/>
      <c r="V286" s="47"/>
      <c r="W286" s="47"/>
      <c r="X286" s="47"/>
      <c r="Y286" s="47"/>
      <c r="Z286" s="47"/>
    </row>
    <row r="287" ht="12.75" customHeight="1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117"/>
      <c r="S287" s="47"/>
      <c r="T287" s="47"/>
      <c r="U287" s="47"/>
      <c r="V287" s="47"/>
      <c r="W287" s="47"/>
      <c r="X287" s="47"/>
      <c r="Y287" s="47"/>
      <c r="Z287" s="47"/>
    </row>
    <row r="288" ht="12.75" customHeight="1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117"/>
      <c r="S288" s="47"/>
      <c r="T288" s="47"/>
      <c r="U288" s="47"/>
      <c r="V288" s="47"/>
      <c r="W288" s="47"/>
      <c r="X288" s="47"/>
      <c r="Y288" s="47"/>
      <c r="Z288" s="47"/>
    </row>
    <row r="289" ht="12.75" customHeight="1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117"/>
      <c r="S289" s="47"/>
      <c r="T289" s="47"/>
      <c r="U289" s="47"/>
      <c r="V289" s="47"/>
      <c r="W289" s="47"/>
      <c r="X289" s="47"/>
      <c r="Y289" s="47"/>
      <c r="Z289" s="47"/>
    </row>
    <row r="290" ht="12.75" customHeight="1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117"/>
      <c r="S290" s="47"/>
      <c r="T290" s="47"/>
      <c r="U290" s="47"/>
      <c r="V290" s="47"/>
      <c r="W290" s="47"/>
      <c r="X290" s="47"/>
      <c r="Y290" s="47"/>
      <c r="Z290" s="47"/>
    </row>
    <row r="291" ht="12.75" customHeight="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117"/>
      <c r="S291" s="47"/>
      <c r="T291" s="47"/>
      <c r="U291" s="47"/>
      <c r="V291" s="47"/>
      <c r="W291" s="47"/>
      <c r="X291" s="47"/>
      <c r="Y291" s="47"/>
      <c r="Z291" s="47"/>
    </row>
    <row r="292" ht="12.75" customHeight="1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117"/>
      <c r="S292" s="47"/>
      <c r="T292" s="47"/>
      <c r="U292" s="47"/>
      <c r="V292" s="47"/>
      <c r="W292" s="47"/>
      <c r="X292" s="47"/>
      <c r="Y292" s="47"/>
      <c r="Z292" s="47"/>
    </row>
    <row r="293" ht="12.75" customHeight="1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117"/>
      <c r="S293" s="47"/>
      <c r="T293" s="47"/>
      <c r="U293" s="47"/>
      <c r="V293" s="47"/>
      <c r="W293" s="47"/>
      <c r="X293" s="47"/>
      <c r="Y293" s="47"/>
      <c r="Z293" s="47"/>
    </row>
    <row r="294" ht="12.75" customHeight="1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117"/>
      <c r="S294" s="47"/>
      <c r="T294" s="47"/>
      <c r="U294" s="47"/>
      <c r="V294" s="47"/>
      <c r="W294" s="47"/>
      <c r="X294" s="47"/>
      <c r="Y294" s="47"/>
      <c r="Z294" s="47"/>
    </row>
    <row r="295" ht="12.75" customHeight="1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117"/>
      <c r="S295" s="47"/>
      <c r="T295" s="47"/>
      <c r="U295" s="47"/>
      <c r="V295" s="47"/>
      <c r="W295" s="47"/>
      <c r="X295" s="47"/>
      <c r="Y295" s="47"/>
      <c r="Z295" s="47"/>
    </row>
    <row r="296" ht="12.75" customHeight="1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117"/>
      <c r="S296" s="47"/>
      <c r="T296" s="47"/>
      <c r="U296" s="47"/>
      <c r="V296" s="47"/>
      <c r="W296" s="47"/>
      <c r="X296" s="47"/>
      <c r="Y296" s="47"/>
      <c r="Z296" s="47"/>
    </row>
    <row r="297" ht="12.75" customHeight="1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117"/>
      <c r="S297" s="47"/>
      <c r="T297" s="47"/>
      <c r="U297" s="47"/>
      <c r="V297" s="47"/>
      <c r="W297" s="47"/>
      <c r="X297" s="47"/>
      <c r="Y297" s="47"/>
      <c r="Z297" s="47"/>
    </row>
    <row r="298" ht="12.75" customHeight="1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117"/>
      <c r="S298" s="47"/>
      <c r="T298" s="47"/>
      <c r="U298" s="47"/>
      <c r="V298" s="47"/>
      <c r="W298" s="47"/>
      <c r="X298" s="47"/>
      <c r="Y298" s="47"/>
      <c r="Z298" s="47"/>
    </row>
    <row r="299" ht="12.75" customHeight="1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117"/>
      <c r="S299" s="47"/>
      <c r="T299" s="47"/>
      <c r="U299" s="47"/>
      <c r="V299" s="47"/>
      <c r="W299" s="47"/>
      <c r="X299" s="47"/>
      <c r="Y299" s="47"/>
      <c r="Z299" s="47"/>
    </row>
    <row r="300" ht="12.75" customHeight="1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117"/>
      <c r="S300" s="47"/>
      <c r="T300" s="47"/>
      <c r="U300" s="47"/>
      <c r="V300" s="47"/>
      <c r="W300" s="47"/>
      <c r="X300" s="47"/>
      <c r="Y300" s="47"/>
      <c r="Z300" s="47"/>
    </row>
    <row r="301" ht="12.75" customHeight="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117"/>
      <c r="S301" s="47"/>
      <c r="T301" s="47"/>
      <c r="U301" s="47"/>
      <c r="V301" s="47"/>
      <c r="W301" s="47"/>
      <c r="X301" s="47"/>
      <c r="Y301" s="47"/>
      <c r="Z301" s="47"/>
    </row>
    <row r="302" ht="12.75" customHeight="1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117"/>
      <c r="S302" s="47"/>
      <c r="T302" s="47"/>
      <c r="U302" s="47"/>
      <c r="V302" s="47"/>
      <c r="W302" s="47"/>
      <c r="X302" s="47"/>
      <c r="Y302" s="47"/>
      <c r="Z302" s="47"/>
    </row>
    <row r="303" ht="12.75" customHeight="1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117"/>
      <c r="S303" s="47"/>
      <c r="T303" s="47"/>
      <c r="U303" s="47"/>
      <c r="V303" s="47"/>
      <c r="W303" s="47"/>
      <c r="X303" s="47"/>
      <c r="Y303" s="47"/>
      <c r="Z303" s="47"/>
    </row>
    <row r="304" ht="12.75" customHeight="1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117"/>
      <c r="S304" s="47"/>
      <c r="T304" s="47"/>
      <c r="U304" s="47"/>
      <c r="V304" s="47"/>
      <c r="W304" s="47"/>
      <c r="X304" s="47"/>
      <c r="Y304" s="47"/>
      <c r="Z304" s="47"/>
    </row>
    <row r="305" ht="12.75" customHeight="1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117"/>
      <c r="S305" s="47"/>
      <c r="T305" s="47"/>
      <c r="U305" s="47"/>
      <c r="V305" s="47"/>
      <c r="W305" s="47"/>
      <c r="X305" s="47"/>
      <c r="Y305" s="47"/>
      <c r="Z305" s="47"/>
    </row>
    <row r="306" ht="12.75" customHeight="1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117"/>
      <c r="S306" s="47"/>
      <c r="T306" s="47"/>
      <c r="U306" s="47"/>
      <c r="V306" s="47"/>
      <c r="W306" s="47"/>
      <c r="X306" s="47"/>
      <c r="Y306" s="47"/>
      <c r="Z306" s="47"/>
    </row>
    <row r="307" ht="12.75" customHeight="1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117"/>
      <c r="S307" s="47"/>
      <c r="T307" s="47"/>
      <c r="U307" s="47"/>
      <c r="V307" s="47"/>
      <c r="W307" s="47"/>
      <c r="X307" s="47"/>
      <c r="Y307" s="47"/>
      <c r="Z307" s="47"/>
    </row>
    <row r="308" ht="12.75" customHeight="1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117"/>
      <c r="S308" s="47"/>
      <c r="T308" s="47"/>
      <c r="U308" s="47"/>
      <c r="V308" s="47"/>
      <c r="W308" s="47"/>
      <c r="X308" s="47"/>
      <c r="Y308" s="47"/>
      <c r="Z308" s="47"/>
    </row>
    <row r="309" ht="12.75" customHeight="1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117"/>
      <c r="S309" s="47"/>
      <c r="T309" s="47"/>
      <c r="U309" s="47"/>
      <c r="V309" s="47"/>
      <c r="W309" s="47"/>
      <c r="X309" s="47"/>
      <c r="Y309" s="47"/>
      <c r="Z309" s="47"/>
    </row>
    <row r="310" ht="12.75" customHeight="1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117"/>
      <c r="S310" s="47"/>
      <c r="T310" s="47"/>
      <c r="U310" s="47"/>
      <c r="V310" s="47"/>
      <c r="W310" s="47"/>
      <c r="X310" s="47"/>
      <c r="Y310" s="47"/>
      <c r="Z310" s="47"/>
    </row>
    <row r="311" ht="12.75" customHeight="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117"/>
      <c r="S311" s="47"/>
      <c r="T311" s="47"/>
      <c r="U311" s="47"/>
      <c r="V311" s="47"/>
      <c r="W311" s="47"/>
      <c r="X311" s="47"/>
      <c r="Y311" s="47"/>
      <c r="Z311" s="47"/>
    </row>
    <row r="312" ht="12.75" customHeight="1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117"/>
      <c r="S312" s="47"/>
      <c r="T312" s="47"/>
      <c r="U312" s="47"/>
      <c r="V312" s="47"/>
      <c r="W312" s="47"/>
      <c r="X312" s="47"/>
      <c r="Y312" s="47"/>
      <c r="Z312" s="47"/>
    </row>
    <row r="313" ht="12.75" customHeight="1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117"/>
      <c r="S313" s="47"/>
      <c r="T313" s="47"/>
      <c r="U313" s="47"/>
      <c r="V313" s="47"/>
      <c r="W313" s="47"/>
      <c r="X313" s="47"/>
      <c r="Y313" s="47"/>
      <c r="Z313" s="47"/>
    </row>
    <row r="314" ht="12.75" customHeight="1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117"/>
      <c r="S314" s="47"/>
      <c r="T314" s="47"/>
      <c r="U314" s="47"/>
      <c r="V314" s="47"/>
      <c r="W314" s="47"/>
      <c r="X314" s="47"/>
      <c r="Y314" s="47"/>
      <c r="Z314" s="47"/>
    </row>
    <row r="315" ht="12.75" customHeight="1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117"/>
      <c r="S315" s="47"/>
      <c r="T315" s="47"/>
      <c r="U315" s="47"/>
      <c r="V315" s="47"/>
      <c r="W315" s="47"/>
      <c r="X315" s="47"/>
      <c r="Y315" s="47"/>
      <c r="Z315" s="47"/>
    </row>
    <row r="316" ht="12.75" customHeight="1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117"/>
      <c r="S316" s="47"/>
      <c r="T316" s="47"/>
      <c r="U316" s="47"/>
      <c r="V316" s="47"/>
      <c r="W316" s="47"/>
      <c r="X316" s="47"/>
      <c r="Y316" s="47"/>
      <c r="Z316" s="47"/>
    </row>
    <row r="317" ht="12.75" customHeight="1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117"/>
      <c r="S317" s="47"/>
      <c r="T317" s="47"/>
      <c r="U317" s="47"/>
      <c r="V317" s="47"/>
      <c r="W317" s="47"/>
      <c r="X317" s="47"/>
      <c r="Y317" s="47"/>
      <c r="Z317" s="47"/>
    </row>
    <row r="318" ht="12.75" customHeight="1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117"/>
      <c r="S318" s="47"/>
      <c r="T318" s="47"/>
      <c r="U318" s="47"/>
      <c r="V318" s="47"/>
      <c r="W318" s="47"/>
      <c r="X318" s="47"/>
      <c r="Y318" s="47"/>
      <c r="Z318" s="47"/>
    </row>
    <row r="319" ht="12.75" customHeight="1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117"/>
      <c r="S319" s="47"/>
      <c r="T319" s="47"/>
      <c r="U319" s="47"/>
      <c r="V319" s="47"/>
      <c r="W319" s="47"/>
      <c r="X319" s="47"/>
      <c r="Y319" s="47"/>
      <c r="Z319" s="47"/>
    </row>
    <row r="320" ht="12.75" customHeight="1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117"/>
      <c r="S320" s="47"/>
      <c r="T320" s="47"/>
      <c r="U320" s="47"/>
      <c r="V320" s="47"/>
      <c r="W320" s="47"/>
      <c r="X320" s="47"/>
      <c r="Y320" s="47"/>
      <c r="Z320" s="47"/>
    </row>
    <row r="321" ht="12.75" customHeight="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117"/>
      <c r="S321" s="47"/>
      <c r="T321" s="47"/>
      <c r="U321" s="47"/>
      <c r="V321" s="47"/>
      <c r="W321" s="47"/>
      <c r="X321" s="47"/>
      <c r="Y321" s="47"/>
      <c r="Z321" s="47"/>
    </row>
    <row r="322" ht="12.75" customHeight="1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117"/>
      <c r="S322" s="47"/>
      <c r="T322" s="47"/>
      <c r="U322" s="47"/>
      <c r="V322" s="47"/>
      <c r="W322" s="47"/>
      <c r="X322" s="47"/>
      <c r="Y322" s="47"/>
      <c r="Z322" s="47"/>
    </row>
    <row r="323" ht="12.75" customHeight="1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117"/>
      <c r="S323" s="47"/>
      <c r="T323" s="47"/>
      <c r="U323" s="47"/>
      <c r="V323" s="47"/>
      <c r="W323" s="47"/>
      <c r="X323" s="47"/>
      <c r="Y323" s="47"/>
      <c r="Z323" s="47"/>
    </row>
    <row r="324" ht="12.75" customHeight="1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117"/>
      <c r="S324" s="47"/>
      <c r="T324" s="47"/>
      <c r="U324" s="47"/>
      <c r="V324" s="47"/>
      <c r="W324" s="47"/>
      <c r="X324" s="47"/>
      <c r="Y324" s="47"/>
      <c r="Z324" s="47"/>
    </row>
    <row r="325" ht="12.75" customHeight="1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117"/>
      <c r="S325" s="47"/>
      <c r="T325" s="47"/>
      <c r="U325" s="47"/>
      <c r="V325" s="47"/>
      <c r="W325" s="47"/>
      <c r="X325" s="47"/>
      <c r="Y325" s="47"/>
      <c r="Z325" s="47"/>
    </row>
    <row r="326" ht="12.75" customHeight="1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117"/>
      <c r="S326" s="47"/>
      <c r="T326" s="47"/>
      <c r="U326" s="47"/>
      <c r="V326" s="47"/>
      <c r="W326" s="47"/>
      <c r="X326" s="47"/>
      <c r="Y326" s="47"/>
      <c r="Z326" s="47"/>
    </row>
    <row r="327" ht="12.75" customHeight="1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117"/>
      <c r="S327" s="47"/>
      <c r="T327" s="47"/>
      <c r="U327" s="47"/>
      <c r="V327" s="47"/>
      <c r="W327" s="47"/>
      <c r="X327" s="47"/>
      <c r="Y327" s="47"/>
      <c r="Z327" s="47"/>
    </row>
    <row r="328" ht="12.75" customHeight="1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117"/>
      <c r="S328" s="47"/>
      <c r="T328" s="47"/>
      <c r="U328" s="47"/>
      <c r="V328" s="47"/>
      <c r="W328" s="47"/>
      <c r="X328" s="47"/>
      <c r="Y328" s="47"/>
      <c r="Z328" s="47"/>
    </row>
    <row r="329" ht="12.75" customHeight="1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117"/>
      <c r="S329" s="47"/>
      <c r="T329" s="47"/>
      <c r="U329" s="47"/>
      <c r="V329" s="47"/>
      <c r="W329" s="47"/>
      <c r="X329" s="47"/>
      <c r="Y329" s="47"/>
      <c r="Z329" s="47"/>
    </row>
    <row r="330" ht="12.75" customHeight="1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117"/>
      <c r="S330" s="47"/>
      <c r="T330" s="47"/>
      <c r="U330" s="47"/>
      <c r="V330" s="47"/>
      <c r="W330" s="47"/>
      <c r="X330" s="47"/>
      <c r="Y330" s="47"/>
      <c r="Z330" s="47"/>
    </row>
    <row r="331" ht="12.75" customHeight="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117"/>
      <c r="S331" s="47"/>
      <c r="T331" s="47"/>
      <c r="U331" s="47"/>
      <c r="V331" s="47"/>
      <c r="W331" s="47"/>
      <c r="X331" s="47"/>
      <c r="Y331" s="47"/>
      <c r="Z331" s="47"/>
    </row>
    <row r="332" ht="12.75" customHeight="1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117"/>
      <c r="S332" s="47"/>
      <c r="T332" s="47"/>
      <c r="U332" s="47"/>
      <c r="V332" s="47"/>
      <c r="W332" s="47"/>
      <c r="X332" s="47"/>
      <c r="Y332" s="47"/>
      <c r="Z332" s="47"/>
    </row>
    <row r="333" ht="12.75" customHeight="1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117"/>
      <c r="S333" s="47"/>
      <c r="T333" s="47"/>
      <c r="U333" s="47"/>
      <c r="V333" s="47"/>
      <c r="W333" s="47"/>
      <c r="X333" s="47"/>
      <c r="Y333" s="47"/>
      <c r="Z333" s="47"/>
    </row>
    <row r="334" ht="12.75" customHeight="1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117"/>
      <c r="S334" s="47"/>
      <c r="T334" s="47"/>
      <c r="U334" s="47"/>
      <c r="V334" s="47"/>
      <c r="W334" s="47"/>
      <c r="X334" s="47"/>
      <c r="Y334" s="47"/>
      <c r="Z334" s="47"/>
    </row>
    <row r="335" ht="12.75" customHeight="1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117"/>
      <c r="S335" s="47"/>
      <c r="T335" s="47"/>
      <c r="U335" s="47"/>
      <c r="V335" s="47"/>
      <c r="W335" s="47"/>
      <c r="X335" s="47"/>
      <c r="Y335" s="47"/>
      <c r="Z335" s="47"/>
    </row>
    <row r="336" ht="12.75" customHeight="1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117"/>
      <c r="S336" s="47"/>
      <c r="T336" s="47"/>
      <c r="U336" s="47"/>
      <c r="V336" s="47"/>
      <c r="W336" s="47"/>
      <c r="X336" s="47"/>
      <c r="Y336" s="47"/>
      <c r="Z336" s="47"/>
    </row>
    <row r="337" ht="12.75" customHeight="1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117"/>
      <c r="S337" s="47"/>
      <c r="T337" s="47"/>
      <c r="U337" s="47"/>
      <c r="V337" s="47"/>
      <c r="W337" s="47"/>
      <c r="X337" s="47"/>
      <c r="Y337" s="47"/>
      <c r="Z337" s="47"/>
    </row>
    <row r="338" ht="12.75" customHeight="1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117"/>
      <c r="S338" s="47"/>
      <c r="T338" s="47"/>
      <c r="U338" s="47"/>
      <c r="V338" s="47"/>
      <c r="W338" s="47"/>
      <c r="X338" s="47"/>
      <c r="Y338" s="47"/>
      <c r="Z338" s="47"/>
    </row>
    <row r="339" ht="12.75" customHeight="1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117"/>
      <c r="S339" s="47"/>
      <c r="T339" s="47"/>
      <c r="U339" s="47"/>
      <c r="V339" s="47"/>
      <c r="W339" s="47"/>
      <c r="X339" s="47"/>
      <c r="Y339" s="47"/>
      <c r="Z339" s="47"/>
    </row>
    <row r="340" ht="12.75" customHeight="1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117"/>
      <c r="S340" s="47"/>
      <c r="T340" s="47"/>
      <c r="U340" s="47"/>
      <c r="V340" s="47"/>
      <c r="W340" s="47"/>
      <c r="X340" s="47"/>
      <c r="Y340" s="47"/>
      <c r="Z340" s="47"/>
    </row>
    <row r="341" ht="12.75" customHeight="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117"/>
      <c r="S341" s="47"/>
      <c r="T341" s="47"/>
      <c r="U341" s="47"/>
      <c r="V341" s="47"/>
      <c r="W341" s="47"/>
      <c r="X341" s="47"/>
      <c r="Y341" s="47"/>
      <c r="Z341" s="47"/>
    </row>
    <row r="342" ht="12.75" customHeight="1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117"/>
      <c r="S342" s="47"/>
      <c r="T342" s="47"/>
      <c r="U342" s="47"/>
      <c r="V342" s="47"/>
      <c r="W342" s="47"/>
      <c r="X342" s="47"/>
      <c r="Y342" s="47"/>
      <c r="Z342" s="47"/>
    </row>
    <row r="343" ht="12.75" customHeight="1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117"/>
      <c r="S343" s="47"/>
      <c r="T343" s="47"/>
      <c r="U343" s="47"/>
      <c r="V343" s="47"/>
      <c r="W343" s="47"/>
      <c r="X343" s="47"/>
      <c r="Y343" s="47"/>
      <c r="Z343" s="47"/>
    </row>
    <row r="344" ht="12.75" customHeight="1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117"/>
      <c r="S344" s="47"/>
      <c r="T344" s="47"/>
      <c r="U344" s="47"/>
      <c r="V344" s="47"/>
      <c r="W344" s="47"/>
      <c r="X344" s="47"/>
      <c r="Y344" s="47"/>
      <c r="Z344" s="47"/>
    </row>
    <row r="345" ht="12.75" customHeight="1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117"/>
      <c r="S345" s="47"/>
      <c r="T345" s="47"/>
      <c r="U345" s="47"/>
      <c r="V345" s="47"/>
      <c r="W345" s="47"/>
      <c r="X345" s="47"/>
      <c r="Y345" s="47"/>
      <c r="Z345" s="47"/>
    </row>
    <row r="346" ht="12.75" customHeight="1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117"/>
      <c r="S346" s="47"/>
      <c r="T346" s="47"/>
      <c r="U346" s="47"/>
      <c r="V346" s="47"/>
      <c r="W346" s="47"/>
      <c r="X346" s="47"/>
      <c r="Y346" s="47"/>
      <c r="Z346" s="47"/>
    </row>
    <row r="347" ht="12.75" customHeight="1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117"/>
      <c r="S347" s="47"/>
      <c r="T347" s="47"/>
      <c r="U347" s="47"/>
      <c r="V347" s="47"/>
      <c r="W347" s="47"/>
      <c r="X347" s="47"/>
      <c r="Y347" s="47"/>
      <c r="Z347" s="47"/>
    </row>
    <row r="348" ht="12.75" customHeight="1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117"/>
      <c r="S348" s="47"/>
      <c r="T348" s="47"/>
      <c r="U348" s="47"/>
      <c r="V348" s="47"/>
      <c r="W348" s="47"/>
      <c r="X348" s="47"/>
      <c r="Y348" s="47"/>
      <c r="Z348" s="47"/>
    </row>
    <row r="349" ht="12.75" customHeight="1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117"/>
      <c r="S349" s="47"/>
      <c r="T349" s="47"/>
      <c r="U349" s="47"/>
      <c r="V349" s="47"/>
      <c r="W349" s="47"/>
      <c r="X349" s="47"/>
      <c r="Y349" s="47"/>
      <c r="Z349" s="47"/>
    </row>
    <row r="350" ht="12.75" customHeight="1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117"/>
      <c r="S350" s="47"/>
      <c r="T350" s="47"/>
      <c r="U350" s="47"/>
      <c r="V350" s="47"/>
      <c r="W350" s="47"/>
      <c r="X350" s="47"/>
      <c r="Y350" s="47"/>
      <c r="Z350" s="47"/>
    </row>
    <row r="351" ht="12.75" customHeight="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117"/>
      <c r="S351" s="47"/>
      <c r="T351" s="47"/>
      <c r="U351" s="47"/>
      <c r="V351" s="47"/>
      <c r="W351" s="47"/>
      <c r="X351" s="47"/>
      <c r="Y351" s="47"/>
      <c r="Z351" s="47"/>
    </row>
    <row r="352" ht="12.75" customHeight="1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117"/>
      <c r="S352" s="47"/>
      <c r="T352" s="47"/>
      <c r="U352" s="47"/>
      <c r="V352" s="47"/>
      <c r="W352" s="47"/>
      <c r="X352" s="47"/>
      <c r="Y352" s="47"/>
      <c r="Z352" s="47"/>
    </row>
    <row r="353" ht="12.75" customHeight="1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117"/>
      <c r="S353" s="47"/>
      <c r="T353" s="47"/>
      <c r="U353" s="47"/>
      <c r="V353" s="47"/>
      <c r="W353" s="47"/>
      <c r="X353" s="47"/>
      <c r="Y353" s="47"/>
      <c r="Z353" s="47"/>
    </row>
    <row r="354" ht="12.75" customHeight="1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117"/>
      <c r="S354" s="47"/>
      <c r="T354" s="47"/>
      <c r="U354" s="47"/>
      <c r="V354" s="47"/>
      <c r="W354" s="47"/>
      <c r="X354" s="47"/>
      <c r="Y354" s="47"/>
      <c r="Z354" s="47"/>
    </row>
    <row r="355" ht="12.75" customHeight="1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117"/>
      <c r="S355" s="47"/>
      <c r="T355" s="47"/>
      <c r="U355" s="47"/>
      <c r="V355" s="47"/>
      <c r="W355" s="47"/>
      <c r="X355" s="47"/>
      <c r="Y355" s="47"/>
      <c r="Z355" s="47"/>
    </row>
    <row r="356" ht="12.75" customHeight="1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117"/>
      <c r="S356" s="47"/>
      <c r="T356" s="47"/>
      <c r="U356" s="47"/>
      <c r="V356" s="47"/>
      <c r="W356" s="47"/>
      <c r="X356" s="47"/>
      <c r="Y356" s="47"/>
      <c r="Z356" s="47"/>
    </row>
    <row r="357" ht="12.75" customHeight="1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117"/>
      <c r="S357" s="47"/>
      <c r="T357" s="47"/>
      <c r="U357" s="47"/>
      <c r="V357" s="47"/>
      <c r="W357" s="47"/>
      <c r="X357" s="47"/>
      <c r="Y357" s="47"/>
      <c r="Z357" s="47"/>
    </row>
    <row r="358" ht="12.75" customHeight="1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117"/>
      <c r="S358" s="47"/>
      <c r="T358" s="47"/>
      <c r="U358" s="47"/>
      <c r="V358" s="47"/>
      <c r="W358" s="47"/>
      <c r="X358" s="47"/>
      <c r="Y358" s="47"/>
      <c r="Z358" s="47"/>
    </row>
    <row r="359" ht="12.75" customHeight="1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117"/>
      <c r="S359" s="47"/>
      <c r="T359" s="47"/>
      <c r="U359" s="47"/>
      <c r="V359" s="47"/>
      <c r="W359" s="47"/>
      <c r="X359" s="47"/>
      <c r="Y359" s="47"/>
      <c r="Z359" s="47"/>
    </row>
    <row r="360" ht="12.75" customHeight="1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117"/>
      <c r="S360" s="47"/>
      <c r="T360" s="47"/>
      <c r="U360" s="47"/>
      <c r="V360" s="47"/>
      <c r="W360" s="47"/>
      <c r="X360" s="47"/>
      <c r="Y360" s="47"/>
      <c r="Z360" s="47"/>
    </row>
    <row r="361" ht="12.75" customHeight="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117"/>
      <c r="S361" s="47"/>
      <c r="T361" s="47"/>
      <c r="U361" s="47"/>
      <c r="V361" s="47"/>
      <c r="W361" s="47"/>
      <c r="X361" s="47"/>
      <c r="Y361" s="47"/>
      <c r="Z361" s="47"/>
    </row>
    <row r="362" ht="12.75" customHeight="1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117"/>
      <c r="S362" s="47"/>
      <c r="T362" s="47"/>
      <c r="U362" s="47"/>
      <c r="V362" s="47"/>
      <c r="W362" s="47"/>
      <c r="X362" s="47"/>
      <c r="Y362" s="47"/>
      <c r="Z362" s="47"/>
    </row>
    <row r="363" ht="12.75" customHeight="1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117"/>
      <c r="S363" s="47"/>
      <c r="T363" s="47"/>
      <c r="U363" s="47"/>
      <c r="V363" s="47"/>
      <c r="W363" s="47"/>
      <c r="X363" s="47"/>
      <c r="Y363" s="47"/>
      <c r="Z363" s="47"/>
    </row>
    <row r="364" ht="12.75" customHeight="1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117"/>
      <c r="S364" s="47"/>
      <c r="T364" s="47"/>
      <c r="U364" s="47"/>
      <c r="V364" s="47"/>
      <c r="W364" s="47"/>
      <c r="X364" s="47"/>
      <c r="Y364" s="47"/>
      <c r="Z364" s="47"/>
    </row>
    <row r="365" ht="12.75" customHeight="1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117"/>
      <c r="S365" s="47"/>
      <c r="T365" s="47"/>
      <c r="U365" s="47"/>
      <c r="V365" s="47"/>
      <c r="W365" s="47"/>
      <c r="X365" s="47"/>
      <c r="Y365" s="47"/>
      <c r="Z365" s="47"/>
    </row>
    <row r="366" ht="12.75" customHeight="1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117"/>
      <c r="S366" s="47"/>
      <c r="T366" s="47"/>
      <c r="U366" s="47"/>
      <c r="V366" s="47"/>
      <c r="W366" s="47"/>
      <c r="X366" s="47"/>
      <c r="Y366" s="47"/>
      <c r="Z366" s="47"/>
    </row>
    <row r="367" ht="12.75" customHeight="1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117"/>
      <c r="S367" s="47"/>
      <c r="T367" s="47"/>
      <c r="U367" s="47"/>
      <c r="V367" s="47"/>
      <c r="W367" s="47"/>
      <c r="X367" s="47"/>
      <c r="Y367" s="47"/>
      <c r="Z367" s="47"/>
    </row>
    <row r="368" ht="12.75" customHeight="1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117"/>
      <c r="S368" s="47"/>
      <c r="T368" s="47"/>
      <c r="U368" s="47"/>
      <c r="V368" s="47"/>
      <c r="W368" s="47"/>
      <c r="X368" s="47"/>
      <c r="Y368" s="47"/>
      <c r="Z368" s="47"/>
    </row>
    <row r="369" ht="12.75" customHeight="1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117"/>
      <c r="S369" s="47"/>
      <c r="T369" s="47"/>
      <c r="U369" s="47"/>
      <c r="V369" s="47"/>
      <c r="W369" s="47"/>
      <c r="X369" s="47"/>
      <c r="Y369" s="47"/>
      <c r="Z369" s="47"/>
    </row>
    <row r="370" ht="12.75" customHeight="1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117"/>
      <c r="S370" s="47"/>
      <c r="T370" s="47"/>
      <c r="U370" s="47"/>
      <c r="V370" s="47"/>
      <c r="W370" s="47"/>
      <c r="X370" s="47"/>
      <c r="Y370" s="47"/>
      <c r="Z370" s="47"/>
    </row>
    <row r="371" ht="12.75" customHeight="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117"/>
      <c r="S371" s="47"/>
      <c r="T371" s="47"/>
      <c r="U371" s="47"/>
      <c r="V371" s="47"/>
      <c r="W371" s="47"/>
      <c r="X371" s="47"/>
      <c r="Y371" s="47"/>
      <c r="Z371" s="47"/>
    </row>
    <row r="372" ht="12.75" customHeight="1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117"/>
      <c r="S372" s="47"/>
      <c r="T372" s="47"/>
      <c r="U372" s="47"/>
      <c r="V372" s="47"/>
      <c r="W372" s="47"/>
      <c r="X372" s="47"/>
      <c r="Y372" s="47"/>
      <c r="Z372" s="47"/>
    </row>
    <row r="373" ht="12.75" customHeight="1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117"/>
      <c r="S373" s="47"/>
      <c r="T373" s="47"/>
      <c r="U373" s="47"/>
      <c r="V373" s="47"/>
      <c r="W373" s="47"/>
      <c r="X373" s="47"/>
      <c r="Y373" s="47"/>
      <c r="Z373" s="47"/>
    </row>
    <row r="374" ht="12.75" customHeight="1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117"/>
      <c r="S374" s="47"/>
      <c r="T374" s="47"/>
      <c r="U374" s="47"/>
      <c r="V374" s="47"/>
      <c r="W374" s="47"/>
      <c r="X374" s="47"/>
      <c r="Y374" s="47"/>
      <c r="Z374" s="47"/>
    </row>
    <row r="375" ht="12.75" customHeight="1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117"/>
      <c r="S375" s="47"/>
      <c r="T375" s="47"/>
      <c r="U375" s="47"/>
      <c r="V375" s="47"/>
      <c r="W375" s="47"/>
      <c r="X375" s="47"/>
      <c r="Y375" s="47"/>
      <c r="Z375" s="47"/>
    </row>
    <row r="376" ht="12.75" customHeight="1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117"/>
      <c r="S376" s="47"/>
      <c r="T376" s="47"/>
      <c r="U376" s="47"/>
      <c r="V376" s="47"/>
      <c r="W376" s="47"/>
      <c r="X376" s="47"/>
      <c r="Y376" s="47"/>
      <c r="Z376" s="47"/>
    </row>
    <row r="377" ht="12.75" customHeight="1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117"/>
      <c r="S377" s="47"/>
      <c r="T377" s="47"/>
      <c r="U377" s="47"/>
      <c r="V377" s="47"/>
      <c r="W377" s="47"/>
      <c r="X377" s="47"/>
      <c r="Y377" s="47"/>
      <c r="Z377" s="47"/>
    </row>
    <row r="378" ht="12.75" customHeight="1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117"/>
      <c r="S378" s="47"/>
      <c r="T378" s="47"/>
      <c r="U378" s="47"/>
      <c r="V378" s="47"/>
      <c r="W378" s="47"/>
      <c r="X378" s="47"/>
      <c r="Y378" s="47"/>
      <c r="Z378" s="47"/>
    </row>
    <row r="379" ht="12.75" customHeight="1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117"/>
      <c r="S379" s="47"/>
      <c r="T379" s="47"/>
      <c r="U379" s="47"/>
      <c r="V379" s="47"/>
      <c r="W379" s="47"/>
      <c r="X379" s="47"/>
      <c r="Y379" s="47"/>
      <c r="Z379" s="47"/>
    </row>
    <row r="380" ht="12.75" customHeight="1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117"/>
      <c r="S380" s="47"/>
      <c r="T380" s="47"/>
      <c r="U380" s="47"/>
      <c r="V380" s="47"/>
      <c r="W380" s="47"/>
      <c r="X380" s="47"/>
      <c r="Y380" s="47"/>
      <c r="Z380" s="47"/>
    </row>
    <row r="381" ht="12.75" customHeight="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117"/>
      <c r="S381" s="47"/>
      <c r="T381" s="47"/>
      <c r="U381" s="47"/>
      <c r="V381" s="47"/>
      <c r="W381" s="47"/>
      <c r="X381" s="47"/>
      <c r="Y381" s="47"/>
      <c r="Z381" s="47"/>
    </row>
    <row r="382" ht="12.75" customHeight="1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117"/>
      <c r="S382" s="47"/>
      <c r="T382" s="47"/>
      <c r="U382" s="47"/>
      <c r="V382" s="47"/>
      <c r="W382" s="47"/>
      <c r="X382" s="47"/>
      <c r="Y382" s="47"/>
      <c r="Z382" s="47"/>
    </row>
    <row r="383" ht="12.75" customHeight="1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117"/>
      <c r="S383" s="47"/>
      <c r="T383" s="47"/>
      <c r="U383" s="47"/>
      <c r="V383" s="47"/>
      <c r="W383" s="47"/>
      <c r="X383" s="47"/>
      <c r="Y383" s="47"/>
      <c r="Z383" s="47"/>
    </row>
    <row r="384" ht="12.75" customHeight="1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117"/>
      <c r="S384" s="47"/>
      <c r="T384" s="47"/>
      <c r="U384" s="47"/>
      <c r="V384" s="47"/>
      <c r="W384" s="47"/>
      <c r="X384" s="47"/>
      <c r="Y384" s="47"/>
      <c r="Z384" s="47"/>
    </row>
    <row r="385" ht="12.75" customHeight="1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117"/>
      <c r="S385" s="47"/>
      <c r="T385" s="47"/>
      <c r="U385" s="47"/>
      <c r="V385" s="47"/>
      <c r="W385" s="47"/>
      <c r="X385" s="47"/>
      <c r="Y385" s="47"/>
      <c r="Z385" s="47"/>
    </row>
    <row r="386" ht="12.75" customHeight="1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117"/>
      <c r="S386" s="47"/>
      <c r="T386" s="47"/>
      <c r="U386" s="47"/>
      <c r="V386" s="47"/>
      <c r="W386" s="47"/>
      <c r="X386" s="47"/>
      <c r="Y386" s="47"/>
      <c r="Z386" s="47"/>
    </row>
    <row r="387" ht="12.75" customHeight="1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117"/>
      <c r="S387" s="47"/>
      <c r="T387" s="47"/>
      <c r="U387" s="47"/>
      <c r="V387" s="47"/>
      <c r="W387" s="47"/>
      <c r="X387" s="47"/>
      <c r="Y387" s="47"/>
      <c r="Z387" s="47"/>
    </row>
    <row r="388" ht="12.75" customHeight="1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117"/>
      <c r="S388" s="47"/>
      <c r="T388" s="47"/>
      <c r="U388" s="47"/>
      <c r="V388" s="47"/>
      <c r="W388" s="47"/>
      <c r="X388" s="47"/>
      <c r="Y388" s="47"/>
      <c r="Z388" s="47"/>
    </row>
    <row r="389" ht="12.75" customHeight="1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117"/>
      <c r="S389" s="47"/>
      <c r="T389" s="47"/>
      <c r="U389" s="47"/>
      <c r="V389" s="47"/>
      <c r="W389" s="47"/>
      <c r="X389" s="47"/>
      <c r="Y389" s="47"/>
      <c r="Z389" s="47"/>
    </row>
    <row r="390" ht="12.75" customHeight="1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117"/>
      <c r="S390" s="47"/>
      <c r="T390" s="47"/>
      <c r="U390" s="47"/>
      <c r="V390" s="47"/>
      <c r="W390" s="47"/>
      <c r="X390" s="47"/>
      <c r="Y390" s="47"/>
      <c r="Z390" s="47"/>
    </row>
    <row r="391" ht="12.75" customHeight="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117"/>
      <c r="S391" s="47"/>
      <c r="T391" s="47"/>
      <c r="U391" s="47"/>
      <c r="V391" s="47"/>
      <c r="W391" s="47"/>
      <c r="X391" s="47"/>
      <c r="Y391" s="47"/>
      <c r="Z391" s="47"/>
    </row>
    <row r="392" ht="12.75" customHeight="1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117"/>
      <c r="S392" s="47"/>
      <c r="T392" s="47"/>
      <c r="U392" s="47"/>
      <c r="V392" s="47"/>
      <c r="W392" s="47"/>
      <c r="X392" s="47"/>
      <c r="Y392" s="47"/>
      <c r="Z392" s="47"/>
    </row>
    <row r="393" ht="12.75" customHeight="1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117"/>
      <c r="S393" s="47"/>
      <c r="T393" s="47"/>
      <c r="U393" s="47"/>
      <c r="V393" s="47"/>
      <c r="W393" s="47"/>
      <c r="X393" s="47"/>
      <c r="Y393" s="47"/>
      <c r="Z393" s="47"/>
    </row>
    <row r="394" ht="12.75" customHeight="1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117"/>
      <c r="S394" s="47"/>
      <c r="T394" s="47"/>
      <c r="U394" s="47"/>
      <c r="V394" s="47"/>
      <c r="W394" s="47"/>
      <c r="X394" s="47"/>
      <c r="Y394" s="47"/>
      <c r="Z394" s="47"/>
    </row>
    <row r="395" ht="12.75" customHeight="1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117"/>
      <c r="S395" s="47"/>
      <c r="T395" s="47"/>
      <c r="U395" s="47"/>
      <c r="V395" s="47"/>
      <c r="W395" s="47"/>
      <c r="X395" s="47"/>
      <c r="Y395" s="47"/>
      <c r="Z395" s="47"/>
    </row>
    <row r="396" ht="12.75" customHeight="1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117"/>
      <c r="S396" s="47"/>
      <c r="T396" s="47"/>
      <c r="U396" s="47"/>
      <c r="V396" s="47"/>
      <c r="W396" s="47"/>
      <c r="X396" s="47"/>
      <c r="Y396" s="47"/>
      <c r="Z396" s="47"/>
    </row>
    <row r="397" ht="12.75" customHeight="1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117"/>
      <c r="S397" s="47"/>
      <c r="T397" s="47"/>
      <c r="U397" s="47"/>
      <c r="V397" s="47"/>
      <c r="W397" s="47"/>
      <c r="X397" s="47"/>
      <c r="Y397" s="47"/>
      <c r="Z397" s="47"/>
    </row>
    <row r="398" ht="12.75" customHeight="1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117"/>
      <c r="S398" s="47"/>
      <c r="T398" s="47"/>
      <c r="U398" s="47"/>
      <c r="V398" s="47"/>
      <c r="W398" s="47"/>
      <c r="X398" s="47"/>
      <c r="Y398" s="47"/>
      <c r="Z398" s="47"/>
    </row>
    <row r="399" ht="12.75" customHeight="1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117"/>
      <c r="S399" s="47"/>
      <c r="T399" s="47"/>
      <c r="U399" s="47"/>
      <c r="V399" s="47"/>
      <c r="W399" s="47"/>
      <c r="X399" s="47"/>
      <c r="Y399" s="47"/>
      <c r="Z399" s="47"/>
    </row>
    <row r="400" ht="12.75" customHeight="1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117"/>
      <c r="S400" s="47"/>
      <c r="T400" s="47"/>
      <c r="U400" s="47"/>
      <c r="V400" s="47"/>
      <c r="W400" s="47"/>
      <c r="X400" s="47"/>
      <c r="Y400" s="47"/>
      <c r="Z400" s="47"/>
    </row>
    <row r="401" ht="12.75" customHeight="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117"/>
      <c r="S401" s="47"/>
      <c r="T401" s="47"/>
      <c r="U401" s="47"/>
      <c r="V401" s="47"/>
      <c r="W401" s="47"/>
      <c r="X401" s="47"/>
      <c r="Y401" s="47"/>
      <c r="Z401" s="47"/>
    </row>
    <row r="402" ht="12.75" customHeight="1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117"/>
      <c r="S402" s="47"/>
      <c r="T402" s="47"/>
      <c r="U402" s="47"/>
      <c r="V402" s="47"/>
      <c r="W402" s="47"/>
      <c r="X402" s="47"/>
      <c r="Y402" s="47"/>
      <c r="Z402" s="47"/>
    </row>
    <row r="403" ht="12.75" customHeight="1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117"/>
      <c r="S403" s="47"/>
      <c r="T403" s="47"/>
      <c r="U403" s="47"/>
      <c r="V403" s="47"/>
      <c r="W403" s="47"/>
      <c r="X403" s="47"/>
      <c r="Y403" s="47"/>
      <c r="Z403" s="47"/>
    </row>
    <row r="404" ht="12.75" customHeight="1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117"/>
      <c r="S404" s="47"/>
      <c r="T404" s="47"/>
      <c r="U404" s="47"/>
      <c r="V404" s="47"/>
      <c r="W404" s="47"/>
      <c r="X404" s="47"/>
      <c r="Y404" s="47"/>
      <c r="Z404" s="47"/>
    </row>
    <row r="405" ht="12.75" customHeight="1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117"/>
      <c r="S405" s="47"/>
      <c r="T405" s="47"/>
      <c r="U405" s="47"/>
      <c r="V405" s="47"/>
      <c r="W405" s="47"/>
      <c r="X405" s="47"/>
      <c r="Y405" s="47"/>
      <c r="Z405" s="47"/>
    </row>
    <row r="406" ht="12.75" customHeight="1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117"/>
      <c r="S406" s="47"/>
      <c r="T406" s="47"/>
      <c r="U406" s="47"/>
      <c r="V406" s="47"/>
      <c r="W406" s="47"/>
      <c r="X406" s="47"/>
      <c r="Y406" s="47"/>
      <c r="Z406" s="47"/>
    </row>
    <row r="407" ht="12.75" customHeight="1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117"/>
      <c r="S407" s="47"/>
      <c r="T407" s="47"/>
      <c r="U407" s="47"/>
      <c r="V407" s="47"/>
      <c r="W407" s="47"/>
      <c r="X407" s="47"/>
      <c r="Y407" s="47"/>
      <c r="Z407" s="47"/>
    </row>
    <row r="408" ht="12.75" customHeight="1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117"/>
      <c r="S408" s="47"/>
      <c r="T408" s="47"/>
      <c r="U408" s="47"/>
      <c r="V408" s="47"/>
      <c r="W408" s="47"/>
      <c r="X408" s="47"/>
      <c r="Y408" s="47"/>
      <c r="Z408" s="47"/>
    </row>
    <row r="409" ht="12.75" customHeight="1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117"/>
      <c r="S409" s="47"/>
      <c r="T409" s="47"/>
      <c r="U409" s="47"/>
      <c r="V409" s="47"/>
      <c r="W409" s="47"/>
      <c r="X409" s="47"/>
      <c r="Y409" s="47"/>
      <c r="Z409" s="47"/>
    </row>
    <row r="410" ht="12.75" customHeight="1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117"/>
      <c r="S410" s="47"/>
      <c r="T410" s="47"/>
      <c r="U410" s="47"/>
      <c r="V410" s="47"/>
      <c r="W410" s="47"/>
      <c r="X410" s="47"/>
      <c r="Y410" s="47"/>
      <c r="Z410" s="47"/>
    </row>
    <row r="411" ht="12.75" customHeight="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117"/>
      <c r="S411" s="47"/>
      <c r="T411" s="47"/>
      <c r="U411" s="47"/>
      <c r="V411" s="47"/>
      <c r="W411" s="47"/>
      <c r="X411" s="47"/>
      <c r="Y411" s="47"/>
      <c r="Z411" s="47"/>
    </row>
    <row r="412" ht="12.75" customHeight="1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117"/>
      <c r="S412" s="47"/>
      <c r="T412" s="47"/>
      <c r="U412" s="47"/>
      <c r="V412" s="47"/>
      <c r="W412" s="47"/>
      <c r="X412" s="47"/>
      <c r="Y412" s="47"/>
      <c r="Z412" s="47"/>
    </row>
    <row r="413" ht="12.75" customHeight="1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117"/>
      <c r="S413" s="47"/>
      <c r="T413" s="47"/>
      <c r="U413" s="47"/>
      <c r="V413" s="47"/>
      <c r="W413" s="47"/>
      <c r="X413" s="47"/>
      <c r="Y413" s="47"/>
      <c r="Z413" s="47"/>
    </row>
    <row r="414" ht="12.75" customHeight="1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117"/>
      <c r="S414" s="47"/>
      <c r="T414" s="47"/>
      <c r="U414" s="47"/>
      <c r="V414" s="47"/>
      <c r="W414" s="47"/>
      <c r="X414" s="47"/>
      <c r="Y414" s="47"/>
      <c r="Z414" s="47"/>
    </row>
    <row r="415" ht="12.75" customHeight="1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117"/>
      <c r="S415" s="47"/>
      <c r="T415" s="47"/>
      <c r="U415" s="47"/>
      <c r="V415" s="47"/>
      <c r="W415" s="47"/>
      <c r="X415" s="47"/>
      <c r="Y415" s="47"/>
      <c r="Z415" s="47"/>
    </row>
    <row r="416" ht="12.75" customHeight="1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117"/>
      <c r="S416" s="47"/>
      <c r="T416" s="47"/>
      <c r="U416" s="47"/>
      <c r="V416" s="47"/>
      <c r="W416" s="47"/>
      <c r="X416" s="47"/>
      <c r="Y416" s="47"/>
      <c r="Z416" s="47"/>
    </row>
    <row r="417" ht="12.75" customHeight="1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117"/>
      <c r="S417" s="47"/>
      <c r="T417" s="47"/>
      <c r="U417" s="47"/>
      <c r="V417" s="47"/>
      <c r="W417" s="47"/>
      <c r="X417" s="47"/>
      <c r="Y417" s="47"/>
      <c r="Z417" s="47"/>
    </row>
    <row r="418" ht="12.75" customHeight="1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117"/>
      <c r="S418" s="47"/>
      <c r="T418" s="47"/>
      <c r="U418" s="47"/>
      <c r="V418" s="47"/>
      <c r="W418" s="47"/>
      <c r="X418" s="47"/>
      <c r="Y418" s="47"/>
      <c r="Z418" s="47"/>
    </row>
    <row r="419" ht="12.75" customHeight="1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117"/>
      <c r="S419" s="47"/>
      <c r="T419" s="47"/>
      <c r="U419" s="47"/>
      <c r="V419" s="47"/>
      <c r="W419" s="47"/>
      <c r="X419" s="47"/>
      <c r="Y419" s="47"/>
      <c r="Z419" s="47"/>
    </row>
    <row r="420" ht="12.75" customHeight="1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117"/>
      <c r="S420" s="47"/>
      <c r="T420" s="47"/>
      <c r="U420" s="47"/>
      <c r="V420" s="47"/>
      <c r="W420" s="47"/>
      <c r="X420" s="47"/>
      <c r="Y420" s="47"/>
      <c r="Z420" s="47"/>
    </row>
    <row r="421" ht="12.75" customHeight="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117"/>
      <c r="S421" s="47"/>
      <c r="T421" s="47"/>
      <c r="U421" s="47"/>
      <c r="V421" s="47"/>
      <c r="W421" s="47"/>
      <c r="X421" s="47"/>
      <c r="Y421" s="47"/>
      <c r="Z421" s="47"/>
    </row>
    <row r="422" ht="12.75" customHeight="1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117"/>
      <c r="S422" s="47"/>
      <c r="T422" s="47"/>
      <c r="U422" s="47"/>
      <c r="V422" s="47"/>
      <c r="W422" s="47"/>
      <c r="X422" s="47"/>
      <c r="Y422" s="47"/>
      <c r="Z422" s="47"/>
    </row>
    <row r="423" ht="12.75" customHeight="1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117"/>
      <c r="S423" s="47"/>
      <c r="T423" s="47"/>
      <c r="U423" s="47"/>
      <c r="V423" s="47"/>
      <c r="W423" s="47"/>
      <c r="X423" s="47"/>
      <c r="Y423" s="47"/>
      <c r="Z423" s="47"/>
    </row>
    <row r="424" ht="12.75" customHeight="1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117"/>
      <c r="S424" s="47"/>
      <c r="T424" s="47"/>
      <c r="U424" s="47"/>
      <c r="V424" s="47"/>
      <c r="W424" s="47"/>
      <c r="X424" s="47"/>
      <c r="Y424" s="47"/>
      <c r="Z424" s="47"/>
    </row>
    <row r="425" ht="12.75" customHeight="1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117"/>
      <c r="S425" s="47"/>
      <c r="T425" s="47"/>
      <c r="U425" s="47"/>
      <c r="V425" s="47"/>
      <c r="W425" s="47"/>
      <c r="X425" s="47"/>
      <c r="Y425" s="47"/>
      <c r="Z425" s="47"/>
    </row>
    <row r="426" ht="12.75" customHeight="1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117"/>
      <c r="S426" s="47"/>
      <c r="T426" s="47"/>
      <c r="U426" s="47"/>
      <c r="V426" s="47"/>
      <c r="W426" s="47"/>
      <c r="X426" s="47"/>
      <c r="Y426" s="47"/>
      <c r="Z426" s="47"/>
    </row>
    <row r="427" ht="12.75" customHeight="1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117"/>
      <c r="S427" s="47"/>
      <c r="T427" s="47"/>
      <c r="U427" s="47"/>
      <c r="V427" s="47"/>
      <c r="W427" s="47"/>
      <c r="X427" s="47"/>
      <c r="Y427" s="47"/>
      <c r="Z427" s="47"/>
    </row>
    <row r="428" ht="12.75" customHeight="1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117"/>
      <c r="S428" s="47"/>
      <c r="T428" s="47"/>
      <c r="U428" s="47"/>
      <c r="V428" s="47"/>
      <c r="W428" s="47"/>
      <c r="X428" s="47"/>
      <c r="Y428" s="47"/>
      <c r="Z428" s="47"/>
    </row>
    <row r="429" ht="12.75" customHeight="1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117"/>
      <c r="S429" s="47"/>
      <c r="T429" s="47"/>
      <c r="U429" s="47"/>
      <c r="V429" s="47"/>
      <c r="W429" s="47"/>
      <c r="X429" s="47"/>
      <c r="Y429" s="47"/>
      <c r="Z429" s="47"/>
    </row>
    <row r="430" ht="12.75" customHeight="1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117"/>
      <c r="S430" s="47"/>
      <c r="T430" s="47"/>
      <c r="U430" s="47"/>
      <c r="V430" s="47"/>
      <c r="W430" s="47"/>
      <c r="X430" s="47"/>
      <c r="Y430" s="47"/>
      <c r="Z430" s="47"/>
    </row>
    <row r="431" ht="12.75" customHeight="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117"/>
      <c r="S431" s="47"/>
      <c r="T431" s="47"/>
      <c r="U431" s="47"/>
      <c r="V431" s="47"/>
      <c r="W431" s="47"/>
      <c r="X431" s="47"/>
      <c r="Y431" s="47"/>
      <c r="Z431" s="47"/>
    </row>
    <row r="432" ht="12.75" customHeight="1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117"/>
      <c r="S432" s="47"/>
      <c r="T432" s="47"/>
      <c r="U432" s="47"/>
      <c r="V432" s="47"/>
      <c r="W432" s="47"/>
      <c r="X432" s="47"/>
      <c r="Y432" s="47"/>
      <c r="Z432" s="47"/>
    </row>
    <row r="433" ht="12.75" customHeight="1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117"/>
      <c r="S433" s="47"/>
      <c r="T433" s="47"/>
      <c r="U433" s="47"/>
      <c r="V433" s="47"/>
      <c r="W433" s="47"/>
      <c r="X433" s="47"/>
      <c r="Y433" s="47"/>
      <c r="Z433" s="47"/>
    </row>
    <row r="434" ht="12.75" customHeight="1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117"/>
      <c r="S434" s="47"/>
      <c r="T434" s="47"/>
      <c r="U434" s="47"/>
      <c r="V434" s="47"/>
      <c r="W434" s="47"/>
      <c r="X434" s="47"/>
      <c r="Y434" s="47"/>
      <c r="Z434" s="47"/>
    </row>
    <row r="435" ht="12.75" customHeight="1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117"/>
      <c r="S435" s="47"/>
      <c r="T435" s="47"/>
      <c r="U435" s="47"/>
      <c r="V435" s="47"/>
      <c r="W435" s="47"/>
      <c r="X435" s="47"/>
      <c r="Y435" s="47"/>
      <c r="Z435" s="47"/>
    </row>
    <row r="436" ht="12.75" customHeight="1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117"/>
      <c r="S436" s="47"/>
      <c r="T436" s="47"/>
      <c r="U436" s="47"/>
      <c r="V436" s="47"/>
      <c r="W436" s="47"/>
      <c r="X436" s="47"/>
      <c r="Y436" s="47"/>
      <c r="Z436" s="47"/>
    </row>
    <row r="437" ht="12.75" customHeight="1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117"/>
      <c r="S437" s="47"/>
      <c r="T437" s="47"/>
      <c r="U437" s="47"/>
      <c r="V437" s="47"/>
      <c r="W437" s="47"/>
      <c r="X437" s="47"/>
      <c r="Y437" s="47"/>
      <c r="Z437" s="47"/>
    </row>
    <row r="438" ht="12.75" customHeight="1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117"/>
      <c r="S438" s="47"/>
      <c r="T438" s="47"/>
      <c r="U438" s="47"/>
      <c r="V438" s="47"/>
      <c r="W438" s="47"/>
      <c r="X438" s="47"/>
      <c r="Y438" s="47"/>
      <c r="Z438" s="47"/>
    </row>
    <row r="439" ht="12.75" customHeight="1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117"/>
      <c r="S439" s="47"/>
      <c r="T439" s="47"/>
      <c r="U439" s="47"/>
      <c r="V439" s="47"/>
      <c r="W439" s="47"/>
      <c r="X439" s="47"/>
      <c r="Y439" s="47"/>
      <c r="Z439" s="47"/>
    </row>
    <row r="440" ht="12.75" customHeight="1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117"/>
      <c r="S440" s="47"/>
      <c r="T440" s="47"/>
      <c r="U440" s="47"/>
      <c r="V440" s="47"/>
      <c r="W440" s="47"/>
      <c r="X440" s="47"/>
      <c r="Y440" s="47"/>
      <c r="Z440" s="47"/>
    </row>
    <row r="441" ht="12.75" customHeight="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117"/>
      <c r="S441" s="47"/>
      <c r="T441" s="47"/>
      <c r="U441" s="47"/>
      <c r="V441" s="47"/>
      <c r="W441" s="47"/>
      <c r="X441" s="47"/>
      <c r="Y441" s="47"/>
      <c r="Z441" s="47"/>
    </row>
    <row r="442" ht="12.75" customHeight="1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117"/>
      <c r="S442" s="47"/>
      <c r="T442" s="47"/>
      <c r="U442" s="47"/>
      <c r="V442" s="47"/>
      <c r="W442" s="47"/>
      <c r="X442" s="47"/>
      <c r="Y442" s="47"/>
      <c r="Z442" s="47"/>
    </row>
    <row r="443" ht="12.75" customHeight="1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117"/>
      <c r="S443" s="47"/>
      <c r="T443" s="47"/>
      <c r="U443" s="47"/>
      <c r="V443" s="47"/>
      <c r="W443" s="47"/>
      <c r="X443" s="47"/>
      <c r="Y443" s="47"/>
      <c r="Z443" s="47"/>
    </row>
    <row r="444" ht="12.75" customHeight="1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117"/>
      <c r="S444" s="47"/>
      <c r="T444" s="47"/>
      <c r="U444" s="47"/>
      <c r="V444" s="47"/>
      <c r="W444" s="47"/>
      <c r="X444" s="47"/>
      <c r="Y444" s="47"/>
      <c r="Z444" s="47"/>
    </row>
    <row r="445" ht="12.75" customHeight="1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117"/>
      <c r="S445" s="47"/>
      <c r="T445" s="47"/>
      <c r="U445" s="47"/>
      <c r="V445" s="47"/>
      <c r="W445" s="47"/>
      <c r="X445" s="47"/>
      <c r="Y445" s="47"/>
      <c r="Z445" s="47"/>
    </row>
    <row r="446" ht="12.75" customHeight="1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117"/>
      <c r="S446" s="47"/>
      <c r="T446" s="47"/>
      <c r="U446" s="47"/>
      <c r="V446" s="47"/>
      <c r="W446" s="47"/>
      <c r="X446" s="47"/>
      <c r="Y446" s="47"/>
      <c r="Z446" s="47"/>
    </row>
    <row r="447" ht="12.75" customHeight="1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117"/>
      <c r="S447" s="47"/>
      <c r="T447" s="47"/>
      <c r="U447" s="47"/>
      <c r="V447" s="47"/>
      <c r="W447" s="47"/>
      <c r="X447" s="47"/>
      <c r="Y447" s="47"/>
      <c r="Z447" s="47"/>
    </row>
    <row r="448" ht="12.75" customHeight="1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117"/>
      <c r="S448" s="47"/>
      <c r="T448" s="47"/>
      <c r="U448" s="47"/>
      <c r="V448" s="47"/>
      <c r="W448" s="47"/>
      <c r="X448" s="47"/>
      <c r="Y448" s="47"/>
      <c r="Z448" s="47"/>
    </row>
    <row r="449" ht="12.75" customHeight="1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117"/>
      <c r="S449" s="47"/>
      <c r="T449" s="47"/>
      <c r="U449" s="47"/>
      <c r="V449" s="47"/>
      <c r="W449" s="47"/>
      <c r="X449" s="47"/>
      <c r="Y449" s="47"/>
      <c r="Z449" s="47"/>
    </row>
    <row r="450" ht="12.75" customHeight="1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117"/>
      <c r="S450" s="47"/>
      <c r="T450" s="47"/>
      <c r="U450" s="47"/>
      <c r="V450" s="47"/>
      <c r="W450" s="47"/>
      <c r="X450" s="47"/>
      <c r="Y450" s="47"/>
      <c r="Z450" s="47"/>
    </row>
    <row r="451" ht="12.75" customHeight="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117"/>
      <c r="S451" s="47"/>
      <c r="T451" s="47"/>
      <c r="U451" s="47"/>
      <c r="V451" s="47"/>
      <c r="W451" s="47"/>
      <c r="X451" s="47"/>
      <c r="Y451" s="47"/>
      <c r="Z451" s="47"/>
    </row>
    <row r="452" ht="12.75" customHeight="1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117"/>
      <c r="S452" s="47"/>
      <c r="T452" s="47"/>
      <c r="U452" s="47"/>
      <c r="V452" s="47"/>
      <c r="W452" s="47"/>
      <c r="X452" s="47"/>
      <c r="Y452" s="47"/>
      <c r="Z452" s="47"/>
    </row>
    <row r="453" ht="12.75" customHeight="1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117"/>
      <c r="S453" s="47"/>
      <c r="T453" s="47"/>
      <c r="U453" s="47"/>
      <c r="V453" s="47"/>
      <c r="W453" s="47"/>
      <c r="X453" s="47"/>
      <c r="Y453" s="47"/>
      <c r="Z453" s="47"/>
    </row>
    <row r="454" ht="12.75" customHeight="1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117"/>
      <c r="S454" s="47"/>
      <c r="T454" s="47"/>
      <c r="U454" s="47"/>
      <c r="V454" s="47"/>
      <c r="W454" s="47"/>
      <c r="X454" s="47"/>
      <c r="Y454" s="47"/>
      <c r="Z454" s="47"/>
    </row>
    <row r="455" ht="12.75" customHeight="1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117"/>
      <c r="S455" s="47"/>
      <c r="T455" s="47"/>
      <c r="U455" s="47"/>
      <c r="V455" s="47"/>
      <c r="W455" s="47"/>
      <c r="X455" s="47"/>
      <c r="Y455" s="47"/>
      <c r="Z455" s="47"/>
    </row>
    <row r="456" ht="12.75" customHeight="1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117"/>
      <c r="S456" s="47"/>
      <c r="T456" s="47"/>
      <c r="U456" s="47"/>
      <c r="V456" s="47"/>
      <c r="W456" s="47"/>
      <c r="X456" s="47"/>
      <c r="Y456" s="47"/>
      <c r="Z456" s="47"/>
    </row>
    <row r="457" ht="12.75" customHeight="1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117"/>
      <c r="S457" s="47"/>
      <c r="T457" s="47"/>
      <c r="U457" s="47"/>
      <c r="V457" s="47"/>
      <c r="W457" s="47"/>
      <c r="X457" s="47"/>
      <c r="Y457" s="47"/>
      <c r="Z457" s="47"/>
    </row>
    <row r="458" ht="12.75" customHeight="1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117"/>
      <c r="S458" s="47"/>
      <c r="T458" s="47"/>
      <c r="U458" s="47"/>
      <c r="V458" s="47"/>
      <c r="W458" s="47"/>
      <c r="X458" s="47"/>
      <c r="Y458" s="47"/>
      <c r="Z458" s="47"/>
    </row>
    <row r="459" ht="12.75" customHeight="1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117"/>
      <c r="S459" s="47"/>
      <c r="T459" s="47"/>
      <c r="U459" s="47"/>
      <c r="V459" s="47"/>
      <c r="W459" s="47"/>
      <c r="X459" s="47"/>
      <c r="Y459" s="47"/>
      <c r="Z459" s="47"/>
    </row>
    <row r="460" ht="12.75" customHeight="1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117"/>
      <c r="S460" s="47"/>
      <c r="T460" s="47"/>
      <c r="U460" s="47"/>
      <c r="V460" s="47"/>
      <c r="W460" s="47"/>
      <c r="X460" s="47"/>
      <c r="Y460" s="47"/>
      <c r="Z460" s="47"/>
    </row>
    <row r="461" ht="12.75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117"/>
      <c r="S461" s="47"/>
      <c r="T461" s="47"/>
      <c r="U461" s="47"/>
      <c r="V461" s="47"/>
      <c r="W461" s="47"/>
      <c r="X461" s="47"/>
      <c r="Y461" s="47"/>
      <c r="Z461" s="47"/>
    </row>
    <row r="462" ht="12.75" customHeight="1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117"/>
      <c r="S462" s="47"/>
      <c r="T462" s="47"/>
      <c r="U462" s="47"/>
      <c r="V462" s="47"/>
      <c r="W462" s="47"/>
      <c r="X462" s="47"/>
      <c r="Y462" s="47"/>
      <c r="Z462" s="47"/>
    </row>
    <row r="463" ht="12.75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117"/>
      <c r="S463" s="47"/>
      <c r="T463" s="47"/>
      <c r="U463" s="47"/>
      <c r="V463" s="47"/>
      <c r="W463" s="47"/>
      <c r="X463" s="47"/>
      <c r="Y463" s="47"/>
      <c r="Z463" s="47"/>
    </row>
    <row r="464" ht="12.75" customHeight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117"/>
      <c r="S464" s="47"/>
      <c r="T464" s="47"/>
      <c r="U464" s="47"/>
      <c r="V464" s="47"/>
      <c r="W464" s="47"/>
      <c r="X464" s="47"/>
      <c r="Y464" s="47"/>
      <c r="Z464" s="47"/>
    </row>
    <row r="465" ht="12.75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117"/>
      <c r="S465" s="47"/>
      <c r="T465" s="47"/>
      <c r="U465" s="47"/>
      <c r="V465" s="47"/>
      <c r="W465" s="47"/>
      <c r="X465" s="47"/>
      <c r="Y465" s="47"/>
      <c r="Z465" s="47"/>
    </row>
    <row r="466" ht="12.75" customHeight="1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117"/>
      <c r="S466" s="47"/>
      <c r="T466" s="47"/>
      <c r="U466" s="47"/>
      <c r="V466" s="47"/>
      <c r="W466" s="47"/>
      <c r="X466" s="47"/>
      <c r="Y466" s="47"/>
      <c r="Z466" s="47"/>
    </row>
    <row r="467" ht="12.75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117"/>
      <c r="S467" s="47"/>
      <c r="T467" s="47"/>
      <c r="U467" s="47"/>
      <c r="V467" s="47"/>
      <c r="W467" s="47"/>
      <c r="X467" s="47"/>
      <c r="Y467" s="47"/>
      <c r="Z467" s="47"/>
    </row>
    <row r="468" ht="12.75" customHeight="1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117"/>
      <c r="S468" s="47"/>
      <c r="T468" s="47"/>
      <c r="U468" s="47"/>
      <c r="V468" s="47"/>
      <c r="W468" s="47"/>
      <c r="X468" s="47"/>
      <c r="Y468" s="47"/>
      <c r="Z468" s="47"/>
    </row>
    <row r="469" ht="12.75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117"/>
      <c r="S469" s="47"/>
      <c r="T469" s="47"/>
      <c r="U469" s="47"/>
      <c r="V469" s="47"/>
      <c r="W469" s="47"/>
      <c r="X469" s="47"/>
      <c r="Y469" s="47"/>
      <c r="Z469" s="47"/>
    </row>
    <row r="470" ht="12.75" customHeight="1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117"/>
      <c r="S470" s="47"/>
      <c r="T470" s="47"/>
      <c r="U470" s="47"/>
      <c r="V470" s="47"/>
      <c r="W470" s="47"/>
      <c r="X470" s="47"/>
      <c r="Y470" s="47"/>
      <c r="Z470" s="47"/>
    </row>
    <row r="471" ht="12.75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117"/>
      <c r="S471" s="47"/>
      <c r="T471" s="47"/>
      <c r="U471" s="47"/>
      <c r="V471" s="47"/>
      <c r="W471" s="47"/>
      <c r="X471" s="47"/>
      <c r="Y471" s="47"/>
      <c r="Z471" s="47"/>
    </row>
    <row r="472" ht="12.75" customHeight="1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117"/>
      <c r="S472" s="47"/>
      <c r="T472" s="47"/>
      <c r="U472" s="47"/>
      <c r="V472" s="47"/>
      <c r="W472" s="47"/>
      <c r="X472" s="47"/>
      <c r="Y472" s="47"/>
      <c r="Z472" s="47"/>
    </row>
    <row r="473" ht="12.75" customHeight="1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117"/>
      <c r="S473" s="47"/>
      <c r="T473" s="47"/>
      <c r="U473" s="47"/>
      <c r="V473" s="47"/>
      <c r="W473" s="47"/>
      <c r="X473" s="47"/>
      <c r="Y473" s="47"/>
      <c r="Z473" s="47"/>
    </row>
    <row r="474" ht="12.75" customHeight="1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117"/>
      <c r="S474" s="47"/>
      <c r="T474" s="47"/>
      <c r="U474" s="47"/>
      <c r="V474" s="47"/>
      <c r="W474" s="47"/>
      <c r="X474" s="47"/>
      <c r="Y474" s="47"/>
      <c r="Z474" s="47"/>
    </row>
    <row r="475" ht="12.75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117"/>
      <c r="S475" s="47"/>
      <c r="T475" s="47"/>
      <c r="U475" s="47"/>
      <c r="V475" s="47"/>
      <c r="W475" s="47"/>
      <c r="X475" s="47"/>
      <c r="Y475" s="47"/>
      <c r="Z475" s="47"/>
    </row>
    <row r="476" ht="12.75" customHeight="1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117"/>
      <c r="S476" s="47"/>
      <c r="T476" s="47"/>
      <c r="U476" s="47"/>
      <c r="V476" s="47"/>
      <c r="W476" s="47"/>
      <c r="X476" s="47"/>
      <c r="Y476" s="47"/>
      <c r="Z476" s="47"/>
    </row>
    <row r="477" ht="12.75" customHeight="1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117"/>
      <c r="S477" s="47"/>
      <c r="T477" s="47"/>
      <c r="U477" s="47"/>
      <c r="V477" s="47"/>
      <c r="W477" s="47"/>
      <c r="X477" s="47"/>
      <c r="Y477" s="47"/>
      <c r="Z477" s="47"/>
    </row>
    <row r="478" ht="12.75" customHeight="1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117"/>
      <c r="S478" s="47"/>
      <c r="T478" s="47"/>
      <c r="U478" s="47"/>
      <c r="V478" s="47"/>
      <c r="W478" s="47"/>
      <c r="X478" s="47"/>
      <c r="Y478" s="47"/>
      <c r="Z478" s="47"/>
    </row>
    <row r="479" ht="12.75" customHeight="1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117"/>
      <c r="S479" s="47"/>
      <c r="T479" s="47"/>
      <c r="U479" s="47"/>
      <c r="V479" s="47"/>
      <c r="W479" s="47"/>
      <c r="X479" s="47"/>
      <c r="Y479" s="47"/>
      <c r="Z479" s="47"/>
    </row>
    <row r="480" ht="12.75" customHeight="1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117"/>
      <c r="S480" s="47"/>
      <c r="T480" s="47"/>
      <c r="U480" s="47"/>
      <c r="V480" s="47"/>
      <c r="W480" s="47"/>
      <c r="X480" s="47"/>
      <c r="Y480" s="47"/>
      <c r="Z480" s="47"/>
    </row>
    <row r="481" ht="12.75" customHeight="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117"/>
      <c r="S481" s="47"/>
      <c r="T481" s="47"/>
      <c r="U481" s="47"/>
      <c r="V481" s="47"/>
      <c r="W481" s="47"/>
      <c r="X481" s="47"/>
      <c r="Y481" s="47"/>
      <c r="Z481" s="47"/>
    </row>
    <row r="482" ht="12.75" customHeight="1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117"/>
      <c r="S482" s="47"/>
      <c r="T482" s="47"/>
      <c r="U482" s="47"/>
      <c r="V482" s="47"/>
      <c r="W482" s="47"/>
      <c r="X482" s="47"/>
      <c r="Y482" s="47"/>
      <c r="Z482" s="47"/>
    </row>
    <row r="483" ht="12.75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117"/>
      <c r="S483" s="47"/>
      <c r="T483" s="47"/>
      <c r="U483" s="47"/>
      <c r="V483" s="47"/>
      <c r="W483" s="47"/>
      <c r="X483" s="47"/>
      <c r="Y483" s="47"/>
      <c r="Z483" s="47"/>
    </row>
    <row r="484" ht="12.75" customHeight="1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117"/>
      <c r="S484" s="47"/>
      <c r="T484" s="47"/>
      <c r="U484" s="47"/>
      <c r="V484" s="47"/>
      <c r="W484" s="47"/>
      <c r="X484" s="47"/>
      <c r="Y484" s="47"/>
      <c r="Z484" s="47"/>
    </row>
    <row r="485" ht="12.75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117"/>
      <c r="S485" s="47"/>
      <c r="T485" s="47"/>
      <c r="U485" s="47"/>
      <c r="V485" s="47"/>
      <c r="W485" s="47"/>
      <c r="X485" s="47"/>
      <c r="Y485" s="47"/>
      <c r="Z485" s="47"/>
    </row>
    <row r="486" ht="12.75" customHeight="1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117"/>
      <c r="S486" s="47"/>
      <c r="T486" s="47"/>
      <c r="U486" s="47"/>
      <c r="V486" s="47"/>
      <c r="W486" s="47"/>
      <c r="X486" s="47"/>
      <c r="Y486" s="47"/>
      <c r="Z486" s="47"/>
    </row>
    <row r="487" ht="12.75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117"/>
      <c r="S487" s="47"/>
      <c r="T487" s="47"/>
      <c r="U487" s="47"/>
      <c r="V487" s="47"/>
      <c r="W487" s="47"/>
      <c r="X487" s="47"/>
      <c r="Y487" s="47"/>
      <c r="Z487" s="47"/>
    </row>
    <row r="488" ht="12.75" customHeight="1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117"/>
      <c r="S488" s="47"/>
      <c r="T488" s="47"/>
      <c r="U488" s="47"/>
      <c r="V488" s="47"/>
      <c r="W488" s="47"/>
      <c r="X488" s="47"/>
      <c r="Y488" s="47"/>
      <c r="Z488" s="47"/>
    </row>
    <row r="489" ht="12.75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117"/>
      <c r="S489" s="47"/>
      <c r="T489" s="47"/>
      <c r="U489" s="47"/>
      <c r="V489" s="47"/>
      <c r="W489" s="47"/>
      <c r="X489" s="47"/>
      <c r="Y489" s="47"/>
      <c r="Z489" s="47"/>
    </row>
    <row r="490" ht="12.75" customHeight="1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117"/>
      <c r="S490" s="47"/>
      <c r="T490" s="47"/>
      <c r="U490" s="47"/>
      <c r="V490" s="47"/>
      <c r="W490" s="47"/>
      <c r="X490" s="47"/>
      <c r="Y490" s="47"/>
      <c r="Z490" s="47"/>
    </row>
    <row r="491" ht="12.75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117"/>
      <c r="S491" s="47"/>
      <c r="T491" s="47"/>
      <c r="U491" s="47"/>
      <c r="V491" s="47"/>
      <c r="W491" s="47"/>
      <c r="X491" s="47"/>
      <c r="Y491" s="47"/>
      <c r="Z491" s="47"/>
    </row>
    <row r="492" ht="12.75" customHeight="1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117"/>
      <c r="S492" s="47"/>
      <c r="T492" s="47"/>
      <c r="U492" s="47"/>
      <c r="V492" s="47"/>
      <c r="W492" s="47"/>
      <c r="X492" s="47"/>
      <c r="Y492" s="47"/>
      <c r="Z492" s="47"/>
    </row>
    <row r="493" ht="12.75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117"/>
      <c r="S493" s="47"/>
      <c r="T493" s="47"/>
      <c r="U493" s="47"/>
      <c r="V493" s="47"/>
      <c r="W493" s="47"/>
      <c r="X493" s="47"/>
      <c r="Y493" s="47"/>
      <c r="Z493" s="47"/>
    </row>
    <row r="494" ht="12.75" customHeight="1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117"/>
      <c r="S494" s="47"/>
      <c r="T494" s="47"/>
      <c r="U494" s="47"/>
      <c r="V494" s="47"/>
      <c r="W494" s="47"/>
      <c r="X494" s="47"/>
      <c r="Y494" s="47"/>
      <c r="Z494" s="47"/>
    </row>
    <row r="495" ht="12.75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117"/>
      <c r="S495" s="47"/>
      <c r="T495" s="47"/>
      <c r="U495" s="47"/>
      <c r="V495" s="47"/>
      <c r="W495" s="47"/>
      <c r="X495" s="47"/>
      <c r="Y495" s="47"/>
      <c r="Z495" s="47"/>
    </row>
    <row r="496" ht="12.75" customHeight="1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117"/>
      <c r="S496" s="47"/>
      <c r="T496" s="47"/>
      <c r="U496" s="47"/>
      <c r="V496" s="47"/>
      <c r="W496" s="47"/>
      <c r="X496" s="47"/>
      <c r="Y496" s="47"/>
      <c r="Z496" s="47"/>
    </row>
    <row r="497" ht="12.75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117"/>
      <c r="S497" s="47"/>
      <c r="T497" s="47"/>
      <c r="U497" s="47"/>
      <c r="V497" s="47"/>
      <c r="W497" s="47"/>
      <c r="X497" s="47"/>
      <c r="Y497" s="47"/>
      <c r="Z497" s="47"/>
    </row>
    <row r="498" ht="12.75" customHeight="1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117"/>
      <c r="S498" s="47"/>
      <c r="T498" s="47"/>
      <c r="U498" s="47"/>
      <c r="V498" s="47"/>
      <c r="W498" s="47"/>
      <c r="X498" s="47"/>
      <c r="Y498" s="47"/>
      <c r="Z498" s="47"/>
    </row>
    <row r="499" ht="12.75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117"/>
      <c r="S499" s="47"/>
      <c r="T499" s="47"/>
      <c r="U499" s="47"/>
      <c r="V499" s="47"/>
      <c r="W499" s="47"/>
      <c r="X499" s="47"/>
      <c r="Y499" s="47"/>
      <c r="Z499" s="47"/>
    </row>
    <row r="500" ht="12.75" customHeight="1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117"/>
      <c r="S500" s="47"/>
      <c r="T500" s="47"/>
      <c r="U500" s="47"/>
      <c r="V500" s="47"/>
      <c r="W500" s="47"/>
      <c r="X500" s="47"/>
      <c r="Y500" s="47"/>
      <c r="Z500" s="47"/>
    </row>
    <row r="501" ht="12.75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117"/>
      <c r="S501" s="47"/>
      <c r="T501" s="47"/>
      <c r="U501" s="47"/>
      <c r="V501" s="47"/>
      <c r="W501" s="47"/>
      <c r="X501" s="47"/>
      <c r="Y501" s="47"/>
      <c r="Z501" s="47"/>
    </row>
    <row r="502" ht="12.75" customHeight="1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117"/>
      <c r="S502" s="47"/>
      <c r="T502" s="47"/>
      <c r="U502" s="47"/>
      <c r="V502" s="47"/>
      <c r="W502" s="47"/>
      <c r="X502" s="47"/>
      <c r="Y502" s="47"/>
      <c r="Z502" s="47"/>
    </row>
    <row r="503" ht="12.75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117"/>
      <c r="S503" s="47"/>
      <c r="T503" s="47"/>
      <c r="U503" s="47"/>
      <c r="V503" s="47"/>
      <c r="W503" s="47"/>
      <c r="X503" s="47"/>
      <c r="Y503" s="47"/>
      <c r="Z503" s="47"/>
    </row>
    <row r="504" ht="12.75" customHeight="1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117"/>
      <c r="S504" s="47"/>
      <c r="T504" s="47"/>
      <c r="U504" s="47"/>
      <c r="V504" s="47"/>
      <c r="W504" s="47"/>
      <c r="X504" s="47"/>
      <c r="Y504" s="47"/>
      <c r="Z504" s="47"/>
    </row>
    <row r="505" ht="12.75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117"/>
      <c r="S505" s="47"/>
      <c r="T505" s="47"/>
      <c r="U505" s="47"/>
      <c r="V505" s="47"/>
      <c r="W505" s="47"/>
      <c r="X505" s="47"/>
      <c r="Y505" s="47"/>
      <c r="Z505" s="47"/>
    </row>
    <row r="506" ht="12.75" customHeight="1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117"/>
      <c r="S506" s="47"/>
      <c r="T506" s="47"/>
      <c r="U506" s="47"/>
      <c r="V506" s="47"/>
      <c r="W506" s="47"/>
      <c r="X506" s="47"/>
      <c r="Y506" s="47"/>
      <c r="Z506" s="47"/>
    </row>
    <row r="507" ht="12.75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117"/>
      <c r="S507" s="47"/>
      <c r="T507" s="47"/>
      <c r="U507" s="47"/>
      <c r="V507" s="47"/>
      <c r="W507" s="47"/>
      <c r="X507" s="47"/>
      <c r="Y507" s="47"/>
      <c r="Z507" s="47"/>
    </row>
    <row r="508" ht="12.75" customHeight="1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117"/>
      <c r="S508" s="47"/>
      <c r="T508" s="47"/>
      <c r="U508" s="47"/>
      <c r="V508" s="47"/>
      <c r="W508" s="47"/>
      <c r="X508" s="47"/>
      <c r="Y508" s="47"/>
      <c r="Z508" s="47"/>
    </row>
    <row r="509" ht="12.75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117"/>
      <c r="S509" s="47"/>
      <c r="T509" s="47"/>
      <c r="U509" s="47"/>
      <c r="V509" s="47"/>
      <c r="W509" s="47"/>
      <c r="X509" s="47"/>
      <c r="Y509" s="47"/>
      <c r="Z509" s="47"/>
    </row>
    <row r="510" ht="12.75" customHeight="1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117"/>
      <c r="S510" s="47"/>
      <c r="T510" s="47"/>
      <c r="U510" s="47"/>
      <c r="V510" s="47"/>
      <c r="W510" s="47"/>
      <c r="X510" s="47"/>
      <c r="Y510" s="47"/>
      <c r="Z510" s="47"/>
    </row>
    <row r="511" ht="12.75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117"/>
      <c r="S511" s="47"/>
      <c r="T511" s="47"/>
      <c r="U511" s="47"/>
      <c r="V511" s="47"/>
      <c r="W511" s="47"/>
      <c r="X511" s="47"/>
      <c r="Y511" s="47"/>
      <c r="Z511" s="47"/>
    </row>
    <row r="512" ht="12.75" customHeight="1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117"/>
      <c r="S512" s="47"/>
      <c r="T512" s="47"/>
      <c r="U512" s="47"/>
      <c r="V512" s="47"/>
      <c r="W512" s="47"/>
      <c r="X512" s="47"/>
      <c r="Y512" s="47"/>
      <c r="Z512" s="47"/>
    </row>
    <row r="513" ht="12.75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117"/>
      <c r="S513" s="47"/>
      <c r="T513" s="47"/>
      <c r="U513" s="47"/>
      <c r="V513" s="47"/>
      <c r="W513" s="47"/>
      <c r="X513" s="47"/>
      <c r="Y513" s="47"/>
      <c r="Z513" s="47"/>
    </row>
    <row r="514" ht="12.75" customHeight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117"/>
      <c r="S514" s="47"/>
      <c r="T514" s="47"/>
      <c r="U514" s="47"/>
      <c r="V514" s="47"/>
      <c r="W514" s="47"/>
      <c r="X514" s="47"/>
      <c r="Y514" s="47"/>
      <c r="Z514" s="47"/>
    </row>
    <row r="515" ht="12.75" customHeight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117"/>
      <c r="S515" s="47"/>
      <c r="T515" s="47"/>
      <c r="U515" s="47"/>
      <c r="V515" s="47"/>
      <c r="W515" s="47"/>
      <c r="X515" s="47"/>
      <c r="Y515" s="47"/>
      <c r="Z515" s="47"/>
    </row>
    <row r="516" ht="12.75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117"/>
      <c r="S516" s="47"/>
      <c r="T516" s="47"/>
      <c r="U516" s="47"/>
      <c r="V516" s="47"/>
      <c r="W516" s="47"/>
      <c r="X516" s="47"/>
      <c r="Y516" s="47"/>
      <c r="Z516" s="47"/>
    </row>
    <row r="517" ht="12.75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117"/>
      <c r="S517" s="47"/>
      <c r="T517" s="47"/>
      <c r="U517" s="47"/>
      <c r="V517" s="47"/>
      <c r="W517" s="47"/>
      <c r="X517" s="47"/>
      <c r="Y517" s="47"/>
      <c r="Z517" s="47"/>
    </row>
    <row r="518" ht="12.75" customHeight="1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117"/>
      <c r="S518" s="47"/>
      <c r="T518" s="47"/>
      <c r="U518" s="47"/>
      <c r="V518" s="47"/>
      <c r="W518" s="47"/>
      <c r="X518" s="47"/>
      <c r="Y518" s="47"/>
      <c r="Z518" s="47"/>
    </row>
    <row r="519" ht="12.75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117"/>
      <c r="S519" s="47"/>
      <c r="T519" s="47"/>
      <c r="U519" s="47"/>
      <c r="V519" s="47"/>
      <c r="W519" s="47"/>
      <c r="X519" s="47"/>
      <c r="Y519" s="47"/>
      <c r="Z519" s="47"/>
    </row>
    <row r="520" ht="12.75" customHeight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117"/>
      <c r="S520" s="47"/>
      <c r="T520" s="47"/>
      <c r="U520" s="47"/>
      <c r="V520" s="47"/>
      <c r="W520" s="47"/>
      <c r="X520" s="47"/>
      <c r="Y520" s="47"/>
      <c r="Z520" s="47"/>
    </row>
    <row r="521" ht="12.75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117"/>
      <c r="S521" s="47"/>
      <c r="T521" s="47"/>
      <c r="U521" s="47"/>
      <c r="V521" s="47"/>
      <c r="W521" s="47"/>
      <c r="X521" s="47"/>
      <c r="Y521" s="47"/>
      <c r="Z521" s="47"/>
    </row>
    <row r="522" ht="12.75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117"/>
      <c r="S522" s="47"/>
      <c r="T522" s="47"/>
      <c r="U522" s="47"/>
      <c r="V522" s="47"/>
      <c r="W522" s="47"/>
      <c r="X522" s="47"/>
      <c r="Y522" s="47"/>
      <c r="Z522" s="47"/>
    </row>
    <row r="523" ht="12.75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117"/>
      <c r="S523" s="47"/>
      <c r="T523" s="47"/>
      <c r="U523" s="47"/>
      <c r="V523" s="47"/>
      <c r="W523" s="47"/>
      <c r="X523" s="47"/>
      <c r="Y523" s="47"/>
      <c r="Z523" s="47"/>
    </row>
    <row r="524" ht="12.75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117"/>
      <c r="S524" s="47"/>
      <c r="T524" s="47"/>
      <c r="U524" s="47"/>
      <c r="V524" s="47"/>
      <c r="W524" s="47"/>
      <c r="X524" s="47"/>
      <c r="Y524" s="47"/>
      <c r="Z524" s="47"/>
    </row>
    <row r="525" ht="12.75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117"/>
      <c r="S525" s="47"/>
      <c r="T525" s="47"/>
      <c r="U525" s="47"/>
      <c r="V525" s="47"/>
      <c r="W525" s="47"/>
      <c r="X525" s="47"/>
      <c r="Y525" s="47"/>
      <c r="Z525" s="47"/>
    </row>
    <row r="526" ht="12.75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117"/>
      <c r="S526" s="47"/>
      <c r="T526" s="47"/>
      <c r="U526" s="47"/>
      <c r="V526" s="47"/>
      <c r="W526" s="47"/>
      <c r="X526" s="47"/>
      <c r="Y526" s="47"/>
      <c r="Z526" s="47"/>
    </row>
    <row r="527" ht="12.75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117"/>
      <c r="S527" s="47"/>
      <c r="T527" s="47"/>
      <c r="U527" s="47"/>
      <c r="V527" s="47"/>
      <c r="W527" s="47"/>
      <c r="X527" s="47"/>
      <c r="Y527" s="47"/>
      <c r="Z527" s="47"/>
    </row>
    <row r="528" ht="12.75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117"/>
      <c r="S528" s="47"/>
      <c r="T528" s="47"/>
      <c r="U528" s="47"/>
      <c r="V528" s="47"/>
      <c r="W528" s="47"/>
      <c r="X528" s="47"/>
      <c r="Y528" s="47"/>
      <c r="Z528" s="47"/>
    </row>
    <row r="529" ht="12.75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117"/>
      <c r="S529" s="47"/>
      <c r="T529" s="47"/>
      <c r="U529" s="47"/>
      <c r="V529" s="47"/>
      <c r="W529" s="47"/>
      <c r="X529" s="47"/>
      <c r="Y529" s="47"/>
      <c r="Z529" s="47"/>
    </row>
    <row r="530" ht="12.75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117"/>
      <c r="S530" s="47"/>
      <c r="T530" s="47"/>
      <c r="U530" s="47"/>
      <c r="V530" s="47"/>
      <c r="W530" s="47"/>
      <c r="X530" s="47"/>
      <c r="Y530" s="47"/>
      <c r="Z530" s="47"/>
    </row>
    <row r="531" ht="12.75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117"/>
      <c r="S531" s="47"/>
      <c r="T531" s="47"/>
      <c r="U531" s="47"/>
      <c r="V531" s="47"/>
      <c r="W531" s="47"/>
      <c r="X531" s="47"/>
      <c r="Y531" s="47"/>
      <c r="Z531" s="47"/>
    </row>
    <row r="532" ht="12.75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117"/>
      <c r="S532" s="47"/>
      <c r="T532" s="47"/>
      <c r="U532" s="47"/>
      <c r="V532" s="47"/>
      <c r="W532" s="47"/>
      <c r="X532" s="47"/>
      <c r="Y532" s="47"/>
      <c r="Z532" s="47"/>
    </row>
    <row r="533" ht="12.75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117"/>
      <c r="S533" s="47"/>
      <c r="T533" s="47"/>
      <c r="U533" s="47"/>
      <c r="V533" s="47"/>
      <c r="W533" s="47"/>
      <c r="X533" s="47"/>
      <c r="Y533" s="47"/>
      <c r="Z533" s="47"/>
    </row>
    <row r="534" ht="12.75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117"/>
      <c r="S534" s="47"/>
      <c r="T534" s="47"/>
      <c r="U534" s="47"/>
      <c r="V534" s="47"/>
      <c r="W534" s="47"/>
      <c r="X534" s="47"/>
      <c r="Y534" s="47"/>
      <c r="Z534" s="47"/>
    </row>
    <row r="535" ht="12.75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117"/>
      <c r="S535" s="47"/>
      <c r="T535" s="47"/>
      <c r="U535" s="47"/>
      <c r="V535" s="47"/>
      <c r="W535" s="47"/>
      <c r="X535" s="47"/>
      <c r="Y535" s="47"/>
      <c r="Z535" s="47"/>
    </row>
    <row r="536" ht="12.75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117"/>
      <c r="S536" s="47"/>
      <c r="T536" s="47"/>
      <c r="U536" s="47"/>
      <c r="V536" s="47"/>
      <c r="W536" s="47"/>
      <c r="X536" s="47"/>
      <c r="Y536" s="47"/>
      <c r="Z536" s="47"/>
    </row>
    <row r="537" ht="12.75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117"/>
      <c r="S537" s="47"/>
      <c r="T537" s="47"/>
      <c r="U537" s="47"/>
      <c r="V537" s="47"/>
      <c r="W537" s="47"/>
      <c r="X537" s="47"/>
      <c r="Y537" s="47"/>
      <c r="Z537" s="47"/>
    </row>
    <row r="538" ht="12.75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117"/>
      <c r="S538" s="47"/>
      <c r="T538" s="47"/>
      <c r="U538" s="47"/>
      <c r="V538" s="47"/>
      <c r="W538" s="47"/>
      <c r="X538" s="47"/>
      <c r="Y538" s="47"/>
      <c r="Z538" s="47"/>
    </row>
    <row r="539" ht="12.75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117"/>
      <c r="S539" s="47"/>
      <c r="T539" s="47"/>
      <c r="U539" s="47"/>
      <c r="V539" s="47"/>
      <c r="W539" s="47"/>
      <c r="X539" s="47"/>
      <c r="Y539" s="47"/>
      <c r="Z539" s="47"/>
    </row>
    <row r="540" ht="12.75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117"/>
      <c r="S540" s="47"/>
      <c r="T540" s="47"/>
      <c r="U540" s="47"/>
      <c r="V540" s="47"/>
      <c r="W540" s="47"/>
      <c r="X540" s="47"/>
      <c r="Y540" s="47"/>
      <c r="Z540" s="47"/>
    </row>
    <row r="541" ht="12.75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117"/>
      <c r="S541" s="47"/>
      <c r="T541" s="47"/>
      <c r="U541" s="47"/>
      <c r="V541" s="47"/>
      <c r="W541" s="47"/>
      <c r="X541" s="47"/>
      <c r="Y541" s="47"/>
      <c r="Z541" s="47"/>
    </row>
    <row r="542" ht="12.75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117"/>
      <c r="S542" s="47"/>
      <c r="T542" s="47"/>
      <c r="U542" s="47"/>
      <c r="V542" s="47"/>
      <c r="W542" s="47"/>
      <c r="X542" s="47"/>
      <c r="Y542" s="47"/>
      <c r="Z542" s="47"/>
    </row>
    <row r="543" ht="12.75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117"/>
      <c r="S543" s="47"/>
      <c r="T543" s="47"/>
      <c r="U543" s="47"/>
      <c r="V543" s="47"/>
      <c r="W543" s="47"/>
      <c r="X543" s="47"/>
      <c r="Y543" s="47"/>
      <c r="Z543" s="47"/>
    </row>
    <row r="544" ht="12.75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117"/>
      <c r="S544" s="47"/>
      <c r="T544" s="47"/>
      <c r="U544" s="47"/>
      <c r="V544" s="47"/>
      <c r="W544" s="47"/>
      <c r="X544" s="47"/>
      <c r="Y544" s="47"/>
      <c r="Z544" s="47"/>
    </row>
    <row r="545" ht="12.75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117"/>
      <c r="S545" s="47"/>
      <c r="T545" s="47"/>
      <c r="U545" s="47"/>
      <c r="V545" s="47"/>
      <c r="W545" s="47"/>
      <c r="X545" s="47"/>
      <c r="Y545" s="47"/>
      <c r="Z545" s="47"/>
    </row>
    <row r="546" ht="12.75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117"/>
      <c r="S546" s="47"/>
      <c r="T546" s="47"/>
      <c r="U546" s="47"/>
      <c r="V546" s="47"/>
      <c r="W546" s="47"/>
      <c r="X546" s="47"/>
      <c r="Y546" s="47"/>
      <c r="Z546" s="47"/>
    </row>
    <row r="547" ht="12.75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117"/>
      <c r="S547" s="47"/>
      <c r="T547" s="47"/>
      <c r="U547" s="47"/>
      <c r="V547" s="47"/>
      <c r="W547" s="47"/>
      <c r="X547" s="47"/>
      <c r="Y547" s="47"/>
      <c r="Z547" s="47"/>
    </row>
    <row r="548" ht="12.75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117"/>
      <c r="S548" s="47"/>
      <c r="T548" s="47"/>
      <c r="U548" s="47"/>
      <c r="V548" s="47"/>
      <c r="W548" s="47"/>
      <c r="X548" s="47"/>
      <c r="Y548" s="47"/>
      <c r="Z548" s="47"/>
    </row>
    <row r="549" ht="12.75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117"/>
      <c r="S549" s="47"/>
      <c r="T549" s="47"/>
      <c r="U549" s="47"/>
      <c r="V549" s="47"/>
      <c r="W549" s="47"/>
      <c r="X549" s="47"/>
      <c r="Y549" s="47"/>
      <c r="Z549" s="47"/>
    </row>
    <row r="550" ht="12.75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117"/>
      <c r="S550" s="47"/>
      <c r="T550" s="47"/>
      <c r="U550" s="47"/>
      <c r="V550" s="47"/>
      <c r="W550" s="47"/>
      <c r="X550" s="47"/>
      <c r="Y550" s="47"/>
      <c r="Z550" s="47"/>
    </row>
    <row r="551" ht="12.75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117"/>
      <c r="S551" s="47"/>
      <c r="T551" s="47"/>
      <c r="U551" s="47"/>
      <c r="V551" s="47"/>
      <c r="W551" s="47"/>
      <c r="X551" s="47"/>
      <c r="Y551" s="47"/>
      <c r="Z551" s="47"/>
    </row>
    <row r="552" ht="12.75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117"/>
      <c r="S552" s="47"/>
      <c r="T552" s="47"/>
      <c r="U552" s="47"/>
      <c r="V552" s="47"/>
      <c r="W552" s="47"/>
      <c r="X552" s="47"/>
      <c r="Y552" s="47"/>
      <c r="Z552" s="47"/>
    </row>
    <row r="553" ht="12.75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117"/>
      <c r="S553" s="47"/>
      <c r="T553" s="47"/>
      <c r="U553" s="47"/>
      <c r="V553" s="47"/>
      <c r="W553" s="47"/>
      <c r="X553" s="47"/>
      <c r="Y553" s="47"/>
      <c r="Z553" s="47"/>
    </row>
    <row r="554" ht="12.75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117"/>
      <c r="S554" s="47"/>
      <c r="T554" s="47"/>
      <c r="U554" s="47"/>
      <c r="V554" s="47"/>
      <c r="W554" s="47"/>
      <c r="X554" s="47"/>
      <c r="Y554" s="47"/>
      <c r="Z554" s="47"/>
    </row>
    <row r="555" ht="12.75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117"/>
      <c r="S555" s="47"/>
      <c r="T555" s="47"/>
      <c r="U555" s="47"/>
      <c r="V555" s="47"/>
      <c r="W555" s="47"/>
      <c r="X555" s="47"/>
      <c r="Y555" s="47"/>
      <c r="Z555" s="47"/>
    </row>
    <row r="556" ht="12.75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117"/>
      <c r="S556" s="47"/>
      <c r="T556" s="47"/>
      <c r="U556" s="47"/>
      <c r="V556" s="47"/>
      <c r="W556" s="47"/>
      <c r="X556" s="47"/>
      <c r="Y556" s="47"/>
      <c r="Z556" s="47"/>
    </row>
    <row r="557" ht="12.75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117"/>
      <c r="S557" s="47"/>
      <c r="T557" s="47"/>
      <c r="U557" s="47"/>
      <c r="V557" s="47"/>
      <c r="W557" s="47"/>
      <c r="X557" s="47"/>
      <c r="Y557" s="47"/>
      <c r="Z557" s="47"/>
    </row>
    <row r="558" ht="12.75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117"/>
      <c r="S558" s="47"/>
      <c r="T558" s="47"/>
      <c r="U558" s="47"/>
      <c r="V558" s="47"/>
      <c r="W558" s="47"/>
      <c r="X558" s="47"/>
      <c r="Y558" s="47"/>
      <c r="Z558" s="47"/>
    </row>
    <row r="559" ht="12.75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117"/>
      <c r="S559" s="47"/>
      <c r="T559" s="47"/>
      <c r="U559" s="47"/>
      <c r="V559" s="47"/>
      <c r="W559" s="47"/>
      <c r="X559" s="47"/>
      <c r="Y559" s="47"/>
      <c r="Z559" s="47"/>
    </row>
    <row r="560" ht="12.75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117"/>
      <c r="S560" s="47"/>
      <c r="T560" s="47"/>
      <c r="U560" s="47"/>
      <c r="V560" s="47"/>
      <c r="W560" s="47"/>
      <c r="X560" s="47"/>
      <c r="Y560" s="47"/>
      <c r="Z560" s="47"/>
    </row>
    <row r="561" ht="12.75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117"/>
      <c r="S561" s="47"/>
      <c r="T561" s="47"/>
      <c r="U561" s="47"/>
      <c r="V561" s="47"/>
      <c r="W561" s="47"/>
      <c r="X561" s="47"/>
      <c r="Y561" s="47"/>
      <c r="Z561" s="47"/>
    </row>
    <row r="562" ht="12.7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117"/>
      <c r="S562" s="47"/>
      <c r="T562" s="47"/>
      <c r="U562" s="47"/>
      <c r="V562" s="47"/>
      <c r="W562" s="47"/>
      <c r="X562" s="47"/>
      <c r="Y562" s="47"/>
      <c r="Z562" s="47"/>
    </row>
    <row r="563" ht="12.7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117"/>
      <c r="S563" s="47"/>
      <c r="T563" s="47"/>
      <c r="U563" s="47"/>
      <c r="V563" s="47"/>
      <c r="W563" s="47"/>
      <c r="X563" s="47"/>
      <c r="Y563" s="47"/>
      <c r="Z563" s="47"/>
    </row>
    <row r="564" ht="12.7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117"/>
      <c r="S564" s="47"/>
      <c r="T564" s="47"/>
      <c r="U564" s="47"/>
      <c r="V564" s="47"/>
      <c r="W564" s="47"/>
      <c r="X564" s="47"/>
      <c r="Y564" s="47"/>
      <c r="Z564" s="47"/>
    </row>
    <row r="565" ht="12.7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117"/>
      <c r="S565" s="47"/>
      <c r="T565" s="47"/>
      <c r="U565" s="47"/>
      <c r="V565" s="47"/>
      <c r="W565" s="47"/>
      <c r="X565" s="47"/>
      <c r="Y565" s="47"/>
      <c r="Z565" s="47"/>
    </row>
    <row r="566" ht="12.7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117"/>
      <c r="S566" s="47"/>
      <c r="T566" s="47"/>
      <c r="U566" s="47"/>
      <c r="V566" s="47"/>
      <c r="W566" s="47"/>
      <c r="X566" s="47"/>
      <c r="Y566" s="47"/>
      <c r="Z566" s="47"/>
    </row>
    <row r="567" ht="12.7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117"/>
      <c r="S567" s="47"/>
      <c r="T567" s="47"/>
      <c r="U567" s="47"/>
      <c r="V567" s="47"/>
      <c r="W567" s="47"/>
      <c r="X567" s="47"/>
      <c r="Y567" s="47"/>
      <c r="Z567" s="47"/>
    </row>
    <row r="568" ht="12.7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117"/>
      <c r="S568" s="47"/>
      <c r="T568" s="47"/>
      <c r="U568" s="47"/>
      <c r="V568" s="47"/>
      <c r="W568" s="47"/>
      <c r="X568" s="47"/>
      <c r="Y568" s="47"/>
      <c r="Z568" s="47"/>
    </row>
    <row r="569" ht="12.7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117"/>
      <c r="S569" s="47"/>
      <c r="T569" s="47"/>
      <c r="U569" s="47"/>
      <c r="V569" s="47"/>
      <c r="W569" s="47"/>
      <c r="X569" s="47"/>
      <c r="Y569" s="47"/>
      <c r="Z569" s="47"/>
    </row>
    <row r="570" ht="12.7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117"/>
      <c r="S570" s="47"/>
      <c r="T570" s="47"/>
      <c r="U570" s="47"/>
      <c r="V570" s="47"/>
      <c r="W570" s="47"/>
      <c r="X570" s="47"/>
      <c r="Y570" s="47"/>
      <c r="Z570" s="47"/>
    </row>
    <row r="571" ht="12.7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117"/>
      <c r="S571" s="47"/>
      <c r="T571" s="47"/>
      <c r="U571" s="47"/>
      <c r="V571" s="47"/>
      <c r="W571" s="47"/>
      <c r="X571" s="47"/>
      <c r="Y571" s="47"/>
      <c r="Z571" s="47"/>
    </row>
    <row r="572" ht="12.7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117"/>
      <c r="S572" s="47"/>
      <c r="T572" s="47"/>
      <c r="U572" s="47"/>
      <c r="V572" s="47"/>
      <c r="W572" s="47"/>
      <c r="X572" s="47"/>
      <c r="Y572" s="47"/>
      <c r="Z572" s="47"/>
    </row>
    <row r="573" ht="12.7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117"/>
      <c r="S573" s="47"/>
      <c r="T573" s="47"/>
      <c r="U573" s="47"/>
      <c r="V573" s="47"/>
      <c r="W573" s="47"/>
      <c r="X573" s="47"/>
      <c r="Y573" s="47"/>
      <c r="Z573" s="47"/>
    </row>
    <row r="574" ht="12.7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117"/>
      <c r="S574" s="47"/>
      <c r="T574" s="47"/>
      <c r="U574" s="47"/>
      <c r="V574" s="47"/>
      <c r="W574" s="47"/>
      <c r="X574" s="47"/>
      <c r="Y574" s="47"/>
      <c r="Z574" s="47"/>
    </row>
    <row r="575" ht="12.7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117"/>
      <c r="S575" s="47"/>
      <c r="T575" s="47"/>
      <c r="U575" s="47"/>
      <c r="V575" s="47"/>
      <c r="W575" s="47"/>
      <c r="X575" s="47"/>
      <c r="Y575" s="47"/>
      <c r="Z575" s="47"/>
    </row>
    <row r="576" ht="12.7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117"/>
      <c r="S576" s="47"/>
      <c r="T576" s="47"/>
      <c r="U576" s="47"/>
      <c r="V576" s="47"/>
      <c r="W576" s="47"/>
      <c r="X576" s="47"/>
      <c r="Y576" s="47"/>
      <c r="Z576" s="47"/>
    </row>
    <row r="577" ht="12.7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117"/>
      <c r="S577" s="47"/>
      <c r="T577" s="47"/>
      <c r="U577" s="47"/>
      <c r="V577" s="47"/>
      <c r="W577" s="47"/>
      <c r="X577" s="47"/>
      <c r="Y577" s="47"/>
      <c r="Z577" s="47"/>
    </row>
    <row r="578" ht="12.7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117"/>
      <c r="S578" s="47"/>
      <c r="T578" s="47"/>
      <c r="U578" s="47"/>
      <c r="V578" s="47"/>
      <c r="W578" s="47"/>
      <c r="X578" s="47"/>
      <c r="Y578" s="47"/>
      <c r="Z578" s="47"/>
    </row>
    <row r="579" ht="12.7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117"/>
      <c r="S579" s="47"/>
      <c r="T579" s="47"/>
      <c r="U579" s="47"/>
      <c r="V579" s="47"/>
      <c r="W579" s="47"/>
      <c r="X579" s="47"/>
      <c r="Y579" s="47"/>
      <c r="Z579" s="47"/>
    </row>
    <row r="580" ht="12.7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117"/>
      <c r="S580" s="47"/>
      <c r="T580" s="47"/>
      <c r="U580" s="47"/>
      <c r="V580" s="47"/>
      <c r="W580" s="47"/>
      <c r="X580" s="47"/>
      <c r="Y580" s="47"/>
      <c r="Z580" s="47"/>
    </row>
    <row r="581" ht="12.7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117"/>
      <c r="S581" s="47"/>
      <c r="T581" s="47"/>
      <c r="U581" s="47"/>
      <c r="V581" s="47"/>
      <c r="W581" s="47"/>
      <c r="X581" s="47"/>
      <c r="Y581" s="47"/>
      <c r="Z581" s="47"/>
    </row>
    <row r="582" ht="12.7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117"/>
      <c r="S582" s="47"/>
      <c r="T582" s="47"/>
      <c r="U582" s="47"/>
      <c r="V582" s="47"/>
      <c r="W582" s="47"/>
      <c r="X582" s="47"/>
      <c r="Y582" s="47"/>
      <c r="Z582" s="47"/>
    </row>
    <row r="583" ht="12.7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117"/>
      <c r="S583" s="47"/>
      <c r="T583" s="47"/>
      <c r="U583" s="47"/>
      <c r="V583" s="47"/>
      <c r="W583" s="47"/>
      <c r="X583" s="47"/>
      <c r="Y583" s="47"/>
      <c r="Z583" s="47"/>
    </row>
    <row r="584" ht="12.7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117"/>
      <c r="S584" s="47"/>
      <c r="T584" s="47"/>
      <c r="U584" s="47"/>
      <c r="V584" s="47"/>
      <c r="W584" s="47"/>
      <c r="X584" s="47"/>
      <c r="Y584" s="47"/>
      <c r="Z584" s="47"/>
    </row>
    <row r="585" ht="12.7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117"/>
      <c r="S585" s="47"/>
      <c r="T585" s="47"/>
      <c r="U585" s="47"/>
      <c r="V585" s="47"/>
      <c r="W585" s="47"/>
      <c r="X585" s="47"/>
      <c r="Y585" s="47"/>
      <c r="Z585" s="47"/>
    </row>
    <row r="586" ht="12.7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117"/>
      <c r="S586" s="47"/>
      <c r="T586" s="47"/>
      <c r="U586" s="47"/>
      <c r="V586" s="47"/>
      <c r="W586" s="47"/>
      <c r="X586" s="47"/>
      <c r="Y586" s="47"/>
      <c r="Z586" s="47"/>
    </row>
    <row r="587" ht="12.7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117"/>
      <c r="S587" s="47"/>
      <c r="T587" s="47"/>
      <c r="U587" s="47"/>
      <c r="V587" s="47"/>
      <c r="W587" s="47"/>
      <c r="X587" s="47"/>
      <c r="Y587" s="47"/>
      <c r="Z587" s="47"/>
    </row>
    <row r="588" ht="12.7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117"/>
      <c r="S588" s="47"/>
      <c r="T588" s="47"/>
      <c r="U588" s="47"/>
      <c r="V588" s="47"/>
      <c r="W588" s="47"/>
      <c r="X588" s="47"/>
      <c r="Y588" s="47"/>
      <c r="Z588" s="47"/>
    </row>
    <row r="589" ht="12.7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117"/>
      <c r="S589" s="47"/>
      <c r="T589" s="47"/>
      <c r="U589" s="47"/>
      <c r="V589" s="47"/>
      <c r="W589" s="47"/>
      <c r="X589" s="47"/>
      <c r="Y589" s="47"/>
      <c r="Z589" s="47"/>
    </row>
    <row r="590" ht="12.7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117"/>
      <c r="S590" s="47"/>
      <c r="T590" s="47"/>
      <c r="U590" s="47"/>
      <c r="V590" s="47"/>
      <c r="W590" s="47"/>
      <c r="X590" s="47"/>
      <c r="Y590" s="47"/>
      <c r="Z590" s="47"/>
    </row>
    <row r="591" ht="12.7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117"/>
      <c r="S591" s="47"/>
      <c r="T591" s="47"/>
      <c r="U591" s="47"/>
      <c r="V591" s="47"/>
      <c r="W591" s="47"/>
      <c r="X591" s="47"/>
      <c r="Y591" s="47"/>
      <c r="Z591" s="47"/>
    </row>
    <row r="592" ht="12.7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117"/>
      <c r="S592" s="47"/>
      <c r="T592" s="47"/>
      <c r="U592" s="47"/>
      <c r="V592" s="47"/>
      <c r="W592" s="47"/>
      <c r="X592" s="47"/>
      <c r="Y592" s="47"/>
      <c r="Z592" s="47"/>
    </row>
    <row r="593" ht="12.7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117"/>
      <c r="S593" s="47"/>
      <c r="T593" s="47"/>
      <c r="U593" s="47"/>
      <c r="V593" s="47"/>
      <c r="W593" s="47"/>
      <c r="X593" s="47"/>
      <c r="Y593" s="47"/>
      <c r="Z593" s="47"/>
    </row>
    <row r="594" ht="12.7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117"/>
      <c r="S594" s="47"/>
      <c r="T594" s="47"/>
      <c r="U594" s="47"/>
      <c r="V594" s="47"/>
      <c r="W594" s="47"/>
      <c r="X594" s="47"/>
      <c r="Y594" s="47"/>
      <c r="Z594" s="47"/>
    </row>
    <row r="595" ht="12.7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117"/>
      <c r="S595" s="47"/>
      <c r="T595" s="47"/>
      <c r="U595" s="47"/>
      <c r="V595" s="47"/>
      <c r="W595" s="47"/>
      <c r="X595" s="47"/>
      <c r="Y595" s="47"/>
      <c r="Z595" s="47"/>
    </row>
    <row r="596" ht="12.7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117"/>
      <c r="S596" s="47"/>
      <c r="T596" s="47"/>
      <c r="U596" s="47"/>
      <c r="V596" s="47"/>
      <c r="W596" s="47"/>
      <c r="X596" s="47"/>
      <c r="Y596" s="47"/>
      <c r="Z596" s="47"/>
    </row>
    <row r="597" ht="12.7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117"/>
      <c r="S597" s="47"/>
      <c r="T597" s="47"/>
      <c r="U597" s="47"/>
      <c r="V597" s="47"/>
      <c r="W597" s="47"/>
      <c r="X597" s="47"/>
      <c r="Y597" s="47"/>
      <c r="Z597" s="47"/>
    </row>
    <row r="598" ht="12.7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117"/>
      <c r="S598" s="47"/>
      <c r="T598" s="47"/>
      <c r="U598" s="47"/>
      <c r="V598" s="47"/>
      <c r="W598" s="47"/>
      <c r="X598" s="47"/>
      <c r="Y598" s="47"/>
      <c r="Z598" s="47"/>
    </row>
    <row r="599" ht="12.7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117"/>
      <c r="S599" s="47"/>
      <c r="T599" s="47"/>
      <c r="U599" s="47"/>
      <c r="V599" s="47"/>
      <c r="W599" s="47"/>
      <c r="X599" s="47"/>
      <c r="Y599" s="47"/>
      <c r="Z599" s="47"/>
    </row>
    <row r="600" ht="12.7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117"/>
      <c r="S600" s="47"/>
      <c r="T600" s="47"/>
      <c r="U600" s="47"/>
      <c r="V600" s="47"/>
      <c r="W600" s="47"/>
      <c r="X600" s="47"/>
      <c r="Y600" s="47"/>
      <c r="Z600" s="47"/>
    </row>
    <row r="601" ht="12.7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117"/>
      <c r="S601" s="47"/>
      <c r="T601" s="47"/>
      <c r="U601" s="47"/>
      <c r="V601" s="47"/>
      <c r="W601" s="47"/>
      <c r="X601" s="47"/>
      <c r="Y601" s="47"/>
      <c r="Z601" s="47"/>
    </row>
    <row r="602" ht="12.7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117"/>
      <c r="S602" s="47"/>
      <c r="T602" s="47"/>
      <c r="U602" s="47"/>
      <c r="V602" s="47"/>
      <c r="W602" s="47"/>
      <c r="X602" s="47"/>
      <c r="Y602" s="47"/>
      <c r="Z602" s="47"/>
    </row>
    <row r="603" ht="12.7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117"/>
      <c r="S603" s="47"/>
      <c r="T603" s="47"/>
      <c r="U603" s="47"/>
      <c r="V603" s="47"/>
      <c r="W603" s="47"/>
      <c r="X603" s="47"/>
      <c r="Y603" s="47"/>
      <c r="Z603" s="47"/>
    </row>
    <row r="604" ht="12.7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117"/>
      <c r="S604" s="47"/>
      <c r="T604" s="47"/>
      <c r="U604" s="47"/>
      <c r="V604" s="47"/>
      <c r="W604" s="47"/>
      <c r="X604" s="47"/>
      <c r="Y604" s="47"/>
      <c r="Z604" s="47"/>
    </row>
    <row r="605" ht="12.7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117"/>
      <c r="S605" s="47"/>
      <c r="T605" s="47"/>
      <c r="U605" s="47"/>
      <c r="V605" s="47"/>
      <c r="W605" s="47"/>
      <c r="X605" s="47"/>
      <c r="Y605" s="47"/>
      <c r="Z605" s="47"/>
    </row>
    <row r="606" ht="12.7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117"/>
      <c r="S606" s="47"/>
      <c r="T606" s="47"/>
      <c r="U606" s="47"/>
      <c r="V606" s="47"/>
      <c r="W606" s="47"/>
      <c r="X606" s="47"/>
      <c r="Y606" s="47"/>
      <c r="Z606" s="47"/>
    </row>
    <row r="607" ht="12.7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117"/>
      <c r="S607" s="47"/>
      <c r="T607" s="47"/>
      <c r="U607" s="47"/>
      <c r="V607" s="47"/>
      <c r="W607" s="47"/>
      <c r="X607" s="47"/>
      <c r="Y607" s="47"/>
      <c r="Z607" s="47"/>
    </row>
    <row r="608" ht="12.7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117"/>
      <c r="S608" s="47"/>
      <c r="T608" s="47"/>
      <c r="U608" s="47"/>
      <c r="V608" s="47"/>
      <c r="W608" s="47"/>
      <c r="X608" s="47"/>
      <c r="Y608" s="47"/>
      <c r="Z608" s="47"/>
    </row>
    <row r="609" ht="12.7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117"/>
      <c r="S609" s="47"/>
      <c r="T609" s="47"/>
      <c r="U609" s="47"/>
      <c r="V609" s="47"/>
      <c r="W609" s="47"/>
      <c r="X609" s="47"/>
      <c r="Y609" s="47"/>
      <c r="Z609" s="47"/>
    </row>
    <row r="610" ht="12.7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117"/>
      <c r="S610" s="47"/>
      <c r="T610" s="47"/>
      <c r="U610" s="47"/>
      <c r="V610" s="47"/>
      <c r="W610" s="47"/>
      <c r="X610" s="47"/>
      <c r="Y610" s="47"/>
      <c r="Z610" s="47"/>
    </row>
    <row r="611" ht="12.7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117"/>
      <c r="S611" s="47"/>
      <c r="T611" s="47"/>
      <c r="U611" s="47"/>
      <c r="V611" s="47"/>
      <c r="W611" s="47"/>
      <c r="X611" s="47"/>
      <c r="Y611" s="47"/>
      <c r="Z611" s="47"/>
    </row>
    <row r="612" ht="12.7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117"/>
      <c r="S612" s="47"/>
      <c r="T612" s="47"/>
      <c r="U612" s="47"/>
      <c r="V612" s="47"/>
      <c r="W612" s="47"/>
      <c r="X612" s="47"/>
      <c r="Y612" s="47"/>
      <c r="Z612" s="47"/>
    </row>
    <row r="613" ht="12.7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117"/>
      <c r="S613" s="47"/>
      <c r="T613" s="47"/>
      <c r="U613" s="47"/>
      <c r="V613" s="47"/>
      <c r="W613" s="47"/>
      <c r="X613" s="47"/>
      <c r="Y613" s="47"/>
      <c r="Z613" s="47"/>
    </row>
    <row r="614" ht="12.7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117"/>
      <c r="S614" s="47"/>
      <c r="T614" s="47"/>
      <c r="U614" s="47"/>
      <c r="V614" s="47"/>
      <c r="W614" s="47"/>
      <c r="X614" s="47"/>
      <c r="Y614" s="47"/>
      <c r="Z614" s="47"/>
    </row>
    <row r="615" ht="12.7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117"/>
      <c r="S615" s="47"/>
      <c r="T615" s="47"/>
      <c r="U615" s="47"/>
      <c r="V615" s="47"/>
      <c r="W615" s="47"/>
      <c r="X615" s="47"/>
      <c r="Y615" s="47"/>
      <c r="Z615" s="47"/>
    </row>
    <row r="616" ht="12.7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117"/>
      <c r="S616" s="47"/>
      <c r="T616" s="47"/>
      <c r="U616" s="47"/>
      <c r="V616" s="47"/>
      <c r="W616" s="47"/>
      <c r="X616" s="47"/>
      <c r="Y616" s="47"/>
      <c r="Z616" s="47"/>
    </row>
    <row r="617" ht="12.7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117"/>
      <c r="S617" s="47"/>
      <c r="T617" s="47"/>
      <c r="U617" s="47"/>
      <c r="V617" s="47"/>
      <c r="W617" s="47"/>
      <c r="X617" s="47"/>
      <c r="Y617" s="47"/>
      <c r="Z617" s="47"/>
    </row>
    <row r="618" ht="12.7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117"/>
      <c r="S618" s="47"/>
      <c r="T618" s="47"/>
      <c r="U618" s="47"/>
      <c r="V618" s="47"/>
      <c r="W618" s="47"/>
      <c r="X618" s="47"/>
      <c r="Y618" s="47"/>
      <c r="Z618" s="47"/>
    </row>
    <row r="619" ht="12.7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117"/>
      <c r="S619" s="47"/>
      <c r="T619" s="47"/>
      <c r="U619" s="47"/>
      <c r="V619" s="47"/>
      <c r="W619" s="47"/>
      <c r="X619" s="47"/>
      <c r="Y619" s="47"/>
      <c r="Z619" s="47"/>
    </row>
    <row r="620" ht="12.7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117"/>
      <c r="S620" s="47"/>
      <c r="T620" s="47"/>
      <c r="U620" s="47"/>
      <c r="V620" s="47"/>
      <c r="W620" s="47"/>
      <c r="X620" s="47"/>
      <c r="Y620" s="47"/>
      <c r="Z620" s="47"/>
    </row>
    <row r="621" ht="12.7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117"/>
      <c r="S621" s="47"/>
      <c r="T621" s="47"/>
      <c r="U621" s="47"/>
      <c r="V621" s="47"/>
      <c r="W621" s="47"/>
      <c r="X621" s="47"/>
      <c r="Y621" s="47"/>
      <c r="Z621" s="47"/>
    </row>
    <row r="622" ht="12.7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117"/>
      <c r="S622" s="47"/>
      <c r="T622" s="47"/>
      <c r="U622" s="47"/>
      <c r="V622" s="47"/>
      <c r="W622" s="47"/>
      <c r="X622" s="47"/>
      <c r="Y622" s="47"/>
      <c r="Z622" s="47"/>
    </row>
    <row r="623" ht="12.7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117"/>
      <c r="S623" s="47"/>
      <c r="T623" s="47"/>
      <c r="U623" s="47"/>
      <c r="V623" s="47"/>
      <c r="W623" s="47"/>
      <c r="X623" s="47"/>
      <c r="Y623" s="47"/>
      <c r="Z623" s="47"/>
    </row>
    <row r="624" ht="12.7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117"/>
      <c r="S624" s="47"/>
      <c r="T624" s="47"/>
      <c r="U624" s="47"/>
      <c r="V624" s="47"/>
      <c r="W624" s="47"/>
      <c r="X624" s="47"/>
      <c r="Y624" s="47"/>
      <c r="Z624" s="47"/>
    </row>
    <row r="625" ht="12.7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117"/>
      <c r="S625" s="47"/>
      <c r="T625" s="47"/>
      <c r="U625" s="47"/>
      <c r="V625" s="47"/>
      <c r="W625" s="47"/>
      <c r="X625" s="47"/>
      <c r="Y625" s="47"/>
      <c r="Z625" s="47"/>
    </row>
    <row r="626" ht="12.7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117"/>
      <c r="S626" s="47"/>
      <c r="T626" s="47"/>
      <c r="U626" s="47"/>
      <c r="V626" s="47"/>
      <c r="W626" s="47"/>
      <c r="X626" s="47"/>
      <c r="Y626" s="47"/>
      <c r="Z626" s="47"/>
    </row>
    <row r="627" ht="12.7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117"/>
      <c r="S627" s="47"/>
      <c r="T627" s="47"/>
      <c r="U627" s="47"/>
      <c r="V627" s="47"/>
      <c r="W627" s="47"/>
      <c r="X627" s="47"/>
      <c r="Y627" s="47"/>
      <c r="Z627" s="47"/>
    </row>
    <row r="628" ht="12.7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117"/>
      <c r="S628" s="47"/>
      <c r="T628" s="47"/>
      <c r="U628" s="47"/>
      <c r="V628" s="47"/>
      <c r="W628" s="47"/>
      <c r="X628" s="47"/>
      <c r="Y628" s="47"/>
      <c r="Z628" s="47"/>
    </row>
    <row r="629" ht="12.7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117"/>
      <c r="S629" s="47"/>
      <c r="T629" s="47"/>
      <c r="U629" s="47"/>
      <c r="V629" s="47"/>
      <c r="W629" s="47"/>
      <c r="X629" s="47"/>
      <c r="Y629" s="47"/>
      <c r="Z629" s="47"/>
    </row>
    <row r="630" ht="12.7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117"/>
      <c r="S630" s="47"/>
      <c r="T630" s="47"/>
      <c r="U630" s="47"/>
      <c r="V630" s="47"/>
      <c r="W630" s="47"/>
      <c r="X630" s="47"/>
      <c r="Y630" s="47"/>
      <c r="Z630" s="47"/>
    </row>
    <row r="631" ht="12.7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117"/>
      <c r="S631" s="47"/>
      <c r="T631" s="47"/>
      <c r="U631" s="47"/>
      <c r="V631" s="47"/>
      <c r="W631" s="47"/>
      <c r="X631" s="47"/>
      <c r="Y631" s="47"/>
      <c r="Z631" s="47"/>
    </row>
    <row r="632" ht="12.7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117"/>
      <c r="S632" s="47"/>
      <c r="T632" s="47"/>
      <c r="U632" s="47"/>
      <c r="V632" s="47"/>
      <c r="W632" s="47"/>
      <c r="X632" s="47"/>
      <c r="Y632" s="47"/>
      <c r="Z632" s="47"/>
    </row>
    <row r="633" ht="12.7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117"/>
      <c r="S633" s="47"/>
      <c r="T633" s="47"/>
      <c r="U633" s="47"/>
      <c r="V633" s="47"/>
      <c r="W633" s="47"/>
      <c r="X633" s="47"/>
      <c r="Y633" s="47"/>
      <c r="Z633" s="47"/>
    </row>
    <row r="634" ht="12.7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117"/>
      <c r="S634" s="47"/>
      <c r="T634" s="47"/>
      <c r="U634" s="47"/>
      <c r="V634" s="47"/>
      <c r="W634" s="47"/>
      <c r="X634" s="47"/>
      <c r="Y634" s="47"/>
      <c r="Z634" s="47"/>
    </row>
    <row r="635" ht="12.7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117"/>
      <c r="S635" s="47"/>
      <c r="T635" s="47"/>
      <c r="U635" s="47"/>
      <c r="V635" s="47"/>
      <c r="W635" s="47"/>
      <c r="X635" s="47"/>
      <c r="Y635" s="47"/>
      <c r="Z635" s="47"/>
    </row>
    <row r="636" ht="12.7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117"/>
      <c r="S636" s="47"/>
      <c r="T636" s="47"/>
      <c r="U636" s="47"/>
      <c r="V636" s="47"/>
      <c r="W636" s="47"/>
      <c r="X636" s="47"/>
      <c r="Y636" s="47"/>
      <c r="Z636" s="47"/>
    </row>
    <row r="637" ht="12.7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117"/>
      <c r="S637" s="47"/>
      <c r="T637" s="47"/>
      <c r="U637" s="47"/>
      <c r="V637" s="47"/>
      <c r="W637" s="47"/>
      <c r="X637" s="47"/>
      <c r="Y637" s="47"/>
      <c r="Z637" s="47"/>
    </row>
    <row r="638" ht="12.7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117"/>
      <c r="S638" s="47"/>
      <c r="T638" s="47"/>
      <c r="U638" s="47"/>
      <c r="V638" s="47"/>
      <c r="W638" s="47"/>
      <c r="X638" s="47"/>
      <c r="Y638" s="47"/>
      <c r="Z638" s="47"/>
    </row>
    <row r="639" ht="12.7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117"/>
      <c r="S639" s="47"/>
      <c r="T639" s="47"/>
      <c r="U639" s="47"/>
      <c r="V639" s="47"/>
      <c r="W639" s="47"/>
      <c r="X639" s="47"/>
      <c r="Y639" s="47"/>
      <c r="Z639" s="47"/>
    </row>
    <row r="640" ht="12.7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117"/>
      <c r="S640" s="47"/>
      <c r="T640" s="47"/>
      <c r="U640" s="47"/>
      <c r="V640" s="47"/>
      <c r="W640" s="47"/>
      <c r="X640" s="47"/>
      <c r="Y640" s="47"/>
      <c r="Z640" s="47"/>
    </row>
    <row r="641" ht="12.7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117"/>
      <c r="S641" s="47"/>
      <c r="T641" s="47"/>
      <c r="U641" s="47"/>
      <c r="V641" s="47"/>
      <c r="W641" s="47"/>
      <c r="X641" s="47"/>
      <c r="Y641" s="47"/>
      <c r="Z641" s="47"/>
    </row>
    <row r="642" ht="12.7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117"/>
      <c r="S642" s="47"/>
      <c r="T642" s="47"/>
      <c r="U642" s="47"/>
      <c r="V642" s="47"/>
      <c r="W642" s="47"/>
      <c r="X642" s="47"/>
      <c r="Y642" s="47"/>
      <c r="Z642" s="47"/>
    </row>
    <row r="643" ht="12.7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117"/>
      <c r="S643" s="47"/>
      <c r="T643" s="47"/>
      <c r="U643" s="47"/>
      <c r="V643" s="47"/>
      <c r="W643" s="47"/>
      <c r="X643" s="47"/>
      <c r="Y643" s="47"/>
      <c r="Z643" s="47"/>
    </row>
    <row r="644" ht="12.7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117"/>
      <c r="S644" s="47"/>
      <c r="T644" s="47"/>
      <c r="U644" s="47"/>
      <c r="V644" s="47"/>
      <c r="W644" s="47"/>
      <c r="X644" s="47"/>
      <c r="Y644" s="47"/>
      <c r="Z644" s="47"/>
    </row>
    <row r="645" ht="12.7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117"/>
      <c r="S645" s="47"/>
      <c r="T645" s="47"/>
      <c r="U645" s="47"/>
      <c r="V645" s="47"/>
      <c r="W645" s="47"/>
      <c r="X645" s="47"/>
      <c r="Y645" s="47"/>
      <c r="Z645" s="47"/>
    </row>
    <row r="646" ht="12.7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117"/>
      <c r="S646" s="47"/>
      <c r="T646" s="47"/>
      <c r="U646" s="47"/>
      <c r="V646" s="47"/>
      <c r="W646" s="47"/>
      <c r="X646" s="47"/>
      <c r="Y646" s="47"/>
      <c r="Z646" s="47"/>
    </row>
    <row r="647" ht="12.7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117"/>
      <c r="S647" s="47"/>
      <c r="T647" s="47"/>
      <c r="U647" s="47"/>
      <c r="V647" s="47"/>
      <c r="W647" s="47"/>
      <c r="X647" s="47"/>
      <c r="Y647" s="47"/>
      <c r="Z647" s="47"/>
    </row>
    <row r="648" ht="12.7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117"/>
      <c r="S648" s="47"/>
      <c r="T648" s="47"/>
      <c r="U648" s="47"/>
      <c r="V648" s="47"/>
      <c r="W648" s="47"/>
      <c r="X648" s="47"/>
      <c r="Y648" s="47"/>
      <c r="Z648" s="47"/>
    </row>
    <row r="649" ht="12.7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117"/>
      <c r="S649" s="47"/>
      <c r="T649" s="47"/>
      <c r="U649" s="47"/>
      <c r="V649" s="47"/>
      <c r="W649" s="47"/>
      <c r="X649" s="47"/>
      <c r="Y649" s="47"/>
      <c r="Z649" s="47"/>
    </row>
    <row r="650" ht="12.7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117"/>
      <c r="S650" s="47"/>
      <c r="T650" s="47"/>
      <c r="U650" s="47"/>
      <c r="V650" s="47"/>
      <c r="W650" s="47"/>
      <c r="X650" s="47"/>
      <c r="Y650" s="47"/>
      <c r="Z650" s="47"/>
    </row>
    <row r="651" ht="12.7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117"/>
      <c r="S651" s="47"/>
      <c r="T651" s="47"/>
      <c r="U651" s="47"/>
      <c r="V651" s="47"/>
      <c r="W651" s="47"/>
      <c r="X651" s="47"/>
      <c r="Y651" s="47"/>
      <c r="Z651" s="47"/>
    </row>
    <row r="652" ht="12.7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117"/>
      <c r="S652" s="47"/>
      <c r="T652" s="47"/>
      <c r="U652" s="47"/>
      <c r="V652" s="47"/>
      <c r="W652" s="47"/>
      <c r="X652" s="47"/>
      <c r="Y652" s="47"/>
      <c r="Z652" s="47"/>
    </row>
    <row r="653" ht="12.7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117"/>
      <c r="S653" s="47"/>
      <c r="T653" s="47"/>
      <c r="U653" s="47"/>
      <c r="V653" s="47"/>
      <c r="W653" s="47"/>
      <c r="X653" s="47"/>
      <c r="Y653" s="47"/>
      <c r="Z653" s="47"/>
    </row>
    <row r="654" ht="12.7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117"/>
      <c r="S654" s="47"/>
      <c r="T654" s="47"/>
      <c r="U654" s="47"/>
      <c r="V654" s="47"/>
      <c r="W654" s="47"/>
      <c r="X654" s="47"/>
      <c r="Y654" s="47"/>
      <c r="Z654" s="47"/>
    </row>
    <row r="655" ht="12.7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117"/>
      <c r="S655" s="47"/>
      <c r="T655" s="47"/>
      <c r="U655" s="47"/>
      <c r="V655" s="47"/>
      <c r="W655" s="47"/>
      <c r="X655" s="47"/>
      <c r="Y655" s="47"/>
      <c r="Z655" s="47"/>
    </row>
    <row r="656" ht="12.7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117"/>
      <c r="S656" s="47"/>
      <c r="T656" s="47"/>
      <c r="U656" s="47"/>
      <c r="V656" s="47"/>
      <c r="W656" s="47"/>
      <c r="X656" s="47"/>
      <c r="Y656" s="47"/>
      <c r="Z656" s="47"/>
    </row>
    <row r="657" ht="12.7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117"/>
      <c r="S657" s="47"/>
      <c r="T657" s="47"/>
      <c r="U657" s="47"/>
      <c r="V657" s="47"/>
      <c r="W657" s="47"/>
      <c r="X657" s="47"/>
      <c r="Y657" s="47"/>
      <c r="Z657" s="47"/>
    </row>
    <row r="658" ht="12.7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117"/>
      <c r="S658" s="47"/>
      <c r="T658" s="47"/>
      <c r="U658" s="47"/>
      <c r="V658" s="47"/>
      <c r="W658" s="47"/>
      <c r="X658" s="47"/>
      <c r="Y658" s="47"/>
      <c r="Z658" s="47"/>
    </row>
    <row r="659" ht="12.7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117"/>
      <c r="S659" s="47"/>
      <c r="T659" s="47"/>
      <c r="U659" s="47"/>
      <c r="V659" s="47"/>
      <c r="W659" s="47"/>
      <c r="X659" s="47"/>
      <c r="Y659" s="47"/>
      <c r="Z659" s="47"/>
    </row>
    <row r="660" ht="12.7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117"/>
      <c r="S660" s="47"/>
      <c r="T660" s="47"/>
      <c r="U660" s="47"/>
      <c r="V660" s="47"/>
      <c r="W660" s="47"/>
      <c r="X660" s="47"/>
      <c r="Y660" s="47"/>
      <c r="Z660" s="47"/>
    </row>
    <row r="661" ht="12.7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117"/>
      <c r="S661" s="47"/>
      <c r="T661" s="47"/>
      <c r="U661" s="47"/>
      <c r="V661" s="47"/>
      <c r="W661" s="47"/>
      <c r="X661" s="47"/>
      <c r="Y661" s="47"/>
      <c r="Z661" s="47"/>
    </row>
    <row r="662" ht="12.7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117"/>
      <c r="S662" s="47"/>
      <c r="T662" s="47"/>
      <c r="U662" s="47"/>
      <c r="V662" s="47"/>
      <c r="W662" s="47"/>
      <c r="X662" s="47"/>
      <c r="Y662" s="47"/>
      <c r="Z662" s="47"/>
    </row>
    <row r="663" ht="12.7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117"/>
      <c r="S663" s="47"/>
      <c r="T663" s="47"/>
      <c r="U663" s="47"/>
      <c r="V663" s="47"/>
      <c r="W663" s="47"/>
      <c r="X663" s="47"/>
      <c r="Y663" s="47"/>
      <c r="Z663" s="47"/>
    </row>
    <row r="664" ht="12.7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117"/>
      <c r="S664" s="47"/>
      <c r="T664" s="47"/>
      <c r="U664" s="47"/>
      <c r="V664" s="47"/>
      <c r="W664" s="47"/>
      <c r="X664" s="47"/>
      <c r="Y664" s="47"/>
      <c r="Z664" s="47"/>
    </row>
    <row r="665" ht="12.7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117"/>
      <c r="S665" s="47"/>
      <c r="T665" s="47"/>
      <c r="U665" s="47"/>
      <c r="V665" s="47"/>
      <c r="W665" s="47"/>
      <c r="X665" s="47"/>
      <c r="Y665" s="47"/>
      <c r="Z665" s="47"/>
    </row>
    <row r="666" ht="12.7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117"/>
      <c r="S666" s="47"/>
      <c r="T666" s="47"/>
      <c r="U666" s="47"/>
      <c r="V666" s="47"/>
      <c r="W666" s="47"/>
      <c r="X666" s="47"/>
      <c r="Y666" s="47"/>
      <c r="Z666" s="47"/>
    </row>
    <row r="667" ht="12.7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117"/>
      <c r="S667" s="47"/>
      <c r="T667" s="47"/>
      <c r="U667" s="47"/>
      <c r="V667" s="47"/>
      <c r="W667" s="47"/>
      <c r="X667" s="47"/>
      <c r="Y667" s="47"/>
      <c r="Z667" s="47"/>
    </row>
    <row r="668" ht="12.7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117"/>
      <c r="S668" s="47"/>
      <c r="T668" s="47"/>
      <c r="U668" s="47"/>
      <c r="V668" s="47"/>
      <c r="W668" s="47"/>
      <c r="X668" s="47"/>
      <c r="Y668" s="47"/>
      <c r="Z668" s="47"/>
    </row>
    <row r="669" ht="12.7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117"/>
      <c r="S669" s="47"/>
      <c r="T669" s="47"/>
      <c r="U669" s="47"/>
      <c r="V669" s="47"/>
      <c r="W669" s="47"/>
      <c r="X669" s="47"/>
      <c r="Y669" s="47"/>
      <c r="Z669" s="47"/>
    </row>
    <row r="670" ht="12.7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117"/>
      <c r="S670" s="47"/>
      <c r="T670" s="47"/>
      <c r="U670" s="47"/>
      <c r="V670" s="47"/>
      <c r="W670" s="47"/>
      <c r="X670" s="47"/>
      <c r="Y670" s="47"/>
      <c r="Z670" s="47"/>
    </row>
    <row r="671" ht="12.7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117"/>
      <c r="S671" s="47"/>
      <c r="T671" s="47"/>
      <c r="U671" s="47"/>
      <c r="V671" s="47"/>
      <c r="W671" s="47"/>
      <c r="X671" s="47"/>
      <c r="Y671" s="47"/>
      <c r="Z671" s="47"/>
    </row>
    <row r="672" ht="12.7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117"/>
      <c r="S672" s="47"/>
      <c r="T672" s="47"/>
      <c r="U672" s="47"/>
      <c r="V672" s="47"/>
      <c r="W672" s="47"/>
      <c r="X672" s="47"/>
      <c r="Y672" s="47"/>
      <c r="Z672" s="47"/>
    </row>
    <row r="673" ht="12.7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117"/>
      <c r="S673" s="47"/>
      <c r="T673" s="47"/>
      <c r="U673" s="47"/>
      <c r="V673" s="47"/>
      <c r="W673" s="47"/>
      <c r="X673" s="47"/>
      <c r="Y673" s="47"/>
      <c r="Z673" s="47"/>
    </row>
    <row r="674" ht="12.7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117"/>
      <c r="S674" s="47"/>
      <c r="T674" s="47"/>
      <c r="U674" s="47"/>
      <c r="V674" s="47"/>
      <c r="W674" s="47"/>
      <c r="X674" s="47"/>
      <c r="Y674" s="47"/>
      <c r="Z674" s="47"/>
    </row>
    <row r="675" ht="12.7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117"/>
      <c r="S675" s="47"/>
      <c r="T675" s="47"/>
      <c r="U675" s="47"/>
      <c r="V675" s="47"/>
      <c r="W675" s="47"/>
      <c r="X675" s="47"/>
      <c r="Y675" s="47"/>
      <c r="Z675" s="47"/>
    </row>
    <row r="676" ht="12.7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117"/>
      <c r="S676" s="47"/>
      <c r="T676" s="47"/>
      <c r="U676" s="47"/>
      <c r="V676" s="47"/>
      <c r="W676" s="47"/>
      <c r="X676" s="47"/>
      <c r="Y676" s="47"/>
      <c r="Z676" s="47"/>
    </row>
    <row r="677" ht="12.7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117"/>
      <c r="S677" s="47"/>
      <c r="T677" s="47"/>
      <c r="U677" s="47"/>
      <c r="V677" s="47"/>
      <c r="W677" s="47"/>
      <c r="X677" s="47"/>
      <c r="Y677" s="47"/>
      <c r="Z677" s="47"/>
    </row>
    <row r="678" ht="12.7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117"/>
      <c r="S678" s="47"/>
      <c r="T678" s="47"/>
      <c r="U678" s="47"/>
      <c r="V678" s="47"/>
      <c r="W678" s="47"/>
      <c r="X678" s="47"/>
      <c r="Y678" s="47"/>
      <c r="Z678" s="47"/>
    </row>
    <row r="679" ht="12.7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117"/>
      <c r="S679" s="47"/>
      <c r="T679" s="47"/>
      <c r="U679" s="47"/>
      <c r="V679" s="47"/>
      <c r="W679" s="47"/>
      <c r="X679" s="47"/>
      <c r="Y679" s="47"/>
      <c r="Z679" s="47"/>
    </row>
    <row r="680" ht="12.7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117"/>
      <c r="S680" s="47"/>
      <c r="T680" s="47"/>
      <c r="U680" s="47"/>
      <c r="V680" s="47"/>
      <c r="W680" s="47"/>
      <c r="X680" s="47"/>
      <c r="Y680" s="47"/>
      <c r="Z680" s="47"/>
    </row>
    <row r="681" ht="12.7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117"/>
      <c r="S681" s="47"/>
      <c r="T681" s="47"/>
      <c r="U681" s="47"/>
      <c r="V681" s="47"/>
      <c r="W681" s="47"/>
      <c r="X681" s="47"/>
      <c r="Y681" s="47"/>
      <c r="Z681" s="47"/>
    </row>
    <row r="682" ht="12.7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117"/>
      <c r="S682" s="47"/>
      <c r="T682" s="47"/>
      <c r="U682" s="47"/>
      <c r="V682" s="47"/>
      <c r="W682" s="47"/>
      <c r="X682" s="47"/>
      <c r="Y682" s="47"/>
      <c r="Z682" s="47"/>
    </row>
    <row r="683" ht="12.7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117"/>
      <c r="S683" s="47"/>
      <c r="T683" s="47"/>
      <c r="U683" s="47"/>
      <c r="V683" s="47"/>
      <c r="W683" s="47"/>
      <c r="X683" s="47"/>
      <c r="Y683" s="47"/>
      <c r="Z683" s="47"/>
    </row>
    <row r="684" ht="12.7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117"/>
      <c r="S684" s="47"/>
      <c r="T684" s="47"/>
      <c r="U684" s="47"/>
      <c r="V684" s="47"/>
      <c r="W684" s="47"/>
      <c r="X684" s="47"/>
      <c r="Y684" s="47"/>
      <c r="Z684" s="47"/>
    </row>
    <row r="685" ht="12.7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117"/>
      <c r="S685" s="47"/>
      <c r="T685" s="47"/>
      <c r="U685" s="47"/>
      <c r="V685" s="47"/>
      <c r="W685" s="47"/>
      <c r="X685" s="47"/>
      <c r="Y685" s="47"/>
      <c r="Z685" s="47"/>
    </row>
    <row r="686" ht="12.7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117"/>
      <c r="S686" s="47"/>
      <c r="T686" s="47"/>
      <c r="U686" s="47"/>
      <c r="V686" s="47"/>
      <c r="W686" s="47"/>
      <c r="X686" s="47"/>
      <c r="Y686" s="47"/>
      <c r="Z686" s="47"/>
    </row>
    <row r="687" ht="12.7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117"/>
      <c r="S687" s="47"/>
      <c r="T687" s="47"/>
      <c r="U687" s="47"/>
      <c r="V687" s="47"/>
      <c r="W687" s="47"/>
      <c r="X687" s="47"/>
      <c r="Y687" s="47"/>
      <c r="Z687" s="47"/>
    </row>
    <row r="688" ht="12.7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117"/>
      <c r="S688" s="47"/>
      <c r="T688" s="47"/>
      <c r="U688" s="47"/>
      <c r="V688" s="47"/>
      <c r="W688" s="47"/>
      <c r="X688" s="47"/>
      <c r="Y688" s="47"/>
      <c r="Z688" s="47"/>
    </row>
    <row r="689" ht="12.7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117"/>
      <c r="S689" s="47"/>
      <c r="T689" s="47"/>
      <c r="U689" s="47"/>
      <c r="V689" s="47"/>
      <c r="W689" s="47"/>
      <c r="X689" s="47"/>
      <c r="Y689" s="47"/>
      <c r="Z689" s="47"/>
    </row>
    <row r="690" ht="12.7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117"/>
      <c r="S690" s="47"/>
      <c r="T690" s="47"/>
      <c r="U690" s="47"/>
      <c r="V690" s="47"/>
      <c r="W690" s="47"/>
      <c r="X690" s="47"/>
      <c r="Y690" s="47"/>
      <c r="Z690" s="47"/>
    </row>
    <row r="691" ht="12.7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117"/>
      <c r="S691" s="47"/>
      <c r="T691" s="47"/>
      <c r="U691" s="47"/>
      <c r="V691" s="47"/>
      <c r="W691" s="47"/>
      <c r="X691" s="47"/>
      <c r="Y691" s="47"/>
      <c r="Z691" s="47"/>
    </row>
    <row r="692" ht="12.7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117"/>
      <c r="S692" s="47"/>
      <c r="T692" s="47"/>
      <c r="U692" s="47"/>
      <c r="V692" s="47"/>
      <c r="W692" s="47"/>
      <c r="X692" s="47"/>
      <c r="Y692" s="47"/>
      <c r="Z692" s="47"/>
    </row>
    <row r="693" ht="12.7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117"/>
      <c r="S693" s="47"/>
      <c r="T693" s="47"/>
      <c r="U693" s="47"/>
      <c r="V693" s="47"/>
      <c r="W693" s="47"/>
      <c r="X693" s="47"/>
      <c r="Y693" s="47"/>
      <c r="Z693" s="47"/>
    </row>
    <row r="694" ht="12.7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117"/>
      <c r="S694" s="47"/>
      <c r="T694" s="47"/>
      <c r="U694" s="47"/>
      <c r="V694" s="47"/>
      <c r="W694" s="47"/>
      <c r="X694" s="47"/>
      <c r="Y694" s="47"/>
      <c r="Z694" s="47"/>
    </row>
    <row r="695" ht="12.7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117"/>
      <c r="S695" s="47"/>
      <c r="T695" s="47"/>
      <c r="U695" s="47"/>
      <c r="V695" s="47"/>
      <c r="W695" s="47"/>
      <c r="X695" s="47"/>
      <c r="Y695" s="47"/>
      <c r="Z695" s="47"/>
    </row>
    <row r="696" ht="12.7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117"/>
      <c r="S696" s="47"/>
      <c r="T696" s="47"/>
      <c r="U696" s="47"/>
      <c r="V696" s="47"/>
      <c r="W696" s="47"/>
      <c r="X696" s="47"/>
      <c r="Y696" s="47"/>
      <c r="Z696" s="47"/>
    </row>
    <row r="697" ht="12.7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117"/>
      <c r="S697" s="47"/>
      <c r="T697" s="47"/>
      <c r="U697" s="47"/>
      <c r="V697" s="47"/>
      <c r="W697" s="47"/>
      <c r="X697" s="47"/>
      <c r="Y697" s="47"/>
      <c r="Z697" s="47"/>
    </row>
    <row r="698" ht="12.7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117"/>
      <c r="S698" s="47"/>
      <c r="T698" s="47"/>
      <c r="U698" s="47"/>
      <c r="V698" s="47"/>
      <c r="W698" s="47"/>
      <c r="X698" s="47"/>
      <c r="Y698" s="47"/>
      <c r="Z698" s="47"/>
    </row>
    <row r="699" ht="12.7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117"/>
      <c r="S699" s="47"/>
      <c r="T699" s="47"/>
      <c r="U699" s="47"/>
      <c r="V699" s="47"/>
      <c r="W699" s="47"/>
      <c r="X699" s="47"/>
      <c r="Y699" s="47"/>
      <c r="Z699" s="47"/>
    </row>
    <row r="700" ht="12.7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117"/>
      <c r="S700" s="47"/>
      <c r="T700" s="47"/>
      <c r="U700" s="47"/>
      <c r="V700" s="47"/>
      <c r="W700" s="47"/>
      <c r="X700" s="47"/>
      <c r="Y700" s="47"/>
      <c r="Z700" s="47"/>
    </row>
    <row r="701" ht="12.7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117"/>
      <c r="S701" s="47"/>
      <c r="T701" s="47"/>
      <c r="U701" s="47"/>
      <c r="V701" s="47"/>
      <c r="W701" s="47"/>
      <c r="X701" s="47"/>
      <c r="Y701" s="47"/>
      <c r="Z701" s="47"/>
    </row>
    <row r="702" ht="12.7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117"/>
      <c r="S702" s="47"/>
      <c r="T702" s="47"/>
      <c r="U702" s="47"/>
      <c r="V702" s="47"/>
      <c r="W702" s="47"/>
      <c r="X702" s="47"/>
      <c r="Y702" s="47"/>
      <c r="Z702" s="47"/>
    </row>
    <row r="703" ht="12.7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117"/>
      <c r="S703" s="47"/>
      <c r="T703" s="47"/>
      <c r="U703" s="47"/>
      <c r="V703" s="47"/>
      <c r="W703" s="47"/>
      <c r="X703" s="47"/>
      <c r="Y703" s="47"/>
      <c r="Z703" s="47"/>
    </row>
    <row r="704" ht="12.7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117"/>
      <c r="S704" s="47"/>
      <c r="T704" s="47"/>
      <c r="U704" s="47"/>
      <c r="V704" s="47"/>
      <c r="W704" s="47"/>
      <c r="X704" s="47"/>
      <c r="Y704" s="47"/>
      <c r="Z704" s="47"/>
    </row>
    <row r="705" ht="12.7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117"/>
      <c r="S705" s="47"/>
      <c r="T705" s="47"/>
      <c r="U705" s="47"/>
      <c r="V705" s="47"/>
      <c r="W705" s="47"/>
      <c r="X705" s="47"/>
      <c r="Y705" s="47"/>
      <c r="Z705" s="47"/>
    </row>
    <row r="706" ht="12.7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117"/>
      <c r="S706" s="47"/>
      <c r="T706" s="47"/>
      <c r="U706" s="47"/>
      <c r="V706" s="47"/>
      <c r="W706" s="47"/>
      <c r="X706" s="47"/>
      <c r="Y706" s="47"/>
      <c r="Z706" s="47"/>
    </row>
    <row r="707" ht="12.7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117"/>
      <c r="S707" s="47"/>
      <c r="T707" s="47"/>
      <c r="U707" s="47"/>
      <c r="V707" s="47"/>
      <c r="W707" s="47"/>
      <c r="X707" s="47"/>
      <c r="Y707" s="47"/>
      <c r="Z707" s="47"/>
    </row>
    <row r="708" ht="12.7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117"/>
      <c r="S708" s="47"/>
      <c r="T708" s="47"/>
      <c r="U708" s="47"/>
      <c r="V708" s="47"/>
      <c r="W708" s="47"/>
      <c r="X708" s="47"/>
      <c r="Y708" s="47"/>
      <c r="Z708" s="47"/>
    </row>
    <row r="709" ht="12.7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117"/>
      <c r="S709" s="47"/>
      <c r="T709" s="47"/>
      <c r="U709" s="47"/>
      <c r="V709" s="47"/>
      <c r="W709" s="47"/>
      <c r="X709" s="47"/>
      <c r="Y709" s="47"/>
      <c r="Z709" s="47"/>
    </row>
    <row r="710" ht="12.7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117"/>
      <c r="S710" s="47"/>
      <c r="T710" s="47"/>
      <c r="U710" s="47"/>
      <c r="V710" s="47"/>
      <c r="W710" s="47"/>
      <c r="X710" s="47"/>
      <c r="Y710" s="47"/>
      <c r="Z710" s="47"/>
    </row>
    <row r="711" ht="12.7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117"/>
      <c r="S711" s="47"/>
      <c r="T711" s="47"/>
      <c r="U711" s="47"/>
      <c r="V711" s="47"/>
      <c r="W711" s="47"/>
      <c r="X711" s="47"/>
      <c r="Y711" s="47"/>
      <c r="Z711" s="47"/>
    </row>
    <row r="712" ht="12.7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117"/>
      <c r="S712" s="47"/>
      <c r="T712" s="47"/>
      <c r="U712" s="47"/>
      <c r="V712" s="47"/>
      <c r="W712" s="47"/>
      <c r="X712" s="47"/>
      <c r="Y712" s="47"/>
      <c r="Z712" s="47"/>
    </row>
    <row r="713" ht="12.7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117"/>
      <c r="S713" s="47"/>
      <c r="T713" s="47"/>
      <c r="U713" s="47"/>
      <c r="V713" s="47"/>
      <c r="W713" s="47"/>
      <c r="X713" s="47"/>
      <c r="Y713" s="47"/>
      <c r="Z713" s="47"/>
    </row>
    <row r="714" ht="12.7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117"/>
      <c r="S714" s="47"/>
      <c r="T714" s="47"/>
      <c r="U714" s="47"/>
      <c r="V714" s="47"/>
      <c r="W714" s="47"/>
      <c r="X714" s="47"/>
      <c r="Y714" s="47"/>
      <c r="Z714" s="47"/>
    </row>
    <row r="715" ht="12.7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117"/>
      <c r="S715" s="47"/>
      <c r="T715" s="47"/>
      <c r="U715" s="47"/>
      <c r="V715" s="47"/>
      <c r="W715" s="47"/>
      <c r="X715" s="47"/>
      <c r="Y715" s="47"/>
      <c r="Z715" s="47"/>
    </row>
    <row r="716" ht="12.7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117"/>
      <c r="S716" s="47"/>
      <c r="T716" s="47"/>
      <c r="U716" s="47"/>
      <c r="V716" s="47"/>
      <c r="W716" s="47"/>
      <c r="X716" s="47"/>
      <c r="Y716" s="47"/>
      <c r="Z716" s="47"/>
    </row>
    <row r="717" ht="12.7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117"/>
      <c r="S717" s="47"/>
      <c r="T717" s="47"/>
      <c r="U717" s="47"/>
      <c r="V717" s="47"/>
      <c r="W717" s="47"/>
      <c r="X717" s="47"/>
      <c r="Y717" s="47"/>
      <c r="Z717" s="47"/>
    </row>
    <row r="718" ht="12.7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117"/>
      <c r="S718" s="47"/>
      <c r="T718" s="47"/>
      <c r="U718" s="47"/>
      <c r="V718" s="47"/>
      <c r="W718" s="47"/>
      <c r="X718" s="47"/>
      <c r="Y718" s="47"/>
      <c r="Z718" s="47"/>
    </row>
    <row r="719" ht="12.7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117"/>
      <c r="S719" s="47"/>
      <c r="T719" s="47"/>
      <c r="U719" s="47"/>
      <c r="V719" s="47"/>
      <c r="W719" s="47"/>
      <c r="X719" s="47"/>
      <c r="Y719" s="47"/>
      <c r="Z719" s="47"/>
    </row>
    <row r="720" ht="12.7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117"/>
      <c r="S720" s="47"/>
      <c r="T720" s="47"/>
      <c r="U720" s="47"/>
      <c r="V720" s="47"/>
      <c r="W720" s="47"/>
      <c r="X720" s="47"/>
      <c r="Y720" s="47"/>
      <c r="Z720" s="47"/>
    </row>
    <row r="721" ht="12.7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117"/>
      <c r="S721" s="47"/>
      <c r="T721" s="47"/>
      <c r="U721" s="47"/>
      <c r="V721" s="47"/>
      <c r="W721" s="47"/>
      <c r="X721" s="47"/>
      <c r="Y721" s="47"/>
      <c r="Z721" s="47"/>
    </row>
    <row r="722" ht="12.7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117"/>
      <c r="S722" s="47"/>
      <c r="T722" s="47"/>
      <c r="U722" s="47"/>
      <c r="V722" s="47"/>
      <c r="W722" s="47"/>
      <c r="X722" s="47"/>
      <c r="Y722" s="47"/>
      <c r="Z722" s="47"/>
    </row>
    <row r="723" ht="12.7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117"/>
      <c r="S723" s="47"/>
      <c r="T723" s="47"/>
      <c r="U723" s="47"/>
      <c r="V723" s="47"/>
      <c r="W723" s="47"/>
      <c r="X723" s="47"/>
      <c r="Y723" s="47"/>
      <c r="Z723" s="47"/>
    </row>
    <row r="724" ht="12.7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117"/>
      <c r="S724" s="47"/>
      <c r="T724" s="47"/>
      <c r="U724" s="47"/>
      <c r="V724" s="47"/>
      <c r="W724" s="47"/>
      <c r="X724" s="47"/>
      <c r="Y724" s="47"/>
      <c r="Z724" s="47"/>
    </row>
    <row r="725" ht="12.7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117"/>
      <c r="S725" s="47"/>
      <c r="T725" s="47"/>
      <c r="U725" s="47"/>
      <c r="V725" s="47"/>
      <c r="W725" s="47"/>
      <c r="X725" s="47"/>
      <c r="Y725" s="47"/>
      <c r="Z725" s="47"/>
    </row>
    <row r="726" ht="12.7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117"/>
      <c r="S726" s="47"/>
      <c r="T726" s="47"/>
      <c r="U726" s="47"/>
      <c r="V726" s="47"/>
      <c r="W726" s="47"/>
      <c r="X726" s="47"/>
      <c r="Y726" s="47"/>
      <c r="Z726" s="47"/>
    </row>
    <row r="727" ht="12.7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117"/>
      <c r="S727" s="47"/>
      <c r="T727" s="47"/>
      <c r="U727" s="47"/>
      <c r="V727" s="47"/>
      <c r="W727" s="47"/>
      <c r="X727" s="47"/>
      <c r="Y727" s="47"/>
      <c r="Z727" s="47"/>
    </row>
    <row r="728" ht="12.7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117"/>
      <c r="S728" s="47"/>
      <c r="T728" s="47"/>
      <c r="U728" s="47"/>
      <c r="V728" s="47"/>
      <c r="W728" s="47"/>
      <c r="X728" s="47"/>
      <c r="Y728" s="47"/>
      <c r="Z728" s="47"/>
    </row>
    <row r="729" ht="12.7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117"/>
      <c r="S729" s="47"/>
      <c r="T729" s="47"/>
      <c r="U729" s="47"/>
      <c r="V729" s="47"/>
      <c r="W729" s="47"/>
      <c r="X729" s="47"/>
      <c r="Y729" s="47"/>
      <c r="Z729" s="47"/>
    </row>
    <row r="730" ht="12.7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117"/>
      <c r="S730" s="47"/>
      <c r="T730" s="47"/>
      <c r="U730" s="47"/>
      <c r="V730" s="47"/>
      <c r="W730" s="47"/>
      <c r="X730" s="47"/>
      <c r="Y730" s="47"/>
      <c r="Z730" s="47"/>
    </row>
    <row r="731" ht="12.7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117"/>
      <c r="S731" s="47"/>
      <c r="T731" s="47"/>
      <c r="U731" s="47"/>
      <c r="V731" s="47"/>
      <c r="W731" s="47"/>
      <c r="X731" s="47"/>
      <c r="Y731" s="47"/>
      <c r="Z731" s="47"/>
    </row>
    <row r="732" ht="12.7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117"/>
      <c r="S732" s="47"/>
      <c r="T732" s="47"/>
      <c r="U732" s="47"/>
      <c r="V732" s="47"/>
      <c r="W732" s="47"/>
      <c r="X732" s="47"/>
      <c r="Y732" s="47"/>
      <c r="Z732" s="47"/>
    </row>
    <row r="733" ht="12.7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117"/>
      <c r="S733" s="47"/>
      <c r="T733" s="47"/>
      <c r="U733" s="47"/>
      <c r="V733" s="47"/>
      <c r="W733" s="47"/>
      <c r="X733" s="47"/>
      <c r="Y733" s="47"/>
      <c r="Z733" s="47"/>
    </row>
    <row r="734" ht="12.7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117"/>
      <c r="S734" s="47"/>
      <c r="T734" s="47"/>
      <c r="U734" s="47"/>
      <c r="V734" s="47"/>
      <c r="W734" s="47"/>
      <c r="X734" s="47"/>
      <c r="Y734" s="47"/>
      <c r="Z734" s="47"/>
    </row>
    <row r="735" ht="12.7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117"/>
      <c r="S735" s="47"/>
      <c r="T735" s="47"/>
      <c r="U735" s="47"/>
      <c r="V735" s="47"/>
      <c r="W735" s="47"/>
      <c r="X735" s="47"/>
      <c r="Y735" s="47"/>
      <c r="Z735" s="47"/>
    </row>
    <row r="736" ht="12.7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117"/>
      <c r="S736" s="47"/>
      <c r="T736" s="47"/>
      <c r="U736" s="47"/>
      <c r="V736" s="47"/>
      <c r="W736" s="47"/>
      <c r="X736" s="47"/>
      <c r="Y736" s="47"/>
      <c r="Z736" s="47"/>
    </row>
    <row r="737" ht="12.7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117"/>
      <c r="S737" s="47"/>
      <c r="T737" s="47"/>
      <c r="U737" s="47"/>
      <c r="V737" s="47"/>
      <c r="W737" s="47"/>
      <c r="X737" s="47"/>
      <c r="Y737" s="47"/>
      <c r="Z737" s="47"/>
    </row>
    <row r="738" ht="12.7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117"/>
      <c r="S738" s="47"/>
      <c r="T738" s="47"/>
      <c r="U738" s="47"/>
      <c r="V738" s="47"/>
      <c r="W738" s="47"/>
      <c r="X738" s="47"/>
      <c r="Y738" s="47"/>
      <c r="Z738" s="47"/>
    </row>
    <row r="739" ht="12.7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117"/>
      <c r="S739" s="47"/>
      <c r="T739" s="47"/>
      <c r="U739" s="47"/>
      <c r="V739" s="47"/>
      <c r="W739" s="47"/>
      <c r="X739" s="47"/>
      <c r="Y739" s="47"/>
      <c r="Z739" s="47"/>
    </row>
    <row r="740" ht="12.7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117"/>
      <c r="S740" s="47"/>
      <c r="T740" s="47"/>
      <c r="U740" s="47"/>
      <c r="V740" s="47"/>
      <c r="W740" s="47"/>
      <c r="X740" s="47"/>
      <c r="Y740" s="47"/>
      <c r="Z740" s="47"/>
    </row>
    <row r="741" ht="12.7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117"/>
      <c r="S741" s="47"/>
      <c r="T741" s="47"/>
      <c r="U741" s="47"/>
      <c r="V741" s="47"/>
      <c r="W741" s="47"/>
      <c r="X741" s="47"/>
      <c r="Y741" s="47"/>
      <c r="Z741" s="47"/>
    </row>
    <row r="742" ht="12.7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117"/>
      <c r="S742" s="47"/>
      <c r="T742" s="47"/>
      <c r="U742" s="47"/>
      <c r="V742" s="47"/>
      <c r="W742" s="47"/>
      <c r="X742" s="47"/>
      <c r="Y742" s="47"/>
      <c r="Z742" s="47"/>
    </row>
    <row r="743" ht="12.7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117"/>
      <c r="S743" s="47"/>
      <c r="T743" s="47"/>
      <c r="U743" s="47"/>
      <c r="V743" s="47"/>
      <c r="W743" s="47"/>
      <c r="X743" s="47"/>
      <c r="Y743" s="47"/>
      <c r="Z743" s="47"/>
    </row>
    <row r="744" ht="12.7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117"/>
      <c r="S744" s="47"/>
      <c r="T744" s="47"/>
      <c r="U744" s="47"/>
      <c r="V744" s="47"/>
      <c r="W744" s="47"/>
      <c r="X744" s="47"/>
      <c r="Y744" s="47"/>
      <c r="Z744" s="47"/>
    </row>
    <row r="745" ht="12.7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117"/>
      <c r="S745" s="47"/>
      <c r="T745" s="47"/>
      <c r="U745" s="47"/>
      <c r="V745" s="47"/>
      <c r="W745" s="47"/>
      <c r="X745" s="47"/>
      <c r="Y745" s="47"/>
      <c r="Z745" s="47"/>
    </row>
    <row r="746" ht="12.7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117"/>
      <c r="S746" s="47"/>
      <c r="T746" s="47"/>
      <c r="U746" s="47"/>
      <c r="V746" s="47"/>
      <c r="W746" s="47"/>
      <c r="X746" s="47"/>
      <c r="Y746" s="47"/>
      <c r="Z746" s="47"/>
    </row>
    <row r="747" ht="12.7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117"/>
      <c r="S747" s="47"/>
      <c r="T747" s="47"/>
      <c r="U747" s="47"/>
      <c r="V747" s="47"/>
      <c r="W747" s="47"/>
      <c r="X747" s="47"/>
      <c r="Y747" s="47"/>
      <c r="Z747" s="47"/>
    </row>
    <row r="748" ht="12.7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117"/>
      <c r="S748" s="47"/>
      <c r="T748" s="47"/>
      <c r="U748" s="47"/>
      <c r="V748" s="47"/>
      <c r="W748" s="47"/>
      <c r="X748" s="47"/>
      <c r="Y748" s="47"/>
      <c r="Z748" s="47"/>
    </row>
    <row r="749" ht="12.7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117"/>
      <c r="S749" s="47"/>
      <c r="T749" s="47"/>
      <c r="U749" s="47"/>
      <c r="V749" s="47"/>
      <c r="W749" s="47"/>
      <c r="X749" s="47"/>
      <c r="Y749" s="47"/>
      <c r="Z749" s="47"/>
    </row>
    <row r="750" ht="12.7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117"/>
      <c r="S750" s="47"/>
      <c r="T750" s="47"/>
      <c r="U750" s="47"/>
      <c r="V750" s="47"/>
      <c r="W750" s="47"/>
      <c r="X750" s="47"/>
      <c r="Y750" s="47"/>
      <c r="Z750" s="47"/>
    </row>
    <row r="751" ht="12.7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117"/>
      <c r="S751" s="47"/>
      <c r="T751" s="47"/>
      <c r="U751" s="47"/>
      <c r="V751" s="47"/>
      <c r="W751" s="47"/>
      <c r="X751" s="47"/>
      <c r="Y751" s="47"/>
      <c r="Z751" s="47"/>
    </row>
    <row r="752" ht="12.7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117"/>
      <c r="S752" s="47"/>
      <c r="T752" s="47"/>
      <c r="U752" s="47"/>
      <c r="V752" s="47"/>
      <c r="W752" s="47"/>
      <c r="X752" s="47"/>
      <c r="Y752" s="47"/>
      <c r="Z752" s="47"/>
    </row>
    <row r="753" ht="12.7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117"/>
      <c r="S753" s="47"/>
      <c r="T753" s="47"/>
      <c r="U753" s="47"/>
      <c r="V753" s="47"/>
      <c r="W753" s="47"/>
      <c r="X753" s="47"/>
      <c r="Y753" s="47"/>
      <c r="Z753" s="47"/>
    </row>
    <row r="754" ht="12.7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117"/>
      <c r="S754" s="47"/>
      <c r="T754" s="47"/>
      <c r="U754" s="47"/>
      <c r="V754" s="47"/>
      <c r="W754" s="47"/>
      <c r="X754" s="47"/>
      <c r="Y754" s="47"/>
      <c r="Z754" s="47"/>
    </row>
    <row r="755" ht="12.7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117"/>
      <c r="S755" s="47"/>
      <c r="T755" s="47"/>
      <c r="U755" s="47"/>
      <c r="V755" s="47"/>
      <c r="W755" s="47"/>
      <c r="X755" s="47"/>
      <c r="Y755" s="47"/>
      <c r="Z755" s="47"/>
    </row>
    <row r="756" ht="12.7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117"/>
      <c r="S756" s="47"/>
      <c r="T756" s="47"/>
      <c r="U756" s="47"/>
      <c r="V756" s="47"/>
      <c r="W756" s="47"/>
      <c r="X756" s="47"/>
      <c r="Y756" s="47"/>
      <c r="Z756" s="47"/>
    </row>
    <row r="757" ht="12.7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117"/>
      <c r="S757" s="47"/>
      <c r="T757" s="47"/>
      <c r="U757" s="47"/>
      <c r="V757" s="47"/>
      <c r="W757" s="47"/>
      <c r="X757" s="47"/>
      <c r="Y757" s="47"/>
      <c r="Z757" s="47"/>
    </row>
    <row r="758" ht="12.7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117"/>
      <c r="S758" s="47"/>
      <c r="T758" s="47"/>
      <c r="U758" s="47"/>
      <c r="V758" s="47"/>
      <c r="W758" s="47"/>
      <c r="X758" s="47"/>
      <c r="Y758" s="47"/>
      <c r="Z758" s="47"/>
    </row>
    <row r="759" ht="12.7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117"/>
      <c r="S759" s="47"/>
      <c r="T759" s="47"/>
      <c r="U759" s="47"/>
      <c r="V759" s="47"/>
      <c r="W759" s="47"/>
      <c r="X759" s="47"/>
      <c r="Y759" s="47"/>
      <c r="Z759" s="47"/>
    </row>
    <row r="760" ht="12.7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117"/>
      <c r="S760" s="47"/>
      <c r="T760" s="47"/>
      <c r="U760" s="47"/>
      <c r="V760" s="47"/>
      <c r="W760" s="47"/>
      <c r="X760" s="47"/>
      <c r="Y760" s="47"/>
      <c r="Z760" s="47"/>
    </row>
    <row r="761" ht="12.7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117"/>
      <c r="S761" s="47"/>
      <c r="T761" s="47"/>
      <c r="U761" s="47"/>
      <c r="V761" s="47"/>
      <c r="W761" s="47"/>
      <c r="X761" s="47"/>
      <c r="Y761" s="47"/>
      <c r="Z761" s="47"/>
    </row>
    <row r="762" ht="12.7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117"/>
      <c r="S762" s="47"/>
      <c r="T762" s="47"/>
      <c r="U762" s="47"/>
      <c r="V762" s="47"/>
      <c r="W762" s="47"/>
      <c r="X762" s="47"/>
      <c r="Y762" s="47"/>
      <c r="Z762" s="47"/>
    </row>
    <row r="763" ht="12.7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117"/>
      <c r="S763" s="47"/>
      <c r="T763" s="47"/>
      <c r="U763" s="47"/>
      <c r="V763" s="47"/>
      <c r="W763" s="47"/>
      <c r="X763" s="47"/>
      <c r="Y763" s="47"/>
      <c r="Z763" s="47"/>
    </row>
    <row r="764" ht="12.7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117"/>
      <c r="S764" s="47"/>
      <c r="T764" s="47"/>
      <c r="U764" s="47"/>
      <c r="V764" s="47"/>
      <c r="W764" s="47"/>
      <c r="X764" s="47"/>
      <c r="Y764" s="47"/>
      <c r="Z764" s="47"/>
    </row>
    <row r="765" ht="12.7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117"/>
      <c r="S765" s="47"/>
      <c r="T765" s="47"/>
      <c r="U765" s="47"/>
      <c r="V765" s="47"/>
      <c r="W765" s="47"/>
      <c r="X765" s="47"/>
      <c r="Y765" s="47"/>
      <c r="Z765" s="47"/>
    </row>
    <row r="766" ht="12.7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117"/>
      <c r="S766" s="47"/>
      <c r="T766" s="47"/>
      <c r="U766" s="47"/>
      <c r="V766" s="47"/>
      <c r="W766" s="47"/>
      <c r="X766" s="47"/>
      <c r="Y766" s="47"/>
      <c r="Z766" s="47"/>
    </row>
    <row r="767" ht="12.7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117"/>
      <c r="S767" s="47"/>
      <c r="T767" s="47"/>
      <c r="U767" s="47"/>
      <c r="V767" s="47"/>
      <c r="W767" s="47"/>
      <c r="X767" s="47"/>
      <c r="Y767" s="47"/>
      <c r="Z767" s="47"/>
    </row>
    <row r="768" ht="12.7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117"/>
      <c r="S768" s="47"/>
      <c r="T768" s="47"/>
      <c r="U768" s="47"/>
      <c r="V768" s="47"/>
      <c r="W768" s="47"/>
      <c r="X768" s="47"/>
      <c r="Y768" s="47"/>
      <c r="Z768" s="47"/>
    </row>
    <row r="769" ht="12.7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117"/>
      <c r="S769" s="47"/>
      <c r="T769" s="47"/>
      <c r="U769" s="47"/>
      <c r="V769" s="47"/>
      <c r="W769" s="47"/>
      <c r="X769" s="47"/>
      <c r="Y769" s="47"/>
      <c r="Z769" s="47"/>
    </row>
    <row r="770" ht="12.7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117"/>
      <c r="S770" s="47"/>
      <c r="T770" s="47"/>
      <c r="U770" s="47"/>
      <c r="V770" s="47"/>
      <c r="W770" s="47"/>
      <c r="X770" s="47"/>
      <c r="Y770" s="47"/>
      <c r="Z770" s="47"/>
    </row>
    <row r="771" ht="12.7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117"/>
      <c r="S771" s="47"/>
      <c r="T771" s="47"/>
      <c r="U771" s="47"/>
      <c r="V771" s="47"/>
      <c r="W771" s="47"/>
      <c r="X771" s="47"/>
      <c r="Y771" s="47"/>
      <c r="Z771" s="47"/>
    </row>
    <row r="772" ht="12.7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117"/>
      <c r="S772" s="47"/>
      <c r="T772" s="47"/>
      <c r="U772" s="47"/>
      <c r="V772" s="47"/>
      <c r="W772" s="47"/>
      <c r="X772" s="47"/>
      <c r="Y772" s="47"/>
      <c r="Z772" s="47"/>
    </row>
    <row r="773" ht="12.7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117"/>
      <c r="S773" s="47"/>
      <c r="T773" s="47"/>
      <c r="U773" s="47"/>
      <c r="V773" s="47"/>
      <c r="W773" s="47"/>
      <c r="X773" s="47"/>
      <c r="Y773" s="47"/>
      <c r="Z773" s="47"/>
    </row>
    <row r="774" ht="12.7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117"/>
      <c r="S774" s="47"/>
      <c r="T774" s="47"/>
      <c r="U774" s="47"/>
      <c r="V774" s="47"/>
      <c r="W774" s="47"/>
      <c r="X774" s="47"/>
      <c r="Y774" s="47"/>
      <c r="Z774" s="47"/>
    </row>
    <row r="775" ht="12.7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117"/>
      <c r="S775" s="47"/>
      <c r="T775" s="47"/>
      <c r="U775" s="47"/>
      <c r="V775" s="47"/>
      <c r="W775" s="47"/>
      <c r="X775" s="47"/>
      <c r="Y775" s="47"/>
      <c r="Z775" s="47"/>
    </row>
    <row r="776" ht="12.7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117"/>
      <c r="S776" s="47"/>
      <c r="T776" s="47"/>
      <c r="U776" s="47"/>
      <c r="V776" s="47"/>
      <c r="W776" s="47"/>
      <c r="X776" s="47"/>
      <c r="Y776" s="47"/>
      <c r="Z776" s="47"/>
    </row>
    <row r="777" ht="12.7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117"/>
      <c r="S777" s="47"/>
      <c r="T777" s="47"/>
      <c r="U777" s="47"/>
      <c r="V777" s="47"/>
      <c r="W777" s="47"/>
      <c r="X777" s="47"/>
      <c r="Y777" s="47"/>
      <c r="Z777" s="47"/>
    </row>
    <row r="778" ht="12.7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117"/>
      <c r="S778" s="47"/>
      <c r="T778" s="47"/>
      <c r="U778" s="47"/>
      <c r="V778" s="47"/>
      <c r="W778" s="47"/>
      <c r="X778" s="47"/>
      <c r="Y778" s="47"/>
      <c r="Z778" s="47"/>
    </row>
    <row r="779" ht="12.7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117"/>
      <c r="S779" s="47"/>
      <c r="T779" s="47"/>
      <c r="U779" s="47"/>
      <c r="V779" s="47"/>
      <c r="W779" s="47"/>
      <c r="X779" s="47"/>
      <c r="Y779" s="47"/>
      <c r="Z779" s="47"/>
    </row>
    <row r="780" ht="12.7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117"/>
      <c r="S780" s="47"/>
      <c r="T780" s="47"/>
      <c r="U780" s="47"/>
      <c r="V780" s="47"/>
      <c r="W780" s="47"/>
      <c r="X780" s="47"/>
      <c r="Y780" s="47"/>
      <c r="Z780" s="47"/>
    </row>
    <row r="781" ht="12.7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117"/>
      <c r="S781" s="47"/>
      <c r="T781" s="47"/>
      <c r="U781" s="47"/>
      <c r="V781" s="47"/>
      <c r="W781" s="47"/>
      <c r="X781" s="47"/>
      <c r="Y781" s="47"/>
      <c r="Z781" s="47"/>
    </row>
    <row r="782" ht="12.7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117"/>
      <c r="S782" s="47"/>
      <c r="T782" s="47"/>
      <c r="U782" s="47"/>
      <c r="V782" s="47"/>
      <c r="W782" s="47"/>
      <c r="X782" s="47"/>
      <c r="Y782" s="47"/>
      <c r="Z782" s="47"/>
    </row>
    <row r="783" ht="12.7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117"/>
      <c r="S783" s="47"/>
      <c r="T783" s="47"/>
      <c r="U783" s="47"/>
      <c r="V783" s="47"/>
      <c r="W783" s="47"/>
      <c r="X783" s="47"/>
      <c r="Y783" s="47"/>
      <c r="Z783" s="47"/>
    </row>
    <row r="784" ht="12.7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117"/>
      <c r="S784" s="47"/>
      <c r="T784" s="47"/>
      <c r="U784" s="47"/>
      <c r="V784" s="47"/>
      <c r="W784" s="47"/>
      <c r="X784" s="47"/>
      <c r="Y784" s="47"/>
      <c r="Z784" s="47"/>
    </row>
    <row r="785" ht="12.7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117"/>
      <c r="S785" s="47"/>
      <c r="T785" s="47"/>
      <c r="U785" s="47"/>
      <c r="V785" s="47"/>
      <c r="W785" s="47"/>
      <c r="X785" s="47"/>
      <c r="Y785" s="47"/>
      <c r="Z785" s="47"/>
    </row>
    <row r="786" ht="12.7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117"/>
      <c r="S786" s="47"/>
      <c r="T786" s="47"/>
      <c r="U786" s="47"/>
      <c r="V786" s="47"/>
      <c r="W786" s="47"/>
      <c r="X786" s="47"/>
      <c r="Y786" s="47"/>
      <c r="Z786" s="47"/>
    </row>
    <row r="787" ht="12.7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117"/>
      <c r="S787" s="47"/>
      <c r="T787" s="47"/>
      <c r="U787" s="47"/>
      <c r="V787" s="47"/>
      <c r="W787" s="47"/>
      <c r="X787" s="47"/>
      <c r="Y787" s="47"/>
      <c r="Z787" s="47"/>
    </row>
    <row r="788" ht="12.7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117"/>
      <c r="S788" s="47"/>
      <c r="T788" s="47"/>
      <c r="U788" s="47"/>
      <c r="V788" s="47"/>
      <c r="W788" s="47"/>
      <c r="X788" s="47"/>
      <c r="Y788" s="47"/>
      <c r="Z788" s="47"/>
    </row>
    <row r="789" ht="12.7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117"/>
      <c r="S789" s="47"/>
      <c r="T789" s="47"/>
      <c r="U789" s="47"/>
      <c r="V789" s="47"/>
      <c r="W789" s="47"/>
      <c r="X789" s="47"/>
      <c r="Y789" s="47"/>
      <c r="Z789" s="47"/>
    </row>
    <row r="790" ht="12.7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117"/>
      <c r="S790" s="47"/>
      <c r="T790" s="47"/>
      <c r="U790" s="47"/>
      <c r="V790" s="47"/>
      <c r="W790" s="47"/>
      <c r="X790" s="47"/>
      <c r="Y790" s="47"/>
      <c r="Z790" s="47"/>
    </row>
    <row r="791" ht="12.7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117"/>
      <c r="S791" s="47"/>
      <c r="T791" s="47"/>
      <c r="U791" s="47"/>
      <c r="V791" s="47"/>
      <c r="W791" s="47"/>
      <c r="X791" s="47"/>
      <c r="Y791" s="47"/>
      <c r="Z791" s="47"/>
    </row>
    <row r="792" ht="12.7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117"/>
      <c r="S792" s="47"/>
      <c r="T792" s="47"/>
      <c r="U792" s="47"/>
      <c r="V792" s="47"/>
      <c r="W792" s="47"/>
      <c r="X792" s="47"/>
      <c r="Y792" s="47"/>
      <c r="Z792" s="47"/>
    </row>
    <row r="793" ht="12.7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117"/>
      <c r="S793" s="47"/>
      <c r="T793" s="47"/>
      <c r="U793" s="47"/>
      <c r="V793" s="47"/>
      <c r="W793" s="47"/>
      <c r="X793" s="47"/>
      <c r="Y793" s="47"/>
      <c r="Z793" s="47"/>
    </row>
    <row r="794" ht="12.7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117"/>
      <c r="S794" s="47"/>
      <c r="T794" s="47"/>
      <c r="U794" s="47"/>
      <c r="V794" s="47"/>
      <c r="W794" s="47"/>
      <c r="X794" s="47"/>
      <c r="Y794" s="47"/>
      <c r="Z794" s="47"/>
    </row>
    <row r="795" ht="12.7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117"/>
      <c r="S795" s="47"/>
      <c r="T795" s="47"/>
      <c r="U795" s="47"/>
      <c r="V795" s="47"/>
      <c r="W795" s="47"/>
      <c r="X795" s="47"/>
      <c r="Y795" s="47"/>
      <c r="Z795" s="47"/>
    </row>
    <row r="796" ht="12.7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117"/>
      <c r="S796" s="47"/>
      <c r="T796" s="47"/>
      <c r="U796" s="47"/>
      <c r="V796" s="47"/>
      <c r="W796" s="47"/>
      <c r="X796" s="47"/>
      <c r="Y796" s="47"/>
      <c r="Z796" s="47"/>
    </row>
    <row r="797" ht="12.7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117"/>
      <c r="S797" s="47"/>
      <c r="T797" s="47"/>
      <c r="U797" s="47"/>
      <c r="V797" s="47"/>
      <c r="W797" s="47"/>
      <c r="X797" s="47"/>
      <c r="Y797" s="47"/>
      <c r="Z797" s="47"/>
    </row>
    <row r="798" ht="12.7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117"/>
      <c r="S798" s="47"/>
      <c r="T798" s="47"/>
      <c r="U798" s="47"/>
      <c r="V798" s="47"/>
      <c r="W798" s="47"/>
      <c r="X798" s="47"/>
      <c r="Y798" s="47"/>
      <c r="Z798" s="47"/>
    </row>
    <row r="799" ht="12.7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117"/>
      <c r="S799" s="47"/>
      <c r="T799" s="47"/>
      <c r="U799" s="47"/>
      <c r="V799" s="47"/>
      <c r="W799" s="47"/>
      <c r="X799" s="47"/>
      <c r="Y799" s="47"/>
      <c r="Z799" s="47"/>
    </row>
    <row r="800" ht="12.7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117"/>
      <c r="S800" s="47"/>
      <c r="T800" s="47"/>
      <c r="U800" s="47"/>
      <c r="V800" s="47"/>
      <c r="W800" s="47"/>
      <c r="X800" s="47"/>
      <c r="Y800" s="47"/>
      <c r="Z800" s="47"/>
    </row>
    <row r="801" ht="12.7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117"/>
      <c r="S801" s="47"/>
      <c r="T801" s="47"/>
      <c r="U801" s="47"/>
      <c r="V801" s="47"/>
      <c r="W801" s="47"/>
      <c r="X801" s="47"/>
      <c r="Y801" s="47"/>
      <c r="Z801" s="47"/>
    </row>
    <row r="802" ht="12.7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117"/>
      <c r="S802" s="47"/>
      <c r="T802" s="47"/>
      <c r="U802" s="47"/>
      <c r="V802" s="47"/>
      <c r="W802" s="47"/>
      <c r="X802" s="47"/>
      <c r="Y802" s="47"/>
      <c r="Z802" s="47"/>
    </row>
    <row r="803" ht="12.7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117"/>
      <c r="S803" s="47"/>
      <c r="T803" s="47"/>
      <c r="U803" s="47"/>
      <c r="V803" s="47"/>
      <c r="W803" s="47"/>
      <c r="X803" s="47"/>
      <c r="Y803" s="47"/>
      <c r="Z803" s="47"/>
    </row>
    <row r="804" ht="12.7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117"/>
      <c r="S804" s="47"/>
      <c r="T804" s="47"/>
      <c r="U804" s="47"/>
      <c r="V804" s="47"/>
      <c r="W804" s="47"/>
      <c r="X804" s="47"/>
      <c r="Y804" s="47"/>
      <c r="Z804" s="47"/>
    </row>
    <row r="805" ht="12.7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117"/>
      <c r="S805" s="47"/>
      <c r="T805" s="47"/>
      <c r="U805" s="47"/>
      <c r="V805" s="47"/>
      <c r="W805" s="47"/>
      <c r="X805" s="47"/>
      <c r="Y805" s="47"/>
      <c r="Z805" s="47"/>
    </row>
    <row r="806" ht="12.7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117"/>
      <c r="S806" s="47"/>
      <c r="T806" s="47"/>
      <c r="U806" s="47"/>
      <c r="V806" s="47"/>
      <c r="W806" s="47"/>
      <c r="X806" s="47"/>
      <c r="Y806" s="47"/>
      <c r="Z806" s="47"/>
    </row>
    <row r="807" ht="12.7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117"/>
      <c r="S807" s="47"/>
      <c r="T807" s="47"/>
      <c r="U807" s="47"/>
      <c r="V807" s="47"/>
      <c r="W807" s="47"/>
      <c r="X807" s="47"/>
      <c r="Y807" s="47"/>
      <c r="Z807" s="47"/>
    </row>
    <row r="808" ht="12.7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117"/>
      <c r="S808" s="47"/>
      <c r="T808" s="47"/>
      <c r="U808" s="47"/>
      <c r="V808" s="47"/>
      <c r="W808" s="47"/>
      <c r="X808" s="47"/>
      <c r="Y808" s="47"/>
      <c r="Z808" s="47"/>
    </row>
    <row r="809" ht="12.7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117"/>
      <c r="S809" s="47"/>
      <c r="T809" s="47"/>
      <c r="U809" s="47"/>
      <c r="V809" s="47"/>
      <c r="W809" s="47"/>
      <c r="X809" s="47"/>
      <c r="Y809" s="47"/>
      <c r="Z809" s="47"/>
    </row>
    <row r="810" ht="12.7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117"/>
      <c r="S810" s="47"/>
      <c r="T810" s="47"/>
      <c r="U810" s="47"/>
      <c r="V810" s="47"/>
      <c r="W810" s="47"/>
      <c r="X810" s="47"/>
      <c r="Y810" s="47"/>
      <c r="Z810" s="47"/>
    </row>
    <row r="811" ht="12.7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117"/>
      <c r="S811" s="47"/>
      <c r="T811" s="47"/>
      <c r="U811" s="47"/>
      <c r="V811" s="47"/>
      <c r="W811" s="47"/>
      <c r="X811" s="47"/>
      <c r="Y811" s="47"/>
      <c r="Z811" s="47"/>
    </row>
    <row r="812" ht="12.7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117"/>
      <c r="S812" s="47"/>
      <c r="T812" s="47"/>
      <c r="U812" s="47"/>
      <c r="V812" s="47"/>
      <c r="W812" s="47"/>
      <c r="X812" s="47"/>
      <c r="Y812" s="47"/>
      <c r="Z812" s="47"/>
    </row>
    <row r="813" ht="12.7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117"/>
      <c r="S813" s="47"/>
      <c r="T813" s="47"/>
      <c r="U813" s="47"/>
      <c r="V813" s="47"/>
      <c r="W813" s="47"/>
      <c r="X813" s="47"/>
      <c r="Y813" s="47"/>
      <c r="Z813" s="47"/>
    </row>
    <row r="814" ht="12.7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117"/>
      <c r="S814" s="47"/>
      <c r="T814" s="47"/>
      <c r="U814" s="47"/>
      <c r="V814" s="47"/>
      <c r="W814" s="47"/>
      <c r="X814" s="47"/>
      <c r="Y814" s="47"/>
      <c r="Z814" s="47"/>
    </row>
    <row r="815" ht="12.7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117"/>
      <c r="S815" s="47"/>
      <c r="T815" s="47"/>
      <c r="U815" s="47"/>
      <c r="V815" s="47"/>
      <c r="W815" s="47"/>
      <c r="X815" s="47"/>
      <c r="Y815" s="47"/>
      <c r="Z815" s="47"/>
    </row>
    <row r="816" ht="12.7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117"/>
      <c r="S816" s="47"/>
      <c r="T816" s="47"/>
      <c r="U816" s="47"/>
      <c r="V816" s="47"/>
      <c r="W816" s="47"/>
      <c r="X816" s="47"/>
      <c r="Y816" s="47"/>
      <c r="Z816" s="47"/>
    </row>
    <row r="817" ht="12.7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117"/>
      <c r="S817" s="47"/>
      <c r="T817" s="47"/>
      <c r="U817" s="47"/>
      <c r="V817" s="47"/>
      <c r="W817" s="47"/>
      <c r="X817" s="47"/>
      <c r="Y817" s="47"/>
      <c r="Z817" s="47"/>
    </row>
    <row r="818" ht="12.7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117"/>
      <c r="S818" s="47"/>
      <c r="T818" s="47"/>
      <c r="U818" s="47"/>
      <c r="V818" s="47"/>
      <c r="W818" s="47"/>
      <c r="X818" s="47"/>
      <c r="Y818" s="47"/>
      <c r="Z818" s="47"/>
    </row>
    <row r="819" ht="12.7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117"/>
      <c r="S819" s="47"/>
      <c r="T819" s="47"/>
      <c r="U819" s="47"/>
      <c r="V819" s="47"/>
      <c r="W819" s="47"/>
      <c r="X819" s="47"/>
      <c r="Y819" s="47"/>
      <c r="Z819" s="47"/>
    </row>
    <row r="820" ht="12.7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117"/>
      <c r="S820" s="47"/>
      <c r="T820" s="47"/>
      <c r="U820" s="47"/>
      <c r="V820" s="47"/>
      <c r="W820" s="47"/>
      <c r="X820" s="47"/>
      <c r="Y820" s="47"/>
      <c r="Z820" s="47"/>
    </row>
    <row r="821" ht="12.7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117"/>
      <c r="S821" s="47"/>
      <c r="T821" s="47"/>
      <c r="U821" s="47"/>
      <c r="V821" s="47"/>
      <c r="W821" s="47"/>
      <c r="X821" s="47"/>
      <c r="Y821" s="47"/>
      <c r="Z821" s="47"/>
    </row>
    <row r="822" ht="12.7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117"/>
      <c r="S822" s="47"/>
      <c r="T822" s="47"/>
      <c r="U822" s="47"/>
      <c r="V822" s="47"/>
      <c r="W822" s="47"/>
      <c r="X822" s="47"/>
      <c r="Y822" s="47"/>
      <c r="Z822" s="47"/>
    </row>
    <row r="823" ht="12.7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117"/>
      <c r="S823" s="47"/>
      <c r="T823" s="47"/>
      <c r="U823" s="47"/>
      <c r="V823" s="47"/>
      <c r="W823" s="47"/>
      <c r="X823" s="47"/>
      <c r="Y823" s="47"/>
      <c r="Z823" s="47"/>
    </row>
    <row r="824" ht="12.7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117"/>
      <c r="S824" s="47"/>
      <c r="T824" s="47"/>
      <c r="U824" s="47"/>
      <c r="V824" s="47"/>
      <c r="W824" s="47"/>
      <c r="X824" s="47"/>
      <c r="Y824" s="47"/>
      <c r="Z824" s="47"/>
    </row>
    <row r="825" ht="12.7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117"/>
      <c r="S825" s="47"/>
      <c r="T825" s="47"/>
      <c r="U825" s="47"/>
      <c r="V825" s="47"/>
      <c r="W825" s="47"/>
      <c r="X825" s="47"/>
      <c r="Y825" s="47"/>
      <c r="Z825" s="47"/>
    </row>
    <row r="826" ht="12.7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117"/>
      <c r="S826" s="47"/>
      <c r="T826" s="47"/>
      <c r="U826" s="47"/>
      <c r="V826" s="47"/>
      <c r="W826" s="47"/>
      <c r="X826" s="47"/>
      <c r="Y826" s="47"/>
      <c r="Z826" s="47"/>
    </row>
    <row r="827" ht="12.7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117"/>
      <c r="S827" s="47"/>
      <c r="T827" s="47"/>
      <c r="U827" s="47"/>
      <c r="V827" s="47"/>
      <c r="W827" s="47"/>
      <c r="X827" s="47"/>
      <c r="Y827" s="47"/>
      <c r="Z827" s="47"/>
    </row>
    <row r="828" ht="12.7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117"/>
      <c r="S828" s="47"/>
      <c r="T828" s="47"/>
      <c r="U828" s="47"/>
      <c r="V828" s="47"/>
      <c r="W828" s="47"/>
      <c r="X828" s="47"/>
      <c r="Y828" s="47"/>
      <c r="Z828" s="47"/>
    </row>
    <row r="829" ht="12.7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117"/>
      <c r="S829" s="47"/>
      <c r="T829" s="47"/>
      <c r="U829" s="47"/>
      <c r="V829" s="47"/>
      <c r="W829" s="47"/>
      <c r="X829" s="47"/>
      <c r="Y829" s="47"/>
      <c r="Z829" s="47"/>
    </row>
    <row r="830" ht="12.7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117"/>
      <c r="S830" s="47"/>
      <c r="T830" s="47"/>
      <c r="U830" s="47"/>
      <c r="V830" s="47"/>
      <c r="W830" s="47"/>
      <c r="X830" s="47"/>
      <c r="Y830" s="47"/>
      <c r="Z830" s="47"/>
    </row>
    <row r="831" ht="12.7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117"/>
      <c r="S831" s="47"/>
      <c r="T831" s="47"/>
      <c r="U831" s="47"/>
      <c r="V831" s="47"/>
      <c r="W831" s="47"/>
      <c r="X831" s="47"/>
      <c r="Y831" s="47"/>
      <c r="Z831" s="47"/>
    </row>
    <row r="832" ht="12.7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117"/>
      <c r="S832" s="47"/>
      <c r="T832" s="47"/>
      <c r="U832" s="47"/>
      <c r="V832" s="47"/>
      <c r="W832" s="47"/>
      <c r="X832" s="47"/>
      <c r="Y832" s="47"/>
      <c r="Z832" s="47"/>
    </row>
    <row r="833" ht="12.7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117"/>
      <c r="S833" s="47"/>
      <c r="T833" s="47"/>
      <c r="U833" s="47"/>
      <c r="V833" s="47"/>
      <c r="W833" s="47"/>
      <c r="X833" s="47"/>
      <c r="Y833" s="47"/>
      <c r="Z833" s="47"/>
    </row>
    <row r="834" ht="12.7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117"/>
      <c r="S834" s="47"/>
      <c r="T834" s="47"/>
      <c r="U834" s="47"/>
      <c r="V834" s="47"/>
      <c r="W834" s="47"/>
      <c r="X834" s="47"/>
      <c r="Y834" s="47"/>
      <c r="Z834" s="47"/>
    </row>
    <row r="835" ht="12.7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117"/>
      <c r="S835" s="47"/>
      <c r="T835" s="47"/>
      <c r="U835" s="47"/>
      <c r="V835" s="47"/>
      <c r="W835" s="47"/>
      <c r="X835" s="47"/>
      <c r="Y835" s="47"/>
      <c r="Z835" s="47"/>
    </row>
    <row r="836" ht="12.7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117"/>
      <c r="S836" s="47"/>
      <c r="T836" s="47"/>
      <c r="U836" s="47"/>
      <c r="V836" s="47"/>
      <c r="W836" s="47"/>
      <c r="X836" s="47"/>
      <c r="Y836" s="47"/>
      <c r="Z836" s="47"/>
    </row>
    <row r="837" ht="12.7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117"/>
      <c r="S837" s="47"/>
      <c r="T837" s="47"/>
      <c r="U837" s="47"/>
      <c r="V837" s="47"/>
      <c r="W837" s="47"/>
      <c r="X837" s="47"/>
      <c r="Y837" s="47"/>
      <c r="Z837" s="47"/>
    </row>
    <row r="838" ht="12.7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117"/>
      <c r="S838" s="47"/>
      <c r="T838" s="47"/>
      <c r="U838" s="47"/>
      <c r="V838" s="47"/>
      <c r="W838" s="47"/>
      <c r="X838" s="47"/>
      <c r="Y838" s="47"/>
      <c r="Z838" s="47"/>
    </row>
    <row r="839" ht="12.7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117"/>
      <c r="S839" s="47"/>
      <c r="T839" s="47"/>
      <c r="U839" s="47"/>
      <c r="V839" s="47"/>
      <c r="W839" s="47"/>
      <c r="X839" s="47"/>
      <c r="Y839" s="47"/>
      <c r="Z839" s="47"/>
    </row>
    <row r="840" ht="12.7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117"/>
      <c r="S840" s="47"/>
      <c r="T840" s="47"/>
      <c r="U840" s="47"/>
      <c r="V840" s="47"/>
      <c r="W840" s="47"/>
      <c r="X840" s="47"/>
      <c r="Y840" s="47"/>
      <c r="Z840" s="47"/>
    </row>
    <row r="841" ht="12.7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117"/>
      <c r="S841" s="47"/>
      <c r="T841" s="47"/>
      <c r="U841" s="47"/>
      <c r="V841" s="47"/>
      <c r="W841" s="47"/>
      <c r="X841" s="47"/>
      <c r="Y841" s="47"/>
      <c r="Z841" s="47"/>
    </row>
    <row r="842" ht="12.7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117"/>
      <c r="S842" s="47"/>
      <c r="T842" s="47"/>
      <c r="U842" s="47"/>
      <c r="V842" s="47"/>
      <c r="W842" s="47"/>
      <c r="X842" s="47"/>
      <c r="Y842" s="47"/>
      <c r="Z842" s="47"/>
    </row>
    <row r="843" ht="12.7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117"/>
      <c r="S843" s="47"/>
      <c r="T843" s="47"/>
      <c r="U843" s="47"/>
      <c r="V843" s="47"/>
      <c r="W843" s="47"/>
      <c r="X843" s="47"/>
      <c r="Y843" s="47"/>
      <c r="Z843" s="47"/>
    </row>
    <row r="844" ht="12.7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117"/>
      <c r="S844" s="47"/>
      <c r="T844" s="47"/>
      <c r="U844" s="47"/>
      <c r="V844" s="47"/>
      <c r="W844" s="47"/>
      <c r="X844" s="47"/>
      <c r="Y844" s="47"/>
      <c r="Z844" s="47"/>
    </row>
    <row r="845" ht="12.7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117"/>
      <c r="S845" s="47"/>
      <c r="T845" s="47"/>
      <c r="U845" s="47"/>
      <c r="V845" s="47"/>
      <c r="W845" s="47"/>
      <c r="X845" s="47"/>
      <c r="Y845" s="47"/>
      <c r="Z845" s="47"/>
    </row>
    <row r="846" ht="12.7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117"/>
      <c r="S846" s="47"/>
      <c r="T846" s="47"/>
      <c r="U846" s="47"/>
      <c r="V846" s="47"/>
      <c r="W846" s="47"/>
      <c r="X846" s="47"/>
      <c r="Y846" s="47"/>
      <c r="Z846" s="47"/>
    </row>
    <row r="847" ht="12.7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117"/>
      <c r="S847" s="47"/>
      <c r="T847" s="47"/>
      <c r="U847" s="47"/>
      <c r="V847" s="47"/>
      <c r="W847" s="47"/>
      <c r="X847" s="47"/>
      <c r="Y847" s="47"/>
      <c r="Z847" s="47"/>
    </row>
    <row r="848" ht="12.7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117"/>
      <c r="S848" s="47"/>
      <c r="T848" s="47"/>
      <c r="U848" s="47"/>
      <c r="V848" s="47"/>
      <c r="W848" s="47"/>
      <c r="X848" s="47"/>
      <c r="Y848" s="47"/>
      <c r="Z848" s="47"/>
    </row>
    <row r="849" ht="12.7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117"/>
      <c r="S849" s="47"/>
      <c r="T849" s="47"/>
      <c r="U849" s="47"/>
      <c r="V849" s="47"/>
      <c r="W849" s="47"/>
      <c r="X849" s="47"/>
      <c r="Y849" s="47"/>
      <c r="Z849" s="47"/>
    </row>
    <row r="850" ht="12.7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117"/>
      <c r="S850" s="47"/>
      <c r="T850" s="47"/>
      <c r="U850" s="47"/>
      <c r="V850" s="47"/>
      <c r="W850" s="47"/>
      <c r="X850" s="47"/>
      <c r="Y850" s="47"/>
      <c r="Z850" s="47"/>
    </row>
    <row r="851" ht="12.7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117"/>
      <c r="S851" s="47"/>
      <c r="T851" s="47"/>
      <c r="U851" s="47"/>
      <c r="V851" s="47"/>
      <c r="W851" s="47"/>
      <c r="X851" s="47"/>
      <c r="Y851" s="47"/>
      <c r="Z851" s="47"/>
    </row>
    <row r="852" ht="12.7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117"/>
      <c r="S852" s="47"/>
      <c r="T852" s="47"/>
      <c r="U852" s="47"/>
      <c r="V852" s="47"/>
      <c r="W852" s="47"/>
      <c r="X852" s="47"/>
      <c r="Y852" s="47"/>
      <c r="Z852" s="47"/>
    </row>
    <row r="853" ht="12.7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117"/>
      <c r="S853" s="47"/>
      <c r="T853" s="47"/>
      <c r="U853" s="47"/>
      <c r="V853" s="47"/>
      <c r="W853" s="47"/>
      <c r="X853" s="47"/>
      <c r="Y853" s="47"/>
      <c r="Z853" s="47"/>
    </row>
    <row r="854" ht="12.7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117"/>
      <c r="S854" s="47"/>
      <c r="T854" s="47"/>
      <c r="U854" s="47"/>
      <c r="V854" s="47"/>
      <c r="W854" s="47"/>
      <c r="X854" s="47"/>
      <c r="Y854" s="47"/>
      <c r="Z854" s="47"/>
    </row>
    <row r="855" ht="12.7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117"/>
      <c r="S855" s="47"/>
      <c r="T855" s="47"/>
      <c r="U855" s="47"/>
      <c r="V855" s="47"/>
      <c r="W855" s="47"/>
      <c r="X855" s="47"/>
      <c r="Y855" s="47"/>
      <c r="Z855" s="47"/>
    </row>
    <row r="856" ht="12.7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117"/>
      <c r="S856" s="47"/>
      <c r="T856" s="47"/>
      <c r="U856" s="47"/>
      <c r="V856" s="47"/>
      <c r="W856" s="47"/>
      <c r="X856" s="47"/>
      <c r="Y856" s="47"/>
      <c r="Z856" s="47"/>
    </row>
    <row r="857" ht="12.7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117"/>
      <c r="S857" s="47"/>
      <c r="T857" s="47"/>
      <c r="U857" s="47"/>
      <c r="V857" s="47"/>
      <c r="W857" s="47"/>
      <c r="X857" s="47"/>
      <c r="Y857" s="47"/>
      <c r="Z857" s="47"/>
    </row>
    <row r="858" ht="12.7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117"/>
      <c r="S858" s="47"/>
      <c r="T858" s="47"/>
      <c r="U858" s="47"/>
      <c r="V858" s="47"/>
      <c r="W858" s="47"/>
      <c r="X858" s="47"/>
      <c r="Y858" s="47"/>
      <c r="Z858" s="47"/>
    </row>
    <row r="859" ht="12.7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117"/>
      <c r="S859" s="47"/>
      <c r="T859" s="47"/>
      <c r="U859" s="47"/>
      <c r="V859" s="47"/>
      <c r="W859" s="47"/>
      <c r="X859" s="47"/>
      <c r="Y859" s="47"/>
      <c r="Z859" s="47"/>
    </row>
    <row r="860" ht="12.7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117"/>
      <c r="S860" s="47"/>
      <c r="T860" s="47"/>
      <c r="U860" s="47"/>
      <c r="V860" s="47"/>
      <c r="W860" s="47"/>
      <c r="X860" s="47"/>
      <c r="Y860" s="47"/>
      <c r="Z860" s="47"/>
    </row>
    <row r="861" ht="12.7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117"/>
      <c r="S861" s="47"/>
      <c r="T861" s="47"/>
      <c r="U861" s="47"/>
      <c r="V861" s="47"/>
      <c r="W861" s="47"/>
      <c r="X861" s="47"/>
      <c r="Y861" s="47"/>
      <c r="Z861" s="47"/>
    </row>
    <row r="862" ht="12.7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117"/>
      <c r="S862" s="47"/>
      <c r="T862" s="47"/>
      <c r="U862" s="47"/>
      <c r="V862" s="47"/>
      <c r="W862" s="47"/>
      <c r="X862" s="47"/>
      <c r="Y862" s="47"/>
      <c r="Z862" s="47"/>
    </row>
    <row r="863" ht="12.7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117"/>
      <c r="S863" s="47"/>
      <c r="T863" s="47"/>
      <c r="U863" s="47"/>
      <c r="V863" s="47"/>
      <c r="W863" s="47"/>
      <c r="X863" s="47"/>
      <c r="Y863" s="47"/>
      <c r="Z863" s="47"/>
    </row>
    <row r="864" ht="12.7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117"/>
      <c r="S864" s="47"/>
      <c r="T864" s="47"/>
      <c r="U864" s="47"/>
      <c r="V864" s="47"/>
      <c r="W864" s="47"/>
      <c r="X864" s="47"/>
      <c r="Y864" s="47"/>
      <c r="Z864" s="47"/>
    </row>
    <row r="865" ht="12.7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117"/>
      <c r="S865" s="47"/>
      <c r="T865" s="47"/>
      <c r="U865" s="47"/>
      <c r="V865" s="47"/>
      <c r="W865" s="47"/>
      <c r="X865" s="47"/>
      <c r="Y865" s="47"/>
      <c r="Z865" s="47"/>
    </row>
    <row r="866" ht="12.7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117"/>
      <c r="S866" s="47"/>
      <c r="T866" s="47"/>
      <c r="U866" s="47"/>
      <c r="V866" s="47"/>
      <c r="W866" s="47"/>
      <c r="X866" s="47"/>
      <c r="Y866" s="47"/>
      <c r="Z866" s="47"/>
    </row>
    <row r="867" ht="12.7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117"/>
      <c r="S867" s="47"/>
      <c r="T867" s="47"/>
      <c r="U867" s="47"/>
      <c r="V867" s="47"/>
      <c r="W867" s="47"/>
      <c r="X867" s="47"/>
      <c r="Y867" s="47"/>
      <c r="Z867" s="47"/>
    </row>
    <row r="868" ht="12.7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117"/>
      <c r="S868" s="47"/>
      <c r="T868" s="47"/>
      <c r="U868" s="47"/>
      <c r="V868" s="47"/>
      <c r="W868" s="47"/>
      <c r="X868" s="47"/>
      <c r="Y868" s="47"/>
      <c r="Z868" s="47"/>
    </row>
    <row r="869" ht="12.7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117"/>
      <c r="S869" s="47"/>
      <c r="T869" s="47"/>
      <c r="U869" s="47"/>
      <c r="V869" s="47"/>
      <c r="W869" s="47"/>
      <c r="X869" s="47"/>
      <c r="Y869" s="47"/>
      <c r="Z869" s="47"/>
    </row>
    <row r="870" ht="12.7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117"/>
      <c r="S870" s="47"/>
      <c r="T870" s="47"/>
      <c r="U870" s="47"/>
      <c r="V870" s="47"/>
      <c r="W870" s="47"/>
      <c r="X870" s="47"/>
      <c r="Y870" s="47"/>
      <c r="Z870" s="47"/>
    </row>
    <row r="871" ht="12.7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117"/>
      <c r="S871" s="47"/>
      <c r="T871" s="47"/>
      <c r="U871" s="47"/>
      <c r="V871" s="47"/>
      <c r="W871" s="47"/>
      <c r="X871" s="47"/>
      <c r="Y871" s="47"/>
      <c r="Z871" s="47"/>
    </row>
    <row r="872" ht="12.7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117"/>
      <c r="S872" s="47"/>
      <c r="T872" s="47"/>
      <c r="U872" s="47"/>
      <c r="V872" s="47"/>
      <c r="W872" s="47"/>
      <c r="X872" s="47"/>
      <c r="Y872" s="47"/>
      <c r="Z872" s="47"/>
    </row>
    <row r="873" ht="12.7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117"/>
      <c r="S873" s="47"/>
      <c r="T873" s="47"/>
      <c r="U873" s="47"/>
      <c r="V873" s="47"/>
      <c r="W873" s="47"/>
      <c r="X873" s="47"/>
      <c r="Y873" s="47"/>
      <c r="Z873" s="47"/>
    </row>
    <row r="874" ht="12.7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117"/>
      <c r="S874" s="47"/>
      <c r="T874" s="47"/>
      <c r="U874" s="47"/>
      <c r="V874" s="47"/>
      <c r="W874" s="47"/>
      <c r="X874" s="47"/>
      <c r="Y874" s="47"/>
      <c r="Z874" s="47"/>
    </row>
    <row r="875" ht="12.7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117"/>
      <c r="S875" s="47"/>
      <c r="T875" s="47"/>
      <c r="U875" s="47"/>
      <c r="V875" s="47"/>
      <c r="W875" s="47"/>
      <c r="X875" s="47"/>
      <c r="Y875" s="47"/>
      <c r="Z875" s="47"/>
    </row>
    <row r="876" ht="12.7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117"/>
      <c r="S876" s="47"/>
      <c r="T876" s="47"/>
      <c r="U876" s="47"/>
      <c r="V876" s="47"/>
      <c r="W876" s="47"/>
      <c r="X876" s="47"/>
      <c r="Y876" s="47"/>
      <c r="Z876" s="47"/>
    </row>
    <row r="877" ht="12.7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117"/>
      <c r="S877" s="47"/>
      <c r="T877" s="47"/>
      <c r="U877" s="47"/>
      <c r="V877" s="47"/>
      <c r="W877" s="47"/>
      <c r="X877" s="47"/>
      <c r="Y877" s="47"/>
      <c r="Z877" s="47"/>
    </row>
    <row r="878" ht="12.7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117"/>
      <c r="S878" s="47"/>
      <c r="T878" s="47"/>
      <c r="U878" s="47"/>
      <c r="V878" s="47"/>
      <c r="W878" s="47"/>
      <c r="X878" s="47"/>
      <c r="Y878" s="47"/>
      <c r="Z878" s="47"/>
    </row>
    <row r="879" ht="12.7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117"/>
      <c r="S879" s="47"/>
      <c r="T879" s="47"/>
      <c r="U879" s="47"/>
      <c r="V879" s="47"/>
      <c r="W879" s="47"/>
      <c r="X879" s="47"/>
      <c r="Y879" s="47"/>
      <c r="Z879" s="47"/>
    </row>
    <row r="880" ht="12.7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117"/>
      <c r="S880" s="47"/>
      <c r="T880" s="47"/>
      <c r="U880" s="47"/>
      <c r="V880" s="47"/>
      <c r="W880" s="47"/>
      <c r="X880" s="47"/>
      <c r="Y880" s="47"/>
      <c r="Z880" s="47"/>
    </row>
    <row r="881" ht="12.7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117"/>
      <c r="S881" s="47"/>
      <c r="T881" s="47"/>
      <c r="U881" s="47"/>
      <c r="V881" s="47"/>
      <c r="W881" s="47"/>
      <c r="X881" s="47"/>
      <c r="Y881" s="47"/>
      <c r="Z881" s="47"/>
    </row>
    <row r="882" ht="12.7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117"/>
      <c r="S882" s="47"/>
      <c r="T882" s="47"/>
      <c r="U882" s="47"/>
      <c r="V882" s="47"/>
      <c r="W882" s="47"/>
      <c r="X882" s="47"/>
      <c r="Y882" s="47"/>
      <c r="Z882" s="47"/>
    </row>
    <row r="883" ht="12.7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117"/>
      <c r="S883" s="47"/>
      <c r="T883" s="47"/>
      <c r="U883" s="47"/>
      <c r="V883" s="47"/>
      <c r="W883" s="47"/>
      <c r="X883" s="47"/>
      <c r="Y883" s="47"/>
      <c r="Z883" s="47"/>
    </row>
    <row r="884" ht="12.7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117"/>
      <c r="S884" s="47"/>
      <c r="T884" s="47"/>
      <c r="U884" s="47"/>
      <c r="V884" s="47"/>
      <c r="W884" s="47"/>
      <c r="X884" s="47"/>
      <c r="Y884" s="47"/>
      <c r="Z884" s="47"/>
    </row>
    <row r="885" ht="12.7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117"/>
      <c r="S885" s="47"/>
      <c r="T885" s="47"/>
      <c r="U885" s="47"/>
      <c r="V885" s="47"/>
      <c r="W885" s="47"/>
      <c r="X885" s="47"/>
      <c r="Y885" s="47"/>
      <c r="Z885" s="47"/>
    </row>
    <row r="886" ht="12.7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117"/>
      <c r="S886" s="47"/>
      <c r="T886" s="47"/>
      <c r="U886" s="47"/>
      <c r="V886" s="47"/>
      <c r="W886" s="47"/>
      <c r="X886" s="47"/>
      <c r="Y886" s="47"/>
      <c r="Z886" s="47"/>
    </row>
    <row r="887" ht="12.7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117"/>
      <c r="S887" s="47"/>
      <c r="T887" s="47"/>
      <c r="U887" s="47"/>
      <c r="V887" s="47"/>
      <c r="W887" s="47"/>
      <c r="X887" s="47"/>
      <c r="Y887" s="47"/>
      <c r="Z887" s="47"/>
    </row>
    <row r="888" ht="12.7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117"/>
      <c r="S888" s="47"/>
      <c r="T888" s="47"/>
      <c r="U888" s="47"/>
      <c r="V888" s="47"/>
      <c r="W888" s="47"/>
      <c r="X888" s="47"/>
      <c r="Y888" s="47"/>
      <c r="Z888" s="47"/>
    </row>
    <row r="889" ht="12.7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117"/>
      <c r="S889" s="47"/>
      <c r="T889" s="47"/>
      <c r="U889" s="47"/>
      <c r="V889" s="47"/>
      <c r="W889" s="47"/>
      <c r="X889" s="47"/>
      <c r="Y889" s="47"/>
      <c r="Z889" s="47"/>
    </row>
    <row r="890" ht="12.7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117"/>
      <c r="S890" s="47"/>
      <c r="T890" s="47"/>
      <c r="U890" s="47"/>
      <c r="V890" s="47"/>
      <c r="W890" s="47"/>
      <c r="X890" s="47"/>
      <c r="Y890" s="47"/>
      <c r="Z890" s="47"/>
    </row>
    <row r="891" ht="12.7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117"/>
      <c r="S891" s="47"/>
      <c r="T891" s="47"/>
      <c r="U891" s="47"/>
      <c r="V891" s="47"/>
      <c r="W891" s="47"/>
      <c r="X891" s="47"/>
      <c r="Y891" s="47"/>
      <c r="Z891" s="47"/>
    </row>
    <row r="892" ht="12.7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117"/>
      <c r="S892" s="47"/>
      <c r="T892" s="47"/>
      <c r="U892" s="47"/>
      <c r="V892" s="47"/>
      <c r="W892" s="47"/>
      <c r="X892" s="47"/>
      <c r="Y892" s="47"/>
      <c r="Z892" s="47"/>
    </row>
    <row r="893" ht="12.7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117"/>
      <c r="S893" s="47"/>
      <c r="T893" s="47"/>
      <c r="U893" s="47"/>
      <c r="V893" s="47"/>
      <c r="W893" s="47"/>
      <c r="X893" s="47"/>
      <c r="Y893" s="47"/>
      <c r="Z893" s="47"/>
    </row>
    <row r="894" ht="12.7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117"/>
      <c r="S894" s="47"/>
      <c r="T894" s="47"/>
      <c r="U894" s="47"/>
      <c r="V894" s="47"/>
      <c r="W894" s="47"/>
      <c r="X894" s="47"/>
      <c r="Y894" s="47"/>
      <c r="Z894" s="47"/>
    </row>
    <row r="895" ht="12.7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117"/>
      <c r="S895" s="47"/>
      <c r="T895" s="47"/>
      <c r="U895" s="47"/>
      <c r="V895" s="47"/>
      <c r="W895" s="47"/>
      <c r="X895" s="47"/>
      <c r="Y895" s="47"/>
      <c r="Z895" s="47"/>
    </row>
    <row r="896" ht="12.7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117"/>
      <c r="S896" s="47"/>
      <c r="T896" s="47"/>
      <c r="U896" s="47"/>
      <c r="V896" s="47"/>
      <c r="W896" s="47"/>
      <c r="X896" s="47"/>
      <c r="Y896" s="47"/>
      <c r="Z896" s="47"/>
    </row>
    <row r="897" ht="12.7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117"/>
      <c r="S897" s="47"/>
      <c r="T897" s="47"/>
      <c r="U897" s="47"/>
      <c r="V897" s="47"/>
      <c r="W897" s="47"/>
      <c r="X897" s="47"/>
      <c r="Y897" s="47"/>
      <c r="Z897" s="47"/>
    </row>
    <row r="898" ht="12.7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117"/>
      <c r="S898" s="47"/>
      <c r="T898" s="47"/>
      <c r="U898" s="47"/>
      <c r="V898" s="47"/>
      <c r="W898" s="47"/>
      <c r="X898" s="47"/>
      <c r="Y898" s="47"/>
      <c r="Z898" s="47"/>
    </row>
    <row r="899" ht="12.7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117"/>
      <c r="S899" s="47"/>
      <c r="T899" s="47"/>
      <c r="U899" s="47"/>
      <c r="V899" s="47"/>
      <c r="W899" s="47"/>
      <c r="X899" s="47"/>
      <c r="Y899" s="47"/>
      <c r="Z899" s="47"/>
    </row>
    <row r="900" ht="12.7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117"/>
      <c r="S900" s="47"/>
      <c r="T900" s="47"/>
      <c r="U900" s="47"/>
      <c r="V900" s="47"/>
      <c r="W900" s="47"/>
      <c r="X900" s="47"/>
      <c r="Y900" s="47"/>
      <c r="Z900" s="47"/>
    </row>
    <row r="901" ht="12.7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117"/>
      <c r="S901" s="47"/>
      <c r="T901" s="47"/>
      <c r="U901" s="47"/>
      <c r="V901" s="47"/>
      <c r="W901" s="47"/>
      <c r="X901" s="47"/>
      <c r="Y901" s="47"/>
      <c r="Z901" s="47"/>
    </row>
    <row r="902" ht="12.75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117"/>
      <c r="S902" s="47"/>
      <c r="T902" s="47"/>
      <c r="U902" s="47"/>
      <c r="V902" s="47"/>
      <c r="W902" s="47"/>
      <c r="X902" s="47"/>
      <c r="Y902" s="47"/>
      <c r="Z902" s="47"/>
    </row>
    <row r="903" ht="12.75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117"/>
      <c r="S903" s="47"/>
      <c r="T903" s="47"/>
      <c r="U903" s="47"/>
      <c r="V903" s="47"/>
      <c r="W903" s="47"/>
      <c r="X903" s="47"/>
      <c r="Y903" s="47"/>
      <c r="Z903" s="47"/>
    </row>
    <row r="904" ht="12.75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117"/>
      <c r="S904" s="47"/>
      <c r="T904" s="47"/>
      <c r="U904" s="47"/>
      <c r="V904" s="47"/>
      <c r="W904" s="47"/>
      <c r="X904" s="47"/>
      <c r="Y904" s="47"/>
      <c r="Z904" s="47"/>
    </row>
    <row r="905" ht="12.75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117"/>
      <c r="S905" s="47"/>
      <c r="T905" s="47"/>
      <c r="U905" s="47"/>
      <c r="V905" s="47"/>
      <c r="W905" s="47"/>
      <c r="X905" s="47"/>
      <c r="Y905" s="47"/>
      <c r="Z905" s="47"/>
    </row>
    <row r="906" ht="12.75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117"/>
      <c r="S906" s="47"/>
      <c r="T906" s="47"/>
      <c r="U906" s="47"/>
      <c r="V906" s="47"/>
      <c r="W906" s="47"/>
      <c r="X906" s="47"/>
      <c r="Y906" s="47"/>
      <c r="Z906" s="47"/>
    </row>
    <row r="907" ht="12.75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117"/>
      <c r="S907" s="47"/>
      <c r="T907" s="47"/>
      <c r="U907" s="47"/>
      <c r="V907" s="47"/>
      <c r="W907" s="47"/>
      <c r="X907" s="47"/>
      <c r="Y907" s="47"/>
      <c r="Z907" s="47"/>
    </row>
    <row r="908" ht="12.75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117"/>
      <c r="S908" s="47"/>
      <c r="T908" s="47"/>
      <c r="U908" s="47"/>
      <c r="V908" s="47"/>
      <c r="W908" s="47"/>
      <c r="X908" s="47"/>
      <c r="Y908" s="47"/>
      <c r="Z908" s="47"/>
    </row>
    <row r="909" ht="12.75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117"/>
      <c r="S909" s="47"/>
      <c r="T909" s="47"/>
      <c r="U909" s="47"/>
      <c r="V909" s="47"/>
      <c r="W909" s="47"/>
      <c r="X909" s="47"/>
      <c r="Y909" s="47"/>
      <c r="Z909" s="47"/>
    </row>
    <row r="910" ht="12.75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117"/>
      <c r="S910" s="47"/>
      <c r="T910" s="47"/>
      <c r="U910" s="47"/>
      <c r="V910" s="47"/>
      <c r="W910" s="47"/>
      <c r="X910" s="47"/>
      <c r="Y910" s="47"/>
      <c r="Z910" s="47"/>
    </row>
    <row r="911" ht="12.75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117"/>
      <c r="S911" s="47"/>
      <c r="T911" s="47"/>
      <c r="U911" s="47"/>
      <c r="V911" s="47"/>
      <c r="W911" s="47"/>
      <c r="X911" s="47"/>
      <c r="Y911" s="47"/>
      <c r="Z911" s="47"/>
    </row>
    <row r="912" ht="12.75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117"/>
      <c r="S912" s="47"/>
      <c r="T912" s="47"/>
      <c r="U912" s="47"/>
      <c r="V912" s="47"/>
      <c r="W912" s="47"/>
      <c r="X912" s="47"/>
      <c r="Y912" s="47"/>
      <c r="Z912" s="47"/>
    </row>
    <row r="913" ht="12.75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117"/>
      <c r="S913" s="47"/>
      <c r="T913" s="47"/>
      <c r="U913" s="47"/>
      <c r="V913" s="47"/>
      <c r="W913" s="47"/>
      <c r="X913" s="47"/>
      <c r="Y913" s="47"/>
      <c r="Z913" s="47"/>
    </row>
    <row r="914" ht="12.75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117"/>
      <c r="S914" s="47"/>
      <c r="T914" s="47"/>
      <c r="U914" s="47"/>
      <c r="V914" s="47"/>
      <c r="W914" s="47"/>
      <c r="X914" s="47"/>
      <c r="Y914" s="47"/>
      <c r="Z914" s="47"/>
    </row>
    <row r="915" ht="12.75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117"/>
      <c r="S915" s="47"/>
      <c r="T915" s="47"/>
      <c r="U915" s="47"/>
      <c r="V915" s="47"/>
      <c r="W915" s="47"/>
      <c r="X915" s="47"/>
      <c r="Y915" s="47"/>
      <c r="Z915" s="47"/>
    </row>
    <row r="916" ht="12.75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117"/>
      <c r="S916" s="47"/>
      <c r="T916" s="47"/>
      <c r="U916" s="47"/>
      <c r="V916" s="47"/>
      <c r="W916" s="47"/>
      <c r="X916" s="47"/>
      <c r="Y916" s="47"/>
      <c r="Z916" s="47"/>
    </row>
    <row r="917" ht="12.75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117"/>
      <c r="S917" s="47"/>
      <c r="T917" s="47"/>
      <c r="U917" s="47"/>
      <c r="V917" s="47"/>
      <c r="W917" s="47"/>
      <c r="X917" s="47"/>
      <c r="Y917" s="47"/>
      <c r="Z917" s="47"/>
    </row>
    <row r="918" ht="12.75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117"/>
      <c r="S918" s="47"/>
      <c r="T918" s="47"/>
      <c r="U918" s="47"/>
      <c r="V918" s="47"/>
      <c r="W918" s="47"/>
      <c r="X918" s="47"/>
      <c r="Y918" s="47"/>
      <c r="Z918" s="47"/>
    </row>
    <row r="919" ht="12.75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117"/>
      <c r="S919" s="47"/>
      <c r="T919" s="47"/>
      <c r="U919" s="47"/>
      <c r="V919" s="47"/>
      <c r="W919" s="47"/>
      <c r="X919" s="47"/>
      <c r="Y919" s="47"/>
      <c r="Z919" s="47"/>
    </row>
    <row r="920" ht="12.75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117"/>
      <c r="S920" s="47"/>
      <c r="T920" s="47"/>
      <c r="U920" s="47"/>
      <c r="V920" s="47"/>
      <c r="W920" s="47"/>
      <c r="X920" s="47"/>
      <c r="Y920" s="47"/>
      <c r="Z920" s="47"/>
    </row>
    <row r="921" ht="12.75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117"/>
      <c r="S921" s="47"/>
      <c r="T921" s="47"/>
      <c r="U921" s="47"/>
      <c r="V921" s="47"/>
      <c r="W921" s="47"/>
      <c r="X921" s="47"/>
      <c r="Y921" s="47"/>
      <c r="Z921" s="47"/>
    </row>
    <row r="922" ht="12.75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117"/>
      <c r="S922" s="47"/>
      <c r="T922" s="47"/>
      <c r="U922" s="47"/>
      <c r="V922" s="47"/>
      <c r="W922" s="47"/>
      <c r="X922" s="47"/>
      <c r="Y922" s="47"/>
      <c r="Z922" s="47"/>
    </row>
    <row r="923" ht="12.75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117"/>
      <c r="S923" s="47"/>
      <c r="T923" s="47"/>
      <c r="U923" s="47"/>
      <c r="V923" s="47"/>
      <c r="W923" s="47"/>
      <c r="X923" s="47"/>
      <c r="Y923" s="47"/>
      <c r="Z923" s="47"/>
    </row>
    <row r="924" ht="12.75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117"/>
      <c r="S924" s="47"/>
      <c r="T924" s="47"/>
      <c r="U924" s="47"/>
      <c r="V924" s="47"/>
      <c r="W924" s="47"/>
      <c r="X924" s="47"/>
      <c r="Y924" s="47"/>
      <c r="Z924" s="47"/>
    </row>
    <row r="925" ht="12.75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117"/>
      <c r="S925" s="47"/>
      <c r="T925" s="47"/>
      <c r="U925" s="47"/>
      <c r="V925" s="47"/>
      <c r="W925" s="47"/>
      <c r="X925" s="47"/>
      <c r="Y925" s="47"/>
      <c r="Z925" s="47"/>
    </row>
    <row r="926" ht="12.75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117"/>
      <c r="S926" s="47"/>
      <c r="T926" s="47"/>
      <c r="U926" s="47"/>
      <c r="V926" s="47"/>
      <c r="W926" s="47"/>
      <c r="X926" s="47"/>
      <c r="Y926" s="47"/>
      <c r="Z926" s="47"/>
    </row>
    <row r="927" ht="12.75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117"/>
      <c r="S927" s="47"/>
      <c r="T927" s="47"/>
      <c r="U927" s="47"/>
      <c r="V927" s="47"/>
      <c r="W927" s="47"/>
      <c r="X927" s="47"/>
      <c r="Y927" s="47"/>
      <c r="Z927" s="47"/>
    </row>
    <row r="928" ht="12.75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117"/>
      <c r="S928" s="47"/>
      <c r="T928" s="47"/>
      <c r="U928" s="47"/>
      <c r="V928" s="47"/>
      <c r="W928" s="47"/>
      <c r="X928" s="47"/>
      <c r="Y928" s="47"/>
      <c r="Z928" s="47"/>
    </row>
    <row r="929" ht="12.75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117"/>
      <c r="S929" s="47"/>
      <c r="T929" s="47"/>
      <c r="U929" s="47"/>
      <c r="V929" s="47"/>
      <c r="W929" s="47"/>
      <c r="X929" s="47"/>
      <c r="Y929" s="47"/>
      <c r="Z929" s="47"/>
    </row>
    <row r="930" ht="12.75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117"/>
      <c r="S930" s="47"/>
      <c r="T930" s="47"/>
      <c r="U930" s="47"/>
      <c r="V930" s="47"/>
      <c r="W930" s="47"/>
      <c r="X930" s="47"/>
      <c r="Y930" s="47"/>
      <c r="Z930" s="47"/>
    </row>
    <row r="931" ht="12.75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117"/>
      <c r="S931" s="47"/>
      <c r="T931" s="47"/>
      <c r="U931" s="47"/>
      <c r="V931" s="47"/>
      <c r="W931" s="47"/>
      <c r="X931" s="47"/>
      <c r="Y931" s="47"/>
      <c r="Z931" s="47"/>
    </row>
    <row r="932" ht="12.75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117"/>
      <c r="S932" s="47"/>
      <c r="T932" s="47"/>
      <c r="U932" s="47"/>
      <c r="V932" s="47"/>
      <c r="W932" s="47"/>
      <c r="X932" s="47"/>
      <c r="Y932" s="47"/>
      <c r="Z932" s="47"/>
    </row>
    <row r="933" ht="12.75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117"/>
      <c r="S933" s="47"/>
      <c r="T933" s="47"/>
      <c r="U933" s="47"/>
      <c r="V933" s="47"/>
      <c r="W933" s="47"/>
      <c r="X933" s="47"/>
      <c r="Y933" s="47"/>
      <c r="Z933" s="47"/>
    </row>
    <row r="934" ht="12.75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117"/>
      <c r="S934" s="47"/>
      <c r="T934" s="47"/>
      <c r="U934" s="47"/>
      <c r="V934" s="47"/>
      <c r="W934" s="47"/>
      <c r="X934" s="47"/>
      <c r="Y934" s="47"/>
      <c r="Z934" s="47"/>
    </row>
    <row r="935" ht="12.75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117"/>
      <c r="S935" s="47"/>
      <c r="T935" s="47"/>
      <c r="U935" s="47"/>
      <c r="V935" s="47"/>
      <c r="W935" s="47"/>
      <c r="X935" s="47"/>
      <c r="Y935" s="47"/>
      <c r="Z935" s="47"/>
    </row>
    <row r="936" ht="12.75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117"/>
      <c r="S936" s="47"/>
      <c r="T936" s="47"/>
      <c r="U936" s="47"/>
      <c r="V936" s="47"/>
      <c r="W936" s="47"/>
      <c r="X936" s="47"/>
      <c r="Y936" s="47"/>
      <c r="Z936" s="47"/>
    </row>
    <row r="937" ht="12.75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117"/>
      <c r="S937" s="47"/>
      <c r="T937" s="47"/>
      <c r="U937" s="47"/>
      <c r="V937" s="47"/>
      <c r="W937" s="47"/>
      <c r="X937" s="47"/>
      <c r="Y937" s="47"/>
      <c r="Z937" s="47"/>
    </row>
    <row r="938" ht="12.75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117"/>
      <c r="S938" s="47"/>
      <c r="T938" s="47"/>
      <c r="U938" s="47"/>
      <c r="V938" s="47"/>
      <c r="W938" s="47"/>
      <c r="X938" s="47"/>
      <c r="Y938" s="47"/>
      <c r="Z938" s="47"/>
    </row>
    <row r="939" ht="12.75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117"/>
      <c r="S939" s="47"/>
      <c r="T939" s="47"/>
      <c r="U939" s="47"/>
      <c r="V939" s="47"/>
      <c r="W939" s="47"/>
      <c r="X939" s="47"/>
      <c r="Y939" s="47"/>
      <c r="Z939" s="47"/>
    </row>
    <row r="940" ht="12.75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117"/>
      <c r="S940" s="47"/>
      <c r="T940" s="47"/>
      <c r="U940" s="47"/>
      <c r="V940" s="47"/>
      <c r="W940" s="47"/>
      <c r="X940" s="47"/>
      <c r="Y940" s="47"/>
      <c r="Z940" s="47"/>
    </row>
    <row r="941" ht="12.75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117"/>
      <c r="S941" s="47"/>
      <c r="T941" s="47"/>
      <c r="U941" s="47"/>
      <c r="V941" s="47"/>
      <c r="W941" s="47"/>
      <c r="X941" s="47"/>
      <c r="Y941" s="47"/>
      <c r="Z941" s="47"/>
    </row>
    <row r="942" ht="12.75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117"/>
      <c r="S942" s="47"/>
      <c r="T942" s="47"/>
      <c r="U942" s="47"/>
      <c r="V942" s="47"/>
      <c r="W942" s="47"/>
      <c r="X942" s="47"/>
      <c r="Y942" s="47"/>
      <c r="Z942" s="47"/>
    </row>
    <row r="943" ht="12.75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117"/>
      <c r="S943" s="47"/>
      <c r="T943" s="47"/>
      <c r="U943" s="47"/>
      <c r="V943" s="47"/>
      <c r="W943" s="47"/>
      <c r="X943" s="47"/>
      <c r="Y943" s="47"/>
      <c r="Z943" s="47"/>
    </row>
    <row r="944" ht="12.75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117"/>
      <c r="S944" s="47"/>
      <c r="T944" s="47"/>
      <c r="U944" s="47"/>
      <c r="V944" s="47"/>
      <c r="W944" s="47"/>
      <c r="X944" s="47"/>
      <c r="Y944" s="47"/>
      <c r="Z944" s="47"/>
    </row>
    <row r="945" ht="12.75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117"/>
      <c r="S945" s="47"/>
      <c r="T945" s="47"/>
      <c r="U945" s="47"/>
      <c r="V945" s="47"/>
      <c r="W945" s="47"/>
      <c r="X945" s="47"/>
      <c r="Y945" s="47"/>
      <c r="Z945" s="47"/>
    </row>
    <row r="946" ht="12.75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117"/>
      <c r="S946" s="47"/>
      <c r="T946" s="47"/>
      <c r="U946" s="47"/>
      <c r="V946" s="47"/>
      <c r="W946" s="47"/>
      <c r="X946" s="47"/>
      <c r="Y946" s="47"/>
      <c r="Z946" s="47"/>
    </row>
    <row r="947" ht="12.75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117"/>
      <c r="S947" s="47"/>
      <c r="T947" s="47"/>
      <c r="U947" s="47"/>
      <c r="V947" s="47"/>
      <c r="W947" s="47"/>
      <c r="X947" s="47"/>
      <c r="Y947" s="47"/>
      <c r="Z947" s="47"/>
    </row>
    <row r="948" ht="12.75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117"/>
      <c r="S948" s="47"/>
      <c r="T948" s="47"/>
      <c r="U948" s="47"/>
      <c r="V948" s="47"/>
      <c r="W948" s="47"/>
      <c r="X948" s="47"/>
      <c r="Y948" s="47"/>
      <c r="Z948" s="47"/>
    </row>
    <row r="949" ht="12.75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117"/>
      <c r="S949" s="47"/>
      <c r="T949" s="47"/>
      <c r="U949" s="47"/>
      <c r="V949" s="47"/>
      <c r="W949" s="47"/>
      <c r="X949" s="47"/>
      <c r="Y949" s="47"/>
      <c r="Z949" s="47"/>
    </row>
    <row r="950" ht="12.75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117"/>
      <c r="S950" s="47"/>
      <c r="T950" s="47"/>
      <c r="U950" s="47"/>
      <c r="V950" s="47"/>
      <c r="W950" s="47"/>
      <c r="X950" s="47"/>
      <c r="Y950" s="47"/>
      <c r="Z950" s="47"/>
    </row>
    <row r="951" ht="12.75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117"/>
      <c r="S951" s="47"/>
      <c r="T951" s="47"/>
      <c r="U951" s="47"/>
      <c r="V951" s="47"/>
      <c r="W951" s="47"/>
      <c r="X951" s="47"/>
      <c r="Y951" s="47"/>
      <c r="Z951" s="47"/>
    </row>
    <row r="952" ht="12.75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117"/>
      <c r="S952" s="47"/>
      <c r="T952" s="47"/>
      <c r="U952" s="47"/>
      <c r="V952" s="47"/>
      <c r="W952" s="47"/>
      <c r="X952" s="47"/>
      <c r="Y952" s="47"/>
      <c r="Z952" s="47"/>
    </row>
    <row r="953" ht="12.75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117"/>
      <c r="S953" s="47"/>
      <c r="T953" s="47"/>
      <c r="U953" s="47"/>
      <c r="V953" s="47"/>
      <c r="W953" s="47"/>
      <c r="X953" s="47"/>
      <c r="Y953" s="47"/>
      <c r="Z953" s="47"/>
    </row>
    <row r="954" ht="12.75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117"/>
      <c r="S954" s="47"/>
      <c r="T954" s="47"/>
      <c r="U954" s="47"/>
      <c r="V954" s="47"/>
      <c r="W954" s="47"/>
      <c r="X954" s="47"/>
      <c r="Y954" s="47"/>
      <c r="Z954" s="47"/>
    </row>
    <row r="955" ht="12.75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117"/>
      <c r="S955" s="47"/>
      <c r="T955" s="47"/>
      <c r="U955" s="47"/>
      <c r="V955" s="47"/>
      <c r="W955" s="47"/>
      <c r="X955" s="47"/>
      <c r="Y955" s="47"/>
      <c r="Z955" s="47"/>
    </row>
    <row r="956" ht="12.75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117"/>
      <c r="S956" s="47"/>
      <c r="T956" s="47"/>
      <c r="U956" s="47"/>
      <c r="V956" s="47"/>
      <c r="W956" s="47"/>
      <c r="X956" s="47"/>
      <c r="Y956" s="47"/>
      <c r="Z956" s="47"/>
    </row>
    <row r="957" ht="12.75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117"/>
      <c r="S957" s="47"/>
      <c r="T957" s="47"/>
      <c r="U957" s="47"/>
      <c r="V957" s="47"/>
      <c r="W957" s="47"/>
      <c r="X957" s="47"/>
      <c r="Y957" s="47"/>
      <c r="Z957" s="47"/>
    </row>
    <row r="958" ht="12.75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117"/>
      <c r="S958" s="47"/>
      <c r="T958" s="47"/>
      <c r="U958" s="47"/>
      <c r="V958" s="47"/>
      <c r="W958" s="47"/>
      <c r="X958" s="47"/>
      <c r="Y958" s="47"/>
      <c r="Z958" s="47"/>
    </row>
    <row r="959" ht="12.75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117"/>
      <c r="S959" s="47"/>
      <c r="T959" s="47"/>
      <c r="U959" s="47"/>
      <c r="V959" s="47"/>
      <c r="W959" s="47"/>
      <c r="X959" s="47"/>
      <c r="Y959" s="47"/>
      <c r="Z959" s="47"/>
    </row>
    <row r="960" ht="12.75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117"/>
      <c r="S960" s="47"/>
      <c r="T960" s="47"/>
      <c r="U960" s="47"/>
      <c r="V960" s="47"/>
      <c r="W960" s="47"/>
      <c r="X960" s="47"/>
      <c r="Y960" s="47"/>
      <c r="Z960" s="47"/>
    </row>
    <row r="961" ht="12.75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117"/>
      <c r="S961" s="47"/>
      <c r="T961" s="47"/>
      <c r="U961" s="47"/>
      <c r="V961" s="47"/>
      <c r="W961" s="47"/>
      <c r="X961" s="47"/>
      <c r="Y961" s="47"/>
      <c r="Z961" s="47"/>
    </row>
    <row r="962" ht="12.75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117"/>
      <c r="S962" s="47"/>
      <c r="T962" s="47"/>
      <c r="U962" s="47"/>
      <c r="V962" s="47"/>
      <c r="W962" s="47"/>
      <c r="X962" s="47"/>
      <c r="Y962" s="47"/>
      <c r="Z962" s="47"/>
    </row>
    <row r="963" ht="12.75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117"/>
      <c r="S963" s="47"/>
      <c r="T963" s="47"/>
      <c r="U963" s="47"/>
      <c r="V963" s="47"/>
      <c r="W963" s="47"/>
      <c r="X963" s="47"/>
      <c r="Y963" s="47"/>
      <c r="Z963" s="47"/>
    </row>
    <row r="964" ht="12.75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117"/>
      <c r="S964" s="47"/>
      <c r="T964" s="47"/>
      <c r="U964" s="47"/>
      <c r="V964" s="47"/>
      <c r="W964" s="47"/>
      <c r="X964" s="47"/>
      <c r="Y964" s="47"/>
      <c r="Z964" s="47"/>
    </row>
    <row r="965" ht="12.75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117"/>
      <c r="S965" s="47"/>
      <c r="T965" s="47"/>
      <c r="U965" s="47"/>
      <c r="V965" s="47"/>
      <c r="W965" s="47"/>
      <c r="X965" s="47"/>
      <c r="Y965" s="47"/>
      <c r="Z965" s="47"/>
    </row>
    <row r="966" ht="12.75" customHeight="1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117"/>
      <c r="S966" s="47"/>
      <c r="T966" s="47"/>
      <c r="U966" s="47"/>
      <c r="V966" s="47"/>
      <c r="W966" s="47"/>
      <c r="X966" s="47"/>
      <c r="Y966" s="47"/>
      <c r="Z966" s="47"/>
    </row>
    <row r="967" ht="12.75" customHeight="1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117"/>
      <c r="S967" s="47"/>
      <c r="T967" s="47"/>
      <c r="U967" s="47"/>
      <c r="V967" s="47"/>
      <c r="W967" s="47"/>
      <c r="X967" s="47"/>
      <c r="Y967" s="47"/>
      <c r="Z967" s="47"/>
    </row>
    <row r="968" ht="12.75" customHeight="1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117"/>
      <c r="S968" s="47"/>
      <c r="T968" s="47"/>
      <c r="U968" s="47"/>
      <c r="V968" s="47"/>
      <c r="W968" s="47"/>
      <c r="X968" s="47"/>
      <c r="Y968" s="47"/>
      <c r="Z968" s="47"/>
    </row>
    <row r="969" ht="12.75" customHeight="1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117"/>
      <c r="S969" s="47"/>
      <c r="T969" s="47"/>
      <c r="U969" s="47"/>
      <c r="V969" s="47"/>
      <c r="W969" s="47"/>
      <c r="X969" s="47"/>
      <c r="Y969" s="47"/>
      <c r="Z969" s="47"/>
    </row>
    <row r="970" ht="12.75" customHeight="1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117"/>
      <c r="S970" s="47"/>
      <c r="T970" s="47"/>
      <c r="U970" s="47"/>
      <c r="V970" s="47"/>
      <c r="W970" s="47"/>
      <c r="X970" s="47"/>
      <c r="Y970" s="47"/>
      <c r="Z970" s="47"/>
    </row>
    <row r="971" ht="12.75" customHeight="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117"/>
      <c r="S971" s="47"/>
      <c r="T971" s="47"/>
      <c r="U971" s="47"/>
      <c r="V971" s="47"/>
      <c r="W971" s="47"/>
      <c r="X971" s="47"/>
      <c r="Y971" s="47"/>
      <c r="Z971" s="47"/>
    </row>
    <row r="972" ht="12.75" customHeight="1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117"/>
      <c r="S972" s="47"/>
      <c r="T972" s="47"/>
      <c r="U972" s="47"/>
      <c r="V972" s="47"/>
      <c r="W972" s="47"/>
      <c r="X972" s="47"/>
      <c r="Y972" s="47"/>
      <c r="Z972" s="47"/>
    </row>
    <row r="973" ht="12.75" customHeight="1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117"/>
      <c r="S973" s="47"/>
      <c r="T973" s="47"/>
      <c r="U973" s="47"/>
      <c r="V973" s="47"/>
      <c r="W973" s="47"/>
      <c r="X973" s="47"/>
      <c r="Y973" s="47"/>
      <c r="Z973" s="47"/>
    </row>
    <row r="974" ht="12.75" customHeight="1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117"/>
      <c r="S974" s="47"/>
      <c r="T974" s="47"/>
      <c r="U974" s="47"/>
      <c r="V974" s="47"/>
      <c r="W974" s="47"/>
      <c r="X974" s="47"/>
      <c r="Y974" s="47"/>
      <c r="Z974" s="47"/>
    </row>
    <row r="975" ht="12.75" customHeight="1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117"/>
      <c r="S975" s="47"/>
      <c r="T975" s="47"/>
      <c r="U975" s="47"/>
      <c r="V975" s="47"/>
      <c r="W975" s="47"/>
      <c r="X975" s="47"/>
      <c r="Y975" s="47"/>
      <c r="Z975" s="47"/>
    </row>
    <row r="976" ht="12.75" customHeight="1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117"/>
      <c r="S976" s="47"/>
      <c r="T976" s="47"/>
      <c r="U976" s="47"/>
      <c r="V976" s="47"/>
      <c r="W976" s="47"/>
      <c r="X976" s="47"/>
      <c r="Y976" s="47"/>
      <c r="Z976" s="47"/>
    </row>
    <row r="977" ht="12.75" customHeight="1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117"/>
      <c r="S977" s="47"/>
      <c r="T977" s="47"/>
      <c r="U977" s="47"/>
      <c r="V977" s="47"/>
      <c r="W977" s="47"/>
      <c r="X977" s="47"/>
      <c r="Y977" s="47"/>
      <c r="Z977" s="47"/>
    </row>
    <row r="978" ht="12.75" customHeight="1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117"/>
      <c r="S978" s="47"/>
      <c r="T978" s="47"/>
      <c r="U978" s="47"/>
      <c r="V978" s="47"/>
      <c r="W978" s="47"/>
      <c r="X978" s="47"/>
      <c r="Y978" s="47"/>
      <c r="Z978" s="47"/>
    </row>
    <row r="979" ht="12.75" customHeight="1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117"/>
      <c r="S979" s="47"/>
      <c r="T979" s="47"/>
      <c r="U979" s="47"/>
      <c r="V979" s="47"/>
      <c r="W979" s="47"/>
      <c r="X979" s="47"/>
      <c r="Y979" s="47"/>
      <c r="Z979" s="47"/>
    </row>
    <row r="980" ht="12.75" customHeight="1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117"/>
      <c r="S980" s="47"/>
      <c r="T980" s="47"/>
      <c r="U980" s="47"/>
      <c r="V980" s="47"/>
      <c r="W980" s="47"/>
      <c r="X980" s="47"/>
      <c r="Y980" s="47"/>
      <c r="Z980" s="47"/>
    </row>
    <row r="981" ht="12.75" customHeight="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117"/>
      <c r="S981" s="47"/>
      <c r="T981" s="47"/>
      <c r="U981" s="47"/>
      <c r="V981" s="47"/>
      <c r="W981" s="47"/>
      <c r="X981" s="47"/>
      <c r="Y981" s="47"/>
      <c r="Z981" s="47"/>
    </row>
    <row r="982" ht="12.75" customHeight="1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117"/>
      <c r="S982" s="47"/>
      <c r="T982" s="47"/>
      <c r="U982" s="47"/>
      <c r="V982" s="47"/>
      <c r="W982" s="47"/>
      <c r="X982" s="47"/>
      <c r="Y982" s="47"/>
      <c r="Z982" s="47"/>
    </row>
    <row r="983" ht="12.75" customHeight="1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117"/>
      <c r="S983" s="47"/>
      <c r="T983" s="47"/>
      <c r="U983" s="47"/>
      <c r="V983" s="47"/>
      <c r="W983" s="47"/>
      <c r="X983" s="47"/>
      <c r="Y983" s="47"/>
      <c r="Z983" s="47"/>
    </row>
    <row r="984" ht="12.75" customHeight="1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117"/>
      <c r="S984" s="47"/>
      <c r="T984" s="47"/>
      <c r="U984" s="47"/>
      <c r="V984" s="47"/>
      <c r="W984" s="47"/>
      <c r="X984" s="47"/>
      <c r="Y984" s="47"/>
      <c r="Z984" s="47"/>
    </row>
    <row r="985" ht="12.75" customHeight="1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117"/>
      <c r="S985" s="47"/>
      <c r="T985" s="47"/>
      <c r="U985" s="47"/>
      <c r="V985" s="47"/>
      <c r="W985" s="47"/>
      <c r="X985" s="47"/>
      <c r="Y985" s="47"/>
      <c r="Z985" s="47"/>
    </row>
    <row r="986" ht="12.75" customHeight="1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117"/>
      <c r="S986" s="47"/>
      <c r="T986" s="47"/>
      <c r="U986" s="47"/>
      <c r="V986" s="47"/>
      <c r="W986" s="47"/>
      <c r="X986" s="47"/>
      <c r="Y986" s="47"/>
      <c r="Z986" s="47"/>
    </row>
    <row r="987" ht="12.75" customHeight="1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117"/>
      <c r="S987" s="47"/>
      <c r="T987" s="47"/>
      <c r="U987" s="47"/>
      <c r="V987" s="47"/>
      <c r="W987" s="47"/>
      <c r="X987" s="47"/>
      <c r="Y987" s="47"/>
      <c r="Z987" s="47"/>
    </row>
    <row r="988" ht="12.75" customHeight="1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117"/>
      <c r="S988" s="47"/>
      <c r="T988" s="47"/>
      <c r="U988" s="47"/>
      <c r="V988" s="47"/>
      <c r="W988" s="47"/>
      <c r="X988" s="47"/>
      <c r="Y988" s="47"/>
      <c r="Z988" s="47"/>
    </row>
    <row r="989" ht="12.75" customHeight="1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117"/>
      <c r="S989" s="47"/>
      <c r="T989" s="47"/>
      <c r="U989" s="47"/>
      <c r="V989" s="47"/>
      <c r="W989" s="47"/>
      <c r="X989" s="47"/>
      <c r="Y989" s="47"/>
      <c r="Z989" s="47"/>
    </row>
    <row r="990" ht="12.75" customHeight="1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117"/>
      <c r="S990" s="47"/>
      <c r="T990" s="47"/>
      <c r="U990" s="47"/>
      <c r="V990" s="47"/>
      <c r="W990" s="47"/>
      <c r="X990" s="47"/>
      <c r="Y990" s="47"/>
      <c r="Z990" s="47"/>
    </row>
    <row r="991" ht="12.75" customHeight="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117"/>
      <c r="S991" s="47"/>
      <c r="T991" s="47"/>
      <c r="U991" s="47"/>
      <c r="V991" s="47"/>
      <c r="W991" s="47"/>
      <c r="X991" s="47"/>
      <c r="Y991" s="47"/>
      <c r="Z991" s="47"/>
    </row>
    <row r="992" ht="12.75" customHeight="1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117"/>
      <c r="S992" s="47"/>
      <c r="T992" s="47"/>
      <c r="U992" s="47"/>
      <c r="V992" s="47"/>
      <c r="W992" s="47"/>
      <c r="X992" s="47"/>
      <c r="Y992" s="47"/>
      <c r="Z992" s="47"/>
    </row>
    <row r="993" ht="12.75" customHeight="1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117"/>
      <c r="S993" s="47"/>
      <c r="T993" s="47"/>
      <c r="U993" s="47"/>
      <c r="V993" s="47"/>
      <c r="W993" s="47"/>
      <c r="X993" s="47"/>
      <c r="Y993" s="47"/>
      <c r="Z993" s="47"/>
    </row>
    <row r="994" ht="12.75" customHeight="1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117"/>
      <c r="S994" s="47"/>
      <c r="T994" s="47"/>
      <c r="U994" s="47"/>
      <c r="V994" s="47"/>
      <c r="W994" s="47"/>
      <c r="X994" s="47"/>
      <c r="Y994" s="47"/>
      <c r="Z994" s="47"/>
    </row>
    <row r="995" ht="12.75" customHeight="1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117"/>
      <c r="S995" s="47"/>
      <c r="T995" s="47"/>
      <c r="U995" s="47"/>
      <c r="V995" s="47"/>
      <c r="W995" s="47"/>
      <c r="X995" s="47"/>
      <c r="Y995" s="47"/>
      <c r="Z995" s="47"/>
    </row>
    <row r="996" ht="12.75" customHeight="1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117"/>
      <c r="S996" s="47"/>
      <c r="T996" s="47"/>
      <c r="U996" s="47"/>
      <c r="V996" s="47"/>
      <c r="W996" s="47"/>
      <c r="X996" s="47"/>
      <c r="Y996" s="47"/>
      <c r="Z996" s="47"/>
    </row>
    <row r="997" ht="12.75" customHeight="1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117"/>
      <c r="S997" s="47"/>
      <c r="T997" s="47"/>
      <c r="U997" s="47"/>
      <c r="V997" s="47"/>
      <c r="W997" s="47"/>
      <c r="X997" s="47"/>
      <c r="Y997" s="47"/>
      <c r="Z997" s="47"/>
    </row>
    <row r="998" ht="12.75" customHeight="1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117"/>
      <c r="S998" s="47"/>
      <c r="T998" s="47"/>
      <c r="U998" s="47"/>
      <c r="V998" s="47"/>
      <c r="W998" s="47"/>
      <c r="X998" s="47"/>
      <c r="Y998" s="47"/>
      <c r="Z998" s="47"/>
    </row>
    <row r="999" ht="12.75" customHeight="1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117"/>
      <c r="S999" s="47"/>
      <c r="T999" s="47"/>
      <c r="U999" s="47"/>
      <c r="V999" s="47"/>
      <c r="W999" s="47"/>
      <c r="X999" s="47"/>
      <c r="Y999" s="47"/>
      <c r="Z999" s="47"/>
    </row>
    <row r="1000" ht="12.75" customHeight="1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117"/>
      <c r="S1000" s="47"/>
      <c r="T1000" s="47"/>
      <c r="U1000" s="47"/>
      <c r="V1000" s="47"/>
      <c r="W1000" s="47"/>
      <c r="X1000" s="47"/>
      <c r="Y1000" s="47"/>
      <c r="Z1000" s="47"/>
    </row>
  </sheetData>
  <mergeCells count="11">
    <mergeCell ref="T4:U5"/>
    <mergeCell ref="R5:R6"/>
    <mergeCell ref="L27:M27"/>
    <mergeCell ref="C34:C35"/>
    <mergeCell ref="A4:A6"/>
    <mergeCell ref="B4:B6"/>
    <mergeCell ref="C4:F4"/>
    <mergeCell ref="G4:J4"/>
    <mergeCell ref="K4:K6"/>
    <mergeCell ref="L4:N4"/>
    <mergeCell ref="O4:R4"/>
  </mergeCells>
  <dataValidations>
    <dataValidation type="list" allowBlank="1" showErrorMessage="1" sqref="L7 L13 L17 R8:R20">
      <formula1>$U$7:$U$13</formula1>
    </dataValidation>
  </dataValidations>
  <printOptions horizontalCentered="1"/>
  <pageMargins bottom="0.3937007874015748" footer="0.0" header="0.0" left="0.1968503937007874" right="0.1968503937007874" top="0.3937007874015748"/>
  <pageSetup paperSize="9" orientation="landscape"/>
  <headerFooter>
    <oddFooter>&amp;L&amp;F - &amp;A&amp;R&amp;P /</oddFooter>
  </headerFooter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5B3D7"/>
    <pageSetUpPr fitToPage="1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18.13"/>
    <col customWidth="1" min="2" max="2" width="12.25"/>
    <col customWidth="1" min="3" max="3" width="10.75"/>
    <col customWidth="1" min="4" max="4" width="10.25"/>
    <col customWidth="1" min="5" max="5" width="8.63"/>
    <col customWidth="1" min="6" max="6" width="9.0"/>
    <col customWidth="1" min="7" max="7" width="14.38"/>
    <col customWidth="1" min="8" max="8" width="8.63"/>
    <col customWidth="1" min="9" max="9" width="18.13"/>
    <col customWidth="1" min="10" max="10" width="12.25"/>
    <col customWidth="1" min="11" max="11" width="10.75"/>
    <col customWidth="1" min="12" max="12" width="10.25"/>
    <col customWidth="1" min="13" max="14" width="8.63"/>
    <col customWidth="1" min="15" max="15" width="14.38"/>
    <col customWidth="1" min="16" max="26" width="8.63"/>
  </cols>
  <sheetData>
    <row r="1" ht="30.0" customHeight="1">
      <c r="A1" s="1123"/>
      <c r="B1" s="1124"/>
      <c r="C1" s="1124"/>
      <c r="D1" s="1124"/>
      <c r="E1" s="1124"/>
      <c r="F1" s="1124"/>
      <c r="G1" s="1124"/>
      <c r="H1" s="1125"/>
      <c r="I1" s="1125"/>
      <c r="J1" s="1125"/>
      <c r="K1" s="1125"/>
      <c r="L1" s="1125"/>
      <c r="M1" s="1125"/>
      <c r="N1" s="1125"/>
      <c r="O1" s="1125"/>
      <c r="P1" s="1125"/>
      <c r="Q1" s="1125"/>
      <c r="R1" s="1125"/>
      <c r="S1" s="1125"/>
      <c r="T1" s="1125"/>
      <c r="U1" s="1125"/>
      <c r="V1" s="1125"/>
      <c r="W1" s="1125"/>
      <c r="X1" s="1125"/>
      <c r="Y1" s="1125"/>
      <c r="Z1" s="1125"/>
    </row>
    <row r="2" ht="12.75" customHeight="1">
      <c r="A2" s="1126" t="s">
        <v>1888</v>
      </c>
      <c r="B2" s="1127"/>
      <c r="C2" s="1127"/>
      <c r="D2" s="1127"/>
      <c r="E2" s="1128"/>
      <c r="F2" s="1128"/>
      <c r="G2" s="1128"/>
      <c r="H2" s="1127"/>
      <c r="I2" s="1127"/>
      <c r="J2" s="1127"/>
      <c r="K2" s="1127"/>
      <c r="L2" s="1129" t="s">
        <v>87</v>
      </c>
      <c r="M2" s="1130"/>
      <c r="N2" s="1129" t="s">
        <v>1889</v>
      </c>
      <c r="O2" s="1130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ht="12.75" customHeight="1">
      <c r="A3" s="1131" t="str">
        <f>#REF!</f>
        <v>#REF!</v>
      </c>
      <c r="B3" s="1132"/>
      <c r="C3" s="1132"/>
      <c r="D3" s="1132"/>
      <c r="E3" s="1133"/>
      <c r="F3" s="1133"/>
      <c r="G3" s="1133"/>
      <c r="H3" s="1132"/>
      <c r="I3" s="26"/>
      <c r="J3" s="1132"/>
      <c r="K3" s="26"/>
      <c r="L3" s="1131" t="s">
        <v>21</v>
      </c>
      <c r="M3" s="1132"/>
      <c r="N3" s="1134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ht="6.0" customHeight="1">
      <c r="A4" s="1135"/>
      <c r="B4" s="1135"/>
      <c r="C4" s="1136"/>
      <c r="D4" s="1135"/>
      <c r="E4" s="1135"/>
      <c r="F4" s="1135"/>
      <c r="G4" s="1135"/>
      <c r="H4" s="1137"/>
      <c r="I4" s="1137"/>
      <c r="J4" s="1138"/>
      <c r="K4" s="1138"/>
      <c r="L4" s="1138"/>
      <c r="M4" s="1138"/>
      <c r="N4" s="1138"/>
      <c r="O4" s="1138"/>
      <c r="P4" s="1139"/>
      <c r="Q4" s="1139"/>
      <c r="R4" s="1139"/>
      <c r="S4" s="1139"/>
      <c r="T4" s="1139"/>
      <c r="U4" s="1139"/>
      <c r="V4" s="1139"/>
      <c r="W4" s="1139"/>
      <c r="X4" s="1139"/>
      <c r="Y4" s="1139"/>
      <c r="Z4" s="1139"/>
    </row>
    <row r="5" ht="32.25" customHeight="1">
      <c r="A5" s="1140" t="s">
        <v>1948</v>
      </c>
      <c r="B5" s="326"/>
      <c r="C5" s="326"/>
      <c r="D5" s="326"/>
      <c r="E5" s="326"/>
      <c r="F5" s="326"/>
      <c r="G5" s="327"/>
      <c r="H5" s="26"/>
      <c r="I5" s="1140" t="s">
        <v>1949</v>
      </c>
      <c r="J5" s="326"/>
      <c r="K5" s="326"/>
      <c r="L5" s="326"/>
      <c r="M5" s="326"/>
      <c r="N5" s="326"/>
      <c r="O5" s="327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24.0" customHeight="1">
      <c r="A6" s="1141" t="s">
        <v>1944</v>
      </c>
      <c r="B6" s="1142" t="s">
        <v>1950</v>
      </c>
      <c r="C6" s="1142" t="s">
        <v>25</v>
      </c>
      <c r="D6" s="1142" t="s">
        <v>700</v>
      </c>
      <c r="E6" s="1142" t="s">
        <v>1951</v>
      </c>
      <c r="F6" s="1142" t="s">
        <v>1952</v>
      </c>
      <c r="G6" s="1143" t="s">
        <v>1953</v>
      </c>
      <c r="H6" s="17"/>
      <c r="I6" s="1141" t="s">
        <v>1944</v>
      </c>
      <c r="J6" s="1142" t="s">
        <v>1950</v>
      </c>
      <c r="K6" s="1142" t="s">
        <v>25</v>
      </c>
      <c r="L6" s="1142" t="s">
        <v>700</v>
      </c>
      <c r="M6" s="1142" t="s">
        <v>1951</v>
      </c>
      <c r="N6" s="1142" t="s">
        <v>1952</v>
      </c>
      <c r="O6" s="1143" t="s">
        <v>1953</v>
      </c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2.75" customHeight="1">
      <c r="A7" s="1144" t="s">
        <v>1954</v>
      </c>
      <c r="B7" s="1145" t="s">
        <v>912</v>
      </c>
      <c r="C7" s="1146">
        <v>335.0</v>
      </c>
      <c r="D7" s="1147" t="str">
        <f>(SUM(#REF!)/21)</f>
        <v>#REF!</v>
      </c>
      <c r="E7" s="1148" t="str">
        <f t="shared" ref="E7:E17" si="1">C7/D7</f>
        <v>#REF!</v>
      </c>
      <c r="F7" s="1149">
        <v>0.03</v>
      </c>
      <c r="G7" s="1150" t="str">
        <f t="shared" ref="G7:G17" si="2">E7*(1+F7)</f>
        <v>#REF!</v>
      </c>
      <c r="H7" s="26"/>
      <c r="I7" s="1144" t="s">
        <v>1954</v>
      </c>
      <c r="J7" s="1145" t="s">
        <v>912</v>
      </c>
      <c r="K7" s="1146">
        <v>335.0</v>
      </c>
      <c r="L7" s="1147" t="str">
        <f>(SUM(#REF!)/21)</f>
        <v>#REF!</v>
      </c>
      <c r="M7" s="1148" t="str">
        <f t="shared" ref="M7:M17" si="3">K7/L7</f>
        <v>#REF!</v>
      </c>
      <c r="N7" s="1149">
        <v>0.03</v>
      </c>
      <c r="O7" s="1150" t="str">
        <f t="shared" ref="O7:O17" si="4">M7*(1+N7)</f>
        <v>#REF!</v>
      </c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2.75" customHeight="1">
      <c r="A8" s="1151" t="s">
        <v>1954</v>
      </c>
      <c r="B8" s="1152" t="s">
        <v>913</v>
      </c>
      <c r="C8" s="1153">
        <v>4.0</v>
      </c>
      <c r="D8" s="1147" t="str">
        <f t="shared" ref="D8:D17" si="5">$D$7</f>
        <v>#REF!</v>
      </c>
      <c r="E8" s="1154" t="str">
        <f t="shared" si="1"/>
        <v>#REF!</v>
      </c>
      <c r="F8" s="1155">
        <v>0.03</v>
      </c>
      <c r="G8" s="1156" t="str">
        <f t="shared" si="2"/>
        <v>#REF!</v>
      </c>
      <c r="H8" s="26"/>
      <c r="I8" s="1151" t="s">
        <v>1954</v>
      </c>
      <c r="J8" s="1152" t="s">
        <v>913</v>
      </c>
      <c r="K8" s="1153">
        <v>4.0</v>
      </c>
      <c r="L8" s="1147" t="str">
        <f t="shared" ref="L8:L17" si="6">$D$7</f>
        <v>#REF!</v>
      </c>
      <c r="M8" s="1154" t="str">
        <f t="shared" si="3"/>
        <v>#REF!</v>
      </c>
      <c r="N8" s="1155">
        <v>0.03</v>
      </c>
      <c r="O8" s="1156" t="str">
        <f t="shared" si="4"/>
        <v>#REF!</v>
      </c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12.75" customHeight="1">
      <c r="A9" s="1151" t="s">
        <v>1954</v>
      </c>
      <c r="B9" s="1152" t="s">
        <v>1955</v>
      </c>
      <c r="C9" s="1153">
        <v>951.0</v>
      </c>
      <c r="D9" s="1147" t="str">
        <f t="shared" si="5"/>
        <v>#REF!</v>
      </c>
      <c r="E9" s="1154" t="str">
        <f t="shared" si="1"/>
        <v>#REF!</v>
      </c>
      <c r="F9" s="1155">
        <v>0.03</v>
      </c>
      <c r="G9" s="1156" t="str">
        <f t="shared" si="2"/>
        <v>#REF!</v>
      </c>
      <c r="H9" s="26"/>
      <c r="I9" s="1151" t="s">
        <v>1954</v>
      </c>
      <c r="J9" s="1152" t="s">
        <v>1955</v>
      </c>
      <c r="K9" s="1153">
        <v>951.0</v>
      </c>
      <c r="L9" s="1147" t="str">
        <f t="shared" si="6"/>
        <v>#REF!</v>
      </c>
      <c r="M9" s="1154" t="str">
        <f t="shared" si="3"/>
        <v>#REF!</v>
      </c>
      <c r="N9" s="1155">
        <v>0.03</v>
      </c>
      <c r="O9" s="1156" t="str">
        <f t="shared" si="4"/>
        <v>#REF!</v>
      </c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ht="12.75" customHeight="1">
      <c r="A10" s="1151" t="s">
        <v>1954</v>
      </c>
      <c r="B10" s="1152" t="s">
        <v>1956</v>
      </c>
      <c r="C10" s="1153">
        <v>3125.0</v>
      </c>
      <c r="D10" s="1147" t="str">
        <f t="shared" si="5"/>
        <v>#REF!</v>
      </c>
      <c r="E10" s="1154" t="str">
        <f t="shared" si="1"/>
        <v>#REF!</v>
      </c>
      <c r="F10" s="1155">
        <v>0.03</v>
      </c>
      <c r="G10" s="1156" t="str">
        <f t="shared" si="2"/>
        <v>#REF!</v>
      </c>
      <c r="H10" s="26"/>
      <c r="I10" s="1151" t="s">
        <v>1954</v>
      </c>
      <c r="J10" s="1152" t="s">
        <v>1956</v>
      </c>
      <c r="K10" s="1153">
        <v>3125.0</v>
      </c>
      <c r="L10" s="1147" t="str">
        <f t="shared" si="6"/>
        <v>#REF!</v>
      </c>
      <c r="M10" s="1154" t="str">
        <f t="shared" si="3"/>
        <v>#REF!</v>
      </c>
      <c r="N10" s="1155">
        <v>0.03</v>
      </c>
      <c r="O10" s="1156" t="str">
        <f t="shared" si="4"/>
        <v>#REF!</v>
      </c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ht="12.75" customHeight="1">
      <c r="A11" s="1151" t="s">
        <v>1954</v>
      </c>
      <c r="B11" s="1152" t="s">
        <v>1957</v>
      </c>
      <c r="C11" s="1153">
        <v>6608.0</v>
      </c>
      <c r="D11" s="1147" t="str">
        <f t="shared" si="5"/>
        <v>#REF!</v>
      </c>
      <c r="E11" s="1154" t="str">
        <f t="shared" si="1"/>
        <v>#REF!</v>
      </c>
      <c r="F11" s="1155">
        <v>0.03</v>
      </c>
      <c r="G11" s="1156" t="str">
        <f t="shared" si="2"/>
        <v>#REF!</v>
      </c>
      <c r="H11" s="26"/>
      <c r="I11" s="1151" t="s">
        <v>1954</v>
      </c>
      <c r="J11" s="1152" t="s">
        <v>1957</v>
      </c>
      <c r="K11" s="1153">
        <v>6608.0</v>
      </c>
      <c r="L11" s="1147" t="str">
        <f t="shared" si="6"/>
        <v>#REF!</v>
      </c>
      <c r="M11" s="1154" t="str">
        <f t="shared" si="3"/>
        <v>#REF!</v>
      </c>
      <c r="N11" s="1155">
        <v>0.03</v>
      </c>
      <c r="O11" s="1156" t="str">
        <f t="shared" si="4"/>
        <v>#REF!</v>
      </c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12.75" customHeight="1">
      <c r="A12" s="1151" t="s">
        <v>1954</v>
      </c>
      <c r="B12" s="1152" t="s">
        <v>1958</v>
      </c>
      <c r="C12" s="1153">
        <v>479.0</v>
      </c>
      <c r="D12" s="1147" t="str">
        <f t="shared" si="5"/>
        <v>#REF!</v>
      </c>
      <c r="E12" s="1154" t="str">
        <f t="shared" si="1"/>
        <v>#REF!</v>
      </c>
      <c r="F12" s="1155">
        <v>0.03</v>
      </c>
      <c r="G12" s="1156" t="str">
        <f t="shared" si="2"/>
        <v>#REF!</v>
      </c>
      <c r="H12" s="26"/>
      <c r="I12" s="1151" t="s">
        <v>1954</v>
      </c>
      <c r="J12" s="1152" t="s">
        <v>1958</v>
      </c>
      <c r="K12" s="1153">
        <v>479.0</v>
      </c>
      <c r="L12" s="1147" t="str">
        <f t="shared" si="6"/>
        <v>#REF!</v>
      </c>
      <c r="M12" s="1154" t="str">
        <f t="shared" si="3"/>
        <v>#REF!</v>
      </c>
      <c r="N12" s="1155">
        <v>0.03</v>
      </c>
      <c r="O12" s="1156" t="str">
        <f t="shared" si="4"/>
        <v>#REF!</v>
      </c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12.75" customHeight="1">
      <c r="A13" s="1151" t="s">
        <v>1959</v>
      </c>
      <c r="B13" s="1152" t="s">
        <v>912</v>
      </c>
      <c r="C13" s="1153">
        <v>2.0</v>
      </c>
      <c r="D13" s="1157" t="str">
        <f t="shared" si="5"/>
        <v>#REF!</v>
      </c>
      <c r="E13" s="1154" t="str">
        <f t="shared" si="1"/>
        <v>#REF!</v>
      </c>
      <c r="F13" s="1155">
        <v>0.05</v>
      </c>
      <c r="G13" s="1156" t="str">
        <f t="shared" si="2"/>
        <v>#REF!</v>
      </c>
      <c r="H13" s="26"/>
      <c r="I13" s="1151" t="s">
        <v>1959</v>
      </c>
      <c r="J13" s="1152" t="s">
        <v>912</v>
      </c>
      <c r="K13" s="1153">
        <v>2.0</v>
      </c>
      <c r="L13" s="1157" t="str">
        <f t="shared" si="6"/>
        <v>#REF!</v>
      </c>
      <c r="M13" s="1154" t="str">
        <f t="shared" si="3"/>
        <v>#REF!</v>
      </c>
      <c r="N13" s="1155">
        <v>0.05</v>
      </c>
      <c r="O13" s="1156" t="str">
        <f t="shared" si="4"/>
        <v>#REF!</v>
      </c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ht="12.75" customHeight="1">
      <c r="A14" s="1151" t="s">
        <v>1959</v>
      </c>
      <c r="B14" s="1152" t="s">
        <v>914</v>
      </c>
      <c r="C14" s="1153">
        <v>15.0</v>
      </c>
      <c r="D14" s="1157" t="str">
        <f t="shared" si="5"/>
        <v>#REF!</v>
      </c>
      <c r="E14" s="1154" t="str">
        <f t="shared" si="1"/>
        <v>#REF!</v>
      </c>
      <c r="F14" s="1155">
        <v>0.05</v>
      </c>
      <c r="G14" s="1156" t="str">
        <f t="shared" si="2"/>
        <v>#REF!</v>
      </c>
      <c r="H14" s="26"/>
      <c r="I14" s="1151" t="s">
        <v>1959</v>
      </c>
      <c r="J14" s="1152" t="s">
        <v>914</v>
      </c>
      <c r="K14" s="1153">
        <v>15.0</v>
      </c>
      <c r="L14" s="1157" t="str">
        <f t="shared" si="6"/>
        <v>#REF!</v>
      </c>
      <c r="M14" s="1154" t="str">
        <f t="shared" si="3"/>
        <v>#REF!</v>
      </c>
      <c r="N14" s="1155">
        <v>0.05</v>
      </c>
      <c r="O14" s="1156" t="str">
        <f t="shared" si="4"/>
        <v>#REF!</v>
      </c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ht="12.75" customHeight="1">
      <c r="A15" s="1151" t="s">
        <v>1959</v>
      </c>
      <c r="B15" s="1152" t="s">
        <v>1956</v>
      </c>
      <c r="C15" s="1153">
        <v>540.0</v>
      </c>
      <c r="D15" s="1157" t="str">
        <f t="shared" si="5"/>
        <v>#REF!</v>
      </c>
      <c r="E15" s="1154" t="str">
        <f t="shared" si="1"/>
        <v>#REF!</v>
      </c>
      <c r="F15" s="1155">
        <v>0.05</v>
      </c>
      <c r="G15" s="1156" t="str">
        <f t="shared" si="2"/>
        <v>#REF!</v>
      </c>
      <c r="H15" s="26"/>
      <c r="I15" s="1151" t="s">
        <v>1959</v>
      </c>
      <c r="J15" s="1152" t="s">
        <v>1956</v>
      </c>
      <c r="K15" s="1153">
        <v>540.0</v>
      </c>
      <c r="L15" s="1157" t="str">
        <f t="shared" si="6"/>
        <v>#REF!</v>
      </c>
      <c r="M15" s="1154" t="str">
        <f t="shared" si="3"/>
        <v>#REF!</v>
      </c>
      <c r="N15" s="1155">
        <v>0.05</v>
      </c>
      <c r="O15" s="1156" t="str">
        <f t="shared" si="4"/>
        <v>#REF!</v>
      </c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ht="12.75" customHeight="1">
      <c r="A16" s="1151" t="s">
        <v>1959</v>
      </c>
      <c r="B16" s="1152" t="s">
        <v>1955</v>
      </c>
      <c r="C16" s="1153">
        <v>206.0</v>
      </c>
      <c r="D16" s="1157" t="str">
        <f t="shared" si="5"/>
        <v>#REF!</v>
      </c>
      <c r="E16" s="1154" t="str">
        <f t="shared" si="1"/>
        <v>#REF!</v>
      </c>
      <c r="F16" s="1155">
        <v>0.05</v>
      </c>
      <c r="G16" s="1156" t="str">
        <f t="shared" si="2"/>
        <v>#REF!</v>
      </c>
      <c r="H16" s="26"/>
      <c r="I16" s="1151" t="s">
        <v>1959</v>
      </c>
      <c r="J16" s="1152" t="s">
        <v>1955</v>
      </c>
      <c r="K16" s="1153">
        <v>206.0</v>
      </c>
      <c r="L16" s="1157" t="str">
        <f t="shared" si="6"/>
        <v>#REF!</v>
      </c>
      <c r="M16" s="1154" t="str">
        <f t="shared" si="3"/>
        <v>#REF!</v>
      </c>
      <c r="N16" s="1155">
        <v>0.05</v>
      </c>
      <c r="O16" s="1156" t="str">
        <f t="shared" si="4"/>
        <v>#REF!</v>
      </c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ht="12.75" customHeight="1">
      <c r="A17" s="1158" t="s">
        <v>1959</v>
      </c>
      <c r="B17" s="1159" t="s">
        <v>1957</v>
      </c>
      <c r="C17" s="1160">
        <v>1222.0</v>
      </c>
      <c r="D17" s="1161" t="str">
        <f t="shared" si="5"/>
        <v>#REF!</v>
      </c>
      <c r="E17" s="1162" t="str">
        <f t="shared" si="1"/>
        <v>#REF!</v>
      </c>
      <c r="F17" s="1163">
        <v>0.05</v>
      </c>
      <c r="G17" s="1164" t="str">
        <f t="shared" si="2"/>
        <v>#REF!</v>
      </c>
      <c r="H17" s="26"/>
      <c r="I17" s="1158" t="s">
        <v>1959</v>
      </c>
      <c r="J17" s="1159" t="s">
        <v>1957</v>
      </c>
      <c r="K17" s="1160">
        <v>1222.0</v>
      </c>
      <c r="L17" s="1161" t="str">
        <f t="shared" si="6"/>
        <v>#REF!</v>
      </c>
      <c r="M17" s="1162" t="str">
        <f t="shared" si="3"/>
        <v>#REF!</v>
      </c>
      <c r="N17" s="1163">
        <v>0.05</v>
      </c>
      <c r="O17" s="1164" t="str">
        <f t="shared" si="4"/>
        <v>#REF!</v>
      </c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ht="12.75" customHeight="1">
      <c r="A18" s="1165"/>
      <c r="B18" s="1166"/>
      <c r="C18" s="1166"/>
      <c r="D18" s="1166"/>
      <c r="E18" s="1167" t="str">
        <f>SUM(E7:E17)</f>
        <v>#REF!</v>
      </c>
      <c r="F18" s="1166"/>
      <c r="G18" s="1168" t="str">
        <f>SUM(G7:G17)</f>
        <v>#REF!</v>
      </c>
      <c r="H18" s="26"/>
      <c r="I18" s="1165"/>
      <c r="J18" s="1166"/>
      <c r="K18" s="1166"/>
      <c r="L18" s="1166"/>
      <c r="M18" s="1167" t="str">
        <f>SUM(M7:M17)</f>
        <v>#REF!</v>
      </c>
      <c r="N18" s="1166"/>
      <c r="O18" s="1168" t="str">
        <f>SUM(O7:O17)</f>
        <v>#REF!</v>
      </c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ht="32.25" customHeight="1"/>
    <row r="20" ht="24.0" customHeight="1">
      <c r="H20" s="118"/>
    </row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0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N3:O3"/>
    <mergeCell ref="A5:G5"/>
    <mergeCell ref="I5:O5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5B3D7"/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9.75"/>
    <col customWidth="1" min="2" max="2" width="7.75"/>
    <col customWidth="1" min="3" max="3" width="67.63"/>
    <col customWidth="1" min="4" max="4" width="51.13"/>
    <col customWidth="1" min="5" max="5" width="4.75"/>
    <col customWidth="1" min="6" max="6" width="6.13"/>
    <col customWidth="1" min="7" max="7" width="2.25"/>
    <col customWidth="1" min="8" max="8" width="6.0"/>
    <col customWidth="1" min="9" max="9" width="3.25"/>
    <col customWidth="1" min="10" max="10" width="15.0"/>
    <col customWidth="1" min="11" max="11" width="3.63"/>
    <col customWidth="1" min="12" max="12" width="15.0"/>
    <col customWidth="1" min="13" max="13" width="10.25"/>
    <col customWidth="1" min="14" max="14" width="4.38"/>
    <col customWidth="1" min="15" max="16" width="10.63"/>
    <col customWidth="1" min="17" max="26" width="10.25"/>
  </cols>
  <sheetData>
    <row r="1" ht="36.0" customHeight="1">
      <c r="A1" s="11"/>
      <c r="B1" s="11"/>
      <c r="C1" s="11"/>
      <c r="D1" s="11"/>
      <c r="E1" s="11"/>
      <c r="F1" s="11"/>
      <c r="G1" s="11"/>
      <c r="H1" s="11"/>
      <c r="I1" s="12"/>
      <c r="J1" s="186"/>
      <c r="K1" s="1169"/>
      <c r="L1" s="186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2.75" customHeight="1">
      <c r="A2" s="1170" t="s">
        <v>1888</v>
      </c>
      <c r="B2" s="1171"/>
      <c r="C2" s="1172"/>
      <c r="D2" s="1172"/>
      <c r="E2" s="1172"/>
      <c r="F2" s="1173" t="s">
        <v>87</v>
      </c>
      <c r="G2" s="1174"/>
      <c r="H2" s="1174"/>
      <c r="I2" s="1174"/>
      <c r="J2" s="1175" t="s">
        <v>1889</v>
      </c>
      <c r="K2" s="1169"/>
      <c r="L2" s="1081"/>
      <c r="M2" s="216"/>
      <c r="N2" s="216"/>
      <c r="O2" s="216"/>
      <c r="P2" s="1176"/>
      <c r="Q2" s="216"/>
      <c r="R2" s="216"/>
      <c r="S2" s="216"/>
      <c r="T2" s="216"/>
      <c r="U2" s="216"/>
      <c r="V2" s="216"/>
      <c r="W2" s="216"/>
      <c r="X2" s="216"/>
      <c r="Y2" s="216"/>
      <c r="Z2" s="216"/>
    </row>
    <row r="3" ht="12.75" customHeight="1">
      <c r="A3" s="1177" t="str">
        <f>#REF!</f>
        <v>#REF!</v>
      </c>
      <c r="B3" s="1178"/>
      <c r="C3" s="1177"/>
      <c r="D3" s="1177"/>
      <c r="E3" s="1177"/>
      <c r="F3" s="1177" t="s">
        <v>21</v>
      </c>
      <c r="G3" s="89"/>
      <c r="H3" s="89"/>
      <c r="I3" s="89"/>
      <c r="J3" s="1179"/>
      <c r="K3" s="1180"/>
      <c r="L3" s="1181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6.0" customHeight="1">
      <c r="A4" s="1182"/>
      <c r="B4" s="1182"/>
      <c r="C4" s="1182"/>
      <c r="D4" s="1182"/>
      <c r="E4" s="1182"/>
      <c r="F4" s="1182"/>
      <c r="G4" s="1183"/>
      <c r="H4" s="1184"/>
      <c r="I4" s="1184"/>
      <c r="J4" s="1182"/>
      <c r="K4" s="1185"/>
      <c r="L4" s="1186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28.5" customHeight="1">
      <c r="A5" s="1187" t="s">
        <v>1960</v>
      </c>
      <c r="B5" s="1188" t="s">
        <v>1961</v>
      </c>
      <c r="C5" s="1187" t="s">
        <v>23</v>
      </c>
      <c r="D5" s="1187" t="s">
        <v>1962</v>
      </c>
      <c r="E5" s="1187" t="s">
        <v>298</v>
      </c>
      <c r="F5" s="1189" t="s">
        <v>1963</v>
      </c>
      <c r="G5" s="1190" t="s">
        <v>1964</v>
      </c>
      <c r="H5" s="1190" t="s">
        <v>1965</v>
      </c>
      <c r="I5" s="1188" t="s">
        <v>283</v>
      </c>
      <c r="J5" s="1189" t="s">
        <v>55</v>
      </c>
      <c r="K5" s="1169"/>
      <c r="L5" s="1191" t="s">
        <v>1966</v>
      </c>
      <c r="M5" s="1192"/>
      <c r="N5" s="1192"/>
      <c r="O5" s="1192"/>
      <c r="P5" s="1192"/>
      <c r="Q5" s="1192"/>
      <c r="R5" s="1192"/>
      <c r="S5" s="1192"/>
      <c r="T5" s="1192"/>
      <c r="U5" s="1192"/>
      <c r="V5" s="1192"/>
      <c r="W5" s="1192"/>
      <c r="X5" s="1192"/>
      <c r="Y5" s="1192"/>
      <c r="Z5" s="1192"/>
    </row>
    <row r="6" ht="12.75" customHeight="1">
      <c r="A6" s="1193"/>
      <c r="B6" s="1194" t="s">
        <v>1967</v>
      </c>
      <c r="C6" s="1194" t="s">
        <v>1968</v>
      </c>
      <c r="D6" s="1194"/>
      <c r="E6" s="1194"/>
      <c r="F6" s="1194"/>
      <c r="G6" s="1194"/>
      <c r="H6" s="1194"/>
      <c r="I6" s="1194"/>
      <c r="J6" s="1195"/>
      <c r="K6" s="1196"/>
      <c r="L6" s="1197"/>
      <c r="M6" s="883"/>
      <c r="N6" s="883"/>
      <c r="O6" s="883"/>
      <c r="P6" s="883"/>
      <c r="Q6" s="883"/>
      <c r="R6" s="883"/>
      <c r="S6" s="883"/>
      <c r="T6" s="883"/>
      <c r="U6" s="883"/>
      <c r="V6" s="883"/>
      <c r="W6" s="883"/>
      <c r="X6" s="883"/>
      <c r="Y6" s="883"/>
      <c r="Z6" s="883"/>
    </row>
    <row r="7" ht="12.75" customHeight="1">
      <c r="A7" s="1198"/>
      <c r="B7" s="1199" t="s">
        <v>1969</v>
      </c>
      <c r="C7" s="1200" t="s">
        <v>1970</v>
      </c>
      <c r="D7" s="1201" t="s">
        <v>1971</v>
      </c>
      <c r="E7" s="1202" t="str">
        <f t="shared" ref="E7:E33" si="1">IF(B7="","","UN")</f>
        <v>UN</v>
      </c>
      <c r="F7" s="1203">
        <v>0.91</v>
      </c>
      <c r="G7" s="1204" t="str">
        <f t="shared" ref="G7:G33" si="2">IF(F7=0,0,"x")</f>
        <v>x</v>
      </c>
      <c r="H7" s="1205">
        <v>2.21</v>
      </c>
      <c r="I7" s="1206" t="str">
        <f t="shared" ref="I7:I34" si="3">IF(H7=0,0,"m")</f>
        <v>m</v>
      </c>
      <c r="J7" s="1207" t="str">
        <f>SUMIF(#REF!,'Resumo Esquadrias - T1'!$B7,#REF!)</f>
        <v>#N/A</v>
      </c>
      <c r="K7" s="1208"/>
      <c r="L7" s="1209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2.75" customHeight="1">
      <c r="A8" s="1198"/>
      <c r="B8" s="1199" t="s">
        <v>1972</v>
      </c>
      <c r="C8" s="1200" t="s">
        <v>1973</v>
      </c>
      <c r="D8" s="1210" t="s">
        <v>1974</v>
      </c>
      <c r="E8" s="1211" t="str">
        <f t="shared" si="1"/>
        <v>UN</v>
      </c>
      <c r="F8" s="1212">
        <v>0.81</v>
      </c>
      <c r="G8" s="1213" t="str">
        <f t="shared" si="2"/>
        <v>x</v>
      </c>
      <c r="H8" s="1214">
        <v>2.21</v>
      </c>
      <c r="I8" s="1215" t="str">
        <f t="shared" si="3"/>
        <v>m</v>
      </c>
      <c r="J8" s="1207" t="str">
        <f>SUMIF(#REF!,'Resumo Esquadrias - T1'!$B8,#REF!)</f>
        <v>#N/A</v>
      </c>
      <c r="K8" s="1208"/>
      <c r="L8" s="1209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12.75" customHeight="1">
      <c r="A9" s="1198"/>
      <c r="B9" s="1199" t="s">
        <v>1975</v>
      </c>
      <c r="C9" s="1200" t="s">
        <v>1973</v>
      </c>
      <c r="D9" s="1210" t="s">
        <v>1976</v>
      </c>
      <c r="E9" s="1211" t="str">
        <f t="shared" si="1"/>
        <v>UN</v>
      </c>
      <c r="F9" s="1212">
        <v>0.91</v>
      </c>
      <c r="G9" s="1213" t="str">
        <f t="shared" si="2"/>
        <v>x</v>
      </c>
      <c r="H9" s="1214">
        <v>2.21</v>
      </c>
      <c r="I9" s="1215" t="str">
        <f t="shared" si="3"/>
        <v>m</v>
      </c>
      <c r="J9" s="1207" t="str">
        <f>SUMIF(#REF!,'Resumo Esquadrias - T1'!$B9,#REF!)</f>
        <v>#N/A</v>
      </c>
      <c r="K9" s="1208"/>
      <c r="L9" s="1209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ht="12.75" customHeight="1">
      <c r="A10" s="1198"/>
      <c r="B10" s="1199" t="s">
        <v>1977</v>
      </c>
      <c r="C10" s="1200" t="s">
        <v>1978</v>
      </c>
      <c r="D10" s="1210" t="s">
        <v>1979</v>
      </c>
      <c r="E10" s="1211" t="str">
        <f t="shared" si="1"/>
        <v>UN</v>
      </c>
      <c r="F10" s="1212">
        <v>0.71</v>
      </c>
      <c r="G10" s="1213" t="str">
        <f t="shared" si="2"/>
        <v>x</v>
      </c>
      <c r="H10" s="1214">
        <v>2.21</v>
      </c>
      <c r="I10" s="1215" t="str">
        <f t="shared" si="3"/>
        <v>m</v>
      </c>
      <c r="J10" s="1207" t="str">
        <f>SUMIF(#REF!,'Resumo Esquadrias - T1'!$B10,#REF!)</f>
        <v>#N/A</v>
      </c>
      <c r="K10" s="1208"/>
      <c r="L10" s="1209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ht="12.75" customHeight="1">
      <c r="A11" s="1198"/>
      <c r="B11" s="1199" t="s">
        <v>1980</v>
      </c>
      <c r="C11" s="1200" t="s">
        <v>1978</v>
      </c>
      <c r="D11" s="1210" t="s">
        <v>1981</v>
      </c>
      <c r="E11" s="1211" t="str">
        <f t="shared" si="1"/>
        <v>UN</v>
      </c>
      <c r="F11" s="1212">
        <v>0.91</v>
      </c>
      <c r="G11" s="1213" t="str">
        <f t="shared" si="2"/>
        <v>x</v>
      </c>
      <c r="H11" s="1214">
        <v>2.21</v>
      </c>
      <c r="I11" s="1215" t="str">
        <f t="shared" si="3"/>
        <v>m</v>
      </c>
      <c r="J11" s="1207" t="str">
        <f>SUMIF(#REF!,'Resumo Esquadrias - T1'!$B11,#REF!)</f>
        <v>#N/A</v>
      </c>
      <c r="K11" s="1208"/>
      <c r="L11" s="1209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12.75" customHeight="1">
      <c r="A12" s="1216" t="s">
        <v>1982</v>
      </c>
      <c r="B12" s="1199" t="s">
        <v>1983</v>
      </c>
      <c r="C12" s="1200" t="s">
        <v>1984</v>
      </c>
      <c r="D12" s="1210" t="s">
        <v>1985</v>
      </c>
      <c r="E12" s="1211" t="str">
        <f t="shared" si="1"/>
        <v>UN</v>
      </c>
      <c r="F12" s="1212">
        <v>1.36</v>
      </c>
      <c r="G12" s="1213" t="str">
        <f t="shared" si="2"/>
        <v>x</v>
      </c>
      <c r="H12" s="1214">
        <f t="shared" ref="H12:H16" si="4">2.63-0.2+0.06</f>
        <v>2.49</v>
      </c>
      <c r="I12" s="1215" t="str">
        <f t="shared" si="3"/>
        <v>m</v>
      </c>
      <c r="J12" s="1207" t="str">
        <f>SUMIF(#REF!,'Resumo Esquadrias - T1'!$B12,#REF!)</f>
        <v>#N/A</v>
      </c>
      <c r="K12" s="1208"/>
      <c r="L12" s="1209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12.75" customHeight="1">
      <c r="A13" s="1216" t="s">
        <v>1986</v>
      </c>
      <c r="B13" s="1199" t="s">
        <v>1987</v>
      </c>
      <c r="C13" s="1200" t="s">
        <v>1984</v>
      </c>
      <c r="D13" s="1210" t="s">
        <v>1988</v>
      </c>
      <c r="E13" s="1211" t="str">
        <f t="shared" si="1"/>
        <v>UN</v>
      </c>
      <c r="F13" s="1212">
        <v>1.36</v>
      </c>
      <c r="G13" s="1213" t="str">
        <f t="shared" si="2"/>
        <v>x</v>
      </c>
      <c r="H13" s="1214">
        <f t="shared" si="4"/>
        <v>2.49</v>
      </c>
      <c r="I13" s="1215" t="str">
        <f t="shared" si="3"/>
        <v>m</v>
      </c>
      <c r="J13" s="1207" t="str">
        <f>SUMIF(#REF!,'Resumo Esquadrias - T1'!$B13,#REF!)</f>
        <v>#N/A</v>
      </c>
      <c r="K13" s="1208"/>
      <c r="L13" s="1209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ht="12.75" customHeight="1">
      <c r="A14" s="1216" t="s">
        <v>1989</v>
      </c>
      <c r="B14" s="1199" t="s">
        <v>1990</v>
      </c>
      <c r="C14" s="1200" t="s">
        <v>1991</v>
      </c>
      <c r="D14" s="1210" t="s">
        <v>1988</v>
      </c>
      <c r="E14" s="1211" t="str">
        <f t="shared" si="1"/>
        <v>UN</v>
      </c>
      <c r="F14" s="1212">
        <v>0.8</v>
      </c>
      <c r="G14" s="1213" t="str">
        <f t="shared" si="2"/>
        <v>x</v>
      </c>
      <c r="H14" s="1214">
        <f t="shared" si="4"/>
        <v>2.49</v>
      </c>
      <c r="I14" s="1215" t="str">
        <f t="shared" si="3"/>
        <v>m</v>
      </c>
      <c r="J14" s="1207" t="str">
        <f>SUMIF(#REF!,'Resumo Esquadrias - T1'!$B14,#REF!)</f>
        <v>#N/A</v>
      </c>
      <c r="K14" s="1208"/>
      <c r="L14" s="1209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ht="12.75" customHeight="1">
      <c r="A15" s="1216" t="s">
        <v>1992</v>
      </c>
      <c r="B15" s="1199" t="s">
        <v>1993</v>
      </c>
      <c r="C15" s="1200" t="s">
        <v>1994</v>
      </c>
      <c r="D15" s="1210" t="s">
        <v>1995</v>
      </c>
      <c r="E15" s="1211" t="str">
        <f t="shared" si="1"/>
        <v>UN</v>
      </c>
      <c r="F15" s="1212">
        <v>0.71</v>
      </c>
      <c r="G15" s="1213" t="str">
        <f t="shared" si="2"/>
        <v>x</v>
      </c>
      <c r="H15" s="1214">
        <f t="shared" si="4"/>
        <v>2.49</v>
      </c>
      <c r="I15" s="1215" t="str">
        <f t="shared" si="3"/>
        <v>m</v>
      </c>
      <c r="J15" s="1207" t="str">
        <f>SUMIF(#REF!,'Resumo Esquadrias - T1'!$B15,#REF!)</f>
        <v>#N/A</v>
      </c>
      <c r="K15" s="1208"/>
      <c r="L15" s="1209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ht="12.75" customHeight="1">
      <c r="A16" s="1216" t="s">
        <v>1996</v>
      </c>
      <c r="B16" s="1199" t="s">
        <v>1997</v>
      </c>
      <c r="C16" s="1200" t="s">
        <v>1994</v>
      </c>
      <c r="D16" s="1210" t="s">
        <v>1998</v>
      </c>
      <c r="E16" s="1211" t="str">
        <f t="shared" si="1"/>
        <v>UN</v>
      </c>
      <c r="F16" s="1212">
        <v>0.61</v>
      </c>
      <c r="G16" s="1213" t="str">
        <f t="shared" si="2"/>
        <v>x</v>
      </c>
      <c r="H16" s="1214">
        <f t="shared" si="4"/>
        <v>2.49</v>
      </c>
      <c r="I16" s="1215" t="str">
        <f t="shared" si="3"/>
        <v>m</v>
      </c>
      <c r="J16" s="1207" t="str">
        <f>SUMIF(#REF!,'Resumo Esquadrias - T1'!$B16,#REF!)</f>
        <v>#N/A</v>
      </c>
      <c r="K16" s="1208"/>
      <c r="L16" s="1209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ht="12.75" customHeight="1">
      <c r="A17" s="1216" t="s">
        <v>1982</v>
      </c>
      <c r="B17" s="1199" t="s">
        <v>1999</v>
      </c>
      <c r="C17" s="1200" t="s">
        <v>1984</v>
      </c>
      <c r="D17" s="1210" t="s">
        <v>2000</v>
      </c>
      <c r="E17" s="1211" t="str">
        <f t="shared" si="1"/>
        <v>UN</v>
      </c>
      <c r="F17" s="1212">
        <v>1.36</v>
      </c>
      <c r="G17" s="1213" t="str">
        <f t="shared" si="2"/>
        <v>x</v>
      </c>
      <c r="H17" s="1214">
        <f t="shared" ref="H17:H21" si="5">2.6-0.2+0.06</f>
        <v>2.46</v>
      </c>
      <c r="I17" s="1215" t="str">
        <f t="shared" si="3"/>
        <v>m</v>
      </c>
      <c r="J17" s="1207" t="str">
        <f>SUMIF(#REF!,'Resumo Esquadrias - T1'!$B17,#REF!)</f>
        <v>#N/A</v>
      </c>
      <c r="K17" s="1208"/>
      <c r="L17" s="1209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ht="12.75" customHeight="1">
      <c r="A18" s="1216" t="s">
        <v>1986</v>
      </c>
      <c r="B18" s="1199" t="s">
        <v>2001</v>
      </c>
      <c r="C18" s="1200" t="s">
        <v>1984</v>
      </c>
      <c r="D18" s="1210" t="s">
        <v>2002</v>
      </c>
      <c r="E18" s="1211" t="str">
        <f t="shared" si="1"/>
        <v>UN</v>
      </c>
      <c r="F18" s="1212">
        <v>1.36</v>
      </c>
      <c r="G18" s="1213" t="str">
        <f t="shared" si="2"/>
        <v>x</v>
      </c>
      <c r="H18" s="1214">
        <f t="shared" si="5"/>
        <v>2.46</v>
      </c>
      <c r="I18" s="1215" t="str">
        <f t="shared" si="3"/>
        <v>m</v>
      </c>
      <c r="J18" s="1207" t="str">
        <f>SUMIF(#REF!,'Resumo Esquadrias - T1'!$B18,#REF!)</f>
        <v>#N/A</v>
      </c>
      <c r="K18" s="1208"/>
      <c r="L18" s="1209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ht="12.75" customHeight="1">
      <c r="A19" s="1216" t="s">
        <v>1989</v>
      </c>
      <c r="B19" s="1199" t="s">
        <v>2003</v>
      </c>
      <c r="C19" s="1200" t="s">
        <v>1991</v>
      </c>
      <c r="D19" s="1210" t="s">
        <v>2004</v>
      </c>
      <c r="E19" s="1211" t="str">
        <f t="shared" si="1"/>
        <v>UN</v>
      </c>
      <c r="F19" s="1212">
        <v>0.8</v>
      </c>
      <c r="G19" s="1213" t="str">
        <f t="shared" si="2"/>
        <v>x</v>
      </c>
      <c r="H19" s="1214">
        <f t="shared" si="5"/>
        <v>2.46</v>
      </c>
      <c r="I19" s="1215" t="str">
        <f t="shared" si="3"/>
        <v>m</v>
      </c>
      <c r="J19" s="1207" t="str">
        <f>SUMIF(#REF!,'Resumo Esquadrias - T1'!$B19,#REF!)</f>
        <v>#N/A</v>
      </c>
      <c r="K19" s="1208"/>
      <c r="L19" s="1209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ht="12.75" customHeight="1">
      <c r="A20" s="1216" t="s">
        <v>1992</v>
      </c>
      <c r="B20" s="1199" t="s">
        <v>2005</v>
      </c>
      <c r="C20" s="1200" t="s">
        <v>1994</v>
      </c>
      <c r="D20" s="1210" t="s">
        <v>2006</v>
      </c>
      <c r="E20" s="1211" t="str">
        <f t="shared" si="1"/>
        <v>UN</v>
      </c>
      <c r="F20" s="1212">
        <v>0.71</v>
      </c>
      <c r="G20" s="1213" t="str">
        <f t="shared" si="2"/>
        <v>x</v>
      </c>
      <c r="H20" s="1214">
        <f t="shared" si="5"/>
        <v>2.46</v>
      </c>
      <c r="I20" s="1215" t="str">
        <f t="shared" si="3"/>
        <v>m</v>
      </c>
      <c r="J20" s="1207" t="str">
        <f>SUMIF(#REF!,'Resumo Esquadrias - T1'!$B20,#REF!)</f>
        <v>#N/A</v>
      </c>
      <c r="K20" s="1208"/>
      <c r="L20" s="1209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ht="12.75" customHeight="1">
      <c r="A21" s="1216" t="s">
        <v>1996</v>
      </c>
      <c r="B21" s="1199" t="s">
        <v>2007</v>
      </c>
      <c r="C21" s="1200" t="s">
        <v>1994</v>
      </c>
      <c r="D21" s="1210" t="s">
        <v>2008</v>
      </c>
      <c r="E21" s="1211" t="str">
        <f t="shared" si="1"/>
        <v>UN</v>
      </c>
      <c r="F21" s="1212">
        <v>0.61</v>
      </c>
      <c r="G21" s="1213" t="str">
        <f t="shared" si="2"/>
        <v>x</v>
      </c>
      <c r="H21" s="1214">
        <f t="shared" si="5"/>
        <v>2.46</v>
      </c>
      <c r="I21" s="1215" t="str">
        <f t="shared" si="3"/>
        <v>m</v>
      </c>
      <c r="J21" s="1207" t="str">
        <f>SUMIF(#REF!,'Resumo Esquadrias - T1'!$B21,#REF!)</f>
        <v>#N/A</v>
      </c>
      <c r="K21" s="1208"/>
      <c r="L21" s="1209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ht="12.75" customHeight="1">
      <c r="A22" s="1216" t="s">
        <v>1989</v>
      </c>
      <c r="B22" s="1199" t="s">
        <v>2009</v>
      </c>
      <c r="C22" s="1200" t="s">
        <v>2010</v>
      </c>
      <c r="D22" s="1210" t="s">
        <v>2011</v>
      </c>
      <c r="E22" s="1211" t="str">
        <f t="shared" si="1"/>
        <v>UN</v>
      </c>
      <c r="F22" s="1212">
        <v>0.8</v>
      </c>
      <c r="G22" s="1213" t="str">
        <f t="shared" si="2"/>
        <v>x</v>
      </c>
      <c r="H22" s="1214">
        <f>2.8-0.2+0.06</f>
        <v>2.66</v>
      </c>
      <c r="I22" s="1215" t="str">
        <f t="shared" si="3"/>
        <v>m</v>
      </c>
      <c r="J22" s="1207" t="str">
        <f>SUMIF(#REF!,'Resumo Esquadrias - T1'!$B22,#REF!)</f>
        <v>#N/A</v>
      </c>
      <c r="K22" s="1208"/>
      <c r="L22" s="1209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ht="12.75" customHeight="1">
      <c r="A23" s="1198"/>
      <c r="B23" s="1199"/>
      <c r="C23" s="1200"/>
      <c r="D23" s="1210"/>
      <c r="E23" s="1211" t="str">
        <f t="shared" si="1"/>
        <v/>
      </c>
      <c r="F23" s="1212"/>
      <c r="G23" s="1213">
        <f t="shared" si="2"/>
        <v>0</v>
      </c>
      <c r="H23" s="1214"/>
      <c r="I23" s="1215">
        <f t="shared" si="3"/>
        <v>0</v>
      </c>
      <c r="J23" s="1207" t="str">
        <f>SUMIF(#REF!,'Resumo Esquadrias - T1'!$B23,#REF!)</f>
        <v>#N/A</v>
      </c>
      <c r="K23" s="1067"/>
      <c r="L23" s="1209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ht="12.75" customHeight="1">
      <c r="A24" s="1198"/>
      <c r="B24" s="1199"/>
      <c r="C24" s="1200"/>
      <c r="D24" s="1210"/>
      <c r="E24" s="1211" t="str">
        <f t="shared" si="1"/>
        <v/>
      </c>
      <c r="F24" s="1212"/>
      <c r="G24" s="1213">
        <f t="shared" si="2"/>
        <v>0</v>
      </c>
      <c r="H24" s="1214"/>
      <c r="I24" s="1215">
        <f t="shared" si="3"/>
        <v>0</v>
      </c>
      <c r="J24" s="1207" t="str">
        <f>SUMIF(#REF!,'Resumo Esquadrias - T1'!$B24,#REF!)</f>
        <v>#N/A</v>
      </c>
      <c r="K24" s="1067"/>
      <c r="L24" s="1209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ht="12.75" customHeight="1">
      <c r="A25" s="1198"/>
      <c r="B25" s="1199"/>
      <c r="C25" s="1200"/>
      <c r="D25" s="1210"/>
      <c r="E25" s="1211" t="str">
        <f t="shared" si="1"/>
        <v/>
      </c>
      <c r="F25" s="1212"/>
      <c r="G25" s="1213">
        <f t="shared" si="2"/>
        <v>0</v>
      </c>
      <c r="H25" s="1214"/>
      <c r="I25" s="1215">
        <f t="shared" si="3"/>
        <v>0</v>
      </c>
      <c r="J25" s="1207" t="str">
        <f>SUMIF(#REF!,'Resumo Esquadrias - T1'!$B25,#REF!)</f>
        <v>#N/A</v>
      </c>
      <c r="K25" s="1067"/>
      <c r="L25" s="1209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ht="12.75" customHeight="1">
      <c r="A26" s="1198"/>
      <c r="B26" s="1199"/>
      <c r="C26" s="1200"/>
      <c r="D26" s="1210"/>
      <c r="E26" s="1211" t="str">
        <f t="shared" si="1"/>
        <v/>
      </c>
      <c r="F26" s="1212"/>
      <c r="G26" s="1213">
        <f t="shared" si="2"/>
        <v>0</v>
      </c>
      <c r="H26" s="1214"/>
      <c r="I26" s="1215">
        <f t="shared" si="3"/>
        <v>0</v>
      </c>
      <c r="J26" s="1207" t="str">
        <f>SUMIF(#REF!,'Resumo Esquadrias - T1'!$B26,#REF!)</f>
        <v>#N/A</v>
      </c>
      <c r="K26" s="1067"/>
      <c r="L26" s="1209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ht="12.75" customHeight="1">
      <c r="A27" s="1198"/>
      <c r="B27" s="1199"/>
      <c r="C27" s="1200"/>
      <c r="D27" s="1210"/>
      <c r="E27" s="1211" t="str">
        <f t="shared" si="1"/>
        <v/>
      </c>
      <c r="F27" s="1212"/>
      <c r="G27" s="1213">
        <f t="shared" si="2"/>
        <v>0</v>
      </c>
      <c r="H27" s="1214"/>
      <c r="I27" s="1215">
        <f t="shared" si="3"/>
        <v>0</v>
      </c>
      <c r="J27" s="1207" t="str">
        <f>SUMIF(#REF!,'Resumo Esquadrias - T1'!$B27,#REF!)</f>
        <v>#N/A</v>
      </c>
      <c r="K27" s="1067"/>
      <c r="L27" s="1209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ht="12.75" customHeight="1">
      <c r="A28" s="1198"/>
      <c r="B28" s="1199"/>
      <c r="C28" s="1200"/>
      <c r="D28" s="1210"/>
      <c r="E28" s="1211" t="str">
        <f t="shared" si="1"/>
        <v/>
      </c>
      <c r="F28" s="1212"/>
      <c r="G28" s="1213">
        <f t="shared" si="2"/>
        <v>0</v>
      </c>
      <c r="H28" s="1214"/>
      <c r="I28" s="1215">
        <f t="shared" si="3"/>
        <v>0</v>
      </c>
      <c r="J28" s="1207" t="str">
        <f>SUMIF(#REF!,'Resumo Esquadrias - T1'!$B28,#REF!)</f>
        <v>#N/A</v>
      </c>
      <c r="K28" s="1067"/>
      <c r="L28" s="1209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ht="12.75" customHeight="1">
      <c r="A29" s="1198"/>
      <c r="B29" s="1199"/>
      <c r="C29" s="1200"/>
      <c r="D29" s="1210"/>
      <c r="E29" s="1211" t="str">
        <f t="shared" si="1"/>
        <v/>
      </c>
      <c r="F29" s="1212"/>
      <c r="G29" s="1213">
        <f t="shared" si="2"/>
        <v>0</v>
      </c>
      <c r="H29" s="1214"/>
      <c r="I29" s="1215">
        <f t="shared" si="3"/>
        <v>0</v>
      </c>
      <c r="J29" s="1207" t="str">
        <f>SUMIF(#REF!,'Resumo Esquadrias - T1'!$B29,#REF!)</f>
        <v>#N/A</v>
      </c>
      <c r="K29" s="1067"/>
      <c r="L29" s="1209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ht="12.75" customHeight="1">
      <c r="A30" s="1198"/>
      <c r="B30" s="1199"/>
      <c r="C30" s="1200"/>
      <c r="D30" s="1210"/>
      <c r="E30" s="1211" t="str">
        <f t="shared" si="1"/>
        <v/>
      </c>
      <c r="F30" s="1212"/>
      <c r="G30" s="1213">
        <f t="shared" si="2"/>
        <v>0</v>
      </c>
      <c r="H30" s="1214"/>
      <c r="I30" s="1215">
        <f t="shared" si="3"/>
        <v>0</v>
      </c>
      <c r="J30" s="1207" t="str">
        <f>SUMIF(#REF!,'Resumo Esquadrias - T1'!$B30,#REF!)</f>
        <v>#N/A</v>
      </c>
      <c r="K30" s="1067"/>
      <c r="L30" s="1209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ht="12.75" customHeight="1">
      <c r="A31" s="1198"/>
      <c r="B31" s="1199"/>
      <c r="C31" s="1200"/>
      <c r="D31" s="1210"/>
      <c r="E31" s="1211" t="str">
        <f t="shared" si="1"/>
        <v/>
      </c>
      <c r="F31" s="1212"/>
      <c r="G31" s="1213">
        <f t="shared" si="2"/>
        <v>0</v>
      </c>
      <c r="H31" s="1214"/>
      <c r="I31" s="1215">
        <f t="shared" si="3"/>
        <v>0</v>
      </c>
      <c r="J31" s="1207" t="str">
        <f>SUMIF(#REF!,'Resumo Esquadrias - T1'!$B31,#REF!)</f>
        <v>#N/A</v>
      </c>
      <c r="K31" s="1067"/>
      <c r="L31" s="1209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ht="12.75" customHeight="1">
      <c r="A32" s="1198"/>
      <c r="B32" s="1199"/>
      <c r="C32" s="1217"/>
      <c r="D32" s="1218"/>
      <c r="E32" s="1211" t="str">
        <f t="shared" si="1"/>
        <v/>
      </c>
      <c r="F32" s="1212"/>
      <c r="G32" s="1213">
        <f t="shared" si="2"/>
        <v>0</v>
      </c>
      <c r="H32" s="1214"/>
      <c r="I32" s="1215">
        <f t="shared" si="3"/>
        <v>0</v>
      </c>
      <c r="J32" s="1207" t="str">
        <f>SUMIF(#REF!,'Resumo Esquadrias - T1'!$B32,#REF!)</f>
        <v>#N/A</v>
      </c>
      <c r="K32" s="1067"/>
      <c r="L32" s="1209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ht="12.75" customHeight="1">
      <c r="A33" s="1198"/>
      <c r="B33" s="1199"/>
      <c r="C33" s="1217"/>
      <c r="D33" s="1218"/>
      <c r="E33" s="1211" t="str">
        <f t="shared" si="1"/>
        <v/>
      </c>
      <c r="F33" s="1212"/>
      <c r="G33" s="1213">
        <f t="shared" si="2"/>
        <v>0</v>
      </c>
      <c r="H33" s="1214"/>
      <c r="I33" s="1215">
        <f t="shared" si="3"/>
        <v>0</v>
      </c>
      <c r="J33" s="1207" t="str">
        <f>SUMIF(#REF!,'Resumo Esquadrias - T1'!$B33,#REF!)</f>
        <v>#N/A</v>
      </c>
      <c r="K33" s="1067"/>
      <c r="L33" s="1209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ht="14.25" customHeight="1">
      <c r="A34" s="1219" t="s">
        <v>2012</v>
      </c>
      <c r="B34" s="1220"/>
      <c r="C34" s="1221"/>
      <c r="D34" s="1221"/>
      <c r="E34" s="1222"/>
      <c r="F34" s="1223"/>
      <c r="G34" s="1224"/>
      <c r="H34" s="1223"/>
      <c r="I34" s="1225">
        <f t="shared" si="3"/>
        <v>0</v>
      </c>
      <c r="J34" s="1226" t="str">
        <f>SUMIF(#REF!,'Resumo Esquadrias - T1'!$B34,#REF!)</f>
        <v>#N/A</v>
      </c>
      <c r="K34" s="1227"/>
      <c r="L34" s="1228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2.75" customHeight="1">
      <c r="A35" s="1193"/>
      <c r="B35" s="1194" t="s">
        <v>1967</v>
      </c>
      <c r="C35" s="1194" t="s">
        <v>2013</v>
      </c>
      <c r="D35" s="1194"/>
      <c r="E35" s="1194"/>
      <c r="F35" s="1194"/>
      <c r="G35" s="1194"/>
      <c r="H35" s="1194"/>
      <c r="I35" s="1194"/>
      <c r="J35" s="1195"/>
      <c r="K35" s="1196"/>
      <c r="L35" s="1197"/>
      <c r="M35" s="883"/>
      <c r="N35" s="883"/>
      <c r="O35" s="883"/>
      <c r="P35" s="883"/>
      <c r="Q35" s="883"/>
      <c r="R35" s="883"/>
      <c r="S35" s="883"/>
      <c r="T35" s="883"/>
      <c r="U35" s="883"/>
      <c r="V35" s="883"/>
      <c r="W35" s="883"/>
      <c r="X35" s="883"/>
      <c r="Y35" s="883"/>
      <c r="Z35" s="883"/>
    </row>
    <row r="36" ht="12.75" customHeight="1">
      <c r="A36" s="1198"/>
      <c r="B36" s="1199" t="s">
        <v>2014</v>
      </c>
      <c r="C36" s="1217" t="s">
        <v>2015</v>
      </c>
      <c r="D36" s="1218"/>
      <c r="E36" s="1229" t="str">
        <f t="shared" ref="E36:E40" si="6">IF(B36="","","UN")</f>
        <v>UN</v>
      </c>
      <c r="F36" s="1230"/>
      <c r="G36" s="1231"/>
      <c r="H36" s="1232"/>
      <c r="I36" s="1233"/>
      <c r="J36" s="1207" t="str">
        <f>SUMIF(#REF!,'Resumo Esquadrias - T1'!$B36,#REF!)</f>
        <v>#N/A</v>
      </c>
      <c r="K36" s="1208"/>
      <c r="L36" s="1209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ht="12.75" customHeight="1">
      <c r="A37" s="1198"/>
      <c r="B37" s="1199" t="s">
        <v>2016</v>
      </c>
      <c r="C37" s="1217" t="s">
        <v>2017</v>
      </c>
      <c r="D37" s="1218"/>
      <c r="E37" s="1211" t="str">
        <f t="shared" si="6"/>
        <v>UN</v>
      </c>
      <c r="F37" s="1212"/>
      <c r="G37" s="1213"/>
      <c r="H37" s="1214"/>
      <c r="I37" s="1215"/>
      <c r="J37" s="1207" t="str">
        <f>SUMIF(#REF!,'Resumo Esquadrias - T1'!$B37,#REF!)</f>
        <v>#N/A</v>
      </c>
      <c r="K37" s="1208"/>
      <c r="L37" s="1209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ht="12.75" customHeight="1">
      <c r="A38" s="1198"/>
      <c r="B38" s="1199" t="s">
        <v>2018</v>
      </c>
      <c r="C38" s="1217" t="s">
        <v>2019</v>
      </c>
      <c r="D38" s="1218"/>
      <c r="E38" s="1211" t="str">
        <f t="shared" si="6"/>
        <v>UN</v>
      </c>
      <c r="F38" s="1212"/>
      <c r="G38" s="1213"/>
      <c r="H38" s="1214"/>
      <c r="I38" s="1215"/>
      <c r="J38" s="1207" t="str">
        <f>SUMIF(#REF!,'Resumo Esquadrias - T1'!$B38,#REF!)</f>
        <v>#N/A</v>
      </c>
      <c r="K38" s="1208"/>
      <c r="L38" s="1209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ht="12.75" customHeight="1">
      <c r="A39" s="1198"/>
      <c r="B39" s="1199"/>
      <c r="C39" s="1217"/>
      <c r="D39" s="1218"/>
      <c r="E39" s="1211" t="str">
        <f t="shared" si="6"/>
        <v/>
      </c>
      <c r="F39" s="1212"/>
      <c r="G39" s="1213"/>
      <c r="H39" s="1214"/>
      <c r="I39" s="1215"/>
      <c r="J39" s="1207" t="str">
        <f>SUMIF(#REF!,'Resumo Esquadrias - T1'!$B39,#REF!)</f>
        <v>#N/A</v>
      </c>
      <c r="K39" s="1067"/>
      <c r="L39" s="1209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ht="12.75" customHeight="1">
      <c r="A40" s="1198"/>
      <c r="B40" s="1199"/>
      <c r="C40" s="1217"/>
      <c r="D40" s="1218"/>
      <c r="E40" s="1211" t="str">
        <f t="shared" si="6"/>
        <v/>
      </c>
      <c r="F40" s="1212"/>
      <c r="G40" s="1213"/>
      <c r="H40" s="1214"/>
      <c r="I40" s="1215"/>
      <c r="J40" s="1207" t="str">
        <f>SUMIF(#REF!,'Resumo Esquadrias - T1'!$B40,#REF!)</f>
        <v>#N/A</v>
      </c>
      <c r="K40" s="1067"/>
      <c r="L40" s="1209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ht="14.25" customHeight="1">
      <c r="A41" s="1219" t="s">
        <v>2012</v>
      </c>
      <c r="B41" s="1220"/>
      <c r="C41" s="1221"/>
      <c r="D41" s="1221"/>
      <c r="E41" s="1222"/>
      <c r="F41" s="1223"/>
      <c r="G41" s="1224"/>
      <c r="H41" s="1223"/>
      <c r="I41" s="1225"/>
      <c r="J41" s="1226" t="str">
        <f>SUMIF(#REF!,'Resumo Esquadrias - T1'!$B41,#REF!)</f>
        <v>#N/A</v>
      </c>
      <c r="K41" s="1227"/>
      <c r="L41" s="1228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2.75" customHeight="1">
      <c r="A42" s="1193"/>
      <c r="B42" s="1194" t="s">
        <v>1967</v>
      </c>
      <c r="C42" s="1194" t="s">
        <v>2020</v>
      </c>
      <c r="D42" s="1194"/>
      <c r="E42" s="1194"/>
      <c r="F42" s="1194"/>
      <c r="G42" s="1194"/>
      <c r="H42" s="1194"/>
      <c r="I42" s="1194"/>
      <c r="J42" s="1195"/>
      <c r="K42" s="1196"/>
      <c r="L42" s="1197"/>
      <c r="M42" s="883"/>
      <c r="N42" s="883"/>
      <c r="O42" s="883"/>
      <c r="P42" s="883"/>
      <c r="Q42" s="883"/>
      <c r="R42" s="883"/>
      <c r="S42" s="883"/>
      <c r="T42" s="883"/>
      <c r="U42" s="883"/>
      <c r="V42" s="883"/>
      <c r="W42" s="883"/>
      <c r="X42" s="883"/>
      <c r="Y42" s="883"/>
      <c r="Z42" s="883"/>
    </row>
    <row r="43" ht="12.75" customHeight="1">
      <c r="A43" s="1198"/>
      <c r="B43" s="1199" t="s">
        <v>2021</v>
      </c>
      <c r="C43" s="1217" t="s">
        <v>2022</v>
      </c>
      <c r="D43" s="1218" t="s">
        <v>2023</v>
      </c>
      <c r="E43" s="1202" t="str">
        <f t="shared" ref="E43:E104" si="7">IF(B43="","","UN")</f>
        <v>UN</v>
      </c>
      <c r="F43" s="1203">
        <v>1.21</v>
      </c>
      <c r="G43" s="1204" t="str">
        <f t="shared" ref="G43:G104" si="8">IF(F43=0,0,"x")</f>
        <v>x</v>
      </c>
      <c r="H43" s="1205">
        <v>1.41</v>
      </c>
      <c r="I43" s="1206" t="str">
        <f t="shared" ref="I43:I105" si="9">IF(H43=0,0,"m")</f>
        <v>m</v>
      </c>
      <c r="J43" s="1207" t="str">
        <f>SUMIF(#REF!,'Resumo Esquadrias - T1'!$B43,#REF!)</f>
        <v>#N/A</v>
      </c>
      <c r="K43" s="1208"/>
      <c r="L43" s="1209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ht="12.75" customHeight="1">
      <c r="A44" s="1198"/>
      <c r="B44" s="1199" t="s">
        <v>2024</v>
      </c>
      <c r="C44" s="1217" t="s">
        <v>2025</v>
      </c>
      <c r="D44" s="1218" t="s">
        <v>2026</v>
      </c>
      <c r="E44" s="1211" t="str">
        <f t="shared" si="7"/>
        <v>UN</v>
      </c>
      <c r="F44" s="1212">
        <v>1.61</v>
      </c>
      <c r="G44" s="1213" t="str">
        <f t="shared" si="8"/>
        <v>x</v>
      </c>
      <c r="H44" s="1214">
        <v>1.41</v>
      </c>
      <c r="I44" s="1215" t="str">
        <f t="shared" si="9"/>
        <v>m</v>
      </c>
      <c r="J44" s="1207" t="str">
        <f>SUMIF(#REF!,'Resumo Esquadrias - T1'!$B44,#REF!)</f>
        <v>#N/A</v>
      </c>
      <c r="K44" s="1208"/>
      <c r="L44" s="1209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ht="12.75" customHeight="1">
      <c r="A45" s="1198"/>
      <c r="B45" s="1199" t="s">
        <v>2027</v>
      </c>
      <c r="C45" s="1217" t="s">
        <v>2028</v>
      </c>
      <c r="D45" s="1218" t="s">
        <v>2029</v>
      </c>
      <c r="E45" s="1211" t="str">
        <f t="shared" si="7"/>
        <v>UN</v>
      </c>
      <c r="F45" s="1212">
        <v>1.21</v>
      </c>
      <c r="G45" s="1213" t="str">
        <f t="shared" si="8"/>
        <v>x</v>
      </c>
      <c r="H45" s="1214">
        <v>1.21</v>
      </c>
      <c r="I45" s="1215" t="str">
        <f t="shared" si="9"/>
        <v>m</v>
      </c>
      <c r="J45" s="1207" t="str">
        <f>SUMIF(#REF!,'Resumo Esquadrias - T1'!$B45,#REF!)</f>
        <v>#N/A</v>
      </c>
      <c r="K45" s="1208"/>
      <c r="L45" s="1209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ht="12.75" customHeight="1">
      <c r="A46" s="1198"/>
      <c r="B46" s="1199" t="s">
        <v>2030</v>
      </c>
      <c r="C46" s="1217" t="s">
        <v>2031</v>
      </c>
      <c r="D46" s="1218" t="s">
        <v>2032</v>
      </c>
      <c r="E46" s="1211" t="str">
        <f t="shared" si="7"/>
        <v>UN</v>
      </c>
      <c r="F46" s="1212">
        <v>1.61</v>
      </c>
      <c r="G46" s="1213" t="str">
        <f t="shared" si="8"/>
        <v>x</v>
      </c>
      <c r="H46" s="1214">
        <v>2.41</v>
      </c>
      <c r="I46" s="1215" t="str">
        <f t="shared" si="9"/>
        <v>m</v>
      </c>
      <c r="J46" s="1207" t="str">
        <f>SUMIF(#REF!,'Resumo Esquadrias - T1'!$B46,#REF!)</f>
        <v>#N/A</v>
      </c>
      <c r="K46" s="1208"/>
      <c r="L46" s="1209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ht="12.75" customHeight="1">
      <c r="A47" s="1198"/>
      <c r="B47" s="1199" t="s">
        <v>2033</v>
      </c>
      <c r="C47" s="1200" t="s">
        <v>2034</v>
      </c>
      <c r="D47" s="1210" t="s">
        <v>1976</v>
      </c>
      <c r="E47" s="1211" t="str">
        <f t="shared" si="7"/>
        <v>UN</v>
      </c>
      <c r="F47" s="1212">
        <v>0.61</v>
      </c>
      <c r="G47" s="1213" t="str">
        <f t="shared" si="8"/>
        <v>x</v>
      </c>
      <c r="H47" s="1214">
        <v>1.01</v>
      </c>
      <c r="I47" s="1215" t="str">
        <f t="shared" si="9"/>
        <v>m</v>
      </c>
      <c r="J47" s="1207" t="str">
        <f>SUMIF(#REF!,'Resumo Esquadrias - T1'!$B47,#REF!)</f>
        <v>#N/A</v>
      </c>
      <c r="K47" s="1208"/>
      <c r="L47" s="1209"/>
      <c r="M47" s="1234"/>
      <c r="N47" s="26"/>
      <c r="O47" s="26"/>
      <c r="P47" s="1235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ht="12.75" customHeight="1">
      <c r="A48" s="1198"/>
      <c r="B48" s="1199" t="s">
        <v>2035</v>
      </c>
      <c r="C48" s="1200" t="s">
        <v>2036</v>
      </c>
      <c r="D48" s="1210" t="s">
        <v>2037</v>
      </c>
      <c r="E48" s="1211" t="str">
        <f t="shared" si="7"/>
        <v>UN</v>
      </c>
      <c r="F48" s="1212">
        <v>1.61</v>
      </c>
      <c r="G48" s="1213" t="str">
        <f t="shared" si="8"/>
        <v>x</v>
      </c>
      <c r="H48" s="1214">
        <v>2.41</v>
      </c>
      <c r="I48" s="1215" t="str">
        <f t="shared" si="9"/>
        <v>m</v>
      </c>
      <c r="J48" s="1207" t="str">
        <f>SUMIF(#REF!,'Resumo Esquadrias - T1'!$B48,#REF!)</f>
        <v>#N/A</v>
      </c>
      <c r="K48" s="1208"/>
      <c r="L48" s="1209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ht="12.75" customHeight="1">
      <c r="A49" s="1198"/>
      <c r="B49" s="1199" t="s">
        <v>2038</v>
      </c>
      <c r="C49" s="1200" t="s">
        <v>2039</v>
      </c>
      <c r="D49" s="1210" t="s">
        <v>2040</v>
      </c>
      <c r="E49" s="1211" t="str">
        <f t="shared" si="7"/>
        <v>UN</v>
      </c>
      <c r="F49" s="1212">
        <v>0.91</v>
      </c>
      <c r="G49" s="1213" t="str">
        <f t="shared" si="8"/>
        <v>x</v>
      </c>
      <c r="H49" s="1214">
        <v>2.41</v>
      </c>
      <c r="I49" s="1215" t="str">
        <f t="shared" si="9"/>
        <v>m</v>
      </c>
      <c r="J49" s="1207" t="str">
        <f>SUMIF(#REF!,'Resumo Esquadrias - T1'!$B49,#REF!)</f>
        <v>#N/A</v>
      </c>
      <c r="K49" s="1208"/>
      <c r="L49" s="1209"/>
      <c r="M49" s="1234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ht="12.75" customHeight="1">
      <c r="A50" s="1198"/>
      <c r="B50" s="1199" t="s">
        <v>2041</v>
      </c>
      <c r="C50" s="1200" t="s">
        <v>2039</v>
      </c>
      <c r="D50" s="1210" t="s">
        <v>2042</v>
      </c>
      <c r="E50" s="1211" t="str">
        <f t="shared" si="7"/>
        <v>UN</v>
      </c>
      <c r="F50" s="1212">
        <v>0.91</v>
      </c>
      <c r="G50" s="1213" t="str">
        <f t="shared" si="8"/>
        <v>x</v>
      </c>
      <c r="H50" s="1214">
        <v>2.21</v>
      </c>
      <c r="I50" s="1215" t="str">
        <f t="shared" si="9"/>
        <v>m</v>
      </c>
      <c r="J50" s="1207" t="str">
        <f>SUMIF(#REF!,'Resumo Esquadrias - T1'!$B50,#REF!)</f>
        <v>#N/A</v>
      </c>
      <c r="K50" s="1208"/>
      <c r="L50" s="1209"/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ht="12.75" customHeight="1">
      <c r="A51" s="1198"/>
      <c r="B51" s="1199" t="s">
        <v>2043</v>
      </c>
      <c r="C51" s="1200" t="s">
        <v>2044</v>
      </c>
      <c r="D51" s="1210" t="s">
        <v>2045</v>
      </c>
      <c r="E51" s="1211" t="str">
        <f t="shared" si="7"/>
        <v>UN</v>
      </c>
      <c r="F51" s="1212">
        <v>1.41</v>
      </c>
      <c r="G51" s="1213" t="str">
        <f t="shared" si="8"/>
        <v>x</v>
      </c>
      <c r="H51" s="1214">
        <v>2.41</v>
      </c>
      <c r="I51" s="1215" t="str">
        <f t="shared" si="9"/>
        <v>m</v>
      </c>
      <c r="J51" s="1207" t="str">
        <f>SUMIF(#REF!,'Resumo Esquadrias - T1'!$B51,#REF!)</f>
        <v>#N/A</v>
      </c>
      <c r="K51" s="1208"/>
      <c r="L51" s="1209"/>
      <c r="M51" s="1236"/>
      <c r="N51" s="1237"/>
      <c r="O51" s="1237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ht="12.75" customHeight="1">
      <c r="A52" s="1198"/>
      <c r="B52" s="1199" t="s">
        <v>2046</v>
      </c>
      <c r="C52" s="1200" t="s">
        <v>2044</v>
      </c>
      <c r="D52" s="1210" t="s">
        <v>2047</v>
      </c>
      <c r="E52" s="1211" t="str">
        <f t="shared" si="7"/>
        <v>UN</v>
      </c>
      <c r="F52" s="1212">
        <v>1.81</v>
      </c>
      <c r="G52" s="1213" t="str">
        <f t="shared" si="8"/>
        <v>x</v>
      </c>
      <c r="H52" s="1214">
        <v>2.41</v>
      </c>
      <c r="I52" s="1215" t="str">
        <f t="shared" si="9"/>
        <v>m</v>
      </c>
      <c r="J52" s="1207" t="str">
        <f>SUMIF(#REF!,'Resumo Esquadrias - T1'!$B52,#REF!)</f>
        <v>#N/A</v>
      </c>
      <c r="K52" s="1208"/>
      <c r="L52" s="1209"/>
      <c r="M52" s="1236"/>
      <c r="N52" s="1237"/>
      <c r="O52" s="1237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ht="12.75" customHeight="1">
      <c r="A53" s="1198"/>
      <c r="B53" s="1199" t="s">
        <v>2048</v>
      </c>
      <c r="C53" s="1200" t="s">
        <v>2025</v>
      </c>
      <c r="D53" s="1210" t="s">
        <v>2049</v>
      </c>
      <c r="E53" s="1211" t="str">
        <f t="shared" si="7"/>
        <v>UN</v>
      </c>
      <c r="F53" s="1212">
        <v>1.21</v>
      </c>
      <c r="G53" s="1213" t="str">
        <f t="shared" si="8"/>
        <v>x</v>
      </c>
      <c r="H53" s="1214">
        <v>1.41</v>
      </c>
      <c r="I53" s="1215" t="str">
        <f t="shared" si="9"/>
        <v>m</v>
      </c>
      <c r="J53" s="1207" t="str">
        <f>SUMIF(#REF!,'Resumo Esquadrias - T1'!$B53,#REF!)</f>
        <v>#N/A</v>
      </c>
      <c r="K53" s="1208"/>
      <c r="L53" s="1209"/>
      <c r="M53" s="1234"/>
      <c r="N53" s="26"/>
      <c r="O53" s="123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ht="12.75" customHeight="1">
      <c r="A54" s="1198"/>
      <c r="B54" s="1199" t="s">
        <v>2050</v>
      </c>
      <c r="C54" s="1200" t="s">
        <v>2051</v>
      </c>
      <c r="D54" s="1210" t="s">
        <v>2052</v>
      </c>
      <c r="E54" s="1211" t="str">
        <f t="shared" si="7"/>
        <v>UN</v>
      </c>
      <c r="F54" s="1212">
        <v>1.61</v>
      </c>
      <c r="G54" s="1213" t="str">
        <f t="shared" si="8"/>
        <v>x</v>
      </c>
      <c r="H54" s="1214">
        <v>2.41</v>
      </c>
      <c r="I54" s="1215" t="str">
        <f t="shared" si="9"/>
        <v>m</v>
      </c>
      <c r="J54" s="1207" t="str">
        <f>SUMIF(#REF!,'Resumo Esquadrias - T1'!$B54,#REF!)</f>
        <v>#N/A</v>
      </c>
      <c r="K54" s="1208"/>
      <c r="L54" s="1209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ht="12.75" customHeight="1">
      <c r="A55" s="1198"/>
      <c r="B55" s="1199" t="s">
        <v>2053</v>
      </c>
      <c r="C55" s="1200" t="s">
        <v>2054</v>
      </c>
      <c r="D55" s="1210" t="s">
        <v>2055</v>
      </c>
      <c r="E55" s="1211" t="str">
        <f t="shared" si="7"/>
        <v>UN</v>
      </c>
      <c r="F55" s="1212">
        <v>3.91</v>
      </c>
      <c r="G55" s="1213" t="str">
        <f t="shared" si="8"/>
        <v>x</v>
      </c>
      <c r="H55" s="1214">
        <v>1.41</v>
      </c>
      <c r="I55" s="1215" t="str">
        <f t="shared" si="9"/>
        <v>m</v>
      </c>
      <c r="J55" s="1207" t="str">
        <f>SUMIF(#REF!,'Resumo Esquadrias - T1'!$B55,#REF!)</f>
        <v>#N/A</v>
      </c>
      <c r="K55" s="1208"/>
      <c r="L55" s="1209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ht="12.75" customHeight="1">
      <c r="A56" s="1198"/>
      <c r="B56" s="1199" t="s">
        <v>2056</v>
      </c>
      <c r="C56" s="1200" t="s">
        <v>2054</v>
      </c>
      <c r="D56" s="1210" t="s">
        <v>2055</v>
      </c>
      <c r="E56" s="1211" t="str">
        <f t="shared" si="7"/>
        <v>UN</v>
      </c>
      <c r="F56" s="1212">
        <v>1.11</v>
      </c>
      <c r="G56" s="1213" t="str">
        <f t="shared" si="8"/>
        <v>x</v>
      </c>
      <c r="H56" s="1214">
        <v>1.41</v>
      </c>
      <c r="I56" s="1215" t="str">
        <f t="shared" si="9"/>
        <v>m</v>
      </c>
      <c r="J56" s="1207" t="str">
        <f>SUMIF(#REF!,'Resumo Esquadrias - T1'!$B56,#REF!)</f>
        <v>#N/A</v>
      </c>
      <c r="K56" s="1208"/>
      <c r="L56" s="1209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ht="12.75" customHeight="1">
      <c r="A57" s="1198"/>
      <c r="B57" s="1199" t="s">
        <v>2057</v>
      </c>
      <c r="C57" s="1200" t="s">
        <v>2054</v>
      </c>
      <c r="D57" s="1210" t="s">
        <v>2055</v>
      </c>
      <c r="E57" s="1211" t="str">
        <f t="shared" si="7"/>
        <v>UN</v>
      </c>
      <c r="F57" s="1212">
        <v>1.01</v>
      </c>
      <c r="G57" s="1213" t="str">
        <f t="shared" si="8"/>
        <v>x</v>
      </c>
      <c r="H57" s="1214">
        <v>1.41</v>
      </c>
      <c r="I57" s="1215" t="str">
        <f t="shared" si="9"/>
        <v>m</v>
      </c>
      <c r="J57" s="1207" t="str">
        <f>SUMIF(#REF!,'Resumo Esquadrias - T1'!$B57,#REF!)</f>
        <v>#N/A</v>
      </c>
      <c r="K57" s="1208"/>
      <c r="L57" s="1209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ht="12.75" customHeight="1">
      <c r="A58" s="1198"/>
      <c r="B58" s="1199" t="s">
        <v>2058</v>
      </c>
      <c r="C58" s="1200" t="s">
        <v>2051</v>
      </c>
      <c r="D58" s="1210" t="s">
        <v>2059</v>
      </c>
      <c r="E58" s="1211" t="str">
        <f t="shared" si="7"/>
        <v>UN</v>
      </c>
      <c r="F58" s="1212">
        <v>1.61</v>
      </c>
      <c r="G58" s="1213" t="str">
        <f t="shared" si="8"/>
        <v>x</v>
      </c>
      <c r="H58" s="1214">
        <v>2.41</v>
      </c>
      <c r="I58" s="1215" t="str">
        <f t="shared" si="9"/>
        <v>m</v>
      </c>
      <c r="J58" s="1207" t="str">
        <f>SUMIF(#REF!,'Resumo Esquadrias - T1'!$B58,#REF!)</f>
        <v>#N/A</v>
      </c>
      <c r="K58" s="1208"/>
      <c r="L58" s="1209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ht="12.75" customHeight="1">
      <c r="A59" s="1198"/>
      <c r="B59" s="1199" t="s">
        <v>2060</v>
      </c>
      <c r="C59" s="1200" t="s">
        <v>2039</v>
      </c>
      <c r="D59" s="1210" t="s">
        <v>2061</v>
      </c>
      <c r="E59" s="1211" t="str">
        <f t="shared" si="7"/>
        <v>UN</v>
      </c>
      <c r="F59" s="1212">
        <v>0.81</v>
      </c>
      <c r="G59" s="1213" t="str">
        <f t="shared" si="8"/>
        <v>x</v>
      </c>
      <c r="H59" s="1214">
        <v>1.61</v>
      </c>
      <c r="I59" s="1215" t="str">
        <f t="shared" si="9"/>
        <v>m</v>
      </c>
      <c r="J59" s="1207" t="str">
        <f>SUMIF(#REF!,'Resumo Esquadrias - T1'!$B59,#REF!)</f>
        <v>#N/A</v>
      </c>
      <c r="K59" s="1208"/>
      <c r="L59" s="1209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ht="12.75" customHeight="1">
      <c r="A60" s="1198"/>
      <c r="B60" s="1199" t="s">
        <v>2062</v>
      </c>
      <c r="C60" s="1200" t="s">
        <v>2063</v>
      </c>
      <c r="D60" s="1210" t="s">
        <v>2061</v>
      </c>
      <c r="E60" s="1211" t="str">
        <f t="shared" si="7"/>
        <v>UN</v>
      </c>
      <c r="F60" s="1212">
        <v>1.21</v>
      </c>
      <c r="G60" s="1213" t="str">
        <f t="shared" si="8"/>
        <v>x</v>
      </c>
      <c r="H60" s="1214">
        <v>1.01</v>
      </c>
      <c r="I60" s="1215" t="str">
        <f t="shared" si="9"/>
        <v>m</v>
      </c>
      <c r="J60" s="1207" t="str">
        <f>SUMIF(#REF!,'Resumo Esquadrias - T1'!$B60,#REF!)</f>
        <v>#N/A</v>
      </c>
      <c r="K60" s="1208"/>
      <c r="L60" s="1209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ht="12.75" customHeight="1">
      <c r="A61" s="1198"/>
      <c r="B61" s="1199" t="s">
        <v>2064</v>
      </c>
      <c r="C61" s="1200" t="s">
        <v>2065</v>
      </c>
      <c r="D61" s="1210" t="s">
        <v>2059</v>
      </c>
      <c r="E61" s="1211" t="str">
        <f t="shared" si="7"/>
        <v>UN</v>
      </c>
      <c r="F61" s="1212">
        <v>2.41</v>
      </c>
      <c r="G61" s="1213" t="str">
        <f t="shared" si="8"/>
        <v>x</v>
      </c>
      <c r="H61" s="1214">
        <v>1.41</v>
      </c>
      <c r="I61" s="1215" t="str">
        <f t="shared" si="9"/>
        <v>m</v>
      </c>
      <c r="J61" s="1207" t="str">
        <f>SUMIF(#REF!,'Resumo Esquadrias - T1'!$B61,#REF!)</f>
        <v>#N/A</v>
      </c>
      <c r="K61" s="1208"/>
      <c r="L61" s="1209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ht="12.75" customHeight="1">
      <c r="A62" s="1198"/>
      <c r="B62" s="1199" t="s">
        <v>2066</v>
      </c>
      <c r="C62" s="1200" t="s">
        <v>2067</v>
      </c>
      <c r="D62" s="1210" t="s">
        <v>2068</v>
      </c>
      <c r="E62" s="1211" t="str">
        <f t="shared" si="7"/>
        <v>UN</v>
      </c>
      <c r="F62" s="1212">
        <v>0.61</v>
      </c>
      <c r="G62" s="1213" t="str">
        <f t="shared" si="8"/>
        <v>x</v>
      </c>
      <c r="H62" s="1214">
        <v>0.61</v>
      </c>
      <c r="I62" s="1215" t="str">
        <f t="shared" si="9"/>
        <v>m</v>
      </c>
      <c r="J62" s="1207" t="str">
        <f>SUMIF(#REF!,'Resumo Esquadrias - T1'!$B62,#REF!)</f>
        <v>#N/A</v>
      </c>
      <c r="K62" s="1208"/>
      <c r="L62" s="1209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ht="12.75" customHeight="1">
      <c r="A63" s="1198"/>
      <c r="B63" s="1199" t="s">
        <v>2069</v>
      </c>
      <c r="C63" s="1200" t="s">
        <v>2067</v>
      </c>
      <c r="D63" s="1210" t="s">
        <v>2070</v>
      </c>
      <c r="E63" s="1211" t="str">
        <f t="shared" si="7"/>
        <v>UN</v>
      </c>
      <c r="F63" s="1212">
        <v>1.21</v>
      </c>
      <c r="G63" s="1213" t="str">
        <f t="shared" si="8"/>
        <v>x</v>
      </c>
      <c r="H63" s="1214">
        <v>1.01</v>
      </c>
      <c r="I63" s="1215" t="str">
        <f t="shared" si="9"/>
        <v>m</v>
      </c>
      <c r="J63" s="1207" t="str">
        <f>SUMIF(#REF!,'Resumo Esquadrias - T1'!$B63,#REF!)</f>
        <v>#N/A</v>
      </c>
      <c r="K63" s="1208"/>
      <c r="L63" s="1209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ht="12.75" customHeight="1">
      <c r="A64" s="1198"/>
      <c r="B64" s="1199" t="s">
        <v>2071</v>
      </c>
      <c r="C64" s="1200" t="s">
        <v>2067</v>
      </c>
      <c r="D64" s="1210" t="s">
        <v>2072</v>
      </c>
      <c r="E64" s="1211" t="str">
        <f t="shared" si="7"/>
        <v>UN</v>
      </c>
      <c r="F64" s="1212">
        <v>1.21</v>
      </c>
      <c r="G64" s="1213" t="str">
        <f t="shared" si="8"/>
        <v>x</v>
      </c>
      <c r="H64" s="1214">
        <v>0.71</v>
      </c>
      <c r="I64" s="1215" t="str">
        <f t="shared" si="9"/>
        <v>m</v>
      </c>
      <c r="J64" s="1207" t="str">
        <f>SUMIF(#REF!,'Resumo Esquadrias - T1'!$B64,#REF!)</f>
        <v>#N/A</v>
      </c>
      <c r="K64" s="1208"/>
      <c r="L64" s="1209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ht="12.75" customHeight="1">
      <c r="A65" s="1198"/>
      <c r="B65" s="1199" t="s">
        <v>2073</v>
      </c>
      <c r="C65" s="1200" t="s">
        <v>2074</v>
      </c>
      <c r="D65" s="1210" t="s">
        <v>2075</v>
      </c>
      <c r="E65" s="1211" t="str">
        <f t="shared" si="7"/>
        <v>UN</v>
      </c>
      <c r="F65" s="1212">
        <v>1.81</v>
      </c>
      <c r="G65" s="1213" t="str">
        <f t="shared" si="8"/>
        <v>x</v>
      </c>
      <c r="H65" s="1214">
        <v>2.21</v>
      </c>
      <c r="I65" s="1215" t="str">
        <f t="shared" si="9"/>
        <v>m</v>
      </c>
      <c r="J65" s="1207" t="str">
        <f>SUMIF(#REF!,'Resumo Esquadrias - T1'!$B65,#REF!)</f>
        <v>#N/A</v>
      </c>
      <c r="K65" s="1208"/>
      <c r="L65" s="1209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ht="12.75" customHeight="1">
      <c r="A66" s="1198"/>
      <c r="B66" s="1199" t="s">
        <v>2076</v>
      </c>
      <c r="C66" s="1200" t="s">
        <v>2067</v>
      </c>
      <c r="D66" s="1210" t="s">
        <v>2077</v>
      </c>
      <c r="E66" s="1211" t="str">
        <f t="shared" si="7"/>
        <v>UN</v>
      </c>
      <c r="F66" s="1212">
        <v>0.21</v>
      </c>
      <c r="G66" s="1213" t="str">
        <f t="shared" si="8"/>
        <v>x</v>
      </c>
      <c r="H66" s="1214">
        <v>0.21</v>
      </c>
      <c r="I66" s="1215" t="str">
        <f t="shared" si="9"/>
        <v>m</v>
      </c>
      <c r="J66" s="1207" t="str">
        <f>SUMIF(#REF!,'Resumo Esquadrias - T1'!$B66,#REF!)</f>
        <v>#N/A</v>
      </c>
      <c r="K66" s="1208"/>
      <c r="L66" s="1209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ht="12.75" customHeight="1">
      <c r="A67" s="1198"/>
      <c r="B67" s="1199" t="s">
        <v>2078</v>
      </c>
      <c r="C67" s="1200" t="s">
        <v>2067</v>
      </c>
      <c r="D67" s="1210"/>
      <c r="E67" s="1211" t="str">
        <f t="shared" si="7"/>
        <v>UN</v>
      </c>
      <c r="F67" s="1212">
        <v>0.21</v>
      </c>
      <c r="G67" s="1213" t="str">
        <f t="shared" si="8"/>
        <v>x</v>
      </c>
      <c r="H67" s="1214">
        <v>0.21</v>
      </c>
      <c r="I67" s="1215" t="str">
        <f t="shared" si="9"/>
        <v>m</v>
      </c>
      <c r="J67" s="1207" t="str">
        <f>SUMIF(#REF!,'Resumo Esquadrias - T1'!$B67,#REF!)</f>
        <v>#N/A</v>
      </c>
      <c r="K67" s="1208"/>
      <c r="L67" s="1209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ht="12.75" customHeight="1">
      <c r="A68" s="1198"/>
      <c r="B68" s="1199" t="s">
        <v>2079</v>
      </c>
      <c r="C68" s="1200" t="s">
        <v>2067</v>
      </c>
      <c r="D68" s="1210" t="s">
        <v>2080</v>
      </c>
      <c r="E68" s="1211" t="str">
        <f t="shared" si="7"/>
        <v>UN</v>
      </c>
      <c r="F68" s="1212">
        <v>2.01</v>
      </c>
      <c r="G68" s="1213" t="str">
        <f t="shared" si="8"/>
        <v>x</v>
      </c>
      <c r="H68" s="1214">
        <v>1.01</v>
      </c>
      <c r="I68" s="1215" t="str">
        <f t="shared" si="9"/>
        <v>m</v>
      </c>
      <c r="J68" s="1207" t="str">
        <f>SUMIF(#REF!,'Resumo Esquadrias - T1'!$B68,#REF!)</f>
        <v>#N/A</v>
      </c>
      <c r="K68" s="1208"/>
      <c r="L68" s="1209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ht="12.75" customHeight="1">
      <c r="A69" s="1198"/>
      <c r="B69" s="1199" t="s">
        <v>2081</v>
      </c>
      <c r="C69" s="1200" t="s">
        <v>2067</v>
      </c>
      <c r="D69" s="1210" t="s">
        <v>2082</v>
      </c>
      <c r="E69" s="1211" t="str">
        <f t="shared" si="7"/>
        <v>UN</v>
      </c>
      <c r="F69" s="1212">
        <v>0.9</v>
      </c>
      <c r="G69" s="1213" t="str">
        <f t="shared" si="8"/>
        <v>x</v>
      </c>
      <c r="H69" s="1214">
        <v>2.22</v>
      </c>
      <c r="I69" s="1215" t="str">
        <f t="shared" si="9"/>
        <v>m</v>
      </c>
      <c r="J69" s="1207" t="str">
        <f>SUMIF(#REF!,'Resumo Esquadrias - T1'!$B69,#REF!)</f>
        <v>#N/A</v>
      </c>
      <c r="K69" s="1208"/>
      <c r="L69" s="1209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ht="12.75" customHeight="1">
      <c r="A70" s="1198"/>
      <c r="B70" s="1199" t="s">
        <v>2083</v>
      </c>
      <c r="C70" s="1200" t="s">
        <v>2067</v>
      </c>
      <c r="D70" s="1210" t="s">
        <v>2061</v>
      </c>
      <c r="E70" s="1211" t="str">
        <f t="shared" si="7"/>
        <v>UN</v>
      </c>
      <c r="F70" s="1212">
        <v>0.71</v>
      </c>
      <c r="G70" s="1213" t="str">
        <f t="shared" si="8"/>
        <v>x</v>
      </c>
      <c r="H70" s="1214">
        <v>1.41</v>
      </c>
      <c r="I70" s="1215" t="str">
        <f t="shared" si="9"/>
        <v>m</v>
      </c>
      <c r="J70" s="1207" t="str">
        <f>SUMIF(#REF!,'Resumo Esquadrias - T1'!$B70,#REF!)</f>
        <v>#N/A</v>
      </c>
      <c r="K70" s="1208"/>
      <c r="L70" s="1209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ht="12.75" customHeight="1">
      <c r="A71" s="1198"/>
      <c r="B71" s="1199" t="s">
        <v>2084</v>
      </c>
      <c r="C71" s="1200" t="s">
        <v>2067</v>
      </c>
      <c r="D71" s="1210" t="s">
        <v>2061</v>
      </c>
      <c r="E71" s="1211" t="str">
        <f t="shared" si="7"/>
        <v>UN</v>
      </c>
      <c r="F71" s="1212">
        <v>0.81</v>
      </c>
      <c r="G71" s="1213" t="str">
        <f t="shared" si="8"/>
        <v>x</v>
      </c>
      <c r="H71" s="1214">
        <v>1.21</v>
      </c>
      <c r="I71" s="1215" t="str">
        <f t="shared" si="9"/>
        <v>m</v>
      </c>
      <c r="J71" s="1207" t="str">
        <f>SUMIF(#REF!,'Resumo Esquadrias - T1'!$B71,#REF!)</f>
        <v>#N/A</v>
      </c>
      <c r="K71" s="1208"/>
      <c r="L71" s="1209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ht="12.75" customHeight="1">
      <c r="A72" s="1198"/>
      <c r="B72" s="1199" t="s">
        <v>2085</v>
      </c>
      <c r="C72" s="1200" t="s">
        <v>2085</v>
      </c>
      <c r="D72" s="26"/>
      <c r="E72" s="1211" t="str">
        <f t="shared" si="7"/>
        <v>UN</v>
      </c>
      <c r="F72" s="1212">
        <v>0.4</v>
      </c>
      <c r="G72" s="1213" t="str">
        <f t="shared" si="8"/>
        <v>x</v>
      </c>
      <c r="H72" s="1214">
        <v>0.21</v>
      </c>
      <c r="I72" s="1215" t="str">
        <f t="shared" si="9"/>
        <v>m</v>
      </c>
      <c r="J72" s="1207" t="str">
        <f>SUMIF(#REF!,'Resumo Esquadrias - T1'!$B72,#REF!)</f>
        <v>#N/A</v>
      </c>
      <c r="K72" s="1208"/>
      <c r="L72" s="1209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ht="12.75" customHeight="1">
      <c r="A73" s="1198"/>
      <c r="B73" s="1199" t="s">
        <v>2086</v>
      </c>
      <c r="C73" s="1200" t="s">
        <v>2087</v>
      </c>
      <c r="D73" s="1210" t="s">
        <v>2088</v>
      </c>
      <c r="E73" s="1211" t="str">
        <f t="shared" si="7"/>
        <v>UN</v>
      </c>
      <c r="F73" s="1212">
        <v>1.7</v>
      </c>
      <c r="G73" s="1213" t="str">
        <f t="shared" si="8"/>
        <v>x</v>
      </c>
      <c r="H73" s="1214">
        <v>1.5</v>
      </c>
      <c r="I73" s="1215" t="str">
        <f t="shared" si="9"/>
        <v>m</v>
      </c>
      <c r="J73" s="1207" t="str">
        <f>SUMIF(#REF!,'Resumo Esquadrias - T1'!$B73,#REF!)</f>
        <v>#N/A</v>
      </c>
      <c r="K73" s="1238"/>
      <c r="L73" s="1209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ht="12.75" customHeight="1">
      <c r="A74" s="1198"/>
      <c r="B74" s="1199" t="s">
        <v>2089</v>
      </c>
      <c r="C74" s="1200" t="s">
        <v>762</v>
      </c>
      <c r="D74" s="1210" t="s">
        <v>2090</v>
      </c>
      <c r="E74" s="1211" t="str">
        <f t="shared" si="7"/>
        <v>UN</v>
      </c>
      <c r="F74" s="1212">
        <v>0.9</v>
      </c>
      <c r="G74" s="1213" t="str">
        <f t="shared" si="8"/>
        <v>x</v>
      </c>
      <c r="H74" s="1214">
        <v>1.5</v>
      </c>
      <c r="I74" s="1215" t="str">
        <f t="shared" si="9"/>
        <v>m</v>
      </c>
      <c r="J74" s="1207" t="str">
        <f>SUMIF(#REF!,'Resumo Esquadrias - T1'!$B74,#REF!)</f>
        <v>#N/A</v>
      </c>
      <c r="K74" s="1238"/>
      <c r="L74" s="1209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ht="12.75" customHeight="1">
      <c r="A75" s="1198"/>
      <c r="B75" s="1199"/>
      <c r="C75" s="1200"/>
      <c r="D75" s="1210"/>
      <c r="E75" s="1211" t="str">
        <f t="shared" si="7"/>
        <v/>
      </c>
      <c r="F75" s="1212"/>
      <c r="G75" s="1213">
        <f t="shared" si="8"/>
        <v>0</v>
      </c>
      <c r="H75" s="1214"/>
      <c r="I75" s="1215">
        <f t="shared" si="9"/>
        <v>0</v>
      </c>
      <c r="J75" s="1207" t="str">
        <f>SUMIF(#REF!,'Resumo Esquadrias - T1'!$B75,#REF!)</f>
        <v>#N/A</v>
      </c>
      <c r="K75" s="1067"/>
      <c r="L75" s="1209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ht="12.75" customHeight="1">
      <c r="A76" s="1198"/>
      <c r="B76" s="1199"/>
      <c r="C76" s="1200"/>
      <c r="D76" s="1210"/>
      <c r="E76" s="1211" t="str">
        <f t="shared" si="7"/>
        <v/>
      </c>
      <c r="F76" s="1212"/>
      <c r="G76" s="1213">
        <f t="shared" si="8"/>
        <v>0</v>
      </c>
      <c r="H76" s="1214"/>
      <c r="I76" s="1215">
        <f t="shared" si="9"/>
        <v>0</v>
      </c>
      <c r="J76" s="1207" t="str">
        <f>SUMIF(#REF!,'Resumo Esquadrias - T1'!$B76,#REF!)</f>
        <v>#N/A</v>
      </c>
      <c r="K76" s="1067"/>
      <c r="L76" s="1209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ht="12.75" customHeight="1">
      <c r="A77" s="1198"/>
      <c r="B77" s="1199"/>
      <c r="C77" s="1217"/>
      <c r="D77" s="1218"/>
      <c r="E77" s="1211" t="str">
        <f t="shared" si="7"/>
        <v/>
      </c>
      <c r="F77" s="1212"/>
      <c r="G77" s="1213">
        <f t="shared" si="8"/>
        <v>0</v>
      </c>
      <c r="H77" s="1214"/>
      <c r="I77" s="1215">
        <f t="shared" si="9"/>
        <v>0</v>
      </c>
      <c r="J77" s="1207" t="str">
        <f>SUMIF(#REF!,'Resumo Esquadrias - T1'!$B77,#REF!)</f>
        <v>#N/A</v>
      </c>
      <c r="K77" s="1067"/>
      <c r="L77" s="1209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ht="12.75" customHeight="1">
      <c r="A78" s="1198"/>
      <c r="B78" s="1199"/>
      <c r="C78" s="1217"/>
      <c r="D78" s="1218"/>
      <c r="E78" s="1211" t="str">
        <f t="shared" si="7"/>
        <v/>
      </c>
      <c r="F78" s="1212"/>
      <c r="G78" s="1213">
        <f t="shared" si="8"/>
        <v>0</v>
      </c>
      <c r="H78" s="1214"/>
      <c r="I78" s="1215">
        <f t="shared" si="9"/>
        <v>0</v>
      </c>
      <c r="J78" s="1207" t="str">
        <f>SUMIF(#REF!,'Resumo Esquadrias - T1'!$B78,#REF!)</f>
        <v>#N/A</v>
      </c>
      <c r="K78" s="1067"/>
      <c r="L78" s="1209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ht="12.75" customHeight="1">
      <c r="A79" s="1198"/>
      <c r="B79" s="1199"/>
      <c r="C79" s="1217"/>
      <c r="D79" s="1218"/>
      <c r="E79" s="1211" t="str">
        <f t="shared" si="7"/>
        <v/>
      </c>
      <c r="F79" s="1212"/>
      <c r="G79" s="1213">
        <f t="shared" si="8"/>
        <v>0</v>
      </c>
      <c r="H79" s="1214"/>
      <c r="I79" s="1215">
        <f t="shared" si="9"/>
        <v>0</v>
      </c>
      <c r="J79" s="1207" t="str">
        <f>SUMIF(#REF!,'Resumo Esquadrias - T1'!$B79,#REF!)</f>
        <v>#N/A</v>
      </c>
      <c r="K79" s="1067"/>
      <c r="L79" s="1209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ht="12.75" customHeight="1">
      <c r="A80" s="1198"/>
      <c r="B80" s="1199"/>
      <c r="C80" s="1217"/>
      <c r="D80" s="1218"/>
      <c r="E80" s="1211" t="str">
        <f t="shared" si="7"/>
        <v/>
      </c>
      <c r="F80" s="1212"/>
      <c r="G80" s="1213">
        <f t="shared" si="8"/>
        <v>0</v>
      </c>
      <c r="H80" s="1214"/>
      <c r="I80" s="1215">
        <f t="shared" si="9"/>
        <v>0</v>
      </c>
      <c r="J80" s="1207" t="str">
        <f>SUMIF(#REF!,'Resumo Esquadrias - T1'!$B80,#REF!)</f>
        <v>#N/A</v>
      </c>
      <c r="K80" s="1067"/>
      <c r="L80" s="1209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ht="12.75" customHeight="1">
      <c r="A81" s="1198"/>
      <c r="B81" s="1199"/>
      <c r="C81" s="1217"/>
      <c r="D81" s="1218"/>
      <c r="E81" s="1211" t="str">
        <f t="shared" si="7"/>
        <v/>
      </c>
      <c r="F81" s="1212"/>
      <c r="G81" s="1213">
        <f t="shared" si="8"/>
        <v>0</v>
      </c>
      <c r="H81" s="1214"/>
      <c r="I81" s="1215">
        <f t="shared" si="9"/>
        <v>0</v>
      </c>
      <c r="J81" s="1207" t="str">
        <f>SUMIF(#REF!,'Resumo Esquadrias - T1'!$B81,#REF!)</f>
        <v>#N/A</v>
      </c>
      <c r="K81" s="1067"/>
      <c r="L81" s="1209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ht="12.75" customHeight="1">
      <c r="A82" s="1198"/>
      <c r="B82" s="1199"/>
      <c r="C82" s="1217"/>
      <c r="D82" s="1218"/>
      <c r="E82" s="1211" t="str">
        <f t="shared" si="7"/>
        <v/>
      </c>
      <c r="F82" s="1212"/>
      <c r="G82" s="1213">
        <f t="shared" si="8"/>
        <v>0</v>
      </c>
      <c r="H82" s="1214"/>
      <c r="I82" s="1215">
        <f t="shared" si="9"/>
        <v>0</v>
      </c>
      <c r="J82" s="1207" t="str">
        <f>SUMIF(#REF!,'Resumo Esquadrias - T1'!$B82,#REF!)</f>
        <v>#N/A</v>
      </c>
      <c r="K82" s="1067"/>
      <c r="L82" s="1209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ht="12.75" customHeight="1">
      <c r="A83" s="1198"/>
      <c r="B83" s="1199"/>
      <c r="C83" s="1200"/>
      <c r="D83" s="1210"/>
      <c r="E83" s="1211" t="str">
        <f t="shared" si="7"/>
        <v/>
      </c>
      <c r="F83" s="1212"/>
      <c r="G83" s="1213">
        <f t="shared" si="8"/>
        <v>0</v>
      </c>
      <c r="H83" s="1214"/>
      <c r="I83" s="1215">
        <f t="shared" si="9"/>
        <v>0</v>
      </c>
      <c r="J83" s="1207" t="str">
        <f>SUMIF(#REF!,'Resumo Esquadrias - T1'!$B83,#REF!)</f>
        <v>#N/A</v>
      </c>
      <c r="K83" s="1067"/>
      <c r="L83" s="1209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ht="12.75" customHeight="1">
      <c r="A84" s="1198"/>
      <c r="B84" s="1199"/>
      <c r="C84" s="1200"/>
      <c r="D84" s="1210"/>
      <c r="E84" s="1211" t="str">
        <f t="shared" si="7"/>
        <v/>
      </c>
      <c r="F84" s="1212"/>
      <c r="G84" s="1213">
        <f t="shared" si="8"/>
        <v>0</v>
      </c>
      <c r="H84" s="1214"/>
      <c r="I84" s="1215">
        <f t="shared" si="9"/>
        <v>0</v>
      </c>
      <c r="J84" s="1207" t="str">
        <f>SUMIF(#REF!,'Resumo Esquadrias - T1'!$B84,#REF!)</f>
        <v>#N/A</v>
      </c>
      <c r="K84" s="1067"/>
      <c r="L84" s="1209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ht="12.75" customHeight="1">
      <c r="A85" s="1198"/>
      <c r="B85" s="1199"/>
      <c r="C85" s="1217"/>
      <c r="D85" s="1218"/>
      <c r="E85" s="1211" t="str">
        <f t="shared" si="7"/>
        <v/>
      </c>
      <c r="F85" s="1212"/>
      <c r="G85" s="1213">
        <f t="shared" si="8"/>
        <v>0</v>
      </c>
      <c r="H85" s="1214"/>
      <c r="I85" s="1215">
        <f t="shared" si="9"/>
        <v>0</v>
      </c>
      <c r="J85" s="1207" t="str">
        <f>SUMIF(#REF!,'Resumo Esquadrias - T1'!$B85,#REF!)</f>
        <v>#N/A</v>
      </c>
      <c r="K85" s="1067"/>
      <c r="L85" s="1209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ht="12.75" customHeight="1">
      <c r="A86" s="1198"/>
      <c r="B86" s="1199"/>
      <c r="C86" s="1217"/>
      <c r="D86" s="1218"/>
      <c r="E86" s="1211" t="str">
        <f t="shared" si="7"/>
        <v/>
      </c>
      <c r="F86" s="1212"/>
      <c r="G86" s="1213">
        <f t="shared" si="8"/>
        <v>0</v>
      </c>
      <c r="H86" s="1214"/>
      <c r="I86" s="1215">
        <f t="shared" si="9"/>
        <v>0</v>
      </c>
      <c r="J86" s="1207" t="str">
        <f>SUMIF(#REF!,'Resumo Esquadrias - T1'!$B86,#REF!)</f>
        <v>#N/A</v>
      </c>
      <c r="K86" s="1067"/>
      <c r="L86" s="1209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ht="12.75" customHeight="1">
      <c r="A87" s="1198"/>
      <c r="B87" s="1199"/>
      <c r="C87" s="1200"/>
      <c r="D87" s="1210"/>
      <c r="E87" s="1211" t="str">
        <f t="shared" si="7"/>
        <v/>
      </c>
      <c r="F87" s="1212"/>
      <c r="G87" s="1213">
        <f t="shared" si="8"/>
        <v>0</v>
      </c>
      <c r="H87" s="1214"/>
      <c r="I87" s="1215">
        <f t="shared" si="9"/>
        <v>0</v>
      </c>
      <c r="J87" s="1207" t="str">
        <f>SUMIF(#REF!,'Resumo Esquadrias - T1'!$B87,#REF!)</f>
        <v>#N/A</v>
      </c>
      <c r="K87" s="1067"/>
      <c r="L87" s="1209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ht="12.75" customHeight="1">
      <c r="A88" s="1198"/>
      <c r="B88" s="1199"/>
      <c r="C88" s="1200"/>
      <c r="D88" s="1210"/>
      <c r="E88" s="1211" t="str">
        <f t="shared" si="7"/>
        <v/>
      </c>
      <c r="F88" s="1212"/>
      <c r="G88" s="1213">
        <f t="shared" si="8"/>
        <v>0</v>
      </c>
      <c r="H88" s="1214"/>
      <c r="I88" s="1215">
        <f t="shared" si="9"/>
        <v>0</v>
      </c>
      <c r="J88" s="1207" t="str">
        <f>SUMIF(#REF!,'Resumo Esquadrias - T1'!$B88,#REF!)</f>
        <v>#N/A</v>
      </c>
      <c r="K88" s="1067"/>
      <c r="L88" s="1209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ht="12.75" customHeight="1">
      <c r="A89" s="1198"/>
      <c r="B89" s="1199"/>
      <c r="C89" s="1200"/>
      <c r="D89" s="1210"/>
      <c r="E89" s="1211" t="str">
        <f t="shared" si="7"/>
        <v/>
      </c>
      <c r="F89" s="1212"/>
      <c r="G89" s="1213">
        <f t="shared" si="8"/>
        <v>0</v>
      </c>
      <c r="H89" s="1214"/>
      <c r="I89" s="1215">
        <f t="shared" si="9"/>
        <v>0</v>
      </c>
      <c r="J89" s="1207" t="str">
        <f>SUMIF(#REF!,'Resumo Esquadrias - T1'!$B89,#REF!)</f>
        <v>#N/A</v>
      </c>
      <c r="K89" s="1067"/>
      <c r="L89" s="1209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ht="12.75" customHeight="1">
      <c r="A90" s="1198"/>
      <c r="B90" s="1199"/>
      <c r="C90" s="1200"/>
      <c r="D90" s="1210"/>
      <c r="E90" s="1211" t="str">
        <f t="shared" si="7"/>
        <v/>
      </c>
      <c r="F90" s="1212"/>
      <c r="G90" s="1213">
        <f t="shared" si="8"/>
        <v>0</v>
      </c>
      <c r="H90" s="1214"/>
      <c r="I90" s="1215">
        <f t="shared" si="9"/>
        <v>0</v>
      </c>
      <c r="J90" s="1207" t="str">
        <f>SUMIF(#REF!,'Resumo Esquadrias - T1'!$B90,#REF!)</f>
        <v>#N/A</v>
      </c>
      <c r="K90" s="1067"/>
      <c r="L90" s="1209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ht="12.75" customHeight="1">
      <c r="A91" s="1198"/>
      <c r="B91" s="1199"/>
      <c r="C91" s="1200"/>
      <c r="D91" s="1210"/>
      <c r="E91" s="1211" t="str">
        <f t="shared" si="7"/>
        <v/>
      </c>
      <c r="F91" s="1212"/>
      <c r="G91" s="1213">
        <f t="shared" si="8"/>
        <v>0</v>
      </c>
      <c r="H91" s="1214"/>
      <c r="I91" s="1215">
        <f t="shared" si="9"/>
        <v>0</v>
      </c>
      <c r="J91" s="1207" t="str">
        <f>SUMIF(#REF!,'Resumo Esquadrias - T1'!$B91,#REF!)</f>
        <v>#N/A</v>
      </c>
      <c r="K91" s="1067"/>
      <c r="L91" s="1209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ht="12.75" customHeight="1">
      <c r="A92" s="1198"/>
      <c r="B92" s="1199"/>
      <c r="C92" s="1200"/>
      <c r="D92" s="1210"/>
      <c r="E92" s="1211" t="str">
        <f t="shared" si="7"/>
        <v/>
      </c>
      <c r="F92" s="1212"/>
      <c r="G92" s="1213">
        <f t="shared" si="8"/>
        <v>0</v>
      </c>
      <c r="H92" s="1214"/>
      <c r="I92" s="1215">
        <f t="shared" si="9"/>
        <v>0</v>
      </c>
      <c r="J92" s="1207" t="str">
        <f>SUMIF(#REF!,'Resumo Esquadrias - T1'!$B92,#REF!)</f>
        <v>#N/A</v>
      </c>
      <c r="K92" s="1067"/>
      <c r="L92" s="1209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ht="12.75" customHeight="1">
      <c r="A93" s="1198"/>
      <c r="B93" s="1199"/>
      <c r="C93" s="1200"/>
      <c r="D93" s="1210"/>
      <c r="E93" s="1211" t="str">
        <f t="shared" si="7"/>
        <v/>
      </c>
      <c r="F93" s="1212"/>
      <c r="G93" s="1213">
        <f t="shared" si="8"/>
        <v>0</v>
      </c>
      <c r="H93" s="1214"/>
      <c r="I93" s="1215">
        <f t="shared" si="9"/>
        <v>0</v>
      </c>
      <c r="J93" s="1207" t="str">
        <f>SUMIF(#REF!,'Resumo Esquadrias - T1'!$B93,#REF!)</f>
        <v>#N/A</v>
      </c>
      <c r="K93" s="1067"/>
      <c r="L93" s="1209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ht="12.75" customHeight="1">
      <c r="A94" s="1198"/>
      <c r="B94" s="1199"/>
      <c r="C94" s="1200"/>
      <c r="D94" s="1210"/>
      <c r="E94" s="1211" t="str">
        <f t="shared" si="7"/>
        <v/>
      </c>
      <c r="F94" s="1212"/>
      <c r="G94" s="1213">
        <f t="shared" si="8"/>
        <v>0</v>
      </c>
      <c r="H94" s="1214"/>
      <c r="I94" s="1215">
        <f t="shared" si="9"/>
        <v>0</v>
      </c>
      <c r="J94" s="1207" t="str">
        <f>SUMIF(#REF!,'Resumo Esquadrias - T1'!$B94,#REF!)</f>
        <v>#N/A</v>
      </c>
      <c r="K94" s="1067"/>
      <c r="L94" s="1209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ht="12.75" customHeight="1">
      <c r="A95" s="1198"/>
      <c r="B95" s="1199"/>
      <c r="C95" s="1200"/>
      <c r="D95" s="1210"/>
      <c r="E95" s="1211" t="str">
        <f t="shared" si="7"/>
        <v/>
      </c>
      <c r="F95" s="1212"/>
      <c r="G95" s="1213">
        <f t="shared" si="8"/>
        <v>0</v>
      </c>
      <c r="H95" s="1214"/>
      <c r="I95" s="1215">
        <f t="shared" si="9"/>
        <v>0</v>
      </c>
      <c r="J95" s="1207" t="str">
        <f>SUMIF(#REF!,'Resumo Esquadrias - T1'!$B95,#REF!)</f>
        <v>#N/A</v>
      </c>
      <c r="K95" s="1067"/>
      <c r="L95" s="1209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ht="12.75" customHeight="1">
      <c r="A96" s="1198"/>
      <c r="B96" s="1199"/>
      <c r="C96" s="1200"/>
      <c r="D96" s="1210"/>
      <c r="E96" s="1211" t="str">
        <f t="shared" si="7"/>
        <v/>
      </c>
      <c r="F96" s="1212"/>
      <c r="G96" s="1213">
        <f t="shared" si="8"/>
        <v>0</v>
      </c>
      <c r="H96" s="1214"/>
      <c r="I96" s="1215">
        <f t="shared" si="9"/>
        <v>0</v>
      </c>
      <c r="J96" s="1207" t="str">
        <f>SUMIF(#REF!,'Resumo Esquadrias - T1'!$B96,#REF!)</f>
        <v>#N/A</v>
      </c>
      <c r="K96" s="1067"/>
      <c r="L96" s="1209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ht="12.75" customHeight="1">
      <c r="A97" s="1198"/>
      <c r="B97" s="1199"/>
      <c r="C97" s="1200"/>
      <c r="D97" s="1210"/>
      <c r="E97" s="1211" t="str">
        <f t="shared" si="7"/>
        <v/>
      </c>
      <c r="F97" s="1212"/>
      <c r="G97" s="1213">
        <f t="shared" si="8"/>
        <v>0</v>
      </c>
      <c r="H97" s="1214"/>
      <c r="I97" s="1215">
        <f t="shared" si="9"/>
        <v>0</v>
      </c>
      <c r="J97" s="1207" t="str">
        <f>SUMIF(#REF!,'Resumo Esquadrias - T1'!$B97,#REF!)</f>
        <v>#N/A</v>
      </c>
      <c r="K97" s="1067"/>
      <c r="L97" s="1209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ht="12.75" customHeight="1">
      <c r="A98" s="1198"/>
      <c r="B98" s="1199"/>
      <c r="C98" s="1200"/>
      <c r="D98" s="1210"/>
      <c r="E98" s="1211" t="str">
        <f t="shared" si="7"/>
        <v/>
      </c>
      <c r="F98" s="1212"/>
      <c r="G98" s="1213">
        <f t="shared" si="8"/>
        <v>0</v>
      </c>
      <c r="H98" s="1214"/>
      <c r="I98" s="1215">
        <f t="shared" si="9"/>
        <v>0</v>
      </c>
      <c r="J98" s="1207" t="str">
        <f>SUMIF(#REF!,'Resumo Esquadrias - T1'!$B98,#REF!)</f>
        <v>#N/A</v>
      </c>
      <c r="K98" s="1067"/>
      <c r="L98" s="1209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ht="12.75" customHeight="1">
      <c r="A99" s="1198"/>
      <c r="B99" s="1199"/>
      <c r="C99" s="1200"/>
      <c r="D99" s="1210"/>
      <c r="E99" s="1211" t="str">
        <f t="shared" si="7"/>
        <v/>
      </c>
      <c r="F99" s="1212"/>
      <c r="G99" s="1213">
        <f t="shared" si="8"/>
        <v>0</v>
      </c>
      <c r="H99" s="1214"/>
      <c r="I99" s="1215">
        <f t="shared" si="9"/>
        <v>0</v>
      </c>
      <c r="J99" s="1207" t="str">
        <f>SUMIF(#REF!,'Resumo Esquadrias - T1'!$B99,#REF!)</f>
        <v>#N/A</v>
      </c>
      <c r="K99" s="1067"/>
      <c r="L99" s="1209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ht="12.75" customHeight="1">
      <c r="A100" s="1198"/>
      <c r="B100" s="1199"/>
      <c r="C100" s="1200"/>
      <c r="D100" s="1210"/>
      <c r="E100" s="1211" t="str">
        <f t="shared" si="7"/>
        <v/>
      </c>
      <c r="F100" s="1212"/>
      <c r="G100" s="1213">
        <f t="shared" si="8"/>
        <v>0</v>
      </c>
      <c r="H100" s="1214"/>
      <c r="I100" s="1215">
        <f t="shared" si="9"/>
        <v>0</v>
      </c>
      <c r="J100" s="1207" t="str">
        <f>SUMIF(#REF!,'Resumo Esquadrias - T1'!$B100,#REF!)</f>
        <v>#N/A</v>
      </c>
      <c r="K100" s="1067"/>
      <c r="L100" s="1209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ht="12.75" customHeight="1">
      <c r="A101" s="1198"/>
      <c r="B101" s="1199"/>
      <c r="C101" s="1200"/>
      <c r="D101" s="1210"/>
      <c r="E101" s="1211" t="str">
        <f t="shared" si="7"/>
        <v/>
      </c>
      <c r="F101" s="1212"/>
      <c r="G101" s="1213">
        <f t="shared" si="8"/>
        <v>0</v>
      </c>
      <c r="H101" s="1214"/>
      <c r="I101" s="1215">
        <f t="shared" si="9"/>
        <v>0</v>
      </c>
      <c r="J101" s="1207" t="str">
        <f>SUMIF(#REF!,'Resumo Esquadrias - T1'!$B101,#REF!)</f>
        <v>#N/A</v>
      </c>
      <c r="K101" s="1067"/>
      <c r="L101" s="1209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ht="12.75" customHeight="1">
      <c r="A102" s="1198"/>
      <c r="B102" s="1199"/>
      <c r="C102" s="1200"/>
      <c r="D102" s="1210"/>
      <c r="E102" s="1211" t="str">
        <f t="shared" si="7"/>
        <v/>
      </c>
      <c r="F102" s="1212"/>
      <c r="G102" s="1213">
        <f t="shared" si="8"/>
        <v>0</v>
      </c>
      <c r="H102" s="1214"/>
      <c r="I102" s="1215">
        <f t="shared" si="9"/>
        <v>0</v>
      </c>
      <c r="J102" s="1207" t="str">
        <f>SUMIF(#REF!,'Resumo Esquadrias - T1'!$B102,#REF!)</f>
        <v>#N/A</v>
      </c>
      <c r="K102" s="1067"/>
      <c r="L102" s="1209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ht="12.75" customHeight="1">
      <c r="A103" s="1198"/>
      <c r="B103" s="1199"/>
      <c r="C103" s="1200"/>
      <c r="D103" s="1210"/>
      <c r="E103" s="1211" t="str">
        <f t="shared" si="7"/>
        <v/>
      </c>
      <c r="F103" s="1212"/>
      <c r="G103" s="1213">
        <f t="shared" si="8"/>
        <v>0</v>
      </c>
      <c r="H103" s="1214"/>
      <c r="I103" s="1215">
        <f t="shared" si="9"/>
        <v>0</v>
      </c>
      <c r="J103" s="1207" t="str">
        <f>SUMIF(#REF!,'Resumo Esquadrias - T1'!$B103,#REF!)</f>
        <v>#N/A</v>
      </c>
      <c r="K103" s="1067"/>
      <c r="L103" s="1209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ht="12.75" customHeight="1">
      <c r="A104" s="1198"/>
      <c r="B104" s="1199"/>
      <c r="C104" s="1200"/>
      <c r="D104" s="1210"/>
      <c r="E104" s="1211" t="str">
        <f t="shared" si="7"/>
        <v/>
      </c>
      <c r="F104" s="1212"/>
      <c r="G104" s="1213">
        <f t="shared" si="8"/>
        <v>0</v>
      </c>
      <c r="H104" s="1214"/>
      <c r="I104" s="1215">
        <f t="shared" si="9"/>
        <v>0</v>
      </c>
      <c r="J104" s="1207" t="str">
        <f>SUMIF(#REF!,'Resumo Esquadrias - T1'!$B104,#REF!)</f>
        <v>#N/A</v>
      </c>
      <c r="K104" s="1067"/>
      <c r="L104" s="1209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ht="14.25" customHeight="1">
      <c r="A105" s="1219" t="s">
        <v>2012</v>
      </c>
      <c r="B105" s="1220"/>
      <c r="C105" s="1221"/>
      <c r="D105" s="1221"/>
      <c r="E105" s="1222"/>
      <c r="F105" s="1223"/>
      <c r="G105" s="1224"/>
      <c r="H105" s="1239"/>
      <c r="I105" s="1225">
        <f t="shared" si="9"/>
        <v>0</v>
      </c>
      <c r="J105" s="1226" t="str">
        <f>SUMIF(#REF!,'Resumo Esquadrias - T1'!$B105,#REF!)</f>
        <v>#N/A</v>
      </c>
      <c r="K105" s="1227"/>
      <c r="L105" s="1228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2.75" customHeight="1">
      <c r="A106" s="1193"/>
      <c r="B106" s="1194" t="s">
        <v>1967</v>
      </c>
      <c r="C106" s="1194" t="s">
        <v>2091</v>
      </c>
      <c r="D106" s="1194"/>
      <c r="E106" s="1194"/>
      <c r="F106" s="1194"/>
      <c r="G106" s="1194"/>
      <c r="H106" s="1194"/>
      <c r="I106" s="1194"/>
      <c r="J106" s="1195"/>
      <c r="K106" s="1196"/>
      <c r="L106" s="1197"/>
      <c r="M106" s="883"/>
      <c r="N106" s="883"/>
      <c r="O106" s="883"/>
      <c r="P106" s="883"/>
      <c r="Q106" s="883"/>
      <c r="R106" s="883"/>
      <c r="S106" s="883"/>
      <c r="T106" s="883"/>
      <c r="U106" s="883"/>
      <c r="V106" s="883"/>
      <c r="W106" s="883"/>
      <c r="X106" s="883"/>
      <c r="Y106" s="883"/>
      <c r="Z106" s="883"/>
    </row>
    <row r="107" ht="12.75" customHeight="1">
      <c r="A107" s="1198"/>
      <c r="B107" s="1199" t="s">
        <v>2092</v>
      </c>
      <c r="C107" s="1200" t="s">
        <v>2093</v>
      </c>
      <c r="D107" s="1210" t="s">
        <v>2088</v>
      </c>
      <c r="E107" s="1202" t="str">
        <f t="shared" ref="E107:E115" si="10">IF(B107="","","UN")</f>
        <v>UN</v>
      </c>
      <c r="F107" s="1203">
        <v>0.96</v>
      </c>
      <c r="G107" s="1204" t="str">
        <f t="shared" ref="G107:G115" si="11">IF(F107=0,0,"x")</f>
        <v>x</v>
      </c>
      <c r="H107" s="1205">
        <v>2.21</v>
      </c>
      <c r="I107" s="1206" t="str">
        <f t="shared" ref="I107:I115" si="12">IF(H107=0,0,"m")</f>
        <v>m</v>
      </c>
      <c r="J107" s="1207" t="str">
        <f>SUMIF(#REF!,'Resumo Esquadrias - T1'!$B107,#REF!)</f>
        <v>#N/A</v>
      </c>
      <c r="K107" s="1208"/>
      <c r="L107" s="1209"/>
      <c r="M107" s="1234"/>
      <c r="N107" s="26"/>
      <c r="O107" s="1234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ht="12.75" customHeight="1">
      <c r="A108" s="1198"/>
      <c r="B108" s="1199" t="s">
        <v>2094</v>
      </c>
      <c r="C108" s="1200" t="s">
        <v>2095</v>
      </c>
      <c r="D108" s="1210" t="s">
        <v>81</v>
      </c>
      <c r="E108" s="1211" t="str">
        <f t="shared" si="10"/>
        <v>UN</v>
      </c>
      <c r="F108" s="1212">
        <v>1.0</v>
      </c>
      <c r="G108" s="1213" t="str">
        <f t="shared" si="11"/>
        <v>x</v>
      </c>
      <c r="H108" s="1214">
        <v>1.0</v>
      </c>
      <c r="I108" s="1215" t="str">
        <f t="shared" si="12"/>
        <v>m</v>
      </c>
      <c r="J108" s="1207" t="str">
        <f>SUMIF(#REF!,'Resumo Esquadrias - T1'!$B108,#REF!)</f>
        <v>#N/A</v>
      </c>
      <c r="K108" s="1208"/>
      <c r="L108" s="1209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ht="12.75" customHeight="1">
      <c r="A109" s="1198"/>
      <c r="B109" s="1199" t="s">
        <v>2096</v>
      </c>
      <c r="C109" s="1200" t="s">
        <v>2097</v>
      </c>
      <c r="D109" s="1210" t="s">
        <v>2098</v>
      </c>
      <c r="E109" s="1211" t="str">
        <f t="shared" si="10"/>
        <v>UN</v>
      </c>
      <c r="F109" s="1212">
        <v>0.81</v>
      </c>
      <c r="G109" s="1213" t="str">
        <f t="shared" si="11"/>
        <v>x</v>
      </c>
      <c r="H109" s="1214">
        <v>0.81</v>
      </c>
      <c r="I109" s="1215" t="str">
        <f t="shared" si="12"/>
        <v>m</v>
      </c>
      <c r="J109" s="1207" t="str">
        <f>SUMIF(#REF!,'Resumo Esquadrias - T1'!$B109,#REF!)</f>
        <v>#N/A</v>
      </c>
      <c r="K109" s="1208"/>
      <c r="L109" s="1209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ht="12.75" customHeight="1">
      <c r="A110" s="1198"/>
      <c r="B110" s="1199" t="s">
        <v>2099</v>
      </c>
      <c r="C110" s="1200" t="s">
        <v>2100</v>
      </c>
      <c r="D110" s="1210" t="s">
        <v>2101</v>
      </c>
      <c r="E110" s="1211" t="str">
        <f t="shared" si="10"/>
        <v>UN</v>
      </c>
      <c r="F110" s="1212">
        <v>1.0</v>
      </c>
      <c r="G110" s="1213" t="str">
        <f t="shared" si="11"/>
        <v>x</v>
      </c>
      <c r="H110" s="1214">
        <v>0.94</v>
      </c>
      <c r="I110" s="1215" t="str">
        <f t="shared" si="12"/>
        <v>m</v>
      </c>
      <c r="J110" s="1207" t="str">
        <f>SUMIF(#REF!,'Resumo Esquadrias - T1'!$B110,#REF!)</f>
        <v>#N/A</v>
      </c>
      <c r="K110" s="1208"/>
      <c r="L110" s="1209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ht="12.75" customHeight="1">
      <c r="A111" s="1198"/>
      <c r="B111" s="1199" t="s">
        <v>2102</v>
      </c>
      <c r="C111" s="1200" t="s">
        <v>2103</v>
      </c>
      <c r="D111" s="1210" t="s">
        <v>2061</v>
      </c>
      <c r="E111" s="1211" t="str">
        <f t="shared" si="10"/>
        <v>UN</v>
      </c>
      <c r="F111" s="1212">
        <v>1.0</v>
      </c>
      <c r="G111" s="1213" t="str">
        <f t="shared" si="11"/>
        <v>x</v>
      </c>
      <c r="H111" s="1214">
        <v>1.0</v>
      </c>
      <c r="I111" s="1215" t="str">
        <f t="shared" si="12"/>
        <v>m</v>
      </c>
      <c r="J111" s="1207" t="str">
        <f>SUMIF(#REF!,'Resumo Esquadrias - T1'!$B111,#REF!)</f>
        <v>#N/A</v>
      </c>
      <c r="K111" s="1208"/>
      <c r="L111" s="1209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ht="12.75" customHeight="1">
      <c r="A112" s="1198"/>
      <c r="B112" s="1199" t="s">
        <v>2104</v>
      </c>
      <c r="C112" s="1200" t="s">
        <v>2105</v>
      </c>
      <c r="D112" s="1210" t="s">
        <v>2106</v>
      </c>
      <c r="E112" s="1211" t="str">
        <f t="shared" si="10"/>
        <v>UN</v>
      </c>
      <c r="F112" s="1212">
        <v>1.0</v>
      </c>
      <c r="G112" s="1213" t="str">
        <f t="shared" si="11"/>
        <v>x</v>
      </c>
      <c r="H112" s="1214">
        <v>1.0</v>
      </c>
      <c r="I112" s="1215" t="str">
        <f t="shared" si="12"/>
        <v>m</v>
      </c>
      <c r="J112" s="1207" t="str">
        <f>SUMIF(#REF!,'Resumo Esquadrias - T1'!$B112,#REF!)</f>
        <v>#N/A</v>
      </c>
      <c r="K112" s="1208"/>
      <c r="L112" s="1209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ht="12.75" customHeight="1">
      <c r="A113" s="1198"/>
      <c r="B113" s="1199" t="s">
        <v>2107</v>
      </c>
      <c r="C113" s="1200" t="s">
        <v>2108</v>
      </c>
      <c r="D113" s="1210" t="s">
        <v>2109</v>
      </c>
      <c r="E113" s="1211" t="str">
        <f t="shared" si="10"/>
        <v>UN</v>
      </c>
      <c r="F113" s="1212">
        <v>5.15</v>
      </c>
      <c r="G113" s="1213" t="str">
        <f t="shared" si="11"/>
        <v>x</v>
      </c>
      <c r="H113" s="1214"/>
      <c r="I113" s="1215">
        <f t="shared" si="12"/>
        <v>0</v>
      </c>
      <c r="J113" s="1207" t="str">
        <f>SUMIF(#REF!,'Resumo Esquadrias - T1'!$B113,#REF!)</f>
        <v>#N/A</v>
      </c>
      <c r="K113" s="1208"/>
      <c r="L113" s="1209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ht="12.75" customHeight="1">
      <c r="A114" s="1198"/>
      <c r="B114" s="1199" t="s">
        <v>2110</v>
      </c>
      <c r="C114" s="1200" t="s">
        <v>2111</v>
      </c>
      <c r="D114" s="1210" t="s">
        <v>2109</v>
      </c>
      <c r="E114" s="1211" t="str">
        <f t="shared" si="10"/>
        <v>UN</v>
      </c>
      <c r="F114" s="1212"/>
      <c r="G114" s="1213">
        <f t="shared" si="11"/>
        <v>0</v>
      </c>
      <c r="H114" s="1214"/>
      <c r="I114" s="1215">
        <f t="shared" si="12"/>
        <v>0</v>
      </c>
      <c r="J114" s="1207" t="str">
        <f>SUMIF(#REF!,'Resumo Esquadrias - T1'!$B114,#REF!)</f>
        <v>#N/A</v>
      </c>
      <c r="K114" s="1208"/>
      <c r="L114" s="1209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ht="12.75" customHeight="1">
      <c r="A115" s="1198"/>
      <c r="B115" s="1199" t="s">
        <v>2112</v>
      </c>
      <c r="C115" s="1200" t="s">
        <v>2113</v>
      </c>
      <c r="D115" s="1210" t="s">
        <v>2109</v>
      </c>
      <c r="E115" s="1211" t="str">
        <f t="shared" si="10"/>
        <v>UN</v>
      </c>
      <c r="F115" s="1212"/>
      <c r="G115" s="1213">
        <f t="shared" si="11"/>
        <v>0</v>
      </c>
      <c r="H115" s="1214"/>
      <c r="I115" s="1215">
        <f t="shared" si="12"/>
        <v>0</v>
      </c>
      <c r="J115" s="1207" t="str">
        <f>SUMIF(#REF!,'Resumo Esquadrias - T1'!$B115,#REF!)</f>
        <v>#N/A</v>
      </c>
      <c r="K115" s="1208"/>
      <c r="L115" s="1209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ht="12.75" customHeight="1">
      <c r="A116" s="1198"/>
      <c r="B116" s="1199" t="s">
        <v>2114</v>
      </c>
      <c r="C116" s="1200" t="s">
        <v>2115</v>
      </c>
      <c r="D116" s="1210" t="s">
        <v>2116</v>
      </c>
      <c r="E116" s="1211" t="str">
        <f t="shared" ref="E116:E118" si="13">IF(B116="","","M2")</f>
        <v>M2</v>
      </c>
      <c r="F116" s="1212">
        <v>4.96</v>
      </c>
      <c r="G116" s="1213"/>
      <c r="H116" s="1214">
        <v>2.5</v>
      </c>
      <c r="I116" s="1215"/>
      <c r="J116" s="1207" t="str">
        <f>SUMIF(#REF!,'Resumo Esquadrias - T1'!$B116,#REF!)</f>
        <v>#N/A</v>
      </c>
      <c r="K116" s="1208"/>
      <c r="L116" s="1209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ht="12.75" customHeight="1">
      <c r="A117" s="1198"/>
      <c r="B117" s="1199" t="s">
        <v>2117</v>
      </c>
      <c r="C117" s="1200" t="s">
        <v>2118</v>
      </c>
      <c r="D117" s="1210" t="s">
        <v>2119</v>
      </c>
      <c r="E117" s="1211" t="str">
        <f t="shared" si="13"/>
        <v>M2</v>
      </c>
      <c r="F117" s="1212"/>
      <c r="G117" s="1213"/>
      <c r="H117" s="1214"/>
      <c r="I117" s="1215"/>
      <c r="J117" s="1207" t="str">
        <f>SUMIF(#REF!,'Resumo Esquadrias - T1'!$B117,#REF!)</f>
        <v>#N/A</v>
      </c>
      <c r="K117" s="1208"/>
      <c r="L117" s="1209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ht="12.75" customHeight="1">
      <c r="A118" s="1198"/>
      <c r="B118" s="1199" t="s">
        <v>2120</v>
      </c>
      <c r="C118" s="1200" t="s">
        <v>2121</v>
      </c>
      <c r="D118" s="1210" t="s">
        <v>2122</v>
      </c>
      <c r="E118" s="1211" t="str">
        <f t="shared" si="13"/>
        <v>M2</v>
      </c>
      <c r="F118" s="1212"/>
      <c r="G118" s="1213"/>
      <c r="H118" s="1214"/>
      <c r="I118" s="1215"/>
      <c r="J118" s="1207" t="str">
        <f>SUMIF(#REF!,'Resumo Esquadrias - T1'!$B118,#REF!)</f>
        <v>#N/A</v>
      </c>
      <c r="K118" s="1208"/>
      <c r="L118" s="1209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ht="12.75" customHeight="1">
      <c r="A119" s="1198"/>
      <c r="B119" s="1199" t="s">
        <v>2123</v>
      </c>
      <c r="C119" s="1200" t="s">
        <v>2118</v>
      </c>
      <c r="D119" s="1210" t="s">
        <v>2124</v>
      </c>
      <c r="E119" s="1211" t="str">
        <f t="shared" ref="E119:E120" si="14">IF(B119="","","UN")</f>
        <v>UN</v>
      </c>
      <c r="F119" s="1212"/>
      <c r="G119" s="1213"/>
      <c r="H119" s="1214"/>
      <c r="I119" s="1215"/>
      <c r="J119" s="1207" t="str">
        <f>SUMIF(#REF!,'Resumo Esquadrias - T1'!$B119,#REF!)</f>
        <v>#N/A</v>
      </c>
      <c r="K119" s="1208"/>
      <c r="L119" s="1209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ht="12.75" customHeight="1">
      <c r="A120" s="1198"/>
      <c r="B120" s="1199"/>
      <c r="C120" s="1200"/>
      <c r="D120" s="1210"/>
      <c r="E120" s="1211" t="str">
        <f t="shared" si="14"/>
        <v/>
      </c>
      <c r="F120" s="1212"/>
      <c r="G120" s="1213"/>
      <c r="H120" s="1214"/>
      <c r="I120" s="1215"/>
      <c r="J120" s="1207" t="str">
        <f>SUMIF(#REF!,'Resumo Esquadrias - T1'!$B120,#REF!)</f>
        <v>#N/A</v>
      </c>
      <c r="K120" s="1067"/>
      <c r="L120" s="1209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ht="12.75" customHeight="1">
      <c r="A121" s="1198"/>
      <c r="B121" s="1199"/>
      <c r="C121" s="1200"/>
      <c r="D121" s="1210"/>
      <c r="E121" s="1211"/>
      <c r="F121" s="1212"/>
      <c r="G121" s="1213"/>
      <c r="H121" s="1214"/>
      <c r="I121" s="1215"/>
      <c r="J121" s="1240" t="str">
        <f>SUMIF(#REF!,'Resumo Esquadrias - T1'!$B121,#REF!)</f>
        <v>#N/A</v>
      </c>
      <c r="K121" s="1067"/>
      <c r="L121" s="1209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ht="12.75" customHeight="1">
      <c r="A122" s="1198"/>
      <c r="B122" s="1199"/>
      <c r="C122" s="1200"/>
      <c r="D122" s="1210"/>
      <c r="E122" s="1211"/>
      <c r="F122" s="1212"/>
      <c r="G122" s="1213"/>
      <c r="H122" s="1214"/>
      <c r="I122" s="1215"/>
      <c r="J122" s="1240" t="str">
        <f>SUMIF(#REF!,'Resumo Esquadrias - T1'!$B122,#REF!)</f>
        <v>#N/A</v>
      </c>
      <c r="K122" s="1067"/>
      <c r="L122" s="1209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ht="12.75" customHeight="1">
      <c r="A123" s="1198"/>
      <c r="B123" s="1199"/>
      <c r="C123" s="1200"/>
      <c r="D123" s="1210"/>
      <c r="E123" s="1211"/>
      <c r="F123" s="1212"/>
      <c r="G123" s="1213"/>
      <c r="H123" s="1214"/>
      <c r="I123" s="1215"/>
      <c r="J123" s="1240" t="str">
        <f>SUMIF(#REF!,'Resumo Esquadrias - T1'!$B123,#REF!)</f>
        <v>#N/A</v>
      </c>
      <c r="K123" s="1067"/>
      <c r="L123" s="1209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ht="12.75" customHeight="1">
      <c r="A124" s="1198"/>
      <c r="B124" s="1199"/>
      <c r="C124" s="1200"/>
      <c r="D124" s="1210"/>
      <c r="E124" s="1211"/>
      <c r="F124" s="1212"/>
      <c r="G124" s="1213"/>
      <c r="H124" s="1214"/>
      <c r="I124" s="1215"/>
      <c r="J124" s="1240" t="str">
        <f>SUMIF(#REF!,'Resumo Esquadrias - T1'!$B124,#REF!)</f>
        <v>#N/A</v>
      </c>
      <c r="K124" s="1067"/>
      <c r="L124" s="1209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ht="12.75" customHeight="1">
      <c r="A125" s="1198"/>
      <c r="B125" s="1199"/>
      <c r="C125" s="1200"/>
      <c r="D125" s="1210"/>
      <c r="E125" s="1211"/>
      <c r="F125" s="1212"/>
      <c r="G125" s="1213"/>
      <c r="H125" s="1214"/>
      <c r="I125" s="1215"/>
      <c r="J125" s="1240" t="str">
        <f>SUMIF(#REF!,'Resumo Esquadrias - T1'!$B125,#REF!)</f>
        <v>#N/A</v>
      </c>
      <c r="K125" s="1067"/>
      <c r="L125" s="1209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ht="12.75" customHeight="1">
      <c r="A126" s="1198"/>
      <c r="B126" s="1199"/>
      <c r="C126" s="1200"/>
      <c r="D126" s="1210"/>
      <c r="E126" s="1211"/>
      <c r="F126" s="1212"/>
      <c r="G126" s="1213"/>
      <c r="H126" s="1214"/>
      <c r="I126" s="1215"/>
      <c r="J126" s="1240" t="str">
        <f>SUMIF(#REF!,'Resumo Esquadrias - T1'!$B126,#REF!)</f>
        <v>#N/A</v>
      </c>
      <c r="K126" s="1067"/>
      <c r="L126" s="1209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ht="12.75" customHeight="1">
      <c r="A127" s="1198"/>
      <c r="B127" s="1199"/>
      <c r="C127" s="1200"/>
      <c r="D127" s="1210"/>
      <c r="E127" s="1211"/>
      <c r="F127" s="1212"/>
      <c r="G127" s="1213"/>
      <c r="H127" s="1214"/>
      <c r="I127" s="1215"/>
      <c r="J127" s="1240" t="str">
        <f>SUMIF(#REF!,'Resumo Esquadrias - T1'!$B127,#REF!)</f>
        <v>#N/A</v>
      </c>
      <c r="K127" s="1067"/>
      <c r="L127" s="1209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ht="12.75" customHeight="1">
      <c r="A128" s="1198"/>
      <c r="B128" s="1199"/>
      <c r="C128" s="1200"/>
      <c r="D128" s="1200"/>
      <c r="E128" s="1211"/>
      <c r="F128" s="1212"/>
      <c r="G128" s="1213">
        <f t="shared" ref="G128:G129" si="15">IF(F128=0,0,"x")</f>
        <v>0</v>
      </c>
      <c r="H128" s="1214"/>
      <c r="I128" s="1215">
        <f t="shared" ref="I128:I130" si="16">IF(H128=0,0,"m")</f>
        <v>0</v>
      </c>
      <c r="J128" s="1240" t="str">
        <f>SUMIF(#REF!,'Resumo Esquadrias - T1'!$B128,#REF!)</f>
        <v>#N/A</v>
      </c>
      <c r="K128" s="1067"/>
      <c r="L128" s="1209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ht="12.75" customHeight="1">
      <c r="A129" s="1198"/>
      <c r="B129" s="1199"/>
      <c r="C129" s="1200"/>
      <c r="D129" s="1200"/>
      <c r="E129" s="1211"/>
      <c r="F129" s="1212"/>
      <c r="G129" s="1213">
        <f t="shared" si="15"/>
        <v>0</v>
      </c>
      <c r="H129" s="1214"/>
      <c r="I129" s="1215">
        <f t="shared" si="16"/>
        <v>0</v>
      </c>
      <c r="J129" s="1240" t="str">
        <f>SUMIF(#REF!,'Resumo Esquadrias - T1'!$B129,#REF!)</f>
        <v>#N/A</v>
      </c>
      <c r="K129" s="1067"/>
      <c r="L129" s="1209"/>
      <c r="M129" s="26"/>
      <c r="N129" s="26"/>
      <c r="O129" s="1241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ht="14.25" customHeight="1">
      <c r="A130" s="1219" t="s">
        <v>2012</v>
      </c>
      <c r="B130" s="1220"/>
      <c r="C130" s="1221"/>
      <c r="D130" s="1221"/>
      <c r="E130" s="1222"/>
      <c r="F130" s="1223"/>
      <c r="G130" s="1224"/>
      <c r="H130" s="1223"/>
      <c r="I130" s="1242">
        <f t="shared" si="16"/>
        <v>0</v>
      </c>
      <c r="J130" s="1226" t="str">
        <f>SUMIF(#REF!,'Resumo Esquadrias - T1'!$B130,#REF!)</f>
        <v>#N/A</v>
      </c>
      <c r="K130" s="1227"/>
      <c r="L130" s="1228"/>
      <c r="M130" s="27"/>
      <c r="N130" s="27"/>
      <c r="O130" s="1243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2.75" customHeight="1">
      <c r="A131" s="1193"/>
      <c r="B131" s="1194" t="s">
        <v>1967</v>
      </c>
      <c r="C131" s="1194" t="s">
        <v>2125</v>
      </c>
      <c r="D131" s="1194"/>
      <c r="E131" s="1194"/>
      <c r="F131" s="1194"/>
      <c r="G131" s="1194"/>
      <c r="H131" s="1194"/>
      <c r="I131" s="1194"/>
      <c r="J131" s="1195" t="str">
        <f>IF(SUM(J132:J137)&lt;&gt;SUM(#REF!),"VERIFICAR","OK")</f>
        <v>#N/A</v>
      </c>
      <c r="K131" s="1196"/>
      <c r="L131" s="1197"/>
      <c r="M131" s="883"/>
      <c r="N131" s="883"/>
      <c r="O131" s="1241"/>
      <c r="P131" s="883"/>
      <c r="Q131" s="883"/>
      <c r="R131" s="883"/>
      <c r="S131" s="883"/>
      <c r="T131" s="883"/>
      <c r="U131" s="883"/>
      <c r="V131" s="883"/>
      <c r="W131" s="883"/>
      <c r="X131" s="883"/>
      <c r="Y131" s="883"/>
      <c r="Z131" s="883"/>
    </row>
    <row r="132" ht="12.75" customHeight="1">
      <c r="A132" s="1198"/>
      <c r="B132" s="1199">
        <v>1.0</v>
      </c>
      <c r="C132" s="1200" t="s">
        <v>2091</v>
      </c>
      <c r="D132" s="1210" t="s">
        <v>2126</v>
      </c>
      <c r="E132" s="1202" t="s">
        <v>2127</v>
      </c>
      <c r="F132" s="1203"/>
      <c r="G132" s="1204"/>
      <c r="H132" s="1205"/>
      <c r="I132" s="1206"/>
      <c r="J132" s="1207" t="str">
        <f>SUMIF(#REF!,'Resumo Esquadrias - T1'!C132,#REF!)</f>
        <v>#N/A</v>
      </c>
      <c r="K132" s="1208"/>
      <c r="L132" s="1209"/>
      <c r="M132" s="26"/>
      <c r="N132" s="26"/>
      <c r="O132" s="1241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ht="12.75" customHeight="1">
      <c r="A133" s="1198"/>
      <c r="B133" s="1199">
        <v>2.0</v>
      </c>
      <c r="C133" s="1200" t="s">
        <v>2128</v>
      </c>
      <c r="D133" s="1210"/>
      <c r="E133" s="1211" t="s">
        <v>2127</v>
      </c>
      <c r="F133" s="1212"/>
      <c r="G133" s="1213"/>
      <c r="H133" s="1214"/>
      <c r="I133" s="1215"/>
      <c r="J133" s="1207" t="str">
        <f>SUMIF(#REF!,'Resumo Esquadrias - T1'!C133,#REF!)</f>
        <v>#N/A</v>
      </c>
      <c r="K133" s="1208"/>
      <c r="L133" s="1209"/>
      <c r="M133" s="26"/>
      <c r="N133" s="26"/>
      <c r="O133" s="1241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ht="12.75" customHeight="1">
      <c r="A134" s="1198"/>
      <c r="B134" s="1199"/>
      <c r="C134" s="1217"/>
      <c r="D134" s="1218"/>
      <c r="E134" s="1211"/>
      <c r="F134" s="1212"/>
      <c r="G134" s="1213"/>
      <c r="H134" s="1214"/>
      <c r="I134" s="1215"/>
      <c r="J134" s="1207" t="str">
        <f>SUMIF(#REF!,'Resumo Esquadrias - T1'!C134,#REF!)</f>
        <v>#N/A</v>
      </c>
      <c r="K134" s="1208"/>
      <c r="L134" s="1209"/>
      <c r="M134" s="26"/>
      <c r="N134" s="26"/>
      <c r="O134" s="1241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ht="12.75" customHeight="1">
      <c r="A135" s="1198"/>
      <c r="B135" s="1199"/>
      <c r="C135" s="1217"/>
      <c r="D135" s="1217"/>
      <c r="E135" s="1211"/>
      <c r="F135" s="1212"/>
      <c r="G135" s="1213"/>
      <c r="H135" s="1214"/>
      <c r="I135" s="1215"/>
      <c r="J135" s="1240" t="str">
        <f>SUMIF(#REF!,'Resumo Esquadrias - T1'!C135,#REF!)</f>
        <v>#N/A</v>
      </c>
      <c r="K135" s="1208"/>
      <c r="L135" s="1209"/>
      <c r="M135" s="26"/>
      <c r="N135" s="26"/>
      <c r="O135" s="1241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ht="12.75" customHeight="1">
      <c r="A136" s="1198"/>
      <c r="B136" s="1199"/>
      <c r="C136" s="1217"/>
      <c r="D136" s="1217"/>
      <c r="E136" s="1211"/>
      <c r="F136" s="1212"/>
      <c r="G136" s="1213"/>
      <c r="H136" s="1214"/>
      <c r="I136" s="1215"/>
      <c r="J136" s="1240" t="str">
        <f>SUMIF(#REF!,'Resumo Esquadrias - T1'!C136,#REF!)</f>
        <v>#N/A</v>
      </c>
      <c r="K136" s="1208"/>
      <c r="L136" s="1209"/>
      <c r="M136" s="26"/>
      <c r="N136" s="26"/>
      <c r="O136" s="1241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ht="15.0" customHeight="1">
      <c r="A137" s="1244" t="s">
        <v>2012</v>
      </c>
      <c r="B137" s="1245"/>
      <c r="C137" s="1246"/>
      <c r="D137" s="1246"/>
      <c r="E137" s="1247"/>
      <c r="F137" s="1242"/>
      <c r="G137" s="1248"/>
      <c r="H137" s="1249"/>
      <c r="I137" s="1249"/>
      <c r="J137" s="1250" t="str">
        <f>SUMIF(#REF!,'Resumo Esquadrias - T1'!C137,#REF!)</f>
        <v>#N/A</v>
      </c>
      <c r="K137" s="1227"/>
      <c r="L137" s="1251"/>
      <c r="M137" s="27"/>
      <c r="N137" s="27"/>
      <c r="O137" s="1243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2.75" customHeight="1">
      <c r="A138" s="1193"/>
      <c r="B138" s="1194" t="s">
        <v>1967</v>
      </c>
      <c r="C138" s="1194" t="s">
        <v>2129</v>
      </c>
      <c r="D138" s="1194"/>
      <c r="E138" s="1194"/>
      <c r="F138" s="1194"/>
      <c r="G138" s="1194"/>
      <c r="H138" s="1194"/>
      <c r="I138" s="1194"/>
      <c r="J138" s="1195" t="str">
        <f>IF(SUM(J139:J145)&lt;&gt;SUM(J139:J145),"VERIFICAR","OK")</f>
        <v>#REF!</v>
      </c>
      <c r="K138" s="1196"/>
      <c r="L138" s="1197"/>
      <c r="M138" s="883"/>
      <c r="N138" s="883"/>
      <c r="O138" s="1241"/>
      <c r="P138" s="883"/>
      <c r="Q138" s="883"/>
      <c r="R138" s="883"/>
      <c r="S138" s="883"/>
      <c r="T138" s="883"/>
      <c r="U138" s="883"/>
      <c r="V138" s="883"/>
      <c r="W138" s="883"/>
      <c r="X138" s="883"/>
      <c r="Y138" s="883"/>
      <c r="Z138" s="883"/>
    </row>
    <row r="139" ht="12.75" customHeight="1">
      <c r="A139" s="1198"/>
      <c r="B139" s="1199">
        <v>1.0</v>
      </c>
      <c r="C139" s="1200" t="s">
        <v>2129</v>
      </c>
      <c r="D139" s="1210"/>
      <c r="E139" s="1202" t="s">
        <v>2130</v>
      </c>
      <c r="F139" s="1203"/>
      <c r="G139" s="1204"/>
      <c r="H139" s="1205"/>
      <c r="I139" s="1206"/>
      <c r="J139" s="1207" t="str">
        <f>SUM(#REF!)</f>
        <v>#REF!</v>
      </c>
      <c r="K139" s="1208"/>
      <c r="L139" s="1209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ht="12.75" customHeight="1">
      <c r="A140" s="1198"/>
      <c r="B140" s="1199"/>
      <c r="C140" s="1200"/>
      <c r="D140" s="1210"/>
      <c r="E140" s="1211"/>
      <c r="F140" s="1212"/>
      <c r="G140" s="1213"/>
      <c r="H140" s="1214"/>
      <c r="I140" s="1215"/>
      <c r="J140" s="1207" t="str">
        <f>SUMIF(#REF!,'Resumo Esquadrias - T1'!C140,#REF!)</f>
        <v>#N/A</v>
      </c>
      <c r="K140" s="1208"/>
      <c r="L140" s="1209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ht="12.75" customHeight="1">
      <c r="A141" s="1198"/>
      <c r="B141" s="1199"/>
      <c r="C141" s="1200"/>
      <c r="D141" s="1210"/>
      <c r="E141" s="1211"/>
      <c r="F141" s="1212"/>
      <c r="G141" s="1213"/>
      <c r="H141" s="1214"/>
      <c r="I141" s="1215"/>
      <c r="J141" s="1207" t="str">
        <f>SUMIF(#REF!,'Resumo Esquadrias - T1'!C141,#REF!)</f>
        <v>#N/A</v>
      </c>
      <c r="K141" s="1208"/>
      <c r="L141" s="1209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ht="12.75" customHeight="1">
      <c r="A142" s="1198"/>
      <c r="B142" s="1199"/>
      <c r="C142" s="1217"/>
      <c r="D142" s="1218"/>
      <c r="E142" s="1211"/>
      <c r="F142" s="1212"/>
      <c r="G142" s="1213"/>
      <c r="H142" s="1214"/>
      <c r="I142" s="1215"/>
      <c r="J142" s="1207" t="str">
        <f>SUMIF(#REF!,'Resumo Esquadrias - T1'!C142,#REF!)</f>
        <v>#N/A</v>
      </c>
      <c r="K142" s="1208"/>
      <c r="L142" s="1209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ht="12.75" customHeight="1">
      <c r="A143" s="1198"/>
      <c r="B143" s="1199"/>
      <c r="C143" s="1217"/>
      <c r="D143" s="1217"/>
      <c r="E143" s="1211"/>
      <c r="F143" s="1212"/>
      <c r="G143" s="1213"/>
      <c r="H143" s="1214"/>
      <c r="I143" s="1215"/>
      <c r="J143" s="1240" t="str">
        <f>SUMIF(#REF!,'Resumo Esquadrias - T1'!C143,#REF!)</f>
        <v>#N/A</v>
      </c>
      <c r="K143" s="1208"/>
      <c r="L143" s="1209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ht="12.75" customHeight="1">
      <c r="A144" s="1198"/>
      <c r="B144" s="1199"/>
      <c r="C144" s="1217"/>
      <c r="D144" s="1217"/>
      <c r="E144" s="1211"/>
      <c r="F144" s="1212"/>
      <c r="G144" s="1213"/>
      <c r="H144" s="1214"/>
      <c r="I144" s="1215"/>
      <c r="J144" s="1240" t="str">
        <f>SUMIF(#REF!,'Resumo Esquadrias - T1'!C144,#REF!)</f>
        <v>#N/A</v>
      </c>
      <c r="K144" s="1208"/>
      <c r="L144" s="1209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ht="15.0" customHeight="1">
      <c r="A145" s="1244" t="s">
        <v>2012</v>
      </c>
      <c r="B145" s="1245"/>
      <c r="C145" s="1246"/>
      <c r="D145" s="1246"/>
      <c r="E145" s="1247"/>
      <c r="F145" s="1242"/>
      <c r="G145" s="1248"/>
      <c r="H145" s="1242"/>
      <c r="I145" s="1242"/>
      <c r="J145" s="1250" t="str">
        <f>SUMIF(#REF!,'Resumo Esquadrias - T1'!C145,#REF!)</f>
        <v>#N/A</v>
      </c>
      <c r="K145" s="1227"/>
      <c r="L145" s="1251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2.75" customHeight="1">
      <c r="A146" s="27"/>
      <c r="B146" s="27" t="s">
        <v>1967</v>
      </c>
      <c r="C146" s="27"/>
      <c r="D146" s="27"/>
      <c r="E146" s="27"/>
      <c r="F146" s="27"/>
      <c r="G146" s="27"/>
      <c r="H146" s="27"/>
      <c r="I146" s="27"/>
      <c r="J146" s="1192"/>
      <c r="K146" s="1192"/>
      <c r="L146" s="1192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2.75" customHeight="1">
      <c r="A147" s="1252"/>
      <c r="B147" s="1253" t="s">
        <v>2131</v>
      </c>
      <c r="C147" s="1252"/>
      <c r="D147" s="1252"/>
      <c r="E147" s="1252"/>
      <c r="F147" s="1252"/>
      <c r="G147" s="1252"/>
      <c r="H147" s="1252"/>
      <c r="I147" s="1252"/>
      <c r="J147" s="1254"/>
      <c r="K147" s="1254"/>
      <c r="L147" s="1254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2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1192"/>
      <c r="K148" s="1192"/>
      <c r="L148" s="1192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2.75" customHeight="1">
      <c r="A149" s="27"/>
      <c r="B149" s="1255" t="s">
        <v>2132</v>
      </c>
      <c r="C149" s="27"/>
      <c r="D149" s="27"/>
      <c r="E149" s="27"/>
      <c r="F149" s="27"/>
      <c r="G149" s="27"/>
      <c r="H149" s="27"/>
      <c r="I149" s="27"/>
      <c r="J149" s="1192"/>
      <c r="K149" s="1192"/>
      <c r="L149" s="1192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2.75" customHeight="1">
      <c r="A150" s="27"/>
      <c r="B150" s="1255" t="s">
        <v>2133</v>
      </c>
      <c r="C150" s="27"/>
      <c r="D150" s="27"/>
      <c r="E150" s="27"/>
      <c r="F150" s="27"/>
      <c r="G150" s="27"/>
      <c r="H150" s="27"/>
      <c r="I150" s="27"/>
      <c r="J150" s="1192"/>
      <c r="K150" s="1192"/>
      <c r="L150" s="1192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2.75" customHeight="1">
      <c r="A151" s="1256"/>
      <c r="B151" s="1256"/>
      <c r="C151" s="1256"/>
      <c r="D151" s="1256"/>
      <c r="E151" s="1256"/>
      <c r="F151" s="1256"/>
      <c r="G151" s="1256"/>
      <c r="H151" s="1256"/>
      <c r="I151" s="1256"/>
      <c r="J151" s="1257"/>
      <c r="K151" s="1257"/>
      <c r="L151" s="125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2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1192"/>
      <c r="K152" s="1185"/>
      <c r="L152" s="1192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2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1192"/>
      <c r="K153" s="1185"/>
      <c r="L153" s="1192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2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1192"/>
      <c r="K154" s="1185"/>
      <c r="L154" s="1192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2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1192"/>
      <c r="K155" s="1185"/>
      <c r="L155" s="1192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2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1192"/>
      <c r="K156" s="1185"/>
      <c r="L156" s="1192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2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1192"/>
      <c r="K157" s="1185"/>
      <c r="L157" s="1192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2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1192"/>
      <c r="K158" s="1185"/>
      <c r="L158" s="1192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2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1192"/>
      <c r="K159" s="1185"/>
      <c r="L159" s="1192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2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1192"/>
      <c r="K160" s="1185"/>
      <c r="L160" s="1192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2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1192"/>
      <c r="K161" s="1185"/>
      <c r="L161" s="1192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2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1192"/>
      <c r="K162" s="1185"/>
      <c r="L162" s="1192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2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1192"/>
      <c r="K163" s="1185"/>
      <c r="L163" s="1192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2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1192"/>
      <c r="K164" s="1185"/>
      <c r="L164" s="1192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2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1192"/>
      <c r="K165" s="1185"/>
      <c r="L165" s="1192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2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1192"/>
      <c r="K166" s="1185"/>
      <c r="L166" s="1192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2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1192"/>
      <c r="K167" s="1185"/>
      <c r="L167" s="1192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2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1192"/>
      <c r="K168" s="1185"/>
      <c r="L168" s="1192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2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1192"/>
      <c r="K169" s="1185"/>
      <c r="L169" s="1192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2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1192"/>
      <c r="K170" s="1185"/>
      <c r="L170" s="1192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2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1192"/>
      <c r="K171" s="1185"/>
      <c r="L171" s="1192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2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1192"/>
      <c r="K172" s="1185"/>
      <c r="L172" s="1192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2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1192"/>
      <c r="K173" s="1185"/>
      <c r="L173" s="1192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2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1192"/>
      <c r="K174" s="1185"/>
      <c r="L174" s="1192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2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1192"/>
      <c r="K175" s="1185"/>
      <c r="L175" s="1192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2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1192"/>
      <c r="K176" s="1185"/>
      <c r="L176" s="1192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2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1192"/>
      <c r="K177" s="1185"/>
      <c r="L177" s="1192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2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1192"/>
      <c r="K178" s="1185"/>
      <c r="L178" s="1192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2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1192"/>
      <c r="K179" s="1185"/>
      <c r="L179" s="1192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2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1192"/>
      <c r="K180" s="1185"/>
      <c r="L180" s="1192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2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1192"/>
      <c r="K181" s="1185"/>
      <c r="L181" s="1192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2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1192"/>
      <c r="K182" s="1185"/>
      <c r="L182" s="1192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2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1192"/>
      <c r="K183" s="1185"/>
      <c r="L183" s="1192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2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1192"/>
      <c r="K184" s="1185"/>
      <c r="L184" s="1192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2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1192"/>
      <c r="K185" s="1185"/>
      <c r="L185" s="1192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2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1192"/>
      <c r="K186" s="1185"/>
      <c r="L186" s="1192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2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1192"/>
      <c r="K187" s="1185"/>
      <c r="L187" s="1192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2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1192"/>
      <c r="K188" s="1185"/>
      <c r="L188" s="1192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2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1192"/>
      <c r="K189" s="1185"/>
      <c r="L189" s="1192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2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1192"/>
      <c r="K190" s="1185"/>
      <c r="L190" s="1192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2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1192"/>
      <c r="K191" s="1185"/>
      <c r="L191" s="1192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2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1192"/>
      <c r="K192" s="1185"/>
      <c r="L192" s="1192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2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1192"/>
      <c r="K193" s="1185"/>
      <c r="L193" s="1192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2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1192"/>
      <c r="K194" s="1185"/>
      <c r="L194" s="1192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2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1192"/>
      <c r="K195" s="1185"/>
      <c r="L195" s="1192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2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1192"/>
      <c r="K196" s="1185"/>
      <c r="L196" s="1192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2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1192"/>
      <c r="K197" s="1185"/>
      <c r="L197" s="1192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2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1192"/>
      <c r="K198" s="1185"/>
      <c r="L198" s="1192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2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1192"/>
      <c r="K199" s="1185"/>
      <c r="L199" s="1192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2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1192"/>
      <c r="K200" s="1185"/>
      <c r="L200" s="1192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2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1192"/>
      <c r="K201" s="1185"/>
      <c r="L201" s="1192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2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1192"/>
      <c r="K202" s="1185"/>
      <c r="L202" s="1192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2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1192"/>
      <c r="K203" s="1185"/>
      <c r="L203" s="1192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2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1192"/>
      <c r="K204" s="1185"/>
      <c r="L204" s="1192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2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1192"/>
      <c r="K205" s="1185"/>
      <c r="L205" s="1192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2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1192"/>
      <c r="K206" s="1185"/>
      <c r="L206" s="1192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2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1192"/>
      <c r="K207" s="1185"/>
      <c r="L207" s="1192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2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1192"/>
      <c r="K208" s="1185"/>
      <c r="L208" s="1192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2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1192"/>
      <c r="K209" s="1185"/>
      <c r="L209" s="1192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2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1192"/>
      <c r="K210" s="1185"/>
      <c r="L210" s="1192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2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1192"/>
      <c r="K211" s="1185"/>
      <c r="L211" s="1192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2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1192"/>
      <c r="K212" s="1185"/>
      <c r="L212" s="1192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2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1192"/>
      <c r="K213" s="1185"/>
      <c r="L213" s="1192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2.7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1192"/>
      <c r="K214" s="1185"/>
      <c r="L214" s="1192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2.7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1192"/>
      <c r="K215" s="1185"/>
      <c r="L215" s="1192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2.7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1192"/>
      <c r="K216" s="1185"/>
      <c r="L216" s="1192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2.7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1192"/>
      <c r="K217" s="1185"/>
      <c r="L217" s="1192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2.7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1192"/>
      <c r="K218" s="1185"/>
      <c r="L218" s="1192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2.7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1192"/>
      <c r="K219" s="1185"/>
      <c r="L219" s="1192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2.7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1192"/>
      <c r="K220" s="1185"/>
      <c r="L220" s="1192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2.7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1192"/>
      <c r="K221" s="1185"/>
      <c r="L221" s="1192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2.7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1192"/>
      <c r="K222" s="1185"/>
      <c r="L222" s="1192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2.7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1192"/>
      <c r="K223" s="1185"/>
      <c r="L223" s="1192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2.7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1192"/>
      <c r="K224" s="1185"/>
      <c r="L224" s="1192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2.7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1192"/>
      <c r="K225" s="1185"/>
      <c r="L225" s="1192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2.7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1192"/>
      <c r="K226" s="1185"/>
      <c r="L226" s="1192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2.7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1192"/>
      <c r="K227" s="1185"/>
      <c r="L227" s="1192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2.7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1192"/>
      <c r="K228" s="1185"/>
      <c r="L228" s="1192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2.7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1192"/>
      <c r="K229" s="1185"/>
      <c r="L229" s="1192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2.7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1192"/>
      <c r="K230" s="1185"/>
      <c r="L230" s="1192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2.7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1192"/>
      <c r="K231" s="1185"/>
      <c r="L231" s="1192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2.7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1192"/>
      <c r="K232" s="1185"/>
      <c r="L232" s="1192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2.7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1192"/>
      <c r="K233" s="1185"/>
      <c r="L233" s="1192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2.7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1192"/>
      <c r="K234" s="1185"/>
      <c r="L234" s="1192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2.7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1192"/>
      <c r="K235" s="1185"/>
      <c r="L235" s="1192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2.7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1192"/>
      <c r="K236" s="1185"/>
      <c r="L236" s="1192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2.7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1192"/>
      <c r="K237" s="1185"/>
      <c r="L237" s="1192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2.7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1192"/>
      <c r="K238" s="1185"/>
      <c r="L238" s="1192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2.7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1192"/>
      <c r="K239" s="1185"/>
      <c r="L239" s="1192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2.7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1192"/>
      <c r="K240" s="1185"/>
      <c r="L240" s="1192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2.7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1192"/>
      <c r="K241" s="1185"/>
      <c r="L241" s="1192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2.7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1192"/>
      <c r="K242" s="1185"/>
      <c r="L242" s="1192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2.7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1192"/>
      <c r="K243" s="1185"/>
      <c r="L243" s="1192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2.7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1192"/>
      <c r="K244" s="1185"/>
      <c r="L244" s="1192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2.7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1192"/>
      <c r="K245" s="1185"/>
      <c r="L245" s="1192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2.7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1192"/>
      <c r="K246" s="1185"/>
      <c r="L246" s="1192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2.7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1192"/>
      <c r="K247" s="1185"/>
      <c r="L247" s="1192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2.7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1192"/>
      <c r="K248" s="1185"/>
      <c r="L248" s="1192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2.7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1192"/>
      <c r="K249" s="1185"/>
      <c r="L249" s="1192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2.7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1192"/>
      <c r="K250" s="1185"/>
      <c r="L250" s="1192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2.7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1192"/>
      <c r="K251" s="1185"/>
      <c r="L251" s="1192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2.7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1192"/>
      <c r="K252" s="1185"/>
      <c r="L252" s="1192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2.7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1192"/>
      <c r="K253" s="1185"/>
      <c r="L253" s="1192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2.7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1192"/>
      <c r="K254" s="1185"/>
      <c r="L254" s="1192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2.7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1192"/>
      <c r="K255" s="1185"/>
      <c r="L255" s="1192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2.7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1192"/>
      <c r="K256" s="1185"/>
      <c r="L256" s="1192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2.7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1192"/>
      <c r="K257" s="1185"/>
      <c r="L257" s="1192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2.7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1192"/>
      <c r="K258" s="1185"/>
      <c r="L258" s="1192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2.7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1192"/>
      <c r="K259" s="1185"/>
      <c r="L259" s="1192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2.7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1192"/>
      <c r="K260" s="1185"/>
      <c r="L260" s="1192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2.7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1192"/>
      <c r="K261" s="1185"/>
      <c r="L261" s="1192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2.7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1192"/>
      <c r="K262" s="1185"/>
      <c r="L262" s="1192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2.7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1192"/>
      <c r="K263" s="1185"/>
      <c r="L263" s="1192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2.7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1192"/>
      <c r="K264" s="1185"/>
      <c r="L264" s="1192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2.7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1192"/>
      <c r="K265" s="1185"/>
      <c r="L265" s="1192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2.7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1192"/>
      <c r="K266" s="1185"/>
      <c r="L266" s="1192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2.7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1192"/>
      <c r="K267" s="1185"/>
      <c r="L267" s="1192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2.7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1192"/>
      <c r="K268" s="1185"/>
      <c r="L268" s="1192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2.7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1192"/>
      <c r="K269" s="1185"/>
      <c r="L269" s="1192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2.7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1192"/>
      <c r="K270" s="1185"/>
      <c r="L270" s="1192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2.7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1192"/>
      <c r="K271" s="1185"/>
      <c r="L271" s="1192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2.7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1192"/>
      <c r="K272" s="1185"/>
      <c r="L272" s="1192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2.7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1192"/>
      <c r="K273" s="1185"/>
      <c r="L273" s="1192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2.7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1192"/>
      <c r="K274" s="1185"/>
      <c r="L274" s="1192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2.7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1192"/>
      <c r="K275" s="1185"/>
      <c r="L275" s="1192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2.7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1192"/>
      <c r="K276" s="1185"/>
      <c r="L276" s="1192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2.7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1192"/>
      <c r="K277" s="1185"/>
      <c r="L277" s="1192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2.7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1192"/>
      <c r="K278" s="1185"/>
      <c r="L278" s="1192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2.7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1192"/>
      <c r="K279" s="1185"/>
      <c r="L279" s="1192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2.7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1192"/>
      <c r="K280" s="1185"/>
      <c r="L280" s="1192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2.7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1192"/>
      <c r="K281" s="1185"/>
      <c r="L281" s="1192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2.7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1192"/>
      <c r="K282" s="1185"/>
      <c r="L282" s="1192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2.7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1192"/>
      <c r="K283" s="1185"/>
      <c r="L283" s="1192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2.7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1192"/>
      <c r="K284" s="1185"/>
      <c r="L284" s="1192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2.7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1192"/>
      <c r="K285" s="1185"/>
      <c r="L285" s="1192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2.7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1192"/>
      <c r="K286" s="1185"/>
      <c r="L286" s="1192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2.7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1192"/>
      <c r="K287" s="1185"/>
      <c r="L287" s="1192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2.7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1192"/>
      <c r="K288" s="1185"/>
      <c r="L288" s="1192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2.7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1192"/>
      <c r="K289" s="1185"/>
      <c r="L289" s="1192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2.7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1192"/>
      <c r="K290" s="1185"/>
      <c r="L290" s="1192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2.7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1192"/>
      <c r="K291" s="1185"/>
      <c r="L291" s="1192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2.7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1192"/>
      <c r="K292" s="1185"/>
      <c r="L292" s="1192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2.7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1192"/>
      <c r="K293" s="1185"/>
      <c r="L293" s="1192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2.7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1192"/>
      <c r="K294" s="1185"/>
      <c r="L294" s="1192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2.7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1192"/>
      <c r="K295" s="1185"/>
      <c r="L295" s="1192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2.7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1192"/>
      <c r="K296" s="1185"/>
      <c r="L296" s="1192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2.7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1192"/>
      <c r="K297" s="1185"/>
      <c r="L297" s="1192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2.7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1192"/>
      <c r="K298" s="1185"/>
      <c r="L298" s="1192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2.7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1192"/>
      <c r="K299" s="1185"/>
      <c r="L299" s="1192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2.7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1192"/>
      <c r="K300" s="1185"/>
      <c r="L300" s="1192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2.7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1192"/>
      <c r="K301" s="1185"/>
      <c r="L301" s="1192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2.7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1192"/>
      <c r="K302" s="1185"/>
      <c r="L302" s="1192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2.7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1192"/>
      <c r="K303" s="1185"/>
      <c r="L303" s="1192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2.7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1192"/>
      <c r="K304" s="1185"/>
      <c r="L304" s="1192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2.7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1192"/>
      <c r="K305" s="1185"/>
      <c r="L305" s="1192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2.7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1192"/>
      <c r="K306" s="1185"/>
      <c r="L306" s="1192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2.7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1192"/>
      <c r="K307" s="1185"/>
      <c r="L307" s="1192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2.7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1192"/>
      <c r="K308" s="1185"/>
      <c r="L308" s="1192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2.7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1192"/>
      <c r="K309" s="1185"/>
      <c r="L309" s="1192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2.7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1192"/>
      <c r="K310" s="1185"/>
      <c r="L310" s="1192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2.7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1192"/>
      <c r="K311" s="1185"/>
      <c r="L311" s="1192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2.7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1192"/>
      <c r="K312" s="1185"/>
      <c r="L312" s="1192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2.7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1192"/>
      <c r="K313" s="1185"/>
      <c r="L313" s="1192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2.7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1192"/>
      <c r="K314" s="1185"/>
      <c r="L314" s="1192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2.7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1192"/>
      <c r="K315" s="1185"/>
      <c r="L315" s="1192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2.7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1192"/>
      <c r="K316" s="1185"/>
      <c r="L316" s="1192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2.7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1192"/>
      <c r="K317" s="1185"/>
      <c r="L317" s="1192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2.7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1192"/>
      <c r="K318" s="1185"/>
      <c r="L318" s="1192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2.7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1192"/>
      <c r="K319" s="1185"/>
      <c r="L319" s="1192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2.7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1192"/>
      <c r="K320" s="1185"/>
      <c r="L320" s="1192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2.7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1192"/>
      <c r="K321" s="1185"/>
      <c r="L321" s="1192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2.7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1192"/>
      <c r="K322" s="1185"/>
      <c r="L322" s="1192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2.7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1192"/>
      <c r="K323" s="1185"/>
      <c r="L323" s="1192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2.7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1192"/>
      <c r="K324" s="1185"/>
      <c r="L324" s="1192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2.7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1192"/>
      <c r="K325" s="1185"/>
      <c r="L325" s="1192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2.7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1192"/>
      <c r="K326" s="1185"/>
      <c r="L326" s="1192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2.7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1192"/>
      <c r="K327" s="1185"/>
      <c r="L327" s="1192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2.7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1192"/>
      <c r="K328" s="1185"/>
      <c r="L328" s="1192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2.7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1192"/>
      <c r="K329" s="1185"/>
      <c r="L329" s="1192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2.7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1192"/>
      <c r="K330" s="1185"/>
      <c r="L330" s="1192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2.7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1192"/>
      <c r="K331" s="1185"/>
      <c r="L331" s="1192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2.7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1192"/>
      <c r="K332" s="1185"/>
      <c r="L332" s="1192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2.7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1192"/>
      <c r="K333" s="1185"/>
      <c r="L333" s="1192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2.7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1192"/>
      <c r="K334" s="1185"/>
      <c r="L334" s="1192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2.7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1192"/>
      <c r="K335" s="1185"/>
      <c r="L335" s="1192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2.7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1192"/>
      <c r="K336" s="1185"/>
      <c r="L336" s="1192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2.7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1192"/>
      <c r="K337" s="1185"/>
      <c r="L337" s="1192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2.7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1192"/>
      <c r="K338" s="1185"/>
      <c r="L338" s="1192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2.7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1192"/>
      <c r="K339" s="1185"/>
      <c r="L339" s="1192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2.7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1192"/>
      <c r="K340" s="1185"/>
      <c r="L340" s="1192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2.7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1192"/>
      <c r="K341" s="1185"/>
      <c r="L341" s="1192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2.7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1192"/>
      <c r="K342" s="1185"/>
      <c r="L342" s="1192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2.7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1192"/>
      <c r="K343" s="1185"/>
      <c r="L343" s="1192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2.7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1192"/>
      <c r="K344" s="1185"/>
      <c r="L344" s="1192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2.7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1192"/>
      <c r="K345" s="1185"/>
      <c r="L345" s="1192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2.7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1192"/>
      <c r="K346" s="1185"/>
      <c r="L346" s="1192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2.7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1192"/>
      <c r="K347" s="1185"/>
      <c r="L347" s="1192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2.7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1192"/>
      <c r="K348" s="1185"/>
      <c r="L348" s="1192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2.7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1192"/>
      <c r="K349" s="1185"/>
      <c r="L349" s="1192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2.7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1192"/>
      <c r="K350" s="1185"/>
      <c r="L350" s="1192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2.7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1192"/>
      <c r="K351" s="1185"/>
      <c r="L351" s="1192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2.7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1192"/>
      <c r="K352" s="1185"/>
      <c r="L352" s="1192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2.7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1192"/>
      <c r="K353" s="1185"/>
      <c r="L353" s="1192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2.7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1192"/>
      <c r="K354" s="1185"/>
      <c r="L354" s="1192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2.7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1192"/>
      <c r="K355" s="1185"/>
      <c r="L355" s="1192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2.7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1192"/>
      <c r="K356" s="1185"/>
      <c r="L356" s="1192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2.7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1192"/>
      <c r="K357" s="1185"/>
      <c r="L357" s="1192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2.7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1192"/>
      <c r="K358" s="1185"/>
      <c r="L358" s="1192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2.7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1192"/>
      <c r="K359" s="1185"/>
      <c r="L359" s="1192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2.7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1192"/>
      <c r="K360" s="1185"/>
      <c r="L360" s="1192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2.7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1192"/>
      <c r="K361" s="1185"/>
      <c r="L361" s="1192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2.7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1192"/>
      <c r="K362" s="1185"/>
      <c r="L362" s="1192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2.7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1192"/>
      <c r="K363" s="1185"/>
      <c r="L363" s="1192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2.7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1192"/>
      <c r="K364" s="1185"/>
      <c r="L364" s="1192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2.7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1192"/>
      <c r="K365" s="1185"/>
      <c r="L365" s="1192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2.7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1192"/>
      <c r="K366" s="1185"/>
      <c r="L366" s="1192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2.7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1192"/>
      <c r="K367" s="1185"/>
      <c r="L367" s="1192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2.7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1192"/>
      <c r="K368" s="1185"/>
      <c r="L368" s="1192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2.7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1192"/>
      <c r="K369" s="1185"/>
      <c r="L369" s="1192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2.7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1192"/>
      <c r="K370" s="1185"/>
      <c r="L370" s="1192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2.7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1192"/>
      <c r="K371" s="1185"/>
      <c r="L371" s="1192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2.7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1192"/>
      <c r="K372" s="1185"/>
      <c r="L372" s="1192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2.7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1192"/>
      <c r="K373" s="1185"/>
      <c r="L373" s="1192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2.7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1192"/>
      <c r="K374" s="1185"/>
      <c r="L374" s="1192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2.7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1192"/>
      <c r="K375" s="1185"/>
      <c r="L375" s="1192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2.7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1192"/>
      <c r="K376" s="1185"/>
      <c r="L376" s="1192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2.7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1192"/>
      <c r="K377" s="1185"/>
      <c r="L377" s="1192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2.7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1192"/>
      <c r="K378" s="1185"/>
      <c r="L378" s="1192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2.7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1192"/>
      <c r="K379" s="1185"/>
      <c r="L379" s="1192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2.7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1192"/>
      <c r="K380" s="1185"/>
      <c r="L380" s="1192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2.7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1192"/>
      <c r="K381" s="1185"/>
      <c r="L381" s="1192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2.7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1192"/>
      <c r="K382" s="1185"/>
      <c r="L382" s="1192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2.7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1192"/>
      <c r="K383" s="1185"/>
      <c r="L383" s="1192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2.7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1192"/>
      <c r="K384" s="1185"/>
      <c r="L384" s="1192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2.7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1192"/>
      <c r="K385" s="1185"/>
      <c r="L385" s="1192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2.7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1192"/>
      <c r="K386" s="1185"/>
      <c r="L386" s="1192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2.7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1192"/>
      <c r="K387" s="1185"/>
      <c r="L387" s="1192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2.7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1192"/>
      <c r="K388" s="1185"/>
      <c r="L388" s="1192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2.7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1192"/>
      <c r="K389" s="1185"/>
      <c r="L389" s="1192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2.7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1192"/>
      <c r="K390" s="1185"/>
      <c r="L390" s="1192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2.7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1192"/>
      <c r="K391" s="1185"/>
      <c r="L391" s="1192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2.7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1192"/>
      <c r="K392" s="1185"/>
      <c r="L392" s="1192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2.7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1192"/>
      <c r="K393" s="1185"/>
      <c r="L393" s="1192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2.7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1192"/>
      <c r="K394" s="1185"/>
      <c r="L394" s="1192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2.7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1192"/>
      <c r="K395" s="1185"/>
      <c r="L395" s="1192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2.7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1192"/>
      <c r="K396" s="1185"/>
      <c r="L396" s="1192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2.7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1192"/>
      <c r="K397" s="1185"/>
      <c r="L397" s="1192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2.7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1192"/>
      <c r="K398" s="1185"/>
      <c r="L398" s="1192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2.7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1192"/>
      <c r="K399" s="1185"/>
      <c r="L399" s="1192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2.7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1192"/>
      <c r="K400" s="1185"/>
      <c r="L400" s="1192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2.7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1192"/>
      <c r="K401" s="1185"/>
      <c r="L401" s="1192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2.7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1192"/>
      <c r="K402" s="1185"/>
      <c r="L402" s="1192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2.7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1192"/>
      <c r="K403" s="1185"/>
      <c r="L403" s="1192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2.7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1192"/>
      <c r="K404" s="1185"/>
      <c r="L404" s="1192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2.7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1192"/>
      <c r="K405" s="1185"/>
      <c r="L405" s="1192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2.7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1192"/>
      <c r="K406" s="1185"/>
      <c r="L406" s="1192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2.7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1192"/>
      <c r="K407" s="1185"/>
      <c r="L407" s="1192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2.7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1192"/>
      <c r="K408" s="1185"/>
      <c r="L408" s="1192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2.7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1192"/>
      <c r="K409" s="1185"/>
      <c r="L409" s="1192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2.7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1192"/>
      <c r="K410" s="1185"/>
      <c r="L410" s="1192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2.7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1192"/>
      <c r="K411" s="1185"/>
      <c r="L411" s="1192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2.7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1192"/>
      <c r="K412" s="1185"/>
      <c r="L412" s="1192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2.7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1192"/>
      <c r="K413" s="1185"/>
      <c r="L413" s="1192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2.7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1192"/>
      <c r="K414" s="1185"/>
      <c r="L414" s="1192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2.7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1192"/>
      <c r="K415" s="1185"/>
      <c r="L415" s="1192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2.7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1192"/>
      <c r="K416" s="1185"/>
      <c r="L416" s="1192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2.7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1192"/>
      <c r="K417" s="1185"/>
      <c r="L417" s="1192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2.7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1192"/>
      <c r="K418" s="1185"/>
      <c r="L418" s="1192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2.7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1192"/>
      <c r="K419" s="1185"/>
      <c r="L419" s="1192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2.7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1192"/>
      <c r="K420" s="1185"/>
      <c r="L420" s="1192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2.7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1192"/>
      <c r="K421" s="1185"/>
      <c r="L421" s="1192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2.7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1192"/>
      <c r="K422" s="1185"/>
      <c r="L422" s="1192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2.7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1192"/>
      <c r="K423" s="1185"/>
      <c r="L423" s="1192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2.7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1192"/>
      <c r="K424" s="1185"/>
      <c r="L424" s="1192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2.7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1192"/>
      <c r="K425" s="1185"/>
      <c r="L425" s="1192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2.7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1192"/>
      <c r="K426" s="1185"/>
      <c r="L426" s="1192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2.7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1192"/>
      <c r="K427" s="1185"/>
      <c r="L427" s="1192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2.7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1192"/>
      <c r="K428" s="1185"/>
      <c r="L428" s="1192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2.7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1192"/>
      <c r="K429" s="1185"/>
      <c r="L429" s="1192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2.7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1192"/>
      <c r="K430" s="1185"/>
      <c r="L430" s="1192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2.7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1192"/>
      <c r="K431" s="1185"/>
      <c r="L431" s="1192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2.7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1192"/>
      <c r="K432" s="1185"/>
      <c r="L432" s="1192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2.7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1192"/>
      <c r="K433" s="1185"/>
      <c r="L433" s="1192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2.7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1192"/>
      <c r="K434" s="1185"/>
      <c r="L434" s="1192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2.7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1192"/>
      <c r="K435" s="1185"/>
      <c r="L435" s="1192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2.7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1192"/>
      <c r="K436" s="1185"/>
      <c r="L436" s="1192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2.7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1192"/>
      <c r="K437" s="1185"/>
      <c r="L437" s="1192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2.7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1192"/>
      <c r="K438" s="1185"/>
      <c r="L438" s="1192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2.7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1192"/>
      <c r="K439" s="1185"/>
      <c r="L439" s="1192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2.7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1192"/>
      <c r="K440" s="1185"/>
      <c r="L440" s="1192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2.7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1192"/>
      <c r="K441" s="1185"/>
      <c r="L441" s="1192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2.7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1192"/>
      <c r="K442" s="1185"/>
      <c r="L442" s="1192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2.7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1192"/>
      <c r="K443" s="1185"/>
      <c r="L443" s="1192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2.7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1192"/>
      <c r="K444" s="1185"/>
      <c r="L444" s="1192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2.7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1192"/>
      <c r="K445" s="1185"/>
      <c r="L445" s="1192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2.7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1192"/>
      <c r="K446" s="1185"/>
      <c r="L446" s="1192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2.7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1192"/>
      <c r="K447" s="1185"/>
      <c r="L447" s="1192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2.7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1192"/>
      <c r="K448" s="1185"/>
      <c r="L448" s="1192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2.7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1192"/>
      <c r="K449" s="1185"/>
      <c r="L449" s="1192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2.7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1192"/>
      <c r="K450" s="1185"/>
      <c r="L450" s="1192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2.7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1192"/>
      <c r="K451" s="1185"/>
      <c r="L451" s="1192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2.7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1192"/>
      <c r="K452" s="1185"/>
      <c r="L452" s="1192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2.7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1192"/>
      <c r="K453" s="1185"/>
      <c r="L453" s="1192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2.7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1192"/>
      <c r="K454" s="1185"/>
      <c r="L454" s="1192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2.7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1192"/>
      <c r="K455" s="1185"/>
      <c r="L455" s="1192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2.7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1192"/>
      <c r="K456" s="1185"/>
      <c r="L456" s="1192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2.7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1192"/>
      <c r="K457" s="1185"/>
      <c r="L457" s="1192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2.7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1192"/>
      <c r="K458" s="1185"/>
      <c r="L458" s="1192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2.7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1192"/>
      <c r="K459" s="1185"/>
      <c r="L459" s="1192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2.7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1192"/>
      <c r="K460" s="1185"/>
      <c r="L460" s="1192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2.7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1192"/>
      <c r="K461" s="1185"/>
      <c r="L461" s="1192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2.7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1192"/>
      <c r="K462" s="1185"/>
      <c r="L462" s="1192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2.7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1192"/>
      <c r="K463" s="1185"/>
      <c r="L463" s="1192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2.7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1192"/>
      <c r="K464" s="1185"/>
      <c r="L464" s="1192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2.7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1192"/>
      <c r="K465" s="1185"/>
      <c r="L465" s="1192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2.7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1192"/>
      <c r="K466" s="1185"/>
      <c r="L466" s="1192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2.7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1192"/>
      <c r="K467" s="1185"/>
      <c r="L467" s="1192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2.7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1192"/>
      <c r="K468" s="1185"/>
      <c r="L468" s="1192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2.7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1192"/>
      <c r="K469" s="1185"/>
      <c r="L469" s="1192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2.7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1192"/>
      <c r="K470" s="1185"/>
      <c r="L470" s="1192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2.7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1192"/>
      <c r="K471" s="1185"/>
      <c r="L471" s="1192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2.7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1192"/>
      <c r="K472" s="1185"/>
      <c r="L472" s="1192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2.7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1192"/>
      <c r="K473" s="1185"/>
      <c r="L473" s="1192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2.7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1192"/>
      <c r="K474" s="1185"/>
      <c r="L474" s="1192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2.7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1192"/>
      <c r="K475" s="1185"/>
      <c r="L475" s="1192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2.7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1192"/>
      <c r="K476" s="1185"/>
      <c r="L476" s="1192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2.7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1192"/>
      <c r="K477" s="1185"/>
      <c r="L477" s="1192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2.7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1192"/>
      <c r="K478" s="1185"/>
      <c r="L478" s="1192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2.7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1192"/>
      <c r="K479" s="1185"/>
      <c r="L479" s="1192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2.7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1192"/>
      <c r="K480" s="1185"/>
      <c r="L480" s="1192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2.7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1192"/>
      <c r="K481" s="1185"/>
      <c r="L481" s="1192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2.7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1192"/>
      <c r="K482" s="1185"/>
      <c r="L482" s="1192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2.7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1192"/>
      <c r="K483" s="1185"/>
      <c r="L483" s="1192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2.7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1192"/>
      <c r="K484" s="1185"/>
      <c r="L484" s="1192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2.7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1192"/>
      <c r="K485" s="1185"/>
      <c r="L485" s="1192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2.7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1192"/>
      <c r="K486" s="1185"/>
      <c r="L486" s="1192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2.7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1192"/>
      <c r="K487" s="1185"/>
      <c r="L487" s="1192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2.7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1192"/>
      <c r="K488" s="1185"/>
      <c r="L488" s="1192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2.7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1192"/>
      <c r="K489" s="1185"/>
      <c r="L489" s="1192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2.7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1192"/>
      <c r="K490" s="1185"/>
      <c r="L490" s="1192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2.7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1192"/>
      <c r="K491" s="1185"/>
      <c r="L491" s="1192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2.7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1192"/>
      <c r="K492" s="1185"/>
      <c r="L492" s="1192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2.7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1192"/>
      <c r="K493" s="1185"/>
      <c r="L493" s="1192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2.7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1192"/>
      <c r="K494" s="1185"/>
      <c r="L494" s="1192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2.7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1192"/>
      <c r="K495" s="1185"/>
      <c r="L495" s="1192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2.7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1192"/>
      <c r="K496" s="1185"/>
      <c r="L496" s="1192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2.7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1192"/>
      <c r="K497" s="1185"/>
      <c r="L497" s="1192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2.7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1192"/>
      <c r="K498" s="1185"/>
      <c r="L498" s="1192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2.7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1192"/>
      <c r="K499" s="1185"/>
      <c r="L499" s="1192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2.7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1192"/>
      <c r="K500" s="1185"/>
      <c r="L500" s="1192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2.7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1192"/>
      <c r="K501" s="1185"/>
      <c r="L501" s="1192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2.7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1192"/>
      <c r="K502" s="1185"/>
      <c r="L502" s="1192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2.7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1192"/>
      <c r="K503" s="1185"/>
      <c r="L503" s="1192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2.7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1192"/>
      <c r="K504" s="1185"/>
      <c r="L504" s="1192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2.7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1192"/>
      <c r="K505" s="1185"/>
      <c r="L505" s="1192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2.7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1192"/>
      <c r="K506" s="1185"/>
      <c r="L506" s="1192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2.7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1192"/>
      <c r="K507" s="1185"/>
      <c r="L507" s="1192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2.7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1192"/>
      <c r="K508" s="1185"/>
      <c r="L508" s="1192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2.7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1192"/>
      <c r="K509" s="1185"/>
      <c r="L509" s="1192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2.7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1192"/>
      <c r="K510" s="1185"/>
      <c r="L510" s="1192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2.7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1192"/>
      <c r="K511" s="1185"/>
      <c r="L511" s="1192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2.7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1192"/>
      <c r="K512" s="1185"/>
      <c r="L512" s="1192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2.7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1192"/>
      <c r="K513" s="1185"/>
      <c r="L513" s="1192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2.7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1192"/>
      <c r="K514" s="1185"/>
      <c r="L514" s="1192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2.7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1192"/>
      <c r="K515" s="1185"/>
      <c r="L515" s="1192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2.7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1192"/>
      <c r="K516" s="1185"/>
      <c r="L516" s="1192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2.7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1192"/>
      <c r="K517" s="1185"/>
      <c r="L517" s="1192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2.7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1192"/>
      <c r="K518" s="1185"/>
      <c r="L518" s="1192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2.7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1192"/>
      <c r="K519" s="1185"/>
      <c r="L519" s="1192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2.7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1192"/>
      <c r="K520" s="1185"/>
      <c r="L520" s="1192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2.7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1192"/>
      <c r="K521" s="1185"/>
      <c r="L521" s="1192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2.7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1192"/>
      <c r="K522" s="1185"/>
      <c r="L522" s="1192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2.7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1192"/>
      <c r="K523" s="1185"/>
      <c r="L523" s="1192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2.7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1192"/>
      <c r="K524" s="1185"/>
      <c r="L524" s="1192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2.7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1192"/>
      <c r="K525" s="1185"/>
      <c r="L525" s="1192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2.7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1192"/>
      <c r="K526" s="1185"/>
      <c r="L526" s="1192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2.7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1192"/>
      <c r="K527" s="1185"/>
      <c r="L527" s="1192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2.7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1192"/>
      <c r="K528" s="1185"/>
      <c r="L528" s="1192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2.7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1192"/>
      <c r="K529" s="1185"/>
      <c r="L529" s="1192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2.7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1192"/>
      <c r="K530" s="1185"/>
      <c r="L530" s="1192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2.7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1192"/>
      <c r="K531" s="1185"/>
      <c r="L531" s="1192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2.7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1192"/>
      <c r="K532" s="1185"/>
      <c r="L532" s="1192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2.7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1192"/>
      <c r="K533" s="1185"/>
      <c r="L533" s="1192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2.7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1192"/>
      <c r="K534" s="1185"/>
      <c r="L534" s="1192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2.7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1192"/>
      <c r="K535" s="1185"/>
      <c r="L535" s="1192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2.7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1192"/>
      <c r="K536" s="1185"/>
      <c r="L536" s="1192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2.7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1192"/>
      <c r="K537" s="1185"/>
      <c r="L537" s="1192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2.7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1192"/>
      <c r="K538" s="1185"/>
      <c r="L538" s="1192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2.7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1192"/>
      <c r="K539" s="1185"/>
      <c r="L539" s="1192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2.7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1192"/>
      <c r="K540" s="1185"/>
      <c r="L540" s="1192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2.7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1192"/>
      <c r="K541" s="1185"/>
      <c r="L541" s="1192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2.7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1192"/>
      <c r="K542" s="1185"/>
      <c r="L542" s="1192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2.7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1192"/>
      <c r="K543" s="1185"/>
      <c r="L543" s="1192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2.7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1192"/>
      <c r="K544" s="1185"/>
      <c r="L544" s="1192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2.7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1192"/>
      <c r="K545" s="1185"/>
      <c r="L545" s="1192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2.7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1192"/>
      <c r="K546" s="1185"/>
      <c r="L546" s="1192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2.7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1192"/>
      <c r="K547" s="1185"/>
      <c r="L547" s="1192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2.7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1192"/>
      <c r="K548" s="1185"/>
      <c r="L548" s="1192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2.7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1192"/>
      <c r="K549" s="1185"/>
      <c r="L549" s="1192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2.7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1192"/>
      <c r="K550" s="1185"/>
      <c r="L550" s="1192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2.7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1192"/>
      <c r="K551" s="1185"/>
      <c r="L551" s="1192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2.7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1192"/>
      <c r="K552" s="1185"/>
      <c r="L552" s="1192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2.7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1192"/>
      <c r="K553" s="1185"/>
      <c r="L553" s="1192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2.7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1192"/>
      <c r="K554" s="1185"/>
      <c r="L554" s="1192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2.7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1192"/>
      <c r="K555" s="1185"/>
      <c r="L555" s="1192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2.7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1192"/>
      <c r="K556" s="1185"/>
      <c r="L556" s="1192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2.7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1192"/>
      <c r="K557" s="1185"/>
      <c r="L557" s="1192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2.7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1192"/>
      <c r="K558" s="1185"/>
      <c r="L558" s="1192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2.7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1192"/>
      <c r="K559" s="1185"/>
      <c r="L559" s="1192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2.7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1192"/>
      <c r="K560" s="1185"/>
      <c r="L560" s="1192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2.7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1192"/>
      <c r="K561" s="1185"/>
      <c r="L561" s="1192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2.7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1192"/>
      <c r="K562" s="1185"/>
      <c r="L562" s="1192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2.7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1192"/>
      <c r="K563" s="1185"/>
      <c r="L563" s="1192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2.7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1192"/>
      <c r="K564" s="1185"/>
      <c r="L564" s="1192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2.7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1192"/>
      <c r="K565" s="1185"/>
      <c r="L565" s="1192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2.7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1192"/>
      <c r="K566" s="1185"/>
      <c r="L566" s="1192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2.7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1192"/>
      <c r="K567" s="1185"/>
      <c r="L567" s="1192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2.7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1192"/>
      <c r="K568" s="1185"/>
      <c r="L568" s="1192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2.7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1192"/>
      <c r="K569" s="1185"/>
      <c r="L569" s="1192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2.7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1192"/>
      <c r="K570" s="1185"/>
      <c r="L570" s="1192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2.7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1192"/>
      <c r="K571" s="1185"/>
      <c r="L571" s="1192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2.7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1192"/>
      <c r="K572" s="1185"/>
      <c r="L572" s="1192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2.7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1192"/>
      <c r="K573" s="1185"/>
      <c r="L573" s="1192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2.7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1192"/>
      <c r="K574" s="1185"/>
      <c r="L574" s="1192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2.7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1192"/>
      <c r="K575" s="1185"/>
      <c r="L575" s="1192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2.7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1192"/>
      <c r="K576" s="1185"/>
      <c r="L576" s="1192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2.7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1192"/>
      <c r="K577" s="1185"/>
      <c r="L577" s="1192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2.7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1192"/>
      <c r="K578" s="1185"/>
      <c r="L578" s="1192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2.7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1192"/>
      <c r="K579" s="1185"/>
      <c r="L579" s="1192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2.7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1192"/>
      <c r="K580" s="1185"/>
      <c r="L580" s="1192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2.7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1192"/>
      <c r="K581" s="1185"/>
      <c r="L581" s="1192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2.7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1192"/>
      <c r="K582" s="1185"/>
      <c r="L582" s="1192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2.7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1192"/>
      <c r="K583" s="1185"/>
      <c r="L583" s="1192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2.7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1192"/>
      <c r="K584" s="1185"/>
      <c r="L584" s="1192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2.7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1192"/>
      <c r="K585" s="1185"/>
      <c r="L585" s="1192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2.7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1192"/>
      <c r="K586" s="1185"/>
      <c r="L586" s="1192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2.7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1192"/>
      <c r="K587" s="1185"/>
      <c r="L587" s="1192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2.7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1192"/>
      <c r="K588" s="1185"/>
      <c r="L588" s="1192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2.7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1192"/>
      <c r="K589" s="1185"/>
      <c r="L589" s="1192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2.7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1192"/>
      <c r="K590" s="1185"/>
      <c r="L590" s="1192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2.7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1192"/>
      <c r="K591" s="1185"/>
      <c r="L591" s="1192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2.7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1192"/>
      <c r="K592" s="1185"/>
      <c r="L592" s="1192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2.7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1192"/>
      <c r="K593" s="1185"/>
      <c r="L593" s="1192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2.7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1192"/>
      <c r="K594" s="1185"/>
      <c r="L594" s="1192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2.7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1192"/>
      <c r="K595" s="1185"/>
      <c r="L595" s="1192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2.7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1192"/>
      <c r="K596" s="1185"/>
      <c r="L596" s="1192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2.7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1192"/>
      <c r="K597" s="1185"/>
      <c r="L597" s="1192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2.7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1192"/>
      <c r="K598" s="1185"/>
      <c r="L598" s="1192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2.7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1192"/>
      <c r="K599" s="1185"/>
      <c r="L599" s="1192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2.7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1192"/>
      <c r="K600" s="1185"/>
      <c r="L600" s="1192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2.7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1192"/>
      <c r="K601" s="1185"/>
      <c r="L601" s="1192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2.7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1192"/>
      <c r="K602" s="1185"/>
      <c r="L602" s="1192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2.7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1192"/>
      <c r="K603" s="1185"/>
      <c r="L603" s="1192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2.7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1192"/>
      <c r="K604" s="1185"/>
      <c r="L604" s="1192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2.7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1192"/>
      <c r="K605" s="1185"/>
      <c r="L605" s="1192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2.7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1192"/>
      <c r="K606" s="1185"/>
      <c r="L606" s="1192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2.7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1192"/>
      <c r="K607" s="1185"/>
      <c r="L607" s="1192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2.7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1192"/>
      <c r="K608" s="1185"/>
      <c r="L608" s="1192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2.7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1192"/>
      <c r="K609" s="1185"/>
      <c r="L609" s="1192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2.7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1192"/>
      <c r="K610" s="1185"/>
      <c r="L610" s="1192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2.7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1192"/>
      <c r="K611" s="1185"/>
      <c r="L611" s="1192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2.7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1192"/>
      <c r="K612" s="1185"/>
      <c r="L612" s="1192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2.7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1192"/>
      <c r="K613" s="1185"/>
      <c r="L613" s="1192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2.7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1192"/>
      <c r="K614" s="1185"/>
      <c r="L614" s="1192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2.7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1192"/>
      <c r="K615" s="1185"/>
      <c r="L615" s="1192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2.7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1192"/>
      <c r="K616" s="1185"/>
      <c r="L616" s="1192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2.7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1192"/>
      <c r="K617" s="1185"/>
      <c r="L617" s="1192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2.7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1192"/>
      <c r="K618" s="1185"/>
      <c r="L618" s="1192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2.7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1192"/>
      <c r="K619" s="1185"/>
      <c r="L619" s="1192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2.7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1192"/>
      <c r="K620" s="1185"/>
      <c r="L620" s="1192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2.7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1192"/>
      <c r="K621" s="1185"/>
      <c r="L621" s="1192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2.7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1192"/>
      <c r="K622" s="1185"/>
      <c r="L622" s="1192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2.7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1192"/>
      <c r="K623" s="1185"/>
      <c r="L623" s="1192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2.7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1192"/>
      <c r="K624" s="1185"/>
      <c r="L624" s="1192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2.7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1192"/>
      <c r="K625" s="1185"/>
      <c r="L625" s="1192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2.7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1192"/>
      <c r="K626" s="1185"/>
      <c r="L626" s="1192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2.7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1192"/>
      <c r="K627" s="1185"/>
      <c r="L627" s="1192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2.7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1192"/>
      <c r="K628" s="1185"/>
      <c r="L628" s="1192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2.7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1192"/>
      <c r="K629" s="1185"/>
      <c r="L629" s="1192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2.7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1192"/>
      <c r="K630" s="1185"/>
      <c r="L630" s="1192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2.7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1192"/>
      <c r="K631" s="1185"/>
      <c r="L631" s="1192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2.7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1192"/>
      <c r="K632" s="1185"/>
      <c r="L632" s="1192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2.7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1192"/>
      <c r="K633" s="1185"/>
      <c r="L633" s="1192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2.7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1192"/>
      <c r="K634" s="1185"/>
      <c r="L634" s="1192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2.7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1192"/>
      <c r="K635" s="1185"/>
      <c r="L635" s="1192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2.7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1192"/>
      <c r="K636" s="1185"/>
      <c r="L636" s="1192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2.7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1192"/>
      <c r="K637" s="1185"/>
      <c r="L637" s="1192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2.7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1192"/>
      <c r="K638" s="1185"/>
      <c r="L638" s="1192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2.7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1192"/>
      <c r="K639" s="1185"/>
      <c r="L639" s="1192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2.7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1192"/>
      <c r="K640" s="1185"/>
      <c r="L640" s="1192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2.7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1192"/>
      <c r="K641" s="1185"/>
      <c r="L641" s="1192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2.7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1192"/>
      <c r="K642" s="1185"/>
      <c r="L642" s="1192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2.7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1192"/>
      <c r="K643" s="1185"/>
      <c r="L643" s="1192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2.7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1192"/>
      <c r="K644" s="1185"/>
      <c r="L644" s="1192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2.7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1192"/>
      <c r="K645" s="1185"/>
      <c r="L645" s="1192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2.7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1192"/>
      <c r="K646" s="1185"/>
      <c r="L646" s="1192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2.7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1192"/>
      <c r="K647" s="1185"/>
      <c r="L647" s="1192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2.7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1192"/>
      <c r="K648" s="1185"/>
      <c r="L648" s="1192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2.7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1192"/>
      <c r="K649" s="1185"/>
      <c r="L649" s="1192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2.7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1192"/>
      <c r="K650" s="1185"/>
      <c r="L650" s="1192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2.7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1192"/>
      <c r="K651" s="1185"/>
      <c r="L651" s="1192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2.7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1192"/>
      <c r="K652" s="1185"/>
      <c r="L652" s="1192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2.7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1192"/>
      <c r="K653" s="1185"/>
      <c r="L653" s="1192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2.7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1192"/>
      <c r="K654" s="1185"/>
      <c r="L654" s="1192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2.7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1192"/>
      <c r="K655" s="1185"/>
      <c r="L655" s="1192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2.7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1192"/>
      <c r="K656" s="1185"/>
      <c r="L656" s="1192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2.7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1192"/>
      <c r="K657" s="1185"/>
      <c r="L657" s="1192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2.7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1192"/>
      <c r="K658" s="1185"/>
      <c r="L658" s="1192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2.7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1192"/>
      <c r="K659" s="1185"/>
      <c r="L659" s="1192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2.7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1192"/>
      <c r="K660" s="1185"/>
      <c r="L660" s="1192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2.7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1192"/>
      <c r="K661" s="1185"/>
      <c r="L661" s="1192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2.7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1192"/>
      <c r="K662" s="1185"/>
      <c r="L662" s="1192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2.7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1192"/>
      <c r="K663" s="1185"/>
      <c r="L663" s="1192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2.7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1192"/>
      <c r="K664" s="1185"/>
      <c r="L664" s="1192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2.7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1192"/>
      <c r="K665" s="1185"/>
      <c r="L665" s="1192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2.7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1192"/>
      <c r="K666" s="1185"/>
      <c r="L666" s="1192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2.7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1192"/>
      <c r="K667" s="1185"/>
      <c r="L667" s="1192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2.7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1192"/>
      <c r="K668" s="1185"/>
      <c r="L668" s="1192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2.7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1192"/>
      <c r="K669" s="1185"/>
      <c r="L669" s="1192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2.7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1192"/>
      <c r="K670" s="1185"/>
      <c r="L670" s="1192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2.7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1192"/>
      <c r="K671" s="1185"/>
      <c r="L671" s="1192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2.7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1192"/>
      <c r="K672" s="1185"/>
      <c r="L672" s="1192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2.7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1192"/>
      <c r="K673" s="1185"/>
      <c r="L673" s="1192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2.7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1192"/>
      <c r="K674" s="1185"/>
      <c r="L674" s="1192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2.7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1192"/>
      <c r="K675" s="1185"/>
      <c r="L675" s="1192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2.7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1192"/>
      <c r="K676" s="1185"/>
      <c r="L676" s="1192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2.7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1192"/>
      <c r="K677" s="1185"/>
      <c r="L677" s="1192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2.7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1192"/>
      <c r="K678" s="1185"/>
      <c r="L678" s="1192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2.7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1192"/>
      <c r="K679" s="1185"/>
      <c r="L679" s="1192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2.7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1192"/>
      <c r="K680" s="1185"/>
      <c r="L680" s="1192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2.7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1192"/>
      <c r="K681" s="1185"/>
      <c r="L681" s="1192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2.7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1192"/>
      <c r="K682" s="1185"/>
      <c r="L682" s="1192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2.7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1192"/>
      <c r="K683" s="1185"/>
      <c r="L683" s="1192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2.7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1192"/>
      <c r="K684" s="1185"/>
      <c r="L684" s="1192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2.7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1192"/>
      <c r="K685" s="1185"/>
      <c r="L685" s="1192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2.7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1192"/>
      <c r="K686" s="1185"/>
      <c r="L686" s="1192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2.7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1192"/>
      <c r="K687" s="1185"/>
      <c r="L687" s="1192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2.7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1192"/>
      <c r="K688" s="1185"/>
      <c r="L688" s="1192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2.7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1192"/>
      <c r="K689" s="1185"/>
      <c r="L689" s="1192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2.7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1192"/>
      <c r="K690" s="1185"/>
      <c r="L690" s="1192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2.7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1192"/>
      <c r="K691" s="1185"/>
      <c r="L691" s="1192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2.7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1192"/>
      <c r="K692" s="1185"/>
      <c r="L692" s="1192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2.7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1192"/>
      <c r="K693" s="1185"/>
      <c r="L693" s="1192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2.7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1192"/>
      <c r="K694" s="1185"/>
      <c r="L694" s="1192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2.7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1192"/>
      <c r="K695" s="1185"/>
      <c r="L695" s="1192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2.7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1192"/>
      <c r="K696" s="1185"/>
      <c r="L696" s="1192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2.7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1192"/>
      <c r="K697" s="1185"/>
      <c r="L697" s="1192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2.7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1192"/>
      <c r="K698" s="1185"/>
      <c r="L698" s="1192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2.7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1192"/>
      <c r="K699" s="1185"/>
      <c r="L699" s="1192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2.7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1192"/>
      <c r="K700" s="1185"/>
      <c r="L700" s="1192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2.7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1192"/>
      <c r="K701" s="1185"/>
      <c r="L701" s="1192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2.7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1192"/>
      <c r="K702" s="1185"/>
      <c r="L702" s="1192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2.7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1192"/>
      <c r="K703" s="1185"/>
      <c r="L703" s="1192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2.7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1192"/>
      <c r="K704" s="1185"/>
      <c r="L704" s="1192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2.7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1192"/>
      <c r="K705" s="1185"/>
      <c r="L705" s="1192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2.7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1192"/>
      <c r="K706" s="1185"/>
      <c r="L706" s="1192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2.7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1192"/>
      <c r="K707" s="1185"/>
      <c r="L707" s="1192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2.7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1192"/>
      <c r="K708" s="1185"/>
      <c r="L708" s="1192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2.7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1192"/>
      <c r="K709" s="1185"/>
      <c r="L709" s="1192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2.7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1192"/>
      <c r="K710" s="1185"/>
      <c r="L710" s="1192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2.7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1192"/>
      <c r="K711" s="1185"/>
      <c r="L711" s="1192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2.7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1192"/>
      <c r="K712" s="1185"/>
      <c r="L712" s="1192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2.7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1192"/>
      <c r="K713" s="1185"/>
      <c r="L713" s="1192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2.7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1192"/>
      <c r="K714" s="1185"/>
      <c r="L714" s="1192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2.7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1192"/>
      <c r="K715" s="1185"/>
      <c r="L715" s="1192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2.7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1192"/>
      <c r="K716" s="1185"/>
      <c r="L716" s="1192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2.7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1192"/>
      <c r="K717" s="1185"/>
      <c r="L717" s="1192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2.7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1192"/>
      <c r="K718" s="1185"/>
      <c r="L718" s="1192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2.7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1192"/>
      <c r="K719" s="1185"/>
      <c r="L719" s="1192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2.7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1192"/>
      <c r="K720" s="1185"/>
      <c r="L720" s="1192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2.7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1192"/>
      <c r="K721" s="1185"/>
      <c r="L721" s="1192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2.7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1192"/>
      <c r="K722" s="1185"/>
      <c r="L722" s="1192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2.7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1192"/>
      <c r="K723" s="1185"/>
      <c r="L723" s="1192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2.7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1192"/>
      <c r="K724" s="1185"/>
      <c r="L724" s="1192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2.7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1192"/>
      <c r="K725" s="1185"/>
      <c r="L725" s="1192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2.7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1192"/>
      <c r="K726" s="1185"/>
      <c r="L726" s="1192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2.7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1192"/>
      <c r="K727" s="1185"/>
      <c r="L727" s="1192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2.7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1192"/>
      <c r="K728" s="1185"/>
      <c r="L728" s="1192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2.7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1192"/>
      <c r="K729" s="1185"/>
      <c r="L729" s="1192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2.7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1192"/>
      <c r="K730" s="1185"/>
      <c r="L730" s="1192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2.7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1192"/>
      <c r="K731" s="1185"/>
      <c r="L731" s="1192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2.7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1192"/>
      <c r="K732" s="1185"/>
      <c r="L732" s="1192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2.7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1192"/>
      <c r="K733" s="1185"/>
      <c r="L733" s="1192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2.7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1192"/>
      <c r="K734" s="1185"/>
      <c r="L734" s="1192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2.7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1192"/>
      <c r="K735" s="1185"/>
      <c r="L735" s="1192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2.7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1192"/>
      <c r="K736" s="1185"/>
      <c r="L736" s="1192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2.7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1192"/>
      <c r="K737" s="1185"/>
      <c r="L737" s="1192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2.7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1192"/>
      <c r="K738" s="1185"/>
      <c r="L738" s="1192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2.7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1192"/>
      <c r="K739" s="1185"/>
      <c r="L739" s="1192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2.7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1192"/>
      <c r="K740" s="1185"/>
      <c r="L740" s="1192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2.7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1192"/>
      <c r="K741" s="1185"/>
      <c r="L741" s="1192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2.7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1192"/>
      <c r="K742" s="1185"/>
      <c r="L742" s="1192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2.7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1192"/>
      <c r="K743" s="1185"/>
      <c r="L743" s="1192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2.7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1192"/>
      <c r="K744" s="1185"/>
      <c r="L744" s="1192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2.7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1192"/>
      <c r="K745" s="1185"/>
      <c r="L745" s="1192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2.7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1192"/>
      <c r="K746" s="1185"/>
      <c r="L746" s="1192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2.7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1192"/>
      <c r="K747" s="1185"/>
      <c r="L747" s="1192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2.7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1192"/>
      <c r="K748" s="1185"/>
      <c r="L748" s="1192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2.7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1192"/>
      <c r="K749" s="1185"/>
      <c r="L749" s="1192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2.7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1192"/>
      <c r="K750" s="1185"/>
      <c r="L750" s="1192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2.7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1192"/>
      <c r="K751" s="1185"/>
      <c r="L751" s="1192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2.7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1192"/>
      <c r="K752" s="1185"/>
      <c r="L752" s="1192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2.7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1192"/>
      <c r="K753" s="1185"/>
      <c r="L753" s="1192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2.7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1192"/>
      <c r="K754" s="1185"/>
      <c r="L754" s="1192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2.7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1192"/>
      <c r="K755" s="1185"/>
      <c r="L755" s="1192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2.7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1192"/>
      <c r="K756" s="1185"/>
      <c r="L756" s="1192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2.7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1192"/>
      <c r="K757" s="1185"/>
      <c r="L757" s="1192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2.7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1192"/>
      <c r="K758" s="1185"/>
      <c r="L758" s="1192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2.7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1192"/>
      <c r="K759" s="1185"/>
      <c r="L759" s="1192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2.7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1192"/>
      <c r="K760" s="1185"/>
      <c r="L760" s="1192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2.7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1192"/>
      <c r="K761" s="1185"/>
      <c r="L761" s="1192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2.7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1192"/>
      <c r="K762" s="1185"/>
      <c r="L762" s="1192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2.7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1192"/>
      <c r="K763" s="1185"/>
      <c r="L763" s="1192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2.7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1192"/>
      <c r="K764" s="1185"/>
      <c r="L764" s="1192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2.7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1192"/>
      <c r="K765" s="1185"/>
      <c r="L765" s="1192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2.7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1192"/>
      <c r="K766" s="1185"/>
      <c r="L766" s="1192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2.7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1192"/>
      <c r="K767" s="1185"/>
      <c r="L767" s="1192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2.7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1192"/>
      <c r="K768" s="1185"/>
      <c r="L768" s="1192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2.7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1192"/>
      <c r="K769" s="1185"/>
      <c r="L769" s="1192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2.7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1192"/>
      <c r="K770" s="1185"/>
      <c r="L770" s="1192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2.7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1192"/>
      <c r="K771" s="1185"/>
      <c r="L771" s="1192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2.7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1192"/>
      <c r="K772" s="1185"/>
      <c r="L772" s="1192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2.7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1192"/>
      <c r="K773" s="1185"/>
      <c r="L773" s="1192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2.7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1192"/>
      <c r="K774" s="1185"/>
      <c r="L774" s="1192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2.7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1192"/>
      <c r="K775" s="1185"/>
      <c r="L775" s="1192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2.7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1192"/>
      <c r="K776" s="1185"/>
      <c r="L776" s="1192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2.7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1192"/>
      <c r="K777" s="1185"/>
      <c r="L777" s="1192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2.7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1192"/>
      <c r="K778" s="1185"/>
      <c r="L778" s="1192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2.7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1192"/>
      <c r="K779" s="1185"/>
      <c r="L779" s="1192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2.7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1192"/>
      <c r="K780" s="1185"/>
      <c r="L780" s="1192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2.7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1192"/>
      <c r="K781" s="1185"/>
      <c r="L781" s="1192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2.7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1192"/>
      <c r="K782" s="1185"/>
      <c r="L782" s="1192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2.7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1192"/>
      <c r="K783" s="1185"/>
      <c r="L783" s="1192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2.7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1192"/>
      <c r="K784" s="1185"/>
      <c r="L784" s="1192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2.7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1192"/>
      <c r="K785" s="1185"/>
      <c r="L785" s="1192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2.7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1192"/>
      <c r="K786" s="1185"/>
      <c r="L786" s="1192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2.7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1192"/>
      <c r="K787" s="1185"/>
      <c r="L787" s="1192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2.7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1192"/>
      <c r="K788" s="1185"/>
      <c r="L788" s="1192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2.7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1192"/>
      <c r="K789" s="1185"/>
      <c r="L789" s="1192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2.7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1192"/>
      <c r="K790" s="1185"/>
      <c r="L790" s="1192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2.7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1192"/>
      <c r="K791" s="1185"/>
      <c r="L791" s="1192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2.7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1192"/>
      <c r="K792" s="1185"/>
      <c r="L792" s="1192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2.7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1192"/>
      <c r="K793" s="1185"/>
      <c r="L793" s="1192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2.7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1192"/>
      <c r="K794" s="1185"/>
      <c r="L794" s="1192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2.7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1192"/>
      <c r="K795" s="1185"/>
      <c r="L795" s="1192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2.7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1192"/>
      <c r="K796" s="1185"/>
      <c r="L796" s="1192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2.7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1192"/>
      <c r="K797" s="1185"/>
      <c r="L797" s="1192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2.7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1192"/>
      <c r="K798" s="1185"/>
      <c r="L798" s="1192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2.7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1192"/>
      <c r="K799" s="1185"/>
      <c r="L799" s="1192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2.7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1192"/>
      <c r="K800" s="1185"/>
      <c r="L800" s="1192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2.7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1192"/>
      <c r="K801" s="1185"/>
      <c r="L801" s="1192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2.7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1192"/>
      <c r="K802" s="1185"/>
      <c r="L802" s="1192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2.7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1192"/>
      <c r="K803" s="1185"/>
      <c r="L803" s="1192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2.7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1192"/>
      <c r="K804" s="1185"/>
      <c r="L804" s="1192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2.7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1192"/>
      <c r="K805" s="1185"/>
      <c r="L805" s="1192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2.7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1192"/>
      <c r="K806" s="1185"/>
      <c r="L806" s="1192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2.7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1192"/>
      <c r="K807" s="1185"/>
      <c r="L807" s="1192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2.7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1192"/>
      <c r="K808" s="1185"/>
      <c r="L808" s="1192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2.7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1192"/>
      <c r="K809" s="1185"/>
      <c r="L809" s="1192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2.7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1192"/>
      <c r="K810" s="1185"/>
      <c r="L810" s="1192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2.7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1192"/>
      <c r="K811" s="1185"/>
      <c r="L811" s="1192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2.7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1192"/>
      <c r="K812" s="1185"/>
      <c r="L812" s="1192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2.7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1192"/>
      <c r="K813" s="1185"/>
      <c r="L813" s="1192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2.7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1192"/>
      <c r="K814" s="1185"/>
      <c r="L814" s="1192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2.7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1192"/>
      <c r="K815" s="1185"/>
      <c r="L815" s="1192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2.7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1192"/>
      <c r="K816" s="1185"/>
      <c r="L816" s="1192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2.7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1192"/>
      <c r="K817" s="1185"/>
      <c r="L817" s="1192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2.7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1192"/>
      <c r="K818" s="1185"/>
      <c r="L818" s="1192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2.7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1192"/>
      <c r="K819" s="1185"/>
      <c r="L819" s="1192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2.7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1192"/>
      <c r="K820" s="1185"/>
      <c r="L820" s="1192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2.7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1192"/>
      <c r="K821" s="1185"/>
      <c r="L821" s="1192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2.7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1192"/>
      <c r="K822" s="1185"/>
      <c r="L822" s="1192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2.7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1192"/>
      <c r="K823" s="1185"/>
      <c r="L823" s="1192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2.7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1192"/>
      <c r="K824" s="1185"/>
      <c r="L824" s="1192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2.7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1192"/>
      <c r="K825" s="1185"/>
      <c r="L825" s="1192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2.7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1192"/>
      <c r="K826" s="1185"/>
      <c r="L826" s="1192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2.7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1192"/>
      <c r="K827" s="1185"/>
      <c r="L827" s="1192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2.7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1192"/>
      <c r="K828" s="1185"/>
      <c r="L828" s="1192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2.7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1192"/>
      <c r="K829" s="1185"/>
      <c r="L829" s="1192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2.7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1192"/>
      <c r="K830" s="1185"/>
      <c r="L830" s="1192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2.7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1192"/>
      <c r="K831" s="1185"/>
      <c r="L831" s="1192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2.7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1192"/>
      <c r="K832" s="1185"/>
      <c r="L832" s="1192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2.7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1192"/>
      <c r="K833" s="1185"/>
      <c r="L833" s="1192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2.7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1192"/>
      <c r="K834" s="1185"/>
      <c r="L834" s="1192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2.7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1192"/>
      <c r="K835" s="1185"/>
      <c r="L835" s="1192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2.7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1192"/>
      <c r="K836" s="1185"/>
      <c r="L836" s="1192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2.7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1192"/>
      <c r="K837" s="1185"/>
      <c r="L837" s="1192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2.7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1192"/>
      <c r="K838" s="1185"/>
      <c r="L838" s="1192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2.7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1192"/>
      <c r="K839" s="1185"/>
      <c r="L839" s="1192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2.7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1192"/>
      <c r="K840" s="1185"/>
      <c r="L840" s="1192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2.7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1192"/>
      <c r="K841" s="1185"/>
      <c r="L841" s="1192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2.7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1192"/>
      <c r="K842" s="1185"/>
      <c r="L842" s="1192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2.7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1192"/>
      <c r="K843" s="1185"/>
      <c r="L843" s="1192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2.7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1192"/>
      <c r="K844" s="1185"/>
      <c r="L844" s="1192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2.7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1192"/>
      <c r="K845" s="1185"/>
      <c r="L845" s="1192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2.7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1192"/>
      <c r="K846" s="1185"/>
      <c r="L846" s="1192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2.7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1192"/>
      <c r="K847" s="1185"/>
      <c r="L847" s="1192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2.7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1192"/>
      <c r="K848" s="1185"/>
      <c r="L848" s="1192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2.7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1192"/>
      <c r="K849" s="1185"/>
      <c r="L849" s="1192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2.7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1192"/>
      <c r="K850" s="1185"/>
      <c r="L850" s="1192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2.7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1192"/>
      <c r="K851" s="1185"/>
      <c r="L851" s="1192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2.7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1192"/>
      <c r="K852" s="1185"/>
      <c r="L852" s="1192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2.7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1192"/>
      <c r="K853" s="1185"/>
      <c r="L853" s="1192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2.7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1192"/>
      <c r="K854" s="1185"/>
      <c r="L854" s="1192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2.7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1192"/>
      <c r="K855" s="1185"/>
      <c r="L855" s="1192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2.7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1192"/>
      <c r="K856" s="1185"/>
      <c r="L856" s="1192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2.7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1192"/>
      <c r="K857" s="1185"/>
      <c r="L857" s="1192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2.7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1192"/>
      <c r="K858" s="1185"/>
      <c r="L858" s="1192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2.7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1192"/>
      <c r="K859" s="1185"/>
      <c r="L859" s="1192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2.7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1192"/>
      <c r="K860" s="1185"/>
      <c r="L860" s="1192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2.7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1192"/>
      <c r="K861" s="1185"/>
      <c r="L861" s="1192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2.7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1192"/>
      <c r="K862" s="1185"/>
      <c r="L862" s="1192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2.7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1192"/>
      <c r="K863" s="1185"/>
      <c r="L863" s="1192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2.7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1192"/>
      <c r="K864" s="1185"/>
      <c r="L864" s="1192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2.7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1192"/>
      <c r="K865" s="1185"/>
      <c r="L865" s="1192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2.7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1192"/>
      <c r="K866" s="1185"/>
      <c r="L866" s="1192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2.7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1192"/>
      <c r="K867" s="1185"/>
      <c r="L867" s="1192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2.7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1192"/>
      <c r="K868" s="1185"/>
      <c r="L868" s="1192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2.7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1192"/>
      <c r="K869" s="1185"/>
      <c r="L869" s="1192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2.7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1192"/>
      <c r="K870" s="1185"/>
      <c r="L870" s="1192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2.7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1192"/>
      <c r="K871" s="1185"/>
      <c r="L871" s="1192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2.7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1192"/>
      <c r="K872" s="1185"/>
      <c r="L872" s="1192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2.7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1192"/>
      <c r="K873" s="1185"/>
      <c r="L873" s="1192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2.7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1192"/>
      <c r="K874" s="1185"/>
      <c r="L874" s="1192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2.7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1192"/>
      <c r="K875" s="1185"/>
      <c r="L875" s="1192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2.7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1192"/>
      <c r="K876" s="1185"/>
      <c r="L876" s="1192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2.7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1192"/>
      <c r="K877" s="1185"/>
      <c r="L877" s="1192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2.7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1192"/>
      <c r="K878" s="1185"/>
      <c r="L878" s="1192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2.7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1192"/>
      <c r="K879" s="1185"/>
      <c r="L879" s="1192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2.7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1192"/>
      <c r="K880" s="1185"/>
      <c r="L880" s="1192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2.7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1192"/>
      <c r="K881" s="1185"/>
      <c r="L881" s="1192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2.7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1192"/>
      <c r="K882" s="1185"/>
      <c r="L882" s="1192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2.7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1192"/>
      <c r="K883" s="1185"/>
      <c r="L883" s="1192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2.7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1192"/>
      <c r="K884" s="1185"/>
      <c r="L884" s="1192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2.7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1192"/>
      <c r="K885" s="1185"/>
      <c r="L885" s="1192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2.7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1192"/>
      <c r="K886" s="1185"/>
      <c r="L886" s="1192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2.7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1192"/>
      <c r="K887" s="1185"/>
      <c r="L887" s="1192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2.7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1192"/>
      <c r="K888" s="1185"/>
      <c r="L888" s="1192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2.7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1192"/>
      <c r="K889" s="1185"/>
      <c r="L889" s="1192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2.7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1192"/>
      <c r="K890" s="1185"/>
      <c r="L890" s="1192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2.7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1192"/>
      <c r="K891" s="1185"/>
      <c r="L891" s="1192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2.7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1192"/>
      <c r="K892" s="1185"/>
      <c r="L892" s="1192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2.7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1192"/>
      <c r="K893" s="1185"/>
      <c r="L893" s="1192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2.7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1192"/>
      <c r="K894" s="1185"/>
      <c r="L894" s="1192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2.7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1192"/>
      <c r="K895" s="1185"/>
      <c r="L895" s="1192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2.7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1192"/>
      <c r="K896" s="1185"/>
      <c r="L896" s="1192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2.7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1192"/>
      <c r="K897" s="1185"/>
      <c r="L897" s="1192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2.7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1192"/>
      <c r="K898" s="1185"/>
      <c r="L898" s="1192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2.7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1192"/>
      <c r="K899" s="1185"/>
      <c r="L899" s="1192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2.7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1192"/>
      <c r="K900" s="1185"/>
      <c r="L900" s="1192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2.7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1192"/>
      <c r="K901" s="1185"/>
      <c r="L901" s="1192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2.7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1192"/>
      <c r="K902" s="1185"/>
      <c r="L902" s="1192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2.7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1192"/>
      <c r="K903" s="1185"/>
      <c r="L903" s="1192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2.7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1192"/>
      <c r="K904" s="1185"/>
      <c r="L904" s="1192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2.7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1192"/>
      <c r="K905" s="1185"/>
      <c r="L905" s="1192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2.7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1192"/>
      <c r="K906" s="1185"/>
      <c r="L906" s="1192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2.7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1192"/>
      <c r="K907" s="1185"/>
      <c r="L907" s="1192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2.7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1192"/>
      <c r="K908" s="1185"/>
      <c r="L908" s="1192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2.7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1192"/>
      <c r="K909" s="1185"/>
      <c r="L909" s="1192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2.7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1192"/>
      <c r="K910" s="1185"/>
      <c r="L910" s="1192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2.7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1192"/>
      <c r="K911" s="1185"/>
      <c r="L911" s="1192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2.7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1192"/>
      <c r="K912" s="1185"/>
      <c r="L912" s="1192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2.7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1192"/>
      <c r="K913" s="1185"/>
      <c r="L913" s="1192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2.7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1192"/>
      <c r="K914" s="1185"/>
      <c r="L914" s="1192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2.7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1192"/>
      <c r="K915" s="1185"/>
      <c r="L915" s="1192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2.7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1192"/>
      <c r="K916" s="1185"/>
      <c r="L916" s="1192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2.7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1192"/>
      <c r="K917" s="1185"/>
      <c r="L917" s="1192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2.7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1192"/>
      <c r="K918" s="1185"/>
      <c r="L918" s="1192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2.7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1192"/>
      <c r="K919" s="1185"/>
      <c r="L919" s="1192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2.7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1192"/>
      <c r="K920" s="1185"/>
      <c r="L920" s="1192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2.7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1192"/>
      <c r="K921" s="1185"/>
      <c r="L921" s="1192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2.7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1192"/>
      <c r="K922" s="1185"/>
      <c r="L922" s="1192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2.7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1192"/>
      <c r="K923" s="1185"/>
      <c r="L923" s="1192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2.7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1192"/>
      <c r="K924" s="1185"/>
      <c r="L924" s="1192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2.7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1192"/>
      <c r="K925" s="1185"/>
      <c r="L925" s="1192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2.7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1192"/>
      <c r="K926" s="1185"/>
      <c r="L926" s="1192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2.7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1192"/>
      <c r="K927" s="1185"/>
      <c r="L927" s="1192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2.7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1192"/>
      <c r="K928" s="1185"/>
      <c r="L928" s="1192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2.7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1192"/>
      <c r="K929" s="1185"/>
      <c r="L929" s="1192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2.7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1192"/>
      <c r="K930" s="1185"/>
      <c r="L930" s="1192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2.7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1192"/>
      <c r="K931" s="1185"/>
      <c r="L931" s="1192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2.7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1192"/>
      <c r="K932" s="1185"/>
      <c r="L932" s="1192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2.7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1192"/>
      <c r="K933" s="1185"/>
      <c r="L933" s="1192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2.7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1192"/>
      <c r="K934" s="1185"/>
      <c r="L934" s="1192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2.7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1192"/>
      <c r="K935" s="1185"/>
      <c r="L935" s="1192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2.7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1192"/>
      <c r="K936" s="1185"/>
      <c r="L936" s="1192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2.7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1192"/>
      <c r="K937" s="1185"/>
      <c r="L937" s="1192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2.7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1192"/>
      <c r="K938" s="1185"/>
      <c r="L938" s="1192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2.7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1192"/>
      <c r="K939" s="1185"/>
      <c r="L939" s="1192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2.7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1192"/>
      <c r="K940" s="1185"/>
      <c r="L940" s="1192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2.7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1192"/>
      <c r="K941" s="1185"/>
      <c r="L941" s="1192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2.7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1192"/>
      <c r="K942" s="1185"/>
      <c r="L942" s="1192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2.7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1192"/>
      <c r="K943" s="1185"/>
      <c r="L943" s="1192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2.7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1192"/>
      <c r="K944" s="1185"/>
      <c r="L944" s="1192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2.7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1192"/>
      <c r="K945" s="1185"/>
      <c r="L945" s="1192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2.7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1192"/>
      <c r="K946" s="1185"/>
      <c r="L946" s="1192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2.7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1192"/>
      <c r="K947" s="1185"/>
      <c r="L947" s="1192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2.7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1192"/>
      <c r="K948" s="1185"/>
      <c r="L948" s="1192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2.7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1192"/>
      <c r="K949" s="1185"/>
      <c r="L949" s="1192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2.7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1192"/>
      <c r="K950" s="1185"/>
      <c r="L950" s="1192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2.7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1192"/>
      <c r="K951" s="1185"/>
      <c r="L951" s="1192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2.7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1192"/>
      <c r="K952" s="1185"/>
      <c r="L952" s="1192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2.7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1192"/>
      <c r="K953" s="1185"/>
      <c r="L953" s="1192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2.7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1192"/>
      <c r="K954" s="1185"/>
      <c r="L954" s="1192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2.7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1192"/>
      <c r="K955" s="1185"/>
      <c r="L955" s="1192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2.7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1192"/>
      <c r="K956" s="1185"/>
      <c r="L956" s="1192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2.7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1192"/>
      <c r="K957" s="1185"/>
      <c r="L957" s="1192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2.7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1192"/>
      <c r="K958" s="1185"/>
      <c r="L958" s="1192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2.7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1192"/>
      <c r="K959" s="1185"/>
      <c r="L959" s="1192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2.7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1192"/>
      <c r="K960" s="1185"/>
      <c r="L960" s="1192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2.7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1192"/>
      <c r="K961" s="1185"/>
      <c r="L961" s="1192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2.7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1192"/>
      <c r="K962" s="1185"/>
      <c r="L962" s="1192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2.7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1192"/>
      <c r="K963" s="1185"/>
      <c r="L963" s="1192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2.7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1192"/>
      <c r="K964" s="1185"/>
      <c r="L964" s="1192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2.7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1192"/>
      <c r="K965" s="1185"/>
      <c r="L965" s="1192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2.7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1192"/>
      <c r="K966" s="1185"/>
      <c r="L966" s="1192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2.7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1192"/>
      <c r="K967" s="1185"/>
      <c r="L967" s="1192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2.7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1192"/>
      <c r="K968" s="1185"/>
      <c r="L968" s="1192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2.7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1192"/>
      <c r="K969" s="1185"/>
      <c r="L969" s="1192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2.7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1192"/>
      <c r="K970" s="1185"/>
      <c r="L970" s="1192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2.7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1192"/>
      <c r="K971" s="1185"/>
      <c r="L971" s="1192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2.7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1192"/>
      <c r="K972" s="1185"/>
      <c r="L972" s="1192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2.7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1192"/>
      <c r="K973" s="1185"/>
      <c r="L973" s="1192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2.7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1192"/>
      <c r="K974" s="1185"/>
      <c r="L974" s="1192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2.7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1192"/>
      <c r="K975" s="1185"/>
      <c r="L975" s="1192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2.7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1192"/>
      <c r="K976" s="1185"/>
      <c r="L976" s="1192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2.7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1192"/>
      <c r="K977" s="1185"/>
      <c r="L977" s="1192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2.7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1192"/>
      <c r="K978" s="1185"/>
      <c r="L978" s="1192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2.7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1192"/>
      <c r="K979" s="1185"/>
      <c r="L979" s="1192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2.7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1192"/>
      <c r="K980" s="1185"/>
      <c r="L980" s="1192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2.7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1192"/>
      <c r="K981" s="1185"/>
      <c r="L981" s="1192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2.7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1192"/>
      <c r="K982" s="1185"/>
      <c r="L982" s="1192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2.7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1192"/>
      <c r="K983" s="1185"/>
      <c r="L983" s="1192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2.7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1192"/>
      <c r="K984" s="1185"/>
      <c r="L984" s="1192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2.7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1192"/>
      <c r="K985" s="1185"/>
      <c r="L985" s="1192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2.7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1192"/>
      <c r="K986" s="1185"/>
      <c r="L986" s="1192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2.7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1192"/>
      <c r="K987" s="1185"/>
      <c r="L987" s="1192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2.7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1192"/>
      <c r="K988" s="1185"/>
      <c r="L988" s="1192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2.7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1192"/>
      <c r="K989" s="1185"/>
      <c r="L989" s="1192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2.7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1192"/>
      <c r="K990" s="1185"/>
      <c r="L990" s="1192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2.7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1192"/>
      <c r="K991" s="1185"/>
      <c r="L991" s="1192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2.7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1192"/>
      <c r="K992" s="1185"/>
      <c r="L992" s="1192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2.7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1192"/>
      <c r="K993" s="1185"/>
      <c r="L993" s="1192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2.7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1192"/>
      <c r="K994" s="1185"/>
      <c r="L994" s="1192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2.7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1192"/>
      <c r="K995" s="1185"/>
      <c r="L995" s="1192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2.7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1192"/>
      <c r="K996" s="1185"/>
      <c r="L996" s="1192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2.7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1192"/>
      <c r="K997" s="1185"/>
      <c r="L997" s="1192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2.7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1192"/>
      <c r="K998" s="1185"/>
      <c r="L998" s="1192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2.7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1192"/>
      <c r="K999" s="1185"/>
      <c r="L999" s="1192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2.7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1192"/>
      <c r="K1000" s="1185"/>
      <c r="L1000" s="1192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autoFilter ref="$A$5:$J$147"/>
  <conditionalFormatting sqref="E7:E33 E43:E104 E107:E129 E132:E136 E139:E144 G7:G33 G43:G104 G107:G129 G132:G136 G139:G144 I7:I33 I43:I104 I107:I129 I132:I136 I139:I144">
    <cfRule type="containsText" dxfId="13" priority="1" operator="containsText" text="VERIFICAR">
      <formula>NOT(ISERROR(SEARCH(("VERIFICAR"),(E7))))</formula>
    </cfRule>
  </conditionalFormatting>
  <conditionalFormatting sqref="E36:E40 G36:G40 I36:I40">
    <cfRule type="containsText" dxfId="13" priority="2" operator="containsText" text="VERIFICAR">
      <formula>NOT(ISERROR(SEARCH(("VERIFICAR"),(E36))))</formula>
    </cfRule>
  </conditionalFormatting>
  <conditionalFormatting sqref="J1:J1000">
    <cfRule type="containsText" dxfId="13" priority="3" operator="containsText" text="VERIFICAR">
      <formula>NOT(ISERROR(SEARCH(("VERIFICAR"),(J1))))</formula>
    </cfRule>
  </conditionalFormatting>
  <conditionalFormatting sqref="K146:K151">
    <cfRule type="containsText" dxfId="13" priority="4" operator="containsText" text="VERIFICAR">
      <formula>NOT(ISERROR(SEARCH(("VERIFICAR"),(K146))))</formula>
    </cfRule>
  </conditionalFormatting>
  <conditionalFormatting sqref="L1:L1000">
    <cfRule type="containsText" dxfId="13" priority="5" operator="containsText" text="VERIFICAR">
      <formula>NOT(ISERROR(SEARCH(("VERIFICAR"),(L1))))</formula>
    </cfRule>
  </conditionalFormatting>
  <printOptions/>
  <pageMargins bottom="0.7874015748031497" footer="0.0" header="0.0" left="0.3937007874015748" right="0.0" top="0.5905511811023623"/>
  <pageSetup paperSize="9" orientation="portrait"/>
  <headerFooter>
    <oddFooter>&amp;L&amp;F - &amp;A&amp;R&amp;P /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2011-02-08T17:53:57Z</dcterms:created>
  <dc:creator>Michelle Furlan</dc:creator>
</cp:coreProperties>
</file>